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8715" yWindow="555" windowWidth="6435" windowHeight="6960" tabRatio="908"/>
  </bookViews>
  <sheets>
    <sheet name="Info" sheetId="51" r:id="rId1"/>
    <sheet name="Database" sheetId="35" r:id="rId2"/>
    <sheet name="MeanValuesHesse" sheetId="52" r:id="rId3"/>
    <sheet name="ReferenceValuesUpperRhineGraben" sheetId="53" r:id="rId4"/>
  </sheets>
  <definedNames>
    <definedName name="_xlnm._FilterDatabase" localSheetId="1" hidden="1">Database!$B$1052:$B$1075</definedName>
    <definedName name="_xlnm._FilterDatabase" localSheetId="2" hidden="1">MeanValuesHesse!$B$35:$B$58</definedName>
    <definedName name="_xlnm._FilterDatabase" localSheetId="3" hidden="1">ReferenceValuesUpperRhineGraben!$B$54:$B$77</definedName>
    <definedName name="Anionneu" localSheetId="1">#REF!</definedName>
    <definedName name="Anionneu" localSheetId="2">#REF!</definedName>
    <definedName name="Anionneu" localSheetId="3">#REF!</definedName>
    <definedName name="Anionneu">#REF!</definedName>
    <definedName name="AnionOffset" localSheetId="1">#REF!</definedName>
    <definedName name="AnionOffset" localSheetId="2">#REF!</definedName>
    <definedName name="AnionOffset" localSheetId="3">#REF!</definedName>
    <definedName name="AnionOffset">#REF!</definedName>
    <definedName name="ApexAN" localSheetId="1">#REF!</definedName>
    <definedName name="ApexAN" localSheetId="2">#REF!</definedName>
    <definedName name="ApexAN" localSheetId="3">#REF!</definedName>
    <definedName name="ApexAN">#REF!</definedName>
    <definedName name="ApexCAT" localSheetId="1">#REF!</definedName>
    <definedName name="ApexCAT" localSheetId="2">#REF!</definedName>
    <definedName name="ApexCAT" localSheetId="3">#REF!</definedName>
    <definedName name="ApexCAT">#REF!</definedName>
    <definedName name="DATArow" localSheetId="1">#REF!</definedName>
    <definedName name="DATArow" localSheetId="2">#REF!</definedName>
    <definedName name="DATArow" localSheetId="3">#REF!</definedName>
    <definedName name="DATArow">#REF!</definedName>
    <definedName name="dfgdfgdfgdfgdfg" localSheetId="2">#REF!</definedName>
    <definedName name="dfgdfgdfgdfgdfg" localSheetId="3">#REF!</definedName>
    <definedName name="dfgdfgdfgdfgdfg">#REF!</definedName>
    <definedName name="dfgfdgdfg" localSheetId="2">#REF!</definedName>
    <definedName name="dfgfdgdfg" localSheetId="3">#REF!</definedName>
    <definedName name="dfgfdgdfg">#REF!</definedName>
    <definedName name="dfgfg" localSheetId="2">#REF!</definedName>
    <definedName name="dfgfg" localSheetId="3">#REF!</definedName>
    <definedName name="dfgfg">#REF!</definedName>
    <definedName name="dfgfh" localSheetId="2">#REF!</definedName>
    <definedName name="dfgfh" localSheetId="3">#REF!</definedName>
    <definedName name="dfgfh">#REF!</definedName>
    <definedName name="dfghdfhdfhdf" localSheetId="2">#REF!</definedName>
    <definedName name="dfghdfhdfhdf" localSheetId="3">#REF!</definedName>
    <definedName name="dfghdfhdfhdf">#REF!</definedName>
    <definedName name="dfhdfghdfhdfh" localSheetId="2">#REF!</definedName>
    <definedName name="dfhdfghdfhdfh" localSheetId="3">#REF!</definedName>
    <definedName name="dfhdfghdfhdfh">#REF!</definedName>
    <definedName name="dfhdfhdfh" localSheetId="2">#REF!</definedName>
    <definedName name="dfhdfhdfh" localSheetId="3">#REF!</definedName>
    <definedName name="dfhdfhdfh">#REF!</definedName>
    <definedName name="dfhdfhdfhdfh" localSheetId="2">#REF!</definedName>
    <definedName name="dfhdfhdfhdfh" localSheetId="3">#REF!</definedName>
    <definedName name="dfhdfhdfhdfh">#REF!</definedName>
    <definedName name="fdfgdhdfh" localSheetId="2">#REF!</definedName>
    <definedName name="fdfgdhdfh" localSheetId="3">#REF!</definedName>
    <definedName name="fdfgdhdfh">#REF!</definedName>
    <definedName name="fdgg" localSheetId="2">#REF!</definedName>
    <definedName name="fdgg" localSheetId="3">#REF!</definedName>
    <definedName name="fdgg">#REF!</definedName>
    <definedName name="fg" localSheetId="2">#REF!</definedName>
    <definedName name="fg" localSheetId="3">#REF!</definedName>
    <definedName name="fg">#REF!</definedName>
    <definedName name="fgh" localSheetId="2">#REF!</definedName>
    <definedName name="fgh" localSheetId="3">#REF!</definedName>
    <definedName name="fgh">#REF!</definedName>
    <definedName name="FormatOUT" localSheetId="1">#REF!</definedName>
    <definedName name="FormatOUT" localSheetId="2">#REF!</definedName>
    <definedName name="FormatOUT" localSheetId="3">#REF!</definedName>
    <definedName name="FormatOUT">#REF!</definedName>
    <definedName name="gf" localSheetId="2">#REF!</definedName>
    <definedName name="gf" localSheetId="3">#REF!</definedName>
    <definedName name="gf">#REF!</definedName>
    <definedName name="GroupSHOW" localSheetId="1">#REF!</definedName>
    <definedName name="GroupSHOW" localSheetId="2">#REF!</definedName>
    <definedName name="GroupSHOW" localSheetId="3">#REF!</definedName>
    <definedName name="GroupSHOW">#REF!</definedName>
    <definedName name="LabelOFF" localSheetId="1">#REF!</definedName>
    <definedName name="LabelOFF" localSheetId="2">#REF!</definedName>
    <definedName name="LabelOFF" localSheetId="3">#REF!</definedName>
    <definedName name="LabelOFF">#REF!</definedName>
    <definedName name="Mittelwerte" localSheetId="1">#REF!</definedName>
    <definedName name="Mittelwerte" localSheetId="2">#REF!</definedName>
    <definedName name="Mittelwerte" localSheetId="3">#REF!</definedName>
    <definedName name="Mittelwerte">#REF!</definedName>
    <definedName name="NsigFIG" localSheetId="1">#REF!</definedName>
    <definedName name="NsigFIG" localSheetId="2">#REF!</definedName>
    <definedName name="NsigFIG" localSheetId="3">#REF!</definedName>
    <definedName name="NsigFIG">#REF!</definedName>
    <definedName name="NumberOFF" localSheetId="1">#REF!</definedName>
    <definedName name="NumberOFF" localSheetId="2">#REF!</definedName>
    <definedName name="NumberOFF" localSheetId="3">#REF!</definedName>
    <definedName name="NumberOFF">#REF!</definedName>
    <definedName name="pickMARKERstyle" localSheetId="1">#REF!</definedName>
    <definedName name="pickMARKERstyle" localSheetId="2">#REF!</definedName>
    <definedName name="pickMARKERstyle" localSheetId="3">#REF!</definedName>
    <definedName name="pickMARKERstyle">#REF!</definedName>
    <definedName name="range3anAXIS" localSheetId="1">#REF!</definedName>
    <definedName name="range3anAXIS" localSheetId="2">#REF!</definedName>
    <definedName name="range3anAXIS" localSheetId="3">#REF!</definedName>
    <definedName name="range3anAXIS">#REF!</definedName>
    <definedName name="range3catAXIS" localSheetId="1">#REF!</definedName>
    <definedName name="range3catAXIS" localSheetId="2">#REF!</definedName>
    <definedName name="range3catAXIS" localSheetId="3">#REF!</definedName>
    <definedName name="range3catAXIS">#REF!</definedName>
    <definedName name="rangeANIONflush" localSheetId="1">#REF!</definedName>
    <definedName name="rangeANIONflush" localSheetId="2">#REF!</definedName>
    <definedName name="rangeANIONflush" localSheetId="3">#REF!</definedName>
    <definedName name="rangeANIONflush">#REF!</definedName>
    <definedName name="rangeAnionPick" localSheetId="1">#REF!</definedName>
    <definedName name="rangeAnionPick" localSheetId="2">#REF!</definedName>
    <definedName name="rangeAnionPick" localSheetId="3">#REF!</definedName>
    <definedName name="rangeAnionPick">#REF!</definedName>
    <definedName name="rangeANIONr2" localSheetId="1">#REF!</definedName>
    <definedName name="rangeANIONr2" localSheetId="2">#REF!</definedName>
    <definedName name="rangeANIONr2" localSheetId="3">#REF!</definedName>
    <definedName name="rangeANIONr2">#REF!</definedName>
    <definedName name="rangeCATIONflush" localSheetId="1">#REF!</definedName>
    <definedName name="rangeCATIONflush" localSheetId="2">#REF!</definedName>
    <definedName name="rangeCATIONflush" localSheetId="3">#REF!</definedName>
    <definedName name="rangeCATIONflush">#REF!</definedName>
    <definedName name="rangeCationPick" localSheetId="1">#REF!</definedName>
    <definedName name="rangeCationPick" localSheetId="2">#REF!</definedName>
    <definedName name="rangeCationPick" localSheetId="3">#REF!</definedName>
    <definedName name="rangeCationPick">#REF!</definedName>
    <definedName name="rangeCATIONr2" localSheetId="1">#REF!</definedName>
    <definedName name="rangeCATIONr2" localSheetId="2">#REF!</definedName>
    <definedName name="rangeCATIONr2" localSheetId="3">#REF!</definedName>
    <definedName name="rangeCATIONr2">#REF!</definedName>
    <definedName name="rangeDIAMONDflush" localSheetId="1">#REF!</definedName>
    <definedName name="rangeDIAMONDflush" localSheetId="2">#REF!</definedName>
    <definedName name="rangeDIAMONDflush" localSheetId="3">#REF!</definedName>
    <definedName name="rangeDIAMONDflush">#REF!</definedName>
    <definedName name="rangeDIAMONDr2" localSheetId="1">#REF!</definedName>
    <definedName name="rangeDIAMONDr2" localSheetId="2">#REF!</definedName>
    <definedName name="rangeDIAMONDr2" localSheetId="3">#REF!</definedName>
    <definedName name="rangeDIAMONDr2">#REF!</definedName>
    <definedName name="rangeGROUPpick" localSheetId="1">#REF!</definedName>
    <definedName name="rangeGROUPpick" localSheetId="2">#REF!</definedName>
    <definedName name="rangeGROUPpick" localSheetId="3">#REF!</definedName>
    <definedName name="rangeGROUPpick">#REF!</definedName>
    <definedName name="sdfg" localSheetId="2">#REF!</definedName>
    <definedName name="sdfg" localSheetId="3">#REF!</definedName>
    <definedName name="sdfg">#REF!</definedName>
    <definedName name="t" localSheetId="1">#REF!</definedName>
    <definedName name="t" localSheetId="2">#REF!</definedName>
    <definedName name="t" localSheetId="3">#REF!</definedName>
    <definedName name="t">#REF!</definedName>
    <definedName name="TagNOW" localSheetId="1">#REF!</definedName>
    <definedName name="TagNOW" localSheetId="2">#REF!</definedName>
    <definedName name="TagNOW" localSheetId="3">#REF!</definedName>
    <definedName name="TagNOW">#REF!</definedName>
    <definedName name="ULanionRAW" localSheetId="1">#REF!</definedName>
    <definedName name="ULanionRAW" localSheetId="2">#REF!</definedName>
    <definedName name="ULanionRAW" localSheetId="3">#REF!</definedName>
    <definedName name="ULanionRAW">#REF!</definedName>
    <definedName name="ULcationRAW" localSheetId="1">#REF!</definedName>
    <definedName name="ULcationRAW" localSheetId="2">#REF!</definedName>
    <definedName name="ULcationRAW" localSheetId="3">#REF!</definedName>
    <definedName name="ULcationRAW">#REF!</definedName>
    <definedName name="ULsite" localSheetId="1">#REF!</definedName>
    <definedName name="ULsite" localSheetId="2">#REF!</definedName>
    <definedName name="ULsite" localSheetId="3">#REF!</definedName>
    <definedName name="ULsite">#REF!</definedName>
    <definedName name="ULtotalANION" localSheetId="1">#REF!</definedName>
    <definedName name="ULtotalANION" localSheetId="2">#REF!</definedName>
    <definedName name="ULtotalANION" localSheetId="3">#REF!</definedName>
    <definedName name="ULtotalANION">#REF!</definedName>
    <definedName name="ULtotalCATION" localSheetId="1">#REF!</definedName>
    <definedName name="ULtotalCATION" localSheetId="2">#REF!</definedName>
    <definedName name="ULtotalCATION" localSheetId="3">#REF!</definedName>
    <definedName name="ULtotalCATION">#REF!</definedName>
    <definedName name="ULxLabel" localSheetId="1">#REF!</definedName>
    <definedName name="ULxLabel" localSheetId="2">#REF!</definedName>
    <definedName name="ULxLabel" localSheetId="3">#REF!</definedName>
    <definedName name="ULxLabel">#REF!</definedName>
    <definedName name="Xfind" localSheetId="1">#REF!</definedName>
    <definedName name="Xfind" localSheetId="2">#REF!</definedName>
    <definedName name="Xfind" localSheetId="3">#REF!</definedName>
    <definedName name="Xfind">#REF!</definedName>
    <definedName name="Yfind" localSheetId="1">#REF!</definedName>
    <definedName name="Yfind" localSheetId="2">#REF!</definedName>
    <definedName name="Yfind" localSheetId="3">#REF!</definedName>
    <definedName name="Yfind">#REF!</definedName>
  </definedNames>
  <calcPr calcId="125725"/>
  <fileRecoveryPr autoRecover="0"/>
</workbook>
</file>

<file path=xl/calcChain.xml><?xml version="1.0" encoding="utf-8"?>
<calcChain xmlns="http://schemas.openxmlformats.org/spreadsheetml/2006/main">
  <c r="AL42" i="53"/>
  <c r="AL41"/>
  <c r="AL40"/>
  <c r="AL39"/>
  <c r="AL38"/>
  <c r="AL37"/>
  <c r="AL36"/>
  <c r="AL35"/>
  <c r="AL34"/>
  <c r="AL33"/>
  <c r="AL32"/>
  <c r="AL31"/>
  <c r="AL30"/>
  <c r="AL29"/>
  <c r="AL28"/>
  <c r="AL27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8"/>
  <c r="AL7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L6"/>
  <c r="U23" i="52"/>
  <c r="U22"/>
  <c r="U21"/>
  <c r="U20"/>
  <c r="U19"/>
  <c r="U18"/>
  <c r="U17"/>
  <c r="U16"/>
  <c r="U15"/>
  <c r="U14"/>
  <c r="U13"/>
  <c r="U12"/>
  <c r="U11"/>
  <c r="U10"/>
  <c r="U9"/>
  <c r="U8"/>
  <c r="U7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U6"/>
  <c r="O677" i="35" l="1"/>
  <c r="AS1021" l="1"/>
  <c r="AS679" l="1"/>
  <c r="DT343" l="1"/>
  <c r="DU343"/>
  <c r="DV343" s="1"/>
  <c r="DW343" s="1"/>
  <c r="DZ343"/>
  <c r="EA343" s="1"/>
  <c r="EB343" s="1"/>
  <c r="EE343"/>
  <c r="EG343"/>
  <c r="EH343" s="1"/>
  <c r="W343" s="1"/>
  <c r="EK343"/>
  <c r="EL343"/>
  <c r="EM343"/>
  <c r="EN343"/>
  <c r="EO343"/>
  <c r="EP343"/>
  <c r="EQ343"/>
  <c r="ER343"/>
  <c r="FC343" s="1"/>
  <c r="FN343" s="1"/>
  <c r="ES343"/>
  <c r="FD343" s="1"/>
  <c r="FO343" s="1"/>
  <c r="GH343" s="1"/>
  <c r="ET343"/>
  <c r="EU343"/>
  <c r="FS343"/>
  <c r="FT343" s="1"/>
  <c r="DT344"/>
  <c r="DU344"/>
  <c r="DV344" s="1"/>
  <c r="DW344" s="1"/>
  <c r="DZ344"/>
  <c r="EE344"/>
  <c r="ED344" s="1"/>
  <c r="U344" s="1"/>
  <c r="EG344"/>
  <c r="EH344" s="1"/>
  <c r="W344" s="1"/>
  <c r="EK344"/>
  <c r="EL344"/>
  <c r="EM344"/>
  <c r="EN344"/>
  <c r="EO344"/>
  <c r="EP344"/>
  <c r="EQ344"/>
  <c r="ER344"/>
  <c r="FC344" s="1"/>
  <c r="FN344" s="1"/>
  <c r="ES344"/>
  <c r="FD344" s="1"/>
  <c r="FO344" s="1"/>
  <c r="GH344" s="1"/>
  <c r="ET344"/>
  <c r="EU344"/>
  <c r="FS344"/>
  <c r="FT344" s="1"/>
  <c r="FU344" s="1"/>
  <c r="DT345"/>
  <c r="DU345"/>
  <c r="DV345" s="1"/>
  <c r="DZ345"/>
  <c r="EE345"/>
  <c r="ED345" s="1"/>
  <c r="EC345" s="1"/>
  <c r="EG345"/>
  <c r="EH345" s="1"/>
  <c r="W345" s="1"/>
  <c r="EK345"/>
  <c r="EL345"/>
  <c r="EM345"/>
  <c r="EN345"/>
  <c r="EO345"/>
  <c r="EP345"/>
  <c r="EQ345"/>
  <c r="ER345"/>
  <c r="FC345" s="1"/>
  <c r="FN345" s="1"/>
  <c r="ES345"/>
  <c r="FD345" s="1"/>
  <c r="FO345" s="1"/>
  <c r="GH345" s="1"/>
  <c r="ET345"/>
  <c r="EU345"/>
  <c r="FS345"/>
  <c r="FT345" s="1"/>
  <c r="DT346"/>
  <c r="DU346"/>
  <c r="DZ346"/>
  <c r="EA346" s="1"/>
  <c r="T346" s="1"/>
  <c r="EE346"/>
  <c r="V346" s="1"/>
  <c r="EG346"/>
  <c r="EK346"/>
  <c r="EL346"/>
  <c r="EM346"/>
  <c r="EN346"/>
  <c r="EO346"/>
  <c r="EP346"/>
  <c r="EQ346"/>
  <c r="ER346"/>
  <c r="FC346" s="1"/>
  <c r="FN346" s="1"/>
  <c r="ES346"/>
  <c r="ET346"/>
  <c r="EU346"/>
  <c r="FS346"/>
  <c r="FT346" s="1"/>
  <c r="DT347"/>
  <c r="DU347"/>
  <c r="DV347" s="1"/>
  <c r="DW347" s="1"/>
  <c r="DZ347"/>
  <c r="EA347" s="1"/>
  <c r="EB347" s="1"/>
  <c r="EE347"/>
  <c r="EG347"/>
  <c r="EH347" s="1"/>
  <c r="EK347"/>
  <c r="EL347"/>
  <c r="EM347"/>
  <c r="EN347"/>
  <c r="EO347"/>
  <c r="EP347"/>
  <c r="EQ347"/>
  <c r="ER347"/>
  <c r="FC347" s="1"/>
  <c r="ES347"/>
  <c r="FD347" s="1"/>
  <c r="FO347" s="1"/>
  <c r="GH347" s="1"/>
  <c r="ET347"/>
  <c r="EU347"/>
  <c r="FS347"/>
  <c r="FT347" s="1"/>
  <c r="DT348"/>
  <c r="DU348"/>
  <c r="DV348" s="1"/>
  <c r="DW348" s="1"/>
  <c r="DZ348"/>
  <c r="EE348"/>
  <c r="ED348" s="1"/>
  <c r="U348" s="1"/>
  <c r="EG348"/>
  <c r="EH348" s="1"/>
  <c r="W348" s="1"/>
  <c r="EK348"/>
  <c r="EL348"/>
  <c r="EM348"/>
  <c r="EN348"/>
  <c r="EO348"/>
  <c r="EP348"/>
  <c r="EQ348"/>
  <c r="ER348"/>
  <c r="FC348" s="1"/>
  <c r="FN348" s="1"/>
  <c r="ES348"/>
  <c r="FD348" s="1"/>
  <c r="FO348" s="1"/>
  <c r="GH348" s="1"/>
  <c r="ET348"/>
  <c r="EU348"/>
  <c r="FS348"/>
  <c r="FT348" s="1"/>
  <c r="FU348" s="1"/>
  <c r="DT349"/>
  <c r="DU349"/>
  <c r="DV349" s="1"/>
  <c r="DW349" s="1"/>
  <c r="DZ349"/>
  <c r="EA349" s="1"/>
  <c r="T349" s="1"/>
  <c r="EE349"/>
  <c r="V349" s="1"/>
  <c r="EG349"/>
  <c r="EH349" s="1"/>
  <c r="EK349"/>
  <c r="EL349"/>
  <c r="EM349"/>
  <c r="EN349"/>
  <c r="EO349"/>
  <c r="EP349"/>
  <c r="EQ349"/>
  <c r="ER349"/>
  <c r="FC349" s="1"/>
  <c r="FN349" s="1"/>
  <c r="ES349"/>
  <c r="ET349"/>
  <c r="EU349"/>
  <c r="FS349"/>
  <c r="FT349" s="1"/>
  <c r="V343"/>
  <c r="V344"/>
  <c r="V345"/>
  <c r="V347"/>
  <c r="H343"/>
  <c r="I343"/>
  <c r="H344"/>
  <c r="I344"/>
  <c r="H345"/>
  <c r="I345"/>
  <c r="H346"/>
  <c r="I346"/>
  <c r="H347"/>
  <c r="I347"/>
  <c r="H348"/>
  <c r="I348"/>
  <c r="H349"/>
  <c r="I349"/>
  <c r="V348" l="1"/>
  <c r="EI349"/>
  <c r="W349"/>
  <c r="EI347"/>
  <c r="W347"/>
  <c r="EB346"/>
  <c r="U345"/>
  <c r="EI343"/>
  <c r="T343"/>
  <c r="EI348"/>
  <c r="ED346"/>
  <c r="EC346" s="1"/>
  <c r="EI344"/>
  <c r="T347"/>
  <c r="EF345"/>
  <c r="FN347"/>
  <c r="FU349"/>
  <c r="FV349" s="1"/>
  <c r="FW349" s="1"/>
  <c r="FU347"/>
  <c r="FV347" s="1"/>
  <c r="FU343"/>
  <c r="FV343" s="1"/>
  <c r="FW343" s="1"/>
  <c r="DX347"/>
  <c r="EJ347" s="1"/>
  <c r="EC347"/>
  <c r="EF347" s="1"/>
  <c r="ED347"/>
  <c r="U347" s="1"/>
  <c r="EC348"/>
  <c r="EF348" s="1"/>
  <c r="EH346"/>
  <c r="W346" s="1"/>
  <c r="EC344"/>
  <c r="EF344" s="1"/>
  <c r="EB349"/>
  <c r="DX349"/>
  <c r="DY349" s="1"/>
  <c r="DX348"/>
  <c r="DY348" s="1"/>
  <c r="DV346"/>
  <c r="DW346" s="1"/>
  <c r="DW345"/>
  <c r="DX345" s="1"/>
  <c r="DY345" s="1"/>
  <c r="DX344"/>
  <c r="ED343"/>
  <c r="U343" s="1"/>
  <c r="DX343"/>
  <c r="DY343" s="1"/>
  <c r="ED349"/>
  <c r="FV348"/>
  <c r="FW348" s="1"/>
  <c r="EA348"/>
  <c r="T348" s="1"/>
  <c r="FU346"/>
  <c r="FU345"/>
  <c r="EI345"/>
  <c r="EA345"/>
  <c r="T345" s="1"/>
  <c r="FV344"/>
  <c r="FW344" s="1"/>
  <c r="EA344"/>
  <c r="T344" s="1"/>
  <c r="EB348" l="1"/>
  <c r="DY347"/>
  <c r="EB345"/>
  <c r="EJ343"/>
  <c r="EF346"/>
  <c r="U346"/>
  <c r="FW347"/>
  <c r="EJ344"/>
  <c r="EB344"/>
  <c r="FV346"/>
  <c r="FW346" s="1"/>
  <c r="EC343"/>
  <c r="EF343" s="1"/>
  <c r="EJ345"/>
  <c r="EI346"/>
  <c r="EJ348"/>
  <c r="EJ349"/>
  <c r="U349"/>
  <c r="EC349"/>
  <c r="EF349" s="1"/>
  <c r="DY344"/>
  <c r="FV345"/>
  <c r="FW345" s="1"/>
  <c r="DX346"/>
  <c r="EJ346" s="1"/>
  <c r="EK50"/>
  <c r="EL50"/>
  <c r="EM50"/>
  <c r="EN50"/>
  <c r="EO50"/>
  <c r="EP50"/>
  <c r="EQ50"/>
  <c r="ER50"/>
  <c r="FC50" s="1"/>
  <c r="ES50"/>
  <c r="FD50" s="1"/>
  <c r="FO50" s="1"/>
  <c r="GH50" s="1"/>
  <c r="ET50"/>
  <c r="EU50"/>
  <c r="EK51"/>
  <c r="EL51"/>
  <c r="EM51"/>
  <c r="EN51"/>
  <c r="EO51"/>
  <c r="EZ51" s="1"/>
  <c r="FK51" s="1"/>
  <c r="GF51" s="1"/>
  <c r="EP51"/>
  <c r="EQ51"/>
  <c r="ER51"/>
  <c r="FC51" s="1"/>
  <c r="FN51" s="1"/>
  <c r="ES51"/>
  <c r="FD51" s="1"/>
  <c r="FO51" s="1"/>
  <c r="GH51" s="1"/>
  <c r="ET51"/>
  <c r="EU51"/>
  <c r="EK52"/>
  <c r="EL52"/>
  <c r="EM52"/>
  <c r="EN52"/>
  <c r="EO52"/>
  <c r="EP52"/>
  <c r="EQ52"/>
  <c r="ER52"/>
  <c r="FC52" s="1"/>
  <c r="ES52"/>
  <c r="ET52"/>
  <c r="EU52"/>
  <c r="EK53"/>
  <c r="EL53"/>
  <c r="EM53"/>
  <c r="EN53"/>
  <c r="EO53"/>
  <c r="EP53"/>
  <c r="EQ53"/>
  <c r="ER53"/>
  <c r="FC53" s="1"/>
  <c r="FN53" s="1"/>
  <c r="ES53"/>
  <c r="FD53" s="1"/>
  <c r="FO53" s="1"/>
  <c r="GH53" s="1"/>
  <c r="ET53"/>
  <c r="EU53"/>
  <c r="EZ53"/>
  <c r="FK53" s="1"/>
  <c r="GF53" s="1"/>
  <c r="EK54"/>
  <c r="EL54"/>
  <c r="EM54"/>
  <c r="EN54"/>
  <c r="EO54"/>
  <c r="EZ54" s="1"/>
  <c r="FK54" s="1"/>
  <c r="GF54" s="1"/>
  <c r="EP54"/>
  <c r="EQ54"/>
  <c r="ER54"/>
  <c r="FC54" s="1"/>
  <c r="ES54"/>
  <c r="FD54" s="1"/>
  <c r="ET54"/>
  <c r="EU54"/>
  <c r="EK55"/>
  <c r="EL55"/>
  <c r="EM55"/>
  <c r="EN55"/>
  <c r="EO55"/>
  <c r="EP55"/>
  <c r="EQ55"/>
  <c r="ER55"/>
  <c r="ES55"/>
  <c r="FD55" s="1"/>
  <c r="FO55" s="1"/>
  <c r="GH55" s="1"/>
  <c r="ET55"/>
  <c r="EU55"/>
  <c r="FC55"/>
  <c r="FN55" s="1"/>
  <c r="EK56"/>
  <c r="EL56"/>
  <c r="EM56"/>
  <c r="EN56"/>
  <c r="EO56"/>
  <c r="EZ56" s="1"/>
  <c r="FK56" s="1"/>
  <c r="GF56" s="1"/>
  <c r="EP56"/>
  <c r="EQ56"/>
  <c r="ER56"/>
  <c r="FC56" s="1"/>
  <c r="FN56" s="1"/>
  <c r="ES56"/>
  <c r="FD56" s="1"/>
  <c r="ET56"/>
  <c r="EU56"/>
  <c r="EK57"/>
  <c r="EV57" s="1"/>
  <c r="EL57"/>
  <c r="EW57" s="1"/>
  <c r="FH57" s="1"/>
  <c r="GD57" s="1"/>
  <c r="EM57"/>
  <c r="EX57" s="1"/>
  <c r="EN57"/>
  <c r="EY57" s="1"/>
  <c r="FJ57" s="1"/>
  <c r="FY57" s="1"/>
  <c r="EO57"/>
  <c r="EZ57" s="1"/>
  <c r="FK57" s="1"/>
  <c r="GF57" s="1"/>
  <c r="EP57"/>
  <c r="FA57" s="1"/>
  <c r="FL57" s="1"/>
  <c r="GE57" s="1"/>
  <c r="EQ57"/>
  <c r="ER57"/>
  <c r="FC57" s="1"/>
  <c r="FN57" s="1"/>
  <c r="ES57"/>
  <c r="FD57" s="1"/>
  <c r="FO57" s="1"/>
  <c r="GH57" s="1"/>
  <c r="ET57"/>
  <c r="FE57" s="1"/>
  <c r="FP57" s="1"/>
  <c r="GC57" s="1"/>
  <c r="EU57"/>
  <c r="FF57" s="1"/>
  <c r="FQ57" s="1"/>
  <c r="GA57" s="1"/>
  <c r="FB57"/>
  <c r="FM57" s="1"/>
  <c r="GB57" s="1"/>
  <c r="FS57"/>
  <c r="FT57" s="1"/>
  <c r="FU57" s="1"/>
  <c r="EK58"/>
  <c r="EL58"/>
  <c r="EM58"/>
  <c r="EN58"/>
  <c r="EO58"/>
  <c r="EP58"/>
  <c r="EQ58"/>
  <c r="ER58"/>
  <c r="FC58" s="1"/>
  <c r="ES58"/>
  <c r="FD58" s="1"/>
  <c r="FO58" s="1"/>
  <c r="GH58" s="1"/>
  <c r="ET58"/>
  <c r="EU58"/>
  <c r="EK59"/>
  <c r="EL59"/>
  <c r="EM59"/>
  <c r="EN59"/>
  <c r="EO59"/>
  <c r="EP59"/>
  <c r="EQ59"/>
  <c r="ER59"/>
  <c r="FC59" s="1"/>
  <c r="FN59" s="1"/>
  <c r="ES59"/>
  <c r="ET59"/>
  <c r="EU59"/>
  <c r="EK60"/>
  <c r="EL60"/>
  <c r="EM60"/>
  <c r="EN60"/>
  <c r="EO60"/>
  <c r="EP60"/>
  <c r="EQ60"/>
  <c r="ER60"/>
  <c r="FC60" s="1"/>
  <c r="FN60" s="1"/>
  <c r="ES60"/>
  <c r="FD60" s="1"/>
  <c r="FO60" s="1"/>
  <c r="GH60" s="1"/>
  <c r="ET60"/>
  <c r="EU60"/>
  <c r="EK61"/>
  <c r="EL61"/>
  <c r="EM61"/>
  <c r="EN61"/>
  <c r="EO61"/>
  <c r="EZ61" s="1"/>
  <c r="FK61" s="1"/>
  <c r="GF61" s="1"/>
  <c r="EP61"/>
  <c r="EQ61"/>
  <c r="ER61"/>
  <c r="FC61" s="1"/>
  <c r="ES61"/>
  <c r="ET61"/>
  <c r="EU61"/>
  <c r="EK62"/>
  <c r="EL62"/>
  <c r="EW62" s="1"/>
  <c r="EM62"/>
  <c r="EN62"/>
  <c r="EO62"/>
  <c r="EZ62" s="1"/>
  <c r="FK62" s="1"/>
  <c r="GF62" s="1"/>
  <c r="EP62"/>
  <c r="FA62" s="1"/>
  <c r="FL62" s="1"/>
  <c r="GE62" s="1"/>
  <c r="EQ62"/>
  <c r="ER62"/>
  <c r="FC62" s="1"/>
  <c r="FN62" s="1"/>
  <c r="ES62"/>
  <c r="FD62" s="1"/>
  <c r="FO62" s="1"/>
  <c r="GH62" s="1"/>
  <c r="ET62"/>
  <c r="EU62"/>
  <c r="EK63"/>
  <c r="EL63"/>
  <c r="EM63"/>
  <c r="EN63"/>
  <c r="EO63"/>
  <c r="EP63"/>
  <c r="EQ63"/>
  <c r="ER63"/>
  <c r="FC63" s="1"/>
  <c r="ES63"/>
  <c r="ET63"/>
  <c r="EU63"/>
  <c r="EK64"/>
  <c r="EL64"/>
  <c r="EM64"/>
  <c r="EN64"/>
  <c r="EO64"/>
  <c r="EP64"/>
  <c r="EQ64"/>
  <c r="ER64"/>
  <c r="FC64" s="1"/>
  <c r="FN64" s="1"/>
  <c r="ES64"/>
  <c r="FD64" s="1"/>
  <c r="FO64" s="1"/>
  <c r="GH64" s="1"/>
  <c r="ET64"/>
  <c r="EU64"/>
  <c r="EK65"/>
  <c r="EL65"/>
  <c r="EM65"/>
  <c r="EN65"/>
  <c r="EO65"/>
  <c r="EZ65" s="1"/>
  <c r="EP65"/>
  <c r="EQ65"/>
  <c r="ER65"/>
  <c r="FC65" s="1"/>
  <c r="ES65"/>
  <c r="FD65" s="1"/>
  <c r="FO65" s="1"/>
  <c r="GH65" s="1"/>
  <c r="ET65"/>
  <c r="EU65"/>
  <c r="EK66"/>
  <c r="EL66"/>
  <c r="EM66"/>
  <c r="EN66"/>
  <c r="EO66"/>
  <c r="EP66"/>
  <c r="EQ66"/>
  <c r="ER66"/>
  <c r="FC66" s="1"/>
  <c r="FN66" s="1"/>
  <c r="ES66"/>
  <c r="ET66"/>
  <c r="EU66"/>
  <c r="EK67"/>
  <c r="EL67"/>
  <c r="EM67"/>
  <c r="EN67"/>
  <c r="EO67"/>
  <c r="EP67"/>
  <c r="EQ67"/>
  <c r="ER67"/>
  <c r="FC67" s="1"/>
  <c r="ES67"/>
  <c r="ET67"/>
  <c r="EU67"/>
  <c r="EK68"/>
  <c r="EL68"/>
  <c r="EM68"/>
  <c r="EN68"/>
  <c r="EO68"/>
  <c r="EP68"/>
  <c r="EQ68"/>
  <c r="ER68"/>
  <c r="FC68" s="1"/>
  <c r="ES68"/>
  <c r="ET68"/>
  <c r="EU68"/>
  <c r="EK69"/>
  <c r="EL69"/>
  <c r="EW69" s="1"/>
  <c r="FH69" s="1"/>
  <c r="GD69" s="1"/>
  <c r="EM69"/>
  <c r="EN69"/>
  <c r="EO69"/>
  <c r="EZ69" s="1"/>
  <c r="FK69" s="1"/>
  <c r="GF69" s="1"/>
  <c r="EP69"/>
  <c r="FA69" s="1"/>
  <c r="FL69" s="1"/>
  <c r="GE69" s="1"/>
  <c r="EQ69"/>
  <c r="ER69"/>
  <c r="FC69" s="1"/>
  <c r="ES69"/>
  <c r="ET69"/>
  <c r="EU69"/>
  <c r="EK70"/>
  <c r="EL70"/>
  <c r="EW70" s="1"/>
  <c r="EM70"/>
  <c r="EN70"/>
  <c r="EO70"/>
  <c r="EZ70" s="1"/>
  <c r="FK70" s="1"/>
  <c r="GF70" s="1"/>
  <c r="EP70"/>
  <c r="FA70" s="1"/>
  <c r="FL70" s="1"/>
  <c r="GE70" s="1"/>
  <c r="EQ70"/>
  <c r="ER70"/>
  <c r="FC70" s="1"/>
  <c r="ES70"/>
  <c r="ET70"/>
  <c r="EU70"/>
  <c r="EK71"/>
  <c r="EL71"/>
  <c r="EM71"/>
  <c r="EN71"/>
  <c r="EO71"/>
  <c r="EP71"/>
  <c r="EQ71"/>
  <c r="ER71"/>
  <c r="FC71" s="1"/>
  <c r="ES71"/>
  <c r="FD71" s="1"/>
  <c r="FO71" s="1"/>
  <c r="GH71" s="1"/>
  <c r="ET71"/>
  <c r="EU71"/>
  <c r="EK72"/>
  <c r="EL72"/>
  <c r="EM72"/>
  <c r="EN72"/>
  <c r="EO72"/>
  <c r="EP72"/>
  <c r="EQ72"/>
  <c r="ER72"/>
  <c r="FC72" s="1"/>
  <c r="ES72"/>
  <c r="FD72" s="1"/>
  <c r="FO72" s="1"/>
  <c r="GH72" s="1"/>
  <c r="ET72"/>
  <c r="EU72"/>
  <c r="EK73"/>
  <c r="EL73"/>
  <c r="EM73"/>
  <c r="EN73"/>
  <c r="EO73"/>
  <c r="EP73"/>
  <c r="EQ73"/>
  <c r="ER73"/>
  <c r="FC73" s="1"/>
  <c r="FN73" s="1"/>
  <c r="ES73"/>
  <c r="FD73" s="1"/>
  <c r="FO73" s="1"/>
  <c r="GH73" s="1"/>
  <c r="ET73"/>
  <c r="EU73"/>
  <c r="EK74"/>
  <c r="EL74"/>
  <c r="EM74"/>
  <c r="EN74"/>
  <c r="EO74"/>
  <c r="EP74"/>
  <c r="EQ74"/>
  <c r="ER74"/>
  <c r="FC74" s="1"/>
  <c r="FN74" s="1"/>
  <c r="ES74"/>
  <c r="ET74"/>
  <c r="EU74"/>
  <c r="FD74"/>
  <c r="FO74" s="1"/>
  <c r="GH74" s="1"/>
  <c r="EK75"/>
  <c r="EL75"/>
  <c r="EM75"/>
  <c r="EN75"/>
  <c r="EO75"/>
  <c r="EP75"/>
  <c r="EQ75"/>
  <c r="ER75"/>
  <c r="FC75" s="1"/>
  <c r="FN75" s="1"/>
  <c r="ES75"/>
  <c r="ET75"/>
  <c r="EU75"/>
  <c r="EK76"/>
  <c r="EL76"/>
  <c r="EM76"/>
  <c r="EN76"/>
  <c r="EO76"/>
  <c r="EZ76" s="1"/>
  <c r="FK76" s="1"/>
  <c r="GF76" s="1"/>
  <c r="EP76"/>
  <c r="EQ76"/>
  <c r="ER76"/>
  <c r="FC76" s="1"/>
  <c r="FN76" s="1"/>
  <c r="ES76"/>
  <c r="ET76"/>
  <c r="EU76"/>
  <c r="EK77"/>
  <c r="EL77"/>
  <c r="EM77"/>
  <c r="EN77"/>
  <c r="EO77"/>
  <c r="EZ77" s="1"/>
  <c r="FK77" s="1"/>
  <c r="GF77" s="1"/>
  <c r="EP77"/>
  <c r="EQ77"/>
  <c r="ER77"/>
  <c r="FC77" s="1"/>
  <c r="FN77" s="1"/>
  <c r="ES77"/>
  <c r="ET77"/>
  <c r="EU77"/>
  <c r="EK78"/>
  <c r="EL78"/>
  <c r="EM78"/>
  <c r="EN78"/>
  <c r="EO78"/>
  <c r="EZ78" s="1"/>
  <c r="FK78" s="1"/>
  <c r="GF78" s="1"/>
  <c r="EP78"/>
  <c r="EQ78"/>
  <c r="ER78"/>
  <c r="FC78" s="1"/>
  <c r="ES78"/>
  <c r="ET78"/>
  <c r="EU78"/>
  <c r="EK79"/>
  <c r="EL79"/>
  <c r="EM79"/>
  <c r="EN79"/>
  <c r="EO79"/>
  <c r="EP79"/>
  <c r="EQ79"/>
  <c r="ER79"/>
  <c r="FC79" s="1"/>
  <c r="FN79" s="1"/>
  <c r="ES79"/>
  <c r="FD79" s="1"/>
  <c r="FO79" s="1"/>
  <c r="GH79" s="1"/>
  <c r="ET79"/>
  <c r="EU79"/>
  <c r="EK80"/>
  <c r="EL80"/>
  <c r="EM80"/>
  <c r="EN80"/>
  <c r="EO80"/>
  <c r="EP80"/>
  <c r="EQ80"/>
  <c r="ER80"/>
  <c r="FC80" s="1"/>
  <c r="ES80"/>
  <c r="FD80" s="1"/>
  <c r="FO80" s="1"/>
  <c r="GH80" s="1"/>
  <c r="ET80"/>
  <c r="EU80"/>
  <c r="EK81"/>
  <c r="EL81"/>
  <c r="EM81"/>
  <c r="EN81"/>
  <c r="EO81"/>
  <c r="EP81"/>
  <c r="EQ81"/>
  <c r="ER81"/>
  <c r="FC81" s="1"/>
  <c r="FN81" s="1"/>
  <c r="ES81"/>
  <c r="FD81" s="1"/>
  <c r="FO81" s="1"/>
  <c r="GH81" s="1"/>
  <c r="ET81"/>
  <c r="EU81"/>
  <c r="EK82"/>
  <c r="EL82"/>
  <c r="EM82"/>
  <c r="EN82"/>
  <c r="EO82"/>
  <c r="EP82"/>
  <c r="EQ82"/>
  <c r="ER82"/>
  <c r="FC82" s="1"/>
  <c r="ES82"/>
  <c r="FD82" s="1"/>
  <c r="FO82" s="1"/>
  <c r="GH82" s="1"/>
  <c r="ET82"/>
  <c r="EU82"/>
  <c r="EK83"/>
  <c r="EV83" s="1"/>
  <c r="EL83"/>
  <c r="EW83" s="1"/>
  <c r="FH83" s="1"/>
  <c r="EM83"/>
  <c r="EX83" s="1"/>
  <c r="FI83" s="1"/>
  <c r="FZ83" s="1"/>
  <c r="EN83"/>
  <c r="EO83"/>
  <c r="EZ83" s="1"/>
  <c r="FK83" s="1"/>
  <c r="GF83" s="1"/>
  <c r="EP83"/>
  <c r="FA83" s="1"/>
  <c r="FL83" s="1"/>
  <c r="GE83" s="1"/>
  <c r="EQ83"/>
  <c r="FB83" s="1"/>
  <c r="FM83" s="1"/>
  <c r="GB83" s="1"/>
  <c r="ER83"/>
  <c r="FC83" s="1"/>
  <c r="FN83" s="1"/>
  <c r="ES83"/>
  <c r="FD83" s="1"/>
  <c r="FO83" s="1"/>
  <c r="GH83" s="1"/>
  <c r="ET83"/>
  <c r="FE83" s="1"/>
  <c r="FP83" s="1"/>
  <c r="GC83" s="1"/>
  <c r="EU83"/>
  <c r="FF83" s="1"/>
  <c r="FQ83" s="1"/>
  <c r="GA83" s="1"/>
  <c r="EY83"/>
  <c r="FJ83" s="1"/>
  <c r="FY83" s="1"/>
  <c r="FS83"/>
  <c r="FT83" s="1"/>
  <c r="GD83"/>
  <c r="EK84"/>
  <c r="EL84"/>
  <c r="EM84"/>
  <c r="EN84"/>
  <c r="EO84"/>
  <c r="EZ84" s="1"/>
  <c r="FK84" s="1"/>
  <c r="GF84" s="1"/>
  <c r="EP84"/>
  <c r="EQ84"/>
  <c r="ER84"/>
  <c r="FC84" s="1"/>
  <c r="ES84"/>
  <c r="ET84"/>
  <c r="EU84"/>
  <c r="EK85"/>
  <c r="EL85"/>
  <c r="EM85"/>
  <c r="EN85"/>
  <c r="EO85"/>
  <c r="EZ85" s="1"/>
  <c r="FK85" s="1"/>
  <c r="GF85" s="1"/>
  <c r="EP85"/>
  <c r="EQ85"/>
  <c r="ER85"/>
  <c r="FC85" s="1"/>
  <c r="ES85"/>
  <c r="ET85"/>
  <c r="EU85"/>
  <c r="EK86"/>
  <c r="EL86"/>
  <c r="EM86"/>
  <c r="EN86"/>
  <c r="EO86"/>
  <c r="EP86"/>
  <c r="EQ86"/>
  <c r="ER86"/>
  <c r="FC86" s="1"/>
  <c r="ES86"/>
  <c r="FD86" s="1"/>
  <c r="FO86" s="1"/>
  <c r="GH86" s="1"/>
  <c r="ET86"/>
  <c r="EU86"/>
  <c r="EK87"/>
  <c r="EV87" s="1"/>
  <c r="EL87"/>
  <c r="EW87" s="1"/>
  <c r="FH87" s="1"/>
  <c r="GD87" s="1"/>
  <c r="EM87"/>
  <c r="EX87" s="1"/>
  <c r="FI87" s="1"/>
  <c r="FZ87" s="1"/>
  <c r="EN87"/>
  <c r="EY87" s="1"/>
  <c r="FJ87" s="1"/>
  <c r="FY87" s="1"/>
  <c r="EO87"/>
  <c r="EZ87" s="1"/>
  <c r="FK87" s="1"/>
  <c r="GF87" s="1"/>
  <c r="EP87"/>
  <c r="FA87" s="1"/>
  <c r="FL87" s="1"/>
  <c r="GE87" s="1"/>
  <c r="EQ87"/>
  <c r="FB87" s="1"/>
  <c r="FM87" s="1"/>
  <c r="GB87" s="1"/>
  <c r="ER87"/>
  <c r="FC87" s="1"/>
  <c r="FN87" s="1"/>
  <c r="ES87"/>
  <c r="FD87" s="1"/>
  <c r="FO87" s="1"/>
  <c r="GH87" s="1"/>
  <c r="ET87"/>
  <c r="FE87" s="1"/>
  <c r="FP87" s="1"/>
  <c r="GC87" s="1"/>
  <c r="EU87"/>
  <c r="FF87" s="1"/>
  <c r="FQ87" s="1"/>
  <c r="GA87" s="1"/>
  <c r="FS87"/>
  <c r="FT87" s="1"/>
  <c r="EK88"/>
  <c r="EL88"/>
  <c r="EM88"/>
  <c r="EN88"/>
  <c r="EO88"/>
  <c r="EP88"/>
  <c r="EQ88"/>
  <c r="ER88"/>
  <c r="FC88" s="1"/>
  <c r="ES88"/>
  <c r="FD88" s="1"/>
  <c r="FO88" s="1"/>
  <c r="GH88" s="1"/>
  <c r="ET88"/>
  <c r="EU88"/>
  <c r="EK89"/>
  <c r="EL89"/>
  <c r="EM89"/>
  <c r="EN89"/>
  <c r="EO89"/>
  <c r="EP89"/>
  <c r="EQ89"/>
  <c r="ER89"/>
  <c r="FC89" s="1"/>
  <c r="FN89" s="1"/>
  <c r="ES89"/>
  <c r="FD89" s="1"/>
  <c r="FO89" s="1"/>
  <c r="GH89" s="1"/>
  <c r="ET89"/>
  <c r="EU89"/>
  <c r="EK90"/>
  <c r="EL90"/>
  <c r="EM90"/>
  <c r="EN90"/>
  <c r="EO90"/>
  <c r="EP90"/>
  <c r="EQ90"/>
  <c r="ER90"/>
  <c r="FC90" s="1"/>
  <c r="ES90"/>
  <c r="ET90"/>
  <c r="EU90"/>
  <c r="EK91"/>
  <c r="EL91"/>
  <c r="EM91"/>
  <c r="EN91"/>
  <c r="EO91"/>
  <c r="EZ91" s="1"/>
  <c r="FK91" s="1"/>
  <c r="GF91" s="1"/>
  <c r="EP91"/>
  <c r="EQ91"/>
  <c r="ER91"/>
  <c r="FC91" s="1"/>
  <c r="FN91" s="1"/>
  <c r="ES91"/>
  <c r="ET91"/>
  <c r="EU91"/>
  <c r="EK92"/>
  <c r="EL92"/>
  <c r="EM92"/>
  <c r="EN92"/>
  <c r="EO92"/>
  <c r="EZ92" s="1"/>
  <c r="FK92" s="1"/>
  <c r="GF92" s="1"/>
  <c r="EP92"/>
  <c r="EQ92"/>
  <c r="ER92"/>
  <c r="FC92" s="1"/>
  <c r="ES92"/>
  <c r="ET92"/>
  <c r="EU92"/>
  <c r="EK93"/>
  <c r="EL93"/>
  <c r="EM93"/>
  <c r="EN93"/>
  <c r="EO93"/>
  <c r="EZ93" s="1"/>
  <c r="FK93" s="1"/>
  <c r="GF93" s="1"/>
  <c r="EP93"/>
  <c r="EQ93"/>
  <c r="ER93"/>
  <c r="FC93" s="1"/>
  <c r="FN93" s="1"/>
  <c r="ES93"/>
  <c r="ET93"/>
  <c r="EU93"/>
  <c r="EK94"/>
  <c r="EL94"/>
  <c r="EM94"/>
  <c r="EN94"/>
  <c r="EO94"/>
  <c r="EZ94" s="1"/>
  <c r="FK94" s="1"/>
  <c r="GF94" s="1"/>
  <c r="EP94"/>
  <c r="EQ94"/>
  <c r="ER94"/>
  <c r="FC94" s="1"/>
  <c r="ES94"/>
  <c r="ET94"/>
  <c r="EU94"/>
  <c r="EK95"/>
  <c r="EL95"/>
  <c r="EM95"/>
  <c r="EN95"/>
  <c r="EO95"/>
  <c r="EP95"/>
  <c r="EQ95"/>
  <c r="ER95"/>
  <c r="FC95" s="1"/>
  <c r="FN95" s="1"/>
  <c r="ES95"/>
  <c r="FD95" s="1"/>
  <c r="FO95" s="1"/>
  <c r="GH95" s="1"/>
  <c r="ET95"/>
  <c r="EU95"/>
  <c r="EK96"/>
  <c r="EL96"/>
  <c r="EM96"/>
  <c r="EN96"/>
  <c r="EO96"/>
  <c r="EP96"/>
  <c r="EQ96"/>
  <c r="ER96"/>
  <c r="FC96" s="1"/>
  <c r="FN96" s="1"/>
  <c r="ES96"/>
  <c r="FD96" s="1"/>
  <c r="FO96" s="1"/>
  <c r="GH96" s="1"/>
  <c r="ET96"/>
  <c r="EU96"/>
  <c r="EK97"/>
  <c r="EL97"/>
  <c r="EM97"/>
  <c r="EN97"/>
  <c r="EO97"/>
  <c r="EP97"/>
  <c r="EQ97"/>
  <c r="ER97"/>
  <c r="FC97" s="1"/>
  <c r="FN97" s="1"/>
  <c r="ES97"/>
  <c r="FD97" s="1"/>
  <c r="FO97" s="1"/>
  <c r="GH97" s="1"/>
  <c r="ET97"/>
  <c r="EU97"/>
  <c r="EK98"/>
  <c r="EL98"/>
  <c r="EM98"/>
  <c r="EN98"/>
  <c r="EO98"/>
  <c r="EP98"/>
  <c r="EQ98"/>
  <c r="ER98"/>
  <c r="FC98" s="1"/>
  <c r="FN98" s="1"/>
  <c r="ES98"/>
  <c r="ET98"/>
  <c r="EU98"/>
  <c r="EK99"/>
  <c r="EL99"/>
  <c r="EM99"/>
  <c r="EN99"/>
  <c r="EO99"/>
  <c r="EZ99" s="1"/>
  <c r="FK99" s="1"/>
  <c r="GF99" s="1"/>
  <c r="EP99"/>
  <c r="EQ99"/>
  <c r="ER99"/>
  <c r="ES99"/>
  <c r="ET99"/>
  <c r="EU99"/>
  <c r="FC99"/>
  <c r="FN99" s="1"/>
  <c r="EK100"/>
  <c r="EL100"/>
  <c r="EM100"/>
  <c r="EN100"/>
  <c r="EO100"/>
  <c r="EZ100" s="1"/>
  <c r="FK100" s="1"/>
  <c r="GF100" s="1"/>
  <c r="EP100"/>
  <c r="EQ100"/>
  <c r="ER100"/>
  <c r="FC100" s="1"/>
  <c r="ES100"/>
  <c r="ET100"/>
  <c r="EU100"/>
  <c r="EK101"/>
  <c r="EL101"/>
  <c r="EM101"/>
  <c r="EN101"/>
  <c r="EO101"/>
  <c r="EP101"/>
  <c r="EQ101"/>
  <c r="ER101"/>
  <c r="FC101" s="1"/>
  <c r="FN101" s="1"/>
  <c r="ES101"/>
  <c r="FD101" s="1"/>
  <c r="FO101" s="1"/>
  <c r="ET101"/>
  <c r="EU101"/>
  <c r="GH101"/>
  <c r="EK102"/>
  <c r="EL102"/>
  <c r="EM102"/>
  <c r="EN102"/>
  <c r="EO102"/>
  <c r="EP102"/>
  <c r="EQ102"/>
  <c r="ER102"/>
  <c r="FC102" s="1"/>
  <c r="ES102"/>
  <c r="FD102" s="1"/>
  <c r="FO102" s="1"/>
  <c r="GH102" s="1"/>
  <c r="ET102"/>
  <c r="EU102"/>
  <c r="EK103"/>
  <c r="EL103"/>
  <c r="EM103"/>
  <c r="EN103"/>
  <c r="EO103"/>
  <c r="EP103"/>
  <c r="EQ103"/>
  <c r="ER103"/>
  <c r="FC103" s="1"/>
  <c r="FN103" s="1"/>
  <c r="ES103"/>
  <c r="FD103" s="1"/>
  <c r="FO103" s="1"/>
  <c r="GH103" s="1"/>
  <c r="ET103"/>
  <c r="EU103"/>
  <c r="EK104"/>
  <c r="EL104"/>
  <c r="EM104"/>
  <c r="EN104"/>
  <c r="EO104"/>
  <c r="EZ104" s="1"/>
  <c r="FK104" s="1"/>
  <c r="GF104" s="1"/>
  <c r="EP104"/>
  <c r="EQ104"/>
  <c r="ER104"/>
  <c r="FC104" s="1"/>
  <c r="FN104" s="1"/>
  <c r="ES104"/>
  <c r="ET104"/>
  <c r="EU104"/>
  <c r="EK105"/>
  <c r="EL105"/>
  <c r="EM105"/>
  <c r="EN105"/>
  <c r="EO105"/>
  <c r="EZ105" s="1"/>
  <c r="FK105" s="1"/>
  <c r="GF105" s="1"/>
  <c r="EP105"/>
  <c r="EQ105"/>
  <c r="ER105"/>
  <c r="FC105" s="1"/>
  <c r="FN105" s="1"/>
  <c r="ES105"/>
  <c r="ET105"/>
  <c r="EU105"/>
  <c r="EK106"/>
  <c r="EL106"/>
  <c r="EM106"/>
  <c r="EN106"/>
  <c r="EO106"/>
  <c r="EP106"/>
  <c r="EQ106"/>
  <c r="ER106"/>
  <c r="FC106" s="1"/>
  <c r="FN106" s="1"/>
  <c r="ES106"/>
  <c r="ET106"/>
  <c r="EU106"/>
  <c r="EK107"/>
  <c r="EV107" s="1"/>
  <c r="EL107"/>
  <c r="EW107" s="1"/>
  <c r="FH107" s="1"/>
  <c r="GD107" s="1"/>
  <c r="EM107"/>
  <c r="EX107" s="1"/>
  <c r="FI107" s="1"/>
  <c r="FZ107" s="1"/>
  <c r="EN107"/>
  <c r="EY107" s="1"/>
  <c r="FJ107" s="1"/>
  <c r="FY107" s="1"/>
  <c r="EO107"/>
  <c r="EZ107" s="1"/>
  <c r="FK107" s="1"/>
  <c r="GF107" s="1"/>
  <c r="EP107"/>
  <c r="FA107" s="1"/>
  <c r="FL107" s="1"/>
  <c r="GE107" s="1"/>
  <c r="EQ107"/>
  <c r="FB107" s="1"/>
  <c r="FM107" s="1"/>
  <c r="GB107" s="1"/>
  <c r="ER107"/>
  <c r="FC107" s="1"/>
  <c r="FN107" s="1"/>
  <c r="ES107"/>
  <c r="FD107" s="1"/>
  <c r="FO107" s="1"/>
  <c r="GH107" s="1"/>
  <c r="ET107"/>
  <c r="FE107" s="1"/>
  <c r="FP107" s="1"/>
  <c r="GC107" s="1"/>
  <c r="EU107"/>
  <c r="FF107" s="1"/>
  <c r="FQ107" s="1"/>
  <c r="GA107" s="1"/>
  <c r="FS107"/>
  <c r="FT107" s="1"/>
  <c r="EK108"/>
  <c r="EL108"/>
  <c r="EM108"/>
  <c r="EN108"/>
  <c r="EO108"/>
  <c r="EP108"/>
  <c r="EQ108"/>
  <c r="ER108"/>
  <c r="FC108" s="1"/>
  <c r="FN108" s="1"/>
  <c r="ES108"/>
  <c r="ET108"/>
  <c r="EU108"/>
  <c r="EK109"/>
  <c r="EL109"/>
  <c r="EM109"/>
  <c r="EN109"/>
  <c r="EO109"/>
  <c r="EP109"/>
  <c r="EQ109"/>
  <c r="ER109"/>
  <c r="FC109" s="1"/>
  <c r="FN109" s="1"/>
  <c r="ES109"/>
  <c r="FD109" s="1"/>
  <c r="FO109" s="1"/>
  <c r="GH109" s="1"/>
  <c r="ET109"/>
  <c r="EU109"/>
  <c r="EK110"/>
  <c r="EL110"/>
  <c r="EM110"/>
  <c r="EN110"/>
  <c r="EO110"/>
  <c r="EP110"/>
  <c r="EQ110"/>
  <c r="ER110"/>
  <c r="FC110" s="1"/>
  <c r="FN110" s="1"/>
  <c r="ES110"/>
  <c r="FD110" s="1"/>
  <c r="FO110" s="1"/>
  <c r="GH110" s="1"/>
  <c r="ET110"/>
  <c r="EU110"/>
  <c r="EK111"/>
  <c r="EL111"/>
  <c r="EM111"/>
  <c r="EN111"/>
  <c r="EO111"/>
  <c r="EP111"/>
  <c r="EQ111"/>
  <c r="ER111"/>
  <c r="FC111" s="1"/>
  <c r="FN111" s="1"/>
  <c r="ES111"/>
  <c r="FD111" s="1"/>
  <c r="FO111" s="1"/>
  <c r="GH111" s="1"/>
  <c r="ET111"/>
  <c r="EU111"/>
  <c r="EK112"/>
  <c r="EL112"/>
  <c r="EM112"/>
  <c r="EN112"/>
  <c r="EO112"/>
  <c r="EZ112" s="1"/>
  <c r="FK112" s="1"/>
  <c r="GF112" s="1"/>
  <c r="EP112"/>
  <c r="EQ112"/>
  <c r="ER112"/>
  <c r="FC112" s="1"/>
  <c r="FN112" s="1"/>
  <c r="ES112"/>
  <c r="ET112"/>
  <c r="EU112"/>
  <c r="EK113"/>
  <c r="EL113"/>
  <c r="EM113"/>
  <c r="EN113"/>
  <c r="EO113"/>
  <c r="EZ113" s="1"/>
  <c r="EP113"/>
  <c r="EQ113"/>
  <c r="ER113"/>
  <c r="ES113"/>
  <c r="ET113"/>
  <c r="EU113"/>
  <c r="FC113"/>
  <c r="FN113" s="1"/>
  <c r="FK113"/>
  <c r="GF113" s="1"/>
  <c r="EK114"/>
  <c r="EL114"/>
  <c r="EM114"/>
  <c r="EN114"/>
  <c r="EO114"/>
  <c r="EP114"/>
  <c r="EQ114"/>
  <c r="ER114"/>
  <c r="FC114" s="1"/>
  <c r="FN114" s="1"/>
  <c r="ES114"/>
  <c r="ET114"/>
  <c r="EU114"/>
  <c r="EK115"/>
  <c r="EL115"/>
  <c r="EM115"/>
  <c r="EN115"/>
  <c r="EO115"/>
  <c r="EP115"/>
  <c r="FA115" s="1"/>
  <c r="FL115" s="1"/>
  <c r="GE115" s="1"/>
  <c r="EQ115"/>
  <c r="ER115"/>
  <c r="FC115" s="1"/>
  <c r="ES115"/>
  <c r="ET115"/>
  <c r="EU115"/>
  <c r="EK116"/>
  <c r="EL116"/>
  <c r="EM116"/>
  <c r="EN116"/>
  <c r="EO116"/>
  <c r="EP116"/>
  <c r="EQ116"/>
  <c r="ER116"/>
  <c r="ES116"/>
  <c r="FD116" s="1"/>
  <c r="FO116" s="1"/>
  <c r="GH116" s="1"/>
  <c r="ET116"/>
  <c r="EU116"/>
  <c r="FC116"/>
  <c r="FN116" s="1"/>
  <c r="EK117"/>
  <c r="EL117"/>
  <c r="EM117"/>
  <c r="EN117"/>
  <c r="EO117"/>
  <c r="EP117"/>
  <c r="EQ117"/>
  <c r="ER117"/>
  <c r="FC117" s="1"/>
  <c r="ES117"/>
  <c r="FD117" s="1"/>
  <c r="FO117" s="1"/>
  <c r="GH117" s="1"/>
  <c r="ET117"/>
  <c r="EU117"/>
  <c r="EK118"/>
  <c r="EL118"/>
  <c r="EM118"/>
  <c r="EN118"/>
  <c r="EO118"/>
  <c r="EP118"/>
  <c r="EQ118"/>
  <c r="ER118"/>
  <c r="ES118"/>
  <c r="FD118" s="1"/>
  <c r="FO118" s="1"/>
  <c r="GH118" s="1"/>
  <c r="ET118"/>
  <c r="EU118"/>
  <c r="FC118"/>
  <c r="FN118" s="1"/>
  <c r="EK119"/>
  <c r="EL119"/>
  <c r="EM119"/>
  <c r="EN119"/>
  <c r="EO119"/>
  <c r="EP119"/>
  <c r="EQ119"/>
  <c r="ER119"/>
  <c r="FC119" s="1"/>
  <c r="ES119"/>
  <c r="ET119"/>
  <c r="EU119"/>
  <c r="EK120"/>
  <c r="EV120" s="1"/>
  <c r="EL120"/>
  <c r="EW120" s="1"/>
  <c r="EM120"/>
  <c r="EX120" s="1"/>
  <c r="FI120" s="1"/>
  <c r="FZ120" s="1"/>
  <c r="EN120"/>
  <c r="EO120"/>
  <c r="EZ120" s="1"/>
  <c r="FK120" s="1"/>
  <c r="GF120" s="1"/>
  <c r="EP120"/>
  <c r="FA120" s="1"/>
  <c r="FL120" s="1"/>
  <c r="GE120" s="1"/>
  <c r="EQ120"/>
  <c r="FB120" s="1"/>
  <c r="FM120" s="1"/>
  <c r="GB120" s="1"/>
  <c r="ER120"/>
  <c r="FC120" s="1"/>
  <c r="FN120" s="1"/>
  <c r="ES120"/>
  <c r="FD120" s="1"/>
  <c r="FO120" s="1"/>
  <c r="GH120" s="1"/>
  <c r="ET120"/>
  <c r="FE120" s="1"/>
  <c r="FP120" s="1"/>
  <c r="GC120" s="1"/>
  <c r="EU120"/>
  <c r="FF120" s="1"/>
  <c r="FQ120" s="1"/>
  <c r="GA120" s="1"/>
  <c r="EY120"/>
  <c r="FJ120" s="1"/>
  <c r="FY120" s="1"/>
  <c r="FS120"/>
  <c r="FT120" s="1"/>
  <c r="FU120" s="1"/>
  <c r="EK121"/>
  <c r="EL121"/>
  <c r="EM121"/>
  <c r="EN121"/>
  <c r="EO121"/>
  <c r="EZ121" s="1"/>
  <c r="FK121" s="1"/>
  <c r="GF121" s="1"/>
  <c r="EP121"/>
  <c r="EQ121"/>
  <c r="ER121"/>
  <c r="FC121" s="1"/>
  <c r="ES121"/>
  <c r="ET121"/>
  <c r="EU121"/>
  <c r="EK122"/>
  <c r="EV122" s="1"/>
  <c r="EL122"/>
  <c r="EW122" s="1"/>
  <c r="EM122"/>
  <c r="EX122" s="1"/>
  <c r="FI122" s="1"/>
  <c r="FZ122" s="1"/>
  <c r="EN122"/>
  <c r="EO122"/>
  <c r="EZ122" s="1"/>
  <c r="FK122" s="1"/>
  <c r="GF122" s="1"/>
  <c r="EP122"/>
  <c r="FA122" s="1"/>
  <c r="FL122" s="1"/>
  <c r="GE122" s="1"/>
  <c r="EQ122"/>
  <c r="FB122" s="1"/>
  <c r="FM122" s="1"/>
  <c r="GB122" s="1"/>
  <c r="ER122"/>
  <c r="FC122" s="1"/>
  <c r="FN122" s="1"/>
  <c r="ES122"/>
  <c r="FD122" s="1"/>
  <c r="FO122" s="1"/>
  <c r="GH122" s="1"/>
  <c r="ET122"/>
  <c r="FE122" s="1"/>
  <c r="FP122" s="1"/>
  <c r="GC122" s="1"/>
  <c r="EU122"/>
  <c r="FF122" s="1"/>
  <c r="FQ122" s="1"/>
  <c r="GA122" s="1"/>
  <c r="EY122"/>
  <c r="FJ122" s="1"/>
  <c r="FY122" s="1"/>
  <c r="FS122"/>
  <c r="FT122" s="1"/>
  <c r="FU122" s="1"/>
  <c r="EK123"/>
  <c r="EV123" s="1"/>
  <c r="EL123"/>
  <c r="EM123"/>
  <c r="EX123" s="1"/>
  <c r="EN123"/>
  <c r="EY123" s="1"/>
  <c r="FJ123" s="1"/>
  <c r="FY123" s="1"/>
  <c r="EO123"/>
  <c r="EZ123" s="1"/>
  <c r="FK123" s="1"/>
  <c r="GF123" s="1"/>
  <c r="EP123"/>
  <c r="FA123" s="1"/>
  <c r="FL123" s="1"/>
  <c r="GE123" s="1"/>
  <c r="EQ123"/>
  <c r="FB123" s="1"/>
  <c r="FM123" s="1"/>
  <c r="GB123" s="1"/>
  <c r="ER123"/>
  <c r="FC123" s="1"/>
  <c r="FN123" s="1"/>
  <c r="ES123"/>
  <c r="FD123" s="1"/>
  <c r="FO123" s="1"/>
  <c r="GH123" s="1"/>
  <c r="ET123"/>
  <c r="FE123" s="1"/>
  <c r="FP123" s="1"/>
  <c r="GC123" s="1"/>
  <c r="EU123"/>
  <c r="FF123" s="1"/>
  <c r="FQ123" s="1"/>
  <c r="GA123" s="1"/>
  <c r="EW123"/>
  <c r="FH123" s="1"/>
  <c r="GD123" s="1"/>
  <c r="FI123"/>
  <c r="FZ123" s="1"/>
  <c r="FS123"/>
  <c r="FT123" s="1"/>
  <c r="EK124"/>
  <c r="EL124"/>
  <c r="EM124"/>
  <c r="EN124"/>
  <c r="EO124"/>
  <c r="EZ124" s="1"/>
  <c r="FK124" s="1"/>
  <c r="GF124" s="1"/>
  <c r="EP124"/>
  <c r="EQ124"/>
  <c r="ER124"/>
  <c r="FC124" s="1"/>
  <c r="FN124" s="1"/>
  <c r="ES124"/>
  <c r="ET124"/>
  <c r="EU124"/>
  <c r="EK125"/>
  <c r="EL125"/>
  <c r="EM125"/>
  <c r="EN125"/>
  <c r="EO125"/>
  <c r="EZ125" s="1"/>
  <c r="FK125" s="1"/>
  <c r="GF125" s="1"/>
  <c r="EP125"/>
  <c r="EQ125"/>
  <c r="ER125"/>
  <c r="FC125" s="1"/>
  <c r="ES125"/>
  <c r="ET125"/>
  <c r="EU125"/>
  <c r="EK126"/>
  <c r="EL126"/>
  <c r="EM126"/>
  <c r="EN126"/>
  <c r="EO126"/>
  <c r="EZ126" s="1"/>
  <c r="FK126" s="1"/>
  <c r="GF126" s="1"/>
  <c r="EP126"/>
  <c r="EQ126"/>
  <c r="ER126"/>
  <c r="FC126" s="1"/>
  <c r="FN126" s="1"/>
  <c r="ES126"/>
  <c r="FD126" s="1"/>
  <c r="ET126"/>
  <c r="EU126"/>
  <c r="FO126"/>
  <c r="GH126" s="1"/>
  <c r="EK127"/>
  <c r="EL127"/>
  <c r="EM127"/>
  <c r="EN127"/>
  <c r="EO127"/>
  <c r="EP127"/>
  <c r="EQ127"/>
  <c r="ER127"/>
  <c r="FC127" s="1"/>
  <c r="ES127"/>
  <c r="FD127" s="1"/>
  <c r="FO127" s="1"/>
  <c r="GH127" s="1"/>
  <c r="ET127"/>
  <c r="EU127"/>
  <c r="EK128"/>
  <c r="EL128"/>
  <c r="EM128"/>
  <c r="EN128"/>
  <c r="EO128"/>
  <c r="EP128"/>
  <c r="EQ128"/>
  <c r="ER128"/>
  <c r="FC128" s="1"/>
  <c r="FN128" s="1"/>
  <c r="ES128"/>
  <c r="ET128"/>
  <c r="EU128"/>
  <c r="EK129"/>
  <c r="EL129"/>
  <c r="EM129"/>
  <c r="EN129"/>
  <c r="EO129"/>
  <c r="EZ129" s="1"/>
  <c r="FK129" s="1"/>
  <c r="GF129" s="1"/>
  <c r="EP129"/>
  <c r="EQ129"/>
  <c r="ER129"/>
  <c r="FC129" s="1"/>
  <c r="FN129" s="1"/>
  <c r="ES129"/>
  <c r="FD129" s="1"/>
  <c r="FO129" s="1"/>
  <c r="GH129" s="1"/>
  <c r="ET129"/>
  <c r="EU129"/>
  <c r="EK130"/>
  <c r="EL130"/>
  <c r="EM130"/>
  <c r="EN130"/>
  <c r="EO130"/>
  <c r="EP130"/>
  <c r="EQ130"/>
  <c r="ER130"/>
  <c r="FC130" s="1"/>
  <c r="FN130" s="1"/>
  <c r="ES130"/>
  <c r="FD130" s="1"/>
  <c r="FO130" s="1"/>
  <c r="GH130" s="1"/>
  <c r="ET130"/>
  <c r="EU130"/>
  <c r="EK131"/>
  <c r="EL131"/>
  <c r="EM131"/>
  <c r="EN131"/>
  <c r="EO131"/>
  <c r="EP131"/>
  <c r="EQ131"/>
  <c r="ER131"/>
  <c r="FC131" s="1"/>
  <c r="FN131" s="1"/>
  <c r="ES131"/>
  <c r="FD131" s="1"/>
  <c r="FO131" s="1"/>
  <c r="GH131" s="1"/>
  <c r="ET131"/>
  <c r="EU131"/>
  <c r="EK132"/>
  <c r="EL132"/>
  <c r="EM132"/>
  <c r="EN132"/>
  <c r="EO132"/>
  <c r="EP132"/>
  <c r="EQ132"/>
  <c r="ER132"/>
  <c r="FC132" s="1"/>
  <c r="FN132" s="1"/>
  <c r="ES132"/>
  <c r="FD132" s="1"/>
  <c r="FO132" s="1"/>
  <c r="GH132" s="1"/>
  <c r="ET132"/>
  <c r="EU132"/>
  <c r="EK133"/>
  <c r="EL133"/>
  <c r="EM133"/>
  <c r="EN133"/>
  <c r="EO133"/>
  <c r="EP133"/>
  <c r="EQ133"/>
  <c r="ER133"/>
  <c r="FC133" s="1"/>
  <c r="ES133"/>
  <c r="FD133" s="1"/>
  <c r="FO133" s="1"/>
  <c r="GH133" s="1"/>
  <c r="ET133"/>
  <c r="EU133"/>
  <c r="EK134"/>
  <c r="EL134"/>
  <c r="EM134"/>
  <c r="EN134"/>
  <c r="EO134"/>
  <c r="EZ134" s="1"/>
  <c r="FK134" s="1"/>
  <c r="GF134" s="1"/>
  <c r="EP134"/>
  <c r="EQ134"/>
  <c r="ER134"/>
  <c r="FC134" s="1"/>
  <c r="FN134" s="1"/>
  <c r="ES134"/>
  <c r="FD134" s="1"/>
  <c r="FO134" s="1"/>
  <c r="GH134" s="1"/>
  <c r="ET134"/>
  <c r="EU134"/>
  <c r="EK135"/>
  <c r="EL135"/>
  <c r="EM135"/>
  <c r="EN135"/>
  <c r="EO135"/>
  <c r="EZ135" s="1"/>
  <c r="FK135" s="1"/>
  <c r="GF135" s="1"/>
  <c r="EP135"/>
  <c r="EQ135"/>
  <c r="ER135"/>
  <c r="FC135" s="1"/>
  <c r="ES135"/>
  <c r="ET135"/>
  <c r="EU135"/>
  <c r="EK136"/>
  <c r="EL136"/>
  <c r="EM136"/>
  <c r="EN136"/>
  <c r="EO136"/>
  <c r="EZ136" s="1"/>
  <c r="FK136" s="1"/>
  <c r="GF136" s="1"/>
  <c r="EP136"/>
  <c r="EQ136"/>
  <c r="ER136"/>
  <c r="FC136" s="1"/>
  <c r="FN136" s="1"/>
  <c r="ES136"/>
  <c r="FD136" s="1"/>
  <c r="FO136" s="1"/>
  <c r="GH136" s="1"/>
  <c r="ET136"/>
  <c r="EU136"/>
  <c r="EK137"/>
  <c r="EL137"/>
  <c r="EM137"/>
  <c r="EN137"/>
  <c r="EO137"/>
  <c r="EZ137" s="1"/>
  <c r="FK137" s="1"/>
  <c r="GF137" s="1"/>
  <c r="EP137"/>
  <c r="EQ137"/>
  <c r="ER137"/>
  <c r="FC137" s="1"/>
  <c r="FN137" s="1"/>
  <c r="ES137"/>
  <c r="FD137" s="1"/>
  <c r="ET137"/>
  <c r="EU137"/>
  <c r="EK138"/>
  <c r="EL138"/>
  <c r="EM138"/>
  <c r="EN138"/>
  <c r="EO138"/>
  <c r="EZ138" s="1"/>
  <c r="FK138" s="1"/>
  <c r="GF138" s="1"/>
  <c r="EP138"/>
  <c r="EQ138"/>
  <c r="ER138"/>
  <c r="FC138" s="1"/>
  <c r="FN138" s="1"/>
  <c r="ES138"/>
  <c r="ET138"/>
  <c r="EU138"/>
  <c r="EK139"/>
  <c r="EL139"/>
  <c r="EM139"/>
  <c r="EN139"/>
  <c r="EO139"/>
  <c r="EP139"/>
  <c r="EQ139"/>
  <c r="ER139"/>
  <c r="FC139" s="1"/>
  <c r="FN139" s="1"/>
  <c r="ES139"/>
  <c r="FD139" s="1"/>
  <c r="FO139" s="1"/>
  <c r="GH139" s="1"/>
  <c r="ET139"/>
  <c r="EU139"/>
  <c r="EK140"/>
  <c r="EL140"/>
  <c r="EM140"/>
  <c r="EN140"/>
  <c r="EO140"/>
  <c r="EZ140" s="1"/>
  <c r="FK140" s="1"/>
  <c r="GF140" s="1"/>
  <c r="EP140"/>
  <c r="EQ140"/>
  <c r="ER140"/>
  <c r="FC140" s="1"/>
  <c r="FN140" s="1"/>
  <c r="ES140"/>
  <c r="FD140" s="1"/>
  <c r="FO140" s="1"/>
  <c r="GH140" s="1"/>
  <c r="ET140"/>
  <c r="EU140"/>
  <c r="EK141"/>
  <c r="EL141"/>
  <c r="EM141"/>
  <c r="EN141"/>
  <c r="EO141"/>
  <c r="EP141"/>
  <c r="EQ141"/>
  <c r="ER141"/>
  <c r="FC141" s="1"/>
  <c r="FN141" s="1"/>
  <c r="ES141"/>
  <c r="FD141" s="1"/>
  <c r="FO141" s="1"/>
  <c r="GH141" s="1"/>
  <c r="ET141"/>
  <c r="EU141"/>
  <c r="EK142"/>
  <c r="EL142"/>
  <c r="EM142"/>
  <c r="EN142"/>
  <c r="EO142"/>
  <c r="EP142"/>
  <c r="EQ142"/>
  <c r="ER142"/>
  <c r="FC142" s="1"/>
  <c r="FN142" s="1"/>
  <c r="ES142"/>
  <c r="ET142"/>
  <c r="EU142"/>
  <c r="EK143"/>
  <c r="EL143"/>
  <c r="EM143"/>
  <c r="EN143"/>
  <c r="EO143"/>
  <c r="EZ143" s="1"/>
  <c r="FK143" s="1"/>
  <c r="GF143" s="1"/>
  <c r="EP143"/>
  <c r="EQ143"/>
  <c r="ER143"/>
  <c r="FC143" s="1"/>
  <c r="ES143"/>
  <c r="FD143" s="1"/>
  <c r="FO143" s="1"/>
  <c r="GH143" s="1"/>
  <c r="ET143"/>
  <c r="EU143"/>
  <c r="EK144"/>
  <c r="EL144"/>
  <c r="EW144" s="1"/>
  <c r="EM144"/>
  <c r="EN144"/>
  <c r="EO144"/>
  <c r="EZ144" s="1"/>
  <c r="FK144" s="1"/>
  <c r="GF144" s="1"/>
  <c r="EP144"/>
  <c r="EQ144"/>
  <c r="ER144"/>
  <c r="FC144" s="1"/>
  <c r="FN144" s="1"/>
  <c r="ES144"/>
  <c r="FD144" s="1"/>
  <c r="FO144" s="1"/>
  <c r="GH144" s="1"/>
  <c r="ET144"/>
  <c r="EU144"/>
  <c r="EK145"/>
  <c r="EL145"/>
  <c r="EM145"/>
  <c r="EN145"/>
  <c r="EO145"/>
  <c r="EZ145" s="1"/>
  <c r="FK145" s="1"/>
  <c r="GF145" s="1"/>
  <c r="EP145"/>
  <c r="FA145" s="1"/>
  <c r="FL145" s="1"/>
  <c r="GE145" s="1"/>
  <c r="EQ145"/>
  <c r="ER145"/>
  <c r="FC145" s="1"/>
  <c r="FN145" s="1"/>
  <c r="ES145"/>
  <c r="FD145" s="1"/>
  <c r="ET145"/>
  <c r="EU145"/>
  <c r="EK146"/>
  <c r="EL146"/>
  <c r="EM146"/>
  <c r="EN146"/>
  <c r="EO146"/>
  <c r="EP146"/>
  <c r="EQ146"/>
  <c r="ER146"/>
  <c r="FC146" s="1"/>
  <c r="FN146" s="1"/>
  <c r="ES146"/>
  <c r="FD146" s="1"/>
  <c r="FO146" s="1"/>
  <c r="GH146" s="1"/>
  <c r="ET146"/>
  <c r="EU146"/>
  <c r="EK147"/>
  <c r="EL147"/>
  <c r="EM147"/>
  <c r="EN147"/>
  <c r="EO147"/>
  <c r="EP147"/>
  <c r="EQ147"/>
  <c r="ER147"/>
  <c r="FC147" s="1"/>
  <c r="FN147" s="1"/>
  <c r="ES147"/>
  <c r="FD147" s="1"/>
  <c r="FO147" s="1"/>
  <c r="GH147" s="1"/>
  <c r="ET147"/>
  <c r="EU147"/>
  <c r="EK148"/>
  <c r="EL148"/>
  <c r="EM148"/>
  <c r="EN148"/>
  <c r="EO148"/>
  <c r="EP148"/>
  <c r="EQ148"/>
  <c r="ER148"/>
  <c r="FC148" s="1"/>
  <c r="FN148" s="1"/>
  <c r="ES148"/>
  <c r="FD148" s="1"/>
  <c r="FO148" s="1"/>
  <c r="GH148" s="1"/>
  <c r="ET148"/>
  <c r="EU148"/>
  <c r="EK149"/>
  <c r="EL149"/>
  <c r="EW149" s="1"/>
  <c r="FH149" s="1"/>
  <c r="GD149" s="1"/>
  <c r="EM149"/>
  <c r="EN149"/>
  <c r="EO149"/>
  <c r="EZ149" s="1"/>
  <c r="FK149" s="1"/>
  <c r="GF149" s="1"/>
  <c r="EP149"/>
  <c r="EQ149"/>
  <c r="ER149"/>
  <c r="FC149" s="1"/>
  <c r="FN149" s="1"/>
  <c r="ES149"/>
  <c r="FD149" s="1"/>
  <c r="ET149"/>
  <c r="EU149"/>
  <c r="EK150"/>
  <c r="EL150"/>
  <c r="EM150"/>
  <c r="EN150"/>
  <c r="EO150"/>
  <c r="EP150"/>
  <c r="EQ150"/>
  <c r="ER150"/>
  <c r="FC150" s="1"/>
  <c r="ES150"/>
  <c r="ET150"/>
  <c r="EU150"/>
  <c r="EK151"/>
  <c r="EL151"/>
  <c r="EM151"/>
  <c r="EN151"/>
  <c r="EO151"/>
  <c r="EZ151" s="1"/>
  <c r="FK151" s="1"/>
  <c r="GF151" s="1"/>
  <c r="EP151"/>
  <c r="EQ151"/>
  <c r="ER151"/>
  <c r="FC151" s="1"/>
  <c r="FN151" s="1"/>
  <c r="ES151"/>
  <c r="FD151" s="1"/>
  <c r="FO151" s="1"/>
  <c r="GH151" s="1"/>
  <c r="ET151"/>
  <c r="EU151"/>
  <c r="EK152"/>
  <c r="EL152"/>
  <c r="EM152"/>
  <c r="EN152"/>
  <c r="EO152"/>
  <c r="EP152"/>
  <c r="EQ152"/>
  <c r="ER152"/>
  <c r="FC152" s="1"/>
  <c r="FN152" s="1"/>
  <c r="ES152"/>
  <c r="ET152"/>
  <c r="EU152"/>
  <c r="EK153"/>
  <c r="EL153"/>
  <c r="EM153"/>
  <c r="EN153"/>
  <c r="EO153"/>
  <c r="EP153"/>
  <c r="EQ153"/>
  <c r="ER153"/>
  <c r="FC153" s="1"/>
  <c r="FN153" s="1"/>
  <c r="ES153"/>
  <c r="ET153"/>
  <c r="EU153"/>
  <c r="EK154"/>
  <c r="EL154"/>
  <c r="EM154"/>
  <c r="EN154"/>
  <c r="EO154"/>
  <c r="EP154"/>
  <c r="EQ154"/>
  <c r="ER154"/>
  <c r="FC154" s="1"/>
  <c r="FN154" s="1"/>
  <c r="ES154"/>
  <c r="ET154"/>
  <c r="EU154"/>
  <c r="EK155"/>
  <c r="EL155"/>
  <c r="EM155"/>
  <c r="EN155"/>
  <c r="EO155"/>
  <c r="EZ155" s="1"/>
  <c r="FK155" s="1"/>
  <c r="GF155" s="1"/>
  <c r="EP155"/>
  <c r="EQ155"/>
  <c r="ER155"/>
  <c r="FC155" s="1"/>
  <c r="FN155" s="1"/>
  <c r="ES155"/>
  <c r="FD155" s="1"/>
  <c r="FO155" s="1"/>
  <c r="GH155" s="1"/>
  <c r="ET155"/>
  <c r="EU155"/>
  <c r="EK156"/>
  <c r="EL156"/>
  <c r="EM156"/>
  <c r="EN156"/>
  <c r="EO156"/>
  <c r="EP156"/>
  <c r="EQ156"/>
  <c r="ER156"/>
  <c r="ES156"/>
  <c r="ET156"/>
  <c r="EU156"/>
  <c r="FC156"/>
  <c r="FN156" s="1"/>
  <c r="EK157"/>
  <c r="EL157"/>
  <c r="EM157"/>
  <c r="EN157"/>
  <c r="EO157"/>
  <c r="EZ157" s="1"/>
  <c r="FK157" s="1"/>
  <c r="GF157" s="1"/>
  <c r="EP157"/>
  <c r="EQ157"/>
  <c r="ER157"/>
  <c r="FC157" s="1"/>
  <c r="FN157" s="1"/>
  <c r="ES157"/>
  <c r="FD157" s="1"/>
  <c r="FO157" s="1"/>
  <c r="GH157" s="1"/>
  <c r="ET157"/>
  <c r="EU157"/>
  <c r="EK158"/>
  <c r="EL158"/>
  <c r="EM158"/>
  <c r="EN158"/>
  <c r="EO158"/>
  <c r="EP158"/>
  <c r="FA158" s="1"/>
  <c r="FL158" s="1"/>
  <c r="GE158" s="1"/>
  <c r="EQ158"/>
  <c r="ER158"/>
  <c r="FC158" s="1"/>
  <c r="FN158" s="1"/>
  <c r="ES158"/>
  <c r="FD158" s="1"/>
  <c r="FO158" s="1"/>
  <c r="GH158" s="1"/>
  <c r="ET158"/>
  <c r="EU158"/>
  <c r="EZ158"/>
  <c r="FK158" s="1"/>
  <c r="GF158" s="1"/>
  <c r="EK159"/>
  <c r="EL159"/>
  <c r="EM159"/>
  <c r="EN159"/>
  <c r="EO159"/>
  <c r="EP159"/>
  <c r="EQ159"/>
  <c r="ER159"/>
  <c r="ES159"/>
  <c r="ET159"/>
  <c r="EU159"/>
  <c r="FC159"/>
  <c r="FN159" s="1"/>
  <c r="EK160"/>
  <c r="EL160"/>
  <c r="EM160"/>
  <c r="EN160"/>
  <c r="EO160"/>
  <c r="EZ160" s="1"/>
  <c r="FK160" s="1"/>
  <c r="GF160" s="1"/>
  <c r="EP160"/>
  <c r="EQ160"/>
  <c r="ER160"/>
  <c r="FC160" s="1"/>
  <c r="FN160" s="1"/>
  <c r="ES160"/>
  <c r="FD160" s="1"/>
  <c r="FO160" s="1"/>
  <c r="GH160" s="1"/>
  <c r="ET160"/>
  <c r="EU160"/>
  <c r="EK161"/>
  <c r="EL161"/>
  <c r="EM161"/>
  <c r="EN161"/>
  <c r="EO161"/>
  <c r="EZ161" s="1"/>
  <c r="FK161" s="1"/>
  <c r="GF161" s="1"/>
  <c r="EP161"/>
  <c r="EQ161"/>
  <c r="ER161"/>
  <c r="FC161" s="1"/>
  <c r="FN161" s="1"/>
  <c r="ES161"/>
  <c r="FD161" s="1"/>
  <c r="FO161" s="1"/>
  <c r="GH161" s="1"/>
  <c r="ET161"/>
  <c r="EU161"/>
  <c r="EK162"/>
  <c r="EL162"/>
  <c r="EM162"/>
  <c r="EN162"/>
  <c r="EO162"/>
  <c r="EP162"/>
  <c r="EQ162"/>
  <c r="ER162"/>
  <c r="FC162" s="1"/>
  <c r="FN162" s="1"/>
  <c r="ES162"/>
  <c r="ET162"/>
  <c r="EU162"/>
  <c r="EK163"/>
  <c r="EV163" s="1"/>
  <c r="EL163"/>
  <c r="EW163" s="1"/>
  <c r="FH163" s="1"/>
  <c r="GD163" s="1"/>
  <c r="EM163"/>
  <c r="EX163" s="1"/>
  <c r="FI163" s="1"/>
  <c r="FZ163" s="1"/>
  <c r="EN163"/>
  <c r="EY163" s="1"/>
  <c r="FJ163" s="1"/>
  <c r="FY163" s="1"/>
  <c r="EO163"/>
  <c r="EZ163" s="1"/>
  <c r="FK163" s="1"/>
  <c r="GF163" s="1"/>
  <c r="EP163"/>
  <c r="EQ163"/>
  <c r="FB163" s="1"/>
  <c r="FM163" s="1"/>
  <c r="GB163" s="1"/>
  <c r="ER163"/>
  <c r="FC163" s="1"/>
  <c r="FN163" s="1"/>
  <c r="ES163"/>
  <c r="FD163" s="1"/>
  <c r="FO163" s="1"/>
  <c r="GH163" s="1"/>
  <c r="ET163"/>
  <c r="FE163" s="1"/>
  <c r="FP163" s="1"/>
  <c r="GC163" s="1"/>
  <c r="EU163"/>
  <c r="FF163" s="1"/>
  <c r="FQ163" s="1"/>
  <c r="GA163" s="1"/>
  <c r="FA163"/>
  <c r="FL163" s="1"/>
  <c r="GE163" s="1"/>
  <c r="FS163"/>
  <c r="FT163" s="1"/>
  <c r="EK164"/>
  <c r="EL164"/>
  <c r="EM164"/>
  <c r="EN164"/>
  <c r="EO164"/>
  <c r="EZ164" s="1"/>
  <c r="FK164" s="1"/>
  <c r="GF164" s="1"/>
  <c r="EP164"/>
  <c r="EQ164"/>
  <c r="ER164"/>
  <c r="ES164"/>
  <c r="FD164" s="1"/>
  <c r="FO164" s="1"/>
  <c r="GH164" s="1"/>
  <c r="ET164"/>
  <c r="EU164"/>
  <c r="FC164"/>
  <c r="FN164" s="1"/>
  <c r="EK165"/>
  <c r="EL165"/>
  <c r="EM165"/>
  <c r="EN165"/>
  <c r="EO165"/>
  <c r="EZ165" s="1"/>
  <c r="FK165" s="1"/>
  <c r="GF165" s="1"/>
  <c r="EP165"/>
  <c r="EQ165"/>
  <c r="ER165"/>
  <c r="FC165" s="1"/>
  <c r="FN165" s="1"/>
  <c r="ES165"/>
  <c r="FD165" s="1"/>
  <c r="FO165" s="1"/>
  <c r="GH165" s="1"/>
  <c r="ET165"/>
  <c r="EU165"/>
  <c r="EK166"/>
  <c r="EL166"/>
  <c r="EM166"/>
  <c r="EN166"/>
  <c r="EO166"/>
  <c r="EZ166" s="1"/>
  <c r="EP166"/>
  <c r="EQ166"/>
  <c r="ER166"/>
  <c r="FC166" s="1"/>
  <c r="FN166" s="1"/>
  <c r="ES166"/>
  <c r="FD166" s="1"/>
  <c r="FO166" s="1"/>
  <c r="GH166" s="1"/>
  <c r="ET166"/>
  <c r="EU166"/>
  <c r="FK166"/>
  <c r="GF166" s="1"/>
  <c r="EK167"/>
  <c r="EL167"/>
  <c r="EM167"/>
  <c r="EN167"/>
  <c r="EO167"/>
  <c r="EP167"/>
  <c r="EQ167"/>
  <c r="ER167"/>
  <c r="FC167" s="1"/>
  <c r="FN167" s="1"/>
  <c r="ES167"/>
  <c r="ET167"/>
  <c r="EU167"/>
  <c r="EK168"/>
  <c r="EL168"/>
  <c r="EM168"/>
  <c r="EN168"/>
  <c r="EO168"/>
  <c r="EZ168" s="1"/>
  <c r="FK168" s="1"/>
  <c r="GF168" s="1"/>
  <c r="EP168"/>
  <c r="EQ168"/>
  <c r="ER168"/>
  <c r="FC168" s="1"/>
  <c r="FN168" s="1"/>
  <c r="ES168"/>
  <c r="FD168" s="1"/>
  <c r="FO168" s="1"/>
  <c r="GH168" s="1"/>
  <c r="ET168"/>
  <c r="EU168"/>
  <c r="EK169"/>
  <c r="EL169"/>
  <c r="EM169"/>
  <c r="EN169"/>
  <c r="EO169"/>
  <c r="EZ169" s="1"/>
  <c r="FK169" s="1"/>
  <c r="GF169" s="1"/>
  <c r="EP169"/>
  <c r="EQ169"/>
  <c r="ER169"/>
  <c r="FC169" s="1"/>
  <c r="FN169" s="1"/>
  <c r="ES169"/>
  <c r="FD169" s="1"/>
  <c r="FO169" s="1"/>
  <c r="GH169" s="1"/>
  <c r="ET169"/>
  <c r="EU169"/>
  <c r="EK170"/>
  <c r="EL170"/>
  <c r="EM170"/>
  <c r="EN170"/>
  <c r="EO170"/>
  <c r="EP170"/>
  <c r="EQ170"/>
  <c r="ER170"/>
  <c r="FC170" s="1"/>
  <c r="ES170"/>
  <c r="FD170" s="1"/>
  <c r="FO170" s="1"/>
  <c r="GH170" s="1"/>
  <c r="ET170"/>
  <c r="EU170"/>
  <c r="EK171"/>
  <c r="EL171"/>
  <c r="EM171"/>
  <c r="EN171"/>
  <c r="EO171"/>
  <c r="EZ171" s="1"/>
  <c r="FK171" s="1"/>
  <c r="GF171" s="1"/>
  <c r="EP171"/>
  <c r="EQ171"/>
  <c r="ER171"/>
  <c r="FC171" s="1"/>
  <c r="FN171" s="1"/>
  <c r="ES171"/>
  <c r="FD171" s="1"/>
  <c r="FO171" s="1"/>
  <c r="GH171" s="1"/>
  <c r="ET171"/>
  <c r="EU171"/>
  <c r="EK172"/>
  <c r="EL172"/>
  <c r="EM172"/>
  <c r="EN172"/>
  <c r="EO172"/>
  <c r="EP172"/>
  <c r="EQ172"/>
  <c r="ER172"/>
  <c r="FC172" s="1"/>
  <c r="FN172" s="1"/>
  <c r="ES172"/>
  <c r="ET172"/>
  <c r="EU172"/>
  <c r="EK173"/>
  <c r="EL173"/>
  <c r="EM173"/>
  <c r="EN173"/>
  <c r="EO173"/>
  <c r="EP173"/>
  <c r="EQ173"/>
  <c r="ER173"/>
  <c r="FC173" s="1"/>
  <c r="FN173" s="1"/>
  <c r="ES173"/>
  <c r="FD173" s="1"/>
  <c r="FO173" s="1"/>
  <c r="GH173" s="1"/>
  <c r="ET173"/>
  <c r="EU173"/>
  <c r="EK174"/>
  <c r="EL174"/>
  <c r="EM174"/>
  <c r="EN174"/>
  <c r="EO174"/>
  <c r="EZ174" s="1"/>
  <c r="FK174" s="1"/>
  <c r="GF174" s="1"/>
  <c r="EP174"/>
  <c r="EQ174"/>
  <c r="ER174"/>
  <c r="FC174" s="1"/>
  <c r="ES174"/>
  <c r="FD174" s="1"/>
  <c r="FO174" s="1"/>
  <c r="GH174" s="1"/>
  <c r="ET174"/>
  <c r="EU174"/>
  <c r="EK175"/>
  <c r="EL175"/>
  <c r="EM175"/>
  <c r="EN175"/>
  <c r="EO175"/>
  <c r="EP175"/>
  <c r="EQ175"/>
  <c r="ER175"/>
  <c r="FC175" s="1"/>
  <c r="FN175" s="1"/>
  <c r="ES175"/>
  <c r="FD175" s="1"/>
  <c r="FO175" s="1"/>
  <c r="GH175" s="1"/>
  <c r="ET175"/>
  <c r="EU175"/>
  <c r="EK176"/>
  <c r="EL176"/>
  <c r="EM176"/>
  <c r="EN176"/>
  <c r="EO176"/>
  <c r="EZ176" s="1"/>
  <c r="FK176" s="1"/>
  <c r="GF176" s="1"/>
  <c r="EP176"/>
  <c r="EQ176"/>
  <c r="ER176"/>
  <c r="FC176" s="1"/>
  <c r="FN176" s="1"/>
  <c r="ES176"/>
  <c r="FD176" s="1"/>
  <c r="FO176" s="1"/>
  <c r="GH176" s="1"/>
  <c r="ET176"/>
  <c r="EU176"/>
  <c r="EK177"/>
  <c r="EV177" s="1"/>
  <c r="EL177"/>
  <c r="EW177" s="1"/>
  <c r="FH177" s="1"/>
  <c r="GD177" s="1"/>
  <c r="EM177"/>
  <c r="EX177" s="1"/>
  <c r="FI177" s="1"/>
  <c r="FZ177" s="1"/>
  <c r="EN177"/>
  <c r="EY177" s="1"/>
  <c r="FJ177" s="1"/>
  <c r="FY177" s="1"/>
  <c r="EO177"/>
  <c r="EZ177" s="1"/>
  <c r="FK177" s="1"/>
  <c r="GF177" s="1"/>
  <c r="EP177"/>
  <c r="EQ177"/>
  <c r="FB177" s="1"/>
  <c r="ER177"/>
  <c r="FC177" s="1"/>
  <c r="FN177" s="1"/>
  <c r="ES177"/>
  <c r="FD177" s="1"/>
  <c r="FO177" s="1"/>
  <c r="GH177" s="1"/>
  <c r="ET177"/>
  <c r="FE177" s="1"/>
  <c r="FP177" s="1"/>
  <c r="GC177" s="1"/>
  <c r="EU177"/>
  <c r="FF177" s="1"/>
  <c r="FQ177" s="1"/>
  <c r="GA177" s="1"/>
  <c r="FS177"/>
  <c r="FT177" s="1"/>
  <c r="EK178"/>
  <c r="EL178"/>
  <c r="EM178"/>
  <c r="EN178"/>
  <c r="EO178"/>
  <c r="EP178"/>
  <c r="EQ178"/>
  <c r="ER178"/>
  <c r="FC178" s="1"/>
  <c r="ES178"/>
  <c r="FD178" s="1"/>
  <c r="FO178" s="1"/>
  <c r="GH178" s="1"/>
  <c r="ET178"/>
  <c r="EU178"/>
  <c r="FN178"/>
  <c r="EK179"/>
  <c r="EL179"/>
  <c r="EM179"/>
  <c r="EN179"/>
  <c r="EO179"/>
  <c r="EP179"/>
  <c r="EQ179"/>
  <c r="ER179"/>
  <c r="FC179" s="1"/>
  <c r="ES179"/>
  <c r="FD179" s="1"/>
  <c r="FO179" s="1"/>
  <c r="GH179" s="1"/>
  <c r="ET179"/>
  <c r="EU179"/>
  <c r="EK180"/>
  <c r="EL180"/>
  <c r="EM180"/>
  <c r="EN180"/>
  <c r="EO180"/>
  <c r="EZ180" s="1"/>
  <c r="FK180" s="1"/>
  <c r="GF180" s="1"/>
  <c r="EP180"/>
  <c r="EQ180"/>
  <c r="ER180"/>
  <c r="FC180" s="1"/>
  <c r="FN180" s="1"/>
  <c r="ES180"/>
  <c r="FD180" s="1"/>
  <c r="FO180" s="1"/>
  <c r="GH180" s="1"/>
  <c r="ET180"/>
  <c r="EU180"/>
  <c r="EK181"/>
  <c r="EL181"/>
  <c r="EM181"/>
  <c r="EN181"/>
  <c r="EO181"/>
  <c r="EZ181" s="1"/>
  <c r="FK181" s="1"/>
  <c r="GF181" s="1"/>
  <c r="EP181"/>
  <c r="EQ181"/>
  <c r="ER181"/>
  <c r="FC181" s="1"/>
  <c r="FN181" s="1"/>
  <c r="ES181"/>
  <c r="FD181" s="1"/>
  <c r="FO181" s="1"/>
  <c r="GH181" s="1"/>
  <c r="ET181"/>
  <c r="EU181"/>
  <c r="EK182"/>
  <c r="EL182"/>
  <c r="EM182"/>
  <c r="EN182"/>
  <c r="EO182"/>
  <c r="EP182"/>
  <c r="EQ182"/>
  <c r="ER182"/>
  <c r="FC182" s="1"/>
  <c r="FN182" s="1"/>
  <c r="ES182"/>
  <c r="FD182" s="1"/>
  <c r="FO182" s="1"/>
  <c r="GH182" s="1"/>
  <c r="ET182"/>
  <c r="EU182"/>
  <c r="EK183"/>
  <c r="EL183"/>
  <c r="EM183"/>
  <c r="EN183"/>
  <c r="EO183"/>
  <c r="EP183"/>
  <c r="EQ183"/>
  <c r="ER183"/>
  <c r="FC183" s="1"/>
  <c r="FN183" s="1"/>
  <c r="ES183"/>
  <c r="FD183" s="1"/>
  <c r="ET183"/>
  <c r="EU183"/>
  <c r="EK184"/>
  <c r="EL184"/>
  <c r="EM184"/>
  <c r="EN184"/>
  <c r="EO184"/>
  <c r="EP184"/>
  <c r="EQ184"/>
  <c r="ER184"/>
  <c r="FC184" s="1"/>
  <c r="FN184" s="1"/>
  <c r="ES184"/>
  <c r="FD184" s="1"/>
  <c r="FO184" s="1"/>
  <c r="GH184" s="1"/>
  <c r="ET184"/>
  <c r="EU184"/>
  <c r="EK185"/>
  <c r="EL185"/>
  <c r="EM185"/>
  <c r="EN185"/>
  <c r="EO185"/>
  <c r="EP185"/>
  <c r="EQ185"/>
  <c r="ER185"/>
  <c r="FC185" s="1"/>
  <c r="FN185" s="1"/>
  <c r="ES185"/>
  <c r="FD185" s="1"/>
  <c r="FO185" s="1"/>
  <c r="GH185" s="1"/>
  <c r="ET185"/>
  <c r="EU185"/>
  <c r="EK186"/>
  <c r="EL186"/>
  <c r="EM186"/>
  <c r="EN186"/>
  <c r="EO186"/>
  <c r="EZ186" s="1"/>
  <c r="FK186" s="1"/>
  <c r="GF186" s="1"/>
  <c r="EP186"/>
  <c r="EQ186"/>
  <c r="ER186"/>
  <c r="FC186" s="1"/>
  <c r="FN186" s="1"/>
  <c r="ES186"/>
  <c r="FD186" s="1"/>
  <c r="FO186" s="1"/>
  <c r="GH186" s="1"/>
  <c r="ET186"/>
  <c r="EU186"/>
  <c r="EK187"/>
  <c r="EL187"/>
  <c r="EM187"/>
  <c r="EN187"/>
  <c r="EO187"/>
  <c r="EZ187" s="1"/>
  <c r="FK187" s="1"/>
  <c r="GF187" s="1"/>
  <c r="EP187"/>
  <c r="EQ187"/>
  <c r="ER187"/>
  <c r="FC187" s="1"/>
  <c r="ES187"/>
  <c r="FD187" s="1"/>
  <c r="FO187" s="1"/>
  <c r="GH187" s="1"/>
  <c r="ET187"/>
  <c r="EU187"/>
  <c r="EK188"/>
  <c r="EL188"/>
  <c r="EM188"/>
  <c r="EN188"/>
  <c r="EO188"/>
  <c r="EZ188" s="1"/>
  <c r="FK188" s="1"/>
  <c r="GF188" s="1"/>
  <c r="EP188"/>
  <c r="EQ188"/>
  <c r="ER188"/>
  <c r="FC188" s="1"/>
  <c r="FN188" s="1"/>
  <c r="ES188"/>
  <c r="FD188" s="1"/>
  <c r="FO188" s="1"/>
  <c r="GH188" s="1"/>
  <c r="ET188"/>
  <c r="EU188"/>
  <c r="EK189"/>
  <c r="EL189"/>
  <c r="EM189"/>
  <c r="EN189"/>
  <c r="EO189"/>
  <c r="EP189"/>
  <c r="EQ189"/>
  <c r="ER189"/>
  <c r="FC189" s="1"/>
  <c r="FN189" s="1"/>
  <c r="ES189"/>
  <c r="FD189" s="1"/>
  <c r="ET189"/>
  <c r="EU189"/>
  <c r="EK190"/>
  <c r="EL190"/>
  <c r="EM190"/>
  <c r="EN190"/>
  <c r="EO190"/>
  <c r="EP190"/>
  <c r="EQ190"/>
  <c r="ER190"/>
  <c r="FC190" s="1"/>
  <c r="FN190" s="1"/>
  <c r="ES190"/>
  <c r="FD190" s="1"/>
  <c r="FO190" s="1"/>
  <c r="GH190" s="1"/>
  <c r="ET190"/>
  <c r="EU190"/>
  <c r="EK191"/>
  <c r="EL191"/>
  <c r="EM191"/>
  <c r="EN191"/>
  <c r="EO191"/>
  <c r="EP191"/>
  <c r="EQ191"/>
  <c r="ER191"/>
  <c r="FC191" s="1"/>
  <c r="ES191"/>
  <c r="FD191" s="1"/>
  <c r="ET191"/>
  <c r="EU191"/>
  <c r="EK192"/>
  <c r="EL192"/>
  <c r="EM192"/>
  <c r="EN192"/>
  <c r="EO192"/>
  <c r="EZ192" s="1"/>
  <c r="FK192" s="1"/>
  <c r="GF192" s="1"/>
  <c r="EP192"/>
  <c r="EQ192"/>
  <c r="ER192"/>
  <c r="FC192" s="1"/>
  <c r="FN192" s="1"/>
  <c r="ES192"/>
  <c r="FD192" s="1"/>
  <c r="FO192" s="1"/>
  <c r="GH192" s="1"/>
  <c r="ET192"/>
  <c r="EU192"/>
  <c r="EK193"/>
  <c r="EL193"/>
  <c r="EM193"/>
  <c r="EN193"/>
  <c r="EO193"/>
  <c r="EP193"/>
  <c r="EQ193"/>
  <c r="ER193"/>
  <c r="FC193" s="1"/>
  <c r="FN193" s="1"/>
  <c r="ES193"/>
  <c r="ET193"/>
  <c r="EU193"/>
  <c r="EK194"/>
  <c r="EL194"/>
  <c r="EM194"/>
  <c r="EN194"/>
  <c r="EO194"/>
  <c r="EZ194" s="1"/>
  <c r="FK194" s="1"/>
  <c r="GF194" s="1"/>
  <c r="EP194"/>
  <c r="EQ194"/>
  <c r="ER194"/>
  <c r="FC194" s="1"/>
  <c r="FN194" s="1"/>
  <c r="ES194"/>
  <c r="FD194" s="1"/>
  <c r="FO194" s="1"/>
  <c r="GH194" s="1"/>
  <c r="ET194"/>
  <c r="EU194"/>
  <c r="EK195"/>
  <c r="EV195" s="1"/>
  <c r="EL195"/>
  <c r="EW195" s="1"/>
  <c r="FH195" s="1"/>
  <c r="GD195" s="1"/>
  <c r="EM195"/>
  <c r="EX195" s="1"/>
  <c r="FI195" s="1"/>
  <c r="FZ195" s="1"/>
  <c r="EN195"/>
  <c r="EY195" s="1"/>
  <c r="FJ195" s="1"/>
  <c r="FY195" s="1"/>
  <c r="EO195"/>
  <c r="EZ195" s="1"/>
  <c r="FK195" s="1"/>
  <c r="GF195" s="1"/>
  <c r="EP195"/>
  <c r="FA195" s="1"/>
  <c r="FL195" s="1"/>
  <c r="GE195" s="1"/>
  <c r="EQ195"/>
  <c r="FB195" s="1"/>
  <c r="FM195" s="1"/>
  <c r="GB195" s="1"/>
  <c r="ER195"/>
  <c r="FC195" s="1"/>
  <c r="FN195" s="1"/>
  <c r="ES195"/>
  <c r="FD195" s="1"/>
  <c r="FO195" s="1"/>
  <c r="GH195" s="1"/>
  <c r="ET195"/>
  <c r="FE195" s="1"/>
  <c r="FP195" s="1"/>
  <c r="GC195" s="1"/>
  <c r="EU195"/>
  <c r="FF195" s="1"/>
  <c r="FQ195" s="1"/>
  <c r="GA195" s="1"/>
  <c r="FS195"/>
  <c r="FT195" s="1"/>
  <c r="FU195" s="1"/>
  <c r="EK196"/>
  <c r="EL196"/>
  <c r="EM196"/>
  <c r="EN196"/>
  <c r="EO196"/>
  <c r="EZ196" s="1"/>
  <c r="FK196" s="1"/>
  <c r="GF196" s="1"/>
  <c r="EP196"/>
  <c r="EQ196"/>
  <c r="ER196"/>
  <c r="FC196" s="1"/>
  <c r="FN196" s="1"/>
  <c r="ES196"/>
  <c r="FD196" s="1"/>
  <c r="FO196" s="1"/>
  <c r="GH196" s="1"/>
  <c r="ET196"/>
  <c r="EU196"/>
  <c r="EK197"/>
  <c r="EL197"/>
  <c r="EM197"/>
  <c r="EN197"/>
  <c r="EO197"/>
  <c r="EP197"/>
  <c r="EQ197"/>
  <c r="ER197"/>
  <c r="FC197" s="1"/>
  <c r="FN197" s="1"/>
  <c r="ES197"/>
  <c r="FD197" s="1"/>
  <c r="ET197"/>
  <c r="EU197"/>
  <c r="EK198"/>
  <c r="EL198"/>
  <c r="EM198"/>
  <c r="EN198"/>
  <c r="EO198"/>
  <c r="EP198"/>
  <c r="EQ198"/>
  <c r="ER198"/>
  <c r="FC198" s="1"/>
  <c r="FN198" s="1"/>
  <c r="ES198"/>
  <c r="FD198" s="1"/>
  <c r="FO198" s="1"/>
  <c r="GH198" s="1"/>
  <c r="ET198"/>
  <c r="EU198"/>
  <c r="EK199"/>
  <c r="EL199"/>
  <c r="EM199"/>
  <c r="EN199"/>
  <c r="EO199"/>
  <c r="EZ199" s="1"/>
  <c r="FK199" s="1"/>
  <c r="GF199" s="1"/>
  <c r="EP199"/>
  <c r="EQ199"/>
  <c r="ER199"/>
  <c r="FC199" s="1"/>
  <c r="FN199" s="1"/>
  <c r="ES199"/>
  <c r="FD199" s="1"/>
  <c r="FO199" s="1"/>
  <c r="GH199" s="1"/>
  <c r="ET199"/>
  <c r="EU199"/>
  <c r="EK200"/>
  <c r="EL200"/>
  <c r="EM200"/>
  <c r="EN200"/>
  <c r="EO200"/>
  <c r="EZ200" s="1"/>
  <c r="FK200" s="1"/>
  <c r="GF200" s="1"/>
  <c r="EP200"/>
  <c r="EQ200"/>
  <c r="ER200"/>
  <c r="FC200" s="1"/>
  <c r="FN200" s="1"/>
  <c r="ES200"/>
  <c r="FD200" s="1"/>
  <c r="FO200" s="1"/>
  <c r="GH200" s="1"/>
  <c r="ET200"/>
  <c r="EU200"/>
  <c r="EK201"/>
  <c r="EL201"/>
  <c r="EM201"/>
  <c r="EN201"/>
  <c r="EO201"/>
  <c r="EZ201" s="1"/>
  <c r="FK201" s="1"/>
  <c r="GF201" s="1"/>
  <c r="EP201"/>
  <c r="EQ201"/>
  <c r="ER201"/>
  <c r="FC201" s="1"/>
  <c r="FN201" s="1"/>
  <c r="ES201"/>
  <c r="FD201" s="1"/>
  <c r="FO201" s="1"/>
  <c r="GH201" s="1"/>
  <c r="ET201"/>
  <c r="EU201"/>
  <c r="EK202"/>
  <c r="EL202"/>
  <c r="EM202"/>
  <c r="EN202"/>
  <c r="EO202"/>
  <c r="EP202"/>
  <c r="EQ202"/>
  <c r="ER202"/>
  <c r="FC202" s="1"/>
  <c r="FN202" s="1"/>
  <c r="ES202"/>
  <c r="FD202" s="1"/>
  <c r="FO202" s="1"/>
  <c r="GH202" s="1"/>
  <c r="ET202"/>
  <c r="EU202"/>
  <c r="EK203"/>
  <c r="EL203"/>
  <c r="EM203"/>
  <c r="EN203"/>
  <c r="EO203"/>
  <c r="EP203"/>
  <c r="EQ203"/>
  <c r="ER203"/>
  <c r="FC203" s="1"/>
  <c r="FN203" s="1"/>
  <c r="ES203"/>
  <c r="FD203" s="1"/>
  <c r="FO203" s="1"/>
  <c r="GH203" s="1"/>
  <c r="ET203"/>
  <c r="EU203"/>
  <c r="EK204"/>
  <c r="EL204"/>
  <c r="EM204"/>
  <c r="EN204"/>
  <c r="EO204"/>
  <c r="EP204"/>
  <c r="EQ204"/>
  <c r="ER204"/>
  <c r="FC204" s="1"/>
  <c r="FN204" s="1"/>
  <c r="ES204"/>
  <c r="FD204" s="1"/>
  <c r="FO204" s="1"/>
  <c r="GH204" s="1"/>
  <c r="ET204"/>
  <c r="EU204"/>
  <c r="EK205"/>
  <c r="EL205"/>
  <c r="EM205"/>
  <c r="EN205"/>
  <c r="EO205"/>
  <c r="EP205"/>
  <c r="EQ205"/>
  <c r="ER205"/>
  <c r="FC205" s="1"/>
  <c r="FN205" s="1"/>
  <c r="ES205"/>
  <c r="FD205" s="1"/>
  <c r="FO205" s="1"/>
  <c r="GH205" s="1"/>
  <c r="ET205"/>
  <c r="EU205"/>
  <c r="EK206"/>
  <c r="EL206"/>
  <c r="EM206"/>
  <c r="EN206"/>
  <c r="EO206"/>
  <c r="EP206"/>
  <c r="EQ206"/>
  <c r="ER206"/>
  <c r="FC206" s="1"/>
  <c r="FN206" s="1"/>
  <c r="ES206"/>
  <c r="FD206" s="1"/>
  <c r="FO206" s="1"/>
  <c r="GH206" s="1"/>
  <c r="ET206"/>
  <c r="EU206"/>
  <c r="EK207"/>
  <c r="EL207"/>
  <c r="EM207"/>
  <c r="EN207"/>
  <c r="EO207"/>
  <c r="EZ207" s="1"/>
  <c r="FK207" s="1"/>
  <c r="GF207" s="1"/>
  <c r="EP207"/>
  <c r="EQ207"/>
  <c r="ER207"/>
  <c r="FC207" s="1"/>
  <c r="FN207" s="1"/>
  <c r="ES207"/>
  <c r="FD207" s="1"/>
  <c r="FO207" s="1"/>
  <c r="GH207" s="1"/>
  <c r="ET207"/>
  <c r="EU207"/>
  <c r="EK208"/>
  <c r="EL208"/>
  <c r="EM208"/>
  <c r="EN208"/>
  <c r="EO208"/>
  <c r="EZ208" s="1"/>
  <c r="FK208" s="1"/>
  <c r="GF208" s="1"/>
  <c r="EP208"/>
  <c r="EQ208"/>
  <c r="ER208"/>
  <c r="FC208" s="1"/>
  <c r="FN208" s="1"/>
  <c r="ES208"/>
  <c r="FD208" s="1"/>
  <c r="FO208" s="1"/>
  <c r="GH208" s="1"/>
  <c r="ET208"/>
  <c r="EU208"/>
  <c r="EK209"/>
  <c r="EL209"/>
  <c r="EM209"/>
  <c r="EN209"/>
  <c r="EO209"/>
  <c r="EZ209" s="1"/>
  <c r="FK209" s="1"/>
  <c r="GF209" s="1"/>
  <c r="EP209"/>
  <c r="EQ209"/>
  <c r="ER209"/>
  <c r="FC209" s="1"/>
  <c r="FN209" s="1"/>
  <c r="ES209"/>
  <c r="FD209" s="1"/>
  <c r="FO209" s="1"/>
  <c r="GH209" s="1"/>
  <c r="ET209"/>
  <c r="EU209"/>
  <c r="EK210"/>
  <c r="EL210"/>
  <c r="EM210"/>
  <c r="EN210"/>
  <c r="EO210"/>
  <c r="EP210"/>
  <c r="EQ210"/>
  <c r="ER210"/>
  <c r="FC210" s="1"/>
  <c r="FN210" s="1"/>
  <c r="ES210"/>
  <c r="FD210" s="1"/>
  <c r="FO210" s="1"/>
  <c r="GH210" s="1"/>
  <c r="ET210"/>
  <c r="EU210"/>
  <c r="EK211"/>
  <c r="EL211"/>
  <c r="EM211"/>
  <c r="EN211"/>
  <c r="EO211"/>
  <c r="EP211"/>
  <c r="EQ211"/>
  <c r="ER211"/>
  <c r="FC211" s="1"/>
  <c r="FN211" s="1"/>
  <c r="ES211"/>
  <c r="FD211" s="1"/>
  <c r="FO211" s="1"/>
  <c r="GH211" s="1"/>
  <c r="ET211"/>
  <c r="EU211"/>
  <c r="EK212"/>
  <c r="EL212"/>
  <c r="EM212"/>
  <c r="EN212"/>
  <c r="EO212"/>
  <c r="EP212"/>
  <c r="EQ212"/>
  <c r="ER212"/>
  <c r="FC212" s="1"/>
  <c r="FN212" s="1"/>
  <c r="ES212"/>
  <c r="FD212" s="1"/>
  <c r="FO212" s="1"/>
  <c r="GH212" s="1"/>
  <c r="ET212"/>
  <c r="EU212"/>
  <c r="EK213"/>
  <c r="EL213"/>
  <c r="EM213"/>
  <c r="EN213"/>
  <c r="EO213"/>
  <c r="EZ213" s="1"/>
  <c r="FK213" s="1"/>
  <c r="GF213" s="1"/>
  <c r="EP213"/>
  <c r="EQ213"/>
  <c r="ER213"/>
  <c r="FC213" s="1"/>
  <c r="FN213" s="1"/>
  <c r="ES213"/>
  <c r="FD213" s="1"/>
  <c r="FO213" s="1"/>
  <c r="GH213" s="1"/>
  <c r="ET213"/>
  <c r="EU213"/>
  <c r="EK214"/>
  <c r="EV214" s="1"/>
  <c r="EL214"/>
  <c r="EW214" s="1"/>
  <c r="EM214"/>
  <c r="EX214" s="1"/>
  <c r="FI214" s="1"/>
  <c r="FZ214" s="1"/>
  <c r="EN214"/>
  <c r="EY214" s="1"/>
  <c r="FJ214" s="1"/>
  <c r="FY214" s="1"/>
  <c r="EO214"/>
  <c r="EZ214" s="1"/>
  <c r="FK214" s="1"/>
  <c r="GF214" s="1"/>
  <c r="EP214"/>
  <c r="FA214" s="1"/>
  <c r="FL214" s="1"/>
  <c r="GE214" s="1"/>
  <c r="EQ214"/>
  <c r="FB214" s="1"/>
  <c r="FM214" s="1"/>
  <c r="GB214" s="1"/>
  <c r="ER214"/>
  <c r="FC214" s="1"/>
  <c r="FN214" s="1"/>
  <c r="ES214"/>
  <c r="FD214" s="1"/>
  <c r="FO214" s="1"/>
  <c r="GH214" s="1"/>
  <c r="ET214"/>
  <c r="FE214" s="1"/>
  <c r="FP214" s="1"/>
  <c r="GC214" s="1"/>
  <c r="EU214"/>
  <c r="FF214" s="1"/>
  <c r="FQ214" s="1"/>
  <c r="GA214" s="1"/>
  <c r="FS214"/>
  <c r="FT214" s="1"/>
  <c r="EK215"/>
  <c r="EL215"/>
  <c r="EM215"/>
  <c r="EN215"/>
  <c r="EO215"/>
  <c r="EZ215" s="1"/>
  <c r="FK215" s="1"/>
  <c r="GF215" s="1"/>
  <c r="EP215"/>
  <c r="EQ215"/>
  <c r="ER215"/>
  <c r="FC215" s="1"/>
  <c r="FN215" s="1"/>
  <c r="ES215"/>
  <c r="ET215"/>
  <c r="EU215"/>
  <c r="FD215"/>
  <c r="FO215" s="1"/>
  <c r="GH215" s="1"/>
  <c r="EK216"/>
  <c r="EL216"/>
  <c r="EM216"/>
  <c r="EN216"/>
  <c r="EO216"/>
  <c r="EP216"/>
  <c r="EQ216"/>
  <c r="ER216"/>
  <c r="FC216" s="1"/>
  <c r="FN216" s="1"/>
  <c r="ES216"/>
  <c r="ET216"/>
  <c r="EU216"/>
  <c r="FD216"/>
  <c r="FO216" s="1"/>
  <c r="GH216" s="1"/>
  <c r="EK217"/>
  <c r="EV217" s="1"/>
  <c r="EL217"/>
  <c r="EW217" s="1"/>
  <c r="FH217" s="1"/>
  <c r="GD217" s="1"/>
  <c r="EM217"/>
  <c r="EN217"/>
  <c r="EY217" s="1"/>
  <c r="FJ217" s="1"/>
  <c r="FY217" s="1"/>
  <c r="EO217"/>
  <c r="EZ217" s="1"/>
  <c r="FK217" s="1"/>
  <c r="GF217" s="1"/>
  <c r="EP217"/>
  <c r="FA217" s="1"/>
  <c r="FL217" s="1"/>
  <c r="GE217" s="1"/>
  <c r="EQ217"/>
  <c r="FB217" s="1"/>
  <c r="FM217" s="1"/>
  <c r="GB217" s="1"/>
  <c r="ER217"/>
  <c r="FC217" s="1"/>
  <c r="FN217" s="1"/>
  <c r="ES217"/>
  <c r="FD217" s="1"/>
  <c r="FO217" s="1"/>
  <c r="GH217" s="1"/>
  <c r="ET217"/>
  <c r="FE217" s="1"/>
  <c r="FP217" s="1"/>
  <c r="GC217" s="1"/>
  <c r="EU217"/>
  <c r="FF217" s="1"/>
  <c r="FQ217" s="1"/>
  <c r="GA217" s="1"/>
  <c r="EX217"/>
  <c r="FI217" s="1"/>
  <c r="FZ217" s="1"/>
  <c r="FS217"/>
  <c r="FT217" s="1"/>
  <c r="EK218"/>
  <c r="EL218"/>
  <c r="EM218"/>
  <c r="EN218"/>
  <c r="EO218"/>
  <c r="EP218"/>
  <c r="EQ218"/>
  <c r="ER218"/>
  <c r="FC218" s="1"/>
  <c r="FN218" s="1"/>
  <c r="ES218"/>
  <c r="FD218" s="1"/>
  <c r="FO218" s="1"/>
  <c r="GH218" s="1"/>
  <c r="ET218"/>
  <c r="EU218"/>
  <c r="EK219"/>
  <c r="EL219"/>
  <c r="EM219"/>
  <c r="EN219"/>
  <c r="EO219"/>
  <c r="EP219"/>
  <c r="EQ219"/>
  <c r="ER219"/>
  <c r="FC219" s="1"/>
  <c r="FN219" s="1"/>
  <c r="ES219"/>
  <c r="FD219" s="1"/>
  <c r="FO219" s="1"/>
  <c r="GH219" s="1"/>
  <c r="ET219"/>
  <c r="EU219"/>
  <c r="EK220"/>
  <c r="EL220"/>
  <c r="EM220"/>
  <c r="EN220"/>
  <c r="EO220"/>
  <c r="EP220"/>
  <c r="EQ220"/>
  <c r="ER220"/>
  <c r="FC220" s="1"/>
  <c r="FN220" s="1"/>
  <c r="ES220"/>
  <c r="FD220" s="1"/>
  <c r="FO220" s="1"/>
  <c r="GH220" s="1"/>
  <c r="ET220"/>
  <c r="EU220"/>
  <c r="EK221"/>
  <c r="EL221"/>
  <c r="EM221"/>
  <c r="EN221"/>
  <c r="EO221"/>
  <c r="EP221"/>
  <c r="EQ221"/>
  <c r="ER221"/>
  <c r="FC221" s="1"/>
  <c r="FN221" s="1"/>
  <c r="ES221"/>
  <c r="FD221" s="1"/>
  <c r="FO221" s="1"/>
  <c r="GH221" s="1"/>
  <c r="ET221"/>
  <c r="EU221"/>
  <c r="EK222"/>
  <c r="EL222"/>
  <c r="EM222"/>
  <c r="EN222"/>
  <c r="EO222"/>
  <c r="EZ222" s="1"/>
  <c r="FK222" s="1"/>
  <c r="GF222" s="1"/>
  <c r="EP222"/>
  <c r="EQ222"/>
  <c r="ER222"/>
  <c r="FC222" s="1"/>
  <c r="ES222"/>
  <c r="FD222" s="1"/>
  <c r="FO222" s="1"/>
  <c r="GH222" s="1"/>
  <c r="ET222"/>
  <c r="EU222"/>
  <c r="FN222"/>
  <c r="EK223"/>
  <c r="EL223"/>
  <c r="EM223"/>
  <c r="EN223"/>
  <c r="EO223"/>
  <c r="EZ223" s="1"/>
  <c r="FK223" s="1"/>
  <c r="GF223" s="1"/>
  <c r="EP223"/>
  <c r="EQ223"/>
  <c r="ER223"/>
  <c r="FC223" s="1"/>
  <c r="ES223"/>
  <c r="FD223" s="1"/>
  <c r="FO223" s="1"/>
  <c r="GH223" s="1"/>
  <c r="ET223"/>
  <c r="EU223"/>
  <c r="FN223"/>
  <c r="EK224"/>
  <c r="EL224"/>
  <c r="EM224"/>
  <c r="EN224"/>
  <c r="EO224"/>
  <c r="EZ224" s="1"/>
  <c r="FK224" s="1"/>
  <c r="GF224" s="1"/>
  <c r="EP224"/>
  <c r="EQ224"/>
  <c r="ER224"/>
  <c r="FC224" s="1"/>
  <c r="ES224"/>
  <c r="ET224"/>
  <c r="EU224"/>
  <c r="FD224"/>
  <c r="FO224" s="1"/>
  <c r="GH224" s="1"/>
  <c r="EK225"/>
  <c r="EL225"/>
  <c r="EM225"/>
  <c r="EN225"/>
  <c r="EO225"/>
  <c r="EZ225" s="1"/>
  <c r="FK225" s="1"/>
  <c r="GF225" s="1"/>
  <c r="EP225"/>
  <c r="EQ225"/>
  <c r="ER225"/>
  <c r="FC225" s="1"/>
  <c r="ES225"/>
  <c r="FD225" s="1"/>
  <c r="FO225" s="1"/>
  <c r="GH225" s="1"/>
  <c r="ET225"/>
  <c r="EU225"/>
  <c r="FN225"/>
  <c r="EK226"/>
  <c r="EL226"/>
  <c r="EM226"/>
  <c r="EN226"/>
  <c r="EO226"/>
  <c r="EP226"/>
  <c r="EQ226"/>
  <c r="ER226"/>
  <c r="FC226" s="1"/>
  <c r="FN226" s="1"/>
  <c r="ES226"/>
  <c r="FD226" s="1"/>
  <c r="FO226" s="1"/>
  <c r="GH226" s="1"/>
  <c r="ET226"/>
  <c r="EU226"/>
  <c r="EK227"/>
  <c r="EL227"/>
  <c r="EM227"/>
  <c r="EN227"/>
  <c r="EO227"/>
  <c r="EP227"/>
  <c r="EQ227"/>
  <c r="ER227"/>
  <c r="FC227" s="1"/>
  <c r="FN227" s="1"/>
  <c r="ES227"/>
  <c r="FD227" s="1"/>
  <c r="FO227" s="1"/>
  <c r="GH227" s="1"/>
  <c r="ET227"/>
  <c r="EU227"/>
  <c r="EK228"/>
  <c r="EL228"/>
  <c r="EM228"/>
  <c r="EN228"/>
  <c r="EO228"/>
  <c r="EZ228" s="1"/>
  <c r="FK228" s="1"/>
  <c r="GF228" s="1"/>
  <c r="EP228"/>
  <c r="EQ228"/>
  <c r="ER228"/>
  <c r="FC228" s="1"/>
  <c r="ES228"/>
  <c r="FD228" s="1"/>
  <c r="FO228" s="1"/>
  <c r="GH228" s="1"/>
  <c r="ET228"/>
  <c r="EU228"/>
  <c r="EK229"/>
  <c r="EL229"/>
  <c r="EM229"/>
  <c r="EN229"/>
  <c r="EO229"/>
  <c r="EZ229" s="1"/>
  <c r="FK229" s="1"/>
  <c r="GF229" s="1"/>
  <c r="EP229"/>
  <c r="EQ229"/>
  <c r="ER229"/>
  <c r="FC229" s="1"/>
  <c r="FN229" s="1"/>
  <c r="ES229"/>
  <c r="FD229" s="1"/>
  <c r="FO229" s="1"/>
  <c r="GH229" s="1"/>
  <c r="ET229"/>
  <c r="EU229"/>
  <c r="EK230"/>
  <c r="EL230"/>
  <c r="EM230"/>
  <c r="EN230"/>
  <c r="EO230"/>
  <c r="EZ230" s="1"/>
  <c r="FK230" s="1"/>
  <c r="GF230" s="1"/>
  <c r="EP230"/>
  <c r="EQ230"/>
  <c r="ER230"/>
  <c r="FC230" s="1"/>
  <c r="FN230" s="1"/>
  <c r="ES230"/>
  <c r="FD230" s="1"/>
  <c r="FO230" s="1"/>
  <c r="GH230" s="1"/>
  <c r="ET230"/>
  <c r="EU230"/>
  <c r="EK231"/>
  <c r="EL231"/>
  <c r="EM231"/>
  <c r="EN231"/>
  <c r="EO231"/>
  <c r="EZ231" s="1"/>
  <c r="FK231" s="1"/>
  <c r="GF231" s="1"/>
  <c r="EP231"/>
  <c r="EQ231"/>
  <c r="ER231"/>
  <c r="FC231" s="1"/>
  <c r="FN231" s="1"/>
  <c r="ES231"/>
  <c r="FD231" s="1"/>
  <c r="FO231" s="1"/>
  <c r="GH231" s="1"/>
  <c r="ET231"/>
  <c r="EU231"/>
  <c r="EK232"/>
  <c r="EL232"/>
  <c r="EM232"/>
  <c r="EN232"/>
  <c r="EO232"/>
  <c r="EP232"/>
  <c r="EQ232"/>
  <c r="ER232"/>
  <c r="FC232" s="1"/>
  <c r="ES232"/>
  <c r="FD232" s="1"/>
  <c r="FO232" s="1"/>
  <c r="GH232" s="1"/>
  <c r="ET232"/>
  <c r="EU232"/>
  <c r="EK233"/>
  <c r="EL233"/>
  <c r="EM233"/>
  <c r="EN233"/>
  <c r="EO233"/>
  <c r="EP233"/>
  <c r="EQ233"/>
  <c r="ER233"/>
  <c r="FC233" s="1"/>
  <c r="FN233" s="1"/>
  <c r="ES233"/>
  <c r="FD233" s="1"/>
  <c r="FO233" s="1"/>
  <c r="GH233" s="1"/>
  <c r="ET233"/>
  <c r="EU233"/>
  <c r="EK234"/>
  <c r="EL234"/>
  <c r="EM234"/>
  <c r="EN234"/>
  <c r="EO234"/>
  <c r="EZ234" s="1"/>
  <c r="FK234" s="1"/>
  <c r="GF234" s="1"/>
  <c r="EP234"/>
  <c r="EQ234"/>
  <c r="ER234"/>
  <c r="FC234" s="1"/>
  <c r="FN234" s="1"/>
  <c r="ES234"/>
  <c r="FD234" s="1"/>
  <c r="FO234" s="1"/>
  <c r="GH234" s="1"/>
  <c r="ET234"/>
  <c r="EU234"/>
  <c r="EK235"/>
  <c r="EL235"/>
  <c r="EM235"/>
  <c r="EN235"/>
  <c r="EO235"/>
  <c r="EP235"/>
  <c r="EQ235"/>
  <c r="ER235"/>
  <c r="FC235" s="1"/>
  <c r="FN235" s="1"/>
  <c r="ES235"/>
  <c r="FD235" s="1"/>
  <c r="FO235" s="1"/>
  <c r="GH235" s="1"/>
  <c r="ET235"/>
  <c r="EU235"/>
  <c r="EK236"/>
  <c r="EL236"/>
  <c r="EM236"/>
  <c r="EN236"/>
  <c r="EO236"/>
  <c r="EP236"/>
  <c r="EQ236"/>
  <c r="ER236"/>
  <c r="FC236" s="1"/>
  <c r="ES236"/>
  <c r="FD236" s="1"/>
  <c r="FO236" s="1"/>
  <c r="GH236" s="1"/>
  <c r="ET236"/>
  <c r="EU236"/>
  <c r="EK237"/>
  <c r="EL237"/>
  <c r="EM237"/>
  <c r="EN237"/>
  <c r="EO237"/>
  <c r="EP237"/>
  <c r="EQ237"/>
  <c r="ER237"/>
  <c r="FC237" s="1"/>
  <c r="FN237" s="1"/>
  <c r="ES237"/>
  <c r="FD237" s="1"/>
  <c r="FO237" s="1"/>
  <c r="GH237" s="1"/>
  <c r="ET237"/>
  <c r="EU237"/>
  <c r="EK238"/>
  <c r="EL238"/>
  <c r="EM238"/>
  <c r="EN238"/>
  <c r="EO238"/>
  <c r="EP238"/>
  <c r="EQ238"/>
  <c r="ER238"/>
  <c r="FC238" s="1"/>
  <c r="FN238" s="1"/>
  <c r="ES238"/>
  <c r="FD238" s="1"/>
  <c r="FO238" s="1"/>
  <c r="GH238" s="1"/>
  <c r="ET238"/>
  <c r="EU238"/>
  <c r="EK239"/>
  <c r="EL239"/>
  <c r="EM239"/>
  <c r="EN239"/>
  <c r="EO239"/>
  <c r="EZ239" s="1"/>
  <c r="FK239" s="1"/>
  <c r="GF239" s="1"/>
  <c r="EP239"/>
  <c r="EQ239"/>
  <c r="ER239"/>
  <c r="FC239" s="1"/>
  <c r="FN239" s="1"/>
  <c r="ES239"/>
  <c r="ET239"/>
  <c r="EU239"/>
  <c r="FD239"/>
  <c r="FO239" s="1"/>
  <c r="GH239" s="1"/>
  <c r="EK240"/>
  <c r="EL240"/>
  <c r="EM240"/>
  <c r="EN240"/>
  <c r="EO240"/>
  <c r="EZ240" s="1"/>
  <c r="FK240" s="1"/>
  <c r="GF240" s="1"/>
  <c r="EP240"/>
  <c r="EQ240"/>
  <c r="ER240"/>
  <c r="FC240" s="1"/>
  <c r="ES240"/>
  <c r="FD240" s="1"/>
  <c r="FO240" s="1"/>
  <c r="GH240" s="1"/>
  <c r="ET240"/>
  <c r="EU240"/>
  <c r="EK241"/>
  <c r="EL241"/>
  <c r="EM241"/>
  <c r="EN241"/>
  <c r="EO241"/>
  <c r="EP241"/>
  <c r="EQ241"/>
  <c r="ER241"/>
  <c r="FC241" s="1"/>
  <c r="FN241" s="1"/>
  <c r="ES241"/>
  <c r="FD241" s="1"/>
  <c r="FO241" s="1"/>
  <c r="GH241" s="1"/>
  <c r="ET241"/>
  <c r="EU241"/>
  <c r="EK242"/>
  <c r="EL242"/>
  <c r="EM242"/>
  <c r="EN242"/>
  <c r="EO242"/>
  <c r="EP242"/>
  <c r="EQ242"/>
  <c r="ER242"/>
  <c r="FC242" s="1"/>
  <c r="FN242" s="1"/>
  <c r="ES242"/>
  <c r="FD242" s="1"/>
  <c r="ET242"/>
  <c r="EU242"/>
  <c r="EK243"/>
  <c r="EL243"/>
  <c r="EM243"/>
  <c r="EN243"/>
  <c r="EO243"/>
  <c r="EZ243" s="1"/>
  <c r="FK243" s="1"/>
  <c r="GF243" s="1"/>
  <c r="EP243"/>
  <c r="EQ243"/>
  <c r="ER243"/>
  <c r="FC243" s="1"/>
  <c r="FN243" s="1"/>
  <c r="ES243"/>
  <c r="FD243" s="1"/>
  <c r="FO243" s="1"/>
  <c r="GH243" s="1"/>
  <c r="ET243"/>
  <c r="EU243"/>
  <c r="EK244"/>
  <c r="EV244" s="1"/>
  <c r="EL244"/>
  <c r="EW244" s="1"/>
  <c r="FH244" s="1"/>
  <c r="GD244" s="1"/>
  <c r="EM244"/>
  <c r="EX244" s="1"/>
  <c r="FI244" s="1"/>
  <c r="FZ244" s="1"/>
  <c r="EN244"/>
  <c r="EY244" s="1"/>
  <c r="FJ244" s="1"/>
  <c r="FY244" s="1"/>
  <c r="EO244"/>
  <c r="EZ244" s="1"/>
  <c r="FK244" s="1"/>
  <c r="GF244" s="1"/>
  <c r="EP244"/>
  <c r="FA244" s="1"/>
  <c r="FL244" s="1"/>
  <c r="GE244" s="1"/>
  <c r="EQ244"/>
  <c r="FB244" s="1"/>
  <c r="FM244" s="1"/>
  <c r="GB244" s="1"/>
  <c r="ER244"/>
  <c r="FC244" s="1"/>
  <c r="FN244" s="1"/>
  <c r="ES244"/>
  <c r="FD244" s="1"/>
  <c r="FO244" s="1"/>
  <c r="GH244" s="1"/>
  <c r="ET244"/>
  <c r="FE244" s="1"/>
  <c r="FP244" s="1"/>
  <c r="EU244"/>
  <c r="FF244" s="1"/>
  <c r="FQ244" s="1"/>
  <c r="GA244" s="1"/>
  <c r="FS244"/>
  <c r="FT244" s="1"/>
  <c r="FU244" s="1"/>
  <c r="GC244"/>
  <c r="EK245"/>
  <c r="EL245"/>
  <c r="EM245"/>
  <c r="EN245"/>
  <c r="EO245"/>
  <c r="EZ245" s="1"/>
  <c r="FK245" s="1"/>
  <c r="GF245" s="1"/>
  <c r="EP245"/>
  <c r="EQ245"/>
  <c r="ER245"/>
  <c r="FC245" s="1"/>
  <c r="FN245" s="1"/>
  <c r="ES245"/>
  <c r="FD245" s="1"/>
  <c r="FO245" s="1"/>
  <c r="GH245" s="1"/>
  <c r="ET245"/>
  <c r="EU245"/>
  <c r="EK246"/>
  <c r="EL246"/>
  <c r="EM246"/>
  <c r="EN246"/>
  <c r="EO246"/>
  <c r="EP246"/>
  <c r="EQ246"/>
  <c r="ER246"/>
  <c r="FC246" s="1"/>
  <c r="ES246"/>
  <c r="FD246" s="1"/>
  <c r="FO246" s="1"/>
  <c r="GH246" s="1"/>
  <c r="ET246"/>
  <c r="EU246"/>
  <c r="EK247"/>
  <c r="EL247"/>
  <c r="EM247"/>
  <c r="EN247"/>
  <c r="EO247"/>
  <c r="EP247"/>
  <c r="EQ247"/>
  <c r="ER247"/>
  <c r="FC247" s="1"/>
  <c r="FN247" s="1"/>
  <c r="ES247"/>
  <c r="FD247" s="1"/>
  <c r="FO247" s="1"/>
  <c r="GH247" s="1"/>
  <c r="ET247"/>
  <c r="EU247"/>
  <c r="EK248"/>
  <c r="EL248"/>
  <c r="EM248"/>
  <c r="EN248"/>
  <c r="EO248"/>
  <c r="EZ248" s="1"/>
  <c r="FK248" s="1"/>
  <c r="GF248" s="1"/>
  <c r="EP248"/>
  <c r="EQ248"/>
  <c r="ER248"/>
  <c r="FC248" s="1"/>
  <c r="FN248" s="1"/>
  <c r="ES248"/>
  <c r="FD248" s="1"/>
  <c r="FO248" s="1"/>
  <c r="GH248" s="1"/>
  <c r="ET248"/>
  <c r="EU248"/>
  <c r="EK249"/>
  <c r="EL249"/>
  <c r="EM249"/>
  <c r="EN249"/>
  <c r="EO249"/>
  <c r="EZ249" s="1"/>
  <c r="FK249" s="1"/>
  <c r="GF249" s="1"/>
  <c r="EP249"/>
  <c r="EQ249"/>
  <c r="ER249"/>
  <c r="FC249" s="1"/>
  <c r="FN249" s="1"/>
  <c r="ES249"/>
  <c r="FD249" s="1"/>
  <c r="FO249" s="1"/>
  <c r="GH249" s="1"/>
  <c r="ET249"/>
  <c r="EU249"/>
  <c r="EK250"/>
  <c r="EL250"/>
  <c r="EM250"/>
  <c r="EN250"/>
  <c r="EO250"/>
  <c r="EZ250" s="1"/>
  <c r="FK250" s="1"/>
  <c r="GF250" s="1"/>
  <c r="EP250"/>
  <c r="EQ250"/>
  <c r="ER250"/>
  <c r="FC250" s="1"/>
  <c r="FN250" s="1"/>
  <c r="ES250"/>
  <c r="FD250" s="1"/>
  <c r="FO250" s="1"/>
  <c r="GH250" s="1"/>
  <c r="ET250"/>
  <c r="EU250"/>
  <c r="EK251"/>
  <c r="EL251"/>
  <c r="EM251"/>
  <c r="EN251"/>
  <c r="EO251"/>
  <c r="EZ251" s="1"/>
  <c r="FK251" s="1"/>
  <c r="GF251" s="1"/>
  <c r="EP251"/>
  <c r="EQ251"/>
  <c r="ER251"/>
  <c r="FC251" s="1"/>
  <c r="FN251" s="1"/>
  <c r="ES251"/>
  <c r="FD251" s="1"/>
  <c r="FO251" s="1"/>
  <c r="GH251" s="1"/>
  <c r="ET251"/>
  <c r="EU251"/>
  <c r="EK252"/>
  <c r="EL252"/>
  <c r="EM252"/>
  <c r="EN252"/>
  <c r="EO252"/>
  <c r="EZ252" s="1"/>
  <c r="FK252" s="1"/>
  <c r="GF252" s="1"/>
  <c r="EP252"/>
  <c r="EQ252"/>
  <c r="ER252"/>
  <c r="ES252"/>
  <c r="FD252" s="1"/>
  <c r="FO252" s="1"/>
  <c r="GH252" s="1"/>
  <c r="ET252"/>
  <c r="EU252"/>
  <c r="FC252"/>
  <c r="FN252" s="1"/>
  <c r="EK253"/>
  <c r="EL253"/>
  <c r="EM253"/>
  <c r="EN253"/>
  <c r="EO253"/>
  <c r="EZ253" s="1"/>
  <c r="FK253" s="1"/>
  <c r="GF253" s="1"/>
  <c r="EP253"/>
  <c r="EQ253"/>
  <c r="ER253"/>
  <c r="ES253"/>
  <c r="FD253" s="1"/>
  <c r="FO253" s="1"/>
  <c r="GH253" s="1"/>
  <c r="ET253"/>
  <c r="EU253"/>
  <c r="FC253"/>
  <c r="FN253" s="1"/>
  <c r="EK254"/>
  <c r="EL254"/>
  <c r="EM254"/>
  <c r="EN254"/>
  <c r="EO254"/>
  <c r="EZ254" s="1"/>
  <c r="FK254" s="1"/>
  <c r="GF254" s="1"/>
  <c r="EP254"/>
  <c r="EQ254"/>
  <c r="ER254"/>
  <c r="FC254" s="1"/>
  <c r="FN254" s="1"/>
  <c r="ES254"/>
  <c r="FD254" s="1"/>
  <c r="FO254" s="1"/>
  <c r="GH254" s="1"/>
  <c r="ET254"/>
  <c r="EU254"/>
  <c r="EK255"/>
  <c r="EL255"/>
  <c r="EW255" s="1"/>
  <c r="FH255" s="1"/>
  <c r="GD255" s="1"/>
  <c r="EM255"/>
  <c r="EN255"/>
  <c r="EO255"/>
  <c r="EZ255" s="1"/>
  <c r="FK255" s="1"/>
  <c r="GF255" s="1"/>
  <c r="EP255"/>
  <c r="EQ255"/>
  <c r="ER255"/>
  <c r="FC255" s="1"/>
  <c r="FN255" s="1"/>
  <c r="ES255"/>
  <c r="FD255" s="1"/>
  <c r="FO255" s="1"/>
  <c r="GH255" s="1"/>
  <c r="ET255"/>
  <c r="EU255"/>
  <c r="EK256"/>
  <c r="EL256"/>
  <c r="EM256"/>
  <c r="EN256"/>
  <c r="EO256"/>
  <c r="EZ256" s="1"/>
  <c r="FK256" s="1"/>
  <c r="GF256" s="1"/>
  <c r="EP256"/>
  <c r="EQ256"/>
  <c r="ER256"/>
  <c r="FC256" s="1"/>
  <c r="FN256" s="1"/>
  <c r="ES256"/>
  <c r="FD256" s="1"/>
  <c r="FO256" s="1"/>
  <c r="GH256" s="1"/>
  <c r="ET256"/>
  <c r="EU256"/>
  <c r="EK257"/>
  <c r="EL257"/>
  <c r="EM257"/>
  <c r="EN257"/>
  <c r="EO257"/>
  <c r="EZ257" s="1"/>
  <c r="FK257" s="1"/>
  <c r="GF257" s="1"/>
  <c r="EP257"/>
  <c r="EQ257"/>
  <c r="ER257"/>
  <c r="FC257" s="1"/>
  <c r="FN257" s="1"/>
  <c r="ES257"/>
  <c r="FD257" s="1"/>
  <c r="FO257" s="1"/>
  <c r="GH257" s="1"/>
  <c r="ET257"/>
  <c r="EU257"/>
  <c r="EK258"/>
  <c r="EL258"/>
  <c r="EM258"/>
  <c r="EN258"/>
  <c r="EO258"/>
  <c r="EP258"/>
  <c r="EQ258"/>
  <c r="ER258"/>
  <c r="FC258" s="1"/>
  <c r="FN258" s="1"/>
  <c r="ES258"/>
  <c r="FD258" s="1"/>
  <c r="FO258" s="1"/>
  <c r="GH258" s="1"/>
  <c r="ET258"/>
  <c r="EU258"/>
  <c r="EK259"/>
  <c r="EL259"/>
  <c r="EM259"/>
  <c r="EN259"/>
  <c r="EO259"/>
  <c r="EP259"/>
  <c r="EQ259"/>
  <c r="ER259"/>
  <c r="FC259" s="1"/>
  <c r="FN259" s="1"/>
  <c r="ES259"/>
  <c r="FD259" s="1"/>
  <c r="FO259" s="1"/>
  <c r="GH259" s="1"/>
  <c r="ET259"/>
  <c r="EU259"/>
  <c r="EK260"/>
  <c r="EL260"/>
  <c r="EM260"/>
  <c r="EN260"/>
  <c r="EO260"/>
  <c r="EZ260" s="1"/>
  <c r="FK260" s="1"/>
  <c r="GF260" s="1"/>
  <c r="EP260"/>
  <c r="EQ260"/>
  <c r="ER260"/>
  <c r="FC260" s="1"/>
  <c r="FN260" s="1"/>
  <c r="ES260"/>
  <c r="FD260" s="1"/>
  <c r="FO260" s="1"/>
  <c r="GH260" s="1"/>
  <c r="ET260"/>
  <c r="EU260"/>
  <c r="EK261"/>
  <c r="EL261"/>
  <c r="EM261"/>
  <c r="EN261"/>
  <c r="EO261"/>
  <c r="EZ261" s="1"/>
  <c r="FK261" s="1"/>
  <c r="GF261" s="1"/>
  <c r="EP261"/>
  <c r="EQ261"/>
  <c r="ER261"/>
  <c r="FC261" s="1"/>
  <c r="FN261" s="1"/>
  <c r="ES261"/>
  <c r="ET261"/>
  <c r="EU261"/>
  <c r="EK262"/>
  <c r="EL262"/>
  <c r="EM262"/>
  <c r="EN262"/>
  <c r="EO262"/>
  <c r="EP262"/>
  <c r="EQ262"/>
  <c r="ER262"/>
  <c r="FC262" s="1"/>
  <c r="FN262" s="1"/>
  <c r="ES262"/>
  <c r="ET262"/>
  <c r="EU262"/>
  <c r="EK263"/>
  <c r="EL263"/>
  <c r="EM263"/>
  <c r="EN263"/>
  <c r="EO263"/>
  <c r="EP263"/>
  <c r="EQ263"/>
  <c r="ER263"/>
  <c r="FC263" s="1"/>
  <c r="FN263" s="1"/>
  <c r="ES263"/>
  <c r="FD263" s="1"/>
  <c r="FO263" s="1"/>
  <c r="GH263" s="1"/>
  <c r="ET263"/>
  <c r="EU263"/>
  <c r="EK264"/>
  <c r="EL264"/>
  <c r="EM264"/>
  <c r="EN264"/>
  <c r="EO264"/>
  <c r="EZ264" s="1"/>
  <c r="FK264" s="1"/>
  <c r="GF264" s="1"/>
  <c r="EP264"/>
  <c r="EQ264"/>
  <c r="ER264"/>
  <c r="FC264" s="1"/>
  <c r="FN264" s="1"/>
  <c r="ES264"/>
  <c r="FD264" s="1"/>
  <c r="FO264" s="1"/>
  <c r="GH264" s="1"/>
  <c r="ET264"/>
  <c r="EU264"/>
  <c r="EK265"/>
  <c r="EL265"/>
  <c r="EM265"/>
  <c r="EN265"/>
  <c r="EO265"/>
  <c r="EZ265" s="1"/>
  <c r="FK265" s="1"/>
  <c r="GF265" s="1"/>
  <c r="EP265"/>
  <c r="EQ265"/>
  <c r="ER265"/>
  <c r="FC265" s="1"/>
  <c r="FN265" s="1"/>
  <c r="ES265"/>
  <c r="FD265" s="1"/>
  <c r="FO265" s="1"/>
  <c r="GH265" s="1"/>
  <c r="ET265"/>
  <c r="EU265"/>
  <c r="EK266"/>
  <c r="EL266"/>
  <c r="EM266"/>
  <c r="EN266"/>
  <c r="EO266"/>
  <c r="EP266"/>
  <c r="EQ266"/>
  <c r="ER266"/>
  <c r="FC266" s="1"/>
  <c r="FN266" s="1"/>
  <c r="ES266"/>
  <c r="ET266"/>
  <c r="EU266"/>
  <c r="EK267"/>
  <c r="EL267"/>
  <c r="EM267"/>
  <c r="EN267"/>
  <c r="EO267"/>
  <c r="EZ267" s="1"/>
  <c r="FK267" s="1"/>
  <c r="GF267" s="1"/>
  <c r="EP267"/>
  <c r="EQ267"/>
  <c r="ER267"/>
  <c r="FC267" s="1"/>
  <c r="FN267" s="1"/>
  <c r="ES267"/>
  <c r="FD267" s="1"/>
  <c r="FO267" s="1"/>
  <c r="GH267" s="1"/>
  <c r="ET267"/>
  <c r="EU267"/>
  <c r="EK268"/>
  <c r="EL268"/>
  <c r="EM268"/>
  <c r="EN268"/>
  <c r="EO268"/>
  <c r="EZ268" s="1"/>
  <c r="FK268" s="1"/>
  <c r="GF268" s="1"/>
  <c r="EP268"/>
  <c r="EQ268"/>
  <c r="ER268"/>
  <c r="FC268" s="1"/>
  <c r="FN268" s="1"/>
  <c r="ES268"/>
  <c r="FD268" s="1"/>
  <c r="FO268" s="1"/>
  <c r="GH268" s="1"/>
  <c r="ET268"/>
  <c r="EU268"/>
  <c r="EK269"/>
  <c r="EL269"/>
  <c r="EM269"/>
  <c r="EN269"/>
  <c r="EO269"/>
  <c r="EP269"/>
  <c r="EQ269"/>
  <c r="ER269"/>
  <c r="FC269" s="1"/>
  <c r="FN269" s="1"/>
  <c r="ES269"/>
  <c r="ET269"/>
  <c r="EU269"/>
  <c r="EK270"/>
  <c r="EL270"/>
  <c r="EM270"/>
  <c r="EN270"/>
  <c r="EO270"/>
  <c r="EP270"/>
  <c r="EQ270"/>
  <c r="ER270"/>
  <c r="FC270" s="1"/>
  <c r="FN270" s="1"/>
  <c r="ES270"/>
  <c r="ET270"/>
  <c r="EU270"/>
  <c r="EK271"/>
  <c r="EL271"/>
  <c r="EW271" s="1"/>
  <c r="FH271" s="1"/>
  <c r="GD271" s="1"/>
  <c r="EM271"/>
  <c r="EN271"/>
  <c r="EO271"/>
  <c r="EP271"/>
  <c r="EQ271"/>
  <c r="ER271"/>
  <c r="FC271" s="1"/>
  <c r="FN271" s="1"/>
  <c r="ES271"/>
  <c r="FD271" s="1"/>
  <c r="FO271" s="1"/>
  <c r="GH271" s="1"/>
  <c r="ET271"/>
  <c r="EU271"/>
  <c r="EK272"/>
  <c r="EL272"/>
  <c r="EM272"/>
  <c r="EN272"/>
  <c r="EO272"/>
  <c r="EP272"/>
  <c r="EQ272"/>
  <c r="ER272"/>
  <c r="FC272" s="1"/>
  <c r="FN272" s="1"/>
  <c r="ES272"/>
  <c r="FD272" s="1"/>
  <c r="FO272" s="1"/>
  <c r="GH272" s="1"/>
  <c r="ET272"/>
  <c r="EU272"/>
  <c r="EK273"/>
  <c r="EL273"/>
  <c r="EM273"/>
  <c r="EN273"/>
  <c r="EO273"/>
  <c r="EP273"/>
  <c r="EQ273"/>
  <c r="ER273"/>
  <c r="FC273" s="1"/>
  <c r="FN273" s="1"/>
  <c r="ES273"/>
  <c r="ET273"/>
  <c r="EU273"/>
  <c r="EK274"/>
  <c r="EL274"/>
  <c r="EM274"/>
  <c r="EN274"/>
  <c r="EO274"/>
  <c r="EP274"/>
  <c r="EQ274"/>
  <c r="ER274"/>
  <c r="FC274" s="1"/>
  <c r="FN274" s="1"/>
  <c r="ES274"/>
  <c r="ET274"/>
  <c r="EU274"/>
  <c r="EK275"/>
  <c r="EL275"/>
  <c r="EM275"/>
  <c r="EN275"/>
  <c r="EO275"/>
  <c r="EZ275" s="1"/>
  <c r="FK275" s="1"/>
  <c r="GF275" s="1"/>
  <c r="EP275"/>
  <c r="EQ275"/>
  <c r="ER275"/>
  <c r="FC275" s="1"/>
  <c r="FN275" s="1"/>
  <c r="ES275"/>
  <c r="ET275"/>
  <c r="EU275"/>
  <c r="EK276"/>
  <c r="EL276"/>
  <c r="EM276"/>
  <c r="EN276"/>
  <c r="EO276"/>
  <c r="EP276"/>
  <c r="EQ276"/>
  <c r="ER276"/>
  <c r="FC276" s="1"/>
  <c r="FN276" s="1"/>
  <c r="ES276"/>
  <c r="ET276"/>
  <c r="EU276"/>
  <c r="EK277"/>
  <c r="EV277" s="1"/>
  <c r="EL277"/>
  <c r="EW277" s="1"/>
  <c r="FH277" s="1"/>
  <c r="GD277" s="1"/>
  <c r="EM277"/>
  <c r="EX277" s="1"/>
  <c r="FI277" s="1"/>
  <c r="FZ277" s="1"/>
  <c r="EN277"/>
  <c r="EO277"/>
  <c r="EZ277" s="1"/>
  <c r="FK277" s="1"/>
  <c r="GF277" s="1"/>
  <c r="EP277"/>
  <c r="FA277" s="1"/>
  <c r="FL277" s="1"/>
  <c r="GE277" s="1"/>
  <c r="EQ277"/>
  <c r="FB277" s="1"/>
  <c r="FM277" s="1"/>
  <c r="GB277" s="1"/>
  <c r="ER277"/>
  <c r="FC277" s="1"/>
  <c r="FN277" s="1"/>
  <c r="ES277"/>
  <c r="FD277" s="1"/>
  <c r="FO277" s="1"/>
  <c r="GH277" s="1"/>
  <c r="ET277"/>
  <c r="FE277" s="1"/>
  <c r="FP277" s="1"/>
  <c r="GC277" s="1"/>
  <c r="EU277"/>
  <c r="FF277" s="1"/>
  <c r="FQ277" s="1"/>
  <c r="GA277" s="1"/>
  <c r="EY277"/>
  <c r="FJ277" s="1"/>
  <c r="FY277" s="1"/>
  <c r="FS277"/>
  <c r="FT277" s="1"/>
  <c r="EK278"/>
  <c r="EL278"/>
  <c r="EM278"/>
  <c r="EN278"/>
  <c r="EO278"/>
  <c r="EP278"/>
  <c r="EQ278"/>
  <c r="ER278"/>
  <c r="FC278" s="1"/>
  <c r="FN278" s="1"/>
  <c r="ES278"/>
  <c r="FD278" s="1"/>
  <c r="FO278" s="1"/>
  <c r="GH278" s="1"/>
  <c r="ET278"/>
  <c r="EU278"/>
  <c r="EK279"/>
  <c r="EL279"/>
  <c r="EM279"/>
  <c r="EN279"/>
  <c r="EO279"/>
  <c r="EP279"/>
  <c r="EQ279"/>
  <c r="ER279"/>
  <c r="FC279" s="1"/>
  <c r="FN279" s="1"/>
  <c r="ES279"/>
  <c r="FD279" s="1"/>
  <c r="FO279" s="1"/>
  <c r="GH279" s="1"/>
  <c r="ET279"/>
  <c r="EU279"/>
  <c r="EK280"/>
  <c r="EL280"/>
  <c r="EM280"/>
  <c r="EN280"/>
  <c r="EO280"/>
  <c r="EP280"/>
  <c r="EQ280"/>
  <c r="ER280"/>
  <c r="FC280" s="1"/>
  <c r="FN280" s="1"/>
  <c r="ES280"/>
  <c r="ET280"/>
  <c r="EU280"/>
  <c r="EK281"/>
  <c r="EL281"/>
  <c r="EM281"/>
  <c r="EN281"/>
  <c r="EO281"/>
  <c r="EZ281" s="1"/>
  <c r="FK281" s="1"/>
  <c r="GF281" s="1"/>
  <c r="EP281"/>
  <c r="EQ281"/>
  <c r="ER281"/>
  <c r="FC281" s="1"/>
  <c r="FN281" s="1"/>
  <c r="ES281"/>
  <c r="FD281" s="1"/>
  <c r="FO281" s="1"/>
  <c r="GH281" s="1"/>
  <c r="ET281"/>
  <c r="EU281"/>
  <c r="EK282"/>
  <c r="EL282"/>
  <c r="EM282"/>
  <c r="EN282"/>
  <c r="EO282"/>
  <c r="EZ282" s="1"/>
  <c r="FK282" s="1"/>
  <c r="GF282" s="1"/>
  <c r="EP282"/>
  <c r="EQ282"/>
  <c r="ER282"/>
  <c r="FC282" s="1"/>
  <c r="FN282" s="1"/>
  <c r="ES282"/>
  <c r="FD282" s="1"/>
  <c r="FO282" s="1"/>
  <c r="GH282" s="1"/>
  <c r="ET282"/>
  <c r="EU282"/>
  <c r="EK283"/>
  <c r="EL283"/>
  <c r="EM283"/>
  <c r="EN283"/>
  <c r="EO283"/>
  <c r="EP283"/>
  <c r="EQ283"/>
  <c r="ER283"/>
  <c r="FC283" s="1"/>
  <c r="FN283" s="1"/>
  <c r="ES283"/>
  <c r="FD283" s="1"/>
  <c r="FO283" s="1"/>
  <c r="GH283" s="1"/>
  <c r="ET283"/>
  <c r="EU283"/>
  <c r="EK284"/>
  <c r="EL284"/>
  <c r="EM284"/>
  <c r="EN284"/>
  <c r="EO284"/>
  <c r="EP284"/>
  <c r="EQ284"/>
  <c r="ER284"/>
  <c r="FC284" s="1"/>
  <c r="FN284" s="1"/>
  <c r="ES284"/>
  <c r="ET284"/>
  <c r="EU284"/>
  <c r="EK285"/>
  <c r="EL285"/>
  <c r="EM285"/>
  <c r="EN285"/>
  <c r="EO285"/>
  <c r="EZ285" s="1"/>
  <c r="FK285" s="1"/>
  <c r="GF285" s="1"/>
  <c r="EP285"/>
  <c r="EQ285"/>
  <c r="ER285"/>
  <c r="FC285" s="1"/>
  <c r="ES285"/>
  <c r="ET285"/>
  <c r="EU285"/>
  <c r="EK286"/>
  <c r="EL286"/>
  <c r="EM286"/>
  <c r="EN286"/>
  <c r="EO286"/>
  <c r="EP286"/>
  <c r="EQ286"/>
  <c r="ER286"/>
  <c r="FC286" s="1"/>
  <c r="FN286" s="1"/>
  <c r="ES286"/>
  <c r="FD286" s="1"/>
  <c r="FO286" s="1"/>
  <c r="GH286" s="1"/>
  <c r="ET286"/>
  <c r="EU286"/>
  <c r="EK287"/>
  <c r="EL287"/>
  <c r="EM287"/>
  <c r="EN287"/>
  <c r="EO287"/>
  <c r="EP287"/>
  <c r="EQ287"/>
  <c r="ER287"/>
  <c r="FC287" s="1"/>
  <c r="ES287"/>
  <c r="ET287"/>
  <c r="EU287"/>
  <c r="EK288"/>
  <c r="EL288"/>
  <c r="EM288"/>
  <c r="EN288"/>
  <c r="EO288"/>
  <c r="EZ288" s="1"/>
  <c r="FK288" s="1"/>
  <c r="GF288" s="1"/>
  <c r="EP288"/>
  <c r="EQ288"/>
  <c r="ER288"/>
  <c r="FC288" s="1"/>
  <c r="FN288" s="1"/>
  <c r="ES288"/>
  <c r="FD288" s="1"/>
  <c r="FO288" s="1"/>
  <c r="GH288" s="1"/>
  <c r="ET288"/>
  <c r="EU288"/>
  <c r="EK289"/>
  <c r="EL289"/>
  <c r="EM289"/>
  <c r="EN289"/>
  <c r="EO289"/>
  <c r="EZ289" s="1"/>
  <c r="FK289" s="1"/>
  <c r="GF289" s="1"/>
  <c r="EP289"/>
  <c r="EQ289"/>
  <c r="ER289"/>
  <c r="FC289" s="1"/>
  <c r="ES289"/>
  <c r="FD289" s="1"/>
  <c r="FO289" s="1"/>
  <c r="GH289" s="1"/>
  <c r="ET289"/>
  <c r="EU289"/>
  <c r="EK290"/>
  <c r="EL290"/>
  <c r="EM290"/>
  <c r="EN290"/>
  <c r="EO290"/>
  <c r="EZ290" s="1"/>
  <c r="FK290" s="1"/>
  <c r="GF290" s="1"/>
  <c r="EP290"/>
  <c r="EQ290"/>
  <c r="ER290"/>
  <c r="FC290" s="1"/>
  <c r="FN290" s="1"/>
  <c r="ES290"/>
  <c r="ET290"/>
  <c r="EU290"/>
  <c r="EK291"/>
  <c r="EL291"/>
  <c r="EM291"/>
  <c r="EN291"/>
  <c r="EO291"/>
  <c r="EP291"/>
  <c r="EQ291"/>
  <c r="ER291"/>
  <c r="FC291" s="1"/>
  <c r="FN291" s="1"/>
  <c r="ES291"/>
  <c r="ET291"/>
  <c r="EU291"/>
  <c r="EK292"/>
  <c r="EL292"/>
  <c r="EM292"/>
  <c r="EN292"/>
  <c r="EO292"/>
  <c r="EP292"/>
  <c r="EQ292"/>
  <c r="ER292"/>
  <c r="FC292" s="1"/>
  <c r="FN292" s="1"/>
  <c r="ES292"/>
  <c r="FD292" s="1"/>
  <c r="FO292" s="1"/>
  <c r="GH292" s="1"/>
  <c r="ET292"/>
  <c r="EU292"/>
  <c r="EK293"/>
  <c r="EL293"/>
  <c r="EM293"/>
  <c r="EN293"/>
  <c r="EO293"/>
  <c r="EZ293" s="1"/>
  <c r="FK293" s="1"/>
  <c r="GF293" s="1"/>
  <c r="EP293"/>
  <c r="EQ293"/>
  <c r="ER293"/>
  <c r="FC293" s="1"/>
  <c r="FN293" s="1"/>
  <c r="ES293"/>
  <c r="FD293" s="1"/>
  <c r="FO293" s="1"/>
  <c r="GH293" s="1"/>
  <c r="ET293"/>
  <c r="EU293"/>
  <c r="EK294"/>
  <c r="EL294"/>
  <c r="EM294"/>
  <c r="EN294"/>
  <c r="EO294"/>
  <c r="EP294"/>
  <c r="EQ294"/>
  <c r="ER294"/>
  <c r="FC294" s="1"/>
  <c r="FN294" s="1"/>
  <c r="ES294"/>
  <c r="ET294"/>
  <c r="EU294"/>
  <c r="EK295"/>
  <c r="EL295"/>
  <c r="EM295"/>
  <c r="EN295"/>
  <c r="EO295"/>
  <c r="EP295"/>
  <c r="EQ295"/>
  <c r="ER295"/>
  <c r="FC295" s="1"/>
  <c r="FN295" s="1"/>
  <c r="ES295"/>
  <c r="ET295"/>
  <c r="EU295"/>
  <c r="EK296"/>
  <c r="EL296"/>
  <c r="EM296"/>
  <c r="EN296"/>
  <c r="EO296"/>
  <c r="EZ296" s="1"/>
  <c r="FK296" s="1"/>
  <c r="GF296" s="1"/>
  <c r="EP296"/>
  <c r="EQ296"/>
  <c r="ER296"/>
  <c r="FC296" s="1"/>
  <c r="FN296" s="1"/>
  <c r="ES296"/>
  <c r="ET296"/>
  <c r="EU296"/>
  <c r="EK297"/>
  <c r="EV297" s="1"/>
  <c r="EL297"/>
  <c r="EW297" s="1"/>
  <c r="FH297" s="1"/>
  <c r="GD297" s="1"/>
  <c r="EM297"/>
  <c r="EX297" s="1"/>
  <c r="FI297" s="1"/>
  <c r="FZ297" s="1"/>
  <c r="EN297"/>
  <c r="EY297" s="1"/>
  <c r="FJ297" s="1"/>
  <c r="FY297" s="1"/>
  <c r="EO297"/>
  <c r="EZ297" s="1"/>
  <c r="FK297" s="1"/>
  <c r="GF297" s="1"/>
  <c r="EP297"/>
  <c r="FA297" s="1"/>
  <c r="FL297" s="1"/>
  <c r="GE297" s="1"/>
  <c r="EQ297"/>
  <c r="FB297" s="1"/>
  <c r="FM297" s="1"/>
  <c r="GB297" s="1"/>
  <c r="ER297"/>
  <c r="FC297" s="1"/>
  <c r="FN297" s="1"/>
  <c r="ES297"/>
  <c r="FD297" s="1"/>
  <c r="FO297" s="1"/>
  <c r="GH297" s="1"/>
  <c r="ET297"/>
  <c r="FE297" s="1"/>
  <c r="FP297" s="1"/>
  <c r="GC297" s="1"/>
  <c r="EU297"/>
  <c r="FF297" s="1"/>
  <c r="FQ297" s="1"/>
  <c r="GA297" s="1"/>
  <c r="FS297"/>
  <c r="FT297" s="1"/>
  <c r="EK298"/>
  <c r="EL298"/>
  <c r="EM298"/>
  <c r="EN298"/>
  <c r="EO298"/>
  <c r="EP298"/>
  <c r="EQ298"/>
  <c r="ER298"/>
  <c r="FC298" s="1"/>
  <c r="FN298" s="1"/>
  <c r="ES298"/>
  <c r="FD298" s="1"/>
  <c r="FO298" s="1"/>
  <c r="GH298" s="1"/>
  <c r="ET298"/>
  <c r="EU298"/>
  <c r="EK299"/>
  <c r="EL299"/>
  <c r="EM299"/>
  <c r="EN299"/>
  <c r="EO299"/>
  <c r="EP299"/>
  <c r="EQ299"/>
  <c r="ER299"/>
  <c r="FC299" s="1"/>
  <c r="FN299" s="1"/>
  <c r="ES299"/>
  <c r="FD299" s="1"/>
  <c r="FO299" s="1"/>
  <c r="GH299" s="1"/>
  <c r="ET299"/>
  <c r="EU299"/>
  <c r="EK300"/>
  <c r="EL300"/>
  <c r="EM300"/>
  <c r="EN300"/>
  <c r="EO300"/>
  <c r="EZ300" s="1"/>
  <c r="FK300" s="1"/>
  <c r="GF300" s="1"/>
  <c r="EP300"/>
  <c r="FA300" s="1"/>
  <c r="FL300" s="1"/>
  <c r="GE300" s="1"/>
  <c r="EQ300"/>
  <c r="ER300"/>
  <c r="FC300" s="1"/>
  <c r="FN300" s="1"/>
  <c r="ES300"/>
  <c r="ET300"/>
  <c r="EU300"/>
  <c r="EK301"/>
  <c r="EL301"/>
  <c r="EM301"/>
  <c r="EN301"/>
  <c r="EO301"/>
  <c r="EP301"/>
  <c r="EQ301"/>
  <c r="ER301"/>
  <c r="FC301" s="1"/>
  <c r="FN301" s="1"/>
  <c r="ES301"/>
  <c r="FD301" s="1"/>
  <c r="FO301" s="1"/>
  <c r="GH301" s="1"/>
  <c r="ET301"/>
  <c r="EU301"/>
  <c r="EK302"/>
  <c r="EL302"/>
  <c r="EM302"/>
  <c r="EN302"/>
  <c r="EO302"/>
  <c r="EZ302" s="1"/>
  <c r="FK302" s="1"/>
  <c r="GF302" s="1"/>
  <c r="EP302"/>
  <c r="FA302" s="1"/>
  <c r="FL302" s="1"/>
  <c r="GE302" s="1"/>
  <c r="EQ302"/>
  <c r="ER302"/>
  <c r="FC302" s="1"/>
  <c r="FN302" s="1"/>
  <c r="ES302"/>
  <c r="ET302"/>
  <c r="EU302"/>
  <c r="EK303"/>
  <c r="EL303"/>
  <c r="EM303"/>
  <c r="EN303"/>
  <c r="EO303"/>
  <c r="EP303"/>
  <c r="EQ303"/>
  <c r="ER303"/>
  <c r="FC303" s="1"/>
  <c r="FN303" s="1"/>
  <c r="ES303"/>
  <c r="ET303"/>
  <c r="EU303"/>
  <c r="EK304"/>
  <c r="EL304"/>
  <c r="EM304"/>
  <c r="EN304"/>
  <c r="EO304"/>
  <c r="EZ304" s="1"/>
  <c r="FK304" s="1"/>
  <c r="GF304" s="1"/>
  <c r="EP304"/>
  <c r="ER304"/>
  <c r="FC304" s="1"/>
  <c r="FN304" s="1"/>
  <c r="ES304"/>
  <c r="ET304"/>
  <c r="EU304"/>
  <c r="EK305"/>
  <c r="EL305"/>
  <c r="EM305"/>
  <c r="EN305"/>
  <c r="EO305"/>
  <c r="EP305"/>
  <c r="EQ305"/>
  <c r="ER305"/>
  <c r="FC305" s="1"/>
  <c r="FN305" s="1"/>
  <c r="ES305"/>
  <c r="FD305" s="1"/>
  <c r="FO305" s="1"/>
  <c r="GH305" s="1"/>
  <c r="ET305"/>
  <c r="EU305"/>
  <c r="EK306"/>
  <c r="EL306"/>
  <c r="EM306"/>
  <c r="EN306"/>
  <c r="EO306"/>
  <c r="EZ306" s="1"/>
  <c r="FK306" s="1"/>
  <c r="GF306" s="1"/>
  <c r="EP306"/>
  <c r="EQ306"/>
  <c r="ER306"/>
  <c r="FC306" s="1"/>
  <c r="FN306" s="1"/>
  <c r="ES306"/>
  <c r="FD306" s="1"/>
  <c r="FO306" s="1"/>
  <c r="GH306" s="1"/>
  <c r="ET306"/>
  <c r="EU306"/>
  <c r="EK307"/>
  <c r="EL307"/>
  <c r="EM307"/>
  <c r="EN307"/>
  <c r="EO307"/>
  <c r="EP307"/>
  <c r="EQ307"/>
  <c r="ER307"/>
  <c r="FC307" s="1"/>
  <c r="FN307" s="1"/>
  <c r="ES307"/>
  <c r="ET307"/>
  <c r="EU307"/>
  <c r="EK308"/>
  <c r="EL308"/>
  <c r="EM308"/>
  <c r="EN308"/>
  <c r="EO308"/>
  <c r="EZ308" s="1"/>
  <c r="FK308" s="1"/>
  <c r="GF308" s="1"/>
  <c r="EP308"/>
  <c r="EQ308"/>
  <c r="ER308"/>
  <c r="FC308" s="1"/>
  <c r="FN308" s="1"/>
  <c r="ES308"/>
  <c r="ET308"/>
  <c r="EU308"/>
  <c r="EK309"/>
  <c r="EL309"/>
  <c r="EM309"/>
  <c r="EN309"/>
  <c r="EO309"/>
  <c r="EZ309" s="1"/>
  <c r="FK309" s="1"/>
  <c r="GF309" s="1"/>
  <c r="EP309"/>
  <c r="EQ309"/>
  <c r="ER309"/>
  <c r="FC309" s="1"/>
  <c r="FN309" s="1"/>
  <c r="ES309"/>
  <c r="FD309" s="1"/>
  <c r="FO309" s="1"/>
  <c r="GH309" s="1"/>
  <c r="ET309"/>
  <c r="EU309"/>
  <c r="EK310"/>
  <c r="EL310"/>
  <c r="EM310"/>
  <c r="EN310"/>
  <c r="EO310"/>
  <c r="EP310"/>
  <c r="EQ310"/>
  <c r="ER310"/>
  <c r="ES310"/>
  <c r="FD310" s="1"/>
  <c r="FO310" s="1"/>
  <c r="GH310" s="1"/>
  <c r="ET310"/>
  <c r="EU310"/>
  <c r="EK311"/>
  <c r="EL311"/>
  <c r="EM311"/>
  <c r="EN311"/>
  <c r="EO311"/>
  <c r="EZ311" s="1"/>
  <c r="FK311" s="1"/>
  <c r="GF311" s="1"/>
  <c r="EP311"/>
  <c r="EQ311"/>
  <c r="ER311"/>
  <c r="FC311" s="1"/>
  <c r="FN311" s="1"/>
  <c r="ES311"/>
  <c r="FD311" s="1"/>
  <c r="FO311" s="1"/>
  <c r="GH311" s="1"/>
  <c r="ET311"/>
  <c r="EU311"/>
  <c r="EK312"/>
  <c r="EL312"/>
  <c r="EM312"/>
  <c r="EN312"/>
  <c r="EO312"/>
  <c r="EZ312" s="1"/>
  <c r="FK312" s="1"/>
  <c r="GF312" s="1"/>
  <c r="EP312"/>
  <c r="EQ312"/>
  <c r="ER312"/>
  <c r="FC312" s="1"/>
  <c r="FN312" s="1"/>
  <c r="ES312"/>
  <c r="FD312" s="1"/>
  <c r="FO312" s="1"/>
  <c r="GH312" s="1"/>
  <c r="ET312"/>
  <c r="EU312"/>
  <c r="EK313"/>
  <c r="EL313"/>
  <c r="EW313" s="1"/>
  <c r="FH313" s="1"/>
  <c r="GD313" s="1"/>
  <c r="EM313"/>
  <c r="EN313"/>
  <c r="EO313"/>
  <c r="EZ313" s="1"/>
  <c r="FK313" s="1"/>
  <c r="GF313" s="1"/>
  <c r="EP313"/>
  <c r="FA313" s="1"/>
  <c r="FL313" s="1"/>
  <c r="GE313" s="1"/>
  <c r="EQ313"/>
  <c r="ER313"/>
  <c r="FC313" s="1"/>
  <c r="FN313" s="1"/>
  <c r="ES313"/>
  <c r="FD313" s="1"/>
  <c r="FO313" s="1"/>
  <c r="GH313" s="1"/>
  <c r="ET313"/>
  <c r="EU313"/>
  <c r="EK314"/>
  <c r="EL314"/>
  <c r="EM314"/>
  <c r="EN314"/>
  <c r="EO314"/>
  <c r="EP314"/>
  <c r="EQ314"/>
  <c r="ER314"/>
  <c r="FC314" s="1"/>
  <c r="FN314" s="1"/>
  <c r="ES314"/>
  <c r="FD314" s="1"/>
  <c r="FO314" s="1"/>
  <c r="GH314" s="1"/>
  <c r="ET314"/>
  <c r="EU314"/>
  <c r="EK315"/>
  <c r="EL315"/>
  <c r="EM315"/>
  <c r="EN315"/>
  <c r="EO315"/>
  <c r="EP315"/>
  <c r="EQ315"/>
  <c r="ER315"/>
  <c r="FC315" s="1"/>
  <c r="FN315" s="1"/>
  <c r="ES315"/>
  <c r="FD315" s="1"/>
  <c r="FO315" s="1"/>
  <c r="GH315" s="1"/>
  <c r="ET315"/>
  <c r="EU315"/>
  <c r="EK316"/>
  <c r="EV316" s="1"/>
  <c r="EL316"/>
  <c r="EW316" s="1"/>
  <c r="FH316" s="1"/>
  <c r="GD316" s="1"/>
  <c r="EM316"/>
  <c r="EX316" s="1"/>
  <c r="FI316" s="1"/>
  <c r="FZ316" s="1"/>
  <c r="EN316"/>
  <c r="EY316" s="1"/>
  <c r="FJ316" s="1"/>
  <c r="FY316" s="1"/>
  <c r="EO316"/>
  <c r="EZ316" s="1"/>
  <c r="FK316" s="1"/>
  <c r="GF316" s="1"/>
  <c r="EP316"/>
  <c r="FA316" s="1"/>
  <c r="FL316" s="1"/>
  <c r="GE316" s="1"/>
  <c r="EQ316"/>
  <c r="FB316" s="1"/>
  <c r="FM316" s="1"/>
  <c r="GB316" s="1"/>
  <c r="ER316"/>
  <c r="FC316" s="1"/>
  <c r="FN316" s="1"/>
  <c r="ES316"/>
  <c r="FD316" s="1"/>
  <c r="FO316" s="1"/>
  <c r="GH316" s="1"/>
  <c r="ET316"/>
  <c r="FE316" s="1"/>
  <c r="FP316" s="1"/>
  <c r="GC316" s="1"/>
  <c r="EU316"/>
  <c r="FF316" s="1"/>
  <c r="FQ316" s="1"/>
  <c r="GA316" s="1"/>
  <c r="FS316"/>
  <c r="FT316" s="1"/>
  <c r="EK317"/>
  <c r="EL317"/>
  <c r="EM317"/>
  <c r="EN317"/>
  <c r="EO317"/>
  <c r="EP317"/>
  <c r="EQ317"/>
  <c r="ER317"/>
  <c r="FC317" s="1"/>
  <c r="FN317" s="1"/>
  <c r="ES317"/>
  <c r="ET317"/>
  <c r="EU317"/>
  <c r="EK318"/>
  <c r="EL318"/>
  <c r="EM318"/>
  <c r="EN318"/>
  <c r="EO318"/>
  <c r="EZ318" s="1"/>
  <c r="FK318" s="1"/>
  <c r="GF318" s="1"/>
  <c r="EP318"/>
  <c r="FA318" s="1"/>
  <c r="FL318" s="1"/>
  <c r="GE318" s="1"/>
  <c r="EQ318"/>
  <c r="ER318"/>
  <c r="FC318" s="1"/>
  <c r="FN318" s="1"/>
  <c r="ES318"/>
  <c r="FD318" s="1"/>
  <c r="FO318" s="1"/>
  <c r="GH318" s="1"/>
  <c r="ET318"/>
  <c r="EU318"/>
  <c r="EK319"/>
  <c r="EL319"/>
  <c r="EM319"/>
  <c r="EN319"/>
  <c r="EO319"/>
  <c r="EP319"/>
  <c r="EQ319"/>
  <c r="ER319"/>
  <c r="FC319" s="1"/>
  <c r="FN319" s="1"/>
  <c r="ES319"/>
  <c r="FD319" s="1"/>
  <c r="FO319" s="1"/>
  <c r="GH319" s="1"/>
  <c r="ET319"/>
  <c r="EU319"/>
  <c r="EK320"/>
  <c r="EL320"/>
  <c r="EM320"/>
  <c r="EN320"/>
  <c r="EO320"/>
  <c r="EZ320" s="1"/>
  <c r="FK320" s="1"/>
  <c r="GF320" s="1"/>
  <c r="EP320"/>
  <c r="EQ320"/>
  <c r="ER320"/>
  <c r="FC320" s="1"/>
  <c r="FN320" s="1"/>
  <c r="ES320"/>
  <c r="FD320" s="1"/>
  <c r="FO320" s="1"/>
  <c r="GH320" s="1"/>
  <c r="ET320"/>
  <c r="EU320"/>
  <c r="EK321"/>
  <c r="EL321"/>
  <c r="EM321"/>
  <c r="EN321"/>
  <c r="EO321"/>
  <c r="EZ321" s="1"/>
  <c r="FK321" s="1"/>
  <c r="GF321" s="1"/>
  <c r="EP321"/>
  <c r="EQ321"/>
  <c r="ER321"/>
  <c r="FC321" s="1"/>
  <c r="FN321" s="1"/>
  <c r="ES321"/>
  <c r="FD321" s="1"/>
  <c r="FO321" s="1"/>
  <c r="GH321" s="1"/>
  <c r="ET321"/>
  <c r="EU321"/>
  <c r="EK322"/>
  <c r="EL322"/>
  <c r="EM322"/>
  <c r="EN322"/>
  <c r="EO322"/>
  <c r="EZ322" s="1"/>
  <c r="FK322" s="1"/>
  <c r="GF322" s="1"/>
  <c r="EP322"/>
  <c r="EQ322"/>
  <c r="ER322"/>
  <c r="FC322" s="1"/>
  <c r="FN322" s="1"/>
  <c r="ES322"/>
  <c r="FD322" s="1"/>
  <c r="FO322" s="1"/>
  <c r="GH322" s="1"/>
  <c r="ET322"/>
  <c r="EU322"/>
  <c r="EK323"/>
  <c r="EL323"/>
  <c r="EM323"/>
  <c r="EN323"/>
  <c r="EO323"/>
  <c r="EZ323" s="1"/>
  <c r="FK323" s="1"/>
  <c r="GF323" s="1"/>
  <c r="EP323"/>
  <c r="EQ323"/>
  <c r="ER323"/>
  <c r="FC323" s="1"/>
  <c r="FN323" s="1"/>
  <c r="ES323"/>
  <c r="FD323" s="1"/>
  <c r="FO323" s="1"/>
  <c r="GH323" s="1"/>
  <c r="ET323"/>
  <c r="EU323"/>
  <c r="EK324"/>
  <c r="EL324"/>
  <c r="EM324"/>
  <c r="EN324"/>
  <c r="EO324"/>
  <c r="EZ324" s="1"/>
  <c r="FK324" s="1"/>
  <c r="GF324" s="1"/>
  <c r="EP324"/>
  <c r="EQ324"/>
  <c r="ER324"/>
  <c r="FC324" s="1"/>
  <c r="FN324" s="1"/>
  <c r="ES324"/>
  <c r="FD324" s="1"/>
  <c r="FO324" s="1"/>
  <c r="GH324" s="1"/>
  <c r="ET324"/>
  <c r="EU324"/>
  <c r="EK325"/>
  <c r="EL325"/>
  <c r="EW325" s="1"/>
  <c r="EM325"/>
  <c r="EN325"/>
  <c r="EO325"/>
  <c r="EZ325" s="1"/>
  <c r="FK325" s="1"/>
  <c r="GF325" s="1"/>
  <c r="EP325"/>
  <c r="EQ325"/>
  <c r="ER325"/>
  <c r="FC325" s="1"/>
  <c r="FN325" s="1"/>
  <c r="ES325"/>
  <c r="ET325"/>
  <c r="EU325"/>
  <c r="FD325"/>
  <c r="FO325" s="1"/>
  <c r="GH325" s="1"/>
  <c r="EK326"/>
  <c r="EL326"/>
  <c r="EW326" s="1"/>
  <c r="FH326" s="1"/>
  <c r="GD326" s="1"/>
  <c r="EM326"/>
  <c r="EN326"/>
  <c r="EO326"/>
  <c r="EZ326" s="1"/>
  <c r="FK326" s="1"/>
  <c r="GF326" s="1"/>
  <c r="EP326"/>
  <c r="FA326" s="1"/>
  <c r="FL326" s="1"/>
  <c r="GE326" s="1"/>
  <c r="EQ326"/>
  <c r="ER326"/>
  <c r="FC326" s="1"/>
  <c r="FN326" s="1"/>
  <c r="ES326"/>
  <c r="FD326" s="1"/>
  <c r="FO326" s="1"/>
  <c r="GH326" s="1"/>
  <c r="ET326"/>
  <c r="EU326"/>
  <c r="EK327"/>
  <c r="EL327"/>
  <c r="EM327"/>
  <c r="EN327"/>
  <c r="EO327"/>
  <c r="EZ327" s="1"/>
  <c r="FK327" s="1"/>
  <c r="GF327" s="1"/>
  <c r="EP327"/>
  <c r="EQ327"/>
  <c r="ER327"/>
  <c r="FC327" s="1"/>
  <c r="FN327" s="1"/>
  <c r="ES327"/>
  <c r="FD327" s="1"/>
  <c r="FO327" s="1"/>
  <c r="GH327" s="1"/>
  <c r="ET327"/>
  <c r="EU327"/>
  <c r="EK328"/>
  <c r="EL328"/>
  <c r="EM328"/>
  <c r="EN328"/>
  <c r="EO328"/>
  <c r="EP328"/>
  <c r="EQ328"/>
  <c r="ER328"/>
  <c r="FC328" s="1"/>
  <c r="FN328" s="1"/>
  <c r="ES328"/>
  <c r="FD328" s="1"/>
  <c r="FO328" s="1"/>
  <c r="GH328" s="1"/>
  <c r="ET328"/>
  <c r="EU328"/>
  <c r="EK329"/>
  <c r="EL329"/>
  <c r="EW329" s="1"/>
  <c r="EM329"/>
  <c r="EN329"/>
  <c r="EO329"/>
  <c r="EZ329" s="1"/>
  <c r="FK329" s="1"/>
  <c r="GF329" s="1"/>
  <c r="EP329"/>
  <c r="EQ329"/>
  <c r="ER329"/>
  <c r="FC329" s="1"/>
  <c r="FN329" s="1"/>
  <c r="ES329"/>
  <c r="FD329" s="1"/>
  <c r="FO329" s="1"/>
  <c r="GH329" s="1"/>
  <c r="ET329"/>
  <c r="EU329"/>
  <c r="EK330"/>
  <c r="EL330"/>
  <c r="EM330"/>
  <c r="EN330"/>
  <c r="EO330"/>
  <c r="EP330"/>
  <c r="EQ330"/>
  <c r="ER330"/>
  <c r="FC330" s="1"/>
  <c r="FN330" s="1"/>
  <c r="ES330"/>
  <c r="FD330" s="1"/>
  <c r="FO330" s="1"/>
  <c r="GH330" s="1"/>
  <c r="ET330"/>
  <c r="EU330"/>
  <c r="EK331"/>
  <c r="EV331" s="1"/>
  <c r="EL331"/>
  <c r="EW331" s="1"/>
  <c r="EM331"/>
  <c r="EX331" s="1"/>
  <c r="FI331" s="1"/>
  <c r="FZ331" s="1"/>
  <c r="EN331"/>
  <c r="EY331" s="1"/>
  <c r="FJ331" s="1"/>
  <c r="FY331" s="1"/>
  <c r="EO331"/>
  <c r="EZ331" s="1"/>
  <c r="FK331" s="1"/>
  <c r="GF331" s="1"/>
  <c r="EP331"/>
  <c r="FA331" s="1"/>
  <c r="FL331" s="1"/>
  <c r="GE331" s="1"/>
  <c r="EQ331"/>
  <c r="ER331"/>
  <c r="FC331" s="1"/>
  <c r="FN331" s="1"/>
  <c r="ES331"/>
  <c r="FD331" s="1"/>
  <c r="FO331" s="1"/>
  <c r="GH331" s="1"/>
  <c r="ET331"/>
  <c r="FE331" s="1"/>
  <c r="FP331" s="1"/>
  <c r="GC331" s="1"/>
  <c r="EU331"/>
  <c r="FF331" s="1"/>
  <c r="FQ331" s="1"/>
  <c r="GA331" s="1"/>
  <c r="FB331"/>
  <c r="FM331" s="1"/>
  <c r="GB331" s="1"/>
  <c r="FS331"/>
  <c r="FT331" s="1"/>
  <c r="EK332"/>
  <c r="EL332"/>
  <c r="EM332"/>
  <c r="EN332"/>
  <c r="EO332"/>
  <c r="EP332"/>
  <c r="EQ332"/>
  <c r="ER332"/>
  <c r="FC332" s="1"/>
  <c r="FN332" s="1"/>
  <c r="ES332"/>
  <c r="ET332"/>
  <c r="EU332"/>
  <c r="EK333"/>
  <c r="EL333"/>
  <c r="EM333"/>
  <c r="EN333"/>
  <c r="EO333"/>
  <c r="EZ333" s="1"/>
  <c r="FK333" s="1"/>
  <c r="GF333" s="1"/>
  <c r="EP333"/>
  <c r="FA333" s="1"/>
  <c r="FL333" s="1"/>
  <c r="GE333" s="1"/>
  <c r="EQ333"/>
  <c r="ER333"/>
  <c r="FC333" s="1"/>
  <c r="FN333" s="1"/>
  <c r="ES333"/>
  <c r="FD333" s="1"/>
  <c r="FO333" s="1"/>
  <c r="GH333" s="1"/>
  <c r="ET333"/>
  <c r="EU333"/>
  <c r="EK334"/>
  <c r="EL334"/>
  <c r="EM334"/>
  <c r="EN334"/>
  <c r="EO334"/>
  <c r="EP334"/>
  <c r="EQ334"/>
  <c r="ER334"/>
  <c r="FC334" s="1"/>
  <c r="FN334" s="1"/>
  <c r="ES334"/>
  <c r="FD334" s="1"/>
  <c r="FO334" s="1"/>
  <c r="GH334" s="1"/>
  <c r="ET334"/>
  <c r="EU334"/>
  <c r="EK335"/>
  <c r="EL335"/>
  <c r="EM335"/>
  <c r="EN335"/>
  <c r="EO335"/>
  <c r="EP335"/>
  <c r="EQ335"/>
  <c r="ER335"/>
  <c r="FC335" s="1"/>
  <c r="FN335" s="1"/>
  <c r="ES335"/>
  <c r="ET335"/>
  <c r="EU335"/>
  <c r="EK336"/>
  <c r="EL336"/>
  <c r="EM336"/>
  <c r="EN336"/>
  <c r="EO336"/>
  <c r="EZ336" s="1"/>
  <c r="FK336" s="1"/>
  <c r="GF336" s="1"/>
  <c r="EP336"/>
  <c r="FA336" s="1"/>
  <c r="FL336" s="1"/>
  <c r="GE336" s="1"/>
  <c r="EQ336"/>
  <c r="ER336"/>
  <c r="FC336" s="1"/>
  <c r="FN336" s="1"/>
  <c r="ES336"/>
  <c r="FD336" s="1"/>
  <c r="FO336" s="1"/>
  <c r="GH336" s="1"/>
  <c r="ET336"/>
  <c r="EU336"/>
  <c r="EK337"/>
  <c r="EL337"/>
  <c r="EM337"/>
  <c r="EN337"/>
  <c r="EO337"/>
  <c r="EZ337" s="1"/>
  <c r="FK337" s="1"/>
  <c r="GF337" s="1"/>
  <c r="EP337"/>
  <c r="EQ337"/>
  <c r="ER337"/>
  <c r="FC337" s="1"/>
  <c r="FN337" s="1"/>
  <c r="ES337"/>
  <c r="ET337"/>
  <c r="EU337"/>
  <c r="EK338"/>
  <c r="EL338"/>
  <c r="EM338"/>
  <c r="EN338"/>
  <c r="EO338"/>
  <c r="EP338"/>
  <c r="EQ338"/>
  <c r="ER338"/>
  <c r="FC338" s="1"/>
  <c r="FN338" s="1"/>
  <c r="ES338"/>
  <c r="FD338" s="1"/>
  <c r="FO338" s="1"/>
  <c r="GH338" s="1"/>
  <c r="ET338"/>
  <c r="EU338"/>
  <c r="EK339"/>
  <c r="EL339"/>
  <c r="EM339"/>
  <c r="EN339"/>
  <c r="EO339"/>
  <c r="EP339"/>
  <c r="EQ339"/>
  <c r="ER339"/>
  <c r="FC339" s="1"/>
  <c r="FN339" s="1"/>
  <c r="ES339"/>
  <c r="FD339" s="1"/>
  <c r="FO339" s="1"/>
  <c r="GH339" s="1"/>
  <c r="ET339"/>
  <c r="EU339"/>
  <c r="EK340"/>
  <c r="EL340"/>
  <c r="EM340"/>
  <c r="EN340"/>
  <c r="EO340"/>
  <c r="EP340"/>
  <c r="EQ340"/>
  <c r="ER340"/>
  <c r="FC340" s="1"/>
  <c r="FN340" s="1"/>
  <c r="ES340"/>
  <c r="FD340" s="1"/>
  <c r="FO340" s="1"/>
  <c r="GH340" s="1"/>
  <c r="ET340"/>
  <c r="EU340"/>
  <c r="EK341"/>
  <c r="EL341"/>
  <c r="EM341"/>
  <c r="EN341"/>
  <c r="EO341"/>
  <c r="EP341"/>
  <c r="EQ341"/>
  <c r="ER341"/>
  <c r="FC341" s="1"/>
  <c r="FN341" s="1"/>
  <c r="ES341"/>
  <c r="FD341" s="1"/>
  <c r="FO341" s="1"/>
  <c r="GH341" s="1"/>
  <c r="ET341"/>
  <c r="EU341"/>
  <c r="EK342"/>
  <c r="EL342"/>
  <c r="EM342"/>
  <c r="EN342"/>
  <c r="EO342"/>
  <c r="EP342"/>
  <c r="EQ342"/>
  <c r="ER342"/>
  <c r="FC342" s="1"/>
  <c r="FN342" s="1"/>
  <c r="ES342"/>
  <c r="ET342"/>
  <c r="EU342"/>
  <c r="EK380"/>
  <c r="EL380"/>
  <c r="EM380"/>
  <c r="EN380"/>
  <c r="EO380"/>
  <c r="EP380"/>
  <c r="EQ380"/>
  <c r="ER380"/>
  <c r="FC380" s="1"/>
  <c r="FN380" s="1"/>
  <c r="ES380"/>
  <c r="ET380"/>
  <c r="EU380"/>
  <c r="EK384"/>
  <c r="EL384"/>
  <c r="EM384"/>
  <c r="EN384"/>
  <c r="EO384"/>
  <c r="EP384"/>
  <c r="EQ384"/>
  <c r="ER384"/>
  <c r="FC384" s="1"/>
  <c r="FN384" s="1"/>
  <c r="ES384"/>
  <c r="FD384" s="1"/>
  <c r="FO384" s="1"/>
  <c r="GH384" s="1"/>
  <c r="ET384"/>
  <c r="EU384"/>
  <c r="EK385"/>
  <c r="EL385"/>
  <c r="EM385"/>
  <c r="EN385"/>
  <c r="EO385"/>
  <c r="EP385"/>
  <c r="EQ385"/>
  <c r="ER385"/>
  <c r="FC385" s="1"/>
  <c r="FN385" s="1"/>
  <c r="ES385"/>
  <c r="ET385"/>
  <c r="EU385"/>
  <c r="EK350"/>
  <c r="EL350"/>
  <c r="EM350"/>
  <c r="EN350"/>
  <c r="EO350"/>
  <c r="EP350"/>
  <c r="EQ350"/>
  <c r="ER350"/>
  <c r="FC350" s="1"/>
  <c r="FN350" s="1"/>
  <c r="ES350"/>
  <c r="ET350"/>
  <c r="EU350"/>
  <c r="EK351"/>
  <c r="EL351"/>
  <c r="EW351" s="1"/>
  <c r="FH351" s="1"/>
  <c r="GD351" s="1"/>
  <c r="EM351"/>
  <c r="EN351"/>
  <c r="EO351"/>
  <c r="EZ351" s="1"/>
  <c r="FK351" s="1"/>
  <c r="GF351" s="1"/>
  <c r="EP351"/>
  <c r="FA351" s="1"/>
  <c r="FL351" s="1"/>
  <c r="GE351" s="1"/>
  <c r="EQ351"/>
  <c r="ER351"/>
  <c r="FC351" s="1"/>
  <c r="FN351" s="1"/>
  <c r="ES351"/>
  <c r="FD351" s="1"/>
  <c r="FO351" s="1"/>
  <c r="GH351" s="1"/>
  <c r="ET351"/>
  <c r="EU351"/>
  <c r="EK352"/>
  <c r="EL352"/>
  <c r="EM352"/>
  <c r="EN352"/>
  <c r="EO352"/>
  <c r="EP352"/>
  <c r="EQ352"/>
  <c r="ER352"/>
  <c r="FC352" s="1"/>
  <c r="FN352" s="1"/>
  <c r="ES352"/>
  <c r="ET352"/>
  <c r="EU352"/>
  <c r="EK353"/>
  <c r="EL353"/>
  <c r="EM353"/>
  <c r="EN353"/>
  <c r="EO353"/>
  <c r="EP353"/>
  <c r="EQ353"/>
  <c r="ER353"/>
  <c r="FC353" s="1"/>
  <c r="FN353" s="1"/>
  <c r="ES353"/>
  <c r="FD353" s="1"/>
  <c r="FO353" s="1"/>
  <c r="GH353" s="1"/>
  <c r="ET353"/>
  <c r="EU353"/>
  <c r="EK354"/>
  <c r="EL354"/>
  <c r="EM354"/>
  <c r="EN354"/>
  <c r="EO354"/>
  <c r="EP354"/>
  <c r="EQ354"/>
  <c r="ER354"/>
  <c r="FC354" s="1"/>
  <c r="FN354" s="1"/>
  <c r="ES354"/>
  <c r="FD354" s="1"/>
  <c r="FO354" s="1"/>
  <c r="GH354" s="1"/>
  <c r="ET354"/>
  <c r="EU354"/>
  <c r="EK355"/>
  <c r="EL355"/>
  <c r="EM355"/>
  <c r="EN355"/>
  <c r="EO355"/>
  <c r="EP355"/>
  <c r="EQ355"/>
  <c r="ER355"/>
  <c r="FC355" s="1"/>
  <c r="FN355" s="1"/>
  <c r="ES355"/>
  <c r="FD355" s="1"/>
  <c r="FO355" s="1"/>
  <c r="GH355" s="1"/>
  <c r="ET355"/>
  <c r="EU355"/>
  <c r="EK356"/>
  <c r="EL356"/>
  <c r="EM356"/>
  <c r="EN356"/>
  <c r="EO356"/>
  <c r="EP356"/>
  <c r="EQ356"/>
  <c r="ER356"/>
  <c r="FC356" s="1"/>
  <c r="ES356"/>
  <c r="FD356" s="1"/>
  <c r="FO356" s="1"/>
  <c r="GH356" s="1"/>
  <c r="ET356"/>
  <c r="EU356"/>
  <c r="EK357"/>
  <c r="EL357"/>
  <c r="EM357"/>
  <c r="EN357"/>
  <c r="EO357"/>
  <c r="EP357"/>
  <c r="EQ357"/>
  <c r="ER357"/>
  <c r="FC357" s="1"/>
  <c r="FN357" s="1"/>
  <c r="ES357"/>
  <c r="FD357" s="1"/>
  <c r="FO357" s="1"/>
  <c r="GH357" s="1"/>
  <c r="ET357"/>
  <c r="EU357"/>
  <c r="EK358"/>
  <c r="EL358"/>
  <c r="EM358"/>
  <c r="EN358"/>
  <c r="EO358"/>
  <c r="EP358"/>
  <c r="EQ358"/>
  <c r="ER358"/>
  <c r="FC358" s="1"/>
  <c r="FN358" s="1"/>
  <c r="ES358"/>
  <c r="ET358"/>
  <c r="EU358"/>
  <c r="EK378"/>
  <c r="EL378"/>
  <c r="EM378"/>
  <c r="EN378"/>
  <c r="EO378"/>
  <c r="EP378"/>
  <c r="EQ378"/>
  <c r="ER378"/>
  <c r="FC378" s="1"/>
  <c r="ES378"/>
  <c r="ET378"/>
  <c r="EU378"/>
  <c r="FN378"/>
  <c r="EK379"/>
  <c r="EL379"/>
  <c r="EM379"/>
  <c r="EN379"/>
  <c r="EO379"/>
  <c r="EP379"/>
  <c r="EQ379"/>
  <c r="ER379"/>
  <c r="FC379" s="1"/>
  <c r="ES379"/>
  <c r="ET379"/>
  <c r="EU379"/>
  <c r="EK359"/>
  <c r="EL359"/>
  <c r="EM359"/>
  <c r="EN359"/>
  <c r="EO359"/>
  <c r="EP359"/>
  <c r="EQ359"/>
  <c r="ER359"/>
  <c r="FC359" s="1"/>
  <c r="FN359" s="1"/>
  <c r="ES359"/>
  <c r="FD359" s="1"/>
  <c r="FO359" s="1"/>
  <c r="GH359" s="1"/>
  <c r="ET359"/>
  <c r="EU359"/>
  <c r="EK360"/>
  <c r="EL360"/>
  <c r="EM360"/>
  <c r="EN360"/>
  <c r="EO360"/>
  <c r="EP360"/>
  <c r="EQ360"/>
  <c r="ER360"/>
  <c r="FC360" s="1"/>
  <c r="FN360" s="1"/>
  <c r="ES360"/>
  <c r="FD360" s="1"/>
  <c r="FO360" s="1"/>
  <c r="GH360" s="1"/>
  <c r="ET360"/>
  <c r="EU360"/>
  <c r="EK361"/>
  <c r="EL361"/>
  <c r="EM361"/>
  <c r="EN361"/>
  <c r="EO361"/>
  <c r="EP361"/>
  <c r="EQ361"/>
  <c r="ER361"/>
  <c r="FC361" s="1"/>
  <c r="FN361" s="1"/>
  <c r="ES361"/>
  <c r="ET361"/>
  <c r="EU361"/>
  <c r="EK362"/>
  <c r="EL362"/>
  <c r="EM362"/>
  <c r="EN362"/>
  <c r="EO362"/>
  <c r="EP362"/>
  <c r="EQ362"/>
  <c r="ER362"/>
  <c r="FC362" s="1"/>
  <c r="ES362"/>
  <c r="FD362" s="1"/>
  <c r="FO362" s="1"/>
  <c r="GH362" s="1"/>
  <c r="ET362"/>
  <c r="EU362"/>
  <c r="EK363"/>
  <c r="EL363"/>
  <c r="EM363"/>
  <c r="EN363"/>
  <c r="EO363"/>
  <c r="EP363"/>
  <c r="EQ363"/>
  <c r="ER363"/>
  <c r="FC363" s="1"/>
  <c r="FN363" s="1"/>
  <c r="ES363"/>
  <c r="FD363" s="1"/>
  <c r="FO363" s="1"/>
  <c r="GH363" s="1"/>
  <c r="ET363"/>
  <c r="EU363"/>
  <c r="EK364"/>
  <c r="EL364"/>
  <c r="EM364"/>
  <c r="EN364"/>
  <c r="EO364"/>
  <c r="EP364"/>
  <c r="EQ364"/>
  <c r="ER364"/>
  <c r="FC364" s="1"/>
  <c r="FN364" s="1"/>
  <c r="ES364"/>
  <c r="ET364"/>
  <c r="EU364"/>
  <c r="EK365"/>
  <c r="EL365"/>
  <c r="EM365"/>
  <c r="EN365"/>
  <c r="EO365"/>
  <c r="EP365"/>
  <c r="EQ365"/>
  <c r="ER365"/>
  <c r="FC365" s="1"/>
  <c r="FN365" s="1"/>
  <c r="ES365"/>
  <c r="FD365" s="1"/>
  <c r="FO365" s="1"/>
  <c r="GH365" s="1"/>
  <c r="ET365"/>
  <c r="EU365"/>
  <c r="EK366"/>
  <c r="EL366"/>
  <c r="EM366"/>
  <c r="EN366"/>
  <c r="EO366"/>
  <c r="EP366"/>
  <c r="EQ366"/>
  <c r="ER366"/>
  <c r="FC366" s="1"/>
  <c r="ES366"/>
  <c r="FD366" s="1"/>
  <c r="FO366" s="1"/>
  <c r="GH366" s="1"/>
  <c r="ET366"/>
  <c r="EU366"/>
  <c r="EK367"/>
  <c r="EL367"/>
  <c r="EW367" s="1"/>
  <c r="FH367" s="1"/>
  <c r="GD367" s="1"/>
  <c r="EM367"/>
  <c r="EN367"/>
  <c r="EO367"/>
  <c r="EZ367" s="1"/>
  <c r="FK367" s="1"/>
  <c r="GF367" s="1"/>
  <c r="EP367"/>
  <c r="FA367" s="1"/>
  <c r="FL367" s="1"/>
  <c r="GE367" s="1"/>
  <c r="EQ367"/>
  <c r="ER367"/>
  <c r="FC367" s="1"/>
  <c r="FN367" s="1"/>
  <c r="ES367"/>
  <c r="FD367" s="1"/>
  <c r="FO367" s="1"/>
  <c r="GH367" s="1"/>
  <c r="ET367"/>
  <c r="EU367"/>
  <c r="EK368"/>
  <c r="EL368"/>
  <c r="EM368"/>
  <c r="EN368"/>
  <c r="EO368"/>
  <c r="EP368"/>
  <c r="EQ368"/>
  <c r="ER368"/>
  <c r="FC368" s="1"/>
  <c r="FN368" s="1"/>
  <c r="ES368"/>
  <c r="ET368"/>
  <c r="EU368"/>
  <c r="EK369"/>
  <c r="EL369"/>
  <c r="EM369"/>
  <c r="EN369"/>
  <c r="EO369"/>
  <c r="EP369"/>
  <c r="EQ369"/>
  <c r="ER369"/>
  <c r="FC369" s="1"/>
  <c r="FN369" s="1"/>
  <c r="ES369"/>
  <c r="FD369" s="1"/>
  <c r="FO369" s="1"/>
  <c r="GH369" s="1"/>
  <c r="ET369"/>
  <c r="EU369"/>
  <c r="EK370"/>
  <c r="EL370"/>
  <c r="EM370"/>
  <c r="EN370"/>
  <c r="EO370"/>
  <c r="EP370"/>
  <c r="EQ370"/>
  <c r="ER370"/>
  <c r="FC370" s="1"/>
  <c r="ES370"/>
  <c r="ET370"/>
  <c r="EU370"/>
  <c r="EK371"/>
  <c r="EL371"/>
  <c r="EM371"/>
  <c r="EN371"/>
  <c r="EO371"/>
  <c r="EP371"/>
  <c r="EQ371"/>
  <c r="ER371"/>
  <c r="FC371" s="1"/>
  <c r="FN371" s="1"/>
  <c r="ES371"/>
  <c r="FD371" s="1"/>
  <c r="FO371" s="1"/>
  <c r="GH371" s="1"/>
  <c r="ET371"/>
  <c r="EU371"/>
  <c r="EK372"/>
  <c r="EL372"/>
  <c r="EM372"/>
  <c r="EN372"/>
  <c r="EO372"/>
  <c r="EP372"/>
  <c r="EQ372"/>
  <c r="ER372"/>
  <c r="FC372" s="1"/>
  <c r="FN372" s="1"/>
  <c r="ES372"/>
  <c r="ET372"/>
  <c r="EU372"/>
  <c r="EK373"/>
  <c r="EL373"/>
  <c r="EM373"/>
  <c r="EN373"/>
  <c r="EO373"/>
  <c r="EP373"/>
  <c r="EQ373"/>
  <c r="ER373"/>
  <c r="FC373" s="1"/>
  <c r="FN373" s="1"/>
  <c r="ES373"/>
  <c r="FD373" s="1"/>
  <c r="FO373" s="1"/>
  <c r="GH373" s="1"/>
  <c r="ET373"/>
  <c r="EU373"/>
  <c r="EK374"/>
  <c r="EL374"/>
  <c r="EW374" s="1"/>
  <c r="EM374"/>
  <c r="EN374"/>
  <c r="EO374"/>
  <c r="EZ374" s="1"/>
  <c r="FK374" s="1"/>
  <c r="GF374" s="1"/>
  <c r="EP374"/>
  <c r="FA374" s="1"/>
  <c r="FL374" s="1"/>
  <c r="GE374" s="1"/>
  <c r="EQ374"/>
  <c r="ER374"/>
  <c r="FC374" s="1"/>
  <c r="ES374"/>
  <c r="FD374" s="1"/>
  <c r="FO374" s="1"/>
  <c r="GH374" s="1"/>
  <c r="ET374"/>
  <c r="EU374"/>
  <c r="FH374"/>
  <c r="GD374" s="1"/>
  <c r="EK375"/>
  <c r="EL375"/>
  <c r="EM375"/>
  <c r="EN375"/>
  <c r="EO375"/>
  <c r="EP375"/>
  <c r="EQ375"/>
  <c r="ER375"/>
  <c r="FC375" s="1"/>
  <c r="FN375" s="1"/>
  <c r="ES375"/>
  <c r="ET375"/>
  <c r="EU375"/>
  <c r="EK376"/>
  <c r="EL376"/>
  <c r="EM376"/>
  <c r="EN376"/>
  <c r="EO376"/>
  <c r="EP376"/>
  <c r="EQ376"/>
  <c r="ER376"/>
  <c r="FC376" s="1"/>
  <c r="FN376" s="1"/>
  <c r="ES376"/>
  <c r="FD376" s="1"/>
  <c r="FO376" s="1"/>
  <c r="GH376" s="1"/>
  <c r="ET376"/>
  <c r="EU376"/>
  <c r="EK377"/>
  <c r="EL377"/>
  <c r="EM377"/>
  <c r="EN377"/>
  <c r="EO377"/>
  <c r="EP377"/>
  <c r="EQ377"/>
  <c r="ER377"/>
  <c r="FC377" s="1"/>
  <c r="FN377" s="1"/>
  <c r="ES377"/>
  <c r="ET377"/>
  <c r="EU377"/>
  <c r="EK382"/>
  <c r="EL382"/>
  <c r="EM382"/>
  <c r="EN382"/>
  <c r="EO382"/>
  <c r="EP382"/>
  <c r="EQ382"/>
  <c r="ER382"/>
  <c r="FC382" s="1"/>
  <c r="ES382"/>
  <c r="FD382" s="1"/>
  <c r="FO382" s="1"/>
  <c r="GH382" s="1"/>
  <c r="ET382"/>
  <c r="EU382"/>
  <c r="EK383"/>
  <c r="EL383"/>
  <c r="EM383"/>
  <c r="EN383"/>
  <c r="EO383"/>
  <c r="EP383"/>
  <c r="EQ383"/>
  <c r="ER383"/>
  <c r="FC383" s="1"/>
  <c r="FN383" s="1"/>
  <c r="ES383"/>
  <c r="ET383"/>
  <c r="EU383"/>
  <c r="EK381"/>
  <c r="EL381"/>
  <c r="EM381"/>
  <c r="EN381"/>
  <c r="EO381"/>
  <c r="EP381"/>
  <c r="EQ381"/>
  <c r="ER381"/>
  <c r="FC381" s="1"/>
  <c r="FN381" s="1"/>
  <c r="ES381"/>
  <c r="FD381" s="1"/>
  <c r="FO381" s="1"/>
  <c r="GH381" s="1"/>
  <c r="ET381"/>
  <c r="EU381"/>
  <c r="EK386"/>
  <c r="EL386"/>
  <c r="EM386"/>
  <c r="EN386"/>
  <c r="EO386"/>
  <c r="EP386"/>
  <c r="EQ386"/>
  <c r="ER386"/>
  <c r="FC386" s="1"/>
  <c r="FN386" s="1"/>
  <c r="ES386"/>
  <c r="ET386"/>
  <c r="EU386"/>
  <c r="EK387"/>
  <c r="EL387"/>
  <c r="EM387"/>
  <c r="EN387"/>
  <c r="EO387"/>
  <c r="EP387"/>
  <c r="EQ387"/>
  <c r="ER387"/>
  <c r="FC387" s="1"/>
  <c r="ES387"/>
  <c r="FD387" s="1"/>
  <c r="FO387" s="1"/>
  <c r="GH387" s="1"/>
  <c r="ET387"/>
  <c r="EU387"/>
  <c r="EK388"/>
  <c r="EL388"/>
  <c r="EM388"/>
  <c r="EN388"/>
  <c r="EO388"/>
  <c r="EP388"/>
  <c r="EQ388"/>
  <c r="ER388"/>
  <c r="FC388" s="1"/>
  <c r="FN388" s="1"/>
  <c r="ES388"/>
  <c r="ET388"/>
  <c r="EU388"/>
  <c r="EK389"/>
  <c r="EL389"/>
  <c r="EM389"/>
  <c r="EN389"/>
  <c r="EO389"/>
  <c r="EP389"/>
  <c r="EQ389"/>
  <c r="ER389"/>
  <c r="FC389" s="1"/>
  <c r="FN389" s="1"/>
  <c r="ES389"/>
  <c r="FD389" s="1"/>
  <c r="FO389" s="1"/>
  <c r="GH389" s="1"/>
  <c r="ET389"/>
  <c r="EU389"/>
  <c r="EK390"/>
  <c r="EL390"/>
  <c r="EM390"/>
  <c r="EN390"/>
  <c r="EO390"/>
  <c r="EP390"/>
  <c r="EQ390"/>
  <c r="ER390"/>
  <c r="FC390" s="1"/>
  <c r="FN390" s="1"/>
  <c r="ES390"/>
  <c r="FD390" s="1"/>
  <c r="FO390" s="1"/>
  <c r="GH390" s="1"/>
  <c r="ET390"/>
  <c r="EU390"/>
  <c r="EK391"/>
  <c r="EL391"/>
  <c r="EM391"/>
  <c r="EN391"/>
  <c r="EO391"/>
  <c r="EP391"/>
  <c r="EQ391"/>
  <c r="ER391"/>
  <c r="FC391" s="1"/>
  <c r="ES391"/>
  <c r="FD391" s="1"/>
  <c r="FO391" s="1"/>
  <c r="GH391" s="1"/>
  <c r="ET391"/>
  <c r="EU391"/>
  <c r="EK392"/>
  <c r="EL392"/>
  <c r="EM392"/>
  <c r="EN392"/>
  <c r="EO392"/>
  <c r="EP392"/>
  <c r="EQ392"/>
  <c r="ER392"/>
  <c r="FC392" s="1"/>
  <c r="FN392" s="1"/>
  <c r="ES392"/>
  <c r="FD392" s="1"/>
  <c r="FO392" s="1"/>
  <c r="GH392" s="1"/>
  <c r="ET392"/>
  <c r="EU392"/>
  <c r="EK393"/>
  <c r="EL393"/>
  <c r="EM393"/>
  <c r="EN393"/>
  <c r="EO393"/>
  <c r="EP393"/>
  <c r="EQ393"/>
  <c r="ER393"/>
  <c r="FC393" s="1"/>
  <c r="FN393" s="1"/>
  <c r="ES393"/>
  <c r="ET393"/>
  <c r="EU393"/>
  <c r="EK394"/>
  <c r="EL394"/>
  <c r="EM394"/>
  <c r="EN394"/>
  <c r="EO394"/>
  <c r="EP394"/>
  <c r="EQ394"/>
  <c r="ER394"/>
  <c r="FC394" s="1"/>
  <c r="FN394" s="1"/>
  <c r="ES394"/>
  <c r="FD394" s="1"/>
  <c r="FO394" s="1"/>
  <c r="GH394" s="1"/>
  <c r="ET394"/>
  <c r="EU394"/>
  <c r="EK395"/>
  <c r="EL395"/>
  <c r="EM395"/>
  <c r="EN395"/>
  <c r="EO395"/>
  <c r="EP395"/>
  <c r="EQ395"/>
  <c r="ER395"/>
  <c r="FC395" s="1"/>
  <c r="ES395"/>
  <c r="FD395" s="1"/>
  <c r="FO395" s="1"/>
  <c r="GH395" s="1"/>
  <c r="ET395"/>
  <c r="EU395"/>
  <c r="EK396"/>
  <c r="EL396"/>
  <c r="EM396"/>
  <c r="EN396"/>
  <c r="EO396"/>
  <c r="EP396"/>
  <c r="EQ396"/>
  <c r="ER396"/>
  <c r="FC396" s="1"/>
  <c r="FN396" s="1"/>
  <c r="ES396"/>
  <c r="FD396" s="1"/>
  <c r="FO396" s="1"/>
  <c r="GH396" s="1"/>
  <c r="ET396"/>
  <c r="EU396"/>
  <c r="EK397"/>
  <c r="EL397"/>
  <c r="EM397"/>
  <c r="EN397"/>
  <c r="EO397"/>
  <c r="EP397"/>
  <c r="EQ397"/>
  <c r="ER397"/>
  <c r="FC397" s="1"/>
  <c r="FN397" s="1"/>
  <c r="ES397"/>
  <c r="ET397"/>
  <c r="EU397"/>
  <c r="EK398"/>
  <c r="EL398"/>
  <c r="EM398"/>
  <c r="EN398"/>
  <c r="EO398"/>
  <c r="EZ398" s="1"/>
  <c r="FK398" s="1"/>
  <c r="GF398" s="1"/>
  <c r="EP398"/>
  <c r="EQ398"/>
  <c r="ER398"/>
  <c r="FC398" s="1"/>
  <c r="FN398" s="1"/>
  <c r="ES398"/>
  <c r="FD398" s="1"/>
  <c r="FO398" s="1"/>
  <c r="GH398" s="1"/>
  <c r="ET398"/>
  <c r="EU398"/>
  <c r="EK399"/>
  <c r="EL399"/>
  <c r="EM399"/>
  <c r="EN399"/>
  <c r="EO399"/>
  <c r="EP399"/>
  <c r="EQ399"/>
  <c r="ER399"/>
  <c r="FC399" s="1"/>
  <c r="ES399"/>
  <c r="FD399" s="1"/>
  <c r="FO399" s="1"/>
  <c r="GH399" s="1"/>
  <c r="ET399"/>
  <c r="EU399"/>
  <c r="EK400"/>
  <c r="EL400"/>
  <c r="EM400"/>
  <c r="EN400"/>
  <c r="EO400"/>
  <c r="EP400"/>
  <c r="EQ400"/>
  <c r="ER400"/>
  <c r="FC400" s="1"/>
  <c r="FN400" s="1"/>
  <c r="ES400"/>
  <c r="FD400" s="1"/>
  <c r="FO400" s="1"/>
  <c r="GH400" s="1"/>
  <c r="ET400"/>
  <c r="EU400"/>
  <c r="EK401"/>
  <c r="EL401"/>
  <c r="EM401"/>
  <c r="EN401"/>
  <c r="EO401"/>
  <c r="EP401"/>
  <c r="EQ401"/>
  <c r="ER401"/>
  <c r="FC401" s="1"/>
  <c r="FN401" s="1"/>
  <c r="ES401"/>
  <c r="ET401"/>
  <c r="EU401"/>
  <c r="EK402"/>
  <c r="EL402"/>
  <c r="EM402"/>
  <c r="EN402"/>
  <c r="EO402"/>
  <c r="EP402"/>
  <c r="EQ402"/>
  <c r="ER402"/>
  <c r="FC402" s="1"/>
  <c r="FN402" s="1"/>
  <c r="ES402"/>
  <c r="FD402" s="1"/>
  <c r="FO402" s="1"/>
  <c r="ET402"/>
  <c r="EU402"/>
  <c r="GH402"/>
  <c r="EK403"/>
  <c r="EL403"/>
  <c r="EM403"/>
  <c r="EN403"/>
  <c r="EO403"/>
  <c r="EP403"/>
  <c r="EQ403"/>
  <c r="ER403"/>
  <c r="FC403" s="1"/>
  <c r="ES403"/>
  <c r="ET403"/>
  <c r="EU403"/>
  <c r="FD403"/>
  <c r="FO403" s="1"/>
  <c r="GH403" s="1"/>
  <c r="EK404"/>
  <c r="EL404"/>
  <c r="EW404" s="1"/>
  <c r="FH404" s="1"/>
  <c r="GD404" s="1"/>
  <c r="EM404"/>
  <c r="EN404"/>
  <c r="EO404"/>
  <c r="EZ404" s="1"/>
  <c r="FK404" s="1"/>
  <c r="GF404" s="1"/>
  <c r="EP404"/>
  <c r="EQ404"/>
  <c r="ER404"/>
  <c r="FC404" s="1"/>
  <c r="FN404" s="1"/>
  <c r="ES404"/>
  <c r="FD404" s="1"/>
  <c r="FO404" s="1"/>
  <c r="GH404" s="1"/>
  <c r="ET404"/>
  <c r="EU404"/>
  <c r="EK405"/>
  <c r="EL405"/>
  <c r="EM405"/>
  <c r="EN405"/>
  <c r="EO405"/>
  <c r="EP405"/>
  <c r="EQ405"/>
  <c r="ER405"/>
  <c r="FC405" s="1"/>
  <c r="FN405" s="1"/>
  <c r="ES405"/>
  <c r="FD405" s="1"/>
  <c r="ET405"/>
  <c r="EU405"/>
  <c r="EK406"/>
  <c r="EL406"/>
  <c r="EW406" s="1"/>
  <c r="FH406" s="1"/>
  <c r="GD406" s="1"/>
  <c r="EM406"/>
  <c r="EN406"/>
  <c r="EO406"/>
  <c r="EZ406" s="1"/>
  <c r="FK406" s="1"/>
  <c r="GF406" s="1"/>
  <c r="EP406"/>
  <c r="FA406" s="1"/>
  <c r="FL406" s="1"/>
  <c r="GE406" s="1"/>
  <c r="EQ406"/>
  <c r="ER406"/>
  <c r="FC406" s="1"/>
  <c r="FN406" s="1"/>
  <c r="ES406"/>
  <c r="FD406" s="1"/>
  <c r="FO406" s="1"/>
  <c r="GH406" s="1"/>
  <c r="ET406"/>
  <c r="EU406"/>
  <c r="EK407"/>
  <c r="EL407"/>
  <c r="EM407"/>
  <c r="EX407" s="1"/>
  <c r="FI407" s="1"/>
  <c r="FZ407" s="1"/>
  <c r="EN407"/>
  <c r="EO407"/>
  <c r="EP407"/>
  <c r="ER407"/>
  <c r="FC407" s="1"/>
  <c r="FN407" s="1"/>
  <c r="ES407"/>
  <c r="FD407" s="1"/>
  <c r="FO407" s="1"/>
  <c r="GH407" s="1"/>
  <c r="ET407"/>
  <c r="EU407"/>
  <c r="EK408"/>
  <c r="EV408" s="1"/>
  <c r="EL408"/>
  <c r="EW408" s="1"/>
  <c r="FH408" s="1"/>
  <c r="GD408" s="1"/>
  <c r="EM408"/>
  <c r="EX408" s="1"/>
  <c r="FI408" s="1"/>
  <c r="FZ408" s="1"/>
  <c r="EN408"/>
  <c r="EY408" s="1"/>
  <c r="FJ408" s="1"/>
  <c r="FY408" s="1"/>
  <c r="EO408"/>
  <c r="EZ408" s="1"/>
  <c r="FK408" s="1"/>
  <c r="GF408" s="1"/>
  <c r="EP408"/>
  <c r="FA408" s="1"/>
  <c r="FL408" s="1"/>
  <c r="GE408" s="1"/>
  <c r="EQ408"/>
  <c r="ER408"/>
  <c r="FC408" s="1"/>
  <c r="FN408" s="1"/>
  <c r="ES408"/>
  <c r="FD408" s="1"/>
  <c r="FO408" s="1"/>
  <c r="GH408" s="1"/>
  <c r="ET408"/>
  <c r="FE408" s="1"/>
  <c r="FP408" s="1"/>
  <c r="GC408" s="1"/>
  <c r="EU408"/>
  <c r="FF408" s="1"/>
  <c r="FQ408" s="1"/>
  <c r="GA408" s="1"/>
  <c r="FS408"/>
  <c r="FT408" s="1"/>
  <c r="EK409"/>
  <c r="EV409" s="1"/>
  <c r="EL409"/>
  <c r="EW409" s="1"/>
  <c r="FH409" s="1"/>
  <c r="GD409" s="1"/>
  <c r="EM409"/>
  <c r="EX409" s="1"/>
  <c r="FI409" s="1"/>
  <c r="FZ409" s="1"/>
  <c r="EN409"/>
  <c r="EY409" s="1"/>
  <c r="FJ409" s="1"/>
  <c r="FY409" s="1"/>
  <c r="EO409"/>
  <c r="EZ409" s="1"/>
  <c r="FK409" s="1"/>
  <c r="GF409" s="1"/>
  <c r="EP409"/>
  <c r="FA409" s="1"/>
  <c r="FL409" s="1"/>
  <c r="GE409" s="1"/>
  <c r="EQ409"/>
  <c r="ER409"/>
  <c r="FC409" s="1"/>
  <c r="FN409" s="1"/>
  <c r="ES409"/>
  <c r="FD409" s="1"/>
  <c r="FO409" s="1"/>
  <c r="GH409" s="1"/>
  <c r="ET409"/>
  <c r="FE409" s="1"/>
  <c r="FP409" s="1"/>
  <c r="GC409" s="1"/>
  <c r="EU409"/>
  <c r="FF409"/>
  <c r="FQ409" s="1"/>
  <c r="GA409" s="1"/>
  <c r="FS409"/>
  <c r="FT409" s="1"/>
  <c r="FU409" s="1"/>
  <c r="EK410"/>
  <c r="EL410"/>
  <c r="EM410"/>
  <c r="EN410"/>
  <c r="EO410"/>
  <c r="EP410"/>
  <c r="EQ410"/>
  <c r="ER410"/>
  <c r="FC410" s="1"/>
  <c r="ES410"/>
  <c r="ET410"/>
  <c r="EU410"/>
  <c r="EK411"/>
  <c r="EV411" s="1"/>
  <c r="EL411"/>
  <c r="EW411" s="1"/>
  <c r="FH411" s="1"/>
  <c r="GD411" s="1"/>
  <c r="EM411"/>
  <c r="EX411" s="1"/>
  <c r="FI411" s="1"/>
  <c r="FZ411" s="1"/>
  <c r="EN411"/>
  <c r="EY411" s="1"/>
  <c r="FJ411" s="1"/>
  <c r="FY411" s="1"/>
  <c r="EO411"/>
  <c r="EZ411" s="1"/>
  <c r="FK411" s="1"/>
  <c r="GF411" s="1"/>
  <c r="EP411"/>
  <c r="FA411" s="1"/>
  <c r="FL411" s="1"/>
  <c r="GE411" s="1"/>
  <c r="EQ411"/>
  <c r="ER411"/>
  <c r="FC411" s="1"/>
  <c r="FN411" s="1"/>
  <c r="ES411"/>
  <c r="FD411" s="1"/>
  <c r="FO411" s="1"/>
  <c r="GH411" s="1"/>
  <c r="ET411"/>
  <c r="FE411" s="1"/>
  <c r="FP411" s="1"/>
  <c r="GC411" s="1"/>
  <c r="EU411"/>
  <c r="FF411" s="1"/>
  <c r="FQ411" s="1"/>
  <c r="GA411" s="1"/>
  <c r="FS411"/>
  <c r="FT411" s="1"/>
  <c r="FU411" s="1"/>
  <c r="EK412"/>
  <c r="EL412"/>
  <c r="EM412"/>
  <c r="EN412"/>
  <c r="EO412"/>
  <c r="EP412"/>
  <c r="EQ412"/>
  <c r="ER412"/>
  <c r="FC412" s="1"/>
  <c r="FN412" s="1"/>
  <c r="ES412"/>
  <c r="ET412"/>
  <c r="EU412"/>
  <c r="EK413"/>
  <c r="EV413" s="1"/>
  <c r="EL413"/>
  <c r="EW413" s="1"/>
  <c r="FH413" s="1"/>
  <c r="GD413" s="1"/>
  <c r="EM413"/>
  <c r="EX413" s="1"/>
  <c r="FI413" s="1"/>
  <c r="FZ413" s="1"/>
  <c r="EN413"/>
  <c r="EY413" s="1"/>
  <c r="FJ413" s="1"/>
  <c r="FY413" s="1"/>
  <c r="EO413"/>
  <c r="EZ413" s="1"/>
  <c r="FK413" s="1"/>
  <c r="GF413" s="1"/>
  <c r="EP413"/>
  <c r="FA413" s="1"/>
  <c r="FL413" s="1"/>
  <c r="GE413" s="1"/>
  <c r="EQ413"/>
  <c r="ER413"/>
  <c r="FC413" s="1"/>
  <c r="FN413" s="1"/>
  <c r="ES413"/>
  <c r="FD413" s="1"/>
  <c r="FO413" s="1"/>
  <c r="GH413" s="1"/>
  <c r="ET413"/>
  <c r="FE413" s="1"/>
  <c r="FP413" s="1"/>
  <c r="GC413" s="1"/>
  <c r="EU413"/>
  <c r="FF413" s="1"/>
  <c r="FQ413" s="1"/>
  <c r="GA413" s="1"/>
  <c r="FS413"/>
  <c r="FT413" s="1"/>
  <c r="FU413" s="1"/>
  <c r="EK414"/>
  <c r="EV414" s="1"/>
  <c r="EL414"/>
  <c r="EW414" s="1"/>
  <c r="FH414" s="1"/>
  <c r="GD414" s="1"/>
  <c r="EM414"/>
  <c r="EX414" s="1"/>
  <c r="FI414" s="1"/>
  <c r="FZ414" s="1"/>
  <c r="EN414"/>
  <c r="EY414" s="1"/>
  <c r="FJ414" s="1"/>
  <c r="FY414" s="1"/>
  <c r="EO414"/>
  <c r="EZ414" s="1"/>
  <c r="FK414" s="1"/>
  <c r="GF414" s="1"/>
  <c r="EP414"/>
  <c r="FA414" s="1"/>
  <c r="FL414" s="1"/>
  <c r="GE414" s="1"/>
  <c r="EQ414"/>
  <c r="ER414"/>
  <c r="FC414" s="1"/>
  <c r="FN414" s="1"/>
  <c r="ES414"/>
  <c r="FD414" s="1"/>
  <c r="FO414" s="1"/>
  <c r="GH414" s="1"/>
  <c r="ET414"/>
  <c r="FE414" s="1"/>
  <c r="FP414" s="1"/>
  <c r="GC414" s="1"/>
  <c r="EU414"/>
  <c r="FF414" s="1"/>
  <c r="FQ414" s="1"/>
  <c r="GA414" s="1"/>
  <c r="FS414"/>
  <c r="FT414" s="1"/>
  <c r="EK415"/>
  <c r="EL415"/>
  <c r="EM415"/>
  <c r="EN415"/>
  <c r="EO415"/>
  <c r="EP415"/>
  <c r="EQ415"/>
  <c r="ER415"/>
  <c r="FC415" s="1"/>
  <c r="FN415" s="1"/>
  <c r="ES415"/>
  <c r="ET415"/>
  <c r="EU415"/>
  <c r="EK416"/>
  <c r="EL416"/>
  <c r="EM416"/>
  <c r="EN416"/>
  <c r="EO416"/>
  <c r="EP416"/>
  <c r="EQ416"/>
  <c r="ER416"/>
  <c r="FC416" s="1"/>
  <c r="FN416" s="1"/>
  <c r="ES416"/>
  <c r="ET416"/>
  <c r="EU416"/>
  <c r="EK417"/>
  <c r="EV417" s="1"/>
  <c r="EL417"/>
  <c r="EW417" s="1"/>
  <c r="FH417" s="1"/>
  <c r="GD417" s="1"/>
  <c r="EM417"/>
  <c r="EX417" s="1"/>
  <c r="FI417" s="1"/>
  <c r="FZ417" s="1"/>
  <c r="EN417"/>
  <c r="EY417" s="1"/>
  <c r="FJ417" s="1"/>
  <c r="FY417" s="1"/>
  <c r="EO417"/>
  <c r="EZ417" s="1"/>
  <c r="FK417" s="1"/>
  <c r="GF417" s="1"/>
  <c r="EP417"/>
  <c r="FA417" s="1"/>
  <c r="FL417" s="1"/>
  <c r="GE417" s="1"/>
  <c r="EQ417"/>
  <c r="ER417"/>
  <c r="FC417" s="1"/>
  <c r="FN417" s="1"/>
  <c r="ES417"/>
  <c r="FD417" s="1"/>
  <c r="ET417"/>
  <c r="FE417" s="1"/>
  <c r="FP417" s="1"/>
  <c r="GC417" s="1"/>
  <c r="EU417"/>
  <c r="FF417" s="1"/>
  <c r="FQ417" s="1"/>
  <c r="GA417" s="1"/>
  <c r="FS417"/>
  <c r="FT417" s="1"/>
  <c r="EK418"/>
  <c r="EL418"/>
  <c r="EM418"/>
  <c r="EN418"/>
  <c r="EO418"/>
  <c r="EP418"/>
  <c r="EQ418"/>
  <c r="ER418"/>
  <c r="FC418" s="1"/>
  <c r="FN418" s="1"/>
  <c r="ES418"/>
  <c r="ET418"/>
  <c r="EU418"/>
  <c r="EK419"/>
  <c r="EL419"/>
  <c r="EM419"/>
  <c r="EN419"/>
  <c r="EO419"/>
  <c r="EP419"/>
  <c r="EQ419"/>
  <c r="ER419"/>
  <c r="FC419" s="1"/>
  <c r="FN419" s="1"/>
  <c r="ES419"/>
  <c r="ET419"/>
  <c r="EU419"/>
  <c r="EK420"/>
  <c r="EL420"/>
  <c r="EW420" s="1"/>
  <c r="FH420" s="1"/>
  <c r="GD420" s="1"/>
  <c r="EM420"/>
  <c r="EX420" s="1"/>
  <c r="FI420" s="1"/>
  <c r="FZ420" s="1"/>
  <c r="EN420"/>
  <c r="EY420" s="1"/>
  <c r="FJ420" s="1"/>
  <c r="FY420" s="1"/>
  <c r="EO420"/>
  <c r="EZ420" s="1"/>
  <c r="FK420" s="1"/>
  <c r="GF420" s="1"/>
  <c r="EP420"/>
  <c r="FA420" s="1"/>
  <c r="FL420" s="1"/>
  <c r="GE420" s="1"/>
  <c r="EQ420"/>
  <c r="ER420"/>
  <c r="FC420" s="1"/>
  <c r="FN420" s="1"/>
  <c r="ES420"/>
  <c r="FD420" s="1"/>
  <c r="FO420" s="1"/>
  <c r="GH420" s="1"/>
  <c r="ET420"/>
  <c r="FE420" s="1"/>
  <c r="FP420" s="1"/>
  <c r="GC420" s="1"/>
  <c r="EU420"/>
  <c r="FF420" s="1"/>
  <c r="FQ420" s="1"/>
  <c r="GA420" s="1"/>
  <c r="EV420"/>
  <c r="FS420"/>
  <c r="FT420" s="1"/>
  <c r="EK421"/>
  <c r="EV421" s="1"/>
  <c r="EL421"/>
  <c r="EW421" s="1"/>
  <c r="FH421" s="1"/>
  <c r="GD421" s="1"/>
  <c r="EM421"/>
  <c r="EX421" s="1"/>
  <c r="FI421" s="1"/>
  <c r="FZ421" s="1"/>
  <c r="EN421"/>
  <c r="EY421" s="1"/>
  <c r="FJ421" s="1"/>
  <c r="FY421" s="1"/>
  <c r="EO421"/>
  <c r="EZ421" s="1"/>
  <c r="FK421" s="1"/>
  <c r="GF421" s="1"/>
  <c r="EP421"/>
  <c r="FA421" s="1"/>
  <c r="FL421" s="1"/>
  <c r="GE421" s="1"/>
  <c r="EQ421"/>
  <c r="ER421"/>
  <c r="FC421" s="1"/>
  <c r="FN421" s="1"/>
  <c r="ES421"/>
  <c r="FD421" s="1"/>
  <c r="FO421" s="1"/>
  <c r="GH421" s="1"/>
  <c r="ET421"/>
  <c r="FE421" s="1"/>
  <c r="FP421" s="1"/>
  <c r="GC421" s="1"/>
  <c r="EU421"/>
  <c r="FF421" s="1"/>
  <c r="FQ421" s="1"/>
  <c r="GA421" s="1"/>
  <c r="FS421"/>
  <c r="FT421" s="1"/>
  <c r="FU421" s="1"/>
  <c r="EK422"/>
  <c r="EV422" s="1"/>
  <c r="EL422"/>
  <c r="EW422" s="1"/>
  <c r="FH422" s="1"/>
  <c r="GD422" s="1"/>
  <c r="EM422"/>
  <c r="EX422" s="1"/>
  <c r="FI422" s="1"/>
  <c r="FZ422" s="1"/>
  <c r="EN422"/>
  <c r="EY422" s="1"/>
  <c r="FJ422" s="1"/>
  <c r="FY422" s="1"/>
  <c r="EO422"/>
  <c r="EZ422" s="1"/>
  <c r="FK422" s="1"/>
  <c r="GF422" s="1"/>
  <c r="EP422"/>
  <c r="FA422" s="1"/>
  <c r="FL422" s="1"/>
  <c r="GE422" s="1"/>
  <c r="EQ422"/>
  <c r="ER422"/>
  <c r="FC422" s="1"/>
  <c r="FN422" s="1"/>
  <c r="ES422"/>
  <c r="FD422" s="1"/>
  <c r="FO422" s="1"/>
  <c r="GH422" s="1"/>
  <c r="ET422"/>
  <c r="FE422" s="1"/>
  <c r="FP422" s="1"/>
  <c r="GC422" s="1"/>
  <c r="EU422"/>
  <c r="FF422" s="1"/>
  <c r="FQ422" s="1"/>
  <c r="GA422" s="1"/>
  <c r="FS422"/>
  <c r="FT422" s="1"/>
  <c r="EK423"/>
  <c r="EV423" s="1"/>
  <c r="EL423"/>
  <c r="EW423" s="1"/>
  <c r="FH423" s="1"/>
  <c r="GD423" s="1"/>
  <c r="EM423"/>
  <c r="EX423" s="1"/>
  <c r="FI423" s="1"/>
  <c r="FZ423" s="1"/>
  <c r="EN423"/>
  <c r="EY423" s="1"/>
  <c r="FJ423" s="1"/>
  <c r="FY423" s="1"/>
  <c r="EO423"/>
  <c r="EZ423" s="1"/>
  <c r="FK423" s="1"/>
  <c r="GF423" s="1"/>
  <c r="EP423"/>
  <c r="FA423" s="1"/>
  <c r="FL423" s="1"/>
  <c r="GE423" s="1"/>
  <c r="EQ423"/>
  <c r="ER423"/>
  <c r="FC423" s="1"/>
  <c r="FN423" s="1"/>
  <c r="ES423"/>
  <c r="FD423" s="1"/>
  <c r="FO423" s="1"/>
  <c r="GH423" s="1"/>
  <c r="ET423"/>
  <c r="FE423" s="1"/>
  <c r="FP423" s="1"/>
  <c r="GC423" s="1"/>
  <c r="EU423"/>
  <c r="FF423" s="1"/>
  <c r="FQ423" s="1"/>
  <c r="GA423" s="1"/>
  <c r="FS423"/>
  <c r="FT423" s="1"/>
  <c r="FU423" s="1"/>
  <c r="EK424"/>
  <c r="EL424"/>
  <c r="EW424" s="1"/>
  <c r="FH424" s="1"/>
  <c r="GD424" s="1"/>
  <c r="EM424"/>
  <c r="EX424" s="1"/>
  <c r="FI424" s="1"/>
  <c r="FZ424" s="1"/>
  <c r="EN424"/>
  <c r="EY424" s="1"/>
  <c r="FJ424" s="1"/>
  <c r="FY424" s="1"/>
  <c r="EO424"/>
  <c r="EZ424" s="1"/>
  <c r="FK424" s="1"/>
  <c r="GF424" s="1"/>
  <c r="EP424"/>
  <c r="FA424" s="1"/>
  <c r="FL424" s="1"/>
  <c r="GE424" s="1"/>
  <c r="EQ424"/>
  <c r="ER424"/>
  <c r="FC424" s="1"/>
  <c r="FN424" s="1"/>
  <c r="ES424"/>
  <c r="FD424" s="1"/>
  <c r="FO424" s="1"/>
  <c r="GH424" s="1"/>
  <c r="ET424"/>
  <c r="FE424" s="1"/>
  <c r="FP424" s="1"/>
  <c r="GC424" s="1"/>
  <c r="EU424"/>
  <c r="FF424" s="1"/>
  <c r="FQ424" s="1"/>
  <c r="GA424" s="1"/>
  <c r="EV424"/>
  <c r="FS424"/>
  <c r="FT424" s="1"/>
  <c r="EK425"/>
  <c r="EL425"/>
  <c r="EM425"/>
  <c r="EN425"/>
  <c r="EO425"/>
  <c r="EP425"/>
  <c r="EQ425"/>
  <c r="ER425"/>
  <c r="FC425" s="1"/>
  <c r="FN425" s="1"/>
  <c r="ES425"/>
  <c r="ET425"/>
  <c r="EU425"/>
  <c r="EK426"/>
  <c r="EV426" s="1"/>
  <c r="EL426"/>
  <c r="EW426" s="1"/>
  <c r="FH426" s="1"/>
  <c r="GD426" s="1"/>
  <c r="EM426"/>
  <c r="EX426" s="1"/>
  <c r="FI426" s="1"/>
  <c r="FZ426" s="1"/>
  <c r="EN426"/>
  <c r="EY426" s="1"/>
  <c r="FJ426" s="1"/>
  <c r="FY426" s="1"/>
  <c r="EO426"/>
  <c r="EZ426" s="1"/>
  <c r="FK426" s="1"/>
  <c r="GF426" s="1"/>
  <c r="EP426"/>
  <c r="FA426" s="1"/>
  <c r="FL426" s="1"/>
  <c r="GE426" s="1"/>
  <c r="EQ426"/>
  <c r="ER426"/>
  <c r="FC426" s="1"/>
  <c r="FN426" s="1"/>
  <c r="ES426"/>
  <c r="FD426" s="1"/>
  <c r="FO426" s="1"/>
  <c r="GH426" s="1"/>
  <c r="ET426"/>
  <c r="FE426" s="1"/>
  <c r="FP426" s="1"/>
  <c r="GC426" s="1"/>
  <c r="EU426"/>
  <c r="FF426" s="1"/>
  <c r="FQ426" s="1"/>
  <c r="GA426" s="1"/>
  <c r="FS426"/>
  <c r="FT426" s="1"/>
  <c r="EK427"/>
  <c r="EV427" s="1"/>
  <c r="EL427"/>
  <c r="EW427" s="1"/>
  <c r="FH427" s="1"/>
  <c r="GD427" s="1"/>
  <c r="EM427"/>
  <c r="EX427" s="1"/>
  <c r="FI427" s="1"/>
  <c r="FZ427" s="1"/>
  <c r="EN427"/>
  <c r="EY427" s="1"/>
  <c r="FJ427" s="1"/>
  <c r="FY427" s="1"/>
  <c r="EO427"/>
  <c r="EZ427" s="1"/>
  <c r="FK427" s="1"/>
  <c r="GF427" s="1"/>
  <c r="EP427"/>
  <c r="FA427" s="1"/>
  <c r="FL427" s="1"/>
  <c r="GE427" s="1"/>
  <c r="EQ427"/>
  <c r="ER427"/>
  <c r="FC427" s="1"/>
  <c r="FN427" s="1"/>
  <c r="ES427"/>
  <c r="FD427" s="1"/>
  <c r="FO427" s="1"/>
  <c r="GH427" s="1"/>
  <c r="ET427"/>
  <c r="FE427" s="1"/>
  <c r="FP427" s="1"/>
  <c r="GC427" s="1"/>
  <c r="EU427"/>
  <c r="FF427" s="1"/>
  <c r="FQ427" s="1"/>
  <c r="GA427" s="1"/>
  <c r="FS427"/>
  <c r="FT427" s="1"/>
  <c r="FU427" s="1"/>
  <c r="EK428"/>
  <c r="EL428"/>
  <c r="EM428"/>
  <c r="EN428"/>
  <c r="EO428"/>
  <c r="EP428"/>
  <c r="EQ428"/>
  <c r="ER428"/>
  <c r="FC428" s="1"/>
  <c r="ES428"/>
  <c r="ET428"/>
  <c r="EU428"/>
  <c r="EK429"/>
  <c r="EL429"/>
  <c r="EM429"/>
  <c r="EN429"/>
  <c r="EO429"/>
  <c r="EP429"/>
  <c r="EQ429"/>
  <c r="ER429"/>
  <c r="FC429" s="1"/>
  <c r="FN429" s="1"/>
  <c r="ES429"/>
  <c r="ET429"/>
  <c r="EU429"/>
  <c r="EK430"/>
  <c r="EV430" s="1"/>
  <c r="EL430"/>
  <c r="EW430" s="1"/>
  <c r="FH430" s="1"/>
  <c r="GD430" s="1"/>
  <c r="EM430"/>
  <c r="EX430" s="1"/>
  <c r="FI430" s="1"/>
  <c r="FZ430" s="1"/>
  <c r="EN430"/>
  <c r="EY430" s="1"/>
  <c r="FJ430" s="1"/>
  <c r="FY430" s="1"/>
  <c r="EO430"/>
  <c r="EZ430" s="1"/>
  <c r="FK430" s="1"/>
  <c r="GF430" s="1"/>
  <c r="EP430"/>
  <c r="FA430" s="1"/>
  <c r="FL430" s="1"/>
  <c r="GE430" s="1"/>
  <c r="EQ430"/>
  <c r="ER430"/>
  <c r="FC430" s="1"/>
  <c r="FN430" s="1"/>
  <c r="ES430"/>
  <c r="FD430" s="1"/>
  <c r="FO430" s="1"/>
  <c r="GH430" s="1"/>
  <c r="ET430"/>
  <c r="FE430" s="1"/>
  <c r="FP430" s="1"/>
  <c r="GC430" s="1"/>
  <c r="EU430"/>
  <c r="FF430" s="1"/>
  <c r="FQ430" s="1"/>
  <c r="GA430" s="1"/>
  <c r="FS430"/>
  <c r="FT430" s="1"/>
  <c r="EK431"/>
  <c r="EV431" s="1"/>
  <c r="EL431"/>
  <c r="EW431" s="1"/>
  <c r="FH431" s="1"/>
  <c r="GD431" s="1"/>
  <c r="EM431"/>
  <c r="EX431" s="1"/>
  <c r="FI431" s="1"/>
  <c r="FZ431" s="1"/>
  <c r="EN431"/>
  <c r="EY431" s="1"/>
  <c r="FJ431" s="1"/>
  <c r="FY431" s="1"/>
  <c r="EO431"/>
  <c r="EZ431" s="1"/>
  <c r="FK431" s="1"/>
  <c r="GF431" s="1"/>
  <c r="EP431"/>
  <c r="FA431" s="1"/>
  <c r="FL431" s="1"/>
  <c r="GE431" s="1"/>
  <c r="EQ431"/>
  <c r="ER431"/>
  <c r="FC431" s="1"/>
  <c r="FN431" s="1"/>
  <c r="ES431"/>
  <c r="FD431" s="1"/>
  <c r="FO431" s="1"/>
  <c r="GH431" s="1"/>
  <c r="ET431"/>
  <c r="EU431"/>
  <c r="FF431" s="1"/>
  <c r="FQ431" s="1"/>
  <c r="GA431" s="1"/>
  <c r="FE431"/>
  <c r="FP431" s="1"/>
  <c r="GC431" s="1"/>
  <c r="FS431"/>
  <c r="FT431" s="1"/>
  <c r="FU431" s="1"/>
  <c r="EK432"/>
  <c r="EV432" s="1"/>
  <c r="EL432"/>
  <c r="EW432" s="1"/>
  <c r="FH432" s="1"/>
  <c r="GD432" s="1"/>
  <c r="EM432"/>
  <c r="EX432" s="1"/>
  <c r="FI432" s="1"/>
  <c r="FZ432" s="1"/>
  <c r="EN432"/>
  <c r="EY432" s="1"/>
  <c r="FJ432" s="1"/>
  <c r="FY432" s="1"/>
  <c r="EO432"/>
  <c r="EZ432" s="1"/>
  <c r="FK432" s="1"/>
  <c r="GF432" s="1"/>
  <c r="EP432"/>
  <c r="FA432" s="1"/>
  <c r="FL432" s="1"/>
  <c r="GE432" s="1"/>
  <c r="EQ432"/>
  <c r="ER432"/>
  <c r="FC432" s="1"/>
  <c r="FN432" s="1"/>
  <c r="ES432"/>
  <c r="FD432" s="1"/>
  <c r="FO432" s="1"/>
  <c r="GH432" s="1"/>
  <c r="ET432"/>
  <c r="FE432" s="1"/>
  <c r="FP432" s="1"/>
  <c r="GC432" s="1"/>
  <c r="EU432"/>
  <c r="FF432" s="1"/>
  <c r="FQ432" s="1"/>
  <c r="GA432" s="1"/>
  <c r="FS432"/>
  <c r="FT432" s="1"/>
  <c r="EK433"/>
  <c r="EL433"/>
  <c r="EM433"/>
  <c r="EN433"/>
  <c r="EO433"/>
  <c r="EP433"/>
  <c r="EQ433"/>
  <c r="ER433"/>
  <c r="FC433" s="1"/>
  <c r="FN433" s="1"/>
  <c r="ES433"/>
  <c r="ET433"/>
  <c r="EU433"/>
  <c r="EK434"/>
  <c r="EV434" s="1"/>
  <c r="EL434"/>
  <c r="EW434" s="1"/>
  <c r="FH434" s="1"/>
  <c r="GD434" s="1"/>
  <c r="EM434"/>
  <c r="EX434" s="1"/>
  <c r="FI434" s="1"/>
  <c r="FZ434" s="1"/>
  <c r="EN434"/>
  <c r="EY434" s="1"/>
  <c r="FJ434" s="1"/>
  <c r="FY434" s="1"/>
  <c r="EO434"/>
  <c r="EZ434" s="1"/>
  <c r="FK434" s="1"/>
  <c r="GF434" s="1"/>
  <c r="EP434"/>
  <c r="FA434" s="1"/>
  <c r="FL434" s="1"/>
  <c r="GE434" s="1"/>
  <c r="EQ434"/>
  <c r="FB434" s="1"/>
  <c r="FM434" s="1"/>
  <c r="GB434" s="1"/>
  <c r="ER434"/>
  <c r="FC434" s="1"/>
  <c r="FN434" s="1"/>
  <c r="ES434"/>
  <c r="FD434" s="1"/>
  <c r="FO434" s="1"/>
  <c r="GH434" s="1"/>
  <c r="ET434"/>
  <c r="FE434" s="1"/>
  <c r="FP434" s="1"/>
  <c r="GC434" s="1"/>
  <c r="EU434"/>
  <c r="FF434" s="1"/>
  <c r="FQ434" s="1"/>
  <c r="GA434" s="1"/>
  <c r="FS434"/>
  <c r="FT434" s="1"/>
  <c r="EK435"/>
  <c r="EV435" s="1"/>
  <c r="EL435"/>
  <c r="EW435" s="1"/>
  <c r="FH435" s="1"/>
  <c r="GD435" s="1"/>
  <c r="EM435"/>
  <c r="EX435" s="1"/>
  <c r="FI435" s="1"/>
  <c r="FZ435" s="1"/>
  <c r="EN435"/>
  <c r="EY435" s="1"/>
  <c r="FJ435" s="1"/>
  <c r="FY435" s="1"/>
  <c r="EO435"/>
  <c r="EZ435" s="1"/>
  <c r="FK435" s="1"/>
  <c r="GF435" s="1"/>
  <c r="EP435"/>
  <c r="FA435" s="1"/>
  <c r="FL435" s="1"/>
  <c r="GE435" s="1"/>
  <c r="EQ435"/>
  <c r="FB435" s="1"/>
  <c r="FM435" s="1"/>
  <c r="GB435" s="1"/>
  <c r="ER435"/>
  <c r="FC435" s="1"/>
  <c r="FN435" s="1"/>
  <c r="ES435"/>
  <c r="FD435" s="1"/>
  <c r="FO435" s="1"/>
  <c r="GH435" s="1"/>
  <c r="ET435"/>
  <c r="FE435" s="1"/>
  <c r="FP435" s="1"/>
  <c r="GC435" s="1"/>
  <c r="EU435"/>
  <c r="FF435"/>
  <c r="FQ435" s="1"/>
  <c r="GA435" s="1"/>
  <c r="FS435"/>
  <c r="FT435" s="1"/>
  <c r="EK436"/>
  <c r="EL436"/>
  <c r="EW436" s="1"/>
  <c r="FH436" s="1"/>
  <c r="GD436" s="1"/>
  <c r="EM436"/>
  <c r="EN436"/>
  <c r="EO436"/>
  <c r="EZ436" s="1"/>
  <c r="FK436" s="1"/>
  <c r="GF436" s="1"/>
  <c r="EP436"/>
  <c r="FA436" s="1"/>
  <c r="FL436" s="1"/>
  <c r="GE436" s="1"/>
  <c r="EQ436"/>
  <c r="ER436"/>
  <c r="FC436" s="1"/>
  <c r="FN436" s="1"/>
  <c r="ES436"/>
  <c r="FD436" s="1"/>
  <c r="FO436" s="1"/>
  <c r="GH436" s="1"/>
  <c r="ET436"/>
  <c r="EU436"/>
  <c r="EK437"/>
  <c r="EL437"/>
  <c r="EM437"/>
  <c r="EN437"/>
  <c r="EO437"/>
  <c r="EZ437" s="1"/>
  <c r="FK437" s="1"/>
  <c r="GF437" s="1"/>
  <c r="EP437"/>
  <c r="FA437" s="1"/>
  <c r="FL437" s="1"/>
  <c r="GE437" s="1"/>
  <c r="EQ437"/>
  <c r="ER437"/>
  <c r="FC437" s="1"/>
  <c r="FN437" s="1"/>
  <c r="ES437"/>
  <c r="FD437" s="1"/>
  <c r="FO437" s="1"/>
  <c r="GH437" s="1"/>
  <c r="ET437"/>
  <c r="EU437"/>
  <c r="EK438"/>
  <c r="EL438"/>
  <c r="EM438"/>
  <c r="EN438"/>
  <c r="EO438"/>
  <c r="EZ438" s="1"/>
  <c r="FK438" s="1"/>
  <c r="GF438" s="1"/>
  <c r="EP438"/>
  <c r="FA438" s="1"/>
  <c r="FL438" s="1"/>
  <c r="GE438" s="1"/>
  <c r="EQ438"/>
  <c r="ER438"/>
  <c r="FC438" s="1"/>
  <c r="FN438" s="1"/>
  <c r="ES438"/>
  <c r="FD438" s="1"/>
  <c r="FO438" s="1"/>
  <c r="GH438" s="1"/>
  <c r="ET438"/>
  <c r="EU438"/>
  <c r="EK439"/>
  <c r="EL439"/>
  <c r="EW439" s="1"/>
  <c r="EM439"/>
  <c r="EN439"/>
  <c r="EO439"/>
  <c r="EZ439" s="1"/>
  <c r="FK439" s="1"/>
  <c r="GF439" s="1"/>
  <c r="EP439"/>
  <c r="FA439" s="1"/>
  <c r="FL439" s="1"/>
  <c r="GE439" s="1"/>
  <c r="EQ439"/>
  <c r="ER439"/>
  <c r="FC439" s="1"/>
  <c r="FN439" s="1"/>
  <c r="ES439"/>
  <c r="FD439" s="1"/>
  <c r="FO439" s="1"/>
  <c r="GH439" s="1"/>
  <c r="ET439"/>
  <c r="EU439"/>
  <c r="EK440"/>
  <c r="EL440"/>
  <c r="EW440" s="1"/>
  <c r="FH440" s="1"/>
  <c r="GD440" s="1"/>
  <c r="EM440"/>
  <c r="EN440"/>
  <c r="EO440"/>
  <c r="EZ440" s="1"/>
  <c r="FK440" s="1"/>
  <c r="GF440" s="1"/>
  <c r="EP440"/>
  <c r="FA440" s="1"/>
  <c r="FL440" s="1"/>
  <c r="GE440" s="1"/>
  <c r="EQ440"/>
  <c r="ER440"/>
  <c r="FC440" s="1"/>
  <c r="FN440" s="1"/>
  <c r="ES440"/>
  <c r="FD440" s="1"/>
  <c r="FO440" s="1"/>
  <c r="GH440" s="1"/>
  <c r="ET440"/>
  <c r="EU440"/>
  <c r="EK441"/>
  <c r="EL441"/>
  <c r="EW441" s="1"/>
  <c r="EM441"/>
  <c r="EN441"/>
  <c r="EO441"/>
  <c r="EZ441" s="1"/>
  <c r="FK441" s="1"/>
  <c r="GF441" s="1"/>
  <c r="EP441"/>
  <c r="FA441" s="1"/>
  <c r="FL441" s="1"/>
  <c r="GE441" s="1"/>
  <c r="EQ441"/>
  <c r="ER441"/>
  <c r="FC441" s="1"/>
  <c r="FN441" s="1"/>
  <c r="ES441"/>
  <c r="FD441" s="1"/>
  <c r="FO441" s="1"/>
  <c r="GH441" s="1"/>
  <c r="ET441"/>
  <c r="EU441"/>
  <c r="EK442"/>
  <c r="EL442"/>
  <c r="EM442"/>
  <c r="EN442"/>
  <c r="EO442"/>
  <c r="EP442"/>
  <c r="EQ442"/>
  <c r="ER442"/>
  <c r="FC442" s="1"/>
  <c r="FN442" s="1"/>
  <c r="ES442"/>
  <c r="FD442" s="1"/>
  <c r="FO442" s="1"/>
  <c r="GH442" s="1"/>
  <c r="ET442"/>
  <c r="EU442"/>
  <c r="EK443"/>
  <c r="EL443"/>
  <c r="EW443" s="1"/>
  <c r="EM443"/>
  <c r="EN443"/>
  <c r="EO443"/>
  <c r="EZ443" s="1"/>
  <c r="FK443" s="1"/>
  <c r="GF443" s="1"/>
  <c r="EP443"/>
  <c r="FA443" s="1"/>
  <c r="FL443" s="1"/>
  <c r="GE443" s="1"/>
  <c r="EQ443"/>
  <c r="ER443"/>
  <c r="FC443" s="1"/>
  <c r="FN443" s="1"/>
  <c r="ES443"/>
  <c r="FD443" s="1"/>
  <c r="FO443" s="1"/>
  <c r="GH443" s="1"/>
  <c r="ET443"/>
  <c r="EU443"/>
  <c r="EK444"/>
  <c r="EL444"/>
  <c r="EM444"/>
  <c r="EN444"/>
  <c r="EO444"/>
  <c r="EZ444" s="1"/>
  <c r="FK444" s="1"/>
  <c r="GF444" s="1"/>
  <c r="EP444"/>
  <c r="EQ444"/>
  <c r="ER444"/>
  <c r="FC444" s="1"/>
  <c r="FN444" s="1"/>
  <c r="ES444"/>
  <c r="FD444" s="1"/>
  <c r="FO444" s="1"/>
  <c r="GH444" s="1"/>
  <c r="ET444"/>
  <c r="EU444"/>
  <c r="EK445"/>
  <c r="EL445"/>
  <c r="EW445" s="1"/>
  <c r="EM445"/>
  <c r="EN445"/>
  <c r="EO445"/>
  <c r="EZ445" s="1"/>
  <c r="FK445" s="1"/>
  <c r="GF445" s="1"/>
  <c r="EP445"/>
  <c r="EQ445"/>
  <c r="ER445"/>
  <c r="FC445" s="1"/>
  <c r="FN445" s="1"/>
  <c r="ES445"/>
  <c r="FD445" s="1"/>
  <c r="FO445" s="1"/>
  <c r="GH445" s="1"/>
  <c r="ET445"/>
  <c r="EU445"/>
  <c r="EK446"/>
  <c r="EV446" s="1"/>
  <c r="EL446"/>
  <c r="EW446" s="1"/>
  <c r="FH446" s="1"/>
  <c r="GD446" s="1"/>
  <c r="EM446"/>
  <c r="EX446" s="1"/>
  <c r="FI446" s="1"/>
  <c r="FZ446" s="1"/>
  <c r="EN446"/>
  <c r="EY446" s="1"/>
  <c r="FJ446" s="1"/>
  <c r="FY446" s="1"/>
  <c r="EO446"/>
  <c r="EZ446" s="1"/>
  <c r="FK446" s="1"/>
  <c r="GF446" s="1"/>
  <c r="EP446"/>
  <c r="FA446" s="1"/>
  <c r="FL446" s="1"/>
  <c r="GE446" s="1"/>
  <c r="EQ446"/>
  <c r="ER446"/>
  <c r="FC446" s="1"/>
  <c r="FN446" s="1"/>
  <c r="ES446"/>
  <c r="FD446" s="1"/>
  <c r="FO446" s="1"/>
  <c r="GH446" s="1"/>
  <c r="ET446"/>
  <c r="FE446" s="1"/>
  <c r="FP446" s="1"/>
  <c r="GC446" s="1"/>
  <c r="EU446"/>
  <c r="FF446" s="1"/>
  <c r="FQ446" s="1"/>
  <c r="GA446" s="1"/>
  <c r="FS446"/>
  <c r="FT446" s="1"/>
  <c r="FU446" s="1"/>
  <c r="EK447"/>
  <c r="EL447"/>
  <c r="EM447"/>
  <c r="EN447"/>
  <c r="EO447"/>
  <c r="EP447"/>
  <c r="EQ447"/>
  <c r="ER447"/>
  <c r="FC447" s="1"/>
  <c r="FN447" s="1"/>
  <c r="ES447"/>
  <c r="ET447"/>
  <c r="EU447"/>
  <c r="EK448"/>
  <c r="EL448"/>
  <c r="EW448" s="1"/>
  <c r="FH448" s="1"/>
  <c r="GD448" s="1"/>
  <c r="EM448"/>
  <c r="EN448"/>
  <c r="EO448"/>
  <c r="EZ448" s="1"/>
  <c r="FK448" s="1"/>
  <c r="GF448" s="1"/>
  <c r="EP448"/>
  <c r="FA448" s="1"/>
  <c r="FL448" s="1"/>
  <c r="GE448" s="1"/>
  <c r="EQ448"/>
  <c r="ER448"/>
  <c r="FC448" s="1"/>
  <c r="FN448" s="1"/>
  <c r="ES448"/>
  <c r="FD448" s="1"/>
  <c r="FO448" s="1"/>
  <c r="GH448" s="1"/>
  <c r="ET448"/>
  <c r="EU448"/>
  <c r="EK449"/>
  <c r="EL449"/>
  <c r="EW449" s="1"/>
  <c r="EM449"/>
  <c r="EN449"/>
  <c r="EO449"/>
  <c r="EZ449" s="1"/>
  <c r="FK449" s="1"/>
  <c r="GF449" s="1"/>
  <c r="EP449"/>
  <c r="FA449" s="1"/>
  <c r="FL449" s="1"/>
  <c r="GE449" s="1"/>
  <c r="EQ449"/>
  <c r="ER449"/>
  <c r="FC449" s="1"/>
  <c r="FN449" s="1"/>
  <c r="ES449"/>
  <c r="FD449" s="1"/>
  <c r="FO449" s="1"/>
  <c r="GH449" s="1"/>
  <c r="ET449"/>
  <c r="EU449"/>
  <c r="EK450"/>
  <c r="EV450" s="1"/>
  <c r="EL450"/>
  <c r="EW450" s="1"/>
  <c r="FH450" s="1"/>
  <c r="GD450" s="1"/>
  <c r="EM450"/>
  <c r="EX450" s="1"/>
  <c r="FI450" s="1"/>
  <c r="FZ450" s="1"/>
  <c r="EN450"/>
  <c r="EY450" s="1"/>
  <c r="FJ450" s="1"/>
  <c r="FY450" s="1"/>
  <c r="EO450"/>
  <c r="EZ450" s="1"/>
  <c r="FK450" s="1"/>
  <c r="GF450" s="1"/>
  <c r="EP450"/>
  <c r="FA450" s="1"/>
  <c r="FL450" s="1"/>
  <c r="GE450" s="1"/>
  <c r="EQ450"/>
  <c r="ER450"/>
  <c r="FC450" s="1"/>
  <c r="FN450" s="1"/>
  <c r="ES450"/>
  <c r="FD450" s="1"/>
  <c r="FO450" s="1"/>
  <c r="GH450" s="1"/>
  <c r="ET450"/>
  <c r="FE450" s="1"/>
  <c r="FP450" s="1"/>
  <c r="GC450" s="1"/>
  <c r="EU450"/>
  <c r="FF450" s="1"/>
  <c r="FQ450" s="1"/>
  <c r="GA450" s="1"/>
  <c r="FS450"/>
  <c r="FT450" s="1"/>
  <c r="FU450" s="1"/>
  <c r="EK451"/>
  <c r="EL451"/>
  <c r="EM451"/>
  <c r="EN451"/>
  <c r="EO451"/>
  <c r="EP451"/>
  <c r="EQ451"/>
  <c r="ER451"/>
  <c r="FC451" s="1"/>
  <c r="FN451" s="1"/>
  <c r="ES451"/>
  <c r="ET451"/>
  <c r="EU451"/>
  <c r="EK452"/>
  <c r="EL452"/>
  <c r="EM452"/>
  <c r="EN452"/>
  <c r="EO452"/>
  <c r="EP452"/>
  <c r="EQ452"/>
  <c r="ER452"/>
  <c r="FC452" s="1"/>
  <c r="FN452" s="1"/>
  <c r="ES452"/>
  <c r="ET452"/>
  <c r="EU452"/>
  <c r="EK453"/>
  <c r="EL453"/>
  <c r="EM453"/>
  <c r="EN453"/>
  <c r="EO453"/>
  <c r="EP453"/>
  <c r="EQ453"/>
  <c r="ER453"/>
  <c r="FC453" s="1"/>
  <c r="FN453" s="1"/>
  <c r="ES453"/>
  <c r="ET453"/>
  <c r="EU453"/>
  <c r="EK454"/>
  <c r="EL454"/>
  <c r="EM454"/>
  <c r="EN454"/>
  <c r="EO454"/>
  <c r="EZ454" s="1"/>
  <c r="FK454" s="1"/>
  <c r="GF454" s="1"/>
  <c r="EP454"/>
  <c r="FA454" s="1"/>
  <c r="FL454" s="1"/>
  <c r="GE454" s="1"/>
  <c r="EQ454"/>
  <c r="ER454"/>
  <c r="FC454" s="1"/>
  <c r="FN454" s="1"/>
  <c r="ES454"/>
  <c r="ET454"/>
  <c r="EU454"/>
  <c r="EK455"/>
  <c r="EL455"/>
  <c r="EW455" s="1"/>
  <c r="EM455"/>
  <c r="EN455"/>
  <c r="EO455"/>
  <c r="EZ455" s="1"/>
  <c r="FK455" s="1"/>
  <c r="GF455" s="1"/>
  <c r="EP455"/>
  <c r="ER455"/>
  <c r="FC455" s="1"/>
  <c r="FN455" s="1"/>
  <c r="ES455"/>
  <c r="FD455" s="1"/>
  <c r="FO455" s="1"/>
  <c r="GH455" s="1"/>
  <c r="ET455"/>
  <c r="EU455"/>
  <c r="EK456"/>
  <c r="EL456"/>
  <c r="EM456"/>
  <c r="EN456"/>
  <c r="EO456"/>
  <c r="EP456"/>
  <c r="EQ456"/>
  <c r="ER456"/>
  <c r="FC456" s="1"/>
  <c r="FN456" s="1"/>
  <c r="ES456"/>
  <c r="ET456"/>
  <c r="EU456"/>
  <c r="EK457"/>
  <c r="EL457"/>
  <c r="EW457" s="1"/>
  <c r="EM457"/>
  <c r="EN457"/>
  <c r="EO457"/>
  <c r="EP457"/>
  <c r="EQ457"/>
  <c r="ER457"/>
  <c r="FC457" s="1"/>
  <c r="FN457" s="1"/>
  <c r="ES457"/>
  <c r="ET457"/>
  <c r="EU457"/>
  <c r="EK458"/>
  <c r="EL458"/>
  <c r="EM458"/>
  <c r="EN458"/>
  <c r="EO458"/>
  <c r="EZ458" s="1"/>
  <c r="FK458" s="1"/>
  <c r="GF458" s="1"/>
  <c r="EP458"/>
  <c r="FA458" s="1"/>
  <c r="FL458" s="1"/>
  <c r="GE458" s="1"/>
  <c r="EQ458"/>
  <c r="ER458"/>
  <c r="FC458" s="1"/>
  <c r="FN458" s="1"/>
  <c r="ES458"/>
  <c r="ET458"/>
  <c r="EU458"/>
  <c r="EK459"/>
  <c r="EV459" s="1"/>
  <c r="EL459"/>
  <c r="EW459" s="1"/>
  <c r="EM459"/>
  <c r="EX459" s="1"/>
  <c r="FI459" s="1"/>
  <c r="FZ459" s="1"/>
  <c r="EN459"/>
  <c r="EY459" s="1"/>
  <c r="FJ459" s="1"/>
  <c r="FY459" s="1"/>
  <c r="EO459"/>
  <c r="EP459"/>
  <c r="ER459"/>
  <c r="FC459" s="1"/>
  <c r="FN459" s="1"/>
  <c r="ES459"/>
  <c r="ET459"/>
  <c r="EU459"/>
  <c r="FS459"/>
  <c r="FT459" s="1"/>
  <c r="FU459" s="1"/>
  <c r="FV459" s="1"/>
  <c r="EK460"/>
  <c r="EL460"/>
  <c r="EW460" s="1"/>
  <c r="FH460" s="1"/>
  <c r="GD460" s="1"/>
  <c r="EM460"/>
  <c r="EN460"/>
  <c r="EO460"/>
  <c r="EZ460" s="1"/>
  <c r="FK460" s="1"/>
  <c r="GF460" s="1"/>
  <c r="EP460"/>
  <c r="FA460" s="1"/>
  <c r="FL460" s="1"/>
  <c r="GE460" s="1"/>
  <c r="EQ460"/>
  <c r="ER460"/>
  <c r="FC460" s="1"/>
  <c r="FN460" s="1"/>
  <c r="ES460"/>
  <c r="FD460" s="1"/>
  <c r="FO460" s="1"/>
  <c r="GH460" s="1"/>
  <c r="ET460"/>
  <c r="EU460"/>
  <c r="EK461"/>
  <c r="EL461"/>
  <c r="EW461" s="1"/>
  <c r="EM461"/>
  <c r="EX461" s="1"/>
  <c r="FI461" s="1"/>
  <c r="FZ461" s="1"/>
  <c r="EN461"/>
  <c r="EO461"/>
  <c r="EZ461" s="1"/>
  <c r="EP461"/>
  <c r="FA461" s="1"/>
  <c r="FL461" s="1"/>
  <c r="GE461" s="1"/>
  <c r="EQ461"/>
  <c r="ER461"/>
  <c r="FC461" s="1"/>
  <c r="FN461" s="1"/>
  <c r="ES461"/>
  <c r="FD461" s="1"/>
  <c r="FO461" s="1"/>
  <c r="GH461" s="1"/>
  <c r="ET461"/>
  <c r="EU461"/>
  <c r="FK461"/>
  <c r="GF461" s="1"/>
  <c r="EK462"/>
  <c r="EL462"/>
  <c r="EM462"/>
  <c r="EN462"/>
  <c r="EO462"/>
  <c r="EP462"/>
  <c r="EQ462"/>
  <c r="ER462"/>
  <c r="FC462" s="1"/>
  <c r="FN462" s="1"/>
  <c r="ES462"/>
  <c r="ET462"/>
  <c r="EU462"/>
  <c r="EK463"/>
  <c r="EL463"/>
  <c r="EM463"/>
  <c r="EN463"/>
  <c r="EO463"/>
  <c r="EP463"/>
  <c r="EQ463"/>
  <c r="ER463"/>
  <c r="FC463" s="1"/>
  <c r="FN463" s="1"/>
  <c r="ES463"/>
  <c r="ET463"/>
  <c r="EU463"/>
  <c r="EK464"/>
  <c r="EL464"/>
  <c r="EM464"/>
  <c r="EN464"/>
  <c r="EO464"/>
  <c r="EP464"/>
  <c r="EQ464"/>
  <c r="ER464"/>
  <c r="FC464" s="1"/>
  <c r="FN464" s="1"/>
  <c r="ES464"/>
  <c r="ET464"/>
  <c r="EU464"/>
  <c r="EK465"/>
  <c r="EL465"/>
  <c r="EM465"/>
  <c r="EN465"/>
  <c r="EO465"/>
  <c r="EP465"/>
  <c r="EQ465"/>
  <c r="ER465"/>
  <c r="FC465" s="1"/>
  <c r="FN465" s="1"/>
  <c r="ES465"/>
  <c r="ET465"/>
  <c r="EU465"/>
  <c r="EK466"/>
  <c r="EL466"/>
  <c r="EM466"/>
  <c r="EN466"/>
  <c r="EO466"/>
  <c r="EP466"/>
  <c r="EQ466"/>
  <c r="ER466"/>
  <c r="FC466" s="1"/>
  <c r="FN466" s="1"/>
  <c r="ES466"/>
  <c r="ET466"/>
  <c r="EU466"/>
  <c r="EK467"/>
  <c r="EL467"/>
  <c r="EM467"/>
  <c r="EN467"/>
  <c r="EO467"/>
  <c r="EZ467" s="1"/>
  <c r="FK467" s="1"/>
  <c r="GF467" s="1"/>
  <c r="EP467"/>
  <c r="FA467" s="1"/>
  <c r="FL467" s="1"/>
  <c r="GE467" s="1"/>
  <c r="EQ467"/>
  <c r="ER467"/>
  <c r="FC467" s="1"/>
  <c r="FN467" s="1"/>
  <c r="ES467"/>
  <c r="FD467" s="1"/>
  <c r="FO467" s="1"/>
  <c r="GH467" s="1"/>
  <c r="ET467"/>
  <c r="EU467"/>
  <c r="EK468"/>
  <c r="EL468"/>
  <c r="EW468" s="1"/>
  <c r="FH468" s="1"/>
  <c r="GD468" s="1"/>
  <c r="EM468"/>
  <c r="EN468"/>
  <c r="EO468"/>
  <c r="EZ468" s="1"/>
  <c r="FK468" s="1"/>
  <c r="GF468" s="1"/>
  <c r="EP468"/>
  <c r="EQ468"/>
  <c r="ER468"/>
  <c r="FC468" s="1"/>
  <c r="FN468" s="1"/>
  <c r="ES468"/>
  <c r="FD468" s="1"/>
  <c r="FO468" s="1"/>
  <c r="GH468" s="1"/>
  <c r="ET468"/>
  <c r="EU468"/>
  <c r="EK469"/>
  <c r="EL469"/>
  <c r="EW469" s="1"/>
  <c r="EM469"/>
  <c r="EN469"/>
  <c r="EO469"/>
  <c r="EZ469" s="1"/>
  <c r="FK469" s="1"/>
  <c r="GF469" s="1"/>
  <c r="EP469"/>
  <c r="EQ469"/>
  <c r="ER469"/>
  <c r="FC469" s="1"/>
  <c r="FN469" s="1"/>
  <c r="ES469"/>
  <c r="FD469" s="1"/>
  <c r="FO469" s="1"/>
  <c r="GH469" s="1"/>
  <c r="ET469"/>
  <c r="EU469"/>
  <c r="EK470"/>
  <c r="EL470"/>
  <c r="EM470"/>
  <c r="EN470"/>
  <c r="EO470"/>
  <c r="EZ470" s="1"/>
  <c r="FK470" s="1"/>
  <c r="GF470" s="1"/>
  <c r="EP470"/>
  <c r="FA470" s="1"/>
  <c r="FL470" s="1"/>
  <c r="GE470" s="1"/>
  <c r="EQ470"/>
  <c r="ER470"/>
  <c r="FC470" s="1"/>
  <c r="FN470" s="1"/>
  <c r="ES470"/>
  <c r="ET470"/>
  <c r="EU470"/>
  <c r="EK471"/>
  <c r="EL471"/>
  <c r="EW471" s="1"/>
  <c r="EM471"/>
  <c r="EN471"/>
  <c r="EO471"/>
  <c r="EZ471" s="1"/>
  <c r="FK471" s="1"/>
  <c r="GF471" s="1"/>
  <c r="EP471"/>
  <c r="EQ471"/>
  <c r="ER471"/>
  <c r="FC471" s="1"/>
  <c r="FN471" s="1"/>
  <c r="ES471"/>
  <c r="ET471"/>
  <c r="EU471"/>
  <c r="EK472"/>
  <c r="EV472" s="1"/>
  <c r="EL472"/>
  <c r="EW472" s="1"/>
  <c r="FH472" s="1"/>
  <c r="GD472" s="1"/>
  <c r="EM472"/>
  <c r="EX472" s="1"/>
  <c r="FI472" s="1"/>
  <c r="FZ472" s="1"/>
  <c r="EN472"/>
  <c r="EY472" s="1"/>
  <c r="FJ472" s="1"/>
  <c r="FY472" s="1"/>
  <c r="EO472"/>
  <c r="EZ472" s="1"/>
  <c r="FK472" s="1"/>
  <c r="GF472" s="1"/>
  <c r="EP472"/>
  <c r="FA472" s="1"/>
  <c r="FL472" s="1"/>
  <c r="GE472" s="1"/>
  <c r="EQ472"/>
  <c r="ER472"/>
  <c r="FC472" s="1"/>
  <c r="FN472" s="1"/>
  <c r="ES472"/>
  <c r="FD472" s="1"/>
  <c r="FO472" s="1"/>
  <c r="GH472" s="1"/>
  <c r="ET472"/>
  <c r="FE472" s="1"/>
  <c r="FP472" s="1"/>
  <c r="GC472" s="1"/>
  <c r="EU472"/>
  <c r="FF472" s="1"/>
  <c r="FQ472" s="1"/>
  <c r="GA472" s="1"/>
  <c r="FS472"/>
  <c r="FT472" s="1"/>
  <c r="FU472" s="1"/>
  <c r="EK473"/>
  <c r="EV473" s="1"/>
  <c r="EL473"/>
  <c r="EW473" s="1"/>
  <c r="EM473"/>
  <c r="EX473" s="1"/>
  <c r="FI473" s="1"/>
  <c r="FZ473" s="1"/>
  <c r="EN473"/>
  <c r="EY473" s="1"/>
  <c r="FJ473" s="1"/>
  <c r="FY473" s="1"/>
  <c r="EO473"/>
  <c r="EZ473" s="1"/>
  <c r="FK473" s="1"/>
  <c r="GF473" s="1"/>
  <c r="EP473"/>
  <c r="FA473" s="1"/>
  <c r="FL473" s="1"/>
  <c r="GE473" s="1"/>
  <c r="EQ473"/>
  <c r="ER473"/>
  <c r="FC473" s="1"/>
  <c r="FN473" s="1"/>
  <c r="ES473"/>
  <c r="FD473" s="1"/>
  <c r="FO473" s="1"/>
  <c r="GH473" s="1"/>
  <c r="ET473"/>
  <c r="EU473"/>
  <c r="FF473" s="1"/>
  <c r="FQ473" s="1"/>
  <c r="GA473" s="1"/>
  <c r="FE473"/>
  <c r="FP473" s="1"/>
  <c r="GC473" s="1"/>
  <c r="FS473"/>
  <c r="FT473" s="1"/>
  <c r="FU473" s="1"/>
  <c r="EK474"/>
  <c r="EL474"/>
  <c r="EM474"/>
  <c r="EN474"/>
  <c r="EO474"/>
  <c r="EP474"/>
  <c r="EQ474"/>
  <c r="ER474"/>
  <c r="FC474" s="1"/>
  <c r="FN474" s="1"/>
  <c r="ES474"/>
  <c r="ET474"/>
  <c r="EU474"/>
  <c r="EK475"/>
  <c r="EL475"/>
  <c r="EM475"/>
  <c r="EN475"/>
  <c r="EO475"/>
  <c r="EP475"/>
  <c r="EQ475"/>
  <c r="ER475"/>
  <c r="FC475" s="1"/>
  <c r="FN475" s="1"/>
  <c r="ES475"/>
  <c r="ET475"/>
  <c r="EU475"/>
  <c r="EK476"/>
  <c r="EL476"/>
  <c r="EM476"/>
  <c r="EN476"/>
  <c r="EO476"/>
  <c r="EP476"/>
  <c r="EQ476"/>
  <c r="ER476"/>
  <c r="FC476" s="1"/>
  <c r="FN476" s="1"/>
  <c r="ES476"/>
  <c r="ET476"/>
  <c r="EU476"/>
  <c r="EK477"/>
  <c r="EV477" s="1"/>
  <c r="EL477"/>
  <c r="EW477" s="1"/>
  <c r="EM477"/>
  <c r="EX477" s="1"/>
  <c r="FI477" s="1"/>
  <c r="FZ477" s="1"/>
  <c r="EN477"/>
  <c r="EY477" s="1"/>
  <c r="FJ477" s="1"/>
  <c r="FY477" s="1"/>
  <c r="EO477"/>
  <c r="EZ477" s="1"/>
  <c r="FK477" s="1"/>
  <c r="GF477" s="1"/>
  <c r="EP477"/>
  <c r="FA477" s="1"/>
  <c r="FL477" s="1"/>
  <c r="GE477" s="1"/>
  <c r="EQ477"/>
  <c r="ER477"/>
  <c r="FC477" s="1"/>
  <c r="FN477" s="1"/>
  <c r="ES477"/>
  <c r="FD477" s="1"/>
  <c r="FO477" s="1"/>
  <c r="GH477" s="1"/>
  <c r="ET477"/>
  <c r="FE477" s="1"/>
  <c r="FP477" s="1"/>
  <c r="GC477" s="1"/>
  <c r="EU477"/>
  <c r="FF477" s="1"/>
  <c r="FQ477" s="1"/>
  <c r="GA477" s="1"/>
  <c r="FG477"/>
  <c r="FX477" s="1"/>
  <c r="FS477"/>
  <c r="FT477" s="1"/>
  <c r="FU477" s="1"/>
  <c r="EK478"/>
  <c r="EL478"/>
  <c r="EW478" s="1"/>
  <c r="FH478" s="1"/>
  <c r="GD478" s="1"/>
  <c r="EM478"/>
  <c r="EX478" s="1"/>
  <c r="FI478" s="1"/>
  <c r="FZ478" s="1"/>
  <c r="EN478"/>
  <c r="EY478" s="1"/>
  <c r="FJ478" s="1"/>
  <c r="FY478" s="1"/>
  <c r="EO478"/>
  <c r="EZ478" s="1"/>
  <c r="FK478" s="1"/>
  <c r="GF478" s="1"/>
  <c r="EP478"/>
  <c r="FA478" s="1"/>
  <c r="FL478" s="1"/>
  <c r="GE478" s="1"/>
  <c r="EQ478"/>
  <c r="ER478"/>
  <c r="FC478" s="1"/>
  <c r="FN478" s="1"/>
  <c r="ES478"/>
  <c r="FD478" s="1"/>
  <c r="FO478" s="1"/>
  <c r="GH478" s="1"/>
  <c r="ET478"/>
  <c r="FE478" s="1"/>
  <c r="FP478" s="1"/>
  <c r="GC478" s="1"/>
  <c r="EU478"/>
  <c r="FF478" s="1"/>
  <c r="FQ478" s="1"/>
  <c r="GA478" s="1"/>
  <c r="EV478"/>
  <c r="FS478"/>
  <c r="FT478" s="1"/>
  <c r="FU478" s="1"/>
  <c r="EK479"/>
  <c r="EL479"/>
  <c r="EM479"/>
  <c r="EN479"/>
  <c r="EO479"/>
  <c r="EZ479" s="1"/>
  <c r="FK479" s="1"/>
  <c r="GF479" s="1"/>
  <c r="EP479"/>
  <c r="EQ479"/>
  <c r="ER479"/>
  <c r="FC479" s="1"/>
  <c r="FN479" s="1"/>
  <c r="ES479"/>
  <c r="ET479"/>
  <c r="EU479"/>
  <c r="EK480"/>
  <c r="EL480"/>
  <c r="EW480" s="1"/>
  <c r="FH480" s="1"/>
  <c r="GD480" s="1"/>
  <c r="EM480"/>
  <c r="EN480"/>
  <c r="EO480"/>
  <c r="EP480"/>
  <c r="ER480"/>
  <c r="FC480" s="1"/>
  <c r="FN480" s="1"/>
  <c r="ES480"/>
  <c r="ET480"/>
  <c r="EU480"/>
  <c r="EK481"/>
  <c r="EL481"/>
  <c r="EW481" s="1"/>
  <c r="EM481"/>
  <c r="EN481"/>
  <c r="EO481"/>
  <c r="EP481"/>
  <c r="ER481"/>
  <c r="FC481" s="1"/>
  <c r="FN481" s="1"/>
  <c r="ES481"/>
  <c r="FD481" s="1"/>
  <c r="FO481" s="1"/>
  <c r="GH481" s="1"/>
  <c r="ET481"/>
  <c r="EU481"/>
  <c r="EK482"/>
  <c r="EL482"/>
  <c r="EM482"/>
  <c r="EN482"/>
  <c r="EO482"/>
  <c r="EP482"/>
  <c r="EQ482"/>
  <c r="ER482"/>
  <c r="FC482" s="1"/>
  <c r="FN482" s="1"/>
  <c r="ES482"/>
  <c r="ET482"/>
  <c r="EU482"/>
  <c r="EK483"/>
  <c r="EL483"/>
  <c r="EM483"/>
  <c r="EN483"/>
  <c r="EO483"/>
  <c r="EZ483" s="1"/>
  <c r="FK483" s="1"/>
  <c r="GF483" s="1"/>
  <c r="EP483"/>
  <c r="FA483" s="1"/>
  <c r="FL483" s="1"/>
  <c r="GE483" s="1"/>
  <c r="EQ483"/>
  <c r="ER483"/>
  <c r="FC483" s="1"/>
  <c r="FN483" s="1"/>
  <c r="ES483"/>
  <c r="ET483"/>
  <c r="EU483"/>
  <c r="EK484"/>
  <c r="EL484"/>
  <c r="EM484"/>
  <c r="EN484"/>
  <c r="EO484"/>
  <c r="EP484"/>
  <c r="EQ484"/>
  <c r="ER484"/>
  <c r="FC484" s="1"/>
  <c r="FN484" s="1"/>
  <c r="ES484"/>
  <c r="FD484" s="1"/>
  <c r="FO484" s="1"/>
  <c r="GH484" s="1"/>
  <c r="ET484"/>
  <c r="EU484"/>
  <c r="EK485"/>
  <c r="EL485"/>
  <c r="EM485"/>
  <c r="EN485"/>
  <c r="EO485"/>
  <c r="EZ485" s="1"/>
  <c r="FK485" s="1"/>
  <c r="GF485" s="1"/>
  <c r="EP485"/>
  <c r="FA485" s="1"/>
  <c r="FL485" s="1"/>
  <c r="GE485" s="1"/>
  <c r="EQ485"/>
  <c r="ER485"/>
  <c r="FC485" s="1"/>
  <c r="FN485" s="1"/>
  <c r="ES485"/>
  <c r="FD485" s="1"/>
  <c r="FO485" s="1"/>
  <c r="GH485" s="1"/>
  <c r="ET485"/>
  <c r="EU485"/>
  <c r="EK486"/>
  <c r="EL486"/>
  <c r="EM486"/>
  <c r="EN486"/>
  <c r="EO486"/>
  <c r="EZ486" s="1"/>
  <c r="FK486" s="1"/>
  <c r="GF486" s="1"/>
  <c r="EP486"/>
  <c r="FA486" s="1"/>
  <c r="FL486" s="1"/>
  <c r="GE486" s="1"/>
  <c r="ER486"/>
  <c r="FC486" s="1"/>
  <c r="FN486" s="1"/>
  <c r="ES486"/>
  <c r="ET486"/>
  <c r="EU486"/>
  <c r="EK487"/>
  <c r="EL487"/>
  <c r="EW487" s="1"/>
  <c r="EM487"/>
  <c r="EN487"/>
  <c r="EO487"/>
  <c r="EZ487" s="1"/>
  <c r="FK487" s="1"/>
  <c r="GF487" s="1"/>
  <c r="EP487"/>
  <c r="FA487" s="1"/>
  <c r="FL487" s="1"/>
  <c r="GE487" s="1"/>
  <c r="EQ487"/>
  <c r="ER487"/>
  <c r="FC487" s="1"/>
  <c r="FN487" s="1"/>
  <c r="ES487"/>
  <c r="FD487" s="1"/>
  <c r="FO487" s="1"/>
  <c r="GH487" s="1"/>
  <c r="ET487"/>
  <c r="EU487"/>
  <c r="EK488"/>
  <c r="EL488"/>
  <c r="EM488"/>
  <c r="EN488"/>
  <c r="EO488"/>
  <c r="EZ488" s="1"/>
  <c r="FK488" s="1"/>
  <c r="GF488" s="1"/>
  <c r="EP488"/>
  <c r="FA488" s="1"/>
  <c r="FL488" s="1"/>
  <c r="GE488" s="1"/>
  <c r="EQ488"/>
  <c r="ER488"/>
  <c r="FC488" s="1"/>
  <c r="FN488" s="1"/>
  <c r="ES488"/>
  <c r="FD488" s="1"/>
  <c r="FO488" s="1"/>
  <c r="GH488" s="1"/>
  <c r="ET488"/>
  <c r="EU488"/>
  <c r="EK489"/>
  <c r="EL489"/>
  <c r="EW489" s="1"/>
  <c r="EM489"/>
  <c r="EN489"/>
  <c r="EO489"/>
  <c r="EZ489" s="1"/>
  <c r="FK489" s="1"/>
  <c r="GF489" s="1"/>
  <c r="EP489"/>
  <c r="FA489" s="1"/>
  <c r="FL489" s="1"/>
  <c r="GE489" s="1"/>
  <c r="EQ489"/>
  <c r="ER489"/>
  <c r="FC489" s="1"/>
  <c r="FN489" s="1"/>
  <c r="ES489"/>
  <c r="FD489" s="1"/>
  <c r="FO489" s="1"/>
  <c r="GH489" s="1"/>
  <c r="ET489"/>
  <c r="EU489"/>
  <c r="EK490"/>
  <c r="EL490"/>
  <c r="EM490"/>
  <c r="EN490"/>
  <c r="EO490"/>
  <c r="EP490"/>
  <c r="EQ490"/>
  <c r="ER490"/>
  <c r="FC490" s="1"/>
  <c r="FN490" s="1"/>
  <c r="ES490"/>
  <c r="ET490"/>
  <c r="EU490"/>
  <c r="EK491"/>
  <c r="EL491"/>
  <c r="EM491"/>
  <c r="EN491"/>
  <c r="EO491"/>
  <c r="EZ491" s="1"/>
  <c r="FK491" s="1"/>
  <c r="GF491" s="1"/>
  <c r="EP491"/>
  <c r="EQ491"/>
  <c r="ER491"/>
  <c r="FC491" s="1"/>
  <c r="ES491"/>
  <c r="ET491"/>
  <c r="EU491"/>
  <c r="EK492"/>
  <c r="EL492"/>
  <c r="EM492"/>
  <c r="EN492"/>
  <c r="EO492"/>
  <c r="EP492"/>
  <c r="EQ492"/>
  <c r="ER492"/>
  <c r="FC492" s="1"/>
  <c r="FN492" s="1"/>
  <c r="ES492"/>
  <c r="ET492"/>
  <c r="EU492"/>
  <c r="EK493"/>
  <c r="EL493"/>
  <c r="EM493"/>
  <c r="EN493"/>
  <c r="EO493"/>
  <c r="EP493"/>
  <c r="EQ493"/>
  <c r="ER493"/>
  <c r="FC493" s="1"/>
  <c r="FN493" s="1"/>
  <c r="ES493"/>
  <c r="FD493" s="1"/>
  <c r="ET493"/>
  <c r="EU493"/>
  <c r="EK494"/>
  <c r="EL494"/>
  <c r="EM494"/>
  <c r="EN494"/>
  <c r="EO494"/>
  <c r="EZ494" s="1"/>
  <c r="FK494" s="1"/>
  <c r="GF494" s="1"/>
  <c r="EP494"/>
  <c r="EQ494"/>
  <c r="ER494"/>
  <c r="FC494" s="1"/>
  <c r="FN494" s="1"/>
  <c r="ES494"/>
  <c r="FD494" s="1"/>
  <c r="FO494" s="1"/>
  <c r="GH494" s="1"/>
  <c r="ET494"/>
  <c r="EU494"/>
  <c r="EK495"/>
  <c r="EL495"/>
  <c r="EM495"/>
  <c r="EN495"/>
  <c r="EO495"/>
  <c r="EZ495" s="1"/>
  <c r="FK495" s="1"/>
  <c r="GF495" s="1"/>
  <c r="EP495"/>
  <c r="EQ495"/>
  <c r="ER495"/>
  <c r="FC495" s="1"/>
  <c r="FN495" s="1"/>
  <c r="ES495"/>
  <c r="FD495" s="1"/>
  <c r="FO495" s="1"/>
  <c r="GH495" s="1"/>
  <c r="ET495"/>
  <c r="EU495"/>
  <c r="EK496"/>
  <c r="EL496"/>
  <c r="EM496"/>
  <c r="EN496"/>
  <c r="EO496"/>
  <c r="EP496"/>
  <c r="EQ496"/>
  <c r="ER496"/>
  <c r="FC496" s="1"/>
  <c r="FN496" s="1"/>
  <c r="ES496"/>
  <c r="FD496" s="1"/>
  <c r="FO496" s="1"/>
  <c r="GH496" s="1"/>
  <c r="ET496"/>
  <c r="EU496"/>
  <c r="EK497"/>
  <c r="EL497"/>
  <c r="EW497" s="1"/>
  <c r="FH497" s="1"/>
  <c r="GD497" s="1"/>
  <c r="EM497"/>
  <c r="EN497"/>
  <c r="EO497"/>
  <c r="EP497"/>
  <c r="EQ497"/>
  <c r="ER497"/>
  <c r="FC497" s="1"/>
  <c r="FN497" s="1"/>
  <c r="ES497"/>
  <c r="ET497"/>
  <c r="EU497"/>
  <c r="EK498"/>
  <c r="EL498"/>
  <c r="EM498"/>
  <c r="EN498"/>
  <c r="EO498"/>
  <c r="EP498"/>
  <c r="EQ498"/>
  <c r="ER498"/>
  <c r="FC498" s="1"/>
  <c r="FN498" s="1"/>
  <c r="ES498"/>
  <c r="FD498" s="1"/>
  <c r="FO498" s="1"/>
  <c r="GH498" s="1"/>
  <c r="ET498"/>
  <c r="EU498"/>
  <c r="EK499"/>
  <c r="EL499"/>
  <c r="EM499"/>
  <c r="EN499"/>
  <c r="EO499"/>
  <c r="EP499"/>
  <c r="EQ499"/>
  <c r="ER499"/>
  <c r="FC499" s="1"/>
  <c r="ES499"/>
  <c r="ET499"/>
  <c r="EU499"/>
  <c r="EK500"/>
  <c r="EL500"/>
  <c r="EW500" s="1"/>
  <c r="EM500"/>
  <c r="EN500"/>
  <c r="EO500"/>
  <c r="EZ500" s="1"/>
  <c r="FK500" s="1"/>
  <c r="GF500" s="1"/>
  <c r="EP500"/>
  <c r="FA500" s="1"/>
  <c r="FL500" s="1"/>
  <c r="GE500" s="1"/>
  <c r="EQ500"/>
  <c r="ER500"/>
  <c r="FC500" s="1"/>
  <c r="FN500" s="1"/>
  <c r="ES500"/>
  <c r="FD500" s="1"/>
  <c r="FO500" s="1"/>
  <c r="GH500" s="1"/>
  <c r="ET500"/>
  <c r="EU500"/>
  <c r="EK501"/>
  <c r="EL501"/>
  <c r="EW501" s="1"/>
  <c r="FH501" s="1"/>
  <c r="GD501" s="1"/>
  <c r="EM501"/>
  <c r="EX501" s="1"/>
  <c r="FI501" s="1"/>
  <c r="FZ501" s="1"/>
  <c r="EN501"/>
  <c r="EO501"/>
  <c r="EZ501" s="1"/>
  <c r="FK501" s="1"/>
  <c r="GF501" s="1"/>
  <c r="EP501"/>
  <c r="FA501" s="1"/>
  <c r="FL501" s="1"/>
  <c r="GE501" s="1"/>
  <c r="EQ501"/>
  <c r="ER501"/>
  <c r="FC501" s="1"/>
  <c r="FN501" s="1"/>
  <c r="ES501"/>
  <c r="FD501" s="1"/>
  <c r="ET501"/>
  <c r="EU501"/>
  <c r="EK502"/>
  <c r="EL502"/>
  <c r="EW502" s="1"/>
  <c r="EM502"/>
  <c r="EN502"/>
  <c r="EO502"/>
  <c r="EZ502" s="1"/>
  <c r="FK502" s="1"/>
  <c r="GF502" s="1"/>
  <c r="EP502"/>
  <c r="FA502" s="1"/>
  <c r="FL502" s="1"/>
  <c r="GE502" s="1"/>
  <c r="EQ502"/>
  <c r="ER502"/>
  <c r="FC502" s="1"/>
  <c r="FN502" s="1"/>
  <c r="ES502"/>
  <c r="FD502" s="1"/>
  <c r="FO502" s="1"/>
  <c r="GH502" s="1"/>
  <c r="ET502"/>
  <c r="EU502"/>
  <c r="EK503"/>
  <c r="EL503"/>
  <c r="EM503"/>
  <c r="EN503"/>
  <c r="EO503"/>
  <c r="EP503"/>
  <c r="EQ503"/>
  <c r="ER503"/>
  <c r="FC503" s="1"/>
  <c r="FN503" s="1"/>
  <c r="ES503"/>
  <c r="FD503" s="1"/>
  <c r="FO503" s="1"/>
  <c r="GH503" s="1"/>
  <c r="ET503"/>
  <c r="EU503"/>
  <c r="EK504"/>
  <c r="EL504"/>
  <c r="EW504" s="1"/>
  <c r="EM504"/>
  <c r="EN504"/>
  <c r="EO504"/>
  <c r="EP504"/>
  <c r="ER504"/>
  <c r="FC504" s="1"/>
  <c r="FN504" s="1"/>
  <c r="ES504"/>
  <c r="FD504" s="1"/>
  <c r="FO504" s="1"/>
  <c r="GH504" s="1"/>
  <c r="ET504"/>
  <c r="EU504"/>
  <c r="EK505"/>
  <c r="EL505"/>
  <c r="EW505" s="1"/>
  <c r="FH505" s="1"/>
  <c r="GD505" s="1"/>
  <c r="EM505"/>
  <c r="EN505"/>
  <c r="EO505"/>
  <c r="EP505"/>
  <c r="ER505"/>
  <c r="FC505" s="1"/>
  <c r="FN505" s="1"/>
  <c r="ES505"/>
  <c r="ET505"/>
  <c r="EU505"/>
  <c r="EK506"/>
  <c r="EL506"/>
  <c r="EW506" s="1"/>
  <c r="EM506"/>
  <c r="EN506"/>
  <c r="EO506"/>
  <c r="EZ506" s="1"/>
  <c r="FK506" s="1"/>
  <c r="GF506" s="1"/>
  <c r="EP506"/>
  <c r="FA506" s="1"/>
  <c r="FL506" s="1"/>
  <c r="GE506" s="1"/>
  <c r="EQ506"/>
  <c r="ER506"/>
  <c r="FC506" s="1"/>
  <c r="FN506" s="1"/>
  <c r="ES506"/>
  <c r="FD506" s="1"/>
  <c r="FO506" s="1"/>
  <c r="GH506" s="1"/>
  <c r="ET506"/>
  <c r="EU506"/>
  <c r="EK507"/>
  <c r="EV507" s="1"/>
  <c r="EL507"/>
  <c r="EW507" s="1"/>
  <c r="FH507" s="1"/>
  <c r="GD507" s="1"/>
  <c r="EM507"/>
  <c r="EX507" s="1"/>
  <c r="FI507" s="1"/>
  <c r="FZ507" s="1"/>
  <c r="EN507"/>
  <c r="EY507" s="1"/>
  <c r="FJ507" s="1"/>
  <c r="FY507" s="1"/>
  <c r="EO507"/>
  <c r="EZ507" s="1"/>
  <c r="FK507" s="1"/>
  <c r="GF507" s="1"/>
  <c r="EP507"/>
  <c r="EQ507"/>
  <c r="FB507" s="1"/>
  <c r="FM507" s="1"/>
  <c r="GB507" s="1"/>
  <c r="ER507"/>
  <c r="FC507" s="1"/>
  <c r="FN507" s="1"/>
  <c r="ES507"/>
  <c r="FD507" s="1"/>
  <c r="FO507" s="1"/>
  <c r="GH507" s="1"/>
  <c r="ET507"/>
  <c r="FE507" s="1"/>
  <c r="FP507" s="1"/>
  <c r="GC507" s="1"/>
  <c r="EU507"/>
  <c r="FF507" s="1"/>
  <c r="FQ507" s="1"/>
  <c r="GA507" s="1"/>
  <c r="FA507"/>
  <c r="FL507" s="1"/>
  <c r="GE507" s="1"/>
  <c r="FS507"/>
  <c r="FT507" s="1"/>
  <c r="FU507" s="1"/>
  <c r="EK508"/>
  <c r="EL508"/>
  <c r="EW508" s="1"/>
  <c r="EM508"/>
  <c r="EN508"/>
  <c r="EO508"/>
  <c r="EZ508" s="1"/>
  <c r="FK508" s="1"/>
  <c r="GF508" s="1"/>
  <c r="EP508"/>
  <c r="FA508" s="1"/>
  <c r="FL508" s="1"/>
  <c r="GE508" s="1"/>
  <c r="EQ508"/>
  <c r="ER508"/>
  <c r="FC508" s="1"/>
  <c r="FN508" s="1"/>
  <c r="ES508"/>
  <c r="FD508" s="1"/>
  <c r="FO508" s="1"/>
  <c r="GH508" s="1"/>
  <c r="ET508"/>
  <c r="EU508"/>
  <c r="EK509"/>
  <c r="EL509"/>
  <c r="EM509"/>
  <c r="EN509"/>
  <c r="EO509"/>
  <c r="EP509"/>
  <c r="FA509" s="1"/>
  <c r="FL509" s="1"/>
  <c r="GE509" s="1"/>
  <c r="EQ509"/>
  <c r="ER509"/>
  <c r="FC509" s="1"/>
  <c r="FN509" s="1"/>
  <c r="ES509"/>
  <c r="FD509" s="1"/>
  <c r="FO509" s="1"/>
  <c r="GH509" s="1"/>
  <c r="ET509"/>
  <c r="EU509"/>
  <c r="EK510"/>
  <c r="EL510"/>
  <c r="EW510" s="1"/>
  <c r="EM510"/>
  <c r="EN510"/>
  <c r="EO510"/>
  <c r="EP510"/>
  <c r="EQ510"/>
  <c r="ER510"/>
  <c r="FC510" s="1"/>
  <c r="FN510" s="1"/>
  <c r="ES510"/>
  <c r="ET510"/>
  <c r="EU510"/>
  <c r="EK511"/>
  <c r="EL511"/>
  <c r="EW511" s="1"/>
  <c r="FH511" s="1"/>
  <c r="GD511" s="1"/>
  <c r="EM511"/>
  <c r="EN511"/>
  <c r="EO511"/>
  <c r="EP511"/>
  <c r="EQ511"/>
  <c r="ER511"/>
  <c r="FC511" s="1"/>
  <c r="ES511"/>
  <c r="ET511"/>
  <c r="EU511"/>
  <c r="EK512"/>
  <c r="EL512"/>
  <c r="EW512" s="1"/>
  <c r="EM512"/>
  <c r="EN512"/>
  <c r="EO512"/>
  <c r="EP512"/>
  <c r="EQ512"/>
  <c r="ER512"/>
  <c r="FC512" s="1"/>
  <c r="FN512" s="1"/>
  <c r="ES512"/>
  <c r="ET512"/>
  <c r="EU512"/>
  <c r="EK513"/>
  <c r="EL513"/>
  <c r="EW513" s="1"/>
  <c r="FH513" s="1"/>
  <c r="GD513" s="1"/>
  <c r="EM513"/>
  <c r="EN513"/>
  <c r="EO513"/>
  <c r="EP513"/>
  <c r="EQ513"/>
  <c r="ER513"/>
  <c r="FC513" s="1"/>
  <c r="FN513" s="1"/>
  <c r="ES513"/>
  <c r="ET513"/>
  <c r="EU513"/>
  <c r="EK514"/>
  <c r="EL514"/>
  <c r="EM514"/>
  <c r="EN514"/>
  <c r="EO514"/>
  <c r="EZ514" s="1"/>
  <c r="FK514" s="1"/>
  <c r="GF514" s="1"/>
  <c r="EP514"/>
  <c r="FA514" s="1"/>
  <c r="FL514" s="1"/>
  <c r="GE514" s="1"/>
  <c r="EQ514"/>
  <c r="ER514"/>
  <c r="FC514" s="1"/>
  <c r="FN514" s="1"/>
  <c r="ES514"/>
  <c r="ET514"/>
  <c r="EU514"/>
  <c r="EK515"/>
  <c r="EL515"/>
  <c r="EW515" s="1"/>
  <c r="FH515" s="1"/>
  <c r="GD515" s="1"/>
  <c r="EM515"/>
  <c r="EN515"/>
  <c r="EO515"/>
  <c r="EZ515" s="1"/>
  <c r="FK515" s="1"/>
  <c r="GF515" s="1"/>
  <c r="EP515"/>
  <c r="EQ515"/>
  <c r="ER515"/>
  <c r="FC515" s="1"/>
  <c r="FN515" s="1"/>
  <c r="ES515"/>
  <c r="ET515"/>
  <c r="EU515"/>
  <c r="EK516"/>
  <c r="EL516"/>
  <c r="EM516"/>
  <c r="EN516"/>
  <c r="EO516"/>
  <c r="EP516"/>
  <c r="EQ516"/>
  <c r="ER516"/>
  <c r="FC516" s="1"/>
  <c r="FN516" s="1"/>
  <c r="ES516"/>
  <c r="ET516"/>
  <c r="EU516"/>
  <c r="EK517"/>
  <c r="EV517" s="1"/>
  <c r="EL517"/>
  <c r="EW517" s="1"/>
  <c r="FH517" s="1"/>
  <c r="GD517" s="1"/>
  <c r="EM517"/>
  <c r="EX517" s="1"/>
  <c r="FI517" s="1"/>
  <c r="FZ517" s="1"/>
  <c r="EN517"/>
  <c r="EY517" s="1"/>
  <c r="FJ517" s="1"/>
  <c r="FY517" s="1"/>
  <c r="EO517"/>
  <c r="EZ517" s="1"/>
  <c r="FK517" s="1"/>
  <c r="GF517" s="1"/>
  <c r="EP517"/>
  <c r="FA517" s="1"/>
  <c r="FL517" s="1"/>
  <c r="GE517" s="1"/>
  <c r="EQ517"/>
  <c r="ER517"/>
  <c r="FC517" s="1"/>
  <c r="FN517" s="1"/>
  <c r="ES517"/>
  <c r="FD517" s="1"/>
  <c r="FO517" s="1"/>
  <c r="GH517" s="1"/>
  <c r="ET517"/>
  <c r="FE517" s="1"/>
  <c r="FP517" s="1"/>
  <c r="GC517" s="1"/>
  <c r="EU517"/>
  <c r="FF517" s="1"/>
  <c r="FQ517" s="1"/>
  <c r="GA517" s="1"/>
  <c r="FS517"/>
  <c r="FT517" s="1"/>
  <c r="FU517" s="1"/>
  <c r="EK518"/>
  <c r="EV518" s="1"/>
  <c r="EL518"/>
  <c r="EW518" s="1"/>
  <c r="EM518"/>
  <c r="EX518" s="1"/>
  <c r="FI518" s="1"/>
  <c r="FZ518" s="1"/>
  <c r="EN518"/>
  <c r="EY518" s="1"/>
  <c r="FJ518" s="1"/>
  <c r="FY518" s="1"/>
  <c r="EO518"/>
  <c r="EZ518" s="1"/>
  <c r="FK518" s="1"/>
  <c r="GF518" s="1"/>
  <c r="EP518"/>
  <c r="FA518" s="1"/>
  <c r="FL518" s="1"/>
  <c r="GE518" s="1"/>
  <c r="EQ518"/>
  <c r="ER518"/>
  <c r="FC518" s="1"/>
  <c r="FN518" s="1"/>
  <c r="ES518"/>
  <c r="FD518" s="1"/>
  <c r="FO518" s="1"/>
  <c r="GH518" s="1"/>
  <c r="ET518"/>
  <c r="FE518" s="1"/>
  <c r="FP518" s="1"/>
  <c r="GC518" s="1"/>
  <c r="EU518"/>
  <c r="FF518" s="1"/>
  <c r="FQ518" s="1"/>
  <c r="GA518" s="1"/>
  <c r="FS518"/>
  <c r="FT518" s="1"/>
  <c r="EK519"/>
  <c r="EL519"/>
  <c r="EM519"/>
  <c r="EN519"/>
  <c r="EO519"/>
  <c r="EP519"/>
  <c r="EQ519"/>
  <c r="ER519"/>
  <c r="FC519" s="1"/>
  <c r="FN519" s="1"/>
  <c r="ES519"/>
  <c r="FD519" s="1"/>
  <c r="FO519" s="1"/>
  <c r="GH519" s="1"/>
  <c r="ET519"/>
  <c r="EU519"/>
  <c r="EK520"/>
  <c r="EL520"/>
  <c r="EM520"/>
  <c r="EN520"/>
  <c r="EO520"/>
  <c r="EZ520" s="1"/>
  <c r="FK520" s="1"/>
  <c r="GF520" s="1"/>
  <c r="EP520"/>
  <c r="EQ520"/>
  <c r="ER520"/>
  <c r="FC520" s="1"/>
  <c r="FN520" s="1"/>
  <c r="ES520"/>
  <c r="FD520" s="1"/>
  <c r="FO520" s="1"/>
  <c r="GH520" s="1"/>
  <c r="ET520"/>
  <c r="EU520"/>
  <c r="EK521"/>
  <c r="EL521"/>
  <c r="EM521"/>
  <c r="EN521"/>
  <c r="EO521"/>
  <c r="EZ521" s="1"/>
  <c r="FK521" s="1"/>
  <c r="GF521" s="1"/>
  <c r="EP521"/>
  <c r="FA521" s="1"/>
  <c r="FL521" s="1"/>
  <c r="GE521" s="1"/>
  <c r="EQ521"/>
  <c r="ER521"/>
  <c r="FC521" s="1"/>
  <c r="FN521" s="1"/>
  <c r="ES521"/>
  <c r="FD521" s="1"/>
  <c r="FO521" s="1"/>
  <c r="GH521" s="1"/>
  <c r="ET521"/>
  <c r="EU521"/>
  <c r="EK522"/>
  <c r="EL522"/>
  <c r="EM522"/>
  <c r="EN522"/>
  <c r="EO522"/>
  <c r="EZ522" s="1"/>
  <c r="FK522" s="1"/>
  <c r="GF522" s="1"/>
  <c r="EP522"/>
  <c r="EQ522"/>
  <c r="ER522"/>
  <c r="FC522" s="1"/>
  <c r="FN522" s="1"/>
  <c r="ES522"/>
  <c r="FD522" s="1"/>
  <c r="FO522" s="1"/>
  <c r="GH522" s="1"/>
  <c r="ET522"/>
  <c r="EU522"/>
  <c r="EK523"/>
  <c r="EL523"/>
  <c r="EM523"/>
  <c r="EN523"/>
  <c r="EO523"/>
  <c r="EP523"/>
  <c r="EQ523"/>
  <c r="ER523"/>
  <c r="FC523" s="1"/>
  <c r="ES523"/>
  <c r="ET523"/>
  <c r="EU523"/>
  <c r="EK524"/>
  <c r="EL524"/>
  <c r="EM524"/>
  <c r="EN524"/>
  <c r="EO524"/>
  <c r="EZ524" s="1"/>
  <c r="FK524" s="1"/>
  <c r="GF524" s="1"/>
  <c r="EP524"/>
  <c r="EQ524"/>
  <c r="ER524"/>
  <c r="FC524" s="1"/>
  <c r="FN524" s="1"/>
  <c r="ES524"/>
  <c r="FD524" s="1"/>
  <c r="FO524" s="1"/>
  <c r="GH524" s="1"/>
  <c r="ET524"/>
  <c r="EU524"/>
  <c r="EK525"/>
  <c r="EL525"/>
  <c r="EW525" s="1"/>
  <c r="FH525" s="1"/>
  <c r="GD525" s="1"/>
  <c r="EM525"/>
  <c r="EN525"/>
  <c r="EO525"/>
  <c r="EZ525" s="1"/>
  <c r="FK525" s="1"/>
  <c r="GF525" s="1"/>
  <c r="EP525"/>
  <c r="FA525" s="1"/>
  <c r="FL525" s="1"/>
  <c r="GE525" s="1"/>
  <c r="EQ525"/>
  <c r="ER525"/>
  <c r="FC525" s="1"/>
  <c r="FN525" s="1"/>
  <c r="ES525"/>
  <c r="FD525" s="1"/>
  <c r="ET525"/>
  <c r="EU525"/>
  <c r="EK526"/>
  <c r="EL526"/>
  <c r="EM526"/>
  <c r="EN526"/>
  <c r="EO526"/>
  <c r="EZ526" s="1"/>
  <c r="FK526" s="1"/>
  <c r="GF526" s="1"/>
  <c r="EP526"/>
  <c r="FA526" s="1"/>
  <c r="FL526" s="1"/>
  <c r="GE526" s="1"/>
  <c r="EQ526"/>
  <c r="ER526"/>
  <c r="FC526" s="1"/>
  <c r="FN526" s="1"/>
  <c r="ES526"/>
  <c r="FD526" s="1"/>
  <c r="FO526" s="1"/>
  <c r="GH526" s="1"/>
  <c r="ET526"/>
  <c r="EU526"/>
  <c r="EK527"/>
  <c r="EL527"/>
  <c r="EM527"/>
  <c r="EN527"/>
  <c r="EO527"/>
  <c r="EZ527" s="1"/>
  <c r="FK527" s="1"/>
  <c r="GF527" s="1"/>
  <c r="EP527"/>
  <c r="FA527" s="1"/>
  <c r="FL527" s="1"/>
  <c r="GE527" s="1"/>
  <c r="EQ527"/>
  <c r="ER527"/>
  <c r="FC527" s="1"/>
  <c r="FN527" s="1"/>
  <c r="ES527"/>
  <c r="FD527" s="1"/>
  <c r="FO527" s="1"/>
  <c r="GH527" s="1"/>
  <c r="ET527"/>
  <c r="EU527"/>
  <c r="EK528"/>
  <c r="EL528"/>
  <c r="EM528"/>
  <c r="EN528"/>
  <c r="EO528"/>
  <c r="EP528"/>
  <c r="EQ528"/>
  <c r="ER528"/>
  <c r="FC528" s="1"/>
  <c r="FN528" s="1"/>
  <c r="ES528"/>
  <c r="FD528" s="1"/>
  <c r="FO528" s="1"/>
  <c r="GH528" s="1"/>
  <c r="ET528"/>
  <c r="EU528"/>
  <c r="EK529"/>
  <c r="EL529"/>
  <c r="EM529"/>
  <c r="EN529"/>
  <c r="EO529"/>
  <c r="EZ529" s="1"/>
  <c r="FK529" s="1"/>
  <c r="GF529" s="1"/>
  <c r="EP529"/>
  <c r="FA529" s="1"/>
  <c r="FL529" s="1"/>
  <c r="GE529" s="1"/>
  <c r="EQ529"/>
  <c r="ER529"/>
  <c r="FC529" s="1"/>
  <c r="FN529" s="1"/>
  <c r="ES529"/>
  <c r="FD529" s="1"/>
  <c r="FO529" s="1"/>
  <c r="GH529" s="1"/>
  <c r="ET529"/>
  <c r="EU529"/>
  <c r="EK530"/>
  <c r="EL530"/>
  <c r="EM530"/>
  <c r="EN530"/>
  <c r="EO530"/>
  <c r="EZ530" s="1"/>
  <c r="FK530" s="1"/>
  <c r="GF530" s="1"/>
  <c r="EP530"/>
  <c r="EQ530"/>
  <c r="ER530"/>
  <c r="ES530"/>
  <c r="ET530"/>
  <c r="EU530"/>
  <c r="FC530"/>
  <c r="FN530" s="1"/>
  <c r="EK531"/>
  <c r="EL531"/>
  <c r="EW531" s="1"/>
  <c r="FH531" s="1"/>
  <c r="GD531" s="1"/>
  <c r="EM531"/>
  <c r="EN531"/>
  <c r="EO531"/>
  <c r="EZ531" s="1"/>
  <c r="FK531" s="1"/>
  <c r="GF531" s="1"/>
  <c r="EP531"/>
  <c r="FA531" s="1"/>
  <c r="FL531" s="1"/>
  <c r="GE531" s="1"/>
  <c r="EQ531"/>
  <c r="ER531"/>
  <c r="FC531" s="1"/>
  <c r="ES531"/>
  <c r="ET531"/>
  <c r="FE531" s="1"/>
  <c r="FP531" s="1"/>
  <c r="GC531" s="1"/>
  <c r="EU531"/>
  <c r="EK532"/>
  <c r="EL532"/>
  <c r="EM532"/>
  <c r="EN532"/>
  <c r="EO532"/>
  <c r="EP532"/>
  <c r="EQ532"/>
  <c r="ER532"/>
  <c r="FC532" s="1"/>
  <c r="FN532" s="1"/>
  <c r="ES532"/>
  <c r="FD532" s="1"/>
  <c r="FO532" s="1"/>
  <c r="GH532" s="1"/>
  <c r="ET532"/>
  <c r="EU532"/>
  <c r="EK533"/>
  <c r="EL533"/>
  <c r="EW533" s="1"/>
  <c r="FH533" s="1"/>
  <c r="GD533" s="1"/>
  <c r="EM533"/>
  <c r="EN533"/>
  <c r="EO533"/>
  <c r="EZ533" s="1"/>
  <c r="FK533" s="1"/>
  <c r="GF533" s="1"/>
  <c r="EP533"/>
  <c r="FA533" s="1"/>
  <c r="FL533" s="1"/>
  <c r="GE533" s="1"/>
  <c r="EQ533"/>
  <c r="ER533"/>
  <c r="FC533" s="1"/>
  <c r="FN533" s="1"/>
  <c r="ES533"/>
  <c r="FD533" s="1"/>
  <c r="ET533"/>
  <c r="EU533"/>
  <c r="EK534"/>
  <c r="EL534"/>
  <c r="EM534"/>
  <c r="EN534"/>
  <c r="EO534"/>
  <c r="EP534"/>
  <c r="EQ534"/>
  <c r="ER534"/>
  <c r="FC534" s="1"/>
  <c r="FN534" s="1"/>
  <c r="ES534"/>
  <c r="ET534"/>
  <c r="EU534"/>
  <c r="EK535"/>
  <c r="EL535"/>
  <c r="EW535" s="1"/>
  <c r="FH535" s="1"/>
  <c r="GD535" s="1"/>
  <c r="EM535"/>
  <c r="EN535"/>
  <c r="EO535"/>
  <c r="EZ535" s="1"/>
  <c r="FK535" s="1"/>
  <c r="GF535" s="1"/>
  <c r="EP535"/>
  <c r="FA535" s="1"/>
  <c r="FL535" s="1"/>
  <c r="GE535" s="1"/>
  <c r="EQ535"/>
  <c r="ER535"/>
  <c r="FC535" s="1"/>
  <c r="FN535" s="1"/>
  <c r="ES535"/>
  <c r="FD535" s="1"/>
  <c r="FO535" s="1"/>
  <c r="GH535" s="1"/>
  <c r="ET535"/>
  <c r="EU535"/>
  <c r="EK536"/>
  <c r="EL536"/>
  <c r="EM536"/>
  <c r="EN536"/>
  <c r="EO536"/>
  <c r="EP536"/>
  <c r="EQ536"/>
  <c r="ER536"/>
  <c r="FC536" s="1"/>
  <c r="FN536" s="1"/>
  <c r="ES536"/>
  <c r="FD536" s="1"/>
  <c r="FO536" s="1"/>
  <c r="GH536" s="1"/>
  <c r="ET536"/>
  <c r="EU536"/>
  <c r="EK537"/>
  <c r="EL537"/>
  <c r="EM537"/>
  <c r="EN537"/>
  <c r="EO537"/>
  <c r="EP537"/>
  <c r="EQ537"/>
  <c r="ER537"/>
  <c r="FC537" s="1"/>
  <c r="FN537" s="1"/>
  <c r="ES537"/>
  <c r="FD537" s="1"/>
  <c r="FO537" s="1"/>
  <c r="GH537" s="1"/>
  <c r="ET537"/>
  <c r="EU537"/>
  <c r="EK538"/>
  <c r="EL538"/>
  <c r="EM538"/>
  <c r="EN538"/>
  <c r="EO538"/>
  <c r="EZ538" s="1"/>
  <c r="FK538" s="1"/>
  <c r="GF538" s="1"/>
  <c r="EP538"/>
  <c r="EQ538"/>
  <c r="ER538"/>
  <c r="FC538" s="1"/>
  <c r="FN538" s="1"/>
  <c r="ES538"/>
  <c r="ET538"/>
  <c r="EU538"/>
  <c r="EK539"/>
  <c r="EL539"/>
  <c r="EM539"/>
  <c r="EN539"/>
  <c r="EO539"/>
  <c r="EZ539" s="1"/>
  <c r="FK539" s="1"/>
  <c r="GF539" s="1"/>
  <c r="EP539"/>
  <c r="EQ539"/>
  <c r="ER539"/>
  <c r="FC539" s="1"/>
  <c r="ES539"/>
  <c r="ET539"/>
  <c r="EU539"/>
  <c r="EK540"/>
  <c r="EL540"/>
  <c r="EM540"/>
  <c r="EN540"/>
  <c r="EO540"/>
  <c r="EZ540" s="1"/>
  <c r="FK540" s="1"/>
  <c r="GF540" s="1"/>
  <c r="EP540"/>
  <c r="EQ540"/>
  <c r="ER540"/>
  <c r="FC540" s="1"/>
  <c r="FN540" s="1"/>
  <c r="ES540"/>
  <c r="FD540" s="1"/>
  <c r="FO540" s="1"/>
  <c r="GH540" s="1"/>
  <c r="ET540"/>
  <c r="EU540"/>
  <c r="EK541"/>
  <c r="EV541" s="1"/>
  <c r="EL541"/>
  <c r="EW541" s="1"/>
  <c r="FH541" s="1"/>
  <c r="GD541" s="1"/>
  <c r="EM541"/>
  <c r="EX541" s="1"/>
  <c r="FI541" s="1"/>
  <c r="FZ541" s="1"/>
  <c r="EN541"/>
  <c r="EY541" s="1"/>
  <c r="FJ541" s="1"/>
  <c r="FY541" s="1"/>
  <c r="EO541"/>
  <c r="EZ541" s="1"/>
  <c r="FK541" s="1"/>
  <c r="GF541" s="1"/>
  <c r="EP541"/>
  <c r="FA541" s="1"/>
  <c r="FL541" s="1"/>
  <c r="GE541" s="1"/>
  <c r="EQ541"/>
  <c r="FB541" s="1"/>
  <c r="FM541" s="1"/>
  <c r="GB541" s="1"/>
  <c r="ER541"/>
  <c r="FC541" s="1"/>
  <c r="FN541" s="1"/>
  <c r="ES541"/>
  <c r="FD541" s="1"/>
  <c r="FO541" s="1"/>
  <c r="GH541" s="1"/>
  <c r="ET541"/>
  <c r="FE541" s="1"/>
  <c r="FP541" s="1"/>
  <c r="GC541" s="1"/>
  <c r="EU541"/>
  <c r="FF541" s="1"/>
  <c r="FQ541" s="1"/>
  <c r="GA541" s="1"/>
  <c r="FS541"/>
  <c r="FT541" s="1"/>
  <c r="EK542"/>
  <c r="EL542"/>
  <c r="EM542"/>
  <c r="EN542"/>
  <c r="EO542"/>
  <c r="EZ542" s="1"/>
  <c r="FK542" s="1"/>
  <c r="GF542" s="1"/>
  <c r="EP542"/>
  <c r="FA542" s="1"/>
  <c r="FL542" s="1"/>
  <c r="GE542" s="1"/>
  <c r="EQ542"/>
  <c r="ER542"/>
  <c r="FC542" s="1"/>
  <c r="FN542" s="1"/>
  <c r="ES542"/>
  <c r="ET542"/>
  <c r="EU542"/>
  <c r="EK543"/>
  <c r="EL543"/>
  <c r="EM543"/>
  <c r="EN543"/>
  <c r="EO543"/>
  <c r="EZ543" s="1"/>
  <c r="FK543" s="1"/>
  <c r="GF543" s="1"/>
  <c r="EP543"/>
  <c r="EQ543"/>
  <c r="ER543"/>
  <c r="FC543" s="1"/>
  <c r="ES543"/>
  <c r="FD543" s="1"/>
  <c r="FO543" s="1"/>
  <c r="GH543" s="1"/>
  <c r="ET543"/>
  <c r="EU543"/>
  <c r="EK544"/>
  <c r="EV544" s="1"/>
  <c r="EL544"/>
  <c r="EW544" s="1"/>
  <c r="FH544" s="1"/>
  <c r="GD544" s="1"/>
  <c r="EM544"/>
  <c r="EX544" s="1"/>
  <c r="FI544" s="1"/>
  <c r="FZ544" s="1"/>
  <c r="EN544"/>
  <c r="EY544" s="1"/>
  <c r="FJ544" s="1"/>
  <c r="FY544" s="1"/>
  <c r="EO544"/>
  <c r="EZ544" s="1"/>
  <c r="FK544" s="1"/>
  <c r="GF544" s="1"/>
  <c r="EP544"/>
  <c r="FA544" s="1"/>
  <c r="FL544" s="1"/>
  <c r="GE544" s="1"/>
  <c r="EQ544"/>
  <c r="FB544" s="1"/>
  <c r="FM544" s="1"/>
  <c r="GB544" s="1"/>
  <c r="ER544"/>
  <c r="FC544" s="1"/>
  <c r="FN544" s="1"/>
  <c r="ES544"/>
  <c r="FD544" s="1"/>
  <c r="FO544" s="1"/>
  <c r="GH544" s="1"/>
  <c r="ET544"/>
  <c r="FE544" s="1"/>
  <c r="FP544" s="1"/>
  <c r="GC544" s="1"/>
  <c r="EU544"/>
  <c r="FF544" s="1"/>
  <c r="FQ544" s="1"/>
  <c r="GA544" s="1"/>
  <c r="FS544"/>
  <c r="FT544" s="1"/>
  <c r="EK545"/>
  <c r="EL545"/>
  <c r="EM545"/>
  <c r="EN545"/>
  <c r="EO545"/>
  <c r="EZ545" s="1"/>
  <c r="FK545" s="1"/>
  <c r="GF545" s="1"/>
  <c r="EP545"/>
  <c r="FA545" s="1"/>
  <c r="FL545" s="1"/>
  <c r="GE545" s="1"/>
  <c r="EQ545"/>
  <c r="ER545"/>
  <c r="FC545" s="1"/>
  <c r="FN545" s="1"/>
  <c r="ES545"/>
  <c r="ET545"/>
  <c r="EU545"/>
  <c r="EK546"/>
  <c r="EL546"/>
  <c r="EM546"/>
  <c r="EN546"/>
  <c r="EO546"/>
  <c r="EP546"/>
  <c r="EQ546"/>
  <c r="ER546"/>
  <c r="FC546" s="1"/>
  <c r="FN546" s="1"/>
  <c r="ES546"/>
  <c r="ET546"/>
  <c r="EU546"/>
  <c r="EK547"/>
  <c r="EL547"/>
  <c r="EW547" s="1"/>
  <c r="FH547" s="1"/>
  <c r="GD547" s="1"/>
  <c r="EM547"/>
  <c r="EN547"/>
  <c r="EO547"/>
  <c r="EZ547" s="1"/>
  <c r="FK547" s="1"/>
  <c r="GF547" s="1"/>
  <c r="EP547"/>
  <c r="FA547" s="1"/>
  <c r="FL547" s="1"/>
  <c r="GE547" s="1"/>
  <c r="EQ547"/>
  <c r="ER547"/>
  <c r="FC547" s="1"/>
  <c r="FN547" s="1"/>
  <c r="ES547"/>
  <c r="FD547" s="1"/>
  <c r="FO547" s="1"/>
  <c r="GH547" s="1"/>
  <c r="ET547"/>
  <c r="EU547"/>
  <c r="EK548"/>
  <c r="EL548"/>
  <c r="EW548" s="1"/>
  <c r="EM548"/>
  <c r="EN548"/>
  <c r="EO548"/>
  <c r="EZ548" s="1"/>
  <c r="FK548" s="1"/>
  <c r="GF548" s="1"/>
  <c r="EP548"/>
  <c r="FA548" s="1"/>
  <c r="FL548" s="1"/>
  <c r="GE548" s="1"/>
  <c r="EQ548"/>
  <c r="ER548"/>
  <c r="FC548" s="1"/>
  <c r="FN548" s="1"/>
  <c r="ES548"/>
  <c r="FD548" s="1"/>
  <c r="FO548" s="1"/>
  <c r="GH548" s="1"/>
  <c r="ET548"/>
  <c r="EU548"/>
  <c r="EK549"/>
  <c r="EL549"/>
  <c r="EM549"/>
  <c r="EN549"/>
  <c r="EO549"/>
  <c r="EZ549" s="1"/>
  <c r="FK549" s="1"/>
  <c r="GF549" s="1"/>
  <c r="EP549"/>
  <c r="FA549" s="1"/>
  <c r="FL549" s="1"/>
  <c r="GE549" s="1"/>
  <c r="EQ549"/>
  <c r="ER549"/>
  <c r="FC549" s="1"/>
  <c r="FN549" s="1"/>
  <c r="ES549"/>
  <c r="ET549"/>
  <c r="EU549"/>
  <c r="EK550"/>
  <c r="EL550"/>
  <c r="EM550"/>
  <c r="EN550"/>
  <c r="EO550"/>
  <c r="EP550"/>
  <c r="FA550" s="1"/>
  <c r="FL550" s="1"/>
  <c r="GE550" s="1"/>
  <c r="EQ550"/>
  <c r="ER550"/>
  <c r="FC550" s="1"/>
  <c r="FN550" s="1"/>
  <c r="ES550"/>
  <c r="ET550"/>
  <c r="EU550"/>
  <c r="EZ550"/>
  <c r="FK550" s="1"/>
  <c r="GF550" s="1"/>
  <c r="EK551"/>
  <c r="EL551"/>
  <c r="EM551"/>
  <c r="EN551"/>
  <c r="EO551"/>
  <c r="EZ551" s="1"/>
  <c r="FK551" s="1"/>
  <c r="GF551" s="1"/>
  <c r="EP551"/>
  <c r="EQ551"/>
  <c r="ER551"/>
  <c r="FC551" s="1"/>
  <c r="ES551"/>
  <c r="ET551"/>
  <c r="EU551"/>
  <c r="EK552"/>
  <c r="EL552"/>
  <c r="EM552"/>
  <c r="EN552"/>
  <c r="EO552"/>
  <c r="EP552"/>
  <c r="EQ552"/>
  <c r="ER552"/>
  <c r="FC552" s="1"/>
  <c r="FN552" s="1"/>
  <c r="ES552"/>
  <c r="ET552"/>
  <c r="EU552"/>
  <c r="EK553"/>
  <c r="EL553"/>
  <c r="EM553"/>
  <c r="EN553"/>
  <c r="EO553"/>
  <c r="EP553"/>
  <c r="EQ553"/>
  <c r="ER553"/>
  <c r="FC553" s="1"/>
  <c r="FN553" s="1"/>
  <c r="ES553"/>
  <c r="ET553"/>
  <c r="EU553"/>
  <c r="EK554"/>
  <c r="EL554"/>
  <c r="EM554"/>
  <c r="EN554"/>
  <c r="EO554"/>
  <c r="EZ554" s="1"/>
  <c r="FK554" s="1"/>
  <c r="GF554" s="1"/>
  <c r="EP554"/>
  <c r="EQ554"/>
  <c r="ER554"/>
  <c r="FC554" s="1"/>
  <c r="FN554" s="1"/>
  <c r="ES554"/>
  <c r="ET554"/>
  <c r="EU554"/>
  <c r="EK555"/>
  <c r="EL555"/>
  <c r="EM555"/>
  <c r="EN555"/>
  <c r="EO555"/>
  <c r="EZ555" s="1"/>
  <c r="FK555" s="1"/>
  <c r="GF555" s="1"/>
  <c r="EP555"/>
  <c r="EQ555"/>
  <c r="ER555"/>
  <c r="FC555" s="1"/>
  <c r="FN555" s="1"/>
  <c r="ES555"/>
  <c r="ET555"/>
  <c r="EU555"/>
  <c r="EK556"/>
  <c r="EL556"/>
  <c r="EM556"/>
  <c r="EN556"/>
  <c r="EO556"/>
  <c r="EP556"/>
  <c r="EQ556"/>
  <c r="ER556"/>
  <c r="FC556" s="1"/>
  <c r="FN556" s="1"/>
  <c r="ES556"/>
  <c r="ET556"/>
  <c r="EU556"/>
  <c r="EK557"/>
  <c r="EL557"/>
  <c r="EM557"/>
  <c r="EN557"/>
  <c r="EO557"/>
  <c r="EP557"/>
  <c r="EQ557"/>
  <c r="ER557"/>
  <c r="FC557" s="1"/>
  <c r="FN557" s="1"/>
  <c r="ES557"/>
  <c r="ET557"/>
  <c r="EU557"/>
  <c r="EK558"/>
  <c r="EL558"/>
  <c r="EM558"/>
  <c r="EN558"/>
  <c r="EO558"/>
  <c r="EP558"/>
  <c r="EQ558"/>
  <c r="ER558"/>
  <c r="FC558" s="1"/>
  <c r="FN558" s="1"/>
  <c r="ES558"/>
  <c r="ET558"/>
  <c r="EU558"/>
  <c r="EK559"/>
  <c r="EV559" s="1"/>
  <c r="EL559"/>
  <c r="EW559" s="1"/>
  <c r="FH559" s="1"/>
  <c r="GD559" s="1"/>
  <c r="EM559"/>
  <c r="EX559" s="1"/>
  <c r="FI559" s="1"/>
  <c r="FZ559" s="1"/>
  <c r="EN559"/>
  <c r="EY559" s="1"/>
  <c r="FJ559" s="1"/>
  <c r="FY559" s="1"/>
  <c r="EO559"/>
  <c r="EZ559" s="1"/>
  <c r="FK559" s="1"/>
  <c r="GF559" s="1"/>
  <c r="EP559"/>
  <c r="FA559" s="1"/>
  <c r="FL559" s="1"/>
  <c r="GE559" s="1"/>
  <c r="EQ559"/>
  <c r="ER559"/>
  <c r="FC559" s="1"/>
  <c r="ES559"/>
  <c r="FD559" s="1"/>
  <c r="FO559" s="1"/>
  <c r="GH559" s="1"/>
  <c r="ET559"/>
  <c r="FE559" s="1"/>
  <c r="FP559" s="1"/>
  <c r="GC559" s="1"/>
  <c r="EU559"/>
  <c r="FF559" s="1"/>
  <c r="FQ559" s="1"/>
  <c r="GA559" s="1"/>
  <c r="FS559"/>
  <c r="FT559" s="1"/>
  <c r="FU559" s="1"/>
  <c r="FV559" s="1"/>
  <c r="EK560"/>
  <c r="EV560" s="1"/>
  <c r="EL560"/>
  <c r="EW560" s="1"/>
  <c r="FH560" s="1"/>
  <c r="GD560" s="1"/>
  <c r="EM560"/>
  <c r="EX560" s="1"/>
  <c r="FI560" s="1"/>
  <c r="FZ560" s="1"/>
  <c r="EN560"/>
  <c r="EY560" s="1"/>
  <c r="FJ560" s="1"/>
  <c r="FY560" s="1"/>
  <c r="EO560"/>
  <c r="EZ560" s="1"/>
  <c r="FK560" s="1"/>
  <c r="GF560" s="1"/>
  <c r="EP560"/>
  <c r="FA560" s="1"/>
  <c r="FL560" s="1"/>
  <c r="GE560" s="1"/>
  <c r="EQ560"/>
  <c r="ER560"/>
  <c r="FC560" s="1"/>
  <c r="FN560" s="1"/>
  <c r="ES560"/>
  <c r="FD560" s="1"/>
  <c r="FO560" s="1"/>
  <c r="GH560" s="1"/>
  <c r="ET560"/>
  <c r="FE560" s="1"/>
  <c r="FP560" s="1"/>
  <c r="GC560" s="1"/>
  <c r="EU560"/>
  <c r="FF560" s="1"/>
  <c r="FQ560" s="1"/>
  <c r="GA560" s="1"/>
  <c r="FS560"/>
  <c r="FT560" s="1"/>
  <c r="EK561"/>
  <c r="EV561" s="1"/>
  <c r="EL561"/>
  <c r="EW561" s="1"/>
  <c r="FH561" s="1"/>
  <c r="GD561" s="1"/>
  <c r="EM561"/>
  <c r="EX561" s="1"/>
  <c r="FI561" s="1"/>
  <c r="FZ561" s="1"/>
  <c r="EN561"/>
  <c r="EY561" s="1"/>
  <c r="FJ561" s="1"/>
  <c r="FY561" s="1"/>
  <c r="EO561"/>
  <c r="EZ561" s="1"/>
  <c r="FK561" s="1"/>
  <c r="GF561" s="1"/>
  <c r="EP561"/>
  <c r="FA561" s="1"/>
  <c r="FL561" s="1"/>
  <c r="GE561" s="1"/>
  <c r="EQ561"/>
  <c r="ER561"/>
  <c r="FC561" s="1"/>
  <c r="FN561" s="1"/>
  <c r="ES561"/>
  <c r="FD561" s="1"/>
  <c r="FO561" s="1"/>
  <c r="GH561" s="1"/>
  <c r="ET561"/>
  <c r="FE561" s="1"/>
  <c r="FP561" s="1"/>
  <c r="GC561" s="1"/>
  <c r="EU561"/>
  <c r="FF561" s="1"/>
  <c r="FQ561" s="1"/>
  <c r="GA561" s="1"/>
  <c r="FS561"/>
  <c r="FT561" s="1"/>
  <c r="FU561" s="1"/>
  <c r="FV561" s="1"/>
  <c r="EK562"/>
  <c r="EV562" s="1"/>
  <c r="EL562"/>
  <c r="EW562" s="1"/>
  <c r="FH562" s="1"/>
  <c r="GD562" s="1"/>
  <c r="EM562"/>
  <c r="EX562" s="1"/>
  <c r="FI562" s="1"/>
  <c r="FZ562" s="1"/>
  <c r="EN562"/>
  <c r="EY562" s="1"/>
  <c r="FJ562" s="1"/>
  <c r="FY562" s="1"/>
  <c r="EO562"/>
  <c r="EZ562" s="1"/>
  <c r="FK562" s="1"/>
  <c r="GF562" s="1"/>
  <c r="EP562"/>
  <c r="FA562" s="1"/>
  <c r="FL562" s="1"/>
  <c r="GE562" s="1"/>
  <c r="EQ562"/>
  <c r="ER562"/>
  <c r="FC562" s="1"/>
  <c r="FN562" s="1"/>
  <c r="ES562"/>
  <c r="FD562" s="1"/>
  <c r="FO562" s="1"/>
  <c r="GH562" s="1"/>
  <c r="ET562"/>
  <c r="FE562" s="1"/>
  <c r="FP562" s="1"/>
  <c r="GC562" s="1"/>
  <c r="EU562"/>
  <c r="FF562" s="1"/>
  <c r="FQ562" s="1"/>
  <c r="GA562" s="1"/>
  <c r="FS562"/>
  <c r="FT562" s="1"/>
  <c r="EK563"/>
  <c r="EV563" s="1"/>
  <c r="EL563"/>
  <c r="EW563" s="1"/>
  <c r="FH563" s="1"/>
  <c r="GD563" s="1"/>
  <c r="EM563"/>
  <c r="EX563" s="1"/>
  <c r="FI563" s="1"/>
  <c r="FZ563" s="1"/>
  <c r="EN563"/>
  <c r="EY563" s="1"/>
  <c r="FJ563" s="1"/>
  <c r="FY563" s="1"/>
  <c r="EO563"/>
  <c r="EZ563" s="1"/>
  <c r="FK563" s="1"/>
  <c r="GF563" s="1"/>
  <c r="EP563"/>
  <c r="FA563" s="1"/>
  <c r="FL563" s="1"/>
  <c r="GE563" s="1"/>
  <c r="EQ563"/>
  <c r="ER563"/>
  <c r="FC563" s="1"/>
  <c r="FN563" s="1"/>
  <c r="ES563"/>
  <c r="FD563" s="1"/>
  <c r="FO563" s="1"/>
  <c r="GH563" s="1"/>
  <c r="ET563"/>
  <c r="FE563" s="1"/>
  <c r="FP563" s="1"/>
  <c r="GC563" s="1"/>
  <c r="EU563"/>
  <c r="FF563" s="1"/>
  <c r="FQ563" s="1"/>
  <c r="GA563" s="1"/>
  <c r="FS563"/>
  <c r="FT563" s="1"/>
  <c r="EK564"/>
  <c r="EL564"/>
  <c r="EM564"/>
  <c r="EN564"/>
  <c r="EO564"/>
  <c r="EP564"/>
  <c r="EQ564"/>
  <c r="ER564"/>
  <c r="FC564" s="1"/>
  <c r="FN564" s="1"/>
  <c r="ES564"/>
  <c r="FD564" s="1"/>
  <c r="FO564" s="1"/>
  <c r="GH564" s="1"/>
  <c r="ET564"/>
  <c r="EU564"/>
  <c r="EK565"/>
  <c r="EL565"/>
  <c r="EM565"/>
  <c r="EN565"/>
  <c r="EO565"/>
  <c r="EP565"/>
  <c r="EQ565"/>
  <c r="ER565"/>
  <c r="FC565" s="1"/>
  <c r="FN565" s="1"/>
  <c r="ES565"/>
  <c r="FD565" s="1"/>
  <c r="ET565"/>
  <c r="EU565"/>
  <c r="EK566"/>
  <c r="EL566"/>
  <c r="EW566" s="1"/>
  <c r="FH566" s="1"/>
  <c r="GD566" s="1"/>
  <c r="EM566"/>
  <c r="EN566"/>
  <c r="EO566"/>
  <c r="EZ566" s="1"/>
  <c r="FK566" s="1"/>
  <c r="GF566" s="1"/>
  <c r="EP566"/>
  <c r="FA566" s="1"/>
  <c r="FL566" s="1"/>
  <c r="GE566" s="1"/>
  <c r="EQ566"/>
  <c r="ER566"/>
  <c r="FC566" s="1"/>
  <c r="FN566" s="1"/>
  <c r="ES566"/>
  <c r="FD566" s="1"/>
  <c r="FO566" s="1"/>
  <c r="GH566" s="1"/>
  <c r="ET566"/>
  <c r="EU566"/>
  <c r="EK567"/>
  <c r="EL567"/>
  <c r="EW567" s="1"/>
  <c r="FH567" s="1"/>
  <c r="GD567" s="1"/>
  <c r="EM567"/>
  <c r="EN567"/>
  <c r="EO567"/>
  <c r="EZ567" s="1"/>
  <c r="FK567" s="1"/>
  <c r="GF567" s="1"/>
  <c r="EP567"/>
  <c r="FA567" s="1"/>
  <c r="FL567" s="1"/>
  <c r="GE567" s="1"/>
  <c r="EQ567"/>
  <c r="ER567"/>
  <c r="FC567" s="1"/>
  <c r="FN567" s="1"/>
  <c r="ES567"/>
  <c r="FD567" s="1"/>
  <c r="FO567" s="1"/>
  <c r="GH567" s="1"/>
  <c r="ET567"/>
  <c r="EU567"/>
  <c r="EK568"/>
  <c r="EL568"/>
  <c r="EW568" s="1"/>
  <c r="FH568" s="1"/>
  <c r="GD568" s="1"/>
  <c r="EM568"/>
  <c r="EN568"/>
  <c r="EO568"/>
  <c r="EP568"/>
  <c r="EQ568"/>
  <c r="ER568"/>
  <c r="FC568" s="1"/>
  <c r="FN568" s="1"/>
  <c r="ES568"/>
  <c r="ET568"/>
  <c r="EU568"/>
  <c r="EK569"/>
  <c r="EL569"/>
  <c r="EW569" s="1"/>
  <c r="FH569" s="1"/>
  <c r="GD569" s="1"/>
  <c r="EM569"/>
  <c r="EN569"/>
  <c r="EO569"/>
  <c r="EP569"/>
  <c r="EQ569"/>
  <c r="ER569"/>
  <c r="FC569" s="1"/>
  <c r="FN569" s="1"/>
  <c r="ES569"/>
  <c r="ET569"/>
  <c r="EU569"/>
  <c r="EK570"/>
  <c r="EL570"/>
  <c r="EM570"/>
  <c r="EN570"/>
  <c r="EO570"/>
  <c r="EP570"/>
  <c r="EQ570"/>
  <c r="ER570"/>
  <c r="FC570" s="1"/>
  <c r="FN570" s="1"/>
  <c r="ES570"/>
  <c r="ET570"/>
  <c r="EU570"/>
  <c r="EK571"/>
  <c r="EL571"/>
  <c r="EW571" s="1"/>
  <c r="FH571" s="1"/>
  <c r="GD571" s="1"/>
  <c r="EM571"/>
  <c r="EN571"/>
  <c r="EO571"/>
  <c r="EP571"/>
  <c r="EQ571"/>
  <c r="ER571"/>
  <c r="FC571" s="1"/>
  <c r="FN571" s="1"/>
  <c r="ES571"/>
  <c r="ET571"/>
  <c r="EU571"/>
  <c r="EK572"/>
  <c r="EL572"/>
  <c r="EM572"/>
  <c r="EN572"/>
  <c r="EO572"/>
  <c r="EP572"/>
  <c r="EQ572"/>
  <c r="ER572"/>
  <c r="FC572" s="1"/>
  <c r="FN572" s="1"/>
  <c r="ES572"/>
  <c r="ET572"/>
  <c r="EU572"/>
  <c r="EK573"/>
  <c r="EL573"/>
  <c r="EW573" s="1"/>
  <c r="FH573" s="1"/>
  <c r="GD573" s="1"/>
  <c r="EM573"/>
  <c r="EN573"/>
  <c r="EO573"/>
  <c r="EP573"/>
  <c r="EQ573"/>
  <c r="ER573"/>
  <c r="ES573"/>
  <c r="ET573"/>
  <c r="EU573"/>
  <c r="FC573"/>
  <c r="FN573" s="1"/>
  <c r="EK574"/>
  <c r="EL574"/>
  <c r="EM574"/>
  <c r="EN574"/>
  <c r="EO574"/>
  <c r="EP574"/>
  <c r="EQ574"/>
  <c r="ER574"/>
  <c r="ES574"/>
  <c r="ET574"/>
  <c r="EU574"/>
  <c r="FC574"/>
  <c r="FN574" s="1"/>
  <c r="EK575"/>
  <c r="EL575"/>
  <c r="EW575" s="1"/>
  <c r="FH575" s="1"/>
  <c r="GD575" s="1"/>
  <c r="EM575"/>
  <c r="EN575"/>
  <c r="EO575"/>
  <c r="EP575"/>
  <c r="EQ575"/>
  <c r="ER575"/>
  <c r="ES575"/>
  <c r="FD575" s="1"/>
  <c r="FO575" s="1"/>
  <c r="GH575" s="1"/>
  <c r="ET575"/>
  <c r="EU575"/>
  <c r="FC575"/>
  <c r="FN575" s="1"/>
  <c r="EK576"/>
  <c r="EL576"/>
  <c r="EW576" s="1"/>
  <c r="FH576" s="1"/>
  <c r="GD576" s="1"/>
  <c r="EM576"/>
  <c r="EN576"/>
  <c r="EO576"/>
  <c r="EP576"/>
  <c r="EQ576"/>
  <c r="ER576"/>
  <c r="FC576" s="1"/>
  <c r="ES576"/>
  <c r="ET576"/>
  <c r="EU576"/>
  <c r="EK577"/>
  <c r="EL577"/>
  <c r="EM577"/>
  <c r="EN577"/>
  <c r="EO577"/>
  <c r="EP577"/>
  <c r="EQ577"/>
  <c r="ER577"/>
  <c r="FC577" s="1"/>
  <c r="FN577" s="1"/>
  <c r="ES577"/>
  <c r="ET577"/>
  <c r="EU577"/>
  <c r="EK578"/>
  <c r="EL578"/>
  <c r="EW578" s="1"/>
  <c r="FH578" s="1"/>
  <c r="GD578" s="1"/>
  <c r="EM578"/>
  <c r="EN578"/>
  <c r="EO578"/>
  <c r="EP578"/>
  <c r="EQ578"/>
  <c r="ER578"/>
  <c r="FC578" s="1"/>
  <c r="FN578" s="1"/>
  <c r="ES578"/>
  <c r="ET578"/>
  <c r="EU578"/>
  <c r="EK579"/>
  <c r="EL579"/>
  <c r="EW579" s="1"/>
  <c r="FH579" s="1"/>
  <c r="GD579" s="1"/>
  <c r="EM579"/>
  <c r="EN579"/>
  <c r="EO579"/>
  <c r="EP579"/>
  <c r="EQ579"/>
  <c r="ER579"/>
  <c r="FC579" s="1"/>
  <c r="FN579" s="1"/>
  <c r="ES579"/>
  <c r="ET579"/>
  <c r="EU579"/>
  <c r="EK580"/>
  <c r="EL580"/>
  <c r="EM580"/>
  <c r="EN580"/>
  <c r="EO580"/>
  <c r="EZ580" s="1"/>
  <c r="FK580" s="1"/>
  <c r="GF580" s="1"/>
  <c r="EP580"/>
  <c r="EQ580"/>
  <c r="ER580"/>
  <c r="FC580" s="1"/>
  <c r="FN580" s="1"/>
  <c r="ES580"/>
  <c r="ET580"/>
  <c r="EU580"/>
  <c r="FD580"/>
  <c r="FO580" s="1"/>
  <c r="GH580" s="1"/>
  <c r="EK581"/>
  <c r="EL581"/>
  <c r="EM581"/>
  <c r="EN581"/>
  <c r="EO581"/>
  <c r="EZ581" s="1"/>
  <c r="FK581" s="1"/>
  <c r="GF581" s="1"/>
  <c r="EP581"/>
  <c r="EQ581"/>
  <c r="ER581"/>
  <c r="FC581" s="1"/>
  <c r="FN581" s="1"/>
  <c r="ES581"/>
  <c r="FD581" s="1"/>
  <c r="FO581" s="1"/>
  <c r="GH581" s="1"/>
  <c r="ET581"/>
  <c r="EU581"/>
  <c r="EK582"/>
  <c r="EL582"/>
  <c r="EW582" s="1"/>
  <c r="FH582" s="1"/>
  <c r="GD582" s="1"/>
  <c r="EM582"/>
  <c r="EN582"/>
  <c r="EO582"/>
  <c r="EP582"/>
  <c r="EQ582"/>
  <c r="ER582"/>
  <c r="FC582" s="1"/>
  <c r="FN582" s="1"/>
  <c r="ES582"/>
  <c r="ET582"/>
  <c r="EU582"/>
  <c r="EK583"/>
  <c r="EL583"/>
  <c r="EM583"/>
  <c r="EN583"/>
  <c r="EO583"/>
  <c r="EZ583" s="1"/>
  <c r="FK583" s="1"/>
  <c r="GF583" s="1"/>
  <c r="EP583"/>
  <c r="FA583" s="1"/>
  <c r="FL583" s="1"/>
  <c r="GE583" s="1"/>
  <c r="EQ583"/>
  <c r="ER583"/>
  <c r="FC583" s="1"/>
  <c r="FN583" s="1"/>
  <c r="ES583"/>
  <c r="FD583" s="1"/>
  <c r="ET583"/>
  <c r="EU583"/>
  <c r="EK584"/>
  <c r="EL584"/>
  <c r="EM584"/>
  <c r="EN584"/>
  <c r="EO584"/>
  <c r="EZ584" s="1"/>
  <c r="FK584" s="1"/>
  <c r="GF584" s="1"/>
  <c r="EP584"/>
  <c r="EQ584"/>
  <c r="ER584"/>
  <c r="FC584" s="1"/>
  <c r="FN584" s="1"/>
  <c r="ES584"/>
  <c r="ET584"/>
  <c r="EU584"/>
  <c r="FD584"/>
  <c r="FO584" s="1"/>
  <c r="GH584" s="1"/>
  <c r="EK585"/>
  <c r="EL585"/>
  <c r="EM585"/>
  <c r="EN585"/>
  <c r="EO585"/>
  <c r="EZ585" s="1"/>
  <c r="FK585" s="1"/>
  <c r="GF585" s="1"/>
  <c r="EP585"/>
  <c r="EQ585"/>
  <c r="ER585"/>
  <c r="ES585"/>
  <c r="FD585" s="1"/>
  <c r="FO585" s="1"/>
  <c r="GH585" s="1"/>
  <c r="ET585"/>
  <c r="EU585"/>
  <c r="FC585"/>
  <c r="FN585" s="1"/>
  <c r="EK586"/>
  <c r="EV586" s="1"/>
  <c r="EL586"/>
  <c r="EW586" s="1"/>
  <c r="FH586" s="1"/>
  <c r="GD586" s="1"/>
  <c r="EM586"/>
  <c r="EN586"/>
  <c r="EO586"/>
  <c r="EP586"/>
  <c r="EQ586"/>
  <c r="FB586" s="1"/>
  <c r="ER586"/>
  <c r="FC586" s="1"/>
  <c r="FN586" s="1"/>
  <c r="ES586"/>
  <c r="FD586" s="1"/>
  <c r="FO586" s="1"/>
  <c r="GH586" s="1"/>
  <c r="ET586"/>
  <c r="EU586"/>
  <c r="FS586"/>
  <c r="FT586" s="1"/>
  <c r="EK587"/>
  <c r="EL587"/>
  <c r="EM587"/>
  <c r="EN587"/>
  <c r="EO587"/>
  <c r="EZ587" s="1"/>
  <c r="FK587" s="1"/>
  <c r="GF587" s="1"/>
  <c r="EP587"/>
  <c r="EQ587"/>
  <c r="ER587"/>
  <c r="FC587" s="1"/>
  <c r="FN587" s="1"/>
  <c r="ES587"/>
  <c r="FD587" s="1"/>
  <c r="FO587" s="1"/>
  <c r="GH587" s="1"/>
  <c r="ET587"/>
  <c r="EU587"/>
  <c r="EK588"/>
  <c r="EL588"/>
  <c r="EM588"/>
  <c r="EN588"/>
  <c r="EO588"/>
  <c r="EZ588" s="1"/>
  <c r="FK588" s="1"/>
  <c r="GF588" s="1"/>
  <c r="EP588"/>
  <c r="EQ588"/>
  <c r="ER588"/>
  <c r="FC588" s="1"/>
  <c r="FN588" s="1"/>
  <c r="ES588"/>
  <c r="FD588" s="1"/>
  <c r="FO588" s="1"/>
  <c r="GH588" s="1"/>
  <c r="ET588"/>
  <c r="EU588"/>
  <c r="EK589"/>
  <c r="EL589"/>
  <c r="EM589"/>
  <c r="EN589"/>
  <c r="EO589"/>
  <c r="EZ589" s="1"/>
  <c r="FK589" s="1"/>
  <c r="GF589" s="1"/>
  <c r="EP589"/>
  <c r="EQ589"/>
  <c r="ER589"/>
  <c r="ES589"/>
  <c r="FD589" s="1"/>
  <c r="FO589" s="1"/>
  <c r="GH589" s="1"/>
  <c r="ET589"/>
  <c r="EU589"/>
  <c r="FC589"/>
  <c r="FN589" s="1"/>
  <c r="EK590"/>
  <c r="EL590"/>
  <c r="EM590"/>
  <c r="EN590"/>
  <c r="EO590"/>
  <c r="EZ590" s="1"/>
  <c r="FK590" s="1"/>
  <c r="GF590" s="1"/>
  <c r="EP590"/>
  <c r="EQ590"/>
  <c r="ER590"/>
  <c r="FC590" s="1"/>
  <c r="FN590" s="1"/>
  <c r="ES590"/>
  <c r="FD590" s="1"/>
  <c r="FO590" s="1"/>
  <c r="GH590" s="1"/>
  <c r="ET590"/>
  <c r="EU590"/>
  <c r="EK591"/>
  <c r="EL591"/>
  <c r="EM591"/>
  <c r="EN591"/>
  <c r="EO591"/>
  <c r="EZ591" s="1"/>
  <c r="FK591" s="1"/>
  <c r="GF591" s="1"/>
  <c r="EP591"/>
  <c r="EQ591"/>
  <c r="ER591"/>
  <c r="FC591" s="1"/>
  <c r="FN591" s="1"/>
  <c r="ES591"/>
  <c r="FD591" s="1"/>
  <c r="ET591"/>
  <c r="EU591"/>
  <c r="EK592"/>
  <c r="EL592"/>
  <c r="EM592"/>
  <c r="EN592"/>
  <c r="EO592"/>
  <c r="EZ592" s="1"/>
  <c r="FK592" s="1"/>
  <c r="GF592" s="1"/>
  <c r="EP592"/>
  <c r="EQ592"/>
  <c r="ER592"/>
  <c r="FC592" s="1"/>
  <c r="ES592"/>
  <c r="FD592" s="1"/>
  <c r="FO592" s="1"/>
  <c r="GH592" s="1"/>
  <c r="ET592"/>
  <c r="EU592"/>
  <c r="EK593"/>
  <c r="EV593" s="1"/>
  <c r="EL593"/>
  <c r="EW593" s="1"/>
  <c r="FH593" s="1"/>
  <c r="GD593" s="1"/>
  <c r="EM593"/>
  <c r="EX593" s="1"/>
  <c r="FI593" s="1"/>
  <c r="FZ593" s="1"/>
  <c r="EN593"/>
  <c r="EY593" s="1"/>
  <c r="FJ593" s="1"/>
  <c r="FY593" s="1"/>
  <c r="EO593"/>
  <c r="EZ593" s="1"/>
  <c r="FK593" s="1"/>
  <c r="GF593" s="1"/>
  <c r="EP593"/>
  <c r="FA593" s="1"/>
  <c r="FL593" s="1"/>
  <c r="GE593" s="1"/>
  <c r="EQ593"/>
  <c r="FB593" s="1"/>
  <c r="FM593" s="1"/>
  <c r="GB593" s="1"/>
  <c r="ER593"/>
  <c r="FC593" s="1"/>
  <c r="FN593" s="1"/>
  <c r="ES593"/>
  <c r="FD593" s="1"/>
  <c r="FO593" s="1"/>
  <c r="ET593"/>
  <c r="FE593" s="1"/>
  <c r="FP593" s="1"/>
  <c r="GC593" s="1"/>
  <c r="EU593"/>
  <c r="FF593" s="1"/>
  <c r="FQ593" s="1"/>
  <c r="GA593" s="1"/>
  <c r="FS593"/>
  <c r="FT593" s="1"/>
  <c r="FU593" s="1"/>
  <c r="FV593" s="1"/>
  <c r="GH593"/>
  <c r="EK594"/>
  <c r="EL594"/>
  <c r="EM594"/>
  <c r="EN594"/>
  <c r="EO594"/>
  <c r="EZ594" s="1"/>
  <c r="FK594" s="1"/>
  <c r="GF594" s="1"/>
  <c r="EP594"/>
  <c r="EQ594"/>
  <c r="ER594"/>
  <c r="FC594" s="1"/>
  <c r="FN594" s="1"/>
  <c r="ES594"/>
  <c r="FD594" s="1"/>
  <c r="FO594" s="1"/>
  <c r="GH594" s="1"/>
  <c r="ET594"/>
  <c r="EU594"/>
  <c r="EK595"/>
  <c r="EL595"/>
  <c r="EM595"/>
  <c r="EN595"/>
  <c r="EO595"/>
  <c r="EZ595" s="1"/>
  <c r="FK595" s="1"/>
  <c r="GF595" s="1"/>
  <c r="EP595"/>
  <c r="FA595" s="1"/>
  <c r="FL595" s="1"/>
  <c r="GE595" s="1"/>
  <c r="EQ595"/>
  <c r="ER595"/>
  <c r="FC595" s="1"/>
  <c r="FN595" s="1"/>
  <c r="ES595"/>
  <c r="FD595" s="1"/>
  <c r="FO595" s="1"/>
  <c r="GH595" s="1"/>
  <c r="ET595"/>
  <c r="EU595"/>
  <c r="EK596"/>
  <c r="EL596"/>
  <c r="EM596"/>
  <c r="EN596"/>
  <c r="EO596"/>
  <c r="EP596"/>
  <c r="EQ596"/>
  <c r="ER596"/>
  <c r="FC596" s="1"/>
  <c r="FN596" s="1"/>
  <c r="ES596"/>
  <c r="ET596"/>
  <c r="EU596"/>
  <c r="EK597"/>
  <c r="EL597"/>
  <c r="EM597"/>
  <c r="EN597"/>
  <c r="EO597"/>
  <c r="EP597"/>
  <c r="EQ597"/>
  <c r="ER597"/>
  <c r="FC597" s="1"/>
  <c r="FN597" s="1"/>
  <c r="ES597"/>
  <c r="ET597"/>
  <c r="EU597"/>
  <c r="EK598"/>
  <c r="EL598"/>
  <c r="EM598"/>
  <c r="EN598"/>
  <c r="EO598"/>
  <c r="EP598"/>
  <c r="EQ598"/>
  <c r="ER598"/>
  <c r="FC598" s="1"/>
  <c r="ES598"/>
  <c r="ET598"/>
  <c r="EU598"/>
  <c r="EK599"/>
  <c r="EV599" s="1"/>
  <c r="EL599"/>
  <c r="EW599" s="1"/>
  <c r="FH599" s="1"/>
  <c r="GD599" s="1"/>
  <c r="EM599"/>
  <c r="EX599" s="1"/>
  <c r="EN599"/>
  <c r="EY599" s="1"/>
  <c r="FJ599" s="1"/>
  <c r="FY599" s="1"/>
  <c r="EO599"/>
  <c r="EZ599" s="1"/>
  <c r="FK599" s="1"/>
  <c r="GF599" s="1"/>
  <c r="EP599"/>
  <c r="FA599" s="1"/>
  <c r="FL599" s="1"/>
  <c r="GE599" s="1"/>
  <c r="EQ599"/>
  <c r="FB599" s="1"/>
  <c r="FM599" s="1"/>
  <c r="GB599" s="1"/>
  <c r="ER599"/>
  <c r="FC599" s="1"/>
  <c r="FN599" s="1"/>
  <c r="ES599"/>
  <c r="FD599" s="1"/>
  <c r="FO599" s="1"/>
  <c r="GH599" s="1"/>
  <c r="ET599"/>
  <c r="FE599" s="1"/>
  <c r="FP599" s="1"/>
  <c r="GC599" s="1"/>
  <c r="EU599"/>
  <c r="FF599" s="1"/>
  <c r="FQ599" s="1"/>
  <c r="GA599" s="1"/>
  <c r="FS599"/>
  <c r="FT599" s="1"/>
  <c r="FU599" s="1"/>
  <c r="FV599" s="1"/>
  <c r="FW599" s="1"/>
  <c r="EK600"/>
  <c r="EL600"/>
  <c r="EM600"/>
  <c r="EN600"/>
  <c r="EO600"/>
  <c r="EP600"/>
  <c r="EQ600"/>
  <c r="ER600"/>
  <c r="FC600" s="1"/>
  <c r="FN600" s="1"/>
  <c r="ES600"/>
  <c r="FD600" s="1"/>
  <c r="FO600" s="1"/>
  <c r="GH600" s="1"/>
  <c r="ET600"/>
  <c r="EU600"/>
  <c r="EK601"/>
  <c r="EL601"/>
  <c r="EW601" s="1"/>
  <c r="FH601" s="1"/>
  <c r="GD601" s="1"/>
  <c r="EM601"/>
  <c r="EN601"/>
  <c r="EO601"/>
  <c r="EZ601" s="1"/>
  <c r="FK601" s="1"/>
  <c r="GF601" s="1"/>
  <c r="EP601"/>
  <c r="FA601" s="1"/>
  <c r="FL601" s="1"/>
  <c r="GE601" s="1"/>
  <c r="EQ601"/>
  <c r="ER601"/>
  <c r="FC601" s="1"/>
  <c r="FN601" s="1"/>
  <c r="ES601"/>
  <c r="FD601" s="1"/>
  <c r="FO601" s="1"/>
  <c r="GH601" s="1"/>
  <c r="ET601"/>
  <c r="EU601"/>
  <c r="EK602"/>
  <c r="EL602"/>
  <c r="EM602"/>
  <c r="EN602"/>
  <c r="EO602"/>
  <c r="EZ602" s="1"/>
  <c r="FK602" s="1"/>
  <c r="GF602" s="1"/>
  <c r="EP602"/>
  <c r="EQ602"/>
  <c r="ER602"/>
  <c r="FC602" s="1"/>
  <c r="FN602" s="1"/>
  <c r="ES602"/>
  <c r="FD602" s="1"/>
  <c r="FO602" s="1"/>
  <c r="GH602" s="1"/>
  <c r="ET602"/>
  <c r="EU602"/>
  <c r="EK603"/>
  <c r="EL603"/>
  <c r="EW603" s="1"/>
  <c r="FH603" s="1"/>
  <c r="GD603" s="1"/>
  <c r="EM603"/>
  <c r="EN603"/>
  <c r="EO603"/>
  <c r="EZ603" s="1"/>
  <c r="FK603" s="1"/>
  <c r="GF603" s="1"/>
  <c r="EP603"/>
  <c r="FA603" s="1"/>
  <c r="FL603" s="1"/>
  <c r="GE603" s="1"/>
  <c r="EQ603"/>
  <c r="ER603"/>
  <c r="FC603" s="1"/>
  <c r="FN603" s="1"/>
  <c r="ES603"/>
  <c r="FD603" s="1"/>
  <c r="FO603" s="1"/>
  <c r="GH603" s="1"/>
  <c r="ET603"/>
  <c r="EU603"/>
  <c r="EK604"/>
  <c r="EL604"/>
  <c r="EM604"/>
  <c r="EN604"/>
  <c r="EO604"/>
  <c r="EZ604" s="1"/>
  <c r="FK604" s="1"/>
  <c r="GF604" s="1"/>
  <c r="EP604"/>
  <c r="FA604" s="1"/>
  <c r="FL604" s="1"/>
  <c r="GE604" s="1"/>
  <c r="EQ604"/>
  <c r="ER604"/>
  <c r="ES604"/>
  <c r="ET604"/>
  <c r="EU604"/>
  <c r="EK605"/>
  <c r="EL605"/>
  <c r="EM605"/>
  <c r="EN605"/>
  <c r="EO605"/>
  <c r="EZ605" s="1"/>
  <c r="FK605" s="1"/>
  <c r="GF605" s="1"/>
  <c r="EP605"/>
  <c r="FA605" s="1"/>
  <c r="FL605" s="1"/>
  <c r="GE605" s="1"/>
  <c r="EQ605"/>
  <c r="ER605"/>
  <c r="ES605"/>
  <c r="ET605"/>
  <c r="EU605"/>
  <c r="EK606"/>
  <c r="EV606" s="1"/>
  <c r="EL606"/>
  <c r="EW606" s="1"/>
  <c r="FH606" s="1"/>
  <c r="GD606" s="1"/>
  <c r="EM606"/>
  <c r="EX606" s="1"/>
  <c r="FI606" s="1"/>
  <c r="FZ606" s="1"/>
  <c r="EN606"/>
  <c r="EY606" s="1"/>
  <c r="FJ606" s="1"/>
  <c r="FY606" s="1"/>
  <c r="EO606"/>
  <c r="EZ606" s="1"/>
  <c r="FK606" s="1"/>
  <c r="GF606" s="1"/>
  <c r="EP606"/>
  <c r="FA606" s="1"/>
  <c r="FL606" s="1"/>
  <c r="GE606" s="1"/>
  <c r="EQ606"/>
  <c r="ER606"/>
  <c r="FC606" s="1"/>
  <c r="FN606" s="1"/>
  <c r="ES606"/>
  <c r="FD606" s="1"/>
  <c r="FO606" s="1"/>
  <c r="GH606" s="1"/>
  <c r="ET606"/>
  <c r="FE606" s="1"/>
  <c r="FP606" s="1"/>
  <c r="GC606" s="1"/>
  <c r="EU606"/>
  <c r="FF606" s="1"/>
  <c r="FQ606" s="1"/>
  <c r="GA606" s="1"/>
  <c r="FS606"/>
  <c r="FT606" s="1"/>
  <c r="FU606" s="1"/>
  <c r="EK607"/>
  <c r="EV607" s="1"/>
  <c r="EL607"/>
  <c r="EW607" s="1"/>
  <c r="FH607" s="1"/>
  <c r="GD607" s="1"/>
  <c r="EM607"/>
  <c r="EX607" s="1"/>
  <c r="EN607"/>
  <c r="EY607" s="1"/>
  <c r="FJ607" s="1"/>
  <c r="FY607" s="1"/>
  <c r="EO607"/>
  <c r="EZ607" s="1"/>
  <c r="FK607" s="1"/>
  <c r="GF607" s="1"/>
  <c r="EP607"/>
  <c r="FA607" s="1"/>
  <c r="FL607" s="1"/>
  <c r="GE607" s="1"/>
  <c r="EQ607"/>
  <c r="ER607"/>
  <c r="FC607" s="1"/>
  <c r="FN607" s="1"/>
  <c r="ES607"/>
  <c r="FD607" s="1"/>
  <c r="FO607" s="1"/>
  <c r="GH607" s="1"/>
  <c r="ET607"/>
  <c r="EU607"/>
  <c r="FF607" s="1"/>
  <c r="FQ607" s="1"/>
  <c r="GA607" s="1"/>
  <c r="FE607"/>
  <c r="FP607" s="1"/>
  <c r="GC607" s="1"/>
  <c r="FS607"/>
  <c r="FT607" s="1"/>
  <c r="FU607" s="1"/>
  <c r="FV607" s="1"/>
  <c r="FW607" s="1"/>
  <c r="EK608"/>
  <c r="EL608"/>
  <c r="EM608"/>
  <c r="EN608"/>
  <c r="EO608"/>
  <c r="EP608"/>
  <c r="EQ608"/>
  <c r="ER608"/>
  <c r="FC608" s="1"/>
  <c r="FN608" s="1"/>
  <c r="ES608"/>
  <c r="ET608"/>
  <c r="EU608"/>
  <c r="EK609"/>
  <c r="EV609" s="1"/>
  <c r="EL609"/>
  <c r="EW609" s="1"/>
  <c r="FH609" s="1"/>
  <c r="GD609" s="1"/>
  <c r="EM609"/>
  <c r="EX609" s="1"/>
  <c r="FI609" s="1"/>
  <c r="FZ609" s="1"/>
  <c r="EN609"/>
  <c r="EY609" s="1"/>
  <c r="FJ609" s="1"/>
  <c r="FY609" s="1"/>
  <c r="EO609"/>
  <c r="EZ609" s="1"/>
  <c r="FK609" s="1"/>
  <c r="GF609" s="1"/>
  <c r="EP609"/>
  <c r="FA609" s="1"/>
  <c r="FL609" s="1"/>
  <c r="GE609" s="1"/>
  <c r="EQ609"/>
  <c r="ER609"/>
  <c r="FC609" s="1"/>
  <c r="FN609" s="1"/>
  <c r="ES609"/>
  <c r="FD609" s="1"/>
  <c r="FO609" s="1"/>
  <c r="GH609" s="1"/>
  <c r="ET609"/>
  <c r="FE609" s="1"/>
  <c r="FP609" s="1"/>
  <c r="GC609" s="1"/>
  <c r="EU609"/>
  <c r="FF609" s="1"/>
  <c r="FQ609" s="1"/>
  <c r="GA609" s="1"/>
  <c r="FS609"/>
  <c r="FT609" s="1"/>
  <c r="EK610"/>
  <c r="EL610"/>
  <c r="EM610"/>
  <c r="EN610"/>
  <c r="EO610"/>
  <c r="EP610"/>
  <c r="EQ610"/>
  <c r="ER610"/>
  <c r="FC610" s="1"/>
  <c r="FN610" s="1"/>
  <c r="ES610"/>
  <c r="ET610"/>
  <c r="EU610"/>
  <c r="EK611"/>
  <c r="EV611" s="1"/>
  <c r="EL611"/>
  <c r="EW611" s="1"/>
  <c r="FH611" s="1"/>
  <c r="GD611" s="1"/>
  <c r="EM611"/>
  <c r="EX611" s="1"/>
  <c r="FI611" s="1"/>
  <c r="FZ611" s="1"/>
  <c r="EN611"/>
  <c r="EY611" s="1"/>
  <c r="FJ611" s="1"/>
  <c r="FY611" s="1"/>
  <c r="EO611"/>
  <c r="EZ611" s="1"/>
  <c r="FK611" s="1"/>
  <c r="GF611" s="1"/>
  <c r="EP611"/>
  <c r="FA611" s="1"/>
  <c r="FL611" s="1"/>
  <c r="GE611" s="1"/>
  <c r="EQ611"/>
  <c r="ER611"/>
  <c r="FC611" s="1"/>
  <c r="FN611" s="1"/>
  <c r="ES611"/>
  <c r="FD611" s="1"/>
  <c r="FO611" s="1"/>
  <c r="GH611" s="1"/>
  <c r="ET611"/>
  <c r="FE611" s="1"/>
  <c r="FP611" s="1"/>
  <c r="GC611" s="1"/>
  <c r="EU611"/>
  <c r="FF611" s="1"/>
  <c r="FQ611" s="1"/>
  <c r="GA611" s="1"/>
  <c r="FS611"/>
  <c r="FT611" s="1"/>
  <c r="EK612"/>
  <c r="EV612" s="1"/>
  <c r="EL612"/>
  <c r="EW612" s="1"/>
  <c r="FH612" s="1"/>
  <c r="GD612" s="1"/>
  <c r="EM612"/>
  <c r="EX612" s="1"/>
  <c r="FI612" s="1"/>
  <c r="FZ612" s="1"/>
  <c r="EN612"/>
  <c r="EY612" s="1"/>
  <c r="FJ612" s="1"/>
  <c r="FY612" s="1"/>
  <c r="EO612"/>
  <c r="EZ612" s="1"/>
  <c r="FK612" s="1"/>
  <c r="GF612" s="1"/>
  <c r="EP612"/>
  <c r="FA612" s="1"/>
  <c r="FL612" s="1"/>
  <c r="GE612" s="1"/>
  <c r="EQ612"/>
  <c r="ER612"/>
  <c r="FC612" s="1"/>
  <c r="ES612"/>
  <c r="FD612" s="1"/>
  <c r="FO612" s="1"/>
  <c r="GH612" s="1"/>
  <c r="ET612"/>
  <c r="FE612" s="1"/>
  <c r="FP612" s="1"/>
  <c r="GC612" s="1"/>
  <c r="EU612"/>
  <c r="FF612" s="1"/>
  <c r="FQ612" s="1"/>
  <c r="GA612" s="1"/>
  <c r="FS612"/>
  <c r="FT612" s="1"/>
  <c r="FU612" s="1"/>
  <c r="FV612" s="1"/>
  <c r="EK613"/>
  <c r="EL613"/>
  <c r="EM613"/>
  <c r="EN613"/>
  <c r="EO613"/>
  <c r="EP613"/>
  <c r="EQ613"/>
  <c r="ER613"/>
  <c r="FC613" s="1"/>
  <c r="FN613" s="1"/>
  <c r="ES613"/>
  <c r="ET613"/>
  <c r="EU613"/>
  <c r="EK614"/>
  <c r="EL614"/>
  <c r="EM614"/>
  <c r="EN614"/>
  <c r="EO614"/>
  <c r="EP614"/>
  <c r="EQ614"/>
  <c r="ER614"/>
  <c r="FC614" s="1"/>
  <c r="FN614" s="1"/>
  <c r="ES614"/>
  <c r="ET614"/>
  <c r="EU614"/>
  <c r="EK615"/>
  <c r="EL615"/>
  <c r="EM615"/>
  <c r="EN615"/>
  <c r="EO615"/>
  <c r="EP615"/>
  <c r="EQ615"/>
  <c r="ER615"/>
  <c r="FC615" s="1"/>
  <c r="FN615" s="1"/>
  <c r="ES615"/>
  <c r="FD615" s="1"/>
  <c r="FO615" s="1"/>
  <c r="GH615" s="1"/>
  <c r="ET615"/>
  <c r="EU615"/>
  <c r="EK616"/>
  <c r="EL616"/>
  <c r="EM616"/>
  <c r="EN616"/>
  <c r="EO616"/>
  <c r="EZ616" s="1"/>
  <c r="FK616" s="1"/>
  <c r="GF616" s="1"/>
  <c r="EP616"/>
  <c r="FA616" s="1"/>
  <c r="FL616" s="1"/>
  <c r="GE616" s="1"/>
  <c r="EQ616"/>
  <c r="ER616"/>
  <c r="FC616" s="1"/>
  <c r="ES616"/>
  <c r="ET616"/>
  <c r="EU616"/>
  <c r="EK617"/>
  <c r="EL617"/>
  <c r="EM617"/>
  <c r="EN617"/>
  <c r="EO617"/>
  <c r="EP617"/>
  <c r="EQ617"/>
  <c r="ER617"/>
  <c r="FC617" s="1"/>
  <c r="FN617" s="1"/>
  <c r="ES617"/>
  <c r="FD617" s="1"/>
  <c r="FO617" s="1"/>
  <c r="GH617" s="1"/>
  <c r="ET617"/>
  <c r="EU617"/>
  <c r="EK618"/>
  <c r="EL618"/>
  <c r="EM618"/>
  <c r="EN618"/>
  <c r="EO618"/>
  <c r="EP618"/>
  <c r="EQ618"/>
  <c r="ER618"/>
  <c r="FC618" s="1"/>
  <c r="FN618" s="1"/>
  <c r="ES618"/>
  <c r="ET618"/>
  <c r="EU618"/>
  <c r="EK619"/>
  <c r="EL619"/>
  <c r="EW619" s="1"/>
  <c r="FH619" s="1"/>
  <c r="GD619" s="1"/>
  <c r="EM619"/>
  <c r="EN619"/>
  <c r="EO619"/>
  <c r="EZ619" s="1"/>
  <c r="FK619" s="1"/>
  <c r="GF619" s="1"/>
  <c r="EP619"/>
  <c r="FA619" s="1"/>
  <c r="FL619" s="1"/>
  <c r="GE619" s="1"/>
  <c r="EQ619"/>
  <c r="ER619"/>
  <c r="FC619" s="1"/>
  <c r="FN619" s="1"/>
  <c r="ES619"/>
  <c r="FD619" s="1"/>
  <c r="FO619" s="1"/>
  <c r="GH619" s="1"/>
  <c r="ET619"/>
  <c r="EU619"/>
  <c r="EK620"/>
  <c r="EL620"/>
  <c r="EM620"/>
  <c r="EN620"/>
  <c r="EO620"/>
  <c r="EP620"/>
  <c r="FA620" s="1"/>
  <c r="FL620" s="1"/>
  <c r="GE620" s="1"/>
  <c r="EQ620"/>
  <c r="ER620"/>
  <c r="FC620" s="1"/>
  <c r="FN620" s="1"/>
  <c r="ES620"/>
  <c r="ET620"/>
  <c r="EU620"/>
  <c r="EK621"/>
  <c r="EV621" s="1"/>
  <c r="EL621"/>
  <c r="EW621" s="1"/>
  <c r="FH621" s="1"/>
  <c r="GD621" s="1"/>
  <c r="EM621"/>
  <c r="EX621" s="1"/>
  <c r="FI621" s="1"/>
  <c r="FZ621" s="1"/>
  <c r="EN621"/>
  <c r="EY621" s="1"/>
  <c r="FJ621" s="1"/>
  <c r="FY621" s="1"/>
  <c r="EO621"/>
  <c r="EZ621" s="1"/>
  <c r="FK621" s="1"/>
  <c r="GF621" s="1"/>
  <c r="EP621"/>
  <c r="FA621" s="1"/>
  <c r="FL621" s="1"/>
  <c r="GE621" s="1"/>
  <c r="EQ621"/>
  <c r="ER621"/>
  <c r="FC621" s="1"/>
  <c r="FN621" s="1"/>
  <c r="ES621"/>
  <c r="FD621" s="1"/>
  <c r="FO621" s="1"/>
  <c r="GH621" s="1"/>
  <c r="ET621"/>
  <c r="FE621" s="1"/>
  <c r="FP621" s="1"/>
  <c r="GC621" s="1"/>
  <c r="EU621"/>
  <c r="FF621" s="1"/>
  <c r="FQ621" s="1"/>
  <c r="GA621" s="1"/>
  <c r="FS621"/>
  <c r="FT621" s="1"/>
  <c r="EK622"/>
  <c r="EV622" s="1"/>
  <c r="EL622"/>
  <c r="EW622" s="1"/>
  <c r="FH622" s="1"/>
  <c r="GD622" s="1"/>
  <c r="EM622"/>
  <c r="EX622" s="1"/>
  <c r="FI622" s="1"/>
  <c r="FZ622" s="1"/>
  <c r="EN622"/>
  <c r="EY622" s="1"/>
  <c r="FJ622" s="1"/>
  <c r="FY622" s="1"/>
  <c r="EO622"/>
  <c r="EZ622" s="1"/>
  <c r="FK622" s="1"/>
  <c r="GF622" s="1"/>
  <c r="EP622"/>
  <c r="FA622" s="1"/>
  <c r="FL622" s="1"/>
  <c r="GE622" s="1"/>
  <c r="EQ622"/>
  <c r="ER622"/>
  <c r="FC622" s="1"/>
  <c r="FN622" s="1"/>
  <c r="ES622"/>
  <c r="FD622" s="1"/>
  <c r="FO622" s="1"/>
  <c r="GH622" s="1"/>
  <c r="ET622"/>
  <c r="FE622" s="1"/>
  <c r="FP622" s="1"/>
  <c r="GC622" s="1"/>
  <c r="EU622"/>
  <c r="FF622" s="1"/>
  <c r="FQ622" s="1"/>
  <c r="GA622" s="1"/>
  <c r="FS622"/>
  <c r="FT622" s="1"/>
  <c r="FU622" s="1"/>
  <c r="FV622" s="1"/>
  <c r="EK623"/>
  <c r="EV623" s="1"/>
  <c r="EL623"/>
  <c r="EW623" s="1"/>
  <c r="FH623" s="1"/>
  <c r="GD623" s="1"/>
  <c r="EM623"/>
  <c r="EX623" s="1"/>
  <c r="FI623" s="1"/>
  <c r="FZ623" s="1"/>
  <c r="EN623"/>
  <c r="EY623" s="1"/>
  <c r="FJ623" s="1"/>
  <c r="FY623" s="1"/>
  <c r="EO623"/>
  <c r="EZ623" s="1"/>
  <c r="FK623" s="1"/>
  <c r="GF623" s="1"/>
  <c r="EP623"/>
  <c r="FA623" s="1"/>
  <c r="FL623" s="1"/>
  <c r="GE623" s="1"/>
  <c r="EQ623"/>
  <c r="ER623"/>
  <c r="FC623" s="1"/>
  <c r="FN623" s="1"/>
  <c r="ES623"/>
  <c r="FD623" s="1"/>
  <c r="FO623" s="1"/>
  <c r="GH623" s="1"/>
  <c r="ET623"/>
  <c r="FE623" s="1"/>
  <c r="FP623" s="1"/>
  <c r="GC623" s="1"/>
  <c r="EU623"/>
  <c r="FF623" s="1"/>
  <c r="FQ623" s="1"/>
  <c r="GA623" s="1"/>
  <c r="FS623"/>
  <c r="FT623" s="1"/>
  <c r="EK624"/>
  <c r="EL624"/>
  <c r="EM624"/>
  <c r="EN624"/>
  <c r="EO624"/>
  <c r="EP624"/>
  <c r="EQ624"/>
  <c r="ER624"/>
  <c r="FC624" s="1"/>
  <c r="FN624" s="1"/>
  <c r="ES624"/>
  <c r="ET624"/>
  <c r="EU624"/>
  <c r="EK625"/>
  <c r="EL625"/>
  <c r="EM625"/>
  <c r="EN625"/>
  <c r="EO625"/>
  <c r="EZ625" s="1"/>
  <c r="FK625" s="1"/>
  <c r="GF625" s="1"/>
  <c r="EP625"/>
  <c r="EQ625"/>
  <c r="ER625"/>
  <c r="FC625" s="1"/>
  <c r="FN625" s="1"/>
  <c r="ES625"/>
  <c r="FD625" s="1"/>
  <c r="FO625" s="1"/>
  <c r="GH625" s="1"/>
  <c r="ET625"/>
  <c r="EU625"/>
  <c r="EK626"/>
  <c r="EL626"/>
  <c r="EM626"/>
  <c r="EN626"/>
  <c r="EO626"/>
  <c r="EP626"/>
  <c r="EQ626"/>
  <c r="ER626"/>
  <c r="FC626" s="1"/>
  <c r="FN626" s="1"/>
  <c r="ES626"/>
  <c r="ET626"/>
  <c r="EU626"/>
  <c r="EK627"/>
  <c r="EL627"/>
  <c r="EM627"/>
  <c r="EN627"/>
  <c r="EO627"/>
  <c r="EP627"/>
  <c r="EQ627"/>
  <c r="ER627"/>
  <c r="FC627" s="1"/>
  <c r="FN627" s="1"/>
  <c r="ES627"/>
  <c r="ET627"/>
  <c r="EU627"/>
  <c r="EK628"/>
  <c r="EL628"/>
  <c r="EM628"/>
  <c r="EN628"/>
  <c r="EO628"/>
  <c r="EP628"/>
  <c r="EQ628"/>
  <c r="ER628"/>
  <c r="FC628" s="1"/>
  <c r="ES628"/>
  <c r="ET628"/>
  <c r="EU628"/>
  <c r="EK629"/>
  <c r="EL629"/>
  <c r="EM629"/>
  <c r="EN629"/>
  <c r="EO629"/>
  <c r="EP629"/>
  <c r="EQ629"/>
  <c r="ER629"/>
  <c r="FC629" s="1"/>
  <c r="FN629" s="1"/>
  <c r="ES629"/>
  <c r="ET629"/>
  <c r="EU629"/>
  <c r="EK630"/>
  <c r="EL630"/>
  <c r="EW630" s="1"/>
  <c r="FH630" s="1"/>
  <c r="GD630" s="1"/>
  <c r="EM630"/>
  <c r="EN630"/>
  <c r="EO630"/>
  <c r="EZ630" s="1"/>
  <c r="FK630" s="1"/>
  <c r="GF630" s="1"/>
  <c r="EP630"/>
  <c r="EQ630"/>
  <c r="ER630"/>
  <c r="FC630" s="1"/>
  <c r="FN630" s="1"/>
  <c r="ES630"/>
  <c r="FD630" s="1"/>
  <c r="ET630"/>
  <c r="EU630"/>
  <c r="EK631"/>
  <c r="EL631"/>
  <c r="EW631" s="1"/>
  <c r="FH631" s="1"/>
  <c r="GD631" s="1"/>
  <c r="EM631"/>
  <c r="EN631"/>
  <c r="EO631"/>
  <c r="EZ631" s="1"/>
  <c r="FK631" s="1"/>
  <c r="GF631" s="1"/>
  <c r="EP631"/>
  <c r="EQ631"/>
  <c r="ER631"/>
  <c r="FC631" s="1"/>
  <c r="FN631" s="1"/>
  <c r="ES631"/>
  <c r="FD631" s="1"/>
  <c r="FO631" s="1"/>
  <c r="GH631" s="1"/>
  <c r="ET631"/>
  <c r="EU631"/>
  <c r="EK632"/>
  <c r="EL632"/>
  <c r="EM632"/>
  <c r="EN632"/>
  <c r="EO632"/>
  <c r="EP632"/>
  <c r="EQ632"/>
  <c r="ER632"/>
  <c r="FC632" s="1"/>
  <c r="FN632" s="1"/>
  <c r="ES632"/>
  <c r="ET632"/>
  <c r="EU632"/>
  <c r="EK633"/>
  <c r="EL633"/>
  <c r="EW633" s="1"/>
  <c r="EM633"/>
  <c r="EN633"/>
  <c r="EO633"/>
  <c r="EZ633" s="1"/>
  <c r="FK633" s="1"/>
  <c r="GF633" s="1"/>
  <c r="EP633"/>
  <c r="FA633" s="1"/>
  <c r="FL633" s="1"/>
  <c r="GE633" s="1"/>
  <c r="EQ633"/>
  <c r="ER633"/>
  <c r="FC633" s="1"/>
  <c r="FN633" s="1"/>
  <c r="ES633"/>
  <c r="FD633" s="1"/>
  <c r="FO633" s="1"/>
  <c r="GH633" s="1"/>
  <c r="ET633"/>
  <c r="EU633"/>
  <c r="EK634"/>
  <c r="EV634" s="1"/>
  <c r="EL634"/>
  <c r="EW634" s="1"/>
  <c r="FH634" s="1"/>
  <c r="GD634" s="1"/>
  <c r="EM634"/>
  <c r="EX634" s="1"/>
  <c r="FI634" s="1"/>
  <c r="FZ634" s="1"/>
  <c r="EN634"/>
  <c r="EY634" s="1"/>
  <c r="FJ634" s="1"/>
  <c r="FY634" s="1"/>
  <c r="EO634"/>
  <c r="EZ634" s="1"/>
  <c r="FK634" s="1"/>
  <c r="GF634" s="1"/>
  <c r="EP634"/>
  <c r="FA634" s="1"/>
  <c r="FL634" s="1"/>
  <c r="GE634" s="1"/>
  <c r="EQ634"/>
  <c r="FB634" s="1"/>
  <c r="FM634" s="1"/>
  <c r="GB634" s="1"/>
  <c r="ER634"/>
  <c r="FC634" s="1"/>
  <c r="FN634" s="1"/>
  <c r="ES634"/>
  <c r="FD634" s="1"/>
  <c r="FO634" s="1"/>
  <c r="GH634" s="1"/>
  <c r="ET634"/>
  <c r="FE634" s="1"/>
  <c r="FP634" s="1"/>
  <c r="GC634" s="1"/>
  <c r="EU634"/>
  <c r="FF634" s="1"/>
  <c r="FQ634" s="1"/>
  <c r="GA634" s="1"/>
  <c r="FS634"/>
  <c r="FT634" s="1"/>
  <c r="FU634" s="1"/>
  <c r="FV634" s="1"/>
  <c r="EK635"/>
  <c r="EL635"/>
  <c r="EM635"/>
  <c r="EN635"/>
  <c r="EO635"/>
  <c r="EP635"/>
  <c r="EQ635"/>
  <c r="ER635"/>
  <c r="FC635" s="1"/>
  <c r="FN635" s="1"/>
  <c r="ES635"/>
  <c r="ET635"/>
  <c r="EU635"/>
  <c r="EK636"/>
  <c r="EL636"/>
  <c r="EW636" s="1"/>
  <c r="FH636" s="1"/>
  <c r="GD636" s="1"/>
  <c r="EM636"/>
  <c r="EN636"/>
  <c r="EO636"/>
  <c r="EZ636" s="1"/>
  <c r="FK636" s="1"/>
  <c r="GF636" s="1"/>
  <c r="EP636"/>
  <c r="FA636" s="1"/>
  <c r="FL636" s="1"/>
  <c r="GE636" s="1"/>
  <c r="EQ636"/>
  <c r="ER636"/>
  <c r="FC636" s="1"/>
  <c r="FN636" s="1"/>
  <c r="ES636"/>
  <c r="FD636" s="1"/>
  <c r="FO636" s="1"/>
  <c r="GH636" s="1"/>
  <c r="ET636"/>
  <c r="EU636"/>
  <c r="EK637"/>
  <c r="EL637"/>
  <c r="EW637" s="1"/>
  <c r="FH637" s="1"/>
  <c r="GD637" s="1"/>
  <c r="EM637"/>
  <c r="EX637" s="1"/>
  <c r="FI637" s="1"/>
  <c r="FZ637" s="1"/>
  <c r="EN637"/>
  <c r="EY637" s="1"/>
  <c r="FJ637" s="1"/>
  <c r="FY637" s="1"/>
  <c r="EO637"/>
  <c r="EZ637" s="1"/>
  <c r="FK637" s="1"/>
  <c r="GF637" s="1"/>
  <c r="EP637"/>
  <c r="FA637" s="1"/>
  <c r="FL637" s="1"/>
  <c r="GE637" s="1"/>
  <c r="EQ637"/>
  <c r="FB637" s="1"/>
  <c r="FM637" s="1"/>
  <c r="GB637" s="1"/>
  <c r="ER637"/>
  <c r="FC637" s="1"/>
  <c r="FN637" s="1"/>
  <c r="ES637"/>
  <c r="FD637" s="1"/>
  <c r="FO637" s="1"/>
  <c r="GH637" s="1"/>
  <c r="ET637"/>
  <c r="FE637" s="1"/>
  <c r="FP637" s="1"/>
  <c r="GC637" s="1"/>
  <c r="EU637"/>
  <c r="FF637" s="1"/>
  <c r="FQ637" s="1"/>
  <c r="GA637" s="1"/>
  <c r="EV637"/>
  <c r="FS637"/>
  <c r="FT637" s="1"/>
  <c r="EK638"/>
  <c r="EV638" s="1"/>
  <c r="EL638"/>
  <c r="EW638" s="1"/>
  <c r="FH638" s="1"/>
  <c r="GD638" s="1"/>
  <c r="EM638"/>
  <c r="EX638" s="1"/>
  <c r="FI638" s="1"/>
  <c r="FZ638" s="1"/>
  <c r="EN638"/>
  <c r="EY638" s="1"/>
  <c r="FJ638" s="1"/>
  <c r="FY638" s="1"/>
  <c r="EO638"/>
  <c r="EZ638" s="1"/>
  <c r="FK638" s="1"/>
  <c r="GF638" s="1"/>
  <c r="EP638"/>
  <c r="FA638" s="1"/>
  <c r="FL638" s="1"/>
  <c r="GE638" s="1"/>
  <c r="EQ638"/>
  <c r="ER638"/>
  <c r="FC638" s="1"/>
  <c r="FN638" s="1"/>
  <c r="ES638"/>
  <c r="FD638" s="1"/>
  <c r="FO638" s="1"/>
  <c r="GH638" s="1"/>
  <c r="ET638"/>
  <c r="FE638" s="1"/>
  <c r="FP638" s="1"/>
  <c r="GC638" s="1"/>
  <c r="EU638"/>
  <c r="FF638" s="1"/>
  <c r="FQ638" s="1"/>
  <c r="GA638" s="1"/>
  <c r="FS638"/>
  <c r="FT638" s="1"/>
  <c r="FU638" s="1"/>
  <c r="FV638" s="1"/>
  <c r="EK639"/>
  <c r="EL639"/>
  <c r="EM639"/>
  <c r="EN639"/>
  <c r="EO639"/>
  <c r="EZ639" s="1"/>
  <c r="FK639" s="1"/>
  <c r="GF639" s="1"/>
  <c r="EP639"/>
  <c r="FA639" s="1"/>
  <c r="FL639" s="1"/>
  <c r="GE639" s="1"/>
  <c r="EQ639"/>
  <c r="ER639"/>
  <c r="FC639" s="1"/>
  <c r="FN639" s="1"/>
  <c r="ES639"/>
  <c r="ET639"/>
  <c r="EU639"/>
  <c r="EK640"/>
  <c r="EL640"/>
  <c r="EW640" s="1"/>
  <c r="FH640" s="1"/>
  <c r="GD640" s="1"/>
  <c r="EM640"/>
  <c r="EN640"/>
  <c r="EO640"/>
  <c r="EP640"/>
  <c r="EQ640"/>
  <c r="ER640"/>
  <c r="FC640" s="1"/>
  <c r="FN640" s="1"/>
  <c r="ES640"/>
  <c r="ET640"/>
  <c r="EU640"/>
  <c r="EK641"/>
  <c r="EL641"/>
  <c r="EW641" s="1"/>
  <c r="EM641"/>
  <c r="EN641"/>
  <c r="EO641"/>
  <c r="EZ641" s="1"/>
  <c r="FK641" s="1"/>
  <c r="GF641" s="1"/>
  <c r="EP641"/>
  <c r="EQ641"/>
  <c r="ER641"/>
  <c r="FC641" s="1"/>
  <c r="FN641" s="1"/>
  <c r="ES641"/>
  <c r="FD641" s="1"/>
  <c r="FO641" s="1"/>
  <c r="GH641" s="1"/>
  <c r="ET641"/>
  <c r="EU641"/>
  <c r="EK642"/>
  <c r="EL642"/>
  <c r="EW642" s="1"/>
  <c r="FH642" s="1"/>
  <c r="GD642" s="1"/>
  <c r="EM642"/>
  <c r="EN642"/>
  <c r="EO642"/>
  <c r="EZ642" s="1"/>
  <c r="FK642" s="1"/>
  <c r="GF642" s="1"/>
  <c r="EP642"/>
  <c r="FA642" s="1"/>
  <c r="FL642" s="1"/>
  <c r="GE642" s="1"/>
  <c r="EQ642"/>
  <c r="ER642"/>
  <c r="FC642" s="1"/>
  <c r="FN642" s="1"/>
  <c r="ES642"/>
  <c r="FD642" s="1"/>
  <c r="FO642" s="1"/>
  <c r="GH642" s="1"/>
  <c r="ET642"/>
  <c r="EU642"/>
  <c r="EK643"/>
  <c r="EV643" s="1"/>
  <c r="EL643"/>
  <c r="EW643" s="1"/>
  <c r="FH643" s="1"/>
  <c r="GD643" s="1"/>
  <c r="EM643"/>
  <c r="EX643" s="1"/>
  <c r="FI643" s="1"/>
  <c r="FZ643" s="1"/>
  <c r="EN643"/>
  <c r="EY643" s="1"/>
  <c r="FJ643" s="1"/>
  <c r="FY643" s="1"/>
  <c r="EO643"/>
  <c r="EZ643" s="1"/>
  <c r="FK643" s="1"/>
  <c r="GF643" s="1"/>
  <c r="EP643"/>
  <c r="FA643" s="1"/>
  <c r="FL643" s="1"/>
  <c r="GE643" s="1"/>
  <c r="EQ643"/>
  <c r="ER643"/>
  <c r="FC643" s="1"/>
  <c r="FN643" s="1"/>
  <c r="ES643"/>
  <c r="FD643" s="1"/>
  <c r="FO643" s="1"/>
  <c r="GH643" s="1"/>
  <c r="ET643"/>
  <c r="FE643" s="1"/>
  <c r="FP643" s="1"/>
  <c r="GC643" s="1"/>
  <c r="EU643"/>
  <c r="FF643" s="1"/>
  <c r="FQ643" s="1"/>
  <c r="GA643" s="1"/>
  <c r="FS643"/>
  <c r="FT643" s="1"/>
  <c r="EK644"/>
  <c r="EV644" s="1"/>
  <c r="EL644"/>
  <c r="EW644" s="1"/>
  <c r="FH644" s="1"/>
  <c r="GD644" s="1"/>
  <c r="EM644"/>
  <c r="EN644"/>
  <c r="EY644" s="1"/>
  <c r="FJ644" s="1"/>
  <c r="FY644" s="1"/>
  <c r="EO644"/>
  <c r="EZ644" s="1"/>
  <c r="FK644" s="1"/>
  <c r="GF644" s="1"/>
  <c r="EP644"/>
  <c r="FA644" s="1"/>
  <c r="FL644" s="1"/>
  <c r="GE644" s="1"/>
  <c r="EQ644"/>
  <c r="ER644"/>
  <c r="FC644" s="1"/>
  <c r="ES644"/>
  <c r="FD644" s="1"/>
  <c r="FO644" s="1"/>
  <c r="GH644" s="1"/>
  <c r="ET644"/>
  <c r="FE644" s="1"/>
  <c r="FP644" s="1"/>
  <c r="GC644" s="1"/>
  <c r="EU644"/>
  <c r="FF644" s="1"/>
  <c r="FQ644" s="1"/>
  <c r="GA644" s="1"/>
  <c r="EX644"/>
  <c r="FI644" s="1"/>
  <c r="FZ644" s="1"/>
  <c r="FS644"/>
  <c r="FT644" s="1"/>
  <c r="FU644" s="1"/>
  <c r="FV644" s="1"/>
  <c r="EK645"/>
  <c r="EV645" s="1"/>
  <c r="EL645"/>
  <c r="EW645" s="1"/>
  <c r="FH645" s="1"/>
  <c r="GD645" s="1"/>
  <c r="EM645"/>
  <c r="EX645" s="1"/>
  <c r="FI645" s="1"/>
  <c r="FZ645" s="1"/>
  <c r="EN645"/>
  <c r="EY645" s="1"/>
  <c r="FJ645" s="1"/>
  <c r="FY645" s="1"/>
  <c r="EO645"/>
  <c r="EZ645" s="1"/>
  <c r="FK645" s="1"/>
  <c r="GF645" s="1"/>
  <c r="EP645"/>
  <c r="FA645" s="1"/>
  <c r="FL645" s="1"/>
  <c r="GE645" s="1"/>
  <c r="EQ645"/>
  <c r="ER645"/>
  <c r="FC645" s="1"/>
  <c r="FN645" s="1"/>
  <c r="ES645"/>
  <c r="ET645"/>
  <c r="FE645" s="1"/>
  <c r="FP645" s="1"/>
  <c r="GC645" s="1"/>
  <c r="EU645"/>
  <c r="FF645" s="1"/>
  <c r="FQ645" s="1"/>
  <c r="GA645" s="1"/>
  <c r="FD645"/>
  <c r="FO645" s="1"/>
  <c r="GH645" s="1"/>
  <c r="FS645"/>
  <c r="FT645" s="1"/>
  <c r="EK646"/>
  <c r="EL646"/>
  <c r="EW646" s="1"/>
  <c r="FH646" s="1"/>
  <c r="GD646" s="1"/>
  <c r="EM646"/>
  <c r="EN646"/>
  <c r="EO646"/>
  <c r="EZ646" s="1"/>
  <c r="FK646" s="1"/>
  <c r="GF646" s="1"/>
  <c r="EP646"/>
  <c r="EQ646"/>
  <c r="ER646"/>
  <c r="FC646" s="1"/>
  <c r="FN646" s="1"/>
  <c r="ES646"/>
  <c r="FD646" s="1"/>
  <c r="FO646" s="1"/>
  <c r="GH646" s="1"/>
  <c r="ET646"/>
  <c r="EU646"/>
  <c r="EK647"/>
  <c r="EV647" s="1"/>
  <c r="EL647"/>
  <c r="EW647" s="1"/>
  <c r="FH647" s="1"/>
  <c r="GD647" s="1"/>
  <c r="EM647"/>
  <c r="EX647" s="1"/>
  <c r="FI647" s="1"/>
  <c r="FZ647" s="1"/>
  <c r="EN647"/>
  <c r="EY647" s="1"/>
  <c r="FJ647" s="1"/>
  <c r="FY647" s="1"/>
  <c r="EO647"/>
  <c r="EZ647" s="1"/>
  <c r="FK647" s="1"/>
  <c r="GF647" s="1"/>
  <c r="EP647"/>
  <c r="FA647" s="1"/>
  <c r="FL647" s="1"/>
  <c r="GE647" s="1"/>
  <c r="EQ647"/>
  <c r="ER647"/>
  <c r="FC647" s="1"/>
  <c r="FN647" s="1"/>
  <c r="ES647"/>
  <c r="FD647" s="1"/>
  <c r="FO647" s="1"/>
  <c r="GH647" s="1"/>
  <c r="ET647"/>
  <c r="FE647" s="1"/>
  <c r="FP647" s="1"/>
  <c r="GC647" s="1"/>
  <c r="EU647"/>
  <c r="FF647" s="1"/>
  <c r="FQ647" s="1"/>
  <c r="GA647" s="1"/>
  <c r="FS647"/>
  <c r="FT647" s="1"/>
  <c r="EK648"/>
  <c r="EV648" s="1"/>
  <c r="EL648"/>
  <c r="EW648" s="1"/>
  <c r="FH648" s="1"/>
  <c r="GD648" s="1"/>
  <c r="EM648"/>
  <c r="EN648"/>
  <c r="EY648" s="1"/>
  <c r="FJ648" s="1"/>
  <c r="FY648" s="1"/>
  <c r="EO648"/>
  <c r="EZ648" s="1"/>
  <c r="FK648" s="1"/>
  <c r="GF648" s="1"/>
  <c r="EP648"/>
  <c r="FA648" s="1"/>
  <c r="FL648" s="1"/>
  <c r="GE648" s="1"/>
  <c r="EQ648"/>
  <c r="ER648"/>
  <c r="FC648" s="1"/>
  <c r="ES648"/>
  <c r="FD648" s="1"/>
  <c r="FO648" s="1"/>
  <c r="GH648" s="1"/>
  <c r="ET648"/>
  <c r="FE648" s="1"/>
  <c r="FP648" s="1"/>
  <c r="GC648" s="1"/>
  <c r="EU648"/>
  <c r="FF648" s="1"/>
  <c r="FQ648" s="1"/>
  <c r="GA648" s="1"/>
  <c r="EX648"/>
  <c r="FI648" s="1"/>
  <c r="FZ648" s="1"/>
  <c r="FS648"/>
  <c r="FT648" s="1"/>
  <c r="FU648" s="1"/>
  <c r="FV648" s="1"/>
  <c r="EK649"/>
  <c r="EL649"/>
  <c r="EW649" s="1"/>
  <c r="EM649"/>
  <c r="EN649"/>
  <c r="EO649"/>
  <c r="EZ649" s="1"/>
  <c r="FK649" s="1"/>
  <c r="GF649" s="1"/>
  <c r="EP649"/>
  <c r="FA649" s="1"/>
  <c r="FL649" s="1"/>
  <c r="GE649" s="1"/>
  <c r="EQ649"/>
  <c r="ER649"/>
  <c r="FC649" s="1"/>
  <c r="FN649" s="1"/>
  <c r="ES649"/>
  <c r="FD649" s="1"/>
  <c r="FO649" s="1"/>
  <c r="GH649" s="1"/>
  <c r="ET649"/>
  <c r="EU649"/>
  <c r="EK650"/>
  <c r="EV650" s="1"/>
  <c r="EL650"/>
  <c r="EW650" s="1"/>
  <c r="FH650" s="1"/>
  <c r="GD650" s="1"/>
  <c r="EM650"/>
  <c r="EX650" s="1"/>
  <c r="FI650" s="1"/>
  <c r="FZ650" s="1"/>
  <c r="EN650"/>
  <c r="EY650" s="1"/>
  <c r="FJ650" s="1"/>
  <c r="FY650" s="1"/>
  <c r="EO650"/>
  <c r="EZ650" s="1"/>
  <c r="FK650" s="1"/>
  <c r="GF650" s="1"/>
  <c r="EP650"/>
  <c r="EQ650"/>
  <c r="ER650"/>
  <c r="FC650" s="1"/>
  <c r="FN650" s="1"/>
  <c r="ES650"/>
  <c r="FD650" s="1"/>
  <c r="FO650" s="1"/>
  <c r="GH650" s="1"/>
  <c r="ET650"/>
  <c r="FE650" s="1"/>
  <c r="FP650" s="1"/>
  <c r="GC650" s="1"/>
  <c r="EU650"/>
  <c r="FA650"/>
  <c r="FL650" s="1"/>
  <c r="GE650" s="1"/>
  <c r="FF650"/>
  <c r="FQ650" s="1"/>
  <c r="GA650" s="1"/>
  <c r="FS650"/>
  <c r="FT650" s="1"/>
  <c r="FU650" s="1"/>
  <c r="FV650" s="1"/>
  <c r="EK651"/>
  <c r="EV651" s="1"/>
  <c r="EL651"/>
  <c r="EW651" s="1"/>
  <c r="FH651" s="1"/>
  <c r="GD651" s="1"/>
  <c r="EM651"/>
  <c r="EX651" s="1"/>
  <c r="FI651" s="1"/>
  <c r="FZ651" s="1"/>
  <c r="EN651"/>
  <c r="EY651" s="1"/>
  <c r="FJ651" s="1"/>
  <c r="FY651" s="1"/>
  <c r="EO651"/>
  <c r="EZ651" s="1"/>
  <c r="FK651" s="1"/>
  <c r="GF651" s="1"/>
  <c r="EP651"/>
  <c r="FA651" s="1"/>
  <c r="FL651" s="1"/>
  <c r="GE651" s="1"/>
  <c r="EQ651"/>
  <c r="ER651"/>
  <c r="FC651" s="1"/>
  <c r="FN651" s="1"/>
  <c r="ES651"/>
  <c r="FD651" s="1"/>
  <c r="FO651" s="1"/>
  <c r="GH651" s="1"/>
  <c r="ET651"/>
  <c r="FE651" s="1"/>
  <c r="FP651" s="1"/>
  <c r="GC651" s="1"/>
  <c r="EU651"/>
  <c r="FF651" s="1"/>
  <c r="FQ651" s="1"/>
  <c r="GA651" s="1"/>
  <c r="FS651"/>
  <c r="FT651" s="1"/>
  <c r="EK652"/>
  <c r="EV652" s="1"/>
  <c r="EL652"/>
  <c r="EW652" s="1"/>
  <c r="FH652" s="1"/>
  <c r="GD652" s="1"/>
  <c r="EM652"/>
  <c r="EX652" s="1"/>
  <c r="FI652" s="1"/>
  <c r="FZ652" s="1"/>
  <c r="EN652"/>
  <c r="EY652" s="1"/>
  <c r="FJ652" s="1"/>
  <c r="FY652" s="1"/>
  <c r="EO652"/>
  <c r="EZ652" s="1"/>
  <c r="FK652" s="1"/>
  <c r="GF652" s="1"/>
  <c r="EP652"/>
  <c r="FA652" s="1"/>
  <c r="FL652" s="1"/>
  <c r="GE652" s="1"/>
  <c r="EQ652"/>
  <c r="ER652"/>
  <c r="FC652" s="1"/>
  <c r="FN652" s="1"/>
  <c r="ES652"/>
  <c r="FD652" s="1"/>
  <c r="FO652" s="1"/>
  <c r="GH652" s="1"/>
  <c r="ET652"/>
  <c r="FE652" s="1"/>
  <c r="FP652" s="1"/>
  <c r="GC652" s="1"/>
  <c r="EU652"/>
  <c r="FF652" s="1"/>
  <c r="FQ652" s="1"/>
  <c r="GA652" s="1"/>
  <c r="FS652"/>
  <c r="FT652" s="1"/>
  <c r="FU652" s="1"/>
  <c r="FV652" s="1"/>
  <c r="EK653"/>
  <c r="EL653"/>
  <c r="EM653"/>
  <c r="EN653"/>
  <c r="EO653"/>
  <c r="EP653"/>
  <c r="EQ653"/>
  <c r="ER653"/>
  <c r="FC653" s="1"/>
  <c r="FN653" s="1"/>
  <c r="ES653"/>
  <c r="ET653"/>
  <c r="EU653"/>
  <c r="EK654"/>
  <c r="EL654"/>
  <c r="EM654"/>
  <c r="EN654"/>
  <c r="EO654"/>
  <c r="EZ654" s="1"/>
  <c r="FK654" s="1"/>
  <c r="GF654" s="1"/>
  <c r="EP654"/>
  <c r="FA654" s="1"/>
  <c r="FL654" s="1"/>
  <c r="GE654" s="1"/>
  <c r="ER654"/>
  <c r="FC654" s="1"/>
  <c r="FN654" s="1"/>
  <c r="ES654"/>
  <c r="ET654"/>
  <c r="EU654"/>
  <c r="EK655"/>
  <c r="EV655" s="1"/>
  <c r="EL655"/>
  <c r="EW655" s="1"/>
  <c r="FH655" s="1"/>
  <c r="GD655" s="1"/>
  <c r="EM655"/>
  <c r="EX655" s="1"/>
  <c r="FI655" s="1"/>
  <c r="FZ655" s="1"/>
  <c r="EN655"/>
  <c r="EY655" s="1"/>
  <c r="FJ655" s="1"/>
  <c r="FY655" s="1"/>
  <c r="EO655"/>
  <c r="EZ655" s="1"/>
  <c r="FK655" s="1"/>
  <c r="GF655" s="1"/>
  <c r="EP655"/>
  <c r="FA655" s="1"/>
  <c r="FL655" s="1"/>
  <c r="GE655" s="1"/>
  <c r="EQ655"/>
  <c r="FB655" s="1"/>
  <c r="FM655" s="1"/>
  <c r="GB655" s="1"/>
  <c r="ER655"/>
  <c r="FC655" s="1"/>
  <c r="FN655" s="1"/>
  <c r="ES655"/>
  <c r="FD655" s="1"/>
  <c r="FO655" s="1"/>
  <c r="GH655" s="1"/>
  <c r="ET655"/>
  <c r="FE655" s="1"/>
  <c r="FP655" s="1"/>
  <c r="GC655" s="1"/>
  <c r="EU655"/>
  <c r="FF655" s="1"/>
  <c r="FQ655" s="1"/>
  <c r="GA655" s="1"/>
  <c r="FS655"/>
  <c r="FT655" s="1"/>
  <c r="EK656"/>
  <c r="EV656" s="1"/>
  <c r="EL656"/>
  <c r="EW656" s="1"/>
  <c r="FH656" s="1"/>
  <c r="GD656" s="1"/>
  <c r="EM656"/>
  <c r="EX656" s="1"/>
  <c r="FI656" s="1"/>
  <c r="FZ656" s="1"/>
  <c r="EN656"/>
  <c r="EY656" s="1"/>
  <c r="FJ656" s="1"/>
  <c r="FY656" s="1"/>
  <c r="EO656"/>
  <c r="EZ656" s="1"/>
  <c r="FK656" s="1"/>
  <c r="GF656" s="1"/>
  <c r="EP656"/>
  <c r="FA656" s="1"/>
  <c r="FL656" s="1"/>
  <c r="GE656" s="1"/>
  <c r="EQ656"/>
  <c r="FB656" s="1"/>
  <c r="FM656" s="1"/>
  <c r="GB656" s="1"/>
  <c r="ER656"/>
  <c r="FC656" s="1"/>
  <c r="FN656" s="1"/>
  <c r="ES656"/>
  <c r="FD656" s="1"/>
  <c r="FO656" s="1"/>
  <c r="GH656" s="1"/>
  <c r="ET656"/>
  <c r="EU656"/>
  <c r="FS656"/>
  <c r="FT656" s="1"/>
  <c r="FU656" s="1"/>
  <c r="FV656" s="1"/>
  <c r="EK657"/>
  <c r="EL657"/>
  <c r="EM657"/>
  <c r="EN657"/>
  <c r="EO657"/>
  <c r="EZ657" s="1"/>
  <c r="FK657" s="1"/>
  <c r="GF657" s="1"/>
  <c r="EP657"/>
  <c r="EQ657"/>
  <c r="ER657"/>
  <c r="ES657"/>
  <c r="ET657"/>
  <c r="EU657"/>
  <c r="FC657"/>
  <c r="FN657" s="1"/>
  <c r="EK658"/>
  <c r="EL658"/>
  <c r="EM658"/>
  <c r="EN658"/>
  <c r="EO658"/>
  <c r="EZ658" s="1"/>
  <c r="FK658" s="1"/>
  <c r="GF658" s="1"/>
  <c r="EP658"/>
  <c r="FA658" s="1"/>
  <c r="FL658" s="1"/>
  <c r="GE658" s="1"/>
  <c r="EQ658"/>
  <c r="ER658"/>
  <c r="FC658" s="1"/>
  <c r="FN658" s="1"/>
  <c r="ES658"/>
  <c r="FD658" s="1"/>
  <c r="ET658"/>
  <c r="EU658"/>
  <c r="EW658"/>
  <c r="FH658" s="1"/>
  <c r="GD658" s="1"/>
  <c r="EK659"/>
  <c r="EL659"/>
  <c r="EW659" s="1"/>
  <c r="FH659" s="1"/>
  <c r="GD659" s="1"/>
  <c r="EM659"/>
  <c r="EN659"/>
  <c r="EO659"/>
  <c r="EZ659" s="1"/>
  <c r="FK659" s="1"/>
  <c r="GF659" s="1"/>
  <c r="EP659"/>
  <c r="FA659" s="1"/>
  <c r="FL659" s="1"/>
  <c r="GE659" s="1"/>
  <c r="EQ659"/>
  <c r="ER659"/>
  <c r="FC659" s="1"/>
  <c r="FN659" s="1"/>
  <c r="ES659"/>
  <c r="FD659" s="1"/>
  <c r="FO659" s="1"/>
  <c r="GH659" s="1"/>
  <c r="ET659"/>
  <c r="EU659"/>
  <c r="EK660"/>
  <c r="EV660" s="1"/>
  <c r="EL660"/>
  <c r="EW660" s="1"/>
  <c r="FH660" s="1"/>
  <c r="GD660" s="1"/>
  <c r="EM660"/>
  <c r="EX660" s="1"/>
  <c r="FI660" s="1"/>
  <c r="FZ660" s="1"/>
  <c r="EN660"/>
  <c r="EY660" s="1"/>
  <c r="FJ660" s="1"/>
  <c r="FY660" s="1"/>
  <c r="EO660"/>
  <c r="EZ660" s="1"/>
  <c r="FK660" s="1"/>
  <c r="GF660" s="1"/>
  <c r="EP660"/>
  <c r="FA660" s="1"/>
  <c r="FL660" s="1"/>
  <c r="GE660" s="1"/>
  <c r="EQ660"/>
  <c r="ER660"/>
  <c r="FC660" s="1"/>
  <c r="FN660" s="1"/>
  <c r="ES660"/>
  <c r="FD660" s="1"/>
  <c r="FO660" s="1"/>
  <c r="GH660" s="1"/>
  <c r="ET660"/>
  <c r="FE660" s="1"/>
  <c r="FP660" s="1"/>
  <c r="GC660" s="1"/>
  <c r="EU660"/>
  <c r="FF660" s="1"/>
  <c r="FQ660" s="1"/>
  <c r="GA660" s="1"/>
  <c r="FS660"/>
  <c r="FT660" s="1"/>
  <c r="FU660" s="1"/>
  <c r="FV660" s="1"/>
  <c r="EK661"/>
  <c r="EV661" s="1"/>
  <c r="EL661"/>
  <c r="EW661" s="1"/>
  <c r="FH661" s="1"/>
  <c r="GD661" s="1"/>
  <c r="EM661"/>
  <c r="EX661" s="1"/>
  <c r="FI661" s="1"/>
  <c r="FZ661" s="1"/>
  <c r="EN661"/>
  <c r="EY661" s="1"/>
  <c r="FJ661" s="1"/>
  <c r="FY661" s="1"/>
  <c r="EO661"/>
  <c r="EZ661" s="1"/>
  <c r="FK661" s="1"/>
  <c r="GF661" s="1"/>
  <c r="EP661"/>
  <c r="FA661" s="1"/>
  <c r="FL661" s="1"/>
  <c r="GE661" s="1"/>
  <c r="EQ661"/>
  <c r="ER661"/>
  <c r="FC661" s="1"/>
  <c r="FN661" s="1"/>
  <c r="ES661"/>
  <c r="FD661" s="1"/>
  <c r="FO661" s="1"/>
  <c r="GH661" s="1"/>
  <c r="ET661"/>
  <c r="FE661" s="1"/>
  <c r="FP661" s="1"/>
  <c r="GC661" s="1"/>
  <c r="EU661"/>
  <c r="FF661" s="1"/>
  <c r="FQ661" s="1"/>
  <c r="GA661" s="1"/>
  <c r="FS661"/>
  <c r="FT661" s="1"/>
  <c r="EK662"/>
  <c r="EL662"/>
  <c r="EM662"/>
  <c r="EN662"/>
  <c r="EO662"/>
  <c r="EP662"/>
  <c r="EQ662"/>
  <c r="ER662"/>
  <c r="FC662" s="1"/>
  <c r="FN662" s="1"/>
  <c r="ES662"/>
  <c r="ET662"/>
  <c r="EU662"/>
  <c r="EK663"/>
  <c r="EV663" s="1"/>
  <c r="EL663"/>
  <c r="EW663" s="1"/>
  <c r="FH663" s="1"/>
  <c r="GD663" s="1"/>
  <c r="EM663"/>
  <c r="EX663" s="1"/>
  <c r="FI663" s="1"/>
  <c r="FZ663" s="1"/>
  <c r="EN663"/>
  <c r="EY663" s="1"/>
  <c r="FJ663" s="1"/>
  <c r="FY663" s="1"/>
  <c r="EO663"/>
  <c r="EZ663" s="1"/>
  <c r="FK663" s="1"/>
  <c r="GF663" s="1"/>
  <c r="EP663"/>
  <c r="FA663" s="1"/>
  <c r="FL663" s="1"/>
  <c r="GE663" s="1"/>
  <c r="EQ663"/>
  <c r="ER663"/>
  <c r="FC663" s="1"/>
  <c r="FN663" s="1"/>
  <c r="ES663"/>
  <c r="FD663" s="1"/>
  <c r="FO663" s="1"/>
  <c r="GH663" s="1"/>
  <c r="ET663"/>
  <c r="FE663" s="1"/>
  <c r="FP663" s="1"/>
  <c r="GC663" s="1"/>
  <c r="EU663"/>
  <c r="FF663" s="1"/>
  <c r="FQ663" s="1"/>
  <c r="GA663" s="1"/>
  <c r="FS663"/>
  <c r="FT663" s="1"/>
  <c r="EK664"/>
  <c r="EL664"/>
  <c r="EM664"/>
  <c r="EN664"/>
  <c r="EO664"/>
  <c r="EP664"/>
  <c r="EQ664"/>
  <c r="ER664"/>
  <c r="FC664" s="1"/>
  <c r="FN664" s="1"/>
  <c r="ES664"/>
  <c r="ET664"/>
  <c r="EU664"/>
  <c r="EK665"/>
  <c r="EV665" s="1"/>
  <c r="EL665"/>
  <c r="EW665" s="1"/>
  <c r="FH665" s="1"/>
  <c r="GD665" s="1"/>
  <c r="EM665"/>
  <c r="EX665" s="1"/>
  <c r="FI665" s="1"/>
  <c r="FZ665" s="1"/>
  <c r="EN665"/>
  <c r="EY665" s="1"/>
  <c r="FJ665" s="1"/>
  <c r="FY665" s="1"/>
  <c r="EO665"/>
  <c r="EZ665" s="1"/>
  <c r="FK665" s="1"/>
  <c r="GF665" s="1"/>
  <c r="EP665"/>
  <c r="FA665" s="1"/>
  <c r="FL665" s="1"/>
  <c r="GE665" s="1"/>
  <c r="EQ665"/>
  <c r="ER665"/>
  <c r="FC665" s="1"/>
  <c r="FN665" s="1"/>
  <c r="ES665"/>
  <c r="FD665" s="1"/>
  <c r="FO665" s="1"/>
  <c r="GH665" s="1"/>
  <c r="ET665"/>
  <c r="FE665" s="1"/>
  <c r="FP665" s="1"/>
  <c r="GC665" s="1"/>
  <c r="EU665"/>
  <c r="FF665" s="1"/>
  <c r="FQ665" s="1"/>
  <c r="GA665" s="1"/>
  <c r="FS665"/>
  <c r="FT665" s="1"/>
  <c r="EK666"/>
  <c r="EL666"/>
  <c r="EM666"/>
  <c r="EN666"/>
  <c r="EO666"/>
  <c r="EP666"/>
  <c r="EQ666"/>
  <c r="ER666"/>
  <c r="FC666" s="1"/>
  <c r="FN666" s="1"/>
  <c r="ES666"/>
  <c r="ET666"/>
  <c r="EU666"/>
  <c r="EK667"/>
  <c r="EL667"/>
  <c r="EM667"/>
  <c r="EN667"/>
  <c r="EO667"/>
  <c r="EZ667" s="1"/>
  <c r="FK667" s="1"/>
  <c r="GF667" s="1"/>
  <c r="EP667"/>
  <c r="EQ667"/>
  <c r="ER667"/>
  <c r="FC667" s="1"/>
  <c r="FN667" s="1"/>
  <c r="ES667"/>
  <c r="FD667" s="1"/>
  <c r="FO667" s="1"/>
  <c r="GH667" s="1"/>
  <c r="ET667"/>
  <c r="EU667"/>
  <c r="EK668"/>
  <c r="EL668"/>
  <c r="EM668"/>
  <c r="EN668"/>
  <c r="EO668"/>
  <c r="EP668"/>
  <c r="EQ668"/>
  <c r="ER668"/>
  <c r="FC668" s="1"/>
  <c r="ES668"/>
  <c r="ET668"/>
  <c r="EU668"/>
  <c r="EK669"/>
  <c r="EL669"/>
  <c r="EM669"/>
  <c r="EN669"/>
  <c r="EO669"/>
  <c r="EP669"/>
  <c r="EQ669"/>
  <c r="ER669"/>
  <c r="FC669" s="1"/>
  <c r="FN669" s="1"/>
  <c r="ES669"/>
  <c r="ET669"/>
  <c r="EU669"/>
  <c r="EK670"/>
  <c r="EL670"/>
  <c r="EM670"/>
  <c r="EN670"/>
  <c r="EO670"/>
  <c r="EP670"/>
  <c r="FA670" s="1"/>
  <c r="FL670" s="1"/>
  <c r="GE670" s="1"/>
  <c r="EQ670"/>
  <c r="ER670"/>
  <c r="FC670" s="1"/>
  <c r="FN670" s="1"/>
  <c r="ES670"/>
  <c r="ET670"/>
  <c r="EU670"/>
  <c r="EK671"/>
  <c r="EL671"/>
  <c r="EM671"/>
  <c r="EN671"/>
  <c r="EO671"/>
  <c r="EP671"/>
  <c r="EQ671"/>
  <c r="ER671"/>
  <c r="FC671" s="1"/>
  <c r="FN671" s="1"/>
  <c r="ES671"/>
  <c r="FD671" s="1"/>
  <c r="FO671" s="1"/>
  <c r="GH671" s="1"/>
  <c r="ET671"/>
  <c r="EU671"/>
  <c r="EK672"/>
  <c r="EL672"/>
  <c r="EM672"/>
  <c r="EN672"/>
  <c r="EO672"/>
  <c r="EP672"/>
  <c r="EQ672"/>
  <c r="ER672"/>
  <c r="FC672" s="1"/>
  <c r="FN672" s="1"/>
  <c r="ES672"/>
  <c r="ET672"/>
  <c r="EU672"/>
  <c r="EK673"/>
  <c r="EL673"/>
  <c r="EM673"/>
  <c r="EN673"/>
  <c r="EO673"/>
  <c r="EP673"/>
  <c r="EQ673"/>
  <c r="ER673"/>
  <c r="FC673" s="1"/>
  <c r="FN673" s="1"/>
  <c r="ES673"/>
  <c r="FD673" s="1"/>
  <c r="FO673" s="1"/>
  <c r="GH673" s="1"/>
  <c r="ET673"/>
  <c r="EU673"/>
  <c r="EK674"/>
  <c r="EL674"/>
  <c r="EM674"/>
  <c r="EN674"/>
  <c r="EO674"/>
  <c r="EP674"/>
  <c r="EQ674"/>
  <c r="ER674"/>
  <c r="FC674" s="1"/>
  <c r="FN674" s="1"/>
  <c r="ES674"/>
  <c r="ET674"/>
  <c r="EU674"/>
  <c r="EK675"/>
  <c r="EL675"/>
  <c r="EW675" s="1"/>
  <c r="FH675" s="1"/>
  <c r="GD675" s="1"/>
  <c r="EM675"/>
  <c r="EN675"/>
  <c r="EO675"/>
  <c r="EZ675" s="1"/>
  <c r="FK675" s="1"/>
  <c r="GF675" s="1"/>
  <c r="EP675"/>
  <c r="FA675" s="1"/>
  <c r="FL675" s="1"/>
  <c r="GE675" s="1"/>
  <c r="EQ675"/>
  <c r="ER675"/>
  <c r="FC675" s="1"/>
  <c r="FN675" s="1"/>
  <c r="ES675"/>
  <c r="ET675"/>
  <c r="EU675"/>
  <c r="EK676"/>
  <c r="EV676" s="1"/>
  <c r="EL676"/>
  <c r="EW676" s="1"/>
  <c r="FH676" s="1"/>
  <c r="GD676" s="1"/>
  <c r="EM676"/>
  <c r="EN676"/>
  <c r="EO676"/>
  <c r="EZ676" s="1"/>
  <c r="FK676" s="1"/>
  <c r="GF676" s="1"/>
  <c r="EP676"/>
  <c r="EQ676"/>
  <c r="ER676"/>
  <c r="FC676" s="1"/>
  <c r="ES676"/>
  <c r="FD676" s="1"/>
  <c r="FO676" s="1"/>
  <c r="GH676" s="1"/>
  <c r="ET676"/>
  <c r="EU676"/>
  <c r="EK677"/>
  <c r="EL677"/>
  <c r="EM677"/>
  <c r="EN677"/>
  <c r="EO677"/>
  <c r="EZ677" s="1"/>
  <c r="FK677" s="1"/>
  <c r="GF677" s="1"/>
  <c r="EP677"/>
  <c r="EQ677"/>
  <c r="ER677"/>
  <c r="FC677" s="1"/>
  <c r="FN677" s="1"/>
  <c r="ES677"/>
  <c r="FD677" s="1"/>
  <c r="FO677" s="1"/>
  <c r="GH677" s="1"/>
  <c r="ET677"/>
  <c r="EU677"/>
  <c r="EK678"/>
  <c r="EL678"/>
  <c r="EM678"/>
  <c r="EN678"/>
  <c r="EO678"/>
  <c r="EP678"/>
  <c r="EQ678"/>
  <c r="ER678"/>
  <c r="FC678" s="1"/>
  <c r="FN678" s="1"/>
  <c r="ES678"/>
  <c r="FD678" s="1"/>
  <c r="ET678"/>
  <c r="EU678"/>
  <c r="EK679"/>
  <c r="EL679"/>
  <c r="EM679"/>
  <c r="EN679"/>
  <c r="EO679"/>
  <c r="EP679"/>
  <c r="EQ679"/>
  <c r="ER679"/>
  <c r="FC679" s="1"/>
  <c r="FN679" s="1"/>
  <c r="ES679"/>
  <c r="FD679" s="1"/>
  <c r="FO679" s="1"/>
  <c r="GH679" s="1"/>
  <c r="ET679"/>
  <c r="EU679"/>
  <c r="EK680"/>
  <c r="EL680"/>
  <c r="EM680"/>
  <c r="EN680"/>
  <c r="EO680"/>
  <c r="EP680"/>
  <c r="EQ680"/>
  <c r="ER680"/>
  <c r="FC680" s="1"/>
  <c r="FN680" s="1"/>
  <c r="ES680"/>
  <c r="FD680" s="1"/>
  <c r="FO680" s="1"/>
  <c r="GH680" s="1"/>
  <c r="ET680"/>
  <c r="EU680"/>
  <c r="EK681"/>
  <c r="EV681" s="1"/>
  <c r="EL681"/>
  <c r="EW681" s="1"/>
  <c r="FH681" s="1"/>
  <c r="GD681" s="1"/>
  <c r="EM681"/>
  <c r="EX681" s="1"/>
  <c r="FI681" s="1"/>
  <c r="FZ681" s="1"/>
  <c r="EN681"/>
  <c r="EY681" s="1"/>
  <c r="FJ681" s="1"/>
  <c r="FY681" s="1"/>
  <c r="EO681"/>
  <c r="EZ681" s="1"/>
  <c r="FK681" s="1"/>
  <c r="GF681" s="1"/>
  <c r="EP681"/>
  <c r="FA681" s="1"/>
  <c r="FL681" s="1"/>
  <c r="GE681" s="1"/>
  <c r="EQ681"/>
  <c r="ER681"/>
  <c r="FC681" s="1"/>
  <c r="FN681" s="1"/>
  <c r="ES681"/>
  <c r="FD681" s="1"/>
  <c r="FO681" s="1"/>
  <c r="GH681" s="1"/>
  <c r="ET681"/>
  <c r="FE681" s="1"/>
  <c r="FP681" s="1"/>
  <c r="GC681" s="1"/>
  <c r="EU681"/>
  <c r="FF681" s="1"/>
  <c r="FQ681" s="1"/>
  <c r="GA681" s="1"/>
  <c r="FS681"/>
  <c r="FT681" s="1"/>
  <c r="EK682"/>
  <c r="EV682" s="1"/>
  <c r="EL682"/>
  <c r="EW682" s="1"/>
  <c r="FH682" s="1"/>
  <c r="GD682" s="1"/>
  <c r="EM682"/>
  <c r="EX682" s="1"/>
  <c r="FI682" s="1"/>
  <c r="FZ682" s="1"/>
  <c r="EN682"/>
  <c r="EY682" s="1"/>
  <c r="FJ682" s="1"/>
  <c r="FY682" s="1"/>
  <c r="EO682"/>
  <c r="EZ682" s="1"/>
  <c r="FK682" s="1"/>
  <c r="GF682" s="1"/>
  <c r="EP682"/>
  <c r="FA682" s="1"/>
  <c r="FL682" s="1"/>
  <c r="GE682" s="1"/>
  <c r="EQ682"/>
  <c r="ER682"/>
  <c r="FC682" s="1"/>
  <c r="FN682" s="1"/>
  <c r="ES682"/>
  <c r="FD682" s="1"/>
  <c r="FO682" s="1"/>
  <c r="GH682" s="1"/>
  <c r="ET682"/>
  <c r="EU682"/>
  <c r="FF682" s="1"/>
  <c r="FQ682" s="1"/>
  <c r="GA682" s="1"/>
  <c r="FE682"/>
  <c r="FP682" s="1"/>
  <c r="GC682" s="1"/>
  <c r="FS682"/>
  <c r="FT682" s="1"/>
  <c r="FU682" s="1"/>
  <c r="FV682" s="1"/>
  <c r="EK683"/>
  <c r="EV683" s="1"/>
  <c r="EL683"/>
  <c r="EW683" s="1"/>
  <c r="FH683" s="1"/>
  <c r="GD683" s="1"/>
  <c r="EM683"/>
  <c r="EX683" s="1"/>
  <c r="FI683" s="1"/>
  <c r="FZ683" s="1"/>
  <c r="EN683"/>
  <c r="EY683" s="1"/>
  <c r="FJ683" s="1"/>
  <c r="FY683" s="1"/>
  <c r="EO683"/>
  <c r="EP683"/>
  <c r="FA683" s="1"/>
  <c r="FL683" s="1"/>
  <c r="GE683" s="1"/>
  <c r="EQ683"/>
  <c r="FB683" s="1"/>
  <c r="FM683" s="1"/>
  <c r="GB683" s="1"/>
  <c r="ER683"/>
  <c r="FC683" s="1"/>
  <c r="FN683" s="1"/>
  <c r="ES683"/>
  <c r="FD683" s="1"/>
  <c r="FO683" s="1"/>
  <c r="GH683" s="1"/>
  <c r="ET683"/>
  <c r="FE683" s="1"/>
  <c r="FP683" s="1"/>
  <c r="GC683" s="1"/>
  <c r="EU683"/>
  <c r="FF683" s="1"/>
  <c r="FQ683" s="1"/>
  <c r="GA683" s="1"/>
  <c r="EZ683"/>
  <c r="FK683" s="1"/>
  <c r="GF683" s="1"/>
  <c r="FS683"/>
  <c r="FT683" s="1"/>
  <c r="EK684"/>
  <c r="EV684" s="1"/>
  <c r="EL684"/>
  <c r="EW684" s="1"/>
  <c r="FH684" s="1"/>
  <c r="GD684" s="1"/>
  <c r="EM684"/>
  <c r="EX684" s="1"/>
  <c r="FI684" s="1"/>
  <c r="FZ684" s="1"/>
  <c r="EN684"/>
  <c r="EY684" s="1"/>
  <c r="FJ684" s="1"/>
  <c r="FY684" s="1"/>
  <c r="EO684"/>
  <c r="EZ684" s="1"/>
  <c r="FK684" s="1"/>
  <c r="GF684" s="1"/>
  <c r="EP684"/>
  <c r="FA684" s="1"/>
  <c r="FL684" s="1"/>
  <c r="GE684" s="1"/>
  <c r="EQ684"/>
  <c r="ER684"/>
  <c r="FC684" s="1"/>
  <c r="FN684" s="1"/>
  <c r="ES684"/>
  <c r="FD684" s="1"/>
  <c r="FO684" s="1"/>
  <c r="GH684" s="1"/>
  <c r="ET684"/>
  <c r="FE684" s="1"/>
  <c r="FP684" s="1"/>
  <c r="GC684" s="1"/>
  <c r="EU684"/>
  <c r="FF684" s="1"/>
  <c r="FQ684" s="1"/>
  <c r="GA684" s="1"/>
  <c r="FS684"/>
  <c r="FT684" s="1"/>
  <c r="FU684" s="1"/>
  <c r="FV684" s="1"/>
  <c r="EK685"/>
  <c r="EL685"/>
  <c r="EW685" s="1"/>
  <c r="FH685" s="1"/>
  <c r="GD685" s="1"/>
  <c r="EM685"/>
  <c r="EN685"/>
  <c r="EO685"/>
  <c r="EZ685" s="1"/>
  <c r="FK685" s="1"/>
  <c r="GF685" s="1"/>
  <c r="EP685"/>
  <c r="FA685" s="1"/>
  <c r="FL685" s="1"/>
  <c r="GE685" s="1"/>
  <c r="EQ685"/>
  <c r="ER685"/>
  <c r="FC685" s="1"/>
  <c r="FN685" s="1"/>
  <c r="ES685"/>
  <c r="FD685" s="1"/>
  <c r="FO685" s="1"/>
  <c r="GH685" s="1"/>
  <c r="ET685"/>
  <c r="EU685"/>
  <c r="EK686"/>
  <c r="EV686" s="1"/>
  <c r="EL686"/>
  <c r="EW686" s="1"/>
  <c r="FH686" s="1"/>
  <c r="GD686" s="1"/>
  <c r="EM686"/>
  <c r="EX686" s="1"/>
  <c r="FI686" s="1"/>
  <c r="FZ686" s="1"/>
  <c r="EN686"/>
  <c r="EY686" s="1"/>
  <c r="FJ686" s="1"/>
  <c r="FY686" s="1"/>
  <c r="EO686"/>
  <c r="EZ686" s="1"/>
  <c r="FK686" s="1"/>
  <c r="GF686" s="1"/>
  <c r="EP686"/>
  <c r="EQ686"/>
  <c r="ER686"/>
  <c r="FC686" s="1"/>
  <c r="FN686" s="1"/>
  <c r="ES686"/>
  <c r="FD686" s="1"/>
  <c r="FO686" s="1"/>
  <c r="GH686" s="1"/>
  <c r="ET686"/>
  <c r="FE686" s="1"/>
  <c r="FP686" s="1"/>
  <c r="GC686" s="1"/>
  <c r="EU686"/>
  <c r="FF686" s="1"/>
  <c r="FQ686" s="1"/>
  <c r="GA686" s="1"/>
  <c r="FA686"/>
  <c r="FL686" s="1"/>
  <c r="GE686" s="1"/>
  <c r="FS686"/>
  <c r="FT686" s="1"/>
  <c r="FU686" s="1"/>
  <c r="FV686" s="1"/>
  <c r="EK687"/>
  <c r="EL687"/>
  <c r="EW687" s="1"/>
  <c r="FH687" s="1"/>
  <c r="GD687" s="1"/>
  <c r="EM687"/>
  <c r="EN687"/>
  <c r="EO687"/>
  <c r="EP687"/>
  <c r="EQ687"/>
  <c r="ER687"/>
  <c r="FC687" s="1"/>
  <c r="FN687" s="1"/>
  <c r="ES687"/>
  <c r="FD687" s="1"/>
  <c r="FO687" s="1"/>
  <c r="GH687" s="1"/>
  <c r="ET687"/>
  <c r="EU687"/>
  <c r="EK688"/>
  <c r="EL688"/>
  <c r="EM688"/>
  <c r="EN688"/>
  <c r="EO688"/>
  <c r="EP688"/>
  <c r="EQ688"/>
  <c r="ER688"/>
  <c r="FC688" s="1"/>
  <c r="ES688"/>
  <c r="ET688"/>
  <c r="EU688"/>
  <c r="EK689"/>
  <c r="EL689"/>
  <c r="EM689"/>
  <c r="EN689"/>
  <c r="EO689"/>
  <c r="EP689"/>
  <c r="EQ689"/>
  <c r="ER689"/>
  <c r="FC689" s="1"/>
  <c r="FN689" s="1"/>
  <c r="ES689"/>
  <c r="ET689"/>
  <c r="EU689"/>
  <c r="EK690"/>
  <c r="EL690"/>
  <c r="EW690" s="1"/>
  <c r="FH690" s="1"/>
  <c r="GD690" s="1"/>
  <c r="EM690"/>
  <c r="EN690"/>
  <c r="EO690"/>
  <c r="EP690"/>
  <c r="EQ690"/>
  <c r="ER690"/>
  <c r="FC690" s="1"/>
  <c r="FN690" s="1"/>
  <c r="ES690"/>
  <c r="FD690" s="1"/>
  <c r="ET690"/>
  <c r="EU690"/>
  <c r="EK691"/>
  <c r="EL691"/>
  <c r="EW691" s="1"/>
  <c r="FH691" s="1"/>
  <c r="GD691" s="1"/>
  <c r="EM691"/>
  <c r="EN691"/>
  <c r="EO691"/>
  <c r="EP691"/>
  <c r="EQ691"/>
  <c r="ER691"/>
  <c r="ES691"/>
  <c r="ET691"/>
  <c r="EU691"/>
  <c r="FC691"/>
  <c r="FN691" s="1"/>
  <c r="EK692"/>
  <c r="EV692" s="1"/>
  <c r="EL692"/>
  <c r="EW692" s="1"/>
  <c r="FH692" s="1"/>
  <c r="GD692" s="1"/>
  <c r="EM692"/>
  <c r="EX692" s="1"/>
  <c r="FI692" s="1"/>
  <c r="FZ692" s="1"/>
  <c r="EN692"/>
  <c r="EY692" s="1"/>
  <c r="FJ692" s="1"/>
  <c r="FY692" s="1"/>
  <c r="EO692"/>
  <c r="EZ692" s="1"/>
  <c r="FK692" s="1"/>
  <c r="GF692" s="1"/>
  <c r="EP692"/>
  <c r="FA692" s="1"/>
  <c r="FL692" s="1"/>
  <c r="GE692" s="1"/>
  <c r="EQ692"/>
  <c r="ER692"/>
  <c r="FC692" s="1"/>
  <c r="FN692" s="1"/>
  <c r="ES692"/>
  <c r="FD692" s="1"/>
  <c r="FO692" s="1"/>
  <c r="GH692" s="1"/>
  <c r="ET692"/>
  <c r="FE692" s="1"/>
  <c r="FP692" s="1"/>
  <c r="GC692" s="1"/>
  <c r="EU692"/>
  <c r="FF692" s="1"/>
  <c r="FQ692" s="1"/>
  <c r="GA692" s="1"/>
  <c r="FS692"/>
  <c r="FT692" s="1"/>
  <c r="FU692" s="1"/>
  <c r="FV692" s="1"/>
  <c r="EK693"/>
  <c r="EL693"/>
  <c r="EM693"/>
  <c r="EN693"/>
  <c r="EO693"/>
  <c r="EZ693" s="1"/>
  <c r="FK693" s="1"/>
  <c r="GF693" s="1"/>
  <c r="EP693"/>
  <c r="FA693" s="1"/>
  <c r="FL693" s="1"/>
  <c r="GE693" s="1"/>
  <c r="EQ693"/>
  <c r="ER693"/>
  <c r="FC693" s="1"/>
  <c r="FN693" s="1"/>
  <c r="ES693"/>
  <c r="FD693" s="1"/>
  <c r="FO693" s="1"/>
  <c r="GH693" s="1"/>
  <c r="ET693"/>
  <c r="EU693"/>
  <c r="EK694"/>
  <c r="EL694"/>
  <c r="EM694"/>
  <c r="EN694"/>
  <c r="EO694"/>
  <c r="EZ694" s="1"/>
  <c r="FK694" s="1"/>
  <c r="GF694" s="1"/>
  <c r="EP694"/>
  <c r="FA694" s="1"/>
  <c r="FL694" s="1"/>
  <c r="GE694" s="1"/>
  <c r="EQ694"/>
  <c r="ER694"/>
  <c r="FC694" s="1"/>
  <c r="FN694" s="1"/>
  <c r="ES694"/>
  <c r="FD694" s="1"/>
  <c r="ET694"/>
  <c r="EU694"/>
  <c r="EK695"/>
  <c r="EL695"/>
  <c r="EW695" s="1"/>
  <c r="FH695" s="1"/>
  <c r="GD695" s="1"/>
  <c r="EM695"/>
  <c r="EN695"/>
  <c r="EO695"/>
  <c r="EZ695" s="1"/>
  <c r="FK695" s="1"/>
  <c r="GF695" s="1"/>
  <c r="EP695"/>
  <c r="FA695" s="1"/>
  <c r="FL695" s="1"/>
  <c r="GE695" s="1"/>
  <c r="EQ695"/>
  <c r="ER695"/>
  <c r="FC695" s="1"/>
  <c r="FN695" s="1"/>
  <c r="ES695"/>
  <c r="FD695" s="1"/>
  <c r="FO695" s="1"/>
  <c r="GH695" s="1"/>
  <c r="ET695"/>
  <c r="EU695"/>
  <c r="EK696"/>
  <c r="EL696"/>
  <c r="EW696" s="1"/>
  <c r="FH696" s="1"/>
  <c r="GD696" s="1"/>
  <c r="EM696"/>
  <c r="EN696"/>
  <c r="EO696"/>
  <c r="EZ696" s="1"/>
  <c r="FK696" s="1"/>
  <c r="GF696" s="1"/>
  <c r="EP696"/>
  <c r="EQ696"/>
  <c r="ER696"/>
  <c r="FC696" s="1"/>
  <c r="FN696" s="1"/>
  <c r="ES696"/>
  <c r="ET696"/>
  <c r="EU696"/>
  <c r="EK697"/>
  <c r="EV697" s="1"/>
  <c r="EL697"/>
  <c r="EW697" s="1"/>
  <c r="FH697" s="1"/>
  <c r="GD697" s="1"/>
  <c r="EM697"/>
  <c r="EX697" s="1"/>
  <c r="FI697" s="1"/>
  <c r="FZ697" s="1"/>
  <c r="EN697"/>
  <c r="EY697" s="1"/>
  <c r="FJ697" s="1"/>
  <c r="FY697" s="1"/>
  <c r="EO697"/>
  <c r="EZ697" s="1"/>
  <c r="FK697" s="1"/>
  <c r="GF697" s="1"/>
  <c r="EP697"/>
  <c r="FA697" s="1"/>
  <c r="FL697" s="1"/>
  <c r="GE697" s="1"/>
  <c r="EQ697"/>
  <c r="FB697" s="1"/>
  <c r="FM697" s="1"/>
  <c r="GB697" s="1"/>
  <c r="ER697"/>
  <c r="FC697" s="1"/>
  <c r="FN697" s="1"/>
  <c r="ES697"/>
  <c r="FD697" s="1"/>
  <c r="FO697" s="1"/>
  <c r="GH697" s="1"/>
  <c r="ET697"/>
  <c r="FE697" s="1"/>
  <c r="FP697" s="1"/>
  <c r="GC697" s="1"/>
  <c r="EU697"/>
  <c r="FF697" s="1"/>
  <c r="FQ697" s="1"/>
  <c r="GA697" s="1"/>
  <c r="FS697"/>
  <c r="FT697" s="1"/>
  <c r="EK698"/>
  <c r="EL698"/>
  <c r="EM698"/>
  <c r="EN698"/>
  <c r="EO698"/>
  <c r="EP698"/>
  <c r="EQ698"/>
  <c r="ER698"/>
  <c r="FC698" s="1"/>
  <c r="FN698" s="1"/>
  <c r="ES698"/>
  <c r="FD698" s="1"/>
  <c r="FO698" s="1"/>
  <c r="GH698" s="1"/>
  <c r="ET698"/>
  <c r="EU698"/>
  <c r="EK699"/>
  <c r="EL699"/>
  <c r="EM699"/>
  <c r="EN699"/>
  <c r="EO699"/>
  <c r="EP699"/>
  <c r="EQ699"/>
  <c r="ER699"/>
  <c r="FC699" s="1"/>
  <c r="FN699" s="1"/>
  <c r="ES699"/>
  <c r="FD699" s="1"/>
  <c r="FO699" s="1"/>
  <c r="GH699" s="1"/>
  <c r="ET699"/>
  <c r="EU699"/>
  <c r="EK700"/>
  <c r="EL700"/>
  <c r="EM700"/>
  <c r="EN700"/>
  <c r="EO700"/>
  <c r="EZ700" s="1"/>
  <c r="FK700" s="1"/>
  <c r="GF700" s="1"/>
  <c r="EP700"/>
  <c r="EQ700"/>
  <c r="ER700"/>
  <c r="FC700" s="1"/>
  <c r="ES700"/>
  <c r="FD700" s="1"/>
  <c r="FO700" s="1"/>
  <c r="GH700" s="1"/>
  <c r="ET700"/>
  <c r="EU700"/>
  <c r="EK701"/>
  <c r="EV701" s="1"/>
  <c r="EL701"/>
  <c r="EW701" s="1"/>
  <c r="FH701" s="1"/>
  <c r="GD701" s="1"/>
  <c r="EM701"/>
  <c r="EX701" s="1"/>
  <c r="FI701" s="1"/>
  <c r="FZ701" s="1"/>
  <c r="EN701"/>
  <c r="EY701" s="1"/>
  <c r="FJ701" s="1"/>
  <c r="FY701" s="1"/>
  <c r="EO701"/>
  <c r="EZ701" s="1"/>
  <c r="FK701" s="1"/>
  <c r="GF701" s="1"/>
  <c r="EP701"/>
  <c r="FA701" s="1"/>
  <c r="FL701" s="1"/>
  <c r="GE701" s="1"/>
  <c r="EQ701"/>
  <c r="FB701" s="1"/>
  <c r="FM701" s="1"/>
  <c r="GB701" s="1"/>
  <c r="ER701"/>
  <c r="ES701"/>
  <c r="FD701" s="1"/>
  <c r="FO701" s="1"/>
  <c r="GH701" s="1"/>
  <c r="ET701"/>
  <c r="FE701" s="1"/>
  <c r="FP701" s="1"/>
  <c r="GC701" s="1"/>
  <c r="EU701"/>
  <c r="FF701" s="1"/>
  <c r="FQ701" s="1"/>
  <c r="GA701" s="1"/>
  <c r="FC701"/>
  <c r="FN701" s="1"/>
  <c r="FS701"/>
  <c r="FT701" s="1"/>
  <c r="EK702"/>
  <c r="EV702" s="1"/>
  <c r="EL702"/>
  <c r="EW702" s="1"/>
  <c r="FH702" s="1"/>
  <c r="GD702" s="1"/>
  <c r="EM702"/>
  <c r="EX702" s="1"/>
  <c r="FI702" s="1"/>
  <c r="FZ702" s="1"/>
  <c r="EN702"/>
  <c r="EY702" s="1"/>
  <c r="FJ702" s="1"/>
  <c r="FY702" s="1"/>
  <c r="EO702"/>
  <c r="EZ702" s="1"/>
  <c r="FK702" s="1"/>
  <c r="GF702" s="1"/>
  <c r="EP702"/>
  <c r="FA702" s="1"/>
  <c r="FL702" s="1"/>
  <c r="GE702" s="1"/>
  <c r="EQ702"/>
  <c r="FB702" s="1"/>
  <c r="FM702" s="1"/>
  <c r="GB702" s="1"/>
  <c r="ER702"/>
  <c r="FC702" s="1"/>
  <c r="FN702" s="1"/>
  <c r="ES702"/>
  <c r="FD702" s="1"/>
  <c r="FO702" s="1"/>
  <c r="GH702" s="1"/>
  <c r="ET702"/>
  <c r="FE702" s="1"/>
  <c r="FP702" s="1"/>
  <c r="GC702" s="1"/>
  <c r="EU702"/>
  <c r="FF702" s="1"/>
  <c r="FQ702" s="1"/>
  <c r="GA702" s="1"/>
  <c r="FS702"/>
  <c r="FT702" s="1"/>
  <c r="EK703"/>
  <c r="EL703"/>
  <c r="EW703" s="1"/>
  <c r="FH703" s="1"/>
  <c r="GD703" s="1"/>
  <c r="EM703"/>
  <c r="EN703"/>
  <c r="EO703"/>
  <c r="EZ703" s="1"/>
  <c r="FK703" s="1"/>
  <c r="GF703" s="1"/>
  <c r="EP703"/>
  <c r="FA703" s="1"/>
  <c r="FL703" s="1"/>
  <c r="GE703" s="1"/>
  <c r="EQ703"/>
  <c r="ER703"/>
  <c r="FC703" s="1"/>
  <c r="FN703" s="1"/>
  <c r="ES703"/>
  <c r="FD703" s="1"/>
  <c r="FO703" s="1"/>
  <c r="GH703" s="1"/>
  <c r="ET703"/>
  <c r="EU703"/>
  <c r="EK704"/>
  <c r="EL704"/>
  <c r="EW704" s="1"/>
  <c r="FH704" s="1"/>
  <c r="GD704" s="1"/>
  <c r="EM704"/>
  <c r="EN704"/>
  <c r="EO704"/>
  <c r="EZ704" s="1"/>
  <c r="FK704" s="1"/>
  <c r="GF704" s="1"/>
  <c r="EP704"/>
  <c r="FA704" s="1"/>
  <c r="FL704" s="1"/>
  <c r="GE704" s="1"/>
  <c r="EQ704"/>
  <c r="ER704"/>
  <c r="FC704" s="1"/>
  <c r="ES704"/>
  <c r="FD704" s="1"/>
  <c r="FO704" s="1"/>
  <c r="GH704" s="1"/>
  <c r="ET704"/>
  <c r="EU704"/>
  <c r="EK705"/>
  <c r="EL705"/>
  <c r="EW705" s="1"/>
  <c r="FH705" s="1"/>
  <c r="GD705" s="1"/>
  <c r="EM705"/>
  <c r="EN705"/>
  <c r="EO705"/>
  <c r="EZ705" s="1"/>
  <c r="FK705" s="1"/>
  <c r="GF705" s="1"/>
  <c r="EP705"/>
  <c r="FA705" s="1"/>
  <c r="FL705" s="1"/>
  <c r="GE705" s="1"/>
  <c r="EQ705"/>
  <c r="ER705"/>
  <c r="FC705" s="1"/>
  <c r="FN705" s="1"/>
  <c r="ES705"/>
  <c r="FD705" s="1"/>
  <c r="FO705" s="1"/>
  <c r="GH705" s="1"/>
  <c r="ET705"/>
  <c r="EU705"/>
  <c r="EK706"/>
  <c r="EL706"/>
  <c r="EM706"/>
  <c r="EN706"/>
  <c r="EO706"/>
  <c r="EZ706" s="1"/>
  <c r="FK706" s="1"/>
  <c r="GF706" s="1"/>
  <c r="EP706"/>
  <c r="FA706" s="1"/>
  <c r="FL706" s="1"/>
  <c r="GE706" s="1"/>
  <c r="EQ706"/>
  <c r="ER706"/>
  <c r="FC706" s="1"/>
  <c r="FN706" s="1"/>
  <c r="ES706"/>
  <c r="FD706" s="1"/>
  <c r="ET706"/>
  <c r="EU706"/>
  <c r="EK707"/>
  <c r="EL707"/>
  <c r="EM707"/>
  <c r="EN707"/>
  <c r="EO707"/>
  <c r="EZ707" s="1"/>
  <c r="FK707" s="1"/>
  <c r="GF707" s="1"/>
  <c r="EP707"/>
  <c r="FA707" s="1"/>
  <c r="FL707" s="1"/>
  <c r="GE707" s="1"/>
  <c r="EQ707"/>
  <c r="ER707"/>
  <c r="FC707" s="1"/>
  <c r="FN707" s="1"/>
  <c r="ES707"/>
  <c r="ET707"/>
  <c r="EU707"/>
  <c r="EK708"/>
  <c r="EL708"/>
  <c r="EM708"/>
  <c r="EN708"/>
  <c r="EO708"/>
  <c r="EZ708" s="1"/>
  <c r="FK708" s="1"/>
  <c r="GF708" s="1"/>
  <c r="EP708"/>
  <c r="FA708" s="1"/>
  <c r="FL708" s="1"/>
  <c r="GE708" s="1"/>
  <c r="EQ708"/>
  <c r="ER708"/>
  <c r="FC708" s="1"/>
  <c r="FN708" s="1"/>
  <c r="ES708"/>
  <c r="ET708"/>
  <c r="EU708"/>
  <c r="EK709"/>
  <c r="EL709"/>
  <c r="EM709"/>
  <c r="EN709"/>
  <c r="EO709"/>
  <c r="EP709"/>
  <c r="EQ709"/>
  <c r="ER709"/>
  <c r="FC709" s="1"/>
  <c r="FN709" s="1"/>
  <c r="ES709"/>
  <c r="FD709" s="1"/>
  <c r="FO709" s="1"/>
  <c r="GH709" s="1"/>
  <c r="ET709"/>
  <c r="EU709"/>
  <c r="EK710"/>
  <c r="EL710"/>
  <c r="EM710"/>
  <c r="EN710"/>
  <c r="EO710"/>
  <c r="EP710"/>
  <c r="EQ710"/>
  <c r="ER710"/>
  <c r="FC710" s="1"/>
  <c r="FN710" s="1"/>
  <c r="ES710"/>
  <c r="FD710" s="1"/>
  <c r="FO710" s="1"/>
  <c r="GH710" s="1"/>
  <c r="ET710"/>
  <c r="EU710"/>
  <c r="EK711"/>
  <c r="EL711"/>
  <c r="EW711" s="1"/>
  <c r="FH711" s="1"/>
  <c r="GD711" s="1"/>
  <c r="EM711"/>
  <c r="EN711"/>
  <c r="EO711"/>
  <c r="EZ711" s="1"/>
  <c r="FK711" s="1"/>
  <c r="GF711" s="1"/>
  <c r="EP711"/>
  <c r="EQ711"/>
  <c r="ER711"/>
  <c r="FC711" s="1"/>
  <c r="FN711" s="1"/>
  <c r="ES711"/>
  <c r="FD711" s="1"/>
  <c r="FO711" s="1"/>
  <c r="GH711" s="1"/>
  <c r="ET711"/>
  <c r="EU711"/>
  <c r="EK712"/>
  <c r="EL712"/>
  <c r="EM712"/>
  <c r="EN712"/>
  <c r="EO712"/>
  <c r="EZ712" s="1"/>
  <c r="FK712" s="1"/>
  <c r="GF712" s="1"/>
  <c r="EP712"/>
  <c r="FA712" s="1"/>
  <c r="FL712" s="1"/>
  <c r="GE712" s="1"/>
  <c r="EQ712"/>
  <c r="ER712"/>
  <c r="FC712" s="1"/>
  <c r="ES712"/>
  <c r="ET712"/>
  <c r="EU712"/>
  <c r="EK713"/>
  <c r="EL713"/>
  <c r="EM713"/>
  <c r="EN713"/>
  <c r="EO713"/>
  <c r="EP713"/>
  <c r="EQ713"/>
  <c r="ER713"/>
  <c r="FC713" s="1"/>
  <c r="FN713" s="1"/>
  <c r="ES713"/>
  <c r="FD713" s="1"/>
  <c r="FO713" s="1"/>
  <c r="GH713" s="1"/>
  <c r="ET713"/>
  <c r="EU713"/>
  <c r="EK714"/>
  <c r="EL714"/>
  <c r="EM714"/>
  <c r="EN714"/>
  <c r="EO714"/>
  <c r="EZ714" s="1"/>
  <c r="FK714" s="1"/>
  <c r="GF714" s="1"/>
  <c r="EP714"/>
  <c r="FA714" s="1"/>
  <c r="FL714" s="1"/>
  <c r="GE714" s="1"/>
  <c r="EQ714"/>
  <c r="ER714"/>
  <c r="FC714" s="1"/>
  <c r="FN714" s="1"/>
  <c r="ES714"/>
  <c r="FD714" s="1"/>
  <c r="ET714"/>
  <c r="EU714"/>
  <c r="EK715"/>
  <c r="EL715"/>
  <c r="EM715"/>
  <c r="EN715"/>
  <c r="EO715"/>
  <c r="EZ715" s="1"/>
  <c r="FK715" s="1"/>
  <c r="GF715" s="1"/>
  <c r="EP715"/>
  <c r="FA715" s="1"/>
  <c r="FL715" s="1"/>
  <c r="GE715" s="1"/>
  <c r="EQ715"/>
  <c r="ER715"/>
  <c r="FC715" s="1"/>
  <c r="FN715" s="1"/>
  <c r="ES715"/>
  <c r="ET715"/>
  <c r="EU715"/>
  <c r="EK716"/>
  <c r="EL716"/>
  <c r="EM716"/>
  <c r="EN716"/>
  <c r="EO716"/>
  <c r="EP716"/>
  <c r="EQ716"/>
  <c r="ER716"/>
  <c r="FC716" s="1"/>
  <c r="FN716" s="1"/>
  <c r="ES716"/>
  <c r="FD716" s="1"/>
  <c r="FO716" s="1"/>
  <c r="GH716" s="1"/>
  <c r="ET716"/>
  <c r="EU716"/>
  <c r="EK717"/>
  <c r="EL717"/>
  <c r="EM717"/>
  <c r="EN717"/>
  <c r="EO717"/>
  <c r="EP717"/>
  <c r="EQ717"/>
  <c r="ER717"/>
  <c r="FC717" s="1"/>
  <c r="FN717" s="1"/>
  <c r="ES717"/>
  <c r="ET717"/>
  <c r="EU717"/>
  <c r="EK718"/>
  <c r="EL718"/>
  <c r="EM718"/>
  <c r="EN718"/>
  <c r="EO718"/>
  <c r="EZ718" s="1"/>
  <c r="FK718" s="1"/>
  <c r="GF718" s="1"/>
  <c r="EP718"/>
  <c r="FA718" s="1"/>
  <c r="FL718" s="1"/>
  <c r="GE718" s="1"/>
  <c r="EQ718"/>
  <c r="ER718"/>
  <c r="FC718" s="1"/>
  <c r="FN718" s="1"/>
  <c r="ES718"/>
  <c r="ET718"/>
  <c r="EU718"/>
  <c r="EK719"/>
  <c r="EL719"/>
  <c r="EM719"/>
  <c r="EN719"/>
  <c r="EO719"/>
  <c r="EP719"/>
  <c r="EQ719"/>
  <c r="ER719"/>
  <c r="FC719" s="1"/>
  <c r="FN719" s="1"/>
  <c r="ES719"/>
  <c r="FD719" s="1"/>
  <c r="FO719" s="1"/>
  <c r="GH719" s="1"/>
  <c r="ET719"/>
  <c r="EU719"/>
  <c r="EK720"/>
  <c r="EL720"/>
  <c r="EW720" s="1"/>
  <c r="FH720" s="1"/>
  <c r="GD720" s="1"/>
  <c r="EM720"/>
  <c r="EN720"/>
  <c r="EO720"/>
  <c r="EZ720" s="1"/>
  <c r="FK720" s="1"/>
  <c r="GF720" s="1"/>
  <c r="EP720"/>
  <c r="FA720" s="1"/>
  <c r="FL720" s="1"/>
  <c r="GE720" s="1"/>
  <c r="EQ720"/>
  <c r="ER720"/>
  <c r="FC720" s="1"/>
  <c r="ES720"/>
  <c r="FD720" s="1"/>
  <c r="FO720" s="1"/>
  <c r="GH720" s="1"/>
  <c r="ET720"/>
  <c r="EU720"/>
  <c r="EK721"/>
  <c r="EL721"/>
  <c r="EM721"/>
  <c r="EN721"/>
  <c r="EO721"/>
  <c r="EP721"/>
  <c r="FA721" s="1"/>
  <c r="FL721" s="1"/>
  <c r="GE721" s="1"/>
  <c r="EQ721"/>
  <c r="ER721"/>
  <c r="FC721" s="1"/>
  <c r="FN721" s="1"/>
  <c r="ES721"/>
  <c r="FD721" s="1"/>
  <c r="FO721" s="1"/>
  <c r="GH721" s="1"/>
  <c r="ET721"/>
  <c r="EU721"/>
  <c r="EK722"/>
  <c r="EL722"/>
  <c r="EW722" s="1"/>
  <c r="FH722" s="1"/>
  <c r="GD722" s="1"/>
  <c r="EM722"/>
  <c r="EN722"/>
  <c r="EO722"/>
  <c r="EZ722" s="1"/>
  <c r="FK722" s="1"/>
  <c r="GF722" s="1"/>
  <c r="EP722"/>
  <c r="FA722" s="1"/>
  <c r="FL722" s="1"/>
  <c r="GE722" s="1"/>
  <c r="EQ722"/>
  <c r="ER722"/>
  <c r="FC722" s="1"/>
  <c r="FN722" s="1"/>
  <c r="ES722"/>
  <c r="FD722" s="1"/>
  <c r="ET722"/>
  <c r="EU722"/>
  <c r="EK723"/>
  <c r="EL723"/>
  <c r="EM723"/>
  <c r="EN723"/>
  <c r="EO723"/>
  <c r="EP723"/>
  <c r="EQ723"/>
  <c r="ER723"/>
  <c r="FC723" s="1"/>
  <c r="FN723" s="1"/>
  <c r="ES723"/>
  <c r="ET723"/>
  <c r="EU723"/>
  <c r="EK724"/>
  <c r="EL724"/>
  <c r="EM724"/>
  <c r="EN724"/>
  <c r="EO724"/>
  <c r="EZ724" s="1"/>
  <c r="FK724" s="1"/>
  <c r="GF724" s="1"/>
  <c r="EP724"/>
  <c r="EQ724"/>
  <c r="ER724"/>
  <c r="FC724" s="1"/>
  <c r="FN724" s="1"/>
  <c r="ES724"/>
  <c r="FD724" s="1"/>
  <c r="FO724" s="1"/>
  <c r="GH724" s="1"/>
  <c r="ET724"/>
  <c r="EU724"/>
  <c r="EK725"/>
  <c r="EL725"/>
  <c r="EW725" s="1"/>
  <c r="EM725"/>
  <c r="EN725"/>
  <c r="EO725"/>
  <c r="EZ725" s="1"/>
  <c r="FK725" s="1"/>
  <c r="GF725" s="1"/>
  <c r="EP725"/>
  <c r="FA725" s="1"/>
  <c r="FL725" s="1"/>
  <c r="GE725" s="1"/>
  <c r="EQ725"/>
  <c r="ER725"/>
  <c r="FC725" s="1"/>
  <c r="FN725" s="1"/>
  <c r="ES725"/>
  <c r="FD725" s="1"/>
  <c r="FO725" s="1"/>
  <c r="GH725" s="1"/>
  <c r="ET725"/>
  <c r="EU725"/>
  <c r="EK726"/>
  <c r="EL726"/>
  <c r="EM726"/>
  <c r="EN726"/>
  <c r="EO726"/>
  <c r="EZ726" s="1"/>
  <c r="FK726" s="1"/>
  <c r="GF726" s="1"/>
  <c r="EP726"/>
  <c r="FA726" s="1"/>
  <c r="FL726" s="1"/>
  <c r="GE726" s="1"/>
  <c r="EQ726"/>
  <c r="ER726"/>
  <c r="FC726" s="1"/>
  <c r="FN726" s="1"/>
  <c r="ES726"/>
  <c r="ET726"/>
  <c r="EU726"/>
  <c r="EK727"/>
  <c r="EL727"/>
  <c r="EM727"/>
  <c r="EN727"/>
  <c r="EO727"/>
  <c r="EZ727" s="1"/>
  <c r="FK727" s="1"/>
  <c r="GF727" s="1"/>
  <c r="EP727"/>
  <c r="FA727" s="1"/>
  <c r="FL727" s="1"/>
  <c r="GE727" s="1"/>
  <c r="EQ727"/>
  <c r="ER727"/>
  <c r="FC727" s="1"/>
  <c r="FN727" s="1"/>
  <c r="ES727"/>
  <c r="ET727"/>
  <c r="EU727"/>
  <c r="EK728"/>
  <c r="EL728"/>
  <c r="EM728"/>
  <c r="EN728"/>
  <c r="EO728"/>
  <c r="EP728"/>
  <c r="EQ728"/>
  <c r="ER728"/>
  <c r="FC728" s="1"/>
  <c r="ES728"/>
  <c r="FD728" s="1"/>
  <c r="FO728" s="1"/>
  <c r="GH728" s="1"/>
  <c r="ET728"/>
  <c r="EU728"/>
  <c r="EK729"/>
  <c r="EL729"/>
  <c r="EM729"/>
  <c r="EN729"/>
  <c r="EO729"/>
  <c r="EP729"/>
  <c r="EQ729"/>
  <c r="ER729"/>
  <c r="FC729" s="1"/>
  <c r="FN729" s="1"/>
  <c r="ES729"/>
  <c r="FD729" s="1"/>
  <c r="FO729" s="1"/>
  <c r="GH729" s="1"/>
  <c r="ET729"/>
  <c r="EU729"/>
  <c r="EK730"/>
  <c r="EL730"/>
  <c r="EW730" s="1"/>
  <c r="FH730" s="1"/>
  <c r="GD730" s="1"/>
  <c r="EM730"/>
  <c r="EN730"/>
  <c r="EO730"/>
  <c r="EZ730" s="1"/>
  <c r="FK730" s="1"/>
  <c r="GF730" s="1"/>
  <c r="EP730"/>
  <c r="FA730" s="1"/>
  <c r="FL730" s="1"/>
  <c r="GE730" s="1"/>
  <c r="EQ730"/>
  <c r="ER730"/>
  <c r="FC730" s="1"/>
  <c r="FN730" s="1"/>
  <c r="ES730"/>
  <c r="FD730" s="1"/>
  <c r="FO730" s="1"/>
  <c r="GH730" s="1"/>
  <c r="ET730"/>
  <c r="EU730"/>
  <c r="EK731"/>
  <c r="EL731"/>
  <c r="EM731"/>
  <c r="EN731"/>
  <c r="EO731"/>
  <c r="EZ731" s="1"/>
  <c r="FK731" s="1"/>
  <c r="GF731" s="1"/>
  <c r="EP731"/>
  <c r="EQ731"/>
  <c r="ER731"/>
  <c r="FC731" s="1"/>
  <c r="FN731" s="1"/>
  <c r="ES731"/>
  <c r="FD731" s="1"/>
  <c r="FO731" s="1"/>
  <c r="GH731" s="1"/>
  <c r="ET731"/>
  <c r="EU731"/>
  <c r="EK732"/>
  <c r="EV732" s="1"/>
  <c r="EL732"/>
  <c r="EW732" s="1"/>
  <c r="FH732" s="1"/>
  <c r="GD732" s="1"/>
  <c r="EM732"/>
  <c r="EN732"/>
  <c r="EY732" s="1"/>
  <c r="FJ732" s="1"/>
  <c r="FY732" s="1"/>
  <c r="EO732"/>
  <c r="EZ732" s="1"/>
  <c r="FK732" s="1"/>
  <c r="GF732" s="1"/>
  <c r="EP732"/>
  <c r="FA732" s="1"/>
  <c r="FL732" s="1"/>
  <c r="GE732" s="1"/>
  <c r="EQ732"/>
  <c r="ER732"/>
  <c r="FC732" s="1"/>
  <c r="FN732" s="1"/>
  <c r="ES732"/>
  <c r="FD732" s="1"/>
  <c r="ET732"/>
  <c r="FE732" s="1"/>
  <c r="FP732" s="1"/>
  <c r="GC732" s="1"/>
  <c r="EU732"/>
  <c r="FF732" s="1"/>
  <c r="FQ732" s="1"/>
  <c r="GA732" s="1"/>
  <c r="EX732"/>
  <c r="FI732" s="1"/>
  <c r="FZ732" s="1"/>
  <c r="FS732"/>
  <c r="FT732" s="1"/>
  <c r="EK733"/>
  <c r="EL733"/>
  <c r="EM733"/>
  <c r="EN733"/>
  <c r="EO733"/>
  <c r="EP733"/>
  <c r="EQ733"/>
  <c r="ER733"/>
  <c r="FC733" s="1"/>
  <c r="FN733" s="1"/>
  <c r="ES733"/>
  <c r="ET733"/>
  <c r="EU733"/>
  <c r="EK734"/>
  <c r="EV734" s="1"/>
  <c r="EL734"/>
  <c r="EW734" s="1"/>
  <c r="FH734" s="1"/>
  <c r="GD734" s="1"/>
  <c r="EM734"/>
  <c r="EX734" s="1"/>
  <c r="FI734" s="1"/>
  <c r="FZ734" s="1"/>
  <c r="EN734"/>
  <c r="EY734" s="1"/>
  <c r="FJ734" s="1"/>
  <c r="FY734" s="1"/>
  <c r="EO734"/>
  <c r="EZ734" s="1"/>
  <c r="FK734" s="1"/>
  <c r="GF734" s="1"/>
  <c r="EP734"/>
  <c r="EQ734"/>
  <c r="ER734"/>
  <c r="FC734" s="1"/>
  <c r="FN734" s="1"/>
  <c r="ES734"/>
  <c r="FD734" s="1"/>
  <c r="FO734" s="1"/>
  <c r="GH734" s="1"/>
  <c r="ET734"/>
  <c r="FE734" s="1"/>
  <c r="FP734" s="1"/>
  <c r="GC734" s="1"/>
  <c r="EU734"/>
  <c r="FF734" s="1"/>
  <c r="FQ734" s="1"/>
  <c r="GA734" s="1"/>
  <c r="FA734"/>
  <c r="FL734" s="1"/>
  <c r="GE734" s="1"/>
  <c r="FS734"/>
  <c r="FT734" s="1"/>
  <c r="FU734" s="1"/>
  <c r="EK735"/>
  <c r="EL735"/>
  <c r="EM735"/>
  <c r="EN735"/>
  <c r="EO735"/>
  <c r="EP735"/>
  <c r="EQ735"/>
  <c r="ER735"/>
  <c r="FC735" s="1"/>
  <c r="ES735"/>
  <c r="ET735"/>
  <c r="EU735"/>
  <c r="EK736"/>
  <c r="EV736" s="1"/>
  <c r="EL736"/>
  <c r="EW736" s="1"/>
  <c r="FH736" s="1"/>
  <c r="GD736" s="1"/>
  <c r="EM736"/>
  <c r="EX736" s="1"/>
  <c r="FI736" s="1"/>
  <c r="FZ736" s="1"/>
  <c r="EN736"/>
  <c r="EY736" s="1"/>
  <c r="FJ736" s="1"/>
  <c r="FY736" s="1"/>
  <c r="EO736"/>
  <c r="EZ736" s="1"/>
  <c r="FK736" s="1"/>
  <c r="GF736" s="1"/>
  <c r="EP736"/>
  <c r="FA736" s="1"/>
  <c r="FL736" s="1"/>
  <c r="GE736" s="1"/>
  <c r="EQ736"/>
  <c r="ER736"/>
  <c r="FC736" s="1"/>
  <c r="FN736" s="1"/>
  <c r="ES736"/>
  <c r="FD736" s="1"/>
  <c r="FO736" s="1"/>
  <c r="GH736" s="1"/>
  <c r="ET736"/>
  <c r="FE736" s="1"/>
  <c r="FP736" s="1"/>
  <c r="GC736" s="1"/>
  <c r="EU736"/>
  <c r="FF736" s="1"/>
  <c r="FQ736" s="1"/>
  <c r="GA736" s="1"/>
  <c r="FS736"/>
  <c r="FT736" s="1"/>
  <c r="FU736" s="1"/>
  <c r="EK737"/>
  <c r="EL737"/>
  <c r="EM737"/>
  <c r="EN737"/>
  <c r="EO737"/>
  <c r="EZ737" s="1"/>
  <c r="FK737" s="1"/>
  <c r="GF737" s="1"/>
  <c r="EP737"/>
  <c r="FA737" s="1"/>
  <c r="FL737" s="1"/>
  <c r="GE737" s="1"/>
  <c r="EQ737"/>
  <c r="ER737"/>
  <c r="FC737" s="1"/>
  <c r="FN737" s="1"/>
  <c r="ES737"/>
  <c r="ET737"/>
  <c r="EU737"/>
  <c r="EK738"/>
  <c r="EV738" s="1"/>
  <c r="EL738"/>
  <c r="EW738" s="1"/>
  <c r="FH738" s="1"/>
  <c r="GD738" s="1"/>
  <c r="EM738"/>
  <c r="EX738" s="1"/>
  <c r="FI738" s="1"/>
  <c r="FZ738" s="1"/>
  <c r="EN738"/>
  <c r="EY738" s="1"/>
  <c r="FJ738" s="1"/>
  <c r="FY738" s="1"/>
  <c r="EO738"/>
  <c r="EZ738" s="1"/>
  <c r="FK738" s="1"/>
  <c r="GF738" s="1"/>
  <c r="EP738"/>
  <c r="FA738" s="1"/>
  <c r="FL738" s="1"/>
  <c r="GE738" s="1"/>
  <c r="EQ738"/>
  <c r="ER738"/>
  <c r="FC738" s="1"/>
  <c r="FN738" s="1"/>
  <c r="ES738"/>
  <c r="FD738" s="1"/>
  <c r="FO738" s="1"/>
  <c r="GH738" s="1"/>
  <c r="ET738"/>
  <c r="FE738" s="1"/>
  <c r="FP738" s="1"/>
  <c r="GC738" s="1"/>
  <c r="EU738"/>
  <c r="FF738" s="1"/>
  <c r="FQ738" s="1"/>
  <c r="GA738" s="1"/>
  <c r="FS738"/>
  <c r="FT738" s="1"/>
  <c r="FU738" s="1"/>
  <c r="EK739"/>
  <c r="EL739"/>
  <c r="EM739"/>
  <c r="EN739"/>
  <c r="EO739"/>
  <c r="EP739"/>
  <c r="EQ739"/>
  <c r="ER739"/>
  <c r="FC739" s="1"/>
  <c r="FN739" s="1"/>
  <c r="ES739"/>
  <c r="ET739"/>
  <c r="EU739"/>
  <c r="EK740"/>
  <c r="EL740"/>
  <c r="EM740"/>
  <c r="EN740"/>
  <c r="EO740"/>
  <c r="EZ740" s="1"/>
  <c r="FK740" s="1"/>
  <c r="GF740" s="1"/>
  <c r="EP740"/>
  <c r="FA740" s="1"/>
  <c r="FL740" s="1"/>
  <c r="GE740" s="1"/>
  <c r="EQ740"/>
  <c r="ER740"/>
  <c r="FC740" s="1"/>
  <c r="FN740" s="1"/>
  <c r="ES740"/>
  <c r="FD740" s="1"/>
  <c r="FO740" s="1"/>
  <c r="GH740" s="1"/>
  <c r="ET740"/>
  <c r="EU740"/>
  <c r="EK741"/>
  <c r="EL741"/>
  <c r="EM741"/>
  <c r="EN741"/>
  <c r="EO741"/>
  <c r="EZ741" s="1"/>
  <c r="FK741" s="1"/>
  <c r="GF741" s="1"/>
  <c r="EP741"/>
  <c r="EQ741"/>
  <c r="ER741"/>
  <c r="FC741" s="1"/>
  <c r="FN741" s="1"/>
  <c r="ES741"/>
  <c r="FD741" s="1"/>
  <c r="FO741" s="1"/>
  <c r="GH741" s="1"/>
  <c r="ET741"/>
  <c r="EU741"/>
  <c r="EK742"/>
  <c r="EL742"/>
  <c r="EM742"/>
  <c r="EN742"/>
  <c r="EO742"/>
  <c r="EP742"/>
  <c r="EQ742"/>
  <c r="ER742"/>
  <c r="FC742" s="1"/>
  <c r="FN742" s="1"/>
  <c r="ES742"/>
  <c r="FD742" s="1"/>
  <c r="FO742" s="1"/>
  <c r="GH742" s="1"/>
  <c r="ET742"/>
  <c r="EU742"/>
  <c r="EK743"/>
  <c r="EL743"/>
  <c r="EM743"/>
  <c r="EN743"/>
  <c r="EO743"/>
  <c r="EP743"/>
  <c r="EQ743"/>
  <c r="ER743"/>
  <c r="FC743" s="1"/>
  <c r="FN743" s="1"/>
  <c r="ES743"/>
  <c r="ET743"/>
  <c r="EU743"/>
  <c r="EK744"/>
  <c r="EV744" s="1"/>
  <c r="EL744"/>
  <c r="EW744" s="1"/>
  <c r="FH744" s="1"/>
  <c r="GD744" s="1"/>
  <c r="EM744"/>
  <c r="EX744" s="1"/>
  <c r="FI744" s="1"/>
  <c r="FZ744" s="1"/>
  <c r="EN744"/>
  <c r="EO744"/>
  <c r="EZ744" s="1"/>
  <c r="FK744" s="1"/>
  <c r="GF744" s="1"/>
  <c r="EP744"/>
  <c r="FA744" s="1"/>
  <c r="FL744" s="1"/>
  <c r="GE744" s="1"/>
  <c r="EQ744"/>
  <c r="FB744" s="1"/>
  <c r="FM744" s="1"/>
  <c r="GB744" s="1"/>
  <c r="ER744"/>
  <c r="FC744" s="1"/>
  <c r="FN744" s="1"/>
  <c r="ES744"/>
  <c r="FD744" s="1"/>
  <c r="FO744" s="1"/>
  <c r="GH744" s="1"/>
  <c r="ET744"/>
  <c r="FE744" s="1"/>
  <c r="FP744" s="1"/>
  <c r="GC744" s="1"/>
  <c r="EU744"/>
  <c r="FF744" s="1"/>
  <c r="FQ744" s="1"/>
  <c r="GA744" s="1"/>
  <c r="EY744"/>
  <c r="FJ744" s="1"/>
  <c r="FY744" s="1"/>
  <c r="FS744"/>
  <c r="FT744" s="1"/>
  <c r="FU744" s="1"/>
  <c r="EK745"/>
  <c r="EL745"/>
  <c r="EM745"/>
  <c r="EN745"/>
  <c r="EO745"/>
  <c r="EZ745" s="1"/>
  <c r="FK745" s="1"/>
  <c r="GF745" s="1"/>
  <c r="EP745"/>
  <c r="EQ745"/>
  <c r="ER745"/>
  <c r="FC745" s="1"/>
  <c r="FN745" s="1"/>
  <c r="ES745"/>
  <c r="FD745" s="1"/>
  <c r="FO745" s="1"/>
  <c r="GH745" s="1"/>
  <c r="ET745"/>
  <c r="EU745"/>
  <c r="EK746"/>
  <c r="EL746"/>
  <c r="EM746"/>
  <c r="EN746"/>
  <c r="EO746"/>
  <c r="EZ746" s="1"/>
  <c r="FK746" s="1"/>
  <c r="GF746" s="1"/>
  <c r="EP746"/>
  <c r="FA746" s="1"/>
  <c r="EQ746"/>
  <c r="ER746"/>
  <c r="FC746" s="1"/>
  <c r="FN746" s="1"/>
  <c r="ES746"/>
  <c r="FD746" s="1"/>
  <c r="FO746" s="1"/>
  <c r="GH746" s="1"/>
  <c r="ET746"/>
  <c r="EU746"/>
  <c r="EK747"/>
  <c r="EL747"/>
  <c r="EW747" s="1"/>
  <c r="FH747" s="1"/>
  <c r="GD747" s="1"/>
  <c r="EM747"/>
  <c r="EN747"/>
  <c r="EO747"/>
  <c r="EZ747" s="1"/>
  <c r="FK747" s="1"/>
  <c r="GF747" s="1"/>
  <c r="EP747"/>
  <c r="FA747" s="1"/>
  <c r="FL747" s="1"/>
  <c r="GE747" s="1"/>
  <c r="EQ747"/>
  <c r="ER747"/>
  <c r="FC747" s="1"/>
  <c r="FN747" s="1"/>
  <c r="ES747"/>
  <c r="FD747" s="1"/>
  <c r="FO747" s="1"/>
  <c r="GH747" s="1"/>
  <c r="ET747"/>
  <c r="EU747"/>
  <c r="EK748"/>
  <c r="EL748"/>
  <c r="EM748"/>
  <c r="EN748"/>
  <c r="EO748"/>
  <c r="EZ748" s="1"/>
  <c r="FK748" s="1"/>
  <c r="GF748" s="1"/>
  <c r="EP748"/>
  <c r="FA748" s="1"/>
  <c r="FL748" s="1"/>
  <c r="GE748" s="1"/>
  <c r="EQ748"/>
  <c r="ER748"/>
  <c r="FC748" s="1"/>
  <c r="ES748"/>
  <c r="ET748"/>
  <c r="EU748"/>
  <c r="EK749"/>
  <c r="EL749"/>
  <c r="EM749"/>
  <c r="EN749"/>
  <c r="EO749"/>
  <c r="EP749"/>
  <c r="EQ749"/>
  <c r="ER749"/>
  <c r="FC749" s="1"/>
  <c r="FN749" s="1"/>
  <c r="ES749"/>
  <c r="ET749"/>
  <c r="EU749"/>
  <c r="EK750"/>
  <c r="EL750"/>
  <c r="EW750" s="1"/>
  <c r="EM750"/>
  <c r="EN750"/>
  <c r="EO750"/>
  <c r="EZ750" s="1"/>
  <c r="FK750" s="1"/>
  <c r="GF750" s="1"/>
  <c r="EP750"/>
  <c r="EQ750"/>
  <c r="ER750"/>
  <c r="FC750" s="1"/>
  <c r="FN750" s="1"/>
  <c r="ES750"/>
  <c r="FD750" s="1"/>
  <c r="FO750" s="1"/>
  <c r="GH750" s="1"/>
  <c r="ET750"/>
  <c r="EU750"/>
  <c r="EK751"/>
  <c r="EL751"/>
  <c r="EM751"/>
  <c r="EN751"/>
  <c r="EO751"/>
  <c r="EP751"/>
  <c r="EQ751"/>
  <c r="ER751"/>
  <c r="FC751" s="1"/>
  <c r="FN751" s="1"/>
  <c r="ES751"/>
  <c r="FD751" s="1"/>
  <c r="FO751" s="1"/>
  <c r="GH751" s="1"/>
  <c r="ET751"/>
  <c r="EU751"/>
  <c r="EK752"/>
  <c r="EL752"/>
  <c r="EW752" s="1"/>
  <c r="EM752"/>
  <c r="EN752"/>
  <c r="EO752"/>
  <c r="EP752"/>
  <c r="EQ752"/>
  <c r="ER752"/>
  <c r="FC752" s="1"/>
  <c r="FN752" s="1"/>
  <c r="ES752"/>
  <c r="FD752" s="1"/>
  <c r="FO752" s="1"/>
  <c r="GH752" s="1"/>
  <c r="ET752"/>
  <c r="EU752"/>
  <c r="EK753"/>
  <c r="EL753"/>
  <c r="EM753"/>
  <c r="EN753"/>
  <c r="EO753"/>
  <c r="EP753"/>
  <c r="EQ753"/>
  <c r="ER753"/>
  <c r="FC753" s="1"/>
  <c r="FN753" s="1"/>
  <c r="ES753"/>
  <c r="FD753" s="1"/>
  <c r="FO753" s="1"/>
  <c r="GH753" s="1"/>
  <c r="ET753"/>
  <c r="EU753"/>
  <c r="EK754"/>
  <c r="EL754"/>
  <c r="EM754"/>
  <c r="EN754"/>
  <c r="EO754"/>
  <c r="EP754"/>
  <c r="EQ754"/>
  <c r="ER754"/>
  <c r="FC754" s="1"/>
  <c r="FN754" s="1"/>
  <c r="ES754"/>
  <c r="ET754"/>
  <c r="EU754"/>
  <c r="EK755"/>
  <c r="EL755"/>
  <c r="EM755"/>
  <c r="EN755"/>
  <c r="EO755"/>
  <c r="EP755"/>
  <c r="EQ755"/>
  <c r="ER755"/>
  <c r="FC755" s="1"/>
  <c r="FN755" s="1"/>
  <c r="ES755"/>
  <c r="FD755" s="1"/>
  <c r="FO755" s="1"/>
  <c r="GH755" s="1"/>
  <c r="ET755"/>
  <c r="EU755"/>
  <c r="EK756"/>
  <c r="EL756"/>
  <c r="EM756"/>
  <c r="EN756"/>
  <c r="EO756"/>
  <c r="EP756"/>
  <c r="EQ756"/>
  <c r="ER756"/>
  <c r="FC756" s="1"/>
  <c r="FN756" s="1"/>
  <c r="ES756"/>
  <c r="FD756" s="1"/>
  <c r="FO756" s="1"/>
  <c r="GH756" s="1"/>
  <c r="ET756"/>
  <c r="EU756"/>
  <c r="EK757"/>
  <c r="EL757"/>
  <c r="EM757"/>
  <c r="EN757"/>
  <c r="EO757"/>
  <c r="EP757"/>
  <c r="EQ757"/>
  <c r="ER757"/>
  <c r="FC757" s="1"/>
  <c r="FN757" s="1"/>
  <c r="ES757"/>
  <c r="ET757"/>
  <c r="EU757"/>
  <c r="EK758"/>
  <c r="EL758"/>
  <c r="EM758"/>
  <c r="EN758"/>
  <c r="EO758"/>
  <c r="EZ758" s="1"/>
  <c r="FK758" s="1"/>
  <c r="GF758" s="1"/>
  <c r="EP758"/>
  <c r="EQ758"/>
  <c r="ER758"/>
  <c r="FC758" s="1"/>
  <c r="FN758" s="1"/>
  <c r="ES758"/>
  <c r="ET758"/>
  <c r="EU758"/>
  <c r="EK759"/>
  <c r="EL759"/>
  <c r="EM759"/>
  <c r="EN759"/>
  <c r="EO759"/>
  <c r="EP759"/>
  <c r="EQ759"/>
  <c r="ER759"/>
  <c r="FC759" s="1"/>
  <c r="FN759" s="1"/>
  <c r="ES759"/>
  <c r="ET759"/>
  <c r="EU759"/>
  <c r="EK760"/>
  <c r="EL760"/>
  <c r="EM760"/>
  <c r="EN760"/>
  <c r="EO760"/>
  <c r="EP760"/>
  <c r="EQ760"/>
  <c r="ER760"/>
  <c r="FC760" s="1"/>
  <c r="FN760" s="1"/>
  <c r="ES760"/>
  <c r="ET760"/>
  <c r="EU760"/>
  <c r="EK761"/>
  <c r="EL761"/>
  <c r="EM761"/>
  <c r="EN761"/>
  <c r="EO761"/>
  <c r="EP761"/>
  <c r="EQ761"/>
  <c r="ER761"/>
  <c r="FC761" s="1"/>
  <c r="FN761" s="1"/>
  <c r="ES761"/>
  <c r="ET761"/>
  <c r="EU761"/>
  <c r="EK762"/>
  <c r="EL762"/>
  <c r="EM762"/>
  <c r="EN762"/>
  <c r="EO762"/>
  <c r="EP762"/>
  <c r="EQ762"/>
  <c r="ER762"/>
  <c r="FC762" s="1"/>
  <c r="FN762" s="1"/>
  <c r="ES762"/>
  <c r="ET762"/>
  <c r="EU762"/>
  <c r="EK763"/>
  <c r="EL763"/>
  <c r="EM763"/>
  <c r="EN763"/>
  <c r="EO763"/>
  <c r="EP763"/>
  <c r="EQ763"/>
  <c r="ER763"/>
  <c r="FC763" s="1"/>
  <c r="FN763" s="1"/>
  <c r="ES763"/>
  <c r="ET763"/>
  <c r="EU763"/>
  <c r="EK764"/>
  <c r="EL764"/>
  <c r="EM764"/>
  <c r="EN764"/>
  <c r="EO764"/>
  <c r="EP764"/>
  <c r="EQ764"/>
  <c r="ER764"/>
  <c r="FC764" s="1"/>
  <c r="FN764" s="1"/>
  <c r="ES764"/>
  <c r="ET764"/>
  <c r="EU764"/>
  <c r="EK765"/>
  <c r="EL765"/>
  <c r="EM765"/>
  <c r="EN765"/>
  <c r="EO765"/>
  <c r="EP765"/>
  <c r="EQ765"/>
  <c r="ER765"/>
  <c r="FC765" s="1"/>
  <c r="FN765" s="1"/>
  <c r="ES765"/>
  <c r="ET765"/>
  <c r="EU765"/>
  <c r="EK766"/>
  <c r="EL766"/>
  <c r="EM766"/>
  <c r="EN766"/>
  <c r="EO766"/>
  <c r="EP766"/>
  <c r="EQ766"/>
  <c r="ER766"/>
  <c r="FC766" s="1"/>
  <c r="FN766" s="1"/>
  <c r="ES766"/>
  <c r="ET766"/>
  <c r="EU766"/>
  <c r="EK767"/>
  <c r="EL767"/>
  <c r="EW767" s="1"/>
  <c r="FH767" s="1"/>
  <c r="GD767" s="1"/>
  <c r="EM767"/>
  <c r="EN767"/>
  <c r="EO767"/>
  <c r="EZ767" s="1"/>
  <c r="FK767" s="1"/>
  <c r="GF767" s="1"/>
  <c r="EP767"/>
  <c r="EQ767"/>
  <c r="ER767"/>
  <c r="FC767" s="1"/>
  <c r="FN767" s="1"/>
  <c r="ES767"/>
  <c r="FD767" s="1"/>
  <c r="FO767" s="1"/>
  <c r="GH767" s="1"/>
  <c r="ET767"/>
  <c r="EU767"/>
  <c r="EK768"/>
  <c r="EL768"/>
  <c r="EM768"/>
  <c r="EN768"/>
  <c r="EO768"/>
  <c r="EZ768" s="1"/>
  <c r="FK768" s="1"/>
  <c r="GF768" s="1"/>
  <c r="EP768"/>
  <c r="EQ768"/>
  <c r="ER768"/>
  <c r="FC768" s="1"/>
  <c r="FN768" s="1"/>
  <c r="ES768"/>
  <c r="FD768" s="1"/>
  <c r="FO768" s="1"/>
  <c r="GH768" s="1"/>
  <c r="ET768"/>
  <c r="EU768"/>
  <c r="EK769"/>
  <c r="EL769"/>
  <c r="EW769" s="1"/>
  <c r="FH769" s="1"/>
  <c r="GD769" s="1"/>
  <c r="EM769"/>
  <c r="EN769"/>
  <c r="EO769"/>
  <c r="EZ769" s="1"/>
  <c r="FK769" s="1"/>
  <c r="GF769" s="1"/>
  <c r="EP769"/>
  <c r="EQ769"/>
  <c r="ER769"/>
  <c r="FC769" s="1"/>
  <c r="FN769" s="1"/>
  <c r="ES769"/>
  <c r="FD769" s="1"/>
  <c r="FO769" s="1"/>
  <c r="GH769" s="1"/>
  <c r="ET769"/>
  <c r="EU769"/>
  <c r="EK770"/>
  <c r="EL770"/>
  <c r="EM770"/>
  <c r="EN770"/>
  <c r="EO770"/>
  <c r="EZ770" s="1"/>
  <c r="FK770" s="1"/>
  <c r="GF770" s="1"/>
  <c r="EP770"/>
  <c r="FA770" s="1"/>
  <c r="FL770" s="1"/>
  <c r="GE770" s="1"/>
  <c r="EQ770"/>
  <c r="ER770"/>
  <c r="FC770" s="1"/>
  <c r="FN770" s="1"/>
  <c r="ES770"/>
  <c r="ET770"/>
  <c r="EU770"/>
  <c r="EK771"/>
  <c r="EL771"/>
  <c r="EM771"/>
  <c r="EN771"/>
  <c r="EO771"/>
  <c r="EZ771" s="1"/>
  <c r="FK771" s="1"/>
  <c r="GF771" s="1"/>
  <c r="EP771"/>
  <c r="FA771" s="1"/>
  <c r="FL771" s="1"/>
  <c r="GE771" s="1"/>
  <c r="EQ771"/>
  <c r="ER771"/>
  <c r="FC771" s="1"/>
  <c r="FN771" s="1"/>
  <c r="ES771"/>
  <c r="ET771"/>
  <c r="EU771"/>
  <c r="EK772"/>
  <c r="EL772"/>
  <c r="EM772"/>
  <c r="EN772"/>
  <c r="EO772"/>
  <c r="EZ772" s="1"/>
  <c r="FK772" s="1"/>
  <c r="GF772" s="1"/>
  <c r="EP772"/>
  <c r="FA772" s="1"/>
  <c r="FL772" s="1"/>
  <c r="GE772" s="1"/>
  <c r="EQ772"/>
  <c r="ER772"/>
  <c r="FC772" s="1"/>
  <c r="FN772" s="1"/>
  <c r="ES772"/>
  <c r="ET772"/>
  <c r="EU772"/>
  <c r="EK773"/>
  <c r="EL773"/>
  <c r="EM773"/>
  <c r="EN773"/>
  <c r="EO773"/>
  <c r="EZ773" s="1"/>
  <c r="FK773" s="1"/>
  <c r="GF773" s="1"/>
  <c r="EP773"/>
  <c r="FA773" s="1"/>
  <c r="FL773" s="1"/>
  <c r="GE773" s="1"/>
  <c r="EQ773"/>
  <c r="ER773"/>
  <c r="FC773" s="1"/>
  <c r="FN773" s="1"/>
  <c r="ES773"/>
  <c r="ET773"/>
  <c r="EU773"/>
  <c r="EK774"/>
  <c r="EL774"/>
  <c r="EM774"/>
  <c r="EN774"/>
  <c r="EO774"/>
  <c r="EZ774" s="1"/>
  <c r="FK774" s="1"/>
  <c r="GF774" s="1"/>
  <c r="EP774"/>
  <c r="FA774" s="1"/>
  <c r="FL774" s="1"/>
  <c r="GE774" s="1"/>
  <c r="EQ774"/>
  <c r="ER774"/>
  <c r="FC774" s="1"/>
  <c r="FN774" s="1"/>
  <c r="ES774"/>
  <c r="ET774"/>
  <c r="EU774"/>
  <c r="EK775"/>
  <c r="EL775"/>
  <c r="EM775"/>
  <c r="EN775"/>
  <c r="EO775"/>
  <c r="EZ775" s="1"/>
  <c r="FK775" s="1"/>
  <c r="GF775" s="1"/>
  <c r="EP775"/>
  <c r="FA775" s="1"/>
  <c r="FL775" s="1"/>
  <c r="GE775" s="1"/>
  <c r="EQ775"/>
  <c r="ER775"/>
  <c r="FC775" s="1"/>
  <c r="FN775" s="1"/>
  <c r="ES775"/>
  <c r="ET775"/>
  <c r="EU775"/>
  <c r="EK776"/>
  <c r="EL776"/>
  <c r="EM776"/>
  <c r="EN776"/>
  <c r="EO776"/>
  <c r="EZ776" s="1"/>
  <c r="FK776" s="1"/>
  <c r="GF776" s="1"/>
  <c r="EP776"/>
  <c r="FA776" s="1"/>
  <c r="FL776" s="1"/>
  <c r="GE776" s="1"/>
  <c r="EQ776"/>
  <c r="ER776"/>
  <c r="FC776" s="1"/>
  <c r="FN776" s="1"/>
  <c r="ES776"/>
  <c r="ET776"/>
  <c r="EU776"/>
  <c r="EK777"/>
  <c r="EL777"/>
  <c r="EM777"/>
  <c r="EN777"/>
  <c r="EO777"/>
  <c r="EZ777" s="1"/>
  <c r="FK777" s="1"/>
  <c r="GF777" s="1"/>
  <c r="EP777"/>
  <c r="FA777" s="1"/>
  <c r="FL777" s="1"/>
  <c r="GE777" s="1"/>
  <c r="EQ777"/>
  <c r="ER777"/>
  <c r="FC777" s="1"/>
  <c r="FN777" s="1"/>
  <c r="ES777"/>
  <c r="ET777"/>
  <c r="EU777"/>
  <c r="EK778"/>
  <c r="EL778"/>
  <c r="EM778"/>
  <c r="EN778"/>
  <c r="EO778"/>
  <c r="EP778"/>
  <c r="EQ778"/>
  <c r="ER778"/>
  <c r="FC778" s="1"/>
  <c r="FN778" s="1"/>
  <c r="ES778"/>
  <c r="ET778"/>
  <c r="EU778"/>
  <c r="EK779"/>
  <c r="EL779"/>
  <c r="EM779"/>
  <c r="EN779"/>
  <c r="EO779"/>
  <c r="EZ779" s="1"/>
  <c r="FK779" s="1"/>
  <c r="GF779" s="1"/>
  <c r="EP779"/>
  <c r="FA779" s="1"/>
  <c r="FL779" s="1"/>
  <c r="GE779" s="1"/>
  <c r="EQ779"/>
  <c r="ER779"/>
  <c r="FC779" s="1"/>
  <c r="FN779" s="1"/>
  <c r="ES779"/>
  <c r="ET779"/>
  <c r="EU779"/>
  <c r="EK780"/>
  <c r="EL780"/>
  <c r="EM780"/>
  <c r="EN780"/>
  <c r="EO780"/>
  <c r="EZ780" s="1"/>
  <c r="FK780" s="1"/>
  <c r="GF780" s="1"/>
  <c r="EP780"/>
  <c r="EQ780"/>
  <c r="ER780"/>
  <c r="FC780" s="1"/>
  <c r="FN780" s="1"/>
  <c r="ES780"/>
  <c r="ET780"/>
  <c r="EU780"/>
  <c r="EK781"/>
  <c r="EL781"/>
  <c r="EM781"/>
  <c r="EN781"/>
  <c r="EO781"/>
  <c r="EP781"/>
  <c r="EQ781"/>
  <c r="ER781"/>
  <c r="FC781" s="1"/>
  <c r="FN781" s="1"/>
  <c r="ES781"/>
  <c r="ET781"/>
  <c r="EU781"/>
  <c r="EK782"/>
  <c r="EL782"/>
  <c r="EM782"/>
  <c r="EN782"/>
  <c r="EO782"/>
  <c r="EP782"/>
  <c r="FA782" s="1"/>
  <c r="FL782" s="1"/>
  <c r="GE782" s="1"/>
  <c r="ER782"/>
  <c r="FC782" s="1"/>
  <c r="FN782" s="1"/>
  <c r="ES782"/>
  <c r="ET782"/>
  <c r="FE782" s="1"/>
  <c r="FP782" s="1"/>
  <c r="GC782" s="1"/>
  <c r="EU782"/>
  <c r="EK783"/>
  <c r="EL783"/>
  <c r="EM783"/>
  <c r="EN783"/>
  <c r="EO783"/>
  <c r="EZ783" s="1"/>
  <c r="FK783" s="1"/>
  <c r="GF783" s="1"/>
  <c r="EP783"/>
  <c r="EQ783"/>
  <c r="ER783"/>
  <c r="FC783" s="1"/>
  <c r="FN783" s="1"/>
  <c r="ES783"/>
  <c r="ET783"/>
  <c r="EU783"/>
  <c r="EK784"/>
  <c r="EL784"/>
  <c r="EM784"/>
  <c r="EN784"/>
  <c r="EO784"/>
  <c r="EZ784" s="1"/>
  <c r="FK784" s="1"/>
  <c r="GF784" s="1"/>
  <c r="EP784"/>
  <c r="FA784" s="1"/>
  <c r="FL784" s="1"/>
  <c r="GE784" s="1"/>
  <c r="EQ784"/>
  <c r="ER784"/>
  <c r="FC784" s="1"/>
  <c r="FN784" s="1"/>
  <c r="ES784"/>
  <c r="FD784" s="1"/>
  <c r="FO784" s="1"/>
  <c r="GH784" s="1"/>
  <c r="ET784"/>
  <c r="EU784"/>
  <c r="EK785"/>
  <c r="EL785"/>
  <c r="EM785"/>
  <c r="EN785"/>
  <c r="EO785"/>
  <c r="EZ785" s="1"/>
  <c r="FK785" s="1"/>
  <c r="GF785" s="1"/>
  <c r="EP785"/>
  <c r="FA785" s="1"/>
  <c r="FL785" s="1"/>
  <c r="GE785" s="1"/>
  <c r="EQ785"/>
  <c r="ER785"/>
  <c r="FC785" s="1"/>
  <c r="FN785" s="1"/>
  <c r="ES785"/>
  <c r="ET785"/>
  <c r="EU785"/>
  <c r="EK786"/>
  <c r="EL786"/>
  <c r="EM786"/>
  <c r="EN786"/>
  <c r="EO786"/>
  <c r="EP786"/>
  <c r="EQ786"/>
  <c r="ER786"/>
  <c r="FC786" s="1"/>
  <c r="FN786" s="1"/>
  <c r="ES786"/>
  <c r="FD786" s="1"/>
  <c r="FO786" s="1"/>
  <c r="GH786" s="1"/>
  <c r="ET786"/>
  <c r="EU786"/>
  <c r="EK787"/>
  <c r="EV787" s="1"/>
  <c r="EL787"/>
  <c r="EW787" s="1"/>
  <c r="FH787" s="1"/>
  <c r="GD787" s="1"/>
  <c r="EM787"/>
  <c r="EX787" s="1"/>
  <c r="FI787" s="1"/>
  <c r="FZ787" s="1"/>
  <c r="EN787"/>
  <c r="EY787" s="1"/>
  <c r="FJ787" s="1"/>
  <c r="FY787" s="1"/>
  <c r="EO787"/>
  <c r="EZ787" s="1"/>
  <c r="FK787" s="1"/>
  <c r="GF787" s="1"/>
  <c r="EP787"/>
  <c r="FA787" s="1"/>
  <c r="FL787" s="1"/>
  <c r="GE787" s="1"/>
  <c r="EQ787"/>
  <c r="ER787"/>
  <c r="FC787" s="1"/>
  <c r="FN787" s="1"/>
  <c r="ES787"/>
  <c r="FD787" s="1"/>
  <c r="FO787" s="1"/>
  <c r="GH787" s="1"/>
  <c r="ET787"/>
  <c r="FE787" s="1"/>
  <c r="FP787" s="1"/>
  <c r="GC787" s="1"/>
  <c r="EU787"/>
  <c r="FF787" s="1"/>
  <c r="FQ787" s="1"/>
  <c r="GA787" s="1"/>
  <c r="FS787"/>
  <c r="FT787" s="1"/>
  <c r="EK788"/>
  <c r="EL788"/>
  <c r="EM788"/>
  <c r="EN788"/>
  <c r="EO788"/>
  <c r="EZ788" s="1"/>
  <c r="FK788" s="1"/>
  <c r="GF788" s="1"/>
  <c r="EP788"/>
  <c r="FA788" s="1"/>
  <c r="FL788" s="1"/>
  <c r="GE788" s="1"/>
  <c r="EQ788"/>
  <c r="ER788"/>
  <c r="FC788" s="1"/>
  <c r="FN788" s="1"/>
  <c r="ES788"/>
  <c r="ET788"/>
  <c r="EU788"/>
  <c r="EK789"/>
  <c r="EL789"/>
  <c r="EM789"/>
  <c r="EN789"/>
  <c r="EO789"/>
  <c r="EP789"/>
  <c r="EQ789"/>
  <c r="ER789"/>
  <c r="FC789" s="1"/>
  <c r="FN789" s="1"/>
  <c r="ES789"/>
  <c r="ET789"/>
  <c r="EU789"/>
  <c r="EK790"/>
  <c r="EL790"/>
  <c r="EM790"/>
  <c r="EN790"/>
  <c r="EO790"/>
  <c r="EP790"/>
  <c r="EQ790"/>
  <c r="ER790"/>
  <c r="FC790" s="1"/>
  <c r="FN790" s="1"/>
  <c r="ES790"/>
  <c r="FD790" s="1"/>
  <c r="FO790" s="1"/>
  <c r="GH790" s="1"/>
  <c r="ET790"/>
  <c r="EU790"/>
  <c r="EK791"/>
  <c r="EL791"/>
  <c r="EM791"/>
  <c r="EN791"/>
  <c r="EO791"/>
  <c r="EZ791" s="1"/>
  <c r="FK791" s="1"/>
  <c r="GF791" s="1"/>
  <c r="EP791"/>
  <c r="EQ791"/>
  <c r="ER791"/>
  <c r="FC791" s="1"/>
  <c r="FN791" s="1"/>
  <c r="ES791"/>
  <c r="ET791"/>
  <c r="EU791"/>
  <c r="EK792"/>
  <c r="EL792"/>
  <c r="EW792" s="1"/>
  <c r="EM792"/>
  <c r="EN792"/>
  <c r="EO792"/>
  <c r="EZ792" s="1"/>
  <c r="FK792" s="1"/>
  <c r="GF792" s="1"/>
  <c r="EP792"/>
  <c r="EQ792"/>
  <c r="ER792"/>
  <c r="FC792" s="1"/>
  <c r="FN792" s="1"/>
  <c r="ES792"/>
  <c r="FD792" s="1"/>
  <c r="FO792" s="1"/>
  <c r="GH792" s="1"/>
  <c r="ET792"/>
  <c r="EU792"/>
  <c r="EK793"/>
  <c r="EL793"/>
  <c r="EM793"/>
  <c r="EN793"/>
  <c r="EO793"/>
  <c r="EP793"/>
  <c r="EQ793"/>
  <c r="ER793"/>
  <c r="FC793" s="1"/>
  <c r="FN793" s="1"/>
  <c r="ES793"/>
  <c r="ET793"/>
  <c r="EU793"/>
  <c r="EK794"/>
  <c r="EL794"/>
  <c r="EW794" s="1"/>
  <c r="EM794"/>
  <c r="EN794"/>
  <c r="EO794"/>
  <c r="EP794"/>
  <c r="EQ794"/>
  <c r="ER794"/>
  <c r="FC794" s="1"/>
  <c r="FN794" s="1"/>
  <c r="ES794"/>
  <c r="ET794"/>
  <c r="EU794"/>
  <c r="EK795"/>
  <c r="EL795"/>
  <c r="EW795" s="1"/>
  <c r="FH795" s="1"/>
  <c r="GD795" s="1"/>
  <c r="EM795"/>
  <c r="EN795"/>
  <c r="EO795"/>
  <c r="EP795"/>
  <c r="FA795" s="1"/>
  <c r="FL795" s="1"/>
  <c r="GE795" s="1"/>
  <c r="EQ795"/>
  <c r="ER795"/>
  <c r="FC795" s="1"/>
  <c r="FN795" s="1"/>
  <c r="ES795"/>
  <c r="ET795"/>
  <c r="EU795"/>
  <c r="EK796"/>
  <c r="EL796"/>
  <c r="EM796"/>
  <c r="EN796"/>
  <c r="EO796"/>
  <c r="EP796"/>
  <c r="EQ796"/>
  <c r="ER796"/>
  <c r="FC796" s="1"/>
  <c r="FN796" s="1"/>
  <c r="ES796"/>
  <c r="ET796"/>
  <c r="EU796"/>
  <c r="EK797"/>
  <c r="EL797"/>
  <c r="EM797"/>
  <c r="EN797"/>
  <c r="EO797"/>
  <c r="EP797"/>
  <c r="EQ797"/>
  <c r="ER797"/>
  <c r="FC797" s="1"/>
  <c r="FN797" s="1"/>
  <c r="ES797"/>
  <c r="ET797"/>
  <c r="EU797"/>
  <c r="EK798"/>
  <c r="EL798"/>
  <c r="EM798"/>
  <c r="EN798"/>
  <c r="EO798"/>
  <c r="EZ798" s="1"/>
  <c r="FK798" s="1"/>
  <c r="GF798" s="1"/>
  <c r="EP798"/>
  <c r="EQ798"/>
  <c r="ER798"/>
  <c r="FC798" s="1"/>
  <c r="FN798" s="1"/>
  <c r="ES798"/>
  <c r="FD798" s="1"/>
  <c r="FO798" s="1"/>
  <c r="GH798" s="1"/>
  <c r="ET798"/>
  <c r="EU798"/>
  <c r="EK799"/>
  <c r="EL799"/>
  <c r="EM799"/>
  <c r="EN799"/>
  <c r="EO799"/>
  <c r="EZ799" s="1"/>
  <c r="FK799" s="1"/>
  <c r="GF799" s="1"/>
  <c r="EP799"/>
  <c r="EQ799"/>
  <c r="ER799"/>
  <c r="FC799" s="1"/>
  <c r="FN799" s="1"/>
  <c r="ES799"/>
  <c r="FD799" s="1"/>
  <c r="FO799" s="1"/>
  <c r="GH799" s="1"/>
  <c r="ET799"/>
  <c r="EU799"/>
  <c r="EK800"/>
  <c r="EL800"/>
  <c r="EM800"/>
  <c r="EN800"/>
  <c r="EO800"/>
  <c r="EP800"/>
  <c r="EQ800"/>
  <c r="ER800"/>
  <c r="ES800"/>
  <c r="ET800"/>
  <c r="EU800"/>
  <c r="FC800"/>
  <c r="FN800" s="1"/>
  <c r="EK801"/>
  <c r="EL801"/>
  <c r="EW801" s="1"/>
  <c r="FH801" s="1"/>
  <c r="GD801" s="1"/>
  <c r="EM801"/>
  <c r="EN801"/>
  <c r="EO801"/>
  <c r="EP801"/>
  <c r="EQ801"/>
  <c r="ER801"/>
  <c r="FC801" s="1"/>
  <c r="FN801" s="1"/>
  <c r="ES801"/>
  <c r="FD801" s="1"/>
  <c r="FO801" s="1"/>
  <c r="GH801" s="1"/>
  <c r="ET801"/>
  <c r="EU801"/>
  <c r="EZ801"/>
  <c r="FK801" s="1"/>
  <c r="GF801" s="1"/>
  <c r="EK802"/>
  <c r="EL802"/>
  <c r="EM802"/>
  <c r="EN802"/>
  <c r="EO802"/>
  <c r="EP802"/>
  <c r="EQ802"/>
  <c r="ER802"/>
  <c r="ES802"/>
  <c r="FD802" s="1"/>
  <c r="FO802" s="1"/>
  <c r="GH802" s="1"/>
  <c r="ET802"/>
  <c r="EU802"/>
  <c r="FC802"/>
  <c r="FN802" s="1"/>
  <c r="EK803"/>
  <c r="EL803"/>
  <c r="EM803"/>
  <c r="EN803"/>
  <c r="EO803"/>
  <c r="EZ803" s="1"/>
  <c r="FK803" s="1"/>
  <c r="GF803" s="1"/>
  <c r="EP803"/>
  <c r="EQ803"/>
  <c r="ER803"/>
  <c r="FC803" s="1"/>
  <c r="FN803" s="1"/>
  <c r="ES803"/>
  <c r="FD803" s="1"/>
  <c r="FO803" s="1"/>
  <c r="GH803" s="1"/>
  <c r="ET803"/>
  <c r="EU803"/>
  <c r="EK804"/>
  <c r="EL804"/>
  <c r="EM804"/>
  <c r="EN804"/>
  <c r="EO804"/>
  <c r="EP804"/>
  <c r="EQ804"/>
  <c r="ER804"/>
  <c r="FC804" s="1"/>
  <c r="FN804" s="1"/>
  <c r="ES804"/>
  <c r="FD804" s="1"/>
  <c r="FO804" s="1"/>
  <c r="GH804" s="1"/>
  <c r="ET804"/>
  <c r="EU804"/>
  <c r="EK805"/>
  <c r="EL805"/>
  <c r="EM805"/>
  <c r="EN805"/>
  <c r="EO805"/>
  <c r="EP805"/>
  <c r="EQ805"/>
  <c r="ER805"/>
  <c r="FC805" s="1"/>
  <c r="FN805" s="1"/>
  <c r="ES805"/>
  <c r="FD805" s="1"/>
  <c r="FO805" s="1"/>
  <c r="GH805" s="1"/>
  <c r="ET805"/>
  <c r="EU805"/>
  <c r="EK806"/>
  <c r="EL806"/>
  <c r="EW806" s="1"/>
  <c r="EM806"/>
  <c r="EN806"/>
  <c r="EO806"/>
  <c r="EZ806" s="1"/>
  <c r="FK806" s="1"/>
  <c r="GF806" s="1"/>
  <c r="EP806"/>
  <c r="EQ806"/>
  <c r="ER806"/>
  <c r="FC806" s="1"/>
  <c r="FN806" s="1"/>
  <c r="ES806"/>
  <c r="FD806" s="1"/>
  <c r="FO806" s="1"/>
  <c r="GH806" s="1"/>
  <c r="ET806"/>
  <c r="EU806"/>
  <c r="EK807"/>
  <c r="EL807"/>
  <c r="EM807"/>
  <c r="EN807"/>
  <c r="EO807"/>
  <c r="EP807"/>
  <c r="EQ807"/>
  <c r="ER807"/>
  <c r="FC807" s="1"/>
  <c r="FN807" s="1"/>
  <c r="ES807"/>
  <c r="FD807" s="1"/>
  <c r="FO807" s="1"/>
  <c r="GH807" s="1"/>
  <c r="ET807"/>
  <c r="EU807"/>
  <c r="EK808"/>
  <c r="EL808"/>
  <c r="EM808"/>
  <c r="EN808"/>
  <c r="EO808"/>
  <c r="EZ808" s="1"/>
  <c r="FK808" s="1"/>
  <c r="GF808" s="1"/>
  <c r="EP808"/>
  <c r="EQ808"/>
  <c r="ER808"/>
  <c r="FC808" s="1"/>
  <c r="FN808" s="1"/>
  <c r="ES808"/>
  <c r="FD808" s="1"/>
  <c r="FO808" s="1"/>
  <c r="GH808" s="1"/>
  <c r="ET808"/>
  <c r="EU808"/>
  <c r="EK809"/>
  <c r="EL809"/>
  <c r="EM809"/>
  <c r="EN809"/>
  <c r="EO809"/>
  <c r="EP809"/>
  <c r="EQ809"/>
  <c r="ER809"/>
  <c r="FC809" s="1"/>
  <c r="FN809" s="1"/>
  <c r="ES809"/>
  <c r="ET809"/>
  <c r="EU809"/>
  <c r="EK810"/>
  <c r="EL810"/>
  <c r="EM810"/>
  <c r="EN810"/>
  <c r="EO810"/>
  <c r="EZ810" s="1"/>
  <c r="FK810" s="1"/>
  <c r="GF810" s="1"/>
  <c r="EP810"/>
  <c r="FA810" s="1"/>
  <c r="FL810" s="1"/>
  <c r="GE810" s="1"/>
  <c r="EQ810"/>
  <c r="ER810"/>
  <c r="FC810" s="1"/>
  <c r="FN810" s="1"/>
  <c r="ES810"/>
  <c r="FD810" s="1"/>
  <c r="FO810" s="1"/>
  <c r="GH810" s="1"/>
  <c r="ET810"/>
  <c r="EU810"/>
  <c r="EK811"/>
  <c r="EL811"/>
  <c r="EM811"/>
  <c r="EN811"/>
  <c r="EO811"/>
  <c r="EP811"/>
  <c r="EQ811"/>
  <c r="ER811"/>
  <c r="FC811" s="1"/>
  <c r="ES811"/>
  <c r="FD811" s="1"/>
  <c r="FO811" s="1"/>
  <c r="GH811" s="1"/>
  <c r="ET811"/>
  <c r="EU811"/>
  <c r="EK812"/>
  <c r="EL812"/>
  <c r="EM812"/>
  <c r="EN812"/>
  <c r="EO812"/>
  <c r="EZ812" s="1"/>
  <c r="FK812" s="1"/>
  <c r="GF812" s="1"/>
  <c r="EP812"/>
  <c r="EQ812"/>
  <c r="ER812"/>
  <c r="FC812" s="1"/>
  <c r="ES812"/>
  <c r="FD812" s="1"/>
  <c r="FO812" s="1"/>
  <c r="GH812" s="1"/>
  <c r="ET812"/>
  <c r="EU812"/>
  <c r="EK813"/>
  <c r="EL813"/>
  <c r="EM813"/>
  <c r="EN813"/>
  <c r="EO813"/>
  <c r="EP813"/>
  <c r="EQ813"/>
  <c r="ER813"/>
  <c r="FC813" s="1"/>
  <c r="ES813"/>
  <c r="FD813" s="1"/>
  <c r="FO813" s="1"/>
  <c r="GH813" s="1"/>
  <c r="ET813"/>
  <c r="EU813"/>
  <c r="EK814"/>
  <c r="EL814"/>
  <c r="EM814"/>
  <c r="EN814"/>
  <c r="EO814"/>
  <c r="EP814"/>
  <c r="EQ814"/>
  <c r="ER814"/>
  <c r="ES814"/>
  <c r="FD814" s="1"/>
  <c r="FO814" s="1"/>
  <c r="GH814" s="1"/>
  <c r="ET814"/>
  <c r="EU814"/>
  <c r="FC814"/>
  <c r="FN814" s="1"/>
  <c r="EK815"/>
  <c r="EL815"/>
  <c r="EW815" s="1"/>
  <c r="FH815" s="1"/>
  <c r="GD815" s="1"/>
  <c r="EM815"/>
  <c r="EN815"/>
  <c r="EO815"/>
  <c r="EZ815" s="1"/>
  <c r="FK815" s="1"/>
  <c r="GF815" s="1"/>
  <c r="EP815"/>
  <c r="EQ815"/>
  <c r="ER815"/>
  <c r="ES815"/>
  <c r="FD815" s="1"/>
  <c r="FO815" s="1"/>
  <c r="GH815" s="1"/>
  <c r="ET815"/>
  <c r="EU815"/>
  <c r="FC815"/>
  <c r="EK816"/>
  <c r="EL816"/>
  <c r="EM816"/>
  <c r="EN816"/>
  <c r="EO816"/>
  <c r="EP816"/>
  <c r="EQ816"/>
  <c r="ER816"/>
  <c r="FC816" s="1"/>
  <c r="FN816" s="1"/>
  <c r="ES816"/>
  <c r="FD816" s="1"/>
  <c r="FO816" s="1"/>
  <c r="GH816" s="1"/>
  <c r="ET816"/>
  <c r="EU816"/>
  <c r="EK817"/>
  <c r="EL817"/>
  <c r="EM817"/>
  <c r="EN817"/>
  <c r="EO817"/>
  <c r="EP817"/>
  <c r="EQ817"/>
  <c r="ER817"/>
  <c r="FC817" s="1"/>
  <c r="ES817"/>
  <c r="FD817" s="1"/>
  <c r="FO817" s="1"/>
  <c r="GH817" s="1"/>
  <c r="ET817"/>
  <c r="EU817"/>
  <c r="EK818"/>
  <c r="EL818"/>
  <c r="EW818" s="1"/>
  <c r="FH818" s="1"/>
  <c r="GD818" s="1"/>
  <c r="EM818"/>
  <c r="EN818"/>
  <c r="EO818"/>
  <c r="EZ818" s="1"/>
  <c r="FK818" s="1"/>
  <c r="GF818" s="1"/>
  <c r="EP818"/>
  <c r="EQ818"/>
  <c r="ER818"/>
  <c r="FC818" s="1"/>
  <c r="FN818" s="1"/>
  <c r="ES818"/>
  <c r="FD818" s="1"/>
  <c r="FO818" s="1"/>
  <c r="GH818" s="1"/>
  <c r="ET818"/>
  <c r="EU818"/>
  <c r="EK819"/>
  <c r="EL819"/>
  <c r="EM819"/>
  <c r="EN819"/>
  <c r="EO819"/>
  <c r="EZ819" s="1"/>
  <c r="FK819" s="1"/>
  <c r="GF819" s="1"/>
  <c r="EP819"/>
  <c r="FA819" s="1"/>
  <c r="FL819" s="1"/>
  <c r="GE819" s="1"/>
  <c r="EQ819"/>
  <c r="ER819"/>
  <c r="FC819" s="1"/>
  <c r="ES819"/>
  <c r="ET819"/>
  <c r="EU819"/>
  <c r="EK820"/>
  <c r="EV820" s="1"/>
  <c r="EL820"/>
  <c r="EW820" s="1"/>
  <c r="FH820" s="1"/>
  <c r="GD820" s="1"/>
  <c r="EM820"/>
  <c r="EX820" s="1"/>
  <c r="FI820" s="1"/>
  <c r="FZ820" s="1"/>
  <c r="EN820"/>
  <c r="EY820" s="1"/>
  <c r="FJ820" s="1"/>
  <c r="FY820" s="1"/>
  <c r="EO820"/>
  <c r="EZ820" s="1"/>
  <c r="FK820" s="1"/>
  <c r="GF820" s="1"/>
  <c r="EP820"/>
  <c r="FA820" s="1"/>
  <c r="FL820" s="1"/>
  <c r="GE820" s="1"/>
  <c r="EQ820"/>
  <c r="ER820"/>
  <c r="FC820" s="1"/>
  <c r="FN820" s="1"/>
  <c r="ES820"/>
  <c r="FD820" s="1"/>
  <c r="FO820" s="1"/>
  <c r="GH820" s="1"/>
  <c r="ET820"/>
  <c r="FE820" s="1"/>
  <c r="FP820" s="1"/>
  <c r="GC820" s="1"/>
  <c r="EU820"/>
  <c r="FF820" s="1"/>
  <c r="FQ820" s="1"/>
  <c r="GA820" s="1"/>
  <c r="FS820"/>
  <c r="FT820" s="1"/>
  <c r="EK821"/>
  <c r="EL821"/>
  <c r="EM821"/>
  <c r="EN821"/>
  <c r="EO821"/>
  <c r="EP821"/>
  <c r="EQ821"/>
  <c r="ER821"/>
  <c r="FC821" s="1"/>
  <c r="FN821" s="1"/>
  <c r="ES821"/>
  <c r="ET821"/>
  <c r="EU821"/>
  <c r="EK822"/>
  <c r="EV822" s="1"/>
  <c r="EL822"/>
  <c r="EW822" s="1"/>
  <c r="FH822" s="1"/>
  <c r="GD822" s="1"/>
  <c r="EM822"/>
  <c r="EX822" s="1"/>
  <c r="FI822" s="1"/>
  <c r="FZ822" s="1"/>
  <c r="EN822"/>
  <c r="EY822" s="1"/>
  <c r="FJ822" s="1"/>
  <c r="FY822" s="1"/>
  <c r="EO822"/>
  <c r="EZ822" s="1"/>
  <c r="FK822" s="1"/>
  <c r="GF822" s="1"/>
  <c r="EP822"/>
  <c r="EQ822"/>
  <c r="ER822"/>
  <c r="FC822" s="1"/>
  <c r="FN822" s="1"/>
  <c r="ES822"/>
  <c r="FD822" s="1"/>
  <c r="FO822" s="1"/>
  <c r="GH822" s="1"/>
  <c r="ET822"/>
  <c r="FE822" s="1"/>
  <c r="FP822" s="1"/>
  <c r="GC822" s="1"/>
  <c r="EU822"/>
  <c r="FF822" s="1"/>
  <c r="FQ822" s="1"/>
  <c r="GA822" s="1"/>
  <c r="FA822"/>
  <c r="FL822" s="1"/>
  <c r="GE822" s="1"/>
  <c r="FS822"/>
  <c r="FT822" s="1"/>
  <c r="EK823"/>
  <c r="EL823"/>
  <c r="EM823"/>
  <c r="EN823"/>
  <c r="EO823"/>
  <c r="EP823"/>
  <c r="EQ823"/>
  <c r="ER823"/>
  <c r="FC823" s="1"/>
  <c r="FN823" s="1"/>
  <c r="ES823"/>
  <c r="ET823"/>
  <c r="EU823"/>
  <c r="EK824"/>
  <c r="EV824" s="1"/>
  <c r="EL824"/>
  <c r="EW824" s="1"/>
  <c r="FH824" s="1"/>
  <c r="GD824" s="1"/>
  <c r="EM824"/>
  <c r="EX824" s="1"/>
  <c r="FI824" s="1"/>
  <c r="FZ824" s="1"/>
  <c r="EN824"/>
  <c r="EY824" s="1"/>
  <c r="FJ824" s="1"/>
  <c r="FY824" s="1"/>
  <c r="EO824"/>
  <c r="EZ824" s="1"/>
  <c r="FK824" s="1"/>
  <c r="GF824" s="1"/>
  <c r="EP824"/>
  <c r="FA824" s="1"/>
  <c r="FL824" s="1"/>
  <c r="GE824" s="1"/>
  <c r="EQ824"/>
  <c r="ER824"/>
  <c r="FC824" s="1"/>
  <c r="FN824" s="1"/>
  <c r="ES824"/>
  <c r="FD824" s="1"/>
  <c r="FO824" s="1"/>
  <c r="GH824" s="1"/>
  <c r="ET824"/>
  <c r="FE824" s="1"/>
  <c r="FP824" s="1"/>
  <c r="GC824" s="1"/>
  <c r="EU824"/>
  <c r="FF824" s="1"/>
  <c r="FQ824" s="1"/>
  <c r="GA824" s="1"/>
  <c r="FS824"/>
  <c r="FT824" s="1"/>
  <c r="FU824" s="1"/>
  <c r="FV824" s="1"/>
  <c r="EK825"/>
  <c r="EL825"/>
  <c r="EM825"/>
  <c r="EN825"/>
  <c r="EO825"/>
  <c r="EP825"/>
  <c r="EQ825"/>
  <c r="ER825"/>
  <c r="FC825" s="1"/>
  <c r="FN825" s="1"/>
  <c r="ES825"/>
  <c r="ET825"/>
  <c r="EU825"/>
  <c r="EK826"/>
  <c r="EL826"/>
  <c r="EM826"/>
  <c r="EN826"/>
  <c r="EO826"/>
  <c r="EP826"/>
  <c r="EQ826"/>
  <c r="ER826"/>
  <c r="FC826" s="1"/>
  <c r="FN826" s="1"/>
  <c r="ES826"/>
  <c r="ET826"/>
  <c r="EU826"/>
  <c r="EK827"/>
  <c r="EL827"/>
  <c r="EM827"/>
  <c r="EN827"/>
  <c r="EO827"/>
  <c r="EP827"/>
  <c r="EQ827"/>
  <c r="ER827"/>
  <c r="FC827" s="1"/>
  <c r="FN827" s="1"/>
  <c r="ES827"/>
  <c r="ET827"/>
  <c r="EU827"/>
  <c r="EK828"/>
  <c r="EL828"/>
  <c r="EM828"/>
  <c r="EN828"/>
  <c r="EO828"/>
  <c r="EZ828" s="1"/>
  <c r="FK828" s="1"/>
  <c r="GF828" s="1"/>
  <c r="EP828"/>
  <c r="FA828" s="1"/>
  <c r="FL828" s="1"/>
  <c r="GE828" s="1"/>
  <c r="EQ828"/>
  <c r="ER828"/>
  <c r="FC828" s="1"/>
  <c r="FN828" s="1"/>
  <c r="ES828"/>
  <c r="ET828"/>
  <c r="EU828"/>
  <c r="EK829"/>
  <c r="EL829"/>
  <c r="EM829"/>
  <c r="EN829"/>
  <c r="EO829"/>
  <c r="EP829"/>
  <c r="EQ829"/>
  <c r="ER829"/>
  <c r="FC829" s="1"/>
  <c r="FN829" s="1"/>
  <c r="ES829"/>
  <c r="ET829"/>
  <c r="EU829"/>
  <c r="EK830"/>
  <c r="EV830" s="1"/>
  <c r="EL830"/>
  <c r="EW830" s="1"/>
  <c r="FH830" s="1"/>
  <c r="GD830" s="1"/>
  <c r="EM830"/>
  <c r="EX830" s="1"/>
  <c r="FI830" s="1"/>
  <c r="FZ830" s="1"/>
  <c r="EN830"/>
  <c r="EY830" s="1"/>
  <c r="FJ830" s="1"/>
  <c r="FY830" s="1"/>
  <c r="EO830"/>
  <c r="EZ830" s="1"/>
  <c r="FK830" s="1"/>
  <c r="GF830" s="1"/>
  <c r="EP830"/>
  <c r="FA830" s="1"/>
  <c r="FL830" s="1"/>
  <c r="GE830" s="1"/>
  <c r="EQ830"/>
  <c r="ER830"/>
  <c r="FC830" s="1"/>
  <c r="FN830" s="1"/>
  <c r="ES830"/>
  <c r="FD830" s="1"/>
  <c r="FO830" s="1"/>
  <c r="GH830" s="1"/>
  <c r="ET830"/>
  <c r="FE830" s="1"/>
  <c r="FP830" s="1"/>
  <c r="GC830" s="1"/>
  <c r="EU830"/>
  <c r="FF830" s="1"/>
  <c r="FQ830" s="1"/>
  <c r="GA830" s="1"/>
  <c r="FS830"/>
  <c r="FT830"/>
  <c r="FU830" s="1"/>
  <c r="FV830" s="1"/>
  <c r="EK831"/>
  <c r="EL831"/>
  <c r="EM831"/>
  <c r="EN831"/>
  <c r="EO831"/>
  <c r="EP831"/>
  <c r="EQ831"/>
  <c r="ER831"/>
  <c r="FC831" s="1"/>
  <c r="FN831" s="1"/>
  <c r="ES831"/>
  <c r="ET831"/>
  <c r="EU831"/>
  <c r="EK832"/>
  <c r="EV832" s="1"/>
  <c r="EL832"/>
  <c r="EM832"/>
  <c r="EX832" s="1"/>
  <c r="FI832" s="1"/>
  <c r="FZ832" s="1"/>
  <c r="EN832"/>
  <c r="EY832" s="1"/>
  <c r="FJ832" s="1"/>
  <c r="FY832" s="1"/>
  <c r="EO832"/>
  <c r="EZ832" s="1"/>
  <c r="FK832" s="1"/>
  <c r="GF832" s="1"/>
  <c r="EP832"/>
  <c r="FA832" s="1"/>
  <c r="FL832" s="1"/>
  <c r="GE832" s="1"/>
  <c r="EQ832"/>
  <c r="ER832"/>
  <c r="FC832" s="1"/>
  <c r="FN832" s="1"/>
  <c r="ES832"/>
  <c r="FD832" s="1"/>
  <c r="FO832" s="1"/>
  <c r="GH832" s="1"/>
  <c r="ET832"/>
  <c r="FE832" s="1"/>
  <c r="FP832" s="1"/>
  <c r="GC832" s="1"/>
  <c r="EU832"/>
  <c r="FF832" s="1"/>
  <c r="FQ832" s="1"/>
  <c r="GA832" s="1"/>
  <c r="EW832"/>
  <c r="FH832" s="1"/>
  <c r="GD832" s="1"/>
  <c r="FS832"/>
  <c r="FT832" s="1"/>
  <c r="FU832" s="1"/>
  <c r="FV832" s="1"/>
  <c r="EK833"/>
  <c r="EL833"/>
  <c r="EM833"/>
  <c r="EN833"/>
  <c r="EO833"/>
  <c r="EP833"/>
  <c r="EQ833"/>
  <c r="ER833"/>
  <c r="FC833" s="1"/>
  <c r="FN833" s="1"/>
  <c r="ES833"/>
  <c r="ET833"/>
  <c r="EU833"/>
  <c r="EK834"/>
  <c r="EV834" s="1"/>
  <c r="EL834"/>
  <c r="EW834" s="1"/>
  <c r="FH834" s="1"/>
  <c r="GD834" s="1"/>
  <c r="EM834"/>
  <c r="EX834" s="1"/>
  <c r="FI834" s="1"/>
  <c r="FZ834" s="1"/>
  <c r="EN834"/>
  <c r="EY834" s="1"/>
  <c r="FJ834" s="1"/>
  <c r="FY834" s="1"/>
  <c r="EO834"/>
  <c r="EZ834" s="1"/>
  <c r="FK834" s="1"/>
  <c r="GF834" s="1"/>
  <c r="EP834"/>
  <c r="FA834" s="1"/>
  <c r="FL834" s="1"/>
  <c r="GE834" s="1"/>
  <c r="EQ834"/>
  <c r="ER834"/>
  <c r="FC834" s="1"/>
  <c r="FN834" s="1"/>
  <c r="ES834"/>
  <c r="FD834" s="1"/>
  <c r="FO834" s="1"/>
  <c r="GH834" s="1"/>
  <c r="ET834"/>
  <c r="FE834" s="1"/>
  <c r="FP834" s="1"/>
  <c r="GC834" s="1"/>
  <c r="EU834"/>
  <c r="FF834" s="1"/>
  <c r="FQ834" s="1"/>
  <c r="GA834" s="1"/>
  <c r="FS834"/>
  <c r="FT834" s="1"/>
  <c r="EK835"/>
  <c r="EL835"/>
  <c r="EM835"/>
  <c r="EN835"/>
  <c r="EO835"/>
  <c r="EP835"/>
  <c r="EQ835"/>
  <c r="ER835"/>
  <c r="FC835" s="1"/>
  <c r="FN835" s="1"/>
  <c r="ES835"/>
  <c r="ET835"/>
  <c r="EU835"/>
  <c r="EK836"/>
  <c r="EL836"/>
  <c r="EM836"/>
  <c r="EN836"/>
  <c r="EO836"/>
  <c r="EP836"/>
  <c r="EQ836"/>
  <c r="ER836"/>
  <c r="FC836" s="1"/>
  <c r="FN836" s="1"/>
  <c r="ES836"/>
  <c r="ET836"/>
  <c r="EU836"/>
  <c r="EK837"/>
  <c r="EL837"/>
  <c r="EM837"/>
  <c r="EN837"/>
  <c r="EO837"/>
  <c r="EZ837" s="1"/>
  <c r="FK837" s="1"/>
  <c r="GF837" s="1"/>
  <c r="EP837"/>
  <c r="FA837" s="1"/>
  <c r="FL837" s="1"/>
  <c r="GE837" s="1"/>
  <c r="EQ837"/>
  <c r="ER837"/>
  <c r="FC837" s="1"/>
  <c r="FN837" s="1"/>
  <c r="ES837"/>
  <c r="ET837"/>
  <c r="EU837"/>
  <c r="EK838"/>
  <c r="EV838" s="1"/>
  <c r="EL838"/>
  <c r="EW838" s="1"/>
  <c r="FH838" s="1"/>
  <c r="GD838" s="1"/>
  <c r="EM838"/>
  <c r="EX838" s="1"/>
  <c r="FI838" s="1"/>
  <c r="FZ838" s="1"/>
  <c r="EN838"/>
  <c r="EY838" s="1"/>
  <c r="FJ838" s="1"/>
  <c r="FY838" s="1"/>
  <c r="EO838"/>
  <c r="EZ838" s="1"/>
  <c r="FK838" s="1"/>
  <c r="GF838" s="1"/>
  <c r="EP838"/>
  <c r="FA838" s="1"/>
  <c r="FL838" s="1"/>
  <c r="GE838" s="1"/>
  <c r="EQ838"/>
  <c r="ER838"/>
  <c r="FC838" s="1"/>
  <c r="FN838" s="1"/>
  <c r="ES838"/>
  <c r="FD838" s="1"/>
  <c r="FO838" s="1"/>
  <c r="GH838" s="1"/>
  <c r="ET838"/>
  <c r="FE838" s="1"/>
  <c r="FP838" s="1"/>
  <c r="GC838" s="1"/>
  <c r="EU838"/>
  <c r="FF838" s="1"/>
  <c r="FQ838" s="1"/>
  <c r="GA838" s="1"/>
  <c r="FS838"/>
  <c r="FT838" s="1"/>
  <c r="FU838" s="1"/>
  <c r="FV838" s="1"/>
  <c r="EK839"/>
  <c r="EL839"/>
  <c r="EM839"/>
  <c r="EN839"/>
  <c r="EO839"/>
  <c r="EP839"/>
  <c r="EQ839"/>
  <c r="ER839"/>
  <c r="FC839" s="1"/>
  <c r="FN839" s="1"/>
  <c r="ES839"/>
  <c r="ET839"/>
  <c r="EU839"/>
  <c r="EK840"/>
  <c r="EV840" s="1"/>
  <c r="EL840"/>
  <c r="EW840" s="1"/>
  <c r="FH840" s="1"/>
  <c r="GD840" s="1"/>
  <c r="EM840"/>
  <c r="EX840" s="1"/>
  <c r="FI840" s="1"/>
  <c r="FZ840" s="1"/>
  <c r="EN840"/>
  <c r="EY840" s="1"/>
  <c r="FJ840" s="1"/>
  <c r="FY840" s="1"/>
  <c r="EO840"/>
  <c r="EZ840" s="1"/>
  <c r="FK840" s="1"/>
  <c r="GF840" s="1"/>
  <c r="EP840"/>
  <c r="FA840" s="1"/>
  <c r="FL840" s="1"/>
  <c r="GE840" s="1"/>
  <c r="EQ840"/>
  <c r="ER840"/>
  <c r="FC840" s="1"/>
  <c r="FN840" s="1"/>
  <c r="ES840"/>
  <c r="FD840" s="1"/>
  <c r="FO840" s="1"/>
  <c r="GH840" s="1"/>
  <c r="ET840"/>
  <c r="FE840" s="1"/>
  <c r="FP840" s="1"/>
  <c r="GC840" s="1"/>
  <c r="EU840"/>
  <c r="FF840" s="1"/>
  <c r="FQ840" s="1"/>
  <c r="GA840" s="1"/>
  <c r="FS840"/>
  <c r="FT840" s="1"/>
  <c r="EK841"/>
  <c r="EL841"/>
  <c r="EM841"/>
  <c r="EN841"/>
  <c r="EO841"/>
  <c r="EP841"/>
  <c r="EQ841"/>
  <c r="ER841"/>
  <c r="FC841" s="1"/>
  <c r="FN841" s="1"/>
  <c r="ES841"/>
  <c r="ET841"/>
  <c r="EU841"/>
  <c r="EK842"/>
  <c r="EL842"/>
  <c r="EM842"/>
  <c r="EN842"/>
  <c r="EO842"/>
  <c r="EP842"/>
  <c r="EQ842"/>
  <c r="ER842"/>
  <c r="FC842" s="1"/>
  <c r="FN842" s="1"/>
  <c r="ES842"/>
  <c r="ET842"/>
  <c r="EU842"/>
  <c r="EK843"/>
  <c r="EL843"/>
  <c r="EW843" s="1"/>
  <c r="FH843" s="1"/>
  <c r="GD843" s="1"/>
  <c r="EM843"/>
  <c r="EN843"/>
  <c r="EO843"/>
  <c r="EZ843" s="1"/>
  <c r="FK843" s="1"/>
  <c r="GF843" s="1"/>
  <c r="EP843"/>
  <c r="FA843" s="1"/>
  <c r="FL843" s="1"/>
  <c r="GE843" s="1"/>
  <c r="EQ843"/>
  <c r="ER843"/>
  <c r="FC843" s="1"/>
  <c r="FN843" s="1"/>
  <c r="ES843"/>
  <c r="FD843" s="1"/>
  <c r="FO843" s="1"/>
  <c r="GH843" s="1"/>
  <c r="ET843"/>
  <c r="EU843"/>
  <c r="EK844"/>
  <c r="EL844"/>
  <c r="EW844" s="1"/>
  <c r="FH844" s="1"/>
  <c r="GD844" s="1"/>
  <c r="EM844"/>
  <c r="EN844"/>
  <c r="EO844"/>
  <c r="EZ844" s="1"/>
  <c r="FK844" s="1"/>
  <c r="GF844" s="1"/>
  <c r="EP844"/>
  <c r="FA844" s="1"/>
  <c r="FL844" s="1"/>
  <c r="GE844" s="1"/>
  <c r="EQ844"/>
  <c r="ER844"/>
  <c r="FC844" s="1"/>
  <c r="FN844" s="1"/>
  <c r="ES844"/>
  <c r="FD844" s="1"/>
  <c r="FO844" s="1"/>
  <c r="GH844" s="1"/>
  <c r="ET844"/>
  <c r="EU844"/>
  <c r="EK845"/>
  <c r="EL845"/>
  <c r="EW845" s="1"/>
  <c r="FH845" s="1"/>
  <c r="GD845" s="1"/>
  <c r="EM845"/>
  <c r="EN845"/>
  <c r="EO845"/>
  <c r="EP845"/>
  <c r="EQ845"/>
  <c r="ER845"/>
  <c r="ES845"/>
  <c r="ET845"/>
  <c r="EU845"/>
  <c r="FC845"/>
  <c r="FN845" s="1"/>
  <c r="EK846"/>
  <c r="EL846"/>
  <c r="EW846" s="1"/>
  <c r="FH846" s="1"/>
  <c r="GD846" s="1"/>
  <c r="EM846"/>
  <c r="EN846"/>
  <c r="EO846"/>
  <c r="EZ846" s="1"/>
  <c r="FK846" s="1"/>
  <c r="GF846" s="1"/>
  <c r="EP846"/>
  <c r="FA846" s="1"/>
  <c r="FL846" s="1"/>
  <c r="GE846" s="1"/>
  <c r="EQ846"/>
  <c r="ER846"/>
  <c r="FC846" s="1"/>
  <c r="FN846" s="1"/>
  <c r="ES846"/>
  <c r="FD846" s="1"/>
  <c r="FO846" s="1"/>
  <c r="GH846" s="1"/>
  <c r="ET846"/>
  <c r="EU846"/>
  <c r="EK847"/>
  <c r="EL847"/>
  <c r="EM847"/>
  <c r="EN847"/>
  <c r="EO847"/>
  <c r="EP847"/>
  <c r="EQ847"/>
  <c r="ER847"/>
  <c r="FC847" s="1"/>
  <c r="FN847" s="1"/>
  <c r="ES847"/>
  <c r="ET847"/>
  <c r="EU847"/>
  <c r="EK848"/>
  <c r="EL848"/>
  <c r="EM848"/>
  <c r="EN848"/>
  <c r="EO848"/>
  <c r="EP848"/>
  <c r="EQ848"/>
  <c r="ER848"/>
  <c r="FC848" s="1"/>
  <c r="FN848" s="1"/>
  <c r="ES848"/>
  <c r="ET848"/>
  <c r="EU848"/>
  <c r="EK849"/>
  <c r="EL849"/>
  <c r="EW849" s="1"/>
  <c r="FH849" s="1"/>
  <c r="GD849" s="1"/>
  <c r="EM849"/>
  <c r="EN849"/>
  <c r="EO849"/>
  <c r="EZ849" s="1"/>
  <c r="FK849" s="1"/>
  <c r="GF849" s="1"/>
  <c r="EP849"/>
  <c r="FA849" s="1"/>
  <c r="FL849" s="1"/>
  <c r="GE849" s="1"/>
  <c r="EQ849"/>
  <c r="ER849"/>
  <c r="FC849" s="1"/>
  <c r="FN849" s="1"/>
  <c r="ES849"/>
  <c r="FD849" s="1"/>
  <c r="FO849" s="1"/>
  <c r="GH849" s="1"/>
  <c r="ET849"/>
  <c r="EU849"/>
  <c r="EK850"/>
  <c r="EL850"/>
  <c r="EM850"/>
  <c r="EN850"/>
  <c r="EO850"/>
  <c r="EP850"/>
  <c r="EQ850"/>
  <c r="ER850"/>
  <c r="FC850" s="1"/>
  <c r="FN850" s="1"/>
  <c r="ES850"/>
  <c r="FD850" s="1"/>
  <c r="FO850" s="1"/>
  <c r="GH850" s="1"/>
  <c r="ET850"/>
  <c r="EU850"/>
  <c r="EK851"/>
  <c r="EL851"/>
  <c r="EM851"/>
  <c r="EN851"/>
  <c r="EO851"/>
  <c r="EZ851" s="1"/>
  <c r="FK851" s="1"/>
  <c r="GF851" s="1"/>
  <c r="EP851"/>
  <c r="FA851" s="1"/>
  <c r="FL851" s="1"/>
  <c r="GE851" s="1"/>
  <c r="EQ851"/>
  <c r="ER851"/>
  <c r="FC851" s="1"/>
  <c r="FN851" s="1"/>
  <c r="ES851"/>
  <c r="FD851" s="1"/>
  <c r="FO851" s="1"/>
  <c r="GH851" s="1"/>
  <c r="ET851"/>
  <c r="EU851"/>
  <c r="EK852"/>
  <c r="EL852"/>
  <c r="EM852"/>
  <c r="EN852"/>
  <c r="EO852"/>
  <c r="EP852"/>
  <c r="EQ852"/>
  <c r="ER852"/>
  <c r="FC852" s="1"/>
  <c r="FN852" s="1"/>
  <c r="ES852"/>
  <c r="FD852" s="1"/>
  <c r="FO852" s="1"/>
  <c r="GH852" s="1"/>
  <c r="ET852"/>
  <c r="EU852"/>
  <c r="EK853"/>
  <c r="EL853"/>
  <c r="EM853"/>
  <c r="EN853"/>
  <c r="EO853"/>
  <c r="EP853"/>
  <c r="EQ853"/>
  <c r="ER853"/>
  <c r="FC853" s="1"/>
  <c r="FN853" s="1"/>
  <c r="ES853"/>
  <c r="ET853"/>
  <c r="EU853"/>
  <c r="EK854"/>
  <c r="EV854" s="1"/>
  <c r="EL854"/>
  <c r="EW854" s="1"/>
  <c r="FH854" s="1"/>
  <c r="GD854" s="1"/>
  <c r="EM854"/>
  <c r="EX854" s="1"/>
  <c r="FI854" s="1"/>
  <c r="FZ854" s="1"/>
  <c r="EN854"/>
  <c r="EY854" s="1"/>
  <c r="FJ854" s="1"/>
  <c r="FY854" s="1"/>
  <c r="EO854"/>
  <c r="EZ854" s="1"/>
  <c r="FK854" s="1"/>
  <c r="GF854" s="1"/>
  <c r="EP854"/>
  <c r="FA854" s="1"/>
  <c r="FL854" s="1"/>
  <c r="GE854" s="1"/>
  <c r="EQ854"/>
  <c r="FB854" s="1"/>
  <c r="FM854" s="1"/>
  <c r="GB854" s="1"/>
  <c r="ER854"/>
  <c r="FC854" s="1"/>
  <c r="FN854" s="1"/>
  <c r="ES854"/>
  <c r="FD854" s="1"/>
  <c r="FO854" s="1"/>
  <c r="GH854" s="1"/>
  <c r="ET854"/>
  <c r="FE854" s="1"/>
  <c r="FP854" s="1"/>
  <c r="GC854" s="1"/>
  <c r="EU854"/>
  <c r="FF854" s="1"/>
  <c r="FQ854" s="1"/>
  <c r="GA854" s="1"/>
  <c r="FS854"/>
  <c r="FT854" s="1"/>
  <c r="EK855"/>
  <c r="EL855"/>
  <c r="EM855"/>
  <c r="EN855"/>
  <c r="EO855"/>
  <c r="EP855"/>
  <c r="EQ855"/>
  <c r="ER855"/>
  <c r="FC855" s="1"/>
  <c r="FN855" s="1"/>
  <c r="ES855"/>
  <c r="FD855" s="1"/>
  <c r="FO855" s="1"/>
  <c r="GH855" s="1"/>
  <c r="ET855"/>
  <c r="EU855"/>
  <c r="EK856"/>
  <c r="EL856"/>
  <c r="EW856" s="1"/>
  <c r="FH856" s="1"/>
  <c r="GD856" s="1"/>
  <c r="EM856"/>
  <c r="EN856"/>
  <c r="EO856"/>
  <c r="EZ856" s="1"/>
  <c r="FK856" s="1"/>
  <c r="GF856" s="1"/>
  <c r="EP856"/>
  <c r="EQ856"/>
  <c r="ER856"/>
  <c r="FC856" s="1"/>
  <c r="FN856" s="1"/>
  <c r="ES856"/>
  <c r="FD856" s="1"/>
  <c r="FO856" s="1"/>
  <c r="GH856" s="1"/>
  <c r="ET856"/>
  <c r="EU856"/>
  <c r="EK857"/>
  <c r="EL857"/>
  <c r="EW857" s="1"/>
  <c r="FH857" s="1"/>
  <c r="GD857" s="1"/>
  <c r="EM857"/>
  <c r="EN857"/>
  <c r="EO857"/>
  <c r="EP857"/>
  <c r="FA857" s="1"/>
  <c r="FL857" s="1"/>
  <c r="GE857" s="1"/>
  <c r="EQ857"/>
  <c r="ER857"/>
  <c r="FC857" s="1"/>
  <c r="FN857" s="1"/>
  <c r="ES857"/>
  <c r="ET857"/>
  <c r="EU857"/>
  <c r="EK858"/>
  <c r="EL858"/>
  <c r="EM858"/>
  <c r="EN858"/>
  <c r="EO858"/>
  <c r="EZ858" s="1"/>
  <c r="FK858" s="1"/>
  <c r="GF858" s="1"/>
  <c r="EP858"/>
  <c r="EQ858"/>
  <c r="ER858"/>
  <c r="FC858" s="1"/>
  <c r="FN858" s="1"/>
  <c r="ES858"/>
  <c r="FD858" s="1"/>
  <c r="FO858" s="1"/>
  <c r="GH858" s="1"/>
  <c r="ET858"/>
  <c r="EU858"/>
  <c r="EK859"/>
  <c r="EL859"/>
  <c r="EW859" s="1"/>
  <c r="FH859" s="1"/>
  <c r="GD859" s="1"/>
  <c r="EM859"/>
  <c r="EN859"/>
  <c r="EO859"/>
  <c r="EZ859" s="1"/>
  <c r="FK859" s="1"/>
  <c r="GF859" s="1"/>
  <c r="EP859"/>
  <c r="FA859" s="1"/>
  <c r="FL859" s="1"/>
  <c r="GE859" s="1"/>
  <c r="EQ859"/>
  <c r="ER859"/>
  <c r="FC859" s="1"/>
  <c r="FN859" s="1"/>
  <c r="ES859"/>
  <c r="FD859" s="1"/>
  <c r="FO859" s="1"/>
  <c r="GH859" s="1"/>
  <c r="ET859"/>
  <c r="EU859"/>
  <c r="EK860"/>
  <c r="EL860"/>
  <c r="EW860" s="1"/>
  <c r="FH860" s="1"/>
  <c r="GD860" s="1"/>
  <c r="EM860"/>
  <c r="EN860"/>
  <c r="EO860"/>
  <c r="EZ860" s="1"/>
  <c r="FK860" s="1"/>
  <c r="GF860" s="1"/>
  <c r="EP860"/>
  <c r="FA860" s="1"/>
  <c r="FL860" s="1"/>
  <c r="GE860" s="1"/>
  <c r="EQ860"/>
  <c r="ER860"/>
  <c r="FC860" s="1"/>
  <c r="FN860" s="1"/>
  <c r="ES860"/>
  <c r="FD860" s="1"/>
  <c r="FO860" s="1"/>
  <c r="GH860" s="1"/>
  <c r="ET860"/>
  <c r="EU860"/>
  <c r="EK861"/>
  <c r="EL861"/>
  <c r="EM861"/>
  <c r="EN861"/>
  <c r="EO861"/>
  <c r="EZ861" s="1"/>
  <c r="FK861" s="1"/>
  <c r="GF861" s="1"/>
  <c r="EP861"/>
  <c r="FA861" s="1"/>
  <c r="FL861" s="1"/>
  <c r="GE861" s="1"/>
  <c r="ER861"/>
  <c r="FC861" s="1"/>
  <c r="FN861" s="1"/>
  <c r="ES861"/>
  <c r="ET861"/>
  <c r="EU861"/>
  <c r="EK862"/>
  <c r="EL862"/>
  <c r="EW862" s="1"/>
  <c r="FH862" s="1"/>
  <c r="GD862" s="1"/>
  <c r="EM862"/>
  <c r="EN862"/>
  <c r="EO862"/>
  <c r="EZ862" s="1"/>
  <c r="FK862" s="1"/>
  <c r="GF862" s="1"/>
  <c r="EP862"/>
  <c r="FA862" s="1"/>
  <c r="FL862" s="1"/>
  <c r="GE862" s="1"/>
  <c r="EQ862"/>
  <c r="ER862"/>
  <c r="FC862" s="1"/>
  <c r="FN862" s="1"/>
  <c r="ES862"/>
  <c r="FD862" s="1"/>
  <c r="FO862" s="1"/>
  <c r="GH862" s="1"/>
  <c r="ET862"/>
  <c r="EU862"/>
  <c r="EK863"/>
  <c r="EL863"/>
  <c r="EM863"/>
  <c r="EN863"/>
  <c r="EO863"/>
  <c r="EZ863" s="1"/>
  <c r="FK863" s="1"/>
  <c r="GF863" s="1"/>
  <c r="EP863"/>
  <c r="FA863" s="1"/>
  <c r="FL863" s="1"/>
  <c r="GE863" s="1"/>
  <c r="EQ863"/>
  <c r="ER863"/>
  <c r="FC863" s="1"/>
  <c r="FN863" s="1"/>
  <c r="ES863"/>
  <c r="ET863"/>
  <c r="EU863"/>
  <c r="EK864"/>
  <c r="EL864"/>
  <c r="EM864"/>
  <c r="EN864"/>
  <c r="EO864"/>
  <c r="EZ864" s="1"/>
  <c r="FK864" s="1"/>
  <c r="GF864" s="1"/>
  <c r="EP864"/>
  <c r="EQ864"/>
  <c r="ER864"/>
  <c r="FC864" s="1"/>
  <c r="FN864" s="1"/>
  <c r="ES864"/>
  <c r="FD864" s="1"/>
  <c r="FO864" s="1"/>
  <c r="GH864" s="1"/>
  <c r="ET864"/>
  <c r="EU864"/>
  <c r="EW864"/>
  <c r="FH864" s="1"/>
  <c r="GD864" s="1"/>
  <c r="EK865"/>
  <c r="EL865"/>
  <c r="EM865"/>
  <c r="EN865"/>
  <c r="EO865"/>
  <c r="EP865"/>
  <c r="EQ865"/>
  <c r="ER865"/>
  <c r="FC865" s="1"/>
  <c r="FN865" s="1"/>
  <c r="ES865"/>
  <c r="ET865"/>
  <c r="EU865"/>
  <c r="EK866"/>
  <c r="EL866"/>
  <c r="EM866"/>
  <c r="EN866"/>
  <c r="EO866"/>
  <c r="EP866"/>
  <c r="EQ866"/>
  <c r="ER866"/>
  <c r="FC866" s="1"/>
  <c r="FN866" s="1"/>
  <c r="ES866"/>
  <c r="ET866"/>
  <c r="EU866"/>
  <c r="EK867"/>
  <c r="EL867"/>
  <c r="EW867" s="1"/>
  <c r="FH867" s="1"/>
  <c r="GD867" s="1"/>
  <c r="EM867"/>
  <c r="EN867"/>
  <c r="EO867"/>
  <c r="EZ867" s="1"/>
  <c r="FK867" s="1"/>
  <c r="GF867" s="1"/>
  <c r="EP867"/>
  <c r="FA867" s="1"/>
  <c r="FL867" s="1"/>
  <c r="GE867" s="1"/>
  <c r="EQ867"/>
  <c r="ER867"/>
  <c r="FC867" s="1"/>
  <c r="FN867" s="1"/>
  <c r="ES867"/>
  <c r="FD867" s="1"/>
  <c r="FO867" s="1"/>
  <c r="GH867" s="1"/>
  <c r="ET867"/>
  <c r="EU867"/>
  <c r="EK868"/>
  <c r="EL868"/>
  <c r="EM868"/>
  <c r="EN868"/>
  <c r="EO868"/>
  <c r="EP868"/>
  <c r="EQ868"/>
  <c r="ER868"/>
  <c r="FC868" s="1"/>
  <c r="FN868" s="1"/>
  <c r="ES868"/>
  <c r="ET868"/>
  <c r="EU868"/>
  <c r="EK869"/>
  <c r="EL869"/>
  <c r="EM869"/>
  <c r="EN869"/>
  <c r="EO869"/>
  <c r="EP869"/>
  <c r="EQ869"/>
  <c r="ER869"/>
  <c r="FC869" s="1"/>
  <c r="FN869" s="1"/>
  <c r="ES869"/>
  <c r="ET869"/>
  <c r="EU869"/>
  <c r="EK870"/>
  <c r="EL870"/>
  <c r="EM870"/>
  <c r="EN870"/>
  <c r="EO870"/>
  <c r="EP870"/>
  <c r="EQ870"/>
  <c r="ER870"/>
  <c r="FC870" s="1"/>
  <c r="FN870" s="1"/>
  <c r="ES870"/>
  <c r="FD870" s="1"/>
  <c r="FO870" s="1"/>
  <c r="GH870" s="1"/>
  <c r="ET870"/>
  <c r="EU870"/>
  <c r="EK871"/>
  <c r="EL871"/>
  <c r="EM871"/>
  <c r="EN871"/>
  <c r="EO871"/>
  <c r="EZ871" s="1"/>
  <c r="FK871" s="1"/>
  <c r="GF871" s="1"/>
  <c r="EP871"/>
  <c r="EQ871"/>
  <c r="ER871"/>
  <c r="FC871" s="1"/>
  <c r="FN871" s="1"/>
  <c r="ES871"/>
  <c r="ET871"/>
  <c r="EU871"/>
  <c r="EK872"/>
  <c r="EL872"/>
  <c r="EM872"/>
  <c r="EN872"/>
  <c r="EO872"/>
  <c r="EP872"/>
  <c r="EQ872"/>
  <c r="ER872"/>
  <c r="FC872" s="1"/>
  <c r="FN872" s="1"/>
  <c r="ES872"/>
  <c r="ET872"/>
  <c r="EU872"/>
  <c r="EK873"/>
  <c r="EL873"/>
  <c r="EM873"/>
  <c r="EN873"/>
  <c r="EO873"/>
  <c r="EP873"/>
  <c r="EQ873"/>
  <c r="ER873"/>
  <c r="FC873" s="1"/>
  <c r="FN873" s="1"/>
  <c r="ES873"/>
  <c r="ET873"/>
  <c r="EU873"/>
  <c r="EK874"/>
  <c r="EL874"/>
  <c r="EW874" s="1"/>
  <c r="FH874" s="1"/>
  <c r="GD874" s="1"/>
  <c r="EM874"/>
  <c r="EN874"/>
  <c r="EO874"/>
  <c r="EZ874" s="1"/>
  <c r="FK874" s="1"/>
  <c r="GF874" s="1"/>
  <c r="EP874"/>
  <c r="FA874" s="1"/>
  <c r="FL874" s="1"/>
  <c r="GE874" s="1"/>
  <c r="EQ874"/>
  <c r="ER874"/>
  <c r="FC874" s="1"/>
  <c r="FN874" s="1"/>
  <c r="ES874"/>
  <c r="FD874" s="1"/>
  <c r="FO874" s="1"/>
  <c r="GH874" s="1"/>
  <c r="ET874"/>
  <c r="EU874"/>
  <c r="EK875"/>
  <c r="EL875"/>
  <c r="EW875" s="1"/>
  <c r="FH875" s="1"/>
  <c r="GD875" s="1"/>
  <c r="EM875"/>
  <c r="EN875"/>
  <c r="EO875"/>
  <c r="EP875"/>
  <c r="EQ875"/>
  <c r="ER875"/>
  <c r="FC875" s="1"/>
  <c r="FN875" s="1"/>
  <c r="ES875"/>
  <c r="ET875"/>
  <c r="EU875"/>
  <c r="EK876"/>
  <c r="EL876"/>
  <c r="EW876" s="1"/>
  <c r="FH876" s="1"/>
  <c r="GD876" s="1"/>
  <c r="EM876"/>
  <c r="EN876"/>
  <c r="EO876"/>
  <c r="EZ876" s="1"/>
  <c r="FK876" s="1"/>
  <c r="GF876" s="1"/>
  <c r="EP876"/>
  <c r="FA876" s="1"/>
  <c r="FL876" s="1"/>
  <c r="GE876" s="1"/>
  <c r="EQ876"/>
  <c r="ER876"/>
  <c r="FC876" s="1"/>
  <c r="FN876" s="1"/>
  <c r="ES876"/>
  <c r="FD876" s="1"/>
  <c r="FO876" s="1"/>
  <c r="GH876" s="1"/>
  <c r="ET876"/>
  <c r="EU876"/>
  <c r="EK877"/>
  <c r="EL877"/>
  <c r="EW877" s="1"/>
  <c r="FH877" s="1"/>
  <c r="GD877" s="1"/>
  <c r="EM877"/>
  <c r="EN877"/>
  <c r="EO877"/>
  <c r="EP877"/>
  <c r="EQ877"/>
  <c r="ER877"/>
  <c r="FC877" s="1"/>
  <c r="FN877" s="1"/>
  <c r="ES877"/>
  <c r="FD877" s="1"/>
  <c r="FO877" s="1"/>
  <c r="GH877" s="1"/>
  <c r="ET877"/>
  <c r="EU877"/>
  <c r="EK878"/>
  <c r="EL878"/>
  <c r="EW878" s="1"/>
  <c r="FH878" s="1"/>
  <c r="GD878" s="1"/>
  <c r="EM878"/>
  <c r="EN878"/>
  <c r="EO878"/>
  <c r="EP878"/>
  <c r="EQ878"/>
  <c r="ER878"/>
  <c r="FC878" s="1"/>
  <c r="FN878" s="1"/>
  <c r="ES878"/>
  <c r="ET878"/>
  <c r="EU878"/>
  <c r="EK879"/>
  <c r="EL879"/>
  <c r="EM879"/>
  <c r="EN879"/>
  <c r="EO879"/>
  <c r="EP879"/>
  <c r="EQ879"/>
  <c r="ER879"/>
  <c r="FC879" s="1"/>
  <c r="FN879" s="1"/>
  <c r="ES879"/>
  <c r="FD879" s="1"/>
  <c r="FO879" s="1"/>
  <c r="GH879" s="1"/>
  <c r="ET879"/>
  <c r="EU879"/>
  <c r="EK880"/>
  <c r="EL880"/>
  <c r="EM880"/>
  <c r="EN880"/>
  <c r="EO880"/>
  <c r="EP880"/>
  <c r="EQ880"/>
  <c r="ER880"/>
  <c r="FC880" s="1"/>
  <c r="FN880" s="1"/>
  <c r="ES880"/>
  <c r="FD880" s="1"/>
  <c r="FO880" s="1"/>
  <c r="GH880" s="1"/>
  <c r="ET880"/>
  <c r="EU880"/>
  <c r="EK881"/>
  <c r="EL881"/>
  <c r="EM881"/>
  <c r="EN881"/>
  <c r="EO881"/>
  <c r="EP881"/>
  <c r="EQ881"/>
  <c r="ER881"/>
  <c r="FC881" s="1"/>
  <c r="FN881" s="1"/>
  <c r="ES881"/>
  <c r="ET881"/>
  <c r="EU881"/>
  <c r="EK882"/>
  <c r="EL882"/>
  <c r="EM882"/>
  <c r="EN882"/>
  <c r="EO882"/>
  <c r="EP882"/>
  <c r="EQ882"/>
  <c r="ER882"/>
  <c r="FC882" s="1"/>
  <c r="FN882" s="1"/>
  <c r="ES882"/>
  <c r="ET882"/>
  <c r="EU882"/>
  <c r="EK883"/>
  <c r="EV883" s="1"/>
  <c r="EL883"/>
  <c r="EW883" s="1"/>
  <c r="FH883" s="1"/>
  <c r="GD883" s="1"/>
  <c r="EM883"/>
  <c r="EX883" s="1"/>
  <c r="FI883" s="1"/>
  <c r="FZ883" s="1"/>
  <c r="EN883"/>
  <c r="EY883" s="1"/>
  <c r="FJ883" s="1"/>
  <c r="FY883" s="1"/>
  <c r="EO883"/>
  <c r="EZ883" s="1"/>
  <c r="FK883" s="1"/>
  <c r="GF883" s="1"/>
  <c r="EP883"/>
  <c r="FA883" s="1"/>
  <c r="FL883" s="1"/>
  <c r="GE883" s="1"/>
  <c r="EQ883"/>
  <c r="FB883" s="1"/>
  <c r="FM883" s="1"/>
  <c r="GB883" s="1"/>
  <c r="ER883"/>
  <c r="FC883" s="1"/>
  <c r="FN883" s="1"/>
  <c r="ES883"/>
  <c r="FD883" s="1"/>
  <c r="FO883" s="1"/>
  <c r="GH883" s="1"/>
  <c r="ET883"/>
  <c r="FE883" s="1"/>
  <c r="FP883" s="1"/>
  <c r="GC883" s="1"/>
  <c r="EU883"/>
  <c r="FF883" s="1"/>
  <c r="FQ883" s="1"/>
  <c r="GA883" s="1"/>
  <c r="FS883"/>
  <c r="FT883" s="1"/>
  <c r="EK884"/>
  <c r="EV884" s="1"/>
  <c r="EL884"/>
  <c r="EW884" s="1"/>
  <c r="FH884" s="1"/>
  <c r="GD884" s="1"/>
  <c r="EM884"/>
  <c r="EX884" s="1"/>
  <c r="FI884" s="1"/>
  <c r="FZ884" s="1"/>
  <c r="EN884"/>
  <c r="EY884" s="1"/>
  <c r="FJ884" s="1"/>
  <c r="FY884" s="1"/>
  <c r="EO884"/>
  <c r="EZ884" s="1"/>
  <c r="FK884" s="1"/>
  <c r="GF884" s="1"/>
  <c r="EP884"/>
  <c r="FA884" s="1"/>
  <c r="FL884" s="1"/>
  <c r="GE884" s="1"/>
  <c r="EQ884"/>
  <c r="FB884" s="1"/>
  <c r="FM884" s="1"/>
  <c r="GB884" s="1"/>
  <c r="ER884"/>
  <c r="FC884" s="1"/>
  <c r="FN884" s="1"/>
  <c r="ES884"/>
  <c r="FD884" s="1"/>
  <c r="FO884" s="1"/>
  <c r="GH884" s="1"/>
  <c r="ET884"/>
  <c r="FE884" s="1"/>
  <c r="FP884" s="1"/>
  <c r="GC884" s="1"/>
  <c r="EU884"/>
  <c r="FF884" s="1"/>
  <c r="FQ884" s="1"/>
  <c r="GA884" s="1"/>
  <c r="FS884"/>
  <c r="FT884" s="1"/>
  <c r="FU884" s="1"/>
  <c r="FV884" s="1"/>
  <c r="EK885"/>
  <c r="EL885"/>
  <c r="EW885" s="1"/>
  <c r="FH885" s="1"/>
  <c r="GD885" s="1"/>
  <c r="EM885"/>
  <c r="EN885"/>
  <c r="EO885"/>
  <c r="EZ885" s="1"/>
  <c r="FK885" s="1"/>
  <c r="GF885" s="1"/>
  <c r="EP885"/>
  <c r="FA885" s="1"/>
  <c r="FL885" s="1"/>
  <c r="GE885" s="1"/>
  <c r="EQ885"/>
  <c r="ER885"/>
  <c r="FC885" s="1"/>
  <c r="FN885" s="1"/>
  <c r="ES885"/>
  <c r="FD885" s="1"/>
  <c r="FO885" s="1"/>
  <c r="GH885" s="1"/>
  <c r="ET885"/>
  <c r="EU885"/>
  <c r="EK886"/>
  <c r="EL886"/>
  <c r="EM886"/>
  <c r="EN886"/>
  <c r="EO886"/>
  <c r="EZ886" s="1"/>
  <c r="FK886" s="1"/>
  <c r="GF886" s="1"/>
  <c r="EP886"/>
  <c r="EQ886"/>
  <c r="ER886"/>
  <c r="FC886" s="1"/>
  <c r="FN886" s="1"/>
  <c r="ES886"/>
  <c r="ET886"/>
  <c r="EU886"/>
  <c r="EK887"/>
  <c r="EL887"/>
  <c r="EM887"/>
  <c r="EN887"/>
  <c r="EO887"/>
  <c r="EP887"/>
  <c r="EQ887"/>
  <c r="ER887"/>
  <c r="FC887" s="1"/>
  <c r="FN887" s="1"/>
  <c r="ES887"/>
  <c r="FD887" s="1"/>
  <c r="FO887" s="1"/>
  <c r="GH887" s="1"/>
  <c r="ET887"/>
  <c r="EU887"/>
  <c r="EK888"/>
  <c r="EV888" s="1"/>
  <c r="EL888"/>
  <c r="EM888"/>
  <c r="EX888" s="1"/>
  <c r="FI888" s="1"/>
  <c r="FZ888" s="1"/>
  <c r="EN888"/>
  <c r="EY888" s="1"/>
  <c r="FJ888" s="1"/>
  <c r="FY888" s="1"/>
  <c r="EO888"/>
  <c r="EZ888" s="1"/>
  <c r="FK888" s="1"/>
  <c r="GF888" s="1"/>
  <c r="EP888"/>
  <c r="FA888" s="1"/>
  <c r="FL888" s="1"/>
  <c r="GE888" s="1"/>
  <c r="EQ888"/>
  <c r="ER888"/>
  <c r="FC888" s="1"/>
  <c r="FN888" s="1"/>
  <c r="ES888"/>
  <c r="FD888" s="1"/>
  <c r="FO888" s="1"/>
  <c r="GH888" s="1"/>
  <c r="ET888"/>
  <c r="FE888" s="1"/>
  <c r="FP888" s="1"/>
  <c r="GC888" s="1"/>
  <c r="EU888"/>
  <c r="FF888" s="1"/>
  <c r="FQ888" s="1"/>
  <c r="GA888" s="1"/>
  <c r="EW888"/>
  <c r="FH888" s="1"/>
  <c r="GD888" s="1"/>
  <c r="FS888"/>
  <c r="FT888" s="1"/>
  <c r="FU888" s="1"/>
  <c r="FV888" s="1"/>
  <c r="EK889"/>
  <c r="EV889" s="1"/>
  <c r="EL889"/>
  <c r="EW889" s="1"/>
  <c r="FH889" s="1"/>
  <c r="GD889" s="1"/>
  <c r="EM889"/>
  <c r="EX889" s="1"/>
  <c r="FI889" s="1"/>
  <c r="FZ889" s="1"/>
  <c r="EN889"/>
  <c r="EY889" s="1"/>
  <c r="FJ889" s="1"/>
  <c r="FY889" s="1"/>
  <c r="EO889"/>
  <c r="EZ889" s="1"/>
  <c r="FK889" s="1"/>
  <c r="GF889" s="1"/>
  <c r="EP889"/>
  <c r="FA889" s="1"/>
  <c r="FL889" s="1"/>
  <c r="GE889" s="1"/>
  <c r="EQ889"/>
  <c r="ER889"/>
  <c r="FC889" s="1"/>
  <c r="FN889" s="1"/>
  <c r="ES889"/>
  <c r="FD889" s="1"/>
  <c r="FO889" s="1"/>
  <c r="GH889" s="1"/>
  <c r="ET889"/>
  <c r="FE889" s="1"/>
  <c r="FP889" s="1"/>
  <c r="GC889" s="1"/>
  <c r="EU889"/>
  <c r="FF889" s="1"/>
  <c r="FQ889" s="1"/>
  <c r="GA889" s="1"/>
  <c r="FS889"/>
  <c r="FT889" s="1"/>
  <c r="EK890"/>
  <c r="EL890"/>
  <c r="EM890"/>
  <c r="EN890"/>
  <c r="EO890"/>
  <c r="EP890"/>
  <c r="EQ890"/>
  <c r="ER890"/>
  <c r="FC890" s="1"/>
  <c r="FN890" s="1"/>
  <c r="ES890"/>
  <c r="ET890"/>
  <c r="EU890"/>
  <c r="EK891"/>
  <c r="EV891" s="1"/>
  <c r="EL891"/>
  <c r="EW891" s="1"/>
  <c r="FH891" s="1"/>
  <c r="GD891" s="1"/>
  <c r="EM891"/>
  <c r="EX891" s="1"/>
  <c r="FI891" s="1"/>
  <c r="FZ891" s="1"/>
  <c r="EN891"/>
  <c r="EY891" s="1"/>
  <c r="FJ891" s="1"/>
  <c r="FY891" s="1"/>
  <c r="EO891"/>
  <c r="EP891"/>
  <c r="FA891" s="1"/>
  <c r="FL891" s="1"/>
  <c r="GE891" s="1"/>
  <c r="EQ891"/>
  <c r="ER891"/>
  <c r="FC891" s="1"/>
  <c r="FN891" s="1"/>
  <c r="ES891"/>
  <c r="FD891" s="1"/>
  <c r="FO891" s="1"/>
  <c r="GH891" s="1"/>
  <c r="ET891"/>
  <c r="FE891" s="1"/>
  <c r="FP891" s="1"/>
  <c r="GC891" s="1"/>
  <c r="EU891"/>
  <c r="FF891" s="1"/>
  <c r="FQ891" s="1"/>
  <c r="GA891" s="1"/>
  <c r="EZ891"/>
  <c r="FK891" s="1"/>
  <c r="GF891" s="1"/>
  <c r="FS891"/>
  <c r="FT891" s="1"/>
  <c r="EK892"/>
  <c r="EV892" s="1"/>
  <c r="EL892"/>
  <c r="EW892" s="1"/>
  <c r="FH892" s="1"/>
  <c r="GD892" s="1"/>
  <c r="EM892"/>
  <c r="EX892" s="1"/>
  <c r="FI892" s="1"/>
  <c r="FZ892" s="1"/>
  <c r="EN892"/>
  <c r="EY892" s="1"/>
  <c r="FJ892" s="1"/>
  <c r="FY892" s="1"/>
  <c r="EO892"/>
  <c r="EZ892" s="1"/>
  <c r="FK892" s="1"/>
  <c r="GF892" s="1"/>
  <c r="EP892"/>
  <c r="FA892" s="1"/>
  <c r="FL892" s="1"/>
  <c r="GE892" s="1"/>
  <c r="EQ892"/>
  <c r="ER892"/>
  <c r="FC892" s="1"/>
  <c r="FN892" s="1"/>
  <c r="ES892"/>
  <c r="FD892" s="1"/>
  <c r="FO892" s="1"/>
  <c r="GH892" s="1"/>
  <c r="ET892"/>
  <c r="FE892" s="1"/>
  <c r="FP892" s="1"/>
  <c r="GC892" s="1"/>
  <c r="EU892"/>
  <c r="FF892" s="1"/>
  <c r="FQ892" s="1"/>
  <c r="GA892" s="1"/>
  <c r="FS892"/>
  <c r="FT892" s="1"/>
  <c r="FU892" s="1"/>
  <c r="FV892" s="1"/>
  <c r="EK893"/>
  <c r="EV893" s="1"/>
  <c r="EL893"/>
  <c r="EW893" s="1"/>
  <c r="FH893" s="1"/>
  <c r="GD893" s="1"/>
  <c r="EM893"/>
  <c r="EX893" s="1"/>
  <c r="FI893" s="1"/>
  <c r="FZ893" s="1"/>
  <c r="EN893"/>
  <c r="EY893" s="1"/>
  <c r="FJ893" s="1"/>
  <c r="FY893" s="1"/>
  <c r="EO893"/>
  <c r="EZ893" s="1"/>
  <c r="FK893" s="1"/>
  <c r="GF893" s="1"/>
  <c r="EP893"/>
  <c r="FA893" s="1"/>
  <c r="FL893" s="1"/>
  <c r="GE893" s="1"/>
  <c r="EQ893"/>
  <c r="ER893"/>
  <c r="FC893" s="1"/>
  <c r="FN893" s="1"/>
  <c r="ES893"/>
  <c r="FD893" s="1"/>
  <c r="FO893" s="1"/>
  <c r="GH893" s="1"/>
  <c r="ET893"/>
  <c r="FE893" s="1"/>
  <c r="FP893" s="1"/>
  <c r="GC893" s="1"/>
  <c r="EU893"/>
  <c r="FF893" s="1"/>
  <c r="FQ893" s="1"/>
  <c r="GA893" s="1"/>
  <c r="FS893"/>
  <c r="FT893" s="1"/>
  <c r="EK894"/>
  <c r="EL894"/>
  <c r="EM894"/>
  <c r="EN894"/>
  <c r="EO894"/>
  <c r="EZ894" s="1"/>
  <c r="FK894" s="1"/>
  <c r="GF894" s="1"/>
  <c r="EP894"/>
  <c r="FA894" s="1"/>
  <c r="FL894" s="1"/>
  <c r="GE894" s="1"/>
  <c r="EQ894"/>
  <c r="ER894"/>
  <c r="FC894" s="1"/>
  <c r="FN894" s="1"/>
  <c r="ES894"/>
  <c r="ET894"/>
  <c r="EU894"/>
  <c r="EK895"/>
  <c r="EV895" s="1"/>
  <c r="EL895"/>
  <c r="EW895" s="1"/>
  <c r="FH895" s="1"/>
  <c r="GD895" s="1"/>
  <c r="EM895"/>
  <c r="EX895" s="1"/>
  <c r="FI895" s="1"/>
  <c r="FZ895" s="1"/>
  <c r="EN895"/>
  <c r="EY895" s="1"/>
  <c r="FJ895" s="1"/>
  <c r="FY895" s="1"/>
  <c r="EO895"/>
  <c r="EZ895" s="1"/>
  <c r="FK895" s="1"/>
  <c r="GF895" s="1"/>
  <c r="EP895"/>
  <c r="FA895" s="1"/>
  <c r="FL895" s="1"/>
  <c r="GE895" s="1"/>
  <c r="EQ895"/>
  <c r="ER895"/>
  <c r="FC895" s="1"/>
  <c r="FN895" s="1"/>
  <c r="ES895"/>
  <c r="FD895" s="1"/>
  <c r="FO895" s="1"/>
  <c r="GH895" s="1"/>
  <c r="ET895"/>
  <c r="FE895" s="1"/>
  <c r="FP895" s="1"/>
  <c r="GC895" s="1"/>
  <c r="EU895"/>
  <c r="FF895" s="1"/>
  <c r="FQ895" s="1"/>
  <c r="GA895" s="1"/>
  <c r="FS895"/>
  <c r="FT895" s="1"/>
  <c r="EK896"/>
  <c r="EV896" s="1"/>
  <c r="EL896"/>
  <c r="EW896" s="1"/>
  <c r="FH896" s="1"/>
  <c r="GD896" s="1"/>
  <c r="EM896"/>
  <c r="EX896" s="1"/>
  <c r="FI896" s="1"/>
  <c r="FZ896" s="1"/>
  <c r="EN896"/>
  <c r="EY896" s="1"/>
  <c r="FJ896" s="1"/>
  <c r="FY896" s="1"/>
  <c r="EO896"/>
  <c r="EZ896" s="1"/>
  <c r="FK896" s="1"/>
  <c r="GF896" s="1"/>
  <c r="EP896"/>
  <c r="FA896" s="1"/>
  <c r="FL896" s="1"/>
  <c r="GE896" s="1"/>
  <c r="EQ896"/>
  <c r="ER896"/>
  <c r="FC896" s="1"/>
  <c r="FN896" s="1"/>
  <c r="ES896"/>
  <c r="FD896" s="1"/>
  <c r="FO896" s="1"/>
  <c r="GH896" s="1"/>
  <c r="ET896"/>
  <c r="FE896" s="1"/>
  <c r="FP896" s="1"/>
  <c r="GC896" s="1"/>
  <c r="EU896"/>
  <c r="FF896" s="1"/>
  <c r="FQ896" s="1"/>
  <c r="GA896" s="1"/>
  <c r="FS896"/>
  <c r="FT896" s="1"/>
  <c r="FU896" s="1"/>
  <c r="FV896" s="1"/>
  <c r="EK897"/>
  <c r="EL897"/>
  <c r="EM897"/>
  <c r="EN897"/>
  <c r="EO897"/>
  <c r="EP897"/>
  <c r="EQ897"/>
  <c r="ER897"/>
  <c r="FC897" s="1"/>
  <c r="FN897" s="1"/>
  <c r="ES897"/>
  <c r="ET897"/>
  <c r="EU897"/>
  <c r="EK898"/>
  <c r="EV898" s="1"/>
  <c r="EL898"/>
  <c r="EW898" s="1"/>
  <c r="FH898" s="1"/>
  <c r="GD898" s="1"/>
  <c r="EM898"/>
  <c r="EX898" s="1"/>
  <c r="FI898" s="1"/>
  <c r="FZ898" s="1"/>
  <c r="EN898"/>
  <c r="EY898" s="1"/>
  <c r="FJ898" s="1"/>
  <c r="FY898" s="1"/>
  <c r="EO898"/>
  <c r="EZ898" s="1"/>
  <c r="FK898" s="1"/>
  <c r="GF898" s="1"/>
  <c r="EP898"/>
  <c r="FA898" s="1"/>
  <c r="FL898" s="1"/>
  <c r="GE898" s="1"/>
  <c r="EQ898"/>
  <c r="ER898"/>
  <c r="FC898" s="1"/>
  <c r="FN898" s="1"/>
  <c r="ES898"/>
  <c r="FD898" s="1"/>
  <c r="FO898" s="1"/>
  <c r="GH898" s="1"/>
  <c r="ET898"/>
  <c r="FE898" s="1"/>
  <c r="FP898" s="1"/>
  <c r="GC898" s="1"/>
  <c r="EU898"/>
  <c r="FF898" s="1"/>
  <c r="FQ898" s="1"/>
  <c r="GA898" s="1"/>
  <c r="FS898"/>
  <c r="FT898" s="1"/>
  <c r="FU898" s="1"/>
  <c r="FV898" s="1"/>
  <c r="EK899"/>
  <c r="EV899" s="1"/>
  <c r="EL899"/>
  <c r="EW899" s="1"/>
  <c r="FH899" s="1"/>
  <c r="GD899" s="1"/>
  <c r="EM899"/>
  <c r="EX899" s="1"/>
  <c r="FI899" s="1"/>
  <c r="FZ899" s="1"/>
  <c r="EN899"/>
  <c r="EY899" s="1"/>
  <c r="FJ899" s="1"/>
  <c r="FY899" s="1"/>
  <c r="EO899"/>
  <c r="EZ899" s="1"/>
  <c r="FK899" s="1"/>
  <c r="GF899" s="1"/>
  <c r="EP899"/>
  <c r="FA899" s="1"/>
  <c r="FL899" s="1"/>
  <c r="GE899" s="1"/>
  <c r="EQ899"/>
  <c r="ER899"/>
  <c r="FC899" s="1"/>
  <c r="FN899" s="1"/>
  <c r="ES899"/>
  <c r="FD899" s="1"/>
  <c r="FO899" s="1"/>
  <c r="GH899" s="1"/>
  <c r="ET899"/>
  <c r="FE899" s="1"/>
  <c r="FP899" s="1"/>
  <c r="GC899" s="1"/>
  <c r="EU899"/>
  <c r="FF899" s="1"/>
  <c r="FQ899" s="1"/>
  <c r="GA899" s="1"/>
  <c r="FS899"/>
  <c r="FT899" s="1"/>
  <c r="EK900"/>
  <c r="EV900" s="1"/>
  <c r="EL900"/>
  <c r="EW900" s="1"/>
  <c r="FH900" s="1"/>
  <c r="GD900" s="1"/>
  <c r="EM900"/>
  <c r="EX900" s="1"/>
  <c r="FI900" s="1"/>
  <c r="FZ900" s="1"/>
  <c r="EN900"/>
  <c r="EY900" s="1"/>
  <c r="FJ900" s="1"/>
  <c r="FY900" s="1"/>
  <c r="EO900"/>
  <c r="EZ900" s="1"/>
  <c r="FK900" s="1"/>
  <c r="GF900" s="1"/>
  <c r="EP900"/>
  <c r="FA900" s="1"/>
  <c r="FL900" s="1"/>
  <c r="GE900" s="1"/>
  <c r="EQ900"/>
  <c r="ER900"/>
  <c r="FC900" s="1"/>
  <c r="FN900" s="1"/>
  <c r="ES900"/>
  <c r="FD900" s="1"/>
  <c r="FO900" s="1"/>
  <c r="GH900" s="1"/>
  <c r="ET900"/>
  <c r="FE900" s="1"/>
  <c r="FP900" s="1"/>
  <c r="GC900" s="1"/>
  <c r="EU900"/>
  <c r="FF900" s="1"/>
  <c r="FQ900" s="1"/>
  <c r="GA900" s="1"/>
  <c r="FS900"/>
  <c r="FT900" s="1"/>
  <c r="EK901"/>
  <c r="EL901"/>
  <c r="EM901"/>
  <c r="EN901"/>
  <c r="EO901"/>
  <c r="EP901"/>
  <c r="EQ901"/>
  <c r="ER901"/>
  <c r="FC901" s="1"/>
  <c r="FN901" s="1"/>
  <c r="ES901"/>
  <c r="ET901"/>
  <c r="EU901"/>
  <c r="EK902"/>
  <c r="EV902" s="1"/>
  <c r="EL902"/>
  <c r="EW902" s="1"/>
  <c r="FH902" s="1"/>
  <c r="GD902" s="1"/>
  <c r="EM902"/>
  <c r="EX902" s="1"/>
  <c r="FI902" s="1"/>
  <c r="FZ902" s="1"/>
  <c r="EN902"/>
  <c r="EY902" s="1"/>
  <c r="FJ902" s="1"/>
  <c r="FY902" s="1"/>
  <c r="EO902"/>
  <c r="EZ902" s="1"/>
  <c r="FK902" s="1"/>
  <c r="GF902" s="1"/>
  <c r="EP902"/>
  <c r="FA902" s="1"/>
  <c r="FL902" s="1"/>
  <c r="GE902" s="1"/>
  <c r="EQ902"/>
  <c r="ER902"/>
  <c r="FC902" s="1"/>
  <c r="FN902" s="1"/>
  <c r="ES902"/>
  <c r="FD902" s="1"/>
  <c r="FO902" s="1"/>
  <c r="GH902" s="1"/>
  <c r="ET902"/>
  <c r="FE902" s="1"/>
  <c r="FP902" s="1"/>
  <c r="GC902" s="1"/>
  <c r="EU902"/>
  <c r="FF902" s="1"/>
  <c r="FQ902" s="1"/>
  <c r="GA902" s="1"/>
  <c r="FS902"/>
  <c r="FT902" s="1"/>
  <c r="EK903"/>
  <c r="EV903" s="1"/>
  <c r="EL903"/>
  <c r="EW903" s="1"/>
  <c r="FH903" s="1"/>
  <c r="GD903" s="1"/>
  <c r="EM903"/>
  <c r="EX903" s="1"/>
  <c r="FI903" s="1"/>
  <c r="FZ903" s="1"/>
  <c r="EN903"/>
  <c r="EY903" s="1"/>
  <c r="FJ903" s="1"/>
  <c r="FY903" s="1"/>
  <c r="EO903"/>
  <c r="EZ903" s="1"/>
  <c r="FK903" s="1"/>
  <c r="GF903" s="1"/>
  <c r="EP903"/>
  <c r="FA903" s="1"/>
  <c r="FL903" s="1"/>
  <c r="GE903" s="1"/>
  <c r="EQ903"/>
  <c r="ER903"/>
  <c r="FC903" s="1"/>
  <c r="FN903" s="1"/>
  <c r="ES903"/>
  <c r="FD903" s="1"/>
  <c r="FO903" s="1"/>
  <c r="GH903" s="1"/>
  <c r="ET903"/>
  <c r="FE903" s="1"/>
  <c r="FP903" s="1"/>
  <c r="GC903" s="1"/>
  <c r="EU903"/>
  <c r="FF903" s="1"/>
  <c r="FQ903" s="1"/>
  <c r="FS903"/>
  <c r="FT903" s="1"/>
  <c r="GA903"/>
  <c r="EK904"/>
  <c r="EV904" s="1"/>
  <c r="EL904"/>
  <c r="EW904" s="1"/>
  <c r="FH904" s="1"/>
  <c r="GD904" s="1"/>
  <c r="EM904"/>
  <c r="EX904" s="1"/>
  <c r="FI904" s="1"/>
  <c r="FZ904" s="1"/>
  <c r="EN904"/>
  <c r="EY904" s="1"/>
  <c r="FJ904" s="1"/>
  <c r="FY904" s="1"/>
  <c r="EO904"/>
  <c r="EZ904" s="1"/>
  <c r="FK904" s="1"/>
  <c r="GF904" s="1"/>
  <c r="EP904"/>
  <c r="FA904" s="1"/>
  <c r="FL904" s="1"/>
  <c r="GE904" s="1"/>
  <c r="EQ904"/>
  <c r="ER904"/>
  <c r="FC904" s="1"/>
  <c r="FN904" s="1"/>
  <c r="ES904"/>
  <c r="FD904" s="1"/>
  <c r="FO904" s="1"/>
  <c r="GH904" s="1"/>
  <c r="ET904"/>
  <c r="FE904" s="1"/>
  <c r="FP904" s="1"/>
  <c r="GC904" s="1"/>
  <c r="EU904"/>
  <c r="FF904" s="1"/>
  <c r="FQ904" s="1"/>
  <c r="GA904" s="1"/>
  <c r="FS904"/>
  <c r="FT904" s="1"/>
  <c r="FU904" s="1"/>
  <c r="FV904" s="1"/>
  <c r="EK905"/>
  <c r="EL905"/>
  <c r="EM905"/>
  <c r="EN905"/>
  <c r="EO905"/>
  <c r="EP905"/>
  <c r="EQ905"/>
  <c r="ER905"/>
  <c r="FC905" s="1"/>
  <c r="FN905" s="1"/>
  <c r="ES905"/>
  <c r="ET905"/>
  <c r="EU905"/>
  <c r="EK906"/>
  <c r="EL906"/>
  <c r="EM906"/>
  <c r="EN906"/>
  <c r="EO906"/>
  <c r="EZ906" s="1"/>
  <c r="FK906" s="1"/>
  <c r="GF906" s="1"/>
  <c r="EP906"/>
  <c r="EQ906"/>
  <c r="ER906"/>
  <c r="FC906" s="1"/>
  <c r="FN906" s="1"/>
  <c r="ES906"/>
  <c r="ET906"/>
  <c r="EU906"/>
  <c r="EK907"/>
  <c r="EV907" s="1"/>
  <c r="EL907"/>
  <c r="EW907" s="1"/>
  <c r="FH907" s="1"/>
  <c r="GD907" s="1"/>
  <c r="EM907"/>
  <c r="EX907" s="1"/>
  <c r="FI907" s="1"/>
  <c r="FZ907" s="1"/>
  <c r="EN907"/>
  <c r="EY907" s="1"/>
  <c r="FJ907" s="1"/>
  <c r="FY907" s="1"/>
  <c r="EO907"/>
  <c r="EZ907" s="1"/>
  <c r="FK907" s="1"/>
  <c r="GF907" s="1"/>
  <c r="EP907"/>
  <c r="FA907" s="1"/>
  <c r="FL907" s="1"/>
  <c r="GE907" s="1"/>
  <c r="EQ907"/>
  <c r="FB907" s="1"/>
  <c r="FM907" s="1"/>
  <c r="GB907" s="1"/>
  <c r="ER907"/>
  <c r="FC907" s="1"/>
  <c r="FN907" s="1"/>
  <c r="ES907"/>
  <c r="FD907" s="1"/>
  <c r="FO907" s="1"/>
  <c r="GH907" s="1"/>
  <c r="ET907"/>
  <c r="FE907" s="1"/>
  <c r="FP907" s="1"/>
  <c r="GC907" s="1"/>
  <c r="EU907"/>
  <c r="FF907" s="1"/>
  <c r="FQ907" s="1"/>
  <c r="GA907" s="1"/>
  <c r="FS907"/>
  <c r="FT907" s="1"/>
  <c r="EK908"/>
  <c r="EL908"/>
  <c r="EM908"/>
  <c r="EN908"/>
  <c r="EO908"/>
  <c r="EZ908" s="1"/>
  <c r="FK908" s="1"/>
  <c r="GF908" s="1"/>
  <c r="EP908"/>
  <c r="FA908" s="1"/>
  <c r="FL908" s="1"/>
  <c r="GE908" s="1"/>
  <c r="EQ908"/>
  <c r="ER908"/>
  <c r="FC908" s="1"/>
  <c r="FN908" s="1"/>
  <c r="ES908"/>
  <c r="FD908" s="1"/>
  <c r="FO908" s="1"/>
  <c r="GH908" s="1"/>
  <c r="ET908"/>
  <c r="EU908"/>
  <c r="EK909"/>
  <c r="EL909"/>
  <c r="EW909" s="1"/>
  <c r="FH909" s="1"/>
  <c r="GD909" s="1"/>
  <c r="EM909"/>
  <c r="EN909"/>
  <c r="EO909"/>
  <c r="EZ909" s="1"/>
  <c r="FK909" s="1"/>
  <c r="GF909" s="1"/>
  <c r="EP909"/>
  <c r="FA909" s="1"/>
  <c r="FL909" s="1"/>
  <c r="GE909" s="1"/>
  <c r="EQ909"/>
  <c r="ER909"/>
  <c r="FC909" s="1"/>
  <c r="FN909" s="1"/>
  <c r="ES909"/>
  <c r="FD909" s="1"/>
  <c r="FO909" s="1"/>
  <c r="GH909" s="1"/>
  <c r="ET909"/>
  <c r="EU909"/>
  <c r="EK910"/>
  <c r="EL910"/>
  <c r="EM910"/>
  <c r="EN910"/>
  <c r="EO910"/>
  <c r="EZ910" s="1"/>
  <c r="FK910" s="1"/>
  <c r="GF910" s="1"/>
  <c r="EP910"/>
  <c r="FA910" s="1"/>
  <c r="FL910" s="1"/>
  <c r="GE910" s="1"/>
  <c r="EQ910"/>
  <c r="ER910"/>
  <c r="FC910" s="1"/>
  <c r="FN910" s="1"/>
  <c r="ES910"/>
  <c r="FD910" s="1"/>
  <c r="FO910" s="1"/>
  <c r="GH910" s="1"/>
  <c r="ET910"/>
  <c r="EU910"/>
  <c r="EK911"/>
  <c r="EL911"/>
  <c r="EW911" s="1"/>
  <c r="FH911" s="1"/>
  <c r="GD911" s="1"/>
  <c r="EM911"/>
  <c r="EN911"/>
  <c r="EO911"/>
  <c r="EZ911" s="1"/>
  <c r="FK911" s="1"/>
  <c r="GF911" s="1"/>
  <c r="EP911"/>
  <c r="FA911" s="1"/>
  <c r="FL911" s="1"/>
  <c r="GE911" s="1"/>
  <c r="EQ911"/>
  <c r="ER911"/>
  <c r="FC911" s="1"/>
  <c r="FN911" s="1"/>
  <c r="ES911"/>
  <c r="FD911" s="1"/>
  <c r="FO911" s="1"/>
  <c r="GH911" s="1"/>
  <c r="ET911"/>
  <c r="EU911"/>
  <c r="EK912"/>
  <c r="EL912"/>
  <c r="EW912" s="1"/>
  <c r="FH912" s="1"/>
  <c r="GD912" s="1"/>
  <c r="EM912"/>
  <c r="EN912"/>
  <c r="EO912"/>
  <c r="EZ912" s="1"/>
  <c r="FK912" s="1"/>
  <c r="GF912" s="1"/>
  <c r="EP912"/>
  <c r="FA912" s="1"/>
  <c r="FL912" s="1"/>
  <c r="GE912" s="1"/>
  <c r="EQ912"/>
  <c r="ER912"/>
  <c r="FC912" s="1"/>
  <c r="FN912" s="1"/>
  <c r="ES912"/>
  <c r="FD912" s="1"/>
  <c r="FO912" s="1"/>
  <c r="GH912" s="1"/>
  <c r="ET912"/>
  <c r="EU912"/>
  <c r="EK913"/>
  <c r="EL913"/>
  <c r="EM913"/>
  <c r="EN913"/>
  <c r="EO913"/>
  <c r="EZ913" s="1"/>
  <c r="FK913" s="1"/>
  <c r="GF913" s="1"/>
  <c r="EP913"/>
  <c r="EQ913"/>
  <c r="ER913"/>
  <c r="FC913" s="1"/>
  <c r="FN913" s="1"/>
  <c r="ES913"/>
  <c r="FD913" s="1"/>
  <c r="FO913" s="1"/>
  <c r="GH913" s="1"/>
  <c r="ET913"/>
  <c r="EU913"/>
  <c r="EK914"/>
  <c r="EL914"/>
  <c r="EM914"/>
  <c r="EN914"/>
  <c r="EO914"/>
  <c r="EZ914" s="1"/>
  <c r="FK914" s="1"/>
  <c r="GF914" s="1"/>
  <c r="EP914"/>
  <c r="FA914" s="1"/>
  <c r="FL914" s="1"/>
  <c r="GE914" s="1"/>
  <c r="ER914"/>
  <c r="FC914" s="1"/>
  <c r="FN914" s="1"/>
  <c r="ES914"/>
  <c r="ET914"/>
  <c r="EU914"/>
  <c r="EK915"/>
  <c r="EL915"/>
  <c r="EM915"/>
  <c r="EN915"/>
  <c r="EO915"/>
  <c r="EZ915" s="1"/>
  <c r="FK915" s="1"/>
  <c r="GF915" s="1"/>
  <c r="EP915"/>
  <c r="FA915" s="1"/>
  <c r="FL915" s="1"/>
  <c r="GE915" s="1"/>
  <c r="EQ915"/>
  <c r="ER915"/>
  <c r="FC915" s="1"/>
  <c r="FN915" s="1"/>
  <c r="ES915"/>
  <c r="ET915"/>
  <c r="EU915"/>
  <c r="EK916"/>
  <c r="EL916"/>
  <c r="EM916"/>
  <c r="EN916"/>
  <c r="EO916"/>
  <c r="EP916"/>
  <c r="EQ916"/>
  <c r="ER916"/>
  <c r="FC916" s="1"/>
  <c r="FN916" s="1"/>
  <c r="ES916"/>
  <c r="FD916" s="1"/>
  <c r="FO916" s="1"/>
  <c r="GH916" s="1"/>
  <c r="ET916"/>
  <c r="EU916"/>
  <c r="EK917"/>
  <c r="EL917"/>
  <c r="EM917"/>
  <c r="EN917"/>
  <c r="EO917"/>
  <c r="EZ917" s="1"/>
  <c r="FK917" s="1"/>
  <c r="GF917" s="1"/>
  <c r="EP917"/>
  <c r="FA917" s="1"/>
  <c r="FL917" s="1"/>
  <c r="GE917" s="1"/>
  <c r="EQ917"/>
  <c r="ER917"/>
  <c r="FC917" s="1"/>
  <c r="FN917" s="1"/>
  <c r="ES917"/>
  <c r="ET917"/>
  <c r="EU917"/>
  <c r="EK918"/>
  <c r="EL918"/>
  <c r="EM918"/>
  <c r="EN918"/>
  <c r="EO918"/>
  <c r="EP918"/>
  <c r="EQ918"/>
  <c r="ER918"/>
  <c r="ES918"/>
  <c r="ET918"/>
  <c r="EU918"/>
  <c r="EK919"/>
  <c r="EL919"/>
  <c r="EM919"/>
  <c r="EN919"/>
  <c r="EO919"/>
  <c r="EP919"/>
  <c r="EQ919"/>
  <c r="ER919"/>
  <c r="FC919" s="1"/>
  <c r="FN919" s="1"/>
  <c r="ES919"/>
  <c r="ET919"/>
  <c r="EU919"/>
  <c r="EK920"/>
  <c r="EL920"/>
  <c r="EM920"/>
  <c r="EN920"/>
  <c r="EO920"/>
  <c r="EP920"/>
  <c r="EQ920"/>
  <c r="ER920"/>
  <c r="FC920" s="1"/>
  <c r="FN920" s="1"/>
  <c r="ES920"/>
  <c r="ET920"/>
  <c r="EU920"/>
  <c r="EK921"/>
  <c r="EL921"/>
  <c r="EM921"/>
  <c r="EN921"/>
  <c r="EO921"/>
  <c r="EP921"/>
  <c r="EQ921"/>
  <c r="ER921"/>
  <c r="FC921" s="1"/>
  <c r="FN921" s="1"/>
  <c r="ES921"/>
  <c r="ET921"/>
  <c r="EU921"/>
  <c r="EK922"/>
  <c r="EL922"/>
  <c r="EM922"/>
  <c r="EN922"/>
  <c r="EO922"/>
  <c r="EZ922" s="1"/>
  <c r="FK922" s="1"/>
  <c r="GF922" s="1"/>
  <c r="EP922"/>
  <c r="FA922" s="1"/>
  <c r="FL922" s="1"/>
  <c r="GE922" s="1"/>
  <c r="EQ922"/>
  <c r="ER922"/>
  <c r="FC922" s="1"/>
  <c r="FN922" s="1"/>
  <c r="ES922"/>
  <c r="ET922"/>
  <c r="EU922"/>
  <c r="EK923"/>
  <c r="EV923" s="1"/>
  <c r="EL923"/>
  <c r="EW923" s="1"/>
  <c r="FH923" s="1"/>
  <c r="GD923" s="1"/>
  <c r="EM923"/>
  <c r="EX923" s="1"/>
  <c r="FI923" s="1"/>
  <c r="FZ923" s="1"/>
  <c r="EN923"/>
  <c r="EY923" s="1"/>
  <c r="FJ923" s="1"/>
  <c r="FY923" s="1"/>
  <c r="EO923"/>
  <c r="EZ923" s="1"/>
  <c r="FK923" s="1"/>
  <c r="GF923" s="1"/>
  <c r="EP923"/>
  <c r="FA923" s="1"/>
  <c r="FL923" s="1"/>
  <c r="GE923" s="1"/>
  <c r="EQ923"/>
  <c r="ER923"/>
  <c r="FC923" s="1"/>
  <c r="FN923" s="1"/>
  <c r="ES923"/>
  <c r="FD923" s="1"/>
  <c r="FO923" s="1"/>
  <c r="GH923" s="1"/>
  <c r="ET923"/>
  <c r="FE923" s="1"/>
  <c r="FP923" s="1"/>
  <c r="GC923" s="1"/>
  <c r="EU923"/>
  <c r="FF923" s="1"/>
  <c r="FQ923" s="1"/>
  <c r="GA923" s="1"/>
  <c r="FS923"/>
  <c r="FT923" s="1"/>
  <c r="EK924"/>
  <c r="EL924"/>
  <c r="EM924"/>
  <c r="EN924"/>
  <c r="EO924"/>
  <c r="EZ924" s="1"/>
  <c r="FK924" s="1"/>
  <c r="GF924" s="1"/>
  <c r="EP924"/>
  <c r="EQ924"/>
  <c r="ER924"/>
  <c r="FC924" s="1"/>
  <c r="FN924" s="1"/>
  <c r="ES924"/>
  <c r="FD924" s="1"/>
  <c r="FO924" s="1"/>
  <c r="GH924" s="1"/>
  <c r="ET924"/>
  <c r="EU924"/>
  <c r="EK925"/>
  <c r="EV925" s="1"/>
  <c r="EL925"/>
  <c r="EW925" s="1"/>
  <c r="FH925" s="1"/>
  <c r="GD925" s="1"/>
  <c r="EM925"/>
  <c r="EX925" s="1"/>
  <c r="FI925" s="1"/>
  <c r="FZ925" s="1"/>
  <c r="EN925"/>
  <c r="EY925" s="1"/>
  <c r="FJ925" s="1"/>
  <c r="FY925" s="1"/>
  <c r="EO925"/>
  <c r="EZ925" s="1"/>
  <c r="FK925" s="1"/>
  <c r="GF925" s="1"/>
  <c r="EP925"/>
  <c r="FA925" s="1"/>
  <c r="FL925" s="1"/>
  <c r="GE925" s="1"/>
  <c r="EQ925"/>
  <c r="ER925"/>
  <c r="FC925" s="1"/>
  <c r="FN925" s="1"/>
  <c r="ES925"/>
  <c r="FD925" s="1"/>
  <c r="FO925" s="1"/>
  <c r="GH925" s="1"/>
  <c r="ET925"/>
  <c r="FE925" s="1"/>
  <c r="FP925" s="1"/>
  <c r="GC925" s="1"/>
  <c r="EU925"/>
  <c r="FF925" s="1"/>
  <c r="FQ925" s="1"/>
  <c r="GA925" s="1"/>
  <c r="FS925"/>
  <c r="FT925" s="1"/>
  <c r="EK926"/>
  <c r="EL926"/>
  <c r="EM926"/>
  <c r="EN926"/>
  <c r="EO926"/>
  <c r="EP926"/>
  <c r="EQ926"/>
  <c r="ER926"/>
  <c r="FC926" s="1"/>
  <c r="FN926" s="1"/>
  <c r="ES926"/>
  <c r="FD926" s="1"/>
  <c r="FO926" s="1"/>
  <c r="GH926" s="1"/>
  <c r="ET926"/>
  <c r="EU926"/>
  <c r="EK927"/>
  <c r="EL927"/>
  <c r="EM927"/>
  <c r="EN927"/>
  <c r="EO927"/>
  <c r="EZ927" s="1"/>
  <c r="FK927" s="1"/>
  <c r="GF927" s="1"/>
  <c r="EP927"/>
  <c r="FA927" s="1"/>
  <c r="FL927" s="1"/>
  <c r="GE927" s="1"/>
  <c r="EQ927"/>
  <c r="ER927"/>
  <c r="FC927" s="1"/>
  <c r="FN927" s="1"/>
  <c r="ES927"/>
  <c r="ET927"/>
  <c r="EU927"/>
  <c r="EK928"/>
  <c r="EL928"/>
  <c r="EM928"/>
  <c r="EN928"/>
  <c r="EO928"/>
  <c r="EP928"/>
  <c r="EQ928"/>
  <c r="ER928"/>
  <c r="FC928" s="1"/>
  <c r="FN928" s="1"/>
  <c r="ES928"/>
  <c r="ET928"/>
  <c r="EU928"/>
  <c r="EK929"/>
  <c r="EL929"/>
  <c r="EM929"/>
  <c r="EN929"/>
  <c r="EO929"/>
  <c r="EP929"/>
  <c r="EQ929"/>
  <c r="ER929"/>
  <c r="FC929" s="1"/>
  <c r="FN929" s="1"/>
  <c r="ES929"/>
  <c r="ET929"/>
  <c r="EU929"/>
  <c r="EK930"/>
  <c r="EL930"/>
  <c r="EM930"/>
  <c r="EN930"/>
  <c r="EO930"/>
  <c r="EZ930" s="1"/>
  <c r="FK930" s="1"/>
  <c r="GF930" s="1"/>
  <c r="EP930"/>
  <c r="FA930" s="1"/>
  <c r="FL930" s="1"/>
  <c r="GE930" s="1"/>
  <c r="EQ930"/>
  <c r="ER930"/>
  <c r="FC930" s="1"/>
  <c r="FN930" s="1"/>
  <c r="ES930"/>
  <c r="ET930"/>
  <c r="EU930"/>
  <c r="EK931"/>
  <c r="EL931"/>
  <c r="EW931" s="1"/>
  <c r="FH931" s="1"/>
  <c r="GD931" s="1"/>
  <c r="EM931"/>
  <c r="EN931"/>
  <c r="EO931"/>
  <c r="EZ931" s="1"/>
  <c r="FK931" s="1"/>
  <c r="GF931" s="1"/>
  <c r="EP931"/>
  <c r="FA931" s="1"/>
  <c r="FL931" s="1"/>
  <c r="GE931" s="1"/>
  <c r="EQ931"/>
  <c r="ER931"/>
  <c r="FC931" s="1"/>
  <c r="FN931" s="1"/>
  <c r="ES931"/>
  <c r="FD931" s="1"/>
  <c r="FO931" s="1"/>
  <c r="GH931" s="1"/>
  <c r="ET931"/>
  <c r="EU931"/>
  <c r="EK932"/>
  <c r="EV932" s="1"/>
  <c r="EL932"/>
  <c r="EW932" s="1"/>
  <c r="FH932" s="1"/>
  <c r="GD932" s="1"/>
  <c r="EM932"/>
  <c r="EX932" s="1"/>
  <c r="FI932" s="1"/>
  <c r="FZ932" s="1"/>
  <c r="EN932"/>
  <c r="EY932" s="1"/>
  <c r="FJ932" s="1"/>
  <c r="FY932" s="1"/>
  <c r="EO932"/>
  <c r="EZ932" s="1"/>
  <c r="FK932" s="1"/>
  <c r="GF932" s="1"/>
  <c r="EP932"/>
  <c r="FA932" s="1"/>
  <c r="FL932" s="1"/>
  <c r="GE932" s="1"/>
  <c r="EQ932"/>
  <c r="FB932" s="1"/>
  <c r="FM932" s="1"/>
  <c r="GB932" s="1"/>
  <c r="ER932"/>
  <c r="FC932" s="1"/>
  <c r="FN932" s="1"/>
  <c r="ES932"/>
  <c r="FD932" s="1"/>
  <c r="FO932" s="1"/>
  <c r="GH932" s="1"/>
  <c r="ET932"/>
  <c r="EU932"/>
  <c r="FF932" s="1"/>
  <c r="FQ932" s="1"/>
  <c r="GA932" s="1"/>
  <c r="FE932"/>
  <c r="FP932" s="1"/>
  <c r="GC932" s="1"/>
  <c r="FS932"/>
  <c r="FT932" s="1"/>
  <c r="FU932" s="1"/>
  <c r="FV932" s="1"/>
  <c r="EK933"/>
  <c r="EL933"/>
  <c r="EW933" s="1"/>
  <c r="FH933" s="1"/>
  <c r="GD933" s="1"/>
  <c r="EM933"/>
  <c r="EX933" s="1"/>
  <c r="FI933" s="1"/>
  <c r="FZ933" s="1"/>
  <c r="EN933"/>
  <c r="EO933"/>
  <c r="EZ933" s="1"/>
  <c r="FK933" s="1"/>
  <c r="GF933" s="1"/>
  <c r="EP933"/>
  <c r="FA933" s="1"/>
  <c r="FL933" s="1"/>
  <c r="GE933" s="1"/>
  <c r="EQ933"/>
  <c r="ER933"/>
  <c r="FC933" s="1"/>
  <c r="FN933" s="1"/>
  <c r="ES933"/>
  <c r="FD933" s="1"/>
  <c r="FO933" s="1"/>
  <c r="GH933" s="1"/>
  <c r="ET933"/>
  <c r="EU933"/>
  <c r="EK934"/>
  <c r="EL934"/>
  <c r="EM934"/>
  <c r="EN934"/>
  <c r="EO934"/>
  <c r="EZ934" s="1"/>
  <c r="FK934" s="1"/>
  <c r="GF934" s="1"/>
  <c r="EP934"/>
  <c r="ER934"/>
  <c r="FC934" s="1"/>
  <c r="FN934" s="1"/>
  <c r="ES934"/>
  <c r="ET934"/>
  <c r="EU934"/>
  <c r="EK935"/>
  <c r="EL935"/>
  <c r="EW935" s="1"/>
  <c r="FH935" s="1"/>
  <c r="GD935" s="1"/>
  <c r="EM935"/>
  <c r="EN935"/>
  <c r="EO935"/>
  <c r="EZ935" s="1"/>
  <c r="FK935" s="1"/>
  <c r="GF935" s="1"/>
  <c r="EP935"/>
  <c r="FA935" s="1"/>
  <c r="FL935" s="1"/>
  <c r="GE935" s="1"/>
  <c r="EQ935"/>
  <c r="ER935"/>
  <c r="FC935" s="1"/>
  <c r="FN935" s="1"/>
  <c r="ES935"/>
  <c r="FD935" s="1"/>
  <c r="FO935" s="1"/>
  <c r="GH935" s="1"/>
  <c r="ET935"/>
  <c r="EU935"/>
  <c r="EK936"/>
  <c r="EL936"/>
  <c r="EM936"/>
  <c r="EN936"/>
  <c r="EO936"/>
  <c r="EZ936" s="1"/>
  <c r="FK936" s="1"/>
  <c r="GF936" s="1"/>
  <c r="EP936"/>
  <c r="FA936" s="1"/>
  <c r="FL936" s="1"/>
  <c r="GE936" s="1"/>
  <c r="EQ936"/>
  <c r="ER936"/>
  <c r="FC936" s="1"/>
  <c r="FN936" s="1"/>
  <c r="ES936"/>
  <c r="FD936" s="1"/>
  <c r="FO936" s="1"/>
  <c r="GH936" s="1"/>
  <c r="ET936"/>
  <c r="EU936"/>
  <c r="EW936"/>
  <c r="FH936" s="1"/>
  <c r="GD936" s="1"/>
  <c r="EK937"/>
  <c r="EL937"/>
  <c r="EW937" s="1"/>
  <c r="FH937" s="1"/>
  <c r="GD937" s="1"/>
  <c r="EM937"/>
  <c r="EN937"/>
  <c r="EO937"/>
  <c r="EZ937" s="1"/>
  <c r="FK937" s="1"/>
  <c r="GF937" s="1"/>
  <c r="EP937"/>
  <c r="EQ937"/>
  <c r="ER937"/>
  <c r="FC937" s="1"/>
  <c r="FN937" s="1"/>
  <c r="ES937"/>
  <c r="FD937" s="1"/>
  <c r="FO937" s="1"/>
  <c r="GH937" s="1"/>
  <c r="ET937"/>
  <c r="EU937"/>
  <c r="EK938"/>
  <c r="EL938"/>
  <c r="EM938"/>
  <c r="EN938"/>
  <c r="EO938"/>
  <c r="EP938"/>
  <c r="EQ938"/>
  <c r="ER938"/>
  <c r="FC938" s="1"/>
  <c r="FN938" s="1"/>
  <c r="ES938"/>
  <c r="FD938" s="1"/>
  <c r="FO938" s="1"/>
  <c r="GH938" s="1"/>
  <c r="ET938"/>
  <c r="EU938"/>
  <c r="EK939"/>
  <c r="EL939"/>
  <c r="EM939"/>
  <c r="EN939"/>
  <c r="EO939"/>
  <c r="EP939"/>
  <c r="EQ939"/>
  <c r="ER939"/>
  <c r="FC939" s="1"/>
  <c r="ES939"/>
  <c r="FD939" s="1"/>
  <c r="FO939" s="1"/>
  <c r="GH939" s="1"/>
  <c r="ET939"/>
  <c r="EU939"/>
  <c r="EK940"/>
  <c r="EL940"/>
  <c r="EM940"/>
  <c r="EN940"/>
  <c r="EO940"/>
  <c r="EP940"/>
  <c r="EQ940"/>
  <c r="ER940"/>
  <c r="FC940" s="1"/>
  <c r="FN940" s="1"/>
  <c r="ES940"/>
  <c r="FD940" s="1"/>
  <c r="FO940" s="1"/>
  <c r="GH940" s="1"/>
  <c r="ET940"/>
  <c r="EU940"/>
  <c r="EK941"/>
  <c r="EL941"/>
  <c r="EM941"/>
  <c r="EN941"/>
  <c r="EO941"/>
  <c r="EZ941" s="1"/>
  <c r="FK941" s="1"/>
  <c r="GF941" s="1"/>
  <c r="EP941"/>
  <c r="EQ941"/>
  <c r="ER941"/>
  <c r="FC941" s="1"/>
  <c r="FN941" s="1"/>
  <c r="ES941"/>
  <c r="FD941" s="1"/>
  <c r="FO941" s="1"/>
  <c r="GH941" s="1"/>
  <c r="ET941"/>
  <c r="EU941"/>
  <c r="EK942"/>
  <c r="EL942"/>
  <c r="EM942"/>
  <c r="EN942"/>
  <c r="EO942"/>
  <c r="EZ942" s="1"/>
  <c r="FK942" s="1"/>
  <c r="GF942" s="1"/>
  <c r="EP942"/>
  <c r="EQ942"/>
  <c r="ER942"/>
  <c r="FC942" s="1"/>
  <c r="FN942" s="1"/>
  <c r="ES942"/>
  <c r="FD942" s="1"/>
  <c r="FO942" s="1"/>
  <c r="GH942" s="1"/>
  <c r="ET942"/>
  <c r="EU942"/>
  <c r="EK943"/>
  <c r="EL943"/>
  <c r="EW943" s="1"/>
  <c r="FH943" s="1"/>
  <c r="GD943" s="1"/>
  <c r="EM943"/>
  <c r="EN943"/>
  <c r="EO943"/>
  <c r="EZ943" s="1"/>
  <c r="FK943" s="1"/>
  <c r="GF943" s="1"/>
  <c r="EP943"/>
  <c r="EQ943"/>
  <c r="ER943"/>
  <c r="FC943" s="1"/>
  <c r="FN943" s="1"/>
  <c r="ES943"/>
  <c r="FD943" s="1"/>
  <c r="FO943" s="1"/>
  <c r="GH943" s="1"/>
  <c r="ET943"/>
  <c r="EU943"/>
  <c r="EK944"/>
  <c r="EL944"/>
  <c r="EW944" s="1"/>
  <c r="EM944"/>
  <c r="EN944"/>
  <c r="EO944"/>
  <c r="EZ944" s="1"/>
  <c r="FK944" s="1"/>
  <c r="GF944" s="1"/>
  <c r="EP944"/>
  <c r="EQ944"/>
  <c r="ER944"/>
  <c r="FC944" s="1"/>
  <c r="FN944" s="1"/>
  <c r="ES944"/>
  <c r="ET944"/>
  <c r="EU944"/>
  <c r="EK945"/>
  <c r="EL945"/>
  <c r="EM945"/>
  <c r="EX945" s="1"/>
  <c r="FI945" s="1"/>
  <c r="FZ945" s="1"/>
  <c r="EN945"/>
  <c r="EO945"/>
  <c r="EP945"/>
  <c r="EQ945"/>
  <c r="ER945"/>
  <c r="FC945" s="1"/>
  <c r="FN945" s="1"/>
  <c r="ES945"/>
  <c r="FD945" s="1"/>
  <c r="FO945" s="1"/>
  <c r="GH945" s="1"/>
  <c r="ET945"/>
  <c r="EU945"/>
  <c r="EK946"/>
  <c r="EL946"/>
  <c r="EM946"/>
  <c r="EX946" s="1"/>
  <c r="FI946" s="1"/>
  <c r="FZ946" s="1"/>
  <c r="EN946"/>
  <c r="EO946"/>
  <c r="EP946"/>
  <c r="EQ946"/>
  <c r="ER946"/>
  <c r="FC946" s="1"/>
  <c r="FN946" s="1"/>
  <c r="ES946"/>
  <c r="FD946" s="1"/>
  <c r="FO946" s="1"/>
  <c r="GH946" s="1"/>
  <c r="ET946"/>
  <c r="EU946"/>
  <c r="EK947"/>
  <c r="EL947"/>
  <c r="EM947"/>
  <c r="EX947" s="1"/>
  <c r="FI947" s="1"/>
  <c r="FZ947" s="1"/>
  <c r="EN947"/>
  <c r="EO947"/>
  <c r="EP947"/>
  <c r="EQ947"/>
  <c r="ER947"/>
  <c r="FC947" s="1"/>
  <c r="FN947" s="1"/>
  <c r="ES947"/>
  <c r="FD947" s="1"/>
  <c r="FO947" s="1"/>
  <c r="GH947" s="1"/>
  <c r="ET947"/>
  <c r="EU947"/>
  <c r="EK948"/>
  <c r="EL948"/>
  <c r="EM948"/>
  <c r="EX948" s="1"/>
  <c r="FI948" s="1"/>
  <c r="FZ948" s="1"/>
  <c r="EN948"/>
  <c r="EO948"/>
  <c r="EP948"/>
  <c r="EQ948"/>
  <c r="ER948"/>
  <c r="FC948" s="1"/>
  <c r="FN948" s="1"/>
  <c r="ES948"/>
  <c r="FD948" s="1"/>
  <c r="FO948" s="1"/>
  <c r="GH948" s="1"/>
  <c r="ET948"/>
  <c r="EU948"/>
  <c r="EK949"/>
  <c r="EL949"/>
  <c r="EM949"/>
  <c r="EX949" s="1"/>
  <c r="FI949" s="1"/>
  <c r="FZ949" s="1"/>
  <c r="EN949"/>
  <c r="EO949"/>
  <c r="EP949"/>
  <c r="EQ949"/>
  <c r="ER949"/>
  <c r="FC949" s="1"/>
  <c r="FN949" s="1"/>
  <c r="ES949"/>
  <c r="FD949" s="1"/>
  <c r="FO949" s="1"/>
  <c r="GH949" s="1"/>
  <c r="ET949"/>
  <c r="EU949"/>
  <c r="EK950"/>
  <c r="EL950"/>
  <c r="EM950"/>
  <c r="EN950"/>
  <c r="EO950"/>
  <c r="EP950"/>
  <c r="EQ950"/>
  <c r="ER950"/>
  <c r="ES950"/>
  <c r="FD950" s="1"/>
  <c r="FO950" s="1"/>
  <c r="GH950" s="1"/>
  <c r="ET950"/>
  <c r="EU950"/>
  <c r="FC950"/>
  <c r="FN950" s="1"/>
  <c r="EK951"/>
  <c r="EL951"/>
  <c r="EM951"/>
  <c r="EN951"/>
  <c r="EO951"/>
  <c r="EP951"/>
  <c r="EQ951"/>
  <c r="ER951"/>
  <c r="FC951" s="1"/>
  <c r="FN951" s="1"/>
  <c r="ES951"/>
  <c r="FD951" s="1"/>
  <c r="FO951" s="1"/>
  <c r="GH951" s="1"/>
  <c r="ET951"/>
  <c r="EU951"/>
  <c r="EK952"/>
  <c r="EL952"/>
  <c r="EW952" s="1"/>
  <c r="EM952"/>
  <c r="EN952"/>
  <c r="EO952"/>
  <c r="EZ952" s="1"/>
  <c r="FK952" s="1"/>
  <c r="GF952" s="1"/>
  <c r="EP952"/>
  <c r="FA952" s="1"/>
  <c r="FL952" s="1"/>
  <c r="GE952" s="1"/>
  <c r="EQ952"/>
  <c r="ER952"/>
  <c r="FC952" s="1"/>
  <c r="FN952" s="1"/>
  <c r="ES952"/>
  <c r="FD952" s="1"/>
  <c r="FO952" s="1"/>
  <c r="GH952" s="1"/>
  <c r="ET952"/>
  <c r="EU952"/>
  <c r="EK953"/>
  <c r="EV953" s="1"/>
  <c r="EL953"/>
  <c r="EW953" s="1"/>
  <c r="FH953" s="1"/>
  <c r="GD953" s="1"/>
  <c r="EM953"/>
  <c r="EX953" s="1"/>
  <c r="FI953" s="1"/>
  <c r="FZ953" s="1"/>
  <c r="EN953"/>
  <c r="EY953" s="1"/>
  <c r="FJ953" s="1"/>
  <c r="FY953" s="1"/>
  <c r="EO953"/>
  <c r="EZ953" s="1"/>
  <c r="FK953" s="1"/>
  <c r="GF953" s="1"/>
  <c r="EP953"/>
  <c r="FA953" s="1"/>
  <c r="FL953" s="1"/>
  <c r="GE953" s="1"/>
  <c r="EQ953"/>
  <c r="ER953"/>
  <c r="FC953" s="1"/>
  <c r="FN953" s="1"/>
  <c r="ES953"/>
  <c r="FD953" s="1"/>
  <c r="FO953" s="1"/>
  <c r="GH953" s="1"/>
  <c r="ET953"/>
  <c r="FE953" s="1"/>
  <c r="FP953" s="1"/>
  <c r="GC953" s="1"/>
  <c r="EU953"/>
  <c r="FF953" s="1"/>
  <c r="FQ953" s="1"/>
  <c r="GA953" s="1"/>
  <c r="FS953"/>
  <c r="FT953" s="1"/>
  <c r="EK954"/>
  <c r="EL954"/>
  <c r="EM954"/>
  <c r="EN954"/>
  <c r="EO954"/>
  <c r="EP954"/>
  <c r="EQ954"/>
  <c r="ER954"/>
  <c r="FC954" s="1"/>
  <c r="FN954" s="1"/>
  <c r="ES954"/>
  <c r="ET954"/>
  <c r="EU954"/>
  <c r="EK955"/>
  <c r="EV955" s="1"/>
  <c r="EL955"/>
  <c r="EW955" s="1"/>
  <c r="FH955" s="1"/>
  <c r="GD955" s="1"/>
  <c r="EM955"/>
  <c r="EX955" s="1"/>
  <c r="FI955" s="1"/>
  <c r="FZ955" s="1"/>
  <c r="EN955"/>
  <c r="EY955" s="1"/>
  <c r="FJ955" s="1"/>
  <c r="FY955" s="1"/>
  <c r="EO955"/>
  <c r="EZ955" s="1"/>
  <c r="FK955" s="1"/>
  <c r="GF955" s="1"/>
  <c r="EP955"/>
  <c r="FA955" s="1"/>
  <c r="FL955" s="1"/>
  <c r="GE955" s="1"/>
  <c r="EQ955"/>
  <c r="ER955"/>
  <c r="FC955" s="1"/>
  <c r="FN955" s="1"/>
  <c r="ES955"/>
  <c r="FD955" s="1"/>
  <c r="FO955" s="1"/>
  <c r="GH955" s="1"/>
  <c r="ET955"/>
  <c r="FE955" s="1"/>
  <c r="FP955" s="1"/>
  <c r="GC955" s="1"/>
  <c r="EU955"/>
  <c r="FF955" s="1"/>
  <c r="FQ955" s="1"/>
  <c r="GA955" s="1"/>
  <c r="FS955"/>
  <c r="FT955" s="1"/>
  <c r="EK956"/>
  <c r="EL956"/>
  <c r="EM956"/>
  <c r="EN956"/>
  <c r="EO956"/>
  <c r="EP956"/>
  <c r="EQ956"/>
  <c r="ER956"/>
  <c r="FC956" s="1"/>
  <c r="FN956" s="1"/>
  <c r="ES956"/>
  <c r="ET956"/>
  <c r="EU956"/>
  <c r="EK957"/>
  <c r="EL957"/>
  <c r="EM957"/>
  <c r="EN957"/>
  <c r="EO957"/>
  <c r="EZ957" s="1"/>
  <c r="FK957" s="1"/>
  <c r="GF957" s="1"/>
  <c r="EP957"/>
  <c r="FA957" s="1"/>
  <c r="FL957" s="1"/>
  <c r="GE957" s="1"/>
  <c r="EQ957"/>
  <c r="ER957"/>
  <c r="FC957" s="1"/>
  <c r="FN957" s="1"/>
  <c r="ES957"/>
  <c r="ET957"/>
  <c r="EU957"/>
  <c r="EK958"/>
  <c r="EL958"/>
  <c r="EM958"/>
  <c r="EN958"/>
  <c r="EO958"/>
  <c r="EZ958" s="1"/>
  <c r="FK958" s="1"/>
  <c r="GF958" s="1"/>
  <c r="EP958"/>
  <c r="FA958" s="1"/>
  <c r="EQ958"/>
  <c r="ER958"/>
  <c r="FC958" s="1"/>
  <c r="FN958" s="1"/>
  <c r="ES958"/>
  <c r="ET958"/>
  <c r="EU958"/>
  <c r="EK959"/>
  <c r="EL959"/>
  <c r="EM959"/>
  <c r="EN959"/>
  <c r="EO959"/>
  <c r="EZ959" s="1"/>
  <c r="FK959" s="1"/>
  <c r="GF959" s="1"/>
  <c r="EP959"/>
  <c r="FA959" s="1"/>
  <c r="FL959" s="1"/>
  <c r="GE959" s="1"/>
  <c r="EQ959"/>
  <c r="ER959"/>
  <c r="FC959" s="1"/>
  <c r="FN959" s="1"/>
  <c r="ES959"/>
  <c r="ET959"/>
  <c r="EU959"/>
  <c r="EK960"/>
  <c r="EL960"/>
  <c r="EM960"/>
  <c r="EN960"/>
  <c r="EO960"/>
  <c r="EZ960" s="1"/>
  <c r="FK960" s="1"/>
  <c r="GF960" s="1"/>
  <c r="EP960"/>
  <c r="FA960" s="1"/>
  <c r="FL960" s="1"/>
  <c r="GE960" s="1"/>
  <c r="EQ960"/>
  <c r="ER960"/>
  <c r="FC960" s="1"/>
  <c r="FN960" s="1"/>
  <c r="ES960"/>
  <c r="ET960"/>
  <c r="EU960"/>
  <c r="EK961"/>
  <c r="EV961" s="1"/>
  <c r="EL961"/>
  <c r="EW961" s="1"/>
  <c r="FH961" s="1"/>
  <c r="GD961" s="1"/>
  <c r="EM961"/>
  <c r="EX961" s="1"/>
  <c r="FI961" s="1"/>
  <c r="FZ961" s="1"/>
  <c r="EN961"/>
  <c r="EY961" s="1"/>
  <c r="FJ961" s="1"/>
  <c r="FY961" s="1"/>
  <c r="EO961"/>
  <c r="EZ961" s="1"/>
  <c r="FK961" s="1"/>
  <c r="GF961" s="1"/>
  <c r="EP961"/>
  <c r="FA961" s="1"/>
  <c r="FL961" s="1"/>
  <c r="GE961" s="1"/>
  <c r="EQ961"/>
  <c r="ER961"/>
  <c r="FC961" s="1"/>
  <c r="FN961" s="1"/>
  <c r="ES961"/>
  <c r="FD961" s="1"/>
  <c r="FO961" s="1"/>
  <c r="GH961" s="1"/>
  <c r="ET961"/>
  <c r="FE961" s="1"/>
  <c r="FP961" s="1"/>
  <c r="GC961" s="1"/>
  <c r="EU961"/>
  <c r="FF961" s="1"/>
  <c r="FQ961" s="1"/>
  <c r="GA961" s="1"/>
  <c r="FS961"/>
  <c r="FT961" s="1"/>
  <c r="EK962"/>
  <c r="EV962" s="1"/>
  <c r="EL962"/>
  <c r="EW962" s="1"/>
  <c r="FH962" s="1"/>
  <c r="GD962" s="1"/>
  <c r="EM962"/>
  <c r="EN962"/>
  <c r="EY962" s="1"/>
  <c r="FJ962" s="1"/>
  <c r="FY962" s="1"/>
  <c r="EO962"/>
  <c r="EZ962" s="1"/>
  <c r="FK962" s="1"/>
  <c r="GF962" s="1"/>
  <c r="EP962"/>
  <c r="FA962" s="1"/>
  <c r="FL962" s="1"/>
  <c r="GE962" s="1"/>
  <c r="EQ962"/>
  <c r="ER962"/>
  <c r="FC962" s="1"/>
  <c r="FN962" s="1"/>
  <c r="ES962"/>
  <c r="FD962" s="1"/>
  <c r="FO962" s="1"/>
  <c r="GH962" s="1"/>
  <c r="ET962"/>
  <c r="FE962" s="1"/>
  <c r="FP962" s="1"/>
  <c r="GC962" s="1"/>
  <c r="EU962"/>
  <c r="FF962" s="1"/>
  <c r="FQ962" s="1"/>
  <c r="GA962" s="1"/>
  <c r="EX962"/>
  <c r="FI962" s="1"/>
  <c r="FZ962" s="1"/>
  <c r="FS962"/>
  <c r="FT962" s="1"/>
  <c r="FU962" s="1"/>
  <c r="FV962" s="1"/>
  <c r="EK963"/>
  <c r="EV963" s="1"/>
  <c r="EL963"/>
  <c r="EW963" s="1"/>
  <c r="FH963" s="1"/>
  <c r="GD963" s="1"/>
  <c r="EM963"/>
  <c r="EX963" s="1"/>
  <c r="FI963" s="1"/>
  <c r="FZ963" s="1"/>
  <c r="EN963"/>
  <c r="EY963" s="1"/>
  <c r="FJ963" s="1"/>
  <c r="FY963" s="1"/>
  <c r="EO963"/>
  <c r="EZ963" s="1"/>
  <c r="FK963" s="1"/>
  <c r="GF963" s="1"/>
  <c r="EP963"/>
  <c r="FA963" s="1"/>
  <c r="FL963" s="1"/>
  <c r="GE963" s="1"/>
  <c r="EQ963"/>
  <c r="ER963"/>
  <c r="FC963" s="1"/>
  <c r="FN963" s="1"/>
  <c r="ES963"/>
  <c r="FD963" s="1"/>
  <c r="FO963" s="1"/>
  <c r="GH963" s="1"/>
  <c r="ET963"/>
  <c r="FE963" s="1"/>
  <c r="FP963" s="1"/>
  <c r="GC963" s="1"/>
  <c r="EU963"/>
  <c r="FF963" s="1"/>
  <c r="FQ963" s="1"/>
  <c r="GA963" s="1"/>
  <c r="FS963"/>
  <c r="FT963" s="1"/>
  <c r="EK964"/>
  <c r="EL964"/>
  <c r="EM964"/>
  <c r="EN964"/>
  <c r="EO964"/>
  <c r="EP964"/>
  <c r="EQ964"/>
  <c r="ER964"/>
  <c r="FC964" s="1"/>
  <c r="FN964" s="1"/>
  <c r="ES964"/>
  <c r="ET964"/>
  <c r="EU964"/>
  <c r="EK965"/>
  <c r="EV965" s="1"/>
  <c r="EL965"/>
  <c r="EW965" s="1"/>
  <c r="FH965" s="1"/>
  <c r="GD965" s="1"/>
  <c r="EM965"/>
  <c r="EX965" s="1"/>
  <c r="FI965" s="1"/>
  <c r="FZ965" s="1"/>
  <c r="EN965"/>
  <c r="EY965" s="1"/>
  <c r="FJ965" s="1"/>
  <c r="FY965" s="1"/>
  <c r="EO965"/>
  <c r="EZ965" s="1"/>
  <c r="FK965" s="1"/>
  <c r="GF965" s="1"/>
  <c r="EP965"/>
  <c r="FA965" s="1"/>
  <c r="FL965" s="1"/>
  <c r="GE965" s="1"/>
  <c r="EQ965"/>
  <c r="ER965"/>
  <c r="FC965" s="1"/>
  <c r="FN965" s="1"/>
  <c r="ES965"/>
  <c r="FD965" s="1"/>
  <c r="FO965" s="1"/>
  <c r="GH965" s="1"/>
  <c r="ET965"/>
  <c r="FE965" s="1"/>
  <c r="FP965" s="1"/>
  <c r="GC965" s="1"/>
  <c r="EU965"/>
  <c r="FF965" s="1"/>
  <c r="FQ965" s="1"/>
  <c r="GA965" s="1"/>
  <c r="FS965"/>
  <c r="FT965" s="1"/>
  <c r="EK966"/>
  <c r="EV966" s="1"/>
  <c r="EL966"/>
  <c r="EW966" s="1"/>
  <c r="FH966" s="1"/>
  <c r="GD966" s="1"/>
  <c r="EM966"/>
  <c r="EX966" s="1"/>
  <c r="FI966" s="1"/>
  <c r="FZ966" s="1"/>
  <c r="EN966"/>
  <c r="EY966" s="1"/>
  <c r="FJ966" s="1"/>
  <c r="FY966" s="1"/>
  <c r="EO966"/>
  <c r="EZ966" s="1"/>
  <c r="FK966" s="1"/>
  <c r="GF966" s="1"/>
  <c r="EP966"/>
  <c r="FA966" s="1"/>
  <c r="FL966" s="1"/>
  <c r="GE966" s="1"/>
  <c r="EQ966"/>
  <c r="ER966"/>
  <c r="FC966" s="1"/>
  <c r="FN966" s="1"/>
  <c r="ES966"/>
  <c r="FD966" s="1"/>
  <c r="FO966" s="1"/>
  <c r="GH966" s="1"/>
  <c r="ET966"/>
  <c r="FE966" s="1"/>
  <c r="FP966" s="1"/>
  <c r="GC966" s="1"/>
  <c r="EU966"/>
  <c r="FF966" s="1"/>
  <c r="FQ966" s="1"/>
  <c r="GA966" s="1"/>
  <c r="FS966"/>
  <c r="FT966" s="1"/>
  <c r="FU966" s="1"/>
  <c r="FV966" s="1"/>
  <c r="EK967"/>
  <c r="EL967"/>
  <c r="EM967"/>
  <c r="EN967"/>
  <c r="EO967"/>
  <c r="EP967"/>
  <c r="EQ967"/>
  <c r="ER967"/>
  <c r="FC967" s="1"/>
  <c r="FN967" s="1"/>
  <c r="ES967"/>
  <c r="ET967"/>
  <c r="EU967"/>
  <c r="EK968"/>
  <c r="EL968"/>
  <c r="EM968"/>
  <c r="EN968"/>
  <c r="EO968"/>
  <c r="EP968"/>
  <c r="EQ968"/>
  <c r="ER968"/>
  <c r="FC968" s="1"/>
  <c r="FN968" s="1"/>
  <c r="ES968"/>
  <c r="ET968"/>
  <c r="EU968"/>
  <c r="EK969"/>
  <c r="EV969" s="1"/>
  <c r="EL969"/>
  <c r="EW969" s="1"/>
  <c r="FH969" s="1"/>
  <c r="GD969" s="1"/>
  <c r="EM969"/>
  <c r="EX969" s="1"/>
  <c r="FI969" s="1"/>
  <c r="FZ969" s="1"/>
  <c r="EN969"/>
  <c r="EY969" s="1"/>
  <c r="FJ969" s="1"/>
  <c r="FY969" s="1"/>
  <c r="EO969"/>
  <c r="EZ969" s="1"/>
  <c r="FK969" s="1"/>
  <c r="GF969" s="1"/>
  <c r="EP969"/>
  <c r="FA969" s="1"/>
  <c r="FL969" s="1"/>
  <c r="GE969" s="1"/>
  <c r="EQ969"/>
  <c r="ER969"/>
  <c r="FC969" s="1"/>
  <c r="FN969" s="1"/>
  <c r="ES969"/>
  <c r="FD969" s="1"/>
  <c r="FO969" s="1"/>
  <c r="GH969" s="1"/>
  <c r="ET969"/>
  <c r="FE969" s="1"/>
  <c r="FP969" s="1"/>
  <c r="GC969" s="1"/>
  <c r="EU969"/>
  <c r="FF969" s="1"/>
  <c r="FQ969" s="1"/>
  <c r="GA969" s="1"/>
  <c r="FS969"/>
  <c r="FT969" s="1"/>
  <c r="EK970"/>
  <c r="EL970"/>
  <c r="EM970"/>
  <c r="EN970"/>
  <c r="EO970"/>
  <c r="EZ970" s="1"/>
  <c r="FK970" s="1"/>
  <c r="GF970" s="1"/>
  <c r="EP970"/>
  <c r="EQ970"/>
  <c r="ER970"/>
  <c r="FC970" s="1"/>
  <c r="FN970" s="1"/>
  <c r="ES970"/>
  <c r="ET970"/>
  <c r="EU970"/>
  <c r="EK971"/>
  <c r="EL971"/>
  <c r="EM971"/>
  <c r="EN971"/>
  <c r="EO971"/>
  <c r="EP971"/>
  <c r="EQ971"/>
  <c r="ER971"/>
  <c r="FC971" s="1"/>
  <c r="FN971" s="1"/>
  <c r="ES971"/>
  <c r="ET971"/>
  <c r="EU971"/>
  <c r="EK972"/>
  <c r="EL972"/>
  <c r="EM972"/>
  <c r="EN972"/>
  <c r="EO972"/>
  <c r="EP972"/>
  <c r="EQ972"/>
  <c r="ER972"/>
  <c r="FC972" s="1"/>
  <c r="FN972" s="1"/>
  <c r="ES972"/>
  <c r="FD972" s="1"/>
  <c r="FO972" s="1"/>
  <c r="GH972" s="1"/>
  <c r="ET972"/>
  <c r="EU972"/>
  <c r="EK973"/>
  <c r="EL973"/>
  <c r="EM973"/>
  <c r="EN973"/>
  <c r="EO973"/>
  <c r="EP973"/>
  <c r="EQ973"/>
  <c r="ER973"/>
  <c r="FC973" s="1"/>
  <c r="FN973" s="1"/>
  <c r="ES973"/>
  <c r="FD973" s="1"/>
  <c r="FO973" s="1"/>
  <c r="GH973" s="1"/>
  <c r="ET973"/>
  <c r="EU973"/>
  <c r="EK974"/>
  <c r="EL974"/>
  <c r="EM974"/>
  <c r="EN974"/>
  <c r="EO974"/>
  <c r="EP974"/>
  <c r="EQ974"/>
  <c r="ER974"/>
  <c r="FC974" s="1"/>
  <c r="FN974" s="1"/>
  <c r="ES974"/>
  <c r="FD974" s="1"/>
  <c r="FO974" s="1"/>
  <c r="GH974" s="1"/>
  <c r="ET974"/>
  <c r="EU974"/>
  <c r="EK975"/>
  <c r="EL975"/>
  <c r="EW975" s="1"/>
  <c r="FH975" s="1"/>
  <c r="GD975" s="1"/>
  <c r="EM975"/>
  <c r="EN975"/>
  <c r="EO975"/>
  <c r="EZ975" s="1"/>
  <c r="FK975" s="1"/>
  <c r="GF975" s="1"/>
  <c r="EP975"/>
  <c r="FA975" s="1"/>
  <c r="FL975" s="1"/>
  <c r="GE975" s="1"/>
  <c r="EQ975"/>
  <c r="ER975"/>
  <c r="FC975" s="1"/>
  <c r="FN975" s="1"/>
  <c r="ES975"/>
  <c r="FD975" s="1"/>
  <c r="FO975" s="1"/>
  <c r="GH975" s="1"/>
  <c r="ET975"/>
  <c r="EU975"/>
  <c r="EK976"/>
  <c r="EL976"/>
  <c r="EW976" s="1"/>
  <c r="FH976" s="1"/>
  <c r="GD976" s="1"/>
  <c r="EM976"/>
  <c r="EN976"/>
  <c r="EO976"/>
  <c r="EP976"/>
  <c r="ER976"/>
  <c r="FC976" s="1"/>
  <c r="FN976" s="1"/>
  <c r="ES976"/>
  <c r="ET976"/>
  <c r="EU976"/>
  <c r="EK977"/>
  <c r="EL977"/>
  <c r="EW977" s="1"/>
  <c r="FH977" s="1"/>
  <c r="GD977" s="1"/>
  <c r="EM977"/>
  <c r="EN977"/>
  <c r="EO977"/>
  <c r="EZ977" s="1"/>
  <c r="FK977" s="1"/>
  <c r="GF977" s="1"/>
  <c r="EP977"/>
  <c r="FA977" s="1"/>
  <c r="FL977" s="1"/>
  <c r="GE977" s="1"/>
  <c r="EQ977"/>
  <c r="ER977"/>
  <c r="FC977" s="1"/>
  <c r="FN977" s="1"/>
  <c r="ES977"/>
  <c r="FD977" s="1"/>
  <c r="FO977" s="1"/>
  <c r="GH977" s="1"/>
  <c r="ET977"/>
  <c r="EU977"/>
  <c r="EK978"/>
  <c r="EL978"/>
  <c r="EW978" s="1"/>
  <c r="EM978"/>
  <c r="EN978"/>
  <c r="EO978"/>
  <c r="EZ978" s="1"/>
  <c r="FK978" s="1"/>
  <c r="GF978" s="1"/>
  <c r="EP978"/>
  <c r="FA978" s="1"/>
  <c r="FL978" s="1"/>
  <c r="GE978" s="1"/>
  <c r="EQ978"/>
  <c r="ER978"/>
  <c r="FC978" s="1"/>
  <c r="FN978" s="1"/>
  <c r="ES978"/>
  <c r="FD978" s="1"/>
  <c r="FO978" s="1"/>
  <c r="GH978" s="1"/>
  <c r="ET978"/>
  <c r="EU978"/>
  <c r="EK979"/>
  <c r="EL979"/>
  <c r="EM979"/>
  <c r="EN979"/>
  <c r="EO979"/>
  <c r="EZ979" s="1"/>
  <c r="FK979" s="1"/>
  <c r="GF979" s="1"/>
  <c r="EP979"/>
  <c r="EQ979"/>
  <c r="ER979"/>
  <c r="FC979" s="1"/>
  <c r="FN979" s="1"/>
  <c r="ES979"/>
  <c r="FD979" s="1"/>
  <c r="FO979" s="1"/>
  <c r="GH979" s="1"/>
  <c r="ET979"/>
  <c r="EU979"/>
  <c r="EK980"/>
  <c r="EL980"/>
  <c r="EM980"/>
  <c r="EN980"/>
  <c r="EO980"/>
  <c r="EP980"/>
  <c r="EQ980"/>
  <c r="ER980"/>
  <c r="FC980" s="1"/>
  <c r="FN980" s="1"/>
  <c r="ES980"/>
  <c r="FD980" s="1"/>
  <c r="FO980" s="1"/>
  <c r="GH980" s="1"/>
  <c r="ET980"/>
  <c r="EU980"/>
  <c r="EK981"/>
  <c r="EL981"/>
  <c r="EM981"/>
  <c r="EN981"/>
  <c r="EO981"/>
  <c r="EP981"/>
  <c r="EQ981"/>
  <c r="ER981"/>
  <c r="FC981" s="1"/>
  <c r="FN981" s="1"/>
  <c r="ES981"/>
  <c r="ET981"/>
  <c r="EU981"/>
  <c r="EK982"/>
  <c r="EL982"/>
  <c r="EM982"/>
  <c r="EN982"/>
  <c r="EO982"/>
  <c r="EP982"/>
  <c r="EQ982"/>
  <c r="ER982"/>
  <c r="FC982" s="1"/>
  <c r="FN982" s="1"/>
  <c r="ES982"/>
  <c r="ET982"/>
  <c r="EU982"/>
  <c r="EK983"/>
  <c r="EL983"/>
  <c r="EM983"/>
  <c r="EN983"/>
  <c r="EO983"/>
  <c r="EP983"/>
  <c r="EQ983"/>
  <c r="ER983"/>
  <c r="FC983" s="1"/>
  <c r="FN983" s="1"/>
  <c r="ES983"/>
  <c r="ET983"/>
  <c r="EU983"/>
  <c r="EK984"/>
  <c r="EL984"/>
  <c r="EM984"/>
  <c r="EN984"/>
  <c r="EO984"/>
  <c r="EP984"/>
  <c r="EQ984"/>
  <c r="ER984"/>
  <c r="FC984" s="1"/>
  <c r="FN984" s="1"/>
  <c r="ES984"/>
  <c r="FD984" s="1"/>
  <c r="FO984" s="1"/>
  <c r="GH984" s="1"/>
  <c r="ET984"/>
  <c r="EU984"/>
  <c r="EK985"/>
  <c r="EL985"/>
  <c r="EW985" s="1"/>
  <c r="FH985" s="1"/>
  <c r="GD985" s="1"/>
  <c r="EM985"/>
  <c r="EN985"/>
  <c r="EO985"/>
  <c r="EZ985" s="1"/>
  <c r="FK985" s="1"/>
  <c r="GF985" s="1"/>
  <c r="EP985"/>
  <c r="FA985" s="1"/>
  <c r="FL985" s="1"/>
  <c r="GE985" s="1"/>
  <c r="ER985"/>
  <c r="FC985" s="1"/>
  <c r="FN985" s="1"/>
  <c r="ES985"/>
  <c r="FD985" s="1"/>
  <c r="FO985" s="1"/>
  <c r="GH985" s="1"/>
  <c r="ET985"/>
  <c r="EU985"/>
  <c r="EK986"/>
  <c r="EL986"/>
  <c r="EM986"/>
  <c r="EN986"/>
  <c r="EO986"/>
  <c r="EP986"/>
  <c r="EQ986"/>
  <c r="ER986"/>
  <c r="FC986" s="1"/>
  <c r="FN986" s="1"/>
  <c r="ES986"/>
  <c r="FD986" s="1"/>
  <c r="FO986" s="1"/>
  <c r="GH986" s="1"/>
  <c r="ET986"/>
  <c r="EU986"/>
  <c r="EK987"/>
  <c r="EL987"/>
  <c r="EM987"/>
  <c r="EN987"/>
  <c r="EO987"/>
  <c r="EP987"/>
  <c r="EQ987"/>
  <c r="ER987"/>
  <c r="FC987" s="1"/>
  <c r="FN987" s="1"/>
  <c r="ES987"/>
  <c r="ET987"/>
  <c r="EU987"/>
  <c r="EK988"/>
  <c r="EL988"/>
  <c r="EM988"/>
  <c r="EN988"/>
  <c r="EO988"/>
  <c r="EZ988" s="1"/>
  <c r="FK988" s="1"/>
  <c r="GF988" s="1"/>
  <c r="EP988"/>
  <c r="EQ988"/>
  <c r="ER988"/>
  <c r="FC988" s="1"/>
  <c r="FN988" s="1"/>
  <c r="ES988"/>
  <c r="FD988" s="1"/>
  <c r="FO988" s="1"/>
  <c r="GH988" s="1"/>
  <c r="ET988"/>
  <c r="EU988"/>
  <c r="EK989"/>
  <c r="EL989"/>
  <c r="EM989"/>
  <c r="EN989"/>
  <c r="EO989"/>
  <c r="EP989"/>
  <c r="EQ989"/>
  <c r="ER989"/>
  <c r="FC989" s="1"/>
  <c r="FN989" s="1"/>
  <c r="ES989"/>
  <c r="ET989"/>
  <c r="EU989"/>
  <c r="EK990"/>
  <c r="EL990"/>
  <c r="EM990"/>
  <c r="EN990"/>
  <c r="EO990"/>
  <c r="EP990"/>
  <c r="EQ990"/>
  <c r="ER990"/>
  <c r="FC990" s="1"/>
  <c r="FN990" s="1"/>
  <c r="ES990"/>
  <c r="FD990" s="1"/>
  <c r="FO990" s="1"/>
  <c r="GH990" s="1"/>
  <c r="ET990"/>
  <c r="EU990"/>
  <c r="EK991"/>
  <c r="EL991"/>
  <c r="EM991"/>
  <c r="EN991"/>
  <c r="EO991"/>
  <c r="EZ991" s="1"/>
  <c r="FK991" s="1"/>
  <c r="GF991" s="1"/>
  <c r="EP991"/>
  <c r="FA991" s="1"/>
  <c r="FL991" s="1"/>
  <c r="GE991" s="1"/>
  <c r="EQ991"/>
  <c r="ER991"/>
  <c r="FC991" s="1"/>
  <c r="FN991" s="1"/>
  <c r="ES991"/>
  <c r="FD991" s="1"/>
  <c r="FO991" s="1"/>
  <c r="GH991" s="1"/>
  <c r="ET991"/>
  <c r="EU991"/>
  <c r="EK992"/>
  <c r="EL992"/>
  <c r="EM992"/>
  <c r="EN992"/>
  <c r="EO992"/>
  <c r="EP992"/>
  <c r="EQ992"/>
  <c r="ER992"/>
  <c r="FC992" s="1"/>
  <c r="FN992" s="1"/>
  <c r="ES992"/>
  <c r="FD992" s="1"/>
  <c r="FO992" s="1"/>
  <c r="GH992" s="1"/>
  <c r="ET992"/>
  <c r="EU992"/>
  <c r="EK993"/>
  <c r="EL993"/>
  <c r="EM993"/>
  <c r="EN993"/>
  <c r="EO993"/>
  <c r="EP993"/>
  <c r="EQ993"/>
  <c r="ER993"/>
  <c r="FC993" s="1"/>
  <c r="FN993" s="1"/>
  <c r="ES993"/>
  <c r="FD993" s="1"/>
  <c r="FO993" s="1"/>
  <c r="GH993" s="1"/>
  <c r="ET993"/>
  <c r="EU993"/>
  <c r="EK994"/>
  <c r="EL994"/>
  <c r="EM994"/>
  <c r="EN994"/>
  <c r="EO994"/>
  <c r="EP994"/>
  <c r="EQ994"/>
  <c r="ER994"/>
  <c r="FC994" s="1"/>
  <c r="FN994" s="1"/>
  <c r="ES994"/>
  <c r="FD994" s="1"/>
  <c r="FO994" s="1"/>
  <c r="GH994" s="1"/>
  <c r="ET994"/>
  <c r="EU994"/>
  <c r="EK995"/>
  <c r="EL995"/>
  <c r="EW995" s="1"/>
  <c r="FH995" s="1"/>
  <c r="GD995" s="1"/>
  <c r="EM995"/>
  <c r="EN995"/>
  <c r="EO995"/>
  <c r="EZ995" s="1"/>
  <c r="FK995" s="1"/>
  <c r="GF995" s="1"/>
  <c r="EP995"/>
  <c r="FA995" s="1"/>
  <c r="FL995" s="1"/>
  <c r="GE995" s="1"/>
  <c r="EQ995"/>
  <c r="ER995"/>
  <c r="FC995" s="1"/>
  <c r="FN995" s="1"/>
  <c r="ES995"/>
  <c r="FD995" s="1"/>
  <c r="FO995" s="1"/>
  <c r="GH995" s="1"/>
  <c r="ET995"/>
  <c r="EU995"/>
  <c r="EK996"/>
  <c r="EL996"/>
  <c r="EM996"/>
  <c r="EN996"/>
  <c r="EO996"/>
  <c r="EP996"/>
  <c r="EQ996"/>
  <c r="ER996"/>
  <c r="ES996"/>
  <c r="FD996" s="1"/>
  <c r="FO996" s="1"/>
  <c r="GH996" s="1"/>
  <c r="ET996"/>
  <c r="EU996"/>
  <c r="FC996"/>
  <c r="FN996" s="1"/>
  <c r="EK997"/>
  <c r="EL997"/>
  <c r="EM997"/>
  <c r="EN997"/>
  <c r="EO997"/>
  <c r="EP997"/>
  <c r="EQ997"/>
  <c r="ER997"/>
  <c r="FC997" s="1"/>
  <c r="ES997"/>
  <c r="FD997" s="1"/>
  <c r="FO997" s="1"/>
  <c r="GH997" s="1"/>
  <c r="ET997"/>
  <c r="EU997"/>
  <c r="EK998"/>
  <c r="EL998"/>
  <c r="EM998"/>
  <c r="EN998"/>
  <c r="EO998"/>
  <c r="EP998"/>
  <c r="EQ998"/>
  <c r="ER998"/>
  <c r="FC998" s="1"/>
  <c r="FN998" s="1"/>
  <c r="ES998"/>
  <c r="FD998" s="1"/>
  <c r="FO998" s="1"/>
  <c r="GH998" s="1"/>
  <c r="ET998"/>
  <c r="EU998"/>
  <c r="EK999"/>
  <c r="EV999" s="1"/>
  <c r="EL999"/>
  <c r="EW999" s="1"/>
  <c r="FH999" s="1"/>
  <c r="GD999" s="1"/>
  <c r="EM999"/>
  <c r="EX999" s="1"/>
  <c r="FI999" s="1"/>
  <c r="FZ999" s="1"/>
  <c r="EN999"/>
  <c r="EY999" s="1"/>
  <c r="FJ999" s="1"/>
  <c r="FY999" s="1"/>
  <c r="EO999"/>
  <c r="EZ999" s="1"/>
  <c r="FK999" s="1"/>
  <c r="GF999" s="1"/>
  <c r="EP999"/>
  <c r="FA999" s="1"/>
  <c r="FL999" s="1"/>
  <c r="GE999" s="1"/>
  <c r="EQ999"/>
  <c r="FB999" s="1"/>
  <c r="FM999" s="1"/>
  <c r="GB999" s="1"/>
  <c r="ER999"/>
  <c r="FC999" s="1"/>
  <c r="FN999" s="1"/>
  <c r="ES999"/>
  <c r="FD999" s="1"/>
  <c r="FO999" s="1"/>
  <c r="GH999" s="1"/>
  <c r="ET999"/>
  <c r="FE999" s="1"/>
  <c r="FP999" s="1"/>
  <c r="GC999" s="1"/>
  <c r="EU999"/>
  <c r="FF999" s="1"/>
  <c r="FQ999" s="1"/>
  <c r="GA999" s="1"/>
  <c r="FS999"/>
  <c r="FT999" s="1"/>
  <c r="EK1000"/>
  <c r="EL1000"/>
  <c r="EM1000"/>
  <c r="EN1000"/>
  <c r="EO1000"/>
  <c r="EP1000"/>
  <c r="EQ1000"/>
  <c r="ER1000"/>
  <c r="FC1000" s="1"/>
  <c r="FN1000" s="1"/>
  <c r="ES1000"/>
  <c r="FD1000" s="1"/>
  <c r="FO1000" s="1"/>
  <c r="GH1000" s="1"/>
  <c r="ET1000"/>
  <c r="EU1000"/>
  <c r="EK1001"/>
  <c r="EV1001" s="1"/>
  <c r="EL1001"/>
  <c r="EW1001" s="1"/>
  <c r="FH1001" s="1"/>
  <c r="GD1001" s="1"/>
  <c r="EM1001"/>
  <c r="EX1001" s="1"/>
  <c r="FI1001" s="1"/>
  <c r="FZ1001" s="1"/>
  <c r="EN1001"/>
  <c r="EY1001" s="1"/>
  <c r="FJ1001" s="1"/>
  <c r="FY1001" s="1"/>
  <c r="EO1001"/>
  <c r="EZ1001" s="1"/>
  <c r="FK1001" s="1"/>
  <c r="GF1001" s="1"/>
  <c r="EP1001"/>
  <c r="FA1001" s="1"/>
  <c r="FL1001" s="1"/>
  <c r="GE1001" s="1"/>
  <c r="EQ1001"/>
  <c r="FB1001" s="1"/>
  <c r="FM1001" s="1"/>
  <c r="GB1001" s="1"/>
  <c r="ER1001"/>
  <c r="FC1001" s="1"/>
  <c r="FN1001" s="1"/>
  <c r="ES1001"/>
  <c r="FD1001" s="1"/>
  <c r="FO1001" s="1"/>
  <c r="GH1001" s="1"/>
  <c r="ET1001"/>
  <c r="FE1001" s="1"/>
  <c r="FP1001" s="1"/>
  <c r="GC1001" s="1"/>
  <c r="EU1001"/>
  <c r="FF1001" s="1"/>
  <c r="FQ1001" s="1"/>
  <c r="GA1001" s="1"/>
  <c r="FS1001"/>
  <c r="FT1001" s="1"/>
  <c r="EK1002"/>
  <c r="EL1002"/>
  <c r="EM1002"/>
  <c r="EN1002"/>
  <c r="EO1002"/>
  <c r="EP1002"/>
  <c r="EQ1002"/>
  <c r="ER1002"/>
  <c r="FC1002" s="1"/>
  <c r="FN1002" s="1"/>
  <c r="ES1002"/>
  <c r="FD1002" s="1"/>
  <c r="FO1002" s="1"/>
  <c r="GH1002" s="1"/>
  <c r="ET1002"/>
  <c r="EU1002"/>
  <c r="EK1003"/>
  <c r="EL1003"/>
  <c r="EM1003"/>
  <c r="EN1003"/>
  <c r="EO1003"/>
  <c r="EP1003"/>
  <c r="EQ1003"/>
  <c r="ER1003"/>
  <c r="FC1003" s="1"/>
  <c r="ES1003"/>
  <c r="FD1003" s="1"/>
  <c r="FO1003" s="1"/>
  <c r="GH1003" s="1"/>
  <c r="ET1003"/>
  <c r="EU1003"/>
  <c r="EK1004"/>
  <c r="EL1004"/>
  <c r="EM1004"/>
  <c r="EN1004"/>
  <c r="EO1004"/>
  <c r="EP1004"/>
  <c r="EQ1004"/>
  <c r="ER1004"/>
  <c r="FC1004" s="1"/>
  <c r="FN1004" s="1"/>
  <c r="ES1004"/>
  <c r="ET1004"/>
  <c r="EU1004"/>
  <c r="EK1005"/>
  <c r="EL1005"/>
  <c r="EM1005"/>
  <c r="EN1005"/>
  <c r="EO1005"/>
  <c r="EP1005"/>
  <c r="EQ1005"/>
  <c r="ER1005"/>
  <c r="FC1005" s="1"/>
  <c r="ES1005"/>
  <c r="ET1005"/>
  <c r="EU1005"/>
  <c r="EK1006"/>
  <c r="EL1006"/>
  <c r="EM1006"/>
  <c r="EN1006"/>
  <c r="EO1006"/>
  <c r="EP1006"/>
  <c r="EQ1006"/>
  <c r="ER1006"/>
  <c r="FC1006" s="1"/>
  <c r="FN1006" s="1"/>
  <c r="ES1006"/>
  <c r="FD1006" s="1"/>
  <c r="FO1006" s="1"/>
  <c r="GH1006" s="1"/>
  <c r="ET1006"/>
  <c r="EU1006"/>
  <c r="EK1007"/>
  <c r="EV1007" s="1"/>
  <c r="EL1007"/>
  <c r="EW1007" s="1"/>
  <c r="FH1007" s="1"/>
  <c r="GD1007" s="1"/>
  <c r="EM1007"/>
  <c r="EX1007" s="1"/>
  <c r="FI1007" s="1"/>
  <c r="FZ1007" s="1"/>
  <c r="EN1007"/>
  <c r="EY1007" s="1"/>
  <c r="FJ1007" s="1"/>
  <c r="FY1007" s="1"/>
  <c r="EO1007"/>
  <c r="EZ1007" s="1"/>
  <c r="FK1007" s="1"/>
  <c r="GF1007" s="1"/>
  <c r="EP1007"/>
  <c r="FA1007" s="1"/>
  <c r="FL1007" s="1"/>
  <c r="GE1007" s="1"/>
  <c r="EQ1007"/>
  <c r="FB1007" s="1"/>
  <c r="FM1007" s="1"/>
  <c r="GB1007" s="1"/>
  <c r="ER1007"/>
  <c r="FC1007" s="1"/>
  <c r="FN1007" s="1"/>
  <c r="ES1007"/>
  <c r="FD1007" s="1"/>
  <c r="FO1007" s="1"/>
  <c r="GH1007" s="1"/>
  <c r="ET1007"/>
  <c r="FE1007" s="1"/>
  <c r="FP1007" s="1"/>
  <c r="GC1007" s="1"/>
  <c r="EU1007"/>
  <c r="FF1007" s="1"/>
  <c r="FQ1007" s="1"/>
  <c r="GA1007" s="1"/>
  <c r="FS1007"/>
  <c r="FT1007" s="1"/>
  <c r="EK1008"/>
  <c r="EL1008"/>
  <c r="EM1008"/>
  <c r="EN1008"/>
  <c r="EO1008"/>
  <c r="EP1008"/>
  <c r="EQ1008"/>
  <c r="ER1008"/>
  <c r="ES1008"/>
  <c r="FD1008" s="1"/>
  <c r="FO1008" s="1"/>
  <c r="GH1008" s="1"/>
  <c r="ET1008"/>
  <c r="EU1008"/>
  <c r="FC1008"/>
  <c r="FN1008" s="1"/>
  <c r="EK1009"/>
  <c r="EL1009"/>
  <c r="EM1009"/>
  <c r="EN1009"/>
  <c r="EO1009"/>
  <c r="EZ1009" s="1"/>
  <c r="FK1009" s="1"/>
  <c r="GF1009" s="1"/>
  <c r="EP1009"/>
  <c r="EQ1009"/>
  <c r="ER1009"/>
  <c r="FC1009" s="1"/>
  <c r="ES1009"/>
  <c r="FD1009" s="1"/>
  <c r="FO1009" s="1"/>
  <c r="GH1009" s="1"/>
  <c r="ET1009"/>
  <c r="EU1009"/>
  <c r="FA1009"/>
  <c r="FL1009" s="1"/>
  <c r="GE1009" s="1"/>
  <c r="EK1010"/>
  <c r="EL1010"/>
  <c r="EM1010"/>
  <c r="EN1010"/>
  <c r="EO1010"/>
  <c r="EP1010"/>
  <c r="EQ1010"/>
  <c r="ER1010"/>
  <c r="FC1010" s="1"/>
  <c r="FN1010" s="1"/>
  <c r="ES1010"/>
  <c r="FD1010" s="1"/>
  <c r="FO1010" s="1"/>
  <c r="GH1010" s="1"/>
  <c r="ET1010"/>
  <c r="EU1010"/>
  <c r="EK1011"/>
  <c r="EL1011"/>
  <c r="EM1011"/>
  <c r="EN1011"/>
  <c r="EO1011"/>
  <c r="EP1011"/>
  <c r="EQ1011"/>
  <c r="ER1011"/>
  <c r="FC1011" s="1"/>
  <c r="ES1011"/>
  <c r="FD1011" s="1"/>
  <c r="FO1011" s="1"/>
  <c r="GH1011" s="1"/>
  <c r="ET1011"/>
  <c r="EU1011"/>
  <c r="EK1012"/>
  <c r="EV1012" s="1"/>
  <c r="EL1012"/>
  <c r="EW1012" s="1"/>
  <c r="FH1012" s="1"/>
  <c r="GD1012" s="1"/>
  <c r="EM1012"/>
  <c r="EN1012"/>
  <c r="EY1012" s="1"/>
  <c r="FJ1012" s="1"/>
  <c r="FY1012" s="1"/>
  <c r="EO1012"/>
  <c r="EZ1012" s="1"/>
  <c r="FK1012" s="1"/>
  <c r="GF1012" s="1"/>
  <c r="EP1012"/>
  <c r="FA1012" s="1"/>
  <c r="EQ1012"/>
  <c r="FB1012" s="1"/>
  <c r="FM1012" s="1"/>
  <c r="GB1012" s="1"/>
  <c r="ER1012"/>
  <c r="FC1012" s="1"/>
  <c r="FN1012" s="1"/>
  <c r="ES1012"/>
  <c r="FD1012" s="1"/>
  <c r="FO1012" s="1"/>
  <c r="GH1012" s="1"/>
  <c r="ET1012"/>
  <c r="EU1012"/>
  <c r="FF1012" s="1"/>
  <c r="FQ1012" s="1"/>
  <c r="GA1012" s="1"/>
  <c r="EX1012"/>
  <c r="FI1012" s="1"/>
  <c r="FZ1012" s="1"/>
  <c r="FE1012"/>
  <c r="FP1012" s="1"/>
  <c r="GC1012" s="1"/>
  <c r="FS1012"/>
  <c r="FT1012" s="1"/>
  <c r="FU1012" s="1"/>
  <c r="EK1013"/>
  <c r="EV1013" s="1"/>
  <c r="EL1013"/>
  <c r="EW1013" s="1"/>
  <c r="FH1013" s="1"/>
  <c r="GD1013" s="1"/>
  <c r="EM1013"/>
  <c r="EX1013" s="1"/>
  <c r="FI1013" s="1"/>
  <c r="FZ1013" s="1"/>
  <c r="EN1013"/>
  <c r="EY1013" s="1"/>
  <c r="FJ1013" s="1"/>
  <c r="FY1013" s="1"/>
  <c r="EO1013"/>
  <c r="EZ1013" s="1"/>
  <c r="FK1013" s="1"/>
  <c r="GF1013" s="1"/>
  <c r="EP1013"/>
  <c r="FA1013" s="1"/>
  <c r="FL1013" s="1"/>
  <c r="GE1013" s="1"/>
  <c r="EQ1013"/>
  <c r="FB1013" s="1"/>
  <c r="FM1013" s="1"/>
  <c r="GB1013" s="1"/>
  <c r="ER1013"/>
  <c r="FC1013" s="1"/>
  <c r="FN1013" s="1"/>
  <c r="ES1013"/>
  <c r="FD1013" s="1"/>
  <c r="FO1013" s="1"/>
  <c r="GH1013" s="1"/>
  <c r="ET1013"/>
  <c r="FE1013" s="1"/>
  <c r="FP1013" s="1"/>
  <c r="GC1013" s="1"/>
  <c r="EU1013"/>
  <c r="FF1013" s="1"/>
  <c r="FQ1013" s="1"/>
  <c r="GA1013" s="1"/>
  <c r="FS1013"/>
  <c r="FT1013" s="1"/>
  <c r="EK1014"/>
  <c r="EL1014"/>
  <c r="EM1014"/>
  <c r="EN1014"/>
  <c r="EO1014"/>
  <c r="EP1014"/>
  <c r="EQ1014"/>
  <c r="ER1014"/>
  <c r="FC1014" s="1"/>
  <c r="FN1014" s="1"/>
  <c r="ES1014"/>
  <c r="FD1014" s="1"/>
  <c r="FO1014" s="1"/>
  <c r="GH1014" s="1"/>
  <c r="ET1014"/>
  <c r="EU1014"/>
  <c r="EK1015"/>
  <c r="EL1015"/>
  <c r="EW1015" s="1"/>
  <c r="FH1015" s="1"/>
  <c r="GD1015" s="1"/>
  <c r="EM1015"/>
  <c r="EN1015"/>
  <c r="EO1015"/>
  <c r="EZ1015" s="1"/>
  <c r="FK1015" s="1"/>
  <c r="GF1015" s="1"/>
  <c r="EP1015"/>
  <c r="EQ1015"/>
  <c r="ER1015"/>
  <c r="FC1015" s="1"/>
  <c r="ES1015"/>
  <c r="ET1015"/>
  <c r="EU1015"/>
  <c r="EK1016"/>
  <c r="EL1016"/>
  <c r="EM1016"/>
  <c r="EN1016"/>
  <c r="EO1016"/>
  <c r="EP1016"/>
  <c r="EQ1016"/>
  <c r="ER1016"/>
  <c r="FC1016" s="1"/>
  <c r="FN1016" s="1"/>
  <c r="ES1016"/>
  <c r="FD1016" s="1"/>
  <c r="FO1016" s="1"/>
  <c r="GH1016" s="1"/>
  <c r="ET1016"/>
  <c r="EU1016"/>
  <c r="EK1017"/>
  <c r="EV1017" s="1"/>
  <c r="EL1017"/>
  <c r="EW1017" s="1"/>
  <c r="FH1017" s="1"/>
  <c r="GD1017" s="1"/>
  <c r="EM1017"/>
  <c r="EX1017" s="1"/>
  <c r="FI1017" s="1"/>
  <c r="FZ1017" s="1"/>
  <c r="EN1017"/>
  <c r="EY1017" s="1"/>
  <c r="FJ1017" s="1"/>
  <c r="FY1017" s="1"/>
  <c r="EO1017"/>
  <c r="EZ1017" s="1"/>
  <c r="FK1017" s="1"/>
  <c r="GF1017" s="1"/>
  <c r="EP1017"/>
  <c r="EQ1017"/>
  <c r="FB1017" s="1"/>
  <c r="FM1017" s="1"/>
  <c r="GB1017" s="1"/>
  <c r="ER1017"/>
  <c r="FC1017" s="1"/>
  <c r="FN1017" s="1"/>
  <c r="ES1017"/>
  <c r="FD1017" s="1"/>
  <c r="FO1017" s="1"/>
  <c r="GH1017" s="1"/>
  <c r="ET1017"/>
  <c r="FE1017" s="1"/>
  <c r="FP1017" s="1"/>
  <c r="GC1017" s="1"/>
  <c r="EU1017"/>
  <c r="FF1017" s="1"/>
  <c r="FQ1017" s="1"/>
  <c r="GA1017" s="1"/>
  <c r="FA1017"/>
  <c r="FL1017" s="1"/>
  <c r="GE1017" s="1"/>
  <c r="FS1017"/>
  <c r="FT1017" s="1"/>
  <c r="EK1018"/>
  <c r="EL1018"/>
  <c r="EM1018"/>
  <c r="EN1018"/>
  <c r="EO1018"/>
  <c r="EP1018"/>
  <c r="EQ1018"/>
  <c r="ER1018"/>
  <c r="FC1018" s="1"/>
  <c r="FN1018" s="1"/>
  <c r="ES1018"/>
  <c r="FD1018" s="1"/>
  <c r="FO1018" s="1"/>
  <c r="GH1018" s="1"/>
  <c r="ET1018"/>
  <c r="EU1018"/>
  <c r="EK1019"/>
  <c r="EV1019" s="1"/>
  <c r="EL1019"/>
  <c r="EW1019" s="1"/>
  <c r="FH1019" s="1"/>
  <c r="GD1019" s="1"/>
  <c r="EM1019"/>
  <c r="EX1019" s="1"/>
  <c r="FI1019" s="1"/>
  <c r="FZ1019" s="1"/>
  <c r="EN1019"/>
  <c r="EY1019" s="1"/>
  <c r="FJ1019" s="1"/>
  <c r="FY1019" s="1"/>
  <c r="EO1019"/>
  <c r="EZ1019" s="1"/>
  <c r="FK1019" s="1"/>
  <c r="GF1019" s="1"/>
  <c r="EP1019"/>
  <c r="FA1019" s="1"/>
  <c r="FL1019" s="1"/>
  <c r="GE1019" s="1"/>
  <c r="EQ1019"/>
  <c r="FB1019" s="1"/>
  <c r="FM1019" s="1"/>
  <c r="GB1019" s="1"/>
  <c r="ER1019"/>
  <c r="FC1019" s="1"/>
  <c r="FN1019" s="1"/>
  <c r="ES1019"/>
  <c r="FD1019" s="1"/>
  <c r="FO1019" s="1"/>
  <c r="GH1019" s="1"/>
  <c r="ET1019"/>
  <c r="FE1019" s="1"/>
  <c r="FP1019" s="1"/>
  <c r="GC1019" s="1"/>
  <c r="EU1019"/>
  <c r="FF1019" s="1"/>
  <c r="FQ1019" s="1"/>
  <c r="GA1019" s="1"/>
  <c r="FS1019"/>
  <c r="FT1019" s="1"/>
  <c r="EK1020"/>
  <c r="EL1020"/>
  <c r="EM1020"/>
  <c r="EN1020"/>
  <c r="EO1020"/>
  <c r="EP1020"/>
  <c r="EQ1020"/>
  <c r="ER1020"/>
  <c r="FC1020" s="1"/>
  <c r="FN1020" s="1"/>
  <c r="ES1020"/>
  <c r="FD1020" s="1"/>
  <c r="FO1020" s="1"/>
  <c r="GH1020" s="1"/>
  <c r="ET1020"/>
  <c r="EU1020"/>
  <c r="EK1021"/>
  <c r="EL1021"/>
  <c r="EM1021"/>
  <c r="EN1021"/>
  <c r="EO1021"/>
  <c r="EP1021"/>
  <c r="EQ1021"/>
  <c r="ER1021"/>
  <c r="FC1021" s="1"/>
  <c r="FN1021" s="1"/>
  <c r="ES1021"/>
  <c r="ET1021"/>
  <c r="EU1021"/>
  <c r="EK1022"/>
  <c r="EL1022"/>
  <c r="EM1022"/>
  <c r="EN1022"/>
  <c r="EO1022"/>
  <c r="EP1022"/>
  <c r="EQ1022"/>
  <c r="ER1022"/>
  <c r="FC1022" s="1"/>
  <c r="FN1022" s="1"/>
  <c r="ES1022"/>
  <c r="FD1022" s="1"/>
  <c r="FO1022" s="1"/>
  <c r="GH1022" s="1"/>
  <c r="ET1022"/>
  <c r="EU1022"/>
  <c r="EK1023"/>
  <c r="EV1023" s="1"/>
  <c r="EL1023"/>
  <c r="EW1023" s="1"/>
  <c r="FH1023" s="1"/>
  <c r="GD1023" s="1"/>
  <c r="EM1023"/>
  <c r="EX1023" s="1"/>
  <c r="FI1023" s="1"/>
  <c r="FZ1023" s="1"/>
  <c r="EN1023"/>
  <c r="EY1023" s="1"/>
  <c r="FJ1023" s="1"/>
  <c r="FY1023" s="1"/>
  <c r="EO1023"/>
  <c r="EZ1023" s="1"/>
  <c r="FK1023" s="1"/>
  <c r="GF1023" s="1"/>
  <c r="EP1023"/>
  <c r="FA1023" s="1"/>
  <c r="FL1023" s="1"/>
  <c r="GE1023" s="1"/>
  <c r="EQ1023"/>
  <c r="FB1023" s="1"/>
  <c r="FM1023" s="1"/>
  <c r="GB1023" s="1"/>
  <c r="ER1023"/>
  <c r="FC1023" s="1"/>
  <c r="FN1023" s="1"/>
  <c r="ES1023"/>
  <c r="FD1023" s="1"/>
  <c r="FO1023" s="1"/>
  <c r="GH1023" s="1"/>
  <c r="ET1023"/>
  <c r="EU1023"/>
  <c r="FF1023" s="1"/>
  <c r="FQ1023" s="1"/>
  <c r="GA1023" s="1"/>
  <c r="FE1023"/>
  <c r="FP1023" s="1"/>
  <c r="GC1023" s="1"/>
  <c r="FS1023"/>
  <c r="FT1023" s="1"/>
  <c r="EK1024"/>
  <c r="EL1024"/>
  <c r="EM1024"/>
  <c r="EN1024"/>
  <c r="EO1024"/>
  <c r="EP1024"/>
  <c r="EQ1024"/>
  <c r="ER1024"/>
  <c r="FC1024" s="1"/>
  <c r="FN1024" s="1"/>
  <c r="ES1024"/>
  <c r="FD1024" s="1"/>
  <c r="FO1024" s="1"/>
  <c r="GH1024" s="1"/>
  <c r="ET1024"/>
  <c r="EU1024"/>
  <c r="EK1025"/>
  <c r="EV1025" s="1"/>
  <c r="EL1025"/>
  <c r="EW1025" s="1"/>
  <c r="FH1025" s="1"/>
  <c r="GD1025" s="1"/>
  <c r="EM1025"/>
  <c r="EX1025" s="1"/>
  <c r="FI1025" s="1"/>
  <c r="FZ1025" s="1"/>
  <c r="EN1025"/>
  <c r="EY1025" s="1"/>
  <c r="FJ1025" s="1"/>
  <c r="FY1025" s="1"/>
  <c r="EO1025"/>
  <c r="EZ1025" s="1"/>
  <c r="FK1025" s="1"/>
  <c r="GF1025" s="1"/>
  <c r="EP1025"/>
  <c r="FA1025" s="1"/>
  <c r="FL1025" s="1"/>
  <c r="GE1025" s="1"/>
  <c r="EQ1025"/>
  <c r="FB1025" s="1"/>
  <c r="FM1025" s="1"/>
  <c r="GB1025" s="1"/>
  <c r="ER1025"/>
  <c r="FC1025" s="1"/>
  <c r="FN1025" s="1"/>
  <c r="ES1025"/>
  <c r="FD1025" s="1"/>
  <c r="FO1025" s="1"/>
  <c r="GH1025" s="1"/>
  <c r="ET1025"/>
  <c r="FE1025" s="1"/>
  <c r="FP1025" s="1"/>
  <c r="GC1025" s="1"/>
  <c r="EU1025"/>
  <c r="FF1025" s="1"/>
  <c r="FQ1025" s="1"/>
  <c r="GA1025" s="1"/>
  <c r="FS1025"/>
  <c r="FT1025" s="1"/>
  <c r="EK1026"/>
  <c r="EL1026"/>
  <c r="EM1026"/>
  <c r="EN1026"/>
  <c r="EO1026"/>
  <c r="EP1026"/>
  <c r="EQ1026"/>
  <c r="ER1026"/>
  <c r="FC1026" s="1"/>
  <c r="FN1026" s="1"/>
  <c r="ES1026"/>
  <c r="FD1026" s="1"/>
  <c r="FO1026" s="1"/>
  <c r="GH1026" s="1"/>
  <c r="ET1026"/>
  <c r="EU1026"/>
  <c r="EK1027"/>
  <c r="EL1027"/>
  <c r="EM1027"/>
  <c r="EN1027"/>
  <c r="EO1027"/>
  <c r="EP1027"/>
  <c r="EQ1027"/>
  <c r="ER1027"/>
  <c r="FC1027" s="1"/>
  <c r="FN1027" s="1"/>
  <c r="ES1027"/>
  <c r="FD1027" s="1"/>
  <c r="ET1027"/>
  <c r="EU1027"/>
  <c r="EK1028"/>
  <c r="EL1028"/>
  <c r="EM1028"/>
  <c r="EN1028"/>
  <c r="EO1028"/>
  <c r="EP1028"/>
  <c r="EQ1028"/>
  <c r="ER1028"/>
  <c r="FC1028" s="1"/>
  <c r="FN1028" s="1"/>
  <c r="ES1028"/>
  <c r="FD1028" s="1"/>
  <c r="FO1028" s="1"/>
  <c r="GH1028" s="1"/>
  <c r="ET1028"/>
  <c r="EU1028"/>
  <c r="EK1029"/>
  <c r="EL1029"/>
  <c r="EW1029" s="1"/>
  <c r="FH1029" s="1"/>
  <c r="GD1029" s="1"/>
  <c r="EM1029"/>
  <c r="EN1029"/>
  <c r="EO1029"/>
  <c r="EZ1029" s="1"/>
  <c r="FK1029" s="1"/>
  <c r="GF1029" s="1"/>
  <c r="EP1029"/>
  <c r="EQ1029"/>
  <c r="ER1029"/>
  <c r="FC1029" s="1"/>
  <c r="FN1029" s="1"/>
  <c r="ES1029"/>
  <c r="ET1029"/>
  <c r="EU1029"/>
  <c r="EK1030"/>
  <c r="EL1030"/>
  <c r="EW1030" s="1"/>
  <c r="FH1030" s="1"/>
  <c r="GD1030" s="1"/>
  <c r="EM1030"/>
  <c r="EN1030"/>
  <c r="EO1030"/>
  <c r="EZ1030" s="1"/>
  <c r="FK1030" s="1"/>
  <c r="GF1030" s="1"/>
  <c r="EP1030"/>
  <c r="FA1030" s="1"/>
  <c r="FL1030" s="1"/>
  <c r="GE1030" s="1"/>
  <c r="EQ1030"/>
  <c r="ER1030"/>
  <c r="FC1030" s="1"/>
  <c r="FN1030" s="1"/>
  <c r="ES1030"/>
  <c r="FD1030" s="1"/>
  <c r="FO1030" s="1"/>
  <c r="GH1030" s="1"/>
  <c r="ET1030"/>
  <c r="EU1030"/>
  <c r="EK1031"/>
  <c r="EL1031"/>
  <c r="EM1031"/>
  <c r="EN1031"/>
  <c r="EO1031"/>
  <c r="EP1031"/>
  <c r="EQ1031"/>
  <c r="ER1031"/>
  <c r="FC1031" s="1"/>
  <c r="FN1031" s="1"/>
  <c r="ES1031"/>
  <c r="ET1031"/>
  <c r="EU1031"/>
  <c r="EK1032"/>
  <c r="EL1032"/>
  <c r="EM1032"/>
  <c r="EN1032"/>
  <c r="EO1032"/>
  <c r="EP1032"/>
  <c r="EQ1032"/>
  <c r="ER1032"/>
  <c r="FC1032" s="1"/>
  <c r="FN1032" s="1"/>
  <c r="ES1032"/>
  <c r="ET1032"/>
  <c r="EU1032"/>
  <c r="EK1033"/>
  <c r="EL1033"/>
  <c r="EW1033" s="1"/>
  <c r="FH1033" s="1"/>
  <c r="GD1033" s="1"/>
  <c r="EM1033"/>
  <c r="EN1033"/>
  <c r="EO1033"/>
  <c r="EZ1033" s="1"/>
  <c r="FK1033" s="1"/>
  <c r="GF1033" s="1"/>
  <c r="EP1033"/>
  <c r="FA1033" s="1"/>
  <c r="FL1033" s="1"/>
  <c r="GE1033" s="1"/>
  <c r="ER1033"/>
  <c r="FC1033" s="1"/>
  <c r="FN1033" s="1"/>
  <c r="ES1033"/>
  <c r="ET1033"/>
  <c r="EU1033"/>
  <c r="EK1034"/>
  <c r="EL1034"/>
  <c r="EW1034" s="1"/>
  <c r="FH1034" s="1"/>
  <c r="GD1034" s="1"/>
  <c r="EM1034"/>
  <c r="EN1034"/>
  <c r="EO1034"/>
  <c r="EZ1034" s="1"/>
  <c r="FK1034" s="1"/>
  <c r="GF1034" s="1"/>
  <c r="EP1034"/>
  <c r="FA1034" s="1"/>
  <c r="FL1034" s="1"/>
  <c r="GE1034" s="1"/>
  <c r="ER1034"/>
  <c r="FC1034" s="1"/>
  <c r="FN1034" s="1"/>
  <c r="ES1034"/>
  <c r="ET1034"/>
  <c r="EU1034"/>
  <c r="EK1035"/>
  <c r="EL1035"/>
  <c r="EW1035" s="1"/>
  <c r="FH1035" s="1"/>
  <c r="GD1035" s="1"/>
  <c r="EM1035"/>
  <c r="EN1035"/>
  <c r="EO1035"/>
  <c r="EZ1035" s="1"/>
  <c r="FK1035" s="1"/>
  <c r="GF1035" s="1"/>
  <c r="EP1035"/>
  <c r="ER1035"/>
  <c r="FC1035" s="1"/>
  <c r="FN1035" s="1"/>
  <c r="ES1035"/>
  <c r="ET1035"/>
  <c r="EU1035"/>
  <c r="EK1036"/>
  <c r="EL1036"/>
  <c r="EW1036" s="1"/>
  <c r="FH1036" s="1"/>
  <c r="GD1036" s="1"/>
  <c r="EM1036"/>
  <c r="EN1036"/>
  <c r="EO1036"/>
  <c r="EZ1036" s="1"/>
  <c r="FK1036" s="1"/>
  <c r="GF1036" s="1"/>
  <c r="EP1036"/>
  <c r="FA1036" s="1"/>
  <c r="FL1036" s="1"/>
  <c r="GE1036" s="1"/>
  <c r="EQ1036"/>
  <c r="ER1036"/>
  <c r="FC1036" s="1"/>
  <c r="FN1036" s="1"/>
  <c r="ES1036"/>
  <c r="FD1036" s="1"/>
  <c r="FO1036" s="1"/>
  <c r="GH1036" s="1"/>
  <c r="ET1036"/>
  <c r="EU1036"/>
  <c r="EK1037"/>
  <c r="EL1037"/>
  <c r="EW1037" s="1"/>
  <c r="FH1037" s="1"/>
  <c r="GD1037" s="1"/>
  <c r="EM1037"/>
  <c r="EN1037"/>
  <c r="EO1037"/>
  <c r="EZ1037" s="1"/>
  <c r="FK1037" s="1"/>
  <c r="GF1037" s="1"/>
  <c r="EP1037"/>
  <c r="FA1037" s="1"/>
  <c r="FL1037" s="1"/>
  <c r="GE1037" s="1"/>
  <c r="ER1037"/>
  <c r="FC1037" s="1"/>
  <c r="FN1037" s="1"/>
  <c r="ES1037"/>
  <c r="FD1037" s="1"/>
  <c r="ET1037"/>
  <c r="EU1037"/>
  <c r="EK1038"/>
  <c r="EL1038"/>
  <c r="EM1038"/>
  <c r="EN1038"/>
  <c r="EO1038"/>
  <c r="EZ1038" s="1"/>
  <c r="FK1038" s="1"/>
  <c r="GF1038" s="1"/>
  <c r="EP1038"/>
  <c r="FA1038" s="1"/>
  <c r="FL1038" s="1"/>
  <c r="GE1038" s="1"/>
  <c r="EQ1038"/>
  <c r="ER1038"/>
  <c r="FC1038" s="1"/>
  <c r="FN1038" s="1"/>
  <c r="ES1038"/>
  <c r="FD1038" s="1"/>
  <c r="FO1038" s="1"/>
  <c r="GH1038" s="1"/>
  <c r="ET1038"/>
  <c r="EU1038"/>
  <c r="EK1039"/>
  <c r="EV1039" s="1"/>
  <c r="EL1039"/>
  <c r="EW1039" s="1"/>
  <c r="FH1039" s="1"/>
  <c r="GD1039" s="1"/>
  <c r="EM1039"/>
  <c r="EX1039" s="1"/>
  <c r="FI1039" s="1"/>
  <c r="FZ1039" s="1"/>
  <c r="EN1039"/>
  <c r="EY1039" s="1"/>
  <c r="FJ1039" s="1"/>
  <c r="FY1039" s="1"/>
  <c r="EO1039"/>
  <c r="EZ1039" s="1"/>
  <c r="FK1039" s="1"/>
  <c r="GF1039" s="1"/>
  <c r="EP1039"/>
  <c r="FA1039" s="1"/>
  <c r="FL1039" s="1"/>
  <c r="GE1039" s="1"/>
  <c r="EQ1039"/>
  <c r="ER1039"/>
  <c r="FC1039" s="1"/>
  <c r="FN1039" s="1"/>
  <c r="ES1039"/>
  <c r="FD1039" s="1"/>
  <c r="ET1039"/>
  <c r="FE1039" s="1"/>
  <c r="FP1039" s="1"/>
  <c r="GC1039" s="1"/>
  <c r="EU1039"/>
  <c r="FF1039" s="1"/>
  <c r="FQ1039" s="1"/>
  <c r="GA1039" s="1"/>
  <c r="FS1039"/>
  <c r="FT1039" s="1"/>
  <c r="EK1040"/>
  <c r="EL1040"/>
  <c r="EM1040"/>
  <c r="EN1040"/>
  <c r="EO1040"/>
  <c r="EZ1040" s="1"/>
  <c r="FK1040" s="1"/>
  <c r="GF1040" s="1"/>
  <c r="EP1040"/>
  <c r="FA1040" s="1"/>
  <c r="FL1040" s="1"/>
  <c r="GE1040" s="1"/>
  <c r="EQ1040"/>
  <c r="ER1040"/>
  <c r="FC1040" s="1"/>
  <c r="FN1040" s="1"/>
  <c r="ES1040"/>
  <c r="ET1040"/>
  <c r="EU1040"/>
  <c r="EK12"/>
  <c r="EL12"/>
  <c r="EW12" s="1"/>
  <c r="FH12" s="1"/>
  <c r="GD12" s="1"/>
  <c r="EM12"/>
  <c r="EN12"/>
  <c r="EO12"/>
  <c r="EZ12" s="1"/>
  <c r="FK12" s="1"/>
  <c r="GF12" s="1"/>
  <c r="EP12"/>
  <c r="FA12" s="1"/>
  <c r="FL12" s="1"/>
  <c r="GE12" s="1"/>
  <c r="EQ12"/>
  <c r="ER12"/>
  <c r="FC12" s="1"/>
  <c r="FN12" s="1"/>
  <c r="ES12"/>
  <c r="FD12" s="1"/>
  <c r="FO12" s="1"/>
  <c r="GH12" s="1"/>
  <c r="ET12"/>
  <c r="EU12"/>
  <c r="EK13"/>
  <c r="EL13"/>
  <c r="EM13"/>
  <c r="EN13"/>
  <c r="EO13"/>
  <c r="EP13"/>
  <c r="EQ13"/>
  <c r="ER13"/>
  <c r="FC13" s="1"/>
  <c r="FN13" s="1"/>
  <c r="ES13"/>
  <c r="ET13"/>
  <c r="EU13"/>
  <c r="EK14"/>
  <c r="EL14"/>
  <c r="EM14"/>
  <c r="EN14"/>
  <c r="EO14"/>
  <c r="EP14"/>
  <c r="EQ14"/>
  <c r="ER14"/>
  <c r="FC14" s="1"/>
  <c r="FN14" s="1"/>
  <c r="ES14"/>
  <c r="FD14" s="1"/>
  <c r="FO14" s="1"/>
  <c r="GH14" s="1"/>
  <c r="ET14"/>
  <c r="EU14"/>
  <c r="EK15"/>
  <c r="EL15"/>
  <c r="EW15" s="1"/>
  <c r="FH15" s="1"/>
  <c r="GD15" s="1"/>
  <c r="EM15"/>
  <c r="EN15"/>
  <c r="EO15"/>
  <c r="EZ15" s="1"/>
  <c r="FK15" s="1"/>
  <c r="GF15" s="1"/>
  <c r="EP15"/>
  <c r="FA15" s="1"/>
  <c r="FL15" s="1"/>
  <c r="GE15" s="1"/>
  <c r="EQ15"/>
  <c r="ER15"/>
  <c r="FC15" s="1"/>
  <c r="FN15" s="1"/>
  <c r="ES15"/>
  <c r="FD15" s="1"/>
  <c r="FO15" s="1"/>
  <c r="GH15" s="1"/>
  <c r="ET15"/>
  <c r="EU15"/>
  <c r="EK16"/>
  <c r="EL16"/>
  <c r="EW16" s="1"/>
  <c r="FH16" s="1"/>
  <c r="GD16" s="1"/>
  <c r="EM16"/>
  <c r="EN16"/>
  <c r="EO16"/>
  <c r="EZ16" s="1"/>
  <c r="FK16" s="1"/>
  <c r="GF16" s="1"/>
  <c r="EP16"/>
  <c r="FA16" s="1"/>
  <c r="FL16" s="1"/>
  <c r="GE16" s="1"/>
  <c r="ER16"/>
  <c r="ES16"/>
  <c r="ET16"/>
  <c r="EU16"/>
  <c r="FC16"/>
  <c r="FN16" s="1"/>
  <c r="EK17"/>
  <c r="EL17"/>
  <c r="EW17" s="1"/>
  <c r="FH17" s="1"/>
  <c r="GD17" s="1"/>
  <c r="EM17"/>
  <c r="EN17"/>
  <c r="EO17"/>
  <c r="EP17"/>
  <c r="FA17" s="1"/>
  <c r="FL17" s="1"/>
  <c r="GE17" s="1"/>
  <c r="ER17"/>
  <c r="FC17" s="1"/>
  <c r="FN17" s="1"/>
  <c r="ES17"/>
  <c r="ET17"/>
  <c r="EU17"/>
  <c r="EK18"/>
  <c r="EL18"/>
  <c r="EM18"/>
  <c r="EN18"/>
  <c r="EO18"/>
  <c r="EP18"/>
  <c r="EQ18"/>
  <c r="ER18"/>
  <c r="FC18" s="1"/>
  <c r="FN18" s="1"/>
  <c r="ES18"/>
  <c r="ET18"/>
  <c r="EU18"/>
  <c r="EK19"/>
  <c r="EL19"/>
  <c r="EM19"/>
  <c r="EN19"/>
  <c r="EO19"/>
  <c r="EP19"/>
  <c r="EQ19"/>
  <c r="ER19"/>
  <c r="FC19" s="1"/>
  <c r="FN19" s="1"/>
  <c r="ES19"/>
  <c r="ET19"/>
  <c r="EU19"/>
  <c r="EK20"/>
  <c r="EL20"/>
  <c r="EW20" s="1"/>
  <c r="FH20" s="1"/>
  <c r="GD20" s="1"/>
  <c r="EM20"/>
  <c r="EN20"/>
  <c r="EO20"/>
  <c r="EZ20" s="1"/>
  <c r="FK20" s="1"/>
  <c r="GF20" s="1"/>
  <c r="EP20"/>
  <c r="FA20" s="1"/>
  <c r="FL20" s="1"/>
  <c r="GE20" s="1"/>
  <c r="EQ20"/>
  <c r="ER20"/>
  <c r="FC20" s="1"/>
  <c r="ES20"/>
  <c r="FD20" s="1"/>
  <c r="FO20" s="1"/>
  <c r="GH20" s="1"/>
  <c r="ET20"/>
  <c r="EU20"/>
  <c r="EK21"/>
  <c r="EL21"/>
  <c r="EM21"/>
  <c r="EN21"/>
  <c r="EO21"/>
  <c r="EP21"/>
  <c r="EQ21"/>
  <c r="ER21"/>
  <c r="FC21" s="1"/>
  <c r="FN21" s="1"/>
  <c r="ES21"/>
  <c r="ET21"/>
  <c r="EU21"/>
  <c r="EK22"/>
  <c r="EL22"/>
  <c r="EM22"/>
  <c r="EN22"/>
  <c r="EO22"/>
  <c r="EP22"/>
  <c r="EQ22"/>
  <c r="ER22"/>
  <c r="FC22" s="1"/>
  <c r="FN22" s="1"/>
  <c r="ES22"/>
  <c r="FD22" s="1"/>
  <c r="FO22" s="1"/>
  <c r="GH22" s="1"/>
  <c r="ET22"/>
  <c r="EU22"/>
  <c r="EK23"/>
  <c r="EL23"/>
  <c r="EM23"/>
  <c r="EN23"/>
  <c r="EO23"/>
  <c r="EP23"/>
  <c r="EQ23"/>
  <c r="ER23"/>
  <c r="FC23" s="1"/>
  <c r="FN23" s="1"/>
  <c r="ES23"/>
  <c r="ET23"/>
  <c r="EU23"/>
  <c r="EK24"/>
  <c r="EL24"/>
  <c r="EM24"/>
  <c r="EN24"/>
  <c r="EO24"/>
  <c r="EZ24" s="1"/>
  <c r="FK24" s="1"/>
  <c r="GF24" s="1"/>
  <c r="EP24"/>
  <c r="EQ24"/>
  <c r="ER24"/>
  <c r="FC24" s="1"/>
  <c r="ES24"/>
  <c r="FD24" s="1"/>
  <c r="FO24" s="1"/>
  <c r="GH24" s="1"/>
  <c r="ET24"/>
  <c r="EU24"/>
  <c r="EK25"/>
  <c r="EL25"/>
  <c r="EM25"/>
  <c r="EN25"/>
  <c r="EO25"/>
  <c r="EP25"/>
  <c r="EQ25"/>
  <c r="ER25"/>
  <c r="FC25" s="1"/>
  <c r="FN25" s="1"/>
  <c r="ES25"/>
  <c r="FD25" s="1"/>
  <c r="FO25" s="1"/>
  <c r="GH25" s="1"/>
  <c r="ET25"/>
  <c r="EU25"/>
  <c r="EK26"/>
  <c r="EL26"/>
  <c r="EM26"/>
  <c r="EN26"/>
  <c r="EO26"/>
  <c r="EP26"/>
  <c r="EQ26"/>
  <c r="ER26"/>
  <c r="FC26" s="1"/>
  <c r="FN26" s="1"/>
  <c r="ES26"/>
  <c r="FD26" s="1"/>
  <c r="FO26" s="1"/>
  <c r="GH26" s="1"/>
  <c r="ET26"/>
  <c r="EU26"/>
  <c r="EK27"/>
  <c r="EL27"/>
  <c r="EW27" s="1"/>
  <c r="FH27" s="1"/>
  <c r="GD27" s="1"/>
  <c r="EM27"/>
  <c r="EN27"/>
  <c r="EO27"/>
  <c r="EZ27" s="1"/>
  <c r="FK27" s="1"/>
  <c r="GF27" s="1"/>
  <c r="EP27"/>
  <c r="FA27" s="1"/>
  <c r="FL27" s="1"/>
  <c r="GE27" s="1"/>
  <c r="ER27"/>
  <c r="FC27" s="1"/>
  <c r="FN27" s="1"/>
  <c r="ES27"/>
  <c r="ET27"/>
  <c r="EU27"/>
  <c r="EK28"/>
  <c r="EL28"/>
  <c r="EW28" s="1"/>
  <c r="FH28" s="1"/>
  <c r="GD28" s="1"/>
  <c r="EM28"/>
  <c r="EN28"/>
  <c r="EO28"/>
  <c r="EZ28" s="1"/>
  <c r="FK28" s="1"/>
  <c r="GF28" s="1"/>
  <c r="EP28"/>
  <c r="FA28" s="1"/>
  <c r="FL28" s="1"/>
  <c r="GE28" s="1"/>
  <c r="ER28"/>
  <c r="FC28" s="1"/>
  <c r="FN28" s="1"/>
  <c r="ES28"/>
  <c r="ET28"/>
  <c r="EU28"/>
  <c r="EK29"/>
  <c r="EL29"/>
  <c r="EW29" s="1"/>
  <c r="FH29" s="1"/>
  <c r="GD29" s="1"/>
  <c r="EM29"/>
  <c r="EN29"/>
  <c r="EO29"/>
  <c r="EZ29" s="1"/>
  <c r="FK29" s="1"/>
  <c r="GF29" s="1"/>
  <c r="EP29"/>
  <c r="FA29" s="1"/>
  <c r="FL29" s="1"/>
  <c r="GE29" s="1"/>
  <c r="ER29"/>
  <c r="FC29" s="1"/>
  <c r="FN29" s="1"/>
  <c r="ES29"/>
  <c r="ET29"/>
  <c r="EU29"/>
  <c r="EK30"/>
  <c r="EL30"/>
  <c r="EW30" s="1"/>
  <c r="FH30" s="1"/>
  <c r="GD30" s="1"/>
  <c r="EM30"/>
  <c r="EN30"/>
  <c r="EO30"/>
  <c r="EZ30" s="1"/>
  <c r="FK30" s="1"/>
  <c r="GF30" s="1"/>
  <c r="EP30"/>
  <c r="FA30" s="1"/>
  <c r="FL30" s="1"/>
  <c r="GE30" s="1"/>
  <c r="ER30"/>
  <c r="FC30" s="1"/>
  <c r="FN30" s="1"/>
  <c r="ES30"/>
  <c r="ET30"/>
  <c r="EU30"/>
  <c r="EK31"/>
  <c r="EL31"/>
  <c r="EM31"/>
  <c r="EN31"/>
  <c r="EO31"/>
  <c r="EP31"/>
  <c r="EQ31"/>
  <c r="ER31"/>
  <c r="FC31" s="1"/>
  <c r="FN31" s="1"/>
  <c r="ES31"/>
  <c r="ET31"/>
  <c r="EU31"/>
  <c r="EK32"/>
  <c r="EL32"/>
  <c r="EW32" s="1"/>
  <c r="EM32"/>
  <c r="EN32"/>
  <c r="EO32"/>
  <c r="EZ32" s="1"/>
  <c r="FK32" s="1"/>
  <c r="GF32" s="1"/>
  <c r="EP32"/>
  <c r="EQ32"/>
  <c r="ER32"/>
  <c r="FC32" s="1"/>
  <c r="FN32" s="1"/>
  <c r="ES32"/>
  <c r="FD32" s="1"/>
  <c r="FO32" s="1"/>
  <c r="GH32" s="1"/>
  <c r="ET32"/>
  <c r="EU32"/>
  <c r="EK33"/>
  <c r="EL33"/>
  <c r="EM33"/>
  <c r="EN33"/>
  <c r="EO33"/>
  <c r="EP33"/>
  <c r="EQ33"/>
  <c r="ER33"/>
  <c r="FC33" s="1"/>
  <c r="FN33" s="1"/>
  <c r="ES33"/>
  <c r="FD33" s="1"/>
  <c r="FO33" s="1"/>
  <c r="GH33" s="1"/>
  <c r="ET33"/>
  <c r="EU33"/>
  <c r="EK34"/>
  <c r="EL34"/>
  <c r="EM34"/>
  <c r="EN34"/>
  <c r="EO34"/>
  <c r="EP34"/>
  <c r="EQ34"/>
  <c r="ER34"/>
  <c r="FC34" s="1"/>
  <c r="FN34" s="1"/>
  <c r="ES34"/>
  <c r="FD34" s="1"/>
  <c r="FO34" s="1"/>
  <c r="GH34" s="1"/>
  <c r="ET34"/>
  <c r="EU34"/>
  <c r="EK35"/>
  <c r="EV35" s="1"/>
  <c r="EL35"/>
  <c r="EW35" s="1"/>
  <c r="FH35" s="1"/>
  <c r="GD35" s="1"/>
  <c r="EM35"/>
  <c r="EX35" s="1"/>
  <c r="EN35"/>
  <c r="EY35" s="1"/>
  <c r="FJ35" s="1"/>
  <c r="FY35" s="1"/>
  <c r="EO35"/>
  <c r="EZ35" s="1"/>
  <c r="FK35" s="1"/>
  <c r="GF35" s="1"/>
  <c r="EP35"/>
  <c r="FA35" s="1"/>
  <c r="FL35" s="1"/>
  <c r="GE35" s="1"/>
  <c r="EQ35"/>
  <c r="FB35" s="1"/>
  <c r="FM35" s="1"/>
  <c r="GB35" s="1"/>
  <c r="ER35"/>
  <c r="FC35" s="1"/>
  <c r="FN35" s="1"/>
  <c r="ES35"/>
  <c r="FD35" s="1"/>
  <c r="FO35" s="1"/>
  <c r="GH35" s="1"/>
  <c r="ET35"/>
  <c r="FE35" s="1"/>
  <c r="FP35" s="1"/>
  <c r="GC35" s="1"/>
  <c r="EU35"/>
  <c r="FF35" s="1"/>
  <c r="FQ35" s="1"/>
  <c r="GA35" s="1"/>
  <c r="FI35"/>
  <c r="FZ35" s="1"/>
  <c r="FS35"/>
  <c r="FT35" s="1"/>
  <c r="EK36"/>
  <c r="EL36"/>
  <c r="EM36"/>
  <c r="EN36"/>
  <c r="EO36"/>
  <c r="EZ36" s="1"/>
  <c r="FK36" s="1"/>
  <c r="GF36" s="1"/>
  <c r="EP36"/>
  <c r="EQ36"/>
  <c r="ER36"/>
  <c r="FC36" s="1"/>
  <c r="FN36" s="1"/>
  <c r="ES36"/>
  <c r="FD36" s="1"/>
  <c r="FO36" s="1"/>
  <c r="GH36" s="1"/>
  <c r="ET36"/>
  <c r="EU36"/>
  <c r="EK37"/>
  <c r="EL37"/>
  <c r="EM37"/>
  <c r="EN37"/>
  <c r="EO37"/>
  <c r="EP37"/>
  <c r="EQ37"/>
  <c r="ER37"/>
  <c r="FC37" s="1"/>
  <c r="FN37" s="1"/>
  <c r="ES37"/>
  <c r="FD37" s="1"/>
  <c r="FO37" s="1"/>
  <c r="GH37" s="1"/>
  <c r="ET37"/>
  <c r="EU37"/>
  <c r="EK38"/>
  <c r="EL38"/>
  <c r="EM38"/>
  <c r="EN38"/>
  <c r="EO38"/>
  <c r="EZ38" s="1"/>
  <c r="FK38" s="1"/>
  <c r="GF38" s="1"/>
  <c r="EP38"/>
  <c r="EQ38"/>
  <c r="ER38"/>
  <c r="FC38" s="1"/>
  <c r="FN38" s="1"/>
  <c r="ES38"/>
  <c r="FD38" s="1"/>
  <c r="FO38" s="1"/>
  <c r="GH38" s="1"/>
  <c r="ET38"/>
  <c r="EU38"/>
  <c r="EK39"/>
  <c r="EV39" s="1"/>
  <c r="EL39"/>
  <c r="EW39" s="1"/>
  <c r="FH39" s="1"/>
  <c r="GD39" s="1"/>
  <c r="EM39"/>
  <c r="EX39" s="1"/>
  <c r="FI39" s="1"/>
  <c r="FZ39" s="1"/>
  <c r="EN39"/>
  <c r="EY39" s="1"/>
  <c r="FJ39" s="1"/>
  <c r="FY39" s="1"/>
  <c r="EO39"/>
  <c r="EZ39" s="1"/>
  <c r="FK39" s="1"/>
  <c r="GF39" s="1"/>
  <c r="EP39"/>
  <c r="FA39" s="1"/>
  <c r="FL39" s="1"/>
  <c r="GE39" s="1"/>
  <c r="EQ39"/>
  <c r="FB39" s="1"/>
  <c r="FM39" s="1"/>
  <c r="GB39" s="1"/>
  <c r="ER39"/>
  <c r="FC39" s="1"/>
  <c r="FN39" s="1"/>
  <c r="ES39"/>
  <c r="FD39" s="1"/>
  <c r="FO39" s="1"/>
  <c r="GH39" s="1"/>
  <c r="ET39"/>
  <c r="FE39" s="1"/>
  <c r="FP39" s="1"/>
  <c r="GC39" s="1"/>
  <c r="EU39"/>
  <c r="FF39" s="1"/>
  <c r="FQ39" s="1"/>
  <c r="GA39" s="1"/>
  <c r="FS39"/>
  <c r="FT39" s="1"/>
  <c r="FU39" s="1"/>
  <c r="EK40"/>
  <c r="EL40"/>
  <c r="EM40"/>
  <c r="EN40"/>
  <c r="EO40"/>
  <c r="EZ40" s="1"/>
  <c r="FK40" s="1"/>
  <c r="GF40" s="1"/>
  <c r="EP40"/>
  <c r="FA40" s="1"/>
  <c r="FL40" s="1"/>
  <c r="GE40" s="1"/>
  <c r="EQ40"/>
  <c r="ER40"/>
  <c r="FC40" s="1"/>
  <c r="FN40" s="1"/>
  <c r="ES40"/>
  <c r="FD40" s="1"/>
  <c r="FO40" s="1"/>
  <c r="GH40" s="1"/>
  <c r="ET40"/>
  <c r="EU40"/>
  <c r="EK41"/>
  <c r="EL41"/>
  <c r="EM41"/>
  <c r="EN41"/>
  <c r="EO41"/>
  <c r="EP41"/>
  <c r="EQ41"/>
  <c r="ER41"/>
  <c r="FC41" s="1"/>
  <c r="FN41" s="1"/>
  <c r="ES41"/>
  <c r="FD41" s="1"/>
  <c r="ET41"/>
  <c r="EU41"/>
  <c r="EK42"/>
  <c r="EL42"/>
  <c r="EM42"/>
  <c r="EN42"/>
  <c r="EO42"/>
  <c r="EZ42" s="1"/>
  <c r="FK42" s="1"/>
  <c r="GF42" s="1"/>
  <c r="EP42"/>
  <c r="EQ42"/>
  <c r="ER42"/>
  <c r="FC42" s="1"/>
  <c r="FN42" s="1"/>
  <c r="ES42"/>
  <c r="FD42" s="1"/>
  <c r="FO42" s="1"/>
  <c r="GH42" s="1"/>
  <c r="ET42"/>
  <c r="EU42"/>
  <c r="EK43"/>
  <c r="EV43" s="1"/>
  <c r="FR43" s="1"/>
  <c r="EL43"/>
  <c r="EW43" s="1"/>
  <c r="FH43" s="1"/>
  <c r="GD43" s="1"/>
  <c r="EM43"/>
  <c r="EX43" s="1"/>
  <c r="FI43" s="1"/>
  <c r="FZ43" s="1"/>
  <c r="EN43"/>
  <c r="EY43" s="1"/>
  <c r="FJ43" s="1"/>
  <c r="FY43" s="1"/>
  <c r="EO43"/>
  <c r="EZ43" s="1"/>
  <c r="FK43" s="1"/>
  <c r="GF43" s="1"/>
  <c r="EP43"/>
  <c r="FA43" s="1"/>
  <c r="FL43" s="1"/>
  <c r="GE43" s="1"/>
  <c r="EQ43"/>
  <c r="FB43" s="1"/>
  <c r="FM43" s="1"/>
  <c r="GB43" s="1"/>
  <c r="ER43"/>
  <c r="FC43" s="1"/>
  <c r="FN43" s="1"/>
  <c r="ES43"/>
  <c r="FD43" s="1"/>
  <c r="FO43" s="1"/>
  <c r="GH43" s="1"/>
  <c r="ET43"/>
  <c r="FE43" s="1"/>
  <c r="FP43" s="1"/>
  <c r="GC43" s="1"/>
  <c r="EU43"/>
  <c r="FF43" s="1"/>
  <c r="FQ43" s="1"/>
  <c r="GA43" s="1"/>
  <c r="FS43"/>
  <c r="FT43" s="1"/>
  <c r="FU43" s="1"/>
  <c r="EK44"/>
  <c r="EL44"/>
  <c r="EM44"/>
  <c r="EN44"/>
  <c r="EO44"/>
  <c r="EP44"/>
  <c r="EQ44"/>
  <c r="ER44"/>
  <c r="FC44" s="1"/>
  <c r="FN44" s="1"/>
  <c r="ES44"/>
  <c r="ET44"/>
  <c r="EU44"/>
  <c r="EK45"/>
  <c r="EV45" s="1"/>
  <c r="EL45"/>
  <c r="EW45" s="1"/>
  <c r="FH45" s="1"/>
  <c r="GD45" s="1"/>
  <c r="EM45"/>
  <c r="EX45" s="1"/>
  <c r="FI45" s="1"/>
  <c r="FZ45" s="1"/>
  <c r="EN45"/>
  <c r="EY45" s="1"/>
  <c r="FJ45" s="1"/>
  <c r="FY45" s="1"/>
  <c r="EO45"/>
  <c r="EZ45" s="1"/>
  <c r="FK45" s="1"/>
  <c r="GF45" s="1"/>
  <c r="EP45"/>
  <c r="FA45" s="1"/>
  <c r="FL45" s="1"/>
  <c r="GE45" s="1"/>
  <c r="EQ45"/>
  <c r="FB45" s="1"/>
  <c r="FM45" s="1"/>
  <c r="GB45" s="1"/>
  <c r="ER45"/>
  <c r="FC45" s="1"/>
  <c r="FN45" s="1"/>
  <c r="ES45"/>
  <c r="FD45" s="1"/>
  <c r="FO45" s="1"/>
  <c r="GH45" s="1"/>
  <c r="ET45"/>
  <c r="FE45" s="1"/>
  <c r="FP45" s="1"/>
  <c r="GC45" s="1"/>
  <c r="EU45"/>
  <c r="FF45" s="1"/>
  <c r="FQ45" s="1"/>
  <c r="GA45" s="1"/>
  <c r="FS45"/>
  <c r="FT45" s="1"/>
  <c r="FU45" s="1"/>
  <c r="EK46"/>
  <c r="EL46"/>
  <c r="EM46"/>
  <c r="EN46"/>
  <c r="EO46"/>
  <c r="EP46"/>
  <c r="EQ46"/>
  <c r="ER46"/>
  <c r="FC46" s="1"/>
  <c r="FN46" s="1"/>
  <c r="ES46"/>
  <c r="FD46" s="1"/>
  <c r="FO46" s="1"/>
  <c r="GH46" s="1"/>
  <c r="ET46"/>
  <c r="EU46"/>
  <c r="EK47"/>
  <c r="EL47"/>
  <c r="EM47"/>
  <c r="EN47"/>
  <c r="EO47"/>
  <c r="EZ47" s="1"/>
  <c r="FK47" s="1"/>
  <c r="GF47" s="1"/>
  <c r="EP47"/>
  <c r="EQ47"/>
  <c r="ER47"/>
  <c r="FC47" s="1"/>
  <c r="FN47" s="1"/>
  <c r="ES47"/>
  <c r="FD47" s="1"/>
  <c r="FO47" s="1"/>
  <c r="GH47" s="1"/>
  <c r="ET47"/>
  <c r="EU47"/>
  <c r="EK48"/>
  <c r="EV48" s="1"/>
  <c r="EL48"/>
  <c r="EW48" s="1"/>
  <c r="EM48"/>
  <c r="EX48" s="1"/>
  <c r="FI48" s="1"/>
  <c r="FZ48" s="1"/>
  <c r="EN48"/>
  <c r="EY48" s="1"/>
  <c r="FJ48" s="1"/>
  <c r="FY48" s="1"/>
  <c r="EO48"/>
  <c r="EZ48" s="1"/>
  <c r="FK48" s="1"/>
  <c r="GF48" s="1"/>
  <c r="EP48"/>
  <c r="FA48" s="1"/>
  <c r="FL48" s="1"/>
  <c r="GE48" s="1"/>
  <c r="EQ48"/>
  <c r="FB48" s="1"/>
  <c r="FM48" s="1"/>
  <c r="GB48" s="1"/>
  <c r="ER48"/>
  <c r="FC48" s="1"/>
  <c r="FN48" s="1"/>
  <c r="ES48"/>
  <c r="FD48" s="1"/>
  <c r="FO48" s="1"/>
  <c r="GH48" s="1"/>
  <c r="ET48"/>
  <c r="FE48" s="1"/>
  <c r="FP48" s="1"/>
  <c r="GC48" s="1"/>
  <c r="EU48"/>
  <c r="FF48" s="1"/>
  <c r="FQ48" s="1"/>
  <c r="GA48" s="1"/>
  <c r="FS48"/>
  <c r="FT48" s="1"/>
  <c r="EK49"/>
  <c r="EV49" s="1"/>
  <c r="EL49"/>
  <c r="EM49"/>
  <c r="EX49" s="1"/>
  <c r="FI49" s="1"/>
  <c r="FZ49" s="1"/>
  <c r="EN49"/>
  <c r="EY49" s="1"/>
  <c r="FJ49" s="1"/>
  <c r="FY49" s="1"/>
  <c r="EO49"/>
  <c r="EZ49" s="1"/>
  <c r="FK49" s="1"/>
  <c r="GF49" s="1"/>
  <c r="EP49"/>
  <c r="FA49" s="1"/>
  <c r="FL49" s="1"/>
  <c r="GE49" s="1"/>
  <c r="EQ49"/>
  <c r="FB49" s="1"/>
  <c r="FM49" s="1"/>
  <c r="GB49" s="1"/>
  <c r="ER49"/>
  <c r="FC49" s="1"/>
  <c r="FN49" s="1"/>
  <c r="ES49"/>
  <c r="FD49" s="1"/>
  <c r="FO49" s="1"/>
  <c r="GH49" s="1"/>
  <c r="ET49"/>
  <c r="FE49" s="1"/>
  <c r="FP49" s="1"/>
  <c r="GC49" s="1"/>
  <c r="EU49"/>
  <c r="FF49" s="1"/>
  <c r="FQ49" s="1"/>
  <c r="GA49" s="1"/>
  <c r="EW49"/>
  <c r="FH49" s="1"/>
  <c r="GD49" s="1"/>
  <c r="FS49"/>
  <c r="FT49" s="1"/>
  <c r="FU49" s="1"/>
  <c r="FV49" s="1"/>
  <c r="EK7"/>
  <c r="EL7"/>
  <c r="EW7" s="1"/>
  <c r="FH7" s="1"/>
  <c r="GD7" s="1"/>
  <c r="EM7"/>
  <c r="EN7"/>
  <c r="EO7"/>
  <c r="EZ7" s="1"/>
  <c r="FK7" s="1"/>
  <c r="GF7" s="1"/>
  <c r="EP7"/>
  <c r="EQ7"/>
  <c r="ER7"/>
  <c r="FC7" s="1"/>
  <c r="ES7"/>
  <c r="FD7" s="1"/>
  <c r="FO7" s="1"/>
  <c r="GH7" s="1"/>
  <c r="ET7"/>
  <c r="EU7"/>
  <c r="EK8"/>
  <c r="EL8"/>
  <c r="EM8"/>
  <c r="EN8"/>
  <c r="EO8"/>
  <c r="EP8"/>
  <c r="EQ8"/>
  <c r="ER8"/>
  <c r="FC8" s="1"/>
  <c r="FN8" s="1"/>
  <c r="ES8"/>
  <c r="ET8"/>
  <c r="EU8"/>
  <c r="EK9"/>
  <c r="EL9"/>
  <c r="EM9"/>
  <c r="EN9"/>
  <c r="EO9"/>
  <c r="EZ9" s="1"/>
  <c r="FK9" s="1"/>
  <c r="GF9" s="1"/>
  <c r="EP9"/>
  <c r="FA9" s="1"/>
  <c r="FL9" s="1"/>
  <c r="GE9" s="1"/>
  <c r="EQ9"/>
  <c r="ER9"/>
  <c r="FC9" s="1"/>
  <c r="ES9"/>
  <c r="ET9"/>
  <c r="EU9"/>
  <c r="EK10"/>
  <c r="EL10"/>
  <c r="EM10"/>
  <c r="EN10"/>
  <c r="EO10"/>
  <c r="EP10"/>
  <c r="EQ10"/>
  <c r="ER10"/>
  <c r="FC10" s="1"/>
  <c r="FN10" s="1"/>
  <c r="ES10"/>
  <c r="ET10"/>
  <c r="EU10"/>
  <c r="EK11"/>
  <c r="EL11"/>
  <c r="EW11" s="1"/>
  <c r="FH11" s="1"/>
  <c r="GD11" s="1"/>
  <c r="EM11"/>
  <c r="EN11"/>
  <c r="EO11"/>
  <c r="EZ11" s="1"/>
  <c r="FK11" s="1"/>
  <c r="GF11" s="1"/>
  <c r="EP11"/>
  <c r="EQ11"/>
  <c r="ER11"/>
  <c r="FC11" s="1"/>
  <c r="ES11"/>
  <c r="FD11" s="1"/>
  <c r="FO11" s="1"/>
  <c r="GH11" s="1"/>
  <c r="ET11"/>
  <c r="EU11"/>
  <c r="EU6"/>
  <c r="ET6"/>
  <c r="ES6"/>
  <c r="FD6" s="1"/>
  <c r="FO6" s="1"/>
  <c r="GH6" s="1"/>
  <c r="ER6"/>
  <c r="FC6" s="1"/>
  <c r="FN6" s="1"/>
  <c r="EQ6"/>
  <c r="EP6"/>
  <c r="EO6"/>
  <c r="EN6"/>
  <c r="EM6"/>
  <c r="EL6"/>
  <c r="EK6"/>
  <c r="FF4"/>
  <c r="FE4"/>
  <c r="FD4"/>
  <c r="FC4"/>
  <c r="FB4"/>
  <c r="FA4"/>
  <c r="EZ4"/>
  <c r="EY4"/>
  <c r="EX4"/>
  <c r="EW4"/>
  <c r="EV4"/>
  <c r="FG999" l="1"/>
  <c r="FX999" s="1"/>
  <c r="FR999"/>
  <c r="FG955"/>
  <c r="FX955" s="1"/>
  <c r="FG953"/>
  <c r="FX953" s="1"/>
  <c r="FG923"/>
  <c r="FX923" s="1"/>
  <c r="FG518"/>
  <c r="FX518" s="1"/>
  <c r="FG163"/>
  <c r="FX163" s="1"/>
  <c r="FR163"/>
  <c r="FR39"/>
  <c r="FR854"/>
  <c r="FR702"/>
  <c r="FR634"/>
  <c r="FG1019"/>
  <c r="FX1019" s="1"/>
  <c r="FR1019"/>
  <c r="FG651"/>
  <c r="FX651" s="1"/>
  <c r="FR651"/>
  <c r="FG593"/>
  <c r="FX593" s="1"/>
  <c r="FR593"/>
  <c r="FG434"/>
  <c r="FX434" s="1"/>
  <c r="FR434"/>
  <c r="FG432"/>
  <c r="FX432" s="1"/>
  <c r="FG424"/>
  <c r="FX424" s="1"/>
  <c r="FG422"/>
  <c r="FX422" s="1"/>
  <c r="FR838"/>
  <c r="FR435"/>
  <c r="FG697"/>
  <c r="FX697" s="1"/>
  <c r="FR697"/>
  <c r="FG611"/>
  <c r="FX611" s="1"/>
  <c r="FG426"/>
  <c r="FX426" s="1"/>
  <c r="FG122"/>
  <c r="FX122" s="1"/>
  <c r="FR122"/>
  <c r="FG120"/>
  <c r="FX120" s="1"/>
  <c r="FR120"/>
  <c r="FR35"/>
  <c r="FR1023"/>
  <c r="FG609"/>
  <c r="FX609" s="1"/>
  <c r="FG607"/>
  <c r="FX607" s="1"/>
  <c r="FR607"/>
  <c r="FG606"/>
  <c r="FX606" s="1"/>
  <c r="FG277"/>
  <c r="FX277" s="1"/>
  <c r="FR277"/>
  <c r="FG123"/>
  <c r="FX123" s="1"/>
  <c r="FR123"/>
  <c r="FG57"/>
  <c r="FX57" s="1"/>
  <c r="FR57"/>
  <c r="EV6"/>
  <c r="FR413"/>
  <c r="FG1017"/>
  <c r="FX1017" s="1"/>
  <c r="FR1017"/>
  <c r="FG1012"/>
  <c r="FX1012" s="1"/>
  <c r="FR1012"/>
  <c r="FG544"/>
  <c r="FX544" s="1"/>
  <c r="FR544"/>
  <c r="FG414"/>
  <c r="FX414" s="1"/>
  <c r="FG408"/>
  <c r="FX408" s="1"/>
  <c r="FR1025"/>
  <c r="FR834"/>
  <c r="FR411"/>
  <c r="FG560"/>
  <c r="FX560" s="1"/>
  <c r="FG450"/>
  <c r="FX450" s="1"/>
  <c r="FG244"/>
  <c r="FX244" s="1"/>
  <c r="FR244"/>
  <c r="FR541"/>
  <c r="FR316"/>
  <c r="FR195"/>
  <c r="FG1007"/>
  <c r="FX1007" s="1"/>
  <c r="FR1007"/>
  <c r="FG969"/>
  <c r="FX969" s="1"/>
  <c r="FG932"/>
  <c r="FX932" s="1"/>
  <c r="FR932"/>
  <c r="FG787"/>
  <c r="FX787" s="1"/>
  <c r="FG586"/>
  <c r="FX586" s="1"/>
  <c r="FG562"/>
  <c r="FX562" s="1"/>
  <c r="FG331"/>
  <c r="FX331" s="1"/>
  <c r="FR331"/>
  <c r="FR507"/>
  <c r="FG681"/>
  <c r="FX681" s="1"/>
  <c r="FG621"/>
  <c r="FX621" s="1"/>
  <c r="FR621"/>
  <c r="FG446"/>
  <c r="FX446" s="1"/>
  <c r="FR87"/>
  <c r="FG966"/>
  <c r="FX966" s="1"/>
  <c r="FG962"/>
  <c r="FX962" s="1"/>
  <c r="FG891"/>
  <c r="FX891" s="1"/>
  <c r="FR891"/>
  <c r="FG683"/>
  <c r="FX683" s="1"/>
  <c r="FR683"/>
  <c r="FG665"/>
  <c r="FX665" s="1"/>
  <c r="FG623"/>
  <c r="FX623" s="1"/>
  <c r="FG478"/>
  <c r="FX478" s="1"/>
  <c r="FG459"/>
  <c r="FX459" s="1"/>
  <c r="FG177"/>
  <c r="FX177" s="1"/>
  <c r="FR177"/>
  <c r="FG107"/>
  <c r="FX107" s="1"/>
  <c r="FR107"/>
  <c r="FR83"/>
  <c r="FG1013"/>
  <c r="FX1013" s="1"/>
  <c r="FR1013"/>
  <c r="FG965"/>
  <c r="FX965" s="1"/>
  <c r="FG961"/>
  <c r="FX961" s="1"/>
  <c r="FR961"/>
  <c r="FG48"/>
  <c r="FX48" s="1"/>
  <c r="FR48"/>
  <c r="FG963"/>
  <c r="FX963" s="1"/>
  <c r="FG889"/>
  <c r="FX889" s="1"/>
  <c r="FG663"/>
  <c r="FX663" s="1"/>
  <c r="FG643"/>
  <c r="FX643" s="1"/>
  <c r="FG599"/>
  <c r="FX599" s="1"/>
  <c r="FR599"/>
  <c r="FG473"/>
  <c r="FX473" s="1"/>
  <c r="FG472"/>
  <c r="FX472" s="1"/>
  <c r="FR49"/>
  <c r="FR744"/>
  <c r="FG899"/>
  <c r="FX899" s="1"/>
  <c r="FR899"/>
  <c r="FG893"/>
  <c r="FX893" s="1"/>
  <c r="FG883"/>
  <c r="FX883" s="1"/>
  <c r="FR883"/>
  <c r="FG647"/>
  <c r="FX647" s="1"/>
  <c r="FG645"/>
  <c r="FX645" s="1"/>
  <c r="FG637"/>
  <c r="FX637" s="1"/>
  <c r="FR637"/>
  <c r="FG297"/>
  <c r="FX297" s="1"/>
  <c r="FR297"/>
  <c r="FR45"/>
  <c r="FG1001"/>
  <c r="FX1001" s="1"/>
  <c r="FR1001"/>
  <c r="FG925"/>
  <c r="FX925" s="1"/>
  <c r="FG907"/>
  <c r="FX907" s="1"/>
  <c r="FR907"/>
  <c r="FG903"/>
  <c r="FX903" s="1"/>
  <c r="FG895"/>
  <c r="FX895" s="1"/>
  <c r="FG655"/>
  <c r="FX655" s="1"/>
  <c r="FR655"/>
  <c r="FG420"/>
  <c r="FX420" s="1"/>
  <c r="FG214"/>
  <c r="FX214" s="1"/>
  <c r="FR214"/>
  <c r="FR900"/>
  <c r="FR896"/>
  <c r="FR884"/>
  <c r="FR701"/>
  <c r="FR217"/>
  <c r="EV10"/>
  <c r="GG601"/>
  <c r="GG517"/>
  <c r="FD1021"/>
  <c r="EW679"/>
  <c r="FA11"/>
  <c r="EZ679"/>
  <c r="EW479"/>
  <c r="FA679"/>
  <c r="EZ6"/>
  <c r="GG1001"/>
  <c r="FE11"/>
  <c r="FA479"/>
  <c r="FD479"/>
  <c r="GG854"/>
  <c r="GG660"/>
  <c r="EW349"/>
  <c r="EW346"/>
  <c r="EW343"/>
  <c r="EW348"/>
  <c r="EW345"/>
  <c r="EW344"/>
  <c r="EW347"/>
  <c r="FA346"/>
  <c r="FA349"/>
  <c r="FA343"/>
  <c r="FA348"/>
  <c r="FA345"/>
  <c r="FA344"/>
  <c r="FA347"/>
  <c r="FE343"/>
  <c r="FE349"/>
  <c r="FE345"/>
  <c r="FE346"/>
  <c r="FE348"/>
  <c r="FE347"/>
  <c r="FE344"/>
  <c r="FB10"/>
  <c r="EX10"/>
  <c r="EV7"/>
  <c r="FR7" s="1"/>
  <c r="FA47"/>
  <c r="EW47"/>
  <c r="FB38"/>
  <c r="EX38"/>
  <c r="FE37"/>
  <c r="FA37"/>
  <c r="GG902"/>
  <c r="GG834"/>
  <c r="GG686"/>
  <c r="GG642"/>
  <c r="EX345"/>
  <c r="EX346"/>
  <c r="EX347"/>
  <c r="EX349"/>
  <c r="EX343"/>
  <c r="EX348"/>
  <c r="EX344"/>
  <c r="FB42"/>
  <c r="FB344"/>
  <c r="FB348"/>
  <c r="FB347"/>
  <c r="FB346"/>
  <c r="FB349"/>
  <c r="FB343"/>
  <c r="FB345"/>
  <c r="FM345" s="1"/>
  <c r="GB345" s="1"/>
  <c r="FF344"/>
  <c r="FF346"/>
  <c r="FF345"/>
  <c r="FF349"/>
  <c r="FF343"/>
  <c r="FF348"/>
  <c r="FF347"/>
  <c r="EY6"/>
  <c r="FF11"/>
  <c r="FB11"/>
  <c r="FP11" s="1"/>
  <c r="GC11" s="1"/>
  <c r="EX11"/>
  <c r="FE9"/>
  <c r="EW9"/>
  <c r="GG962"/>
  <c r="GG820"/>
  <c r="GG730"/>
  <c r="GG622"/>
  <c r="EY343"/>
  <c r="EY345"/>
  <c r="EY344"/>
  <c r="EY349"/>
  <c r="EY347"/>
  <c r="EY346"/>
  <c r="EY348"/>
  <c r="EY8"/>
  <c r="FF7"/>
  <c r="EX7"/>
  <c r="EY47"/>
  <c r="GG744"/>
  <c r="EV8"/>
  <c r="EV346"/>
  <c r="EV344"/>
  <c r="EV347"/>
  <c r="EV348"/>
  <c r="FR348" s="1"/>
  <c r="EV345"/>
  <c r="EV343"/>
  <c r="EV349"/>
  <c r="EZ8"/>
  <c r="EZ347"/>
  <c r="EZ348"/>
  <c r="EZ344"/>
  <c r="EZ343"/>
  <c r="EZ349"/>
  <c r="EZ345"/>
  <c r="EZ346"/>
  <c r="FD10"/>
  <c r="FD346"/>
  <c r="FD349"/>
  <c r="EX44"/>
  <c r="FA41"/>
  <c r="EW41"/>
  <c r="FE28"/>
  <c r="GG612"/>
  <c r="DY346"/>
  <c r="GG427"/>
  <c r="GG421"/>
  <c r="GG313"/>
  <c r="GG69"/>
  <c r="GG860"/>
  <c r="GG838"/>
  <c r="GG898"/>
  <c r="GG563"/>
  <c r="GG43"/>
  <c r="GG966"/>
  <c r="GG904"/>
  <c r="GG888"/>
  <c r="GG603"/>
  <c r="GG593"/>
  <c r="GG39"/>
  <c r="GG15"/>
  <c r="GG896"/>
  <c r="EX32"/>
  <c r="GG1023"/>
  <c r="GG884"/>
  <c r="GG822"/>
  <c r="GG644"/>
  <c r="GG638"/>
  <c r="GG531"/>
  <c r="GG876"/>
  <c r="GG824"/>
  <c r="EY28"/>
  <c r="GG1017"/>
  <c r="GG936"/>
  <c r="GG559"/>
  <c r="GG734"/>
  <c r="GG720"/>
  <c r="GG702"/>
  <c r="GG507"/>
  <c r="GG440"/>
  <c r="GG648"/>
  <c r="GG561"/>
  <c r="GG692"/>
  <c r="GG684"/>
  <c r="GG682"/>
  <c r="GG652"/>
  <c r="FV477"/>
  <c r="GG417"/>
  <c r="GG123"/>
  <c r="GG326"/>
  <c r="GG163"/>
  <c r="EW56"/>
  <c r="EW59"/>
  <c r="EW60"/>
  <c r="EW72"/>
  <c r="EW84"/>
  <c r="EW86"/>
  <c r="EW50"/>
  <c r="FL50" s="1"/>
  <c r="GE50" s="1"/>
  <c r="EW54"/>
  <c r="EW68"/>
  <c r="EW76"/>
  <c r="EW79"/>
  <c r="EW82"/>
  <c r="EW88"/>
  <c r="EW52"/>
  <c r="EW80"/>
  <c r="EW98"/>
  <c r="EW131"/>
  <c r="EW152"/>
  <c r="EW155"/>
  <c r="EW157"/>
  <c r="EW101"/>
  <c r="EW103"/>
  <c r="EW111"/>
  <c r="EW125"/>
  <c r="EW141"/>
  <c r="EW151"/>
  <c r="EW153"/>
  <c r="EW160"/>
  <c r="EW165"/>
  <c r="EW193"/>
  <c r="EW92"/>
  <c r="EW94"/>
  <c r="EW96"/>
  <c r="EW97"/>
  <c r="EW100"/>
  <c r="EW105"/>
  <c r="EW109"/>
  <c r="EW112"/>
  <c r="EW117"/>
  <c r="EW119"/>
  <c r="EW121"/>
  <c r="EW129"/>
  <c r="EW189"/>
  <c r="EW104"/>
  <c r="EW106"/>
  <c r="EW110"/>
  <c r="EW115"/>
  <c r="EW248"/>
  <c r="EW249"/>
  <c r="EW252"/>
  <c r="EW253"/>
  <c r="EW256"/>
  <c r="EW257"/>
  <c r="EW260"/>
  <c r="EW261"/>
  <c r="EW264"/>
  <c r="EW265"/>
  <c r="EW275"/>
  <c r="EW284"/>
  <c r="EW254"/>
  <c r="EW266"/>
  <c r="EW268"/>
  <c r="EW272"/>
  <c r="EW276"/>
  <c r="EW278"/>
  <c r="EW291"/>
  <c r="EW279"/>
  <c r="EW282"/>
  <c r="EW251"/>
  <c r="EW259"/>
  <c r="EW263"/>
  <c r="EW285"/>
  <c r="EW287"/>
  <c r="EW289"/>
  <c r="EW499"/>
  <c r="EW509"/>
  <c r="EW419"/>
  <c r="EW425"/>
  <c r="EW428"/>
  <c r="EW429"/>
  <c r="EW433"/>
  <c r="EW444"/>
  <c r="EW458"/>
  <c r="EW462"/>
  <c r="EW464"/>
  <c r="EW466"/>
  <c r="EW474"/>
  <c r="EW486"/>
  <c r="EW490"/>
  <c r="EW527"/>
  <c r="EW529"/>
  <c r="EW539"/>
  <c r="EW549"/>
  <c r="EW551"/>
  <c r="EW553"/>
  <c r="EW565"/>
  <c r="EW570"/>
  <c r="EW574"/>
  <c r="EW587"/>
  <c r="EW590"/>
  <c r="EW598"/>
  <c r="EW600"/>
  <c r="EW604"/>
  <c r="EW605"/>
  <c r="EW418"/>
  <c r="EW438"/>
  <c r="EW572"/>
  <c r="EW583"/>
  <c r="EW588"/>
  <c r="EW594"/>
  <c r="EW596"/>
  <c r="EW602"/>
  <c r="EW608"/>
  <c r="EW614"/>
  <c r="EW731"/>
  <c r="EW743"/>
  <c r="EW799"/>
  <c r="EW803"/>
  <c r="EW805"/>
  <c r="EW807"/>
  <c r="EW809"/>
  <c r="EW662"/>
  <c r="EW668"/>
  <c r="EW670"/>
  <c r="EW708"/>
  <c r="EW710"/>
  <c r="EW770"/>
  <c r="EW826"/>
  <c r="EW654"/>
  <c r="EW678"/>
  <c r="EW680"/>
  <c r="EW688"/>
  <c r="EW694"/>
  <c r="EW698"/>
  <c r="EW706"/>
  <c r="EW716"/>
  <c r="EW718"/>
  <c r="EW740"/>
  <c r="EW753"/>
  <c r="EW759"/>
  <c r="EW763"/>
  <c r="EW766"/>
  <c r="EW774"/>
  <c r="EW782"/>
  <c r="EW783"/>
  <c r="EW789"/>
  <c r="EW791"/>
  <c r="EW797"/>
  <c r="EW813"/>
  <c r="EW628"/>
  <c r="FL628" s="1"/>
  <c r="GE628" s="1"/>
  <c r="EW739"/>
  <c r="EW751"/>
  <c r="EW755"/>
  <c r="EW757"/>
  <c r="EW773"/>
  <c r="EW828"/>
  <c r="EW848"/>
  <c r="EW852"/>
  <c r="EW972"/>
  <c r="EW993"/>
  <c r="EW998"/>
  <c r="EW1000"/>
  <c r="EW1004"/>
  <c r="EW1008"/>
  <c r="EW1010"/>
  <c r="EW1014"/>
  <c r="EW1016"/>
  <c r="EW1020"/>
  <c r="EW1022"/>
  <c r="EW1026"/>
  <c r="EW1028"/>
  <c r="EW1032"/>
  <c r="EW22"/>
  <c r="EW850"/>
  <c r="EW880"/>
  <c r="EW910"/>
  <c r="EW980"/>
  <c r="EW984"/>
  <c r="EW988"/>
  <c r="EW996"/>
  <c r="EW1002"/>
  <c r="EW1018"/>
  <c r="EW13"/>
  <c r="EW868"/>
  <c r="EW882"/>
  <c r="EW894"/>
  <c r="EW947"/>
  <c r="FL947" s="1"/>
  <c r="GE947" s="1"/>
  <c r="EW957"/>
  <c r="EW959"/>
  <c r="EW971"/>
  <c r="EW973"/>
  <c r="EW997"/>
  <c r="EW1003"/>
  <c r="EW1024"/>
  <c r="EW1038"/>
  <c r="EW1040"/>
  <c r="EW18"/>
  <c r="EW24"/>
  <c r="EW33"/>
  <c r="EW842"/>
  <c r="EW906"/>
  <c r="EW914"/>
  <c r="EW920"/>
  <c r="EW924"/>
  <c r="EW938"/>
  <c r="EW946"/>
  <c r="EW950"/>
  <c r="FA67"/>
  <c r="FA82"/>
  <c r="FA88"/>
  <c r="FA52"/>
  <c r="FA54"/>
  <c r="FA76"/>
  <c r="FA79"/>
  <c r="FA80"/>
  <c r="FA58"/>
  <c r="FA50"/>
  <c r="FA59"/>
  <c r="FA60"/>
  <c r="FA84"/>
  <c r="FA86"/>
  <c r="FA90"/>
  <c r="FA94"/>
  <c r="FA99"/>
  <c r="FA100"/>
  <c r="FA101"/>
  <c r="FA105"/>
  <c r="FA109"/>
  <c r="FA112"/>
  <c r="FA129"/>
  <c r="FA135"/>
  <c r="FA159"/>
  <c r="FA162"/>
  <c r="FA187"/>
  <c r="FA96"/>
  <c r="FA104"/>
  <c r="FA106"/>
  <c r="FA110"/>
  <c r="FA117"/>
  <c r="FA119"/>
  <c r="FA121"/>
  <c r="FA127"/>
  <c r="FA133"/>
  <c r="FA143"/>
  <c r="FA149"/>
  <c r="FA154"/>
  <c r="FA156"/>
  <c r="FA161"/>
  <c r="FA164"/>
  <c r="FA166"/>
  <c r="FA95"/>
  <c r="FA102"/>
  <c r="FA108"/>
  <c r="FA113"/>
  <c r="FA152"/>
  <c r="FA155"/>
  <c r="FA157"/>
  <c r="FA185"/>
  <c r="FA103"/>
  <c r="FA111"/>
  <c r="FA141"/>
  <c r="FA151"/>
  <c r="FA153"/>
  <c r="FA160"/>
  <c r="FA165"/>
  <c r="FA193"/>
  <c r="FA269"/>
  <c r="FA270"/>
  <c r="FA273"/>
  <c r="FA279"/>
  <c r="FA282"/>
  <c r="FA246"/>
  <c r="FA251"/>
  <c r="FA255"/>
  <c r="FA259"/>
  <c r="FA263"/>
  <c r="FA267"/>
  <c r="FA271"/>
  <c r="FA274"/>
  <c r="FA280"/>
  <c r="FA283"/>
  <c r="FA285"/>
  <c r="FA287"/>
  <c r="FA289"/>
  <c r="FA248"/>
  <c r="FA249"/>
  <c r="FA252"/>
  <c r="FA253"/>
  <c r="FA256"/>
  <c r="FA257"/>
  <c r="FA260"/>
  <c r="FA261"/>
  <c r="FA264"/>
  <c r="FA265"/>
  <c r="FA275"/>
  <c r="FA281"/>
  <c r="FA284"/>
  <c r="FA199"/>
  <c r="FA250"/>
  <c r="FA254"/>
  <c r="FA258"/>
  <c r="FA262"/>
  <c r="FA266"/>
  <c r="FA268"/>
  <c r="FA272"/>
  <c r="FA276"/>
  <c r="FA278"/>
  <c r="FA291"/>
  <c r="FA405"/>
  <c r="FA419"/>
  <c r="FA425"/>
  <c r="FA428"/>
  <c r="FA429"/>
  <c r="FA433"/>
  <c r="FA462"/>
  <c r="FA464"/>
  <c r="FA466"/>
  <c r="FA468"/>
  <c r="FA474"/>
  <c r="FA490"/>
  <c r="FA493"/>
  <c r="FA495"/>
  <c r="FA497"/>
  <c r="FA503"/>
  <c r="FA505"/>
  <c r="FA511"/>
  <c r="FA523"/>
  <c r="FA571"/>
  <c r="FA587"/>
  <c r="FA596"/>
  <c r="FA602"/>
  <c r="FA608"/>
  <c r="FA614"/>
  <c r="FA418"/>
  <c r="FA445"/>
  <c r="FA455"/>
  <c r="FA463"/>
  <c r="FA491"/>
  <c r="FA515"/>
  <c r="FA519"/>
  <c r="FA569"/>
  <c r="FA572"/>
  <c r="FA582"/>
  <c r="FA586"/>
  <c r="FA588"/>
  <c r="FA594"/>
  <c r="FA459"/>
  <c r="FA475"/>
  <c r="FA499"/>
  <c r="FA513"/>
  <c r="FA537"/>
  <c r="FA543"/>
  <c r="FA555"/>
  <c r="FA557"/>
  <c r="FA576"/>
  <c r="FA580"/>
  <c r="FA584"/>
  <c r="FA610"/>
  <c r="FA624"/>
  <c r="FA626"/>
  <c r="FA539"/>
  <c r="FA551"/>
  <c r="FA553"/>
  <c r="FA565"/>
  <c r="FA628"/>
  <c r="FA676"/>
  <c r="FA678"/>
  <c r="FA680"/>
  <c r="FA688"/>
  <c r="FA690"/>
  <c r="FA696"/>
  <c r="FA698"/>
  <c r="FA716"/>
  <c r="FA791"/>
  <c r="FA813"/>
  <c r="FA842"/>
  <c r="FA850"/>
  <c r="FA856"/>
  <c r="FA632"/>
  <c r="FA646"/>
  <c r="FA664"/>
  <c r="FA666"/>
  <c r="FA700"/>
  <c r="FA724"/>
  <c r="FA728"/>
  <c r="FA751"/>
  <c r="FA753"/>
  <c r="FA755"/>
  <c r="FA766"/>
  <c r="FA789"/>
  <c r="FA848"/>
  <c r="FA852"/>
  <c r="FA618"/>
  <c r="FA672"/>
  <c r="FA674"/>
  <c r="FA733"/>
  <c r="FA735"/>
  <c r="FA739"/>
  <c r="FA750"/>
  <c r="FA757"/>
  <c r="FA762"/>
  <c r="FA769"/>
  <c r="FA778"/>
  <c r="FA790"/>
  <c r="FA794"/>
  <c r="FA799"/>
  <c r="FA803"/>
  <c r="FA807"/>
  <c r="FA817"/>
  <c r="FA836"/>
  <c r="FA640"/>
  <c r="FA662"/>
  <c r="FA668"/>
  <c r="FA710"/>
  <c r="FA731"/>
  <c r="FA743"/>
  <c r="FA745"/>
  <c r="FA801"/>
  <c r="FA805"/>
  <c r="FA809"/>
  <c r="FA811"/>
  <c r="FA815"/>
  <c r="FA826"/>
  <c r="FA868"/>
  <c r="FA882"/>
  <c r="FA934"/>
  <c r="FA945"/>
  <c r="FL945" s="1"/>
  <c r="GE945" s="1"/>
  <c r="FA947"/>
  <c r="FA949"/>
  <c r="FA967"/>
  <c r="FA973"/>
  <c r="FA1035"/>
  <c r="FA24"/>
  <c r="FA866"/>
  <c r="FA870"/>
  <c r="FA872"/>
  <c r="FA886"/>
  <c r="FA890"/>
  <c r="FA906"/>
  <c r="FA920"/>
  <c r="FA924"/>
  <c r="FA938"/>
  <c r="FA1024"/>
  <c r="FA18"/>
  <c r="FA33"/>
  <c r="FA918"/>
  <c r="FA926"/>
  <c r="FA928"/>
  <c r="FA993"/>
  <c r="FA1005"/>
  <c r="FA1011"/>
  <c r="FA1015"/>
  <c r="FA1021"/>
  <c r="FA1027"/>
  <c r="FA1029"/>
  <c r="FA1031"/>
  <c r="FA21"/>
  <c r="FA25"/>
  <c r="FA31"/>
  <c r="FA864"/>
  <c r="FA878"/>
  <c r="FA880"/>
  <c r="FA916"/>
  <c r="FA951"/>
  <c r="FA997"/>
  <c r="FA1003"/>
  <c r="FA13"/>
  <c r="FE50"/>
  <c r="FE54"/>
  <c r="FE76"/>
  <c r="FE79"/>
  <c r="FE59"/>
  <c r="FE60"/>
  <c r="FE64"/>
  <c r="FE77"/>
  <c r="FE84"/>
  <c r="FE86"/>
  <c r="FE66"/>
  <c r="FE67"/>
  <c r="FE71"/>
  <c r="FE72"/>
  <c r="FE73"/>
  <c r="FE75"/>
  <c r="FE82"/>
  <c r="FE85"/>
  <c r="FE88"/>
  <c r="FE69"/>
  <c r="FE80"/>
  <c r="FE89"/>
  <c r="FE96"/>
  <c r="FE97"/>
  <c r="FE102"/>
  <c r="FE115"/>
  <c r="FE143"/>
  <c r="FE152"/>
  <c r="FE155"/>
  <c r="FE157"/>
  <c r="FE92"/>
  <c r="FE95"/>
  <c r="FE98"/>
  <c r="FE103"/>
  <c r="FE111"/>
  <c r="FE125"/>
  <c r="FE141"/>
  <c r="FE151"/>
  <c r="FE153"/>
  <c r="FE160"/>
  <c r="FE165"/>
  <c r="FE193"/>
  <c r="FE91"/>
  <c r="FE94"/>
  <c r="FE100"/>
  <c r="FE105"/>
  <c r="FE109"/>
  <c r="FE112"/>
  <c r="FE116"/>
  <c r="FE118"/>
  <c r="FE129"/>
  <c r="FE189"/>
  <c r="FE101"/>
  <c r="FE104"/>
  <c r="FE106"/>
  <c r="FE110"/>
  <c r="FE117"/>
  <c r="FE119"/>
  <c r="FE121"/>
  <c r="FE135"/>
  <c r="FE248"/>
  <c r="FE249"/>
  <c r="FE252"/>
  <c r="FE253"/>
  <c r="FE256"/>
  <c r="FE257"/>
  <c r="FE260"/>
  <c r="FE261"/>
  <c r="FE264"/>
  <c r="FE265"/>
  <c r="FE275"/>
  <c r="FE254"/>
  <c r="FE266"/>
  <c r="FE268"/>
  <c r="FE272"/>
  <c r="FE276"/>
  <c r="FE278"/>
  <c r="FE284"/>
  <c r="FE291"/>
  <c r="FE279"/>
  <c r="FE282"/>
  <c r="FE251"/>
  <c r="FE255"/>
  <c r="FE259"/>
  <c r="FE263"/>
  <c r="FE285"/>
  <c r="FE287"/>
  <c r="FE289"/>
  <c r="FE407"/>
  <c r="FE403"/>
  <c r="FE405"/>
  <c r="FE418"/>
  <c r="FE440"/>
  <c r="FE442"/>
  <c r="FE445"/>
  <c r="FE448"/>
  <c r="FE449"/>
  <c r="FE452"/>
  <c r="FE454"/>
  <c r="FE459"/>
  <c r="FE465"/>
  <c r="FE475"/>
  <c r="FE484"/>
  <c r="FE487"/>
  <c r="FE489"/>
  <c r="FE499"/>
  <c r="FE509"/>
  <c r="FE513"/>
  <c r="FE569"/>
  <c r="FE572"/>
  <c r="FE582"/>
  <c r="FE583"/>
  <c r="FE586"/>
  <c r="FE588"/>
  <c r="FE594"/>
  <c r="FM594" s="1"/>
  <c r="GB594" s="1"/>
  <c r="FE415"/>
  <c r="FE437"/>
  <c r="FE441"/>
  <c r="FE443"/>
  <c r="FE451"/>
  <c r="FE456"/>
  <c r="FE457"/>
  <c r="FE470"/>
  <c r="FE471"/>
  <c r="FE476"/>
  <c r="FE480"/>
  <c r="FE481"/>
  <c r="FE482"/>
  <c r="FE485"/>
  <c r="FE488"/>
  <c r="FE501"/>
  <c r="FE525"/>
  <c r="FE527"/>
  <c r="FE529"/>
  <c r="FE539"/>
  <c r="FE547"/>
  <c r="FE549"/>
  <c r="FE551"/>
  <c r="FE553"/>
  <c r="FE565"/>
  <c r="FE567"/>
  <c r="FE576"/>
  <c r="FE577"/>
  <c r="FE580"/>
  <c r="FE581"/>
  <c r="FE584"/>
  <c r="FE585"/>
  <c r="FE589"/>
  <c r="FE595"/>
  <c r="FE598"/>
  <c r="FE600"/>
  <c r="FE604"/>
  <c r="FE605"/>
  <c r="FE444"/>
  <c r="FE458"/>
  <c r="FE462"/>
  <c r="FE464"/>
  <c r="FE466"/>
  <c r="FE468"/>
  <c r="FE474"/>
  <c r="FE486"/>
  <c r="FE490"/>
  <c r="FE533"/>
  <c r="FE573"/>
  <c r="FE575"/>
  <c r="FE579"/>
  <c r="FE596"/>
  <c r="FE601"/>
  <c r="FE602"/>
  <c r="FE603"/>
  <c r="FE608"/>
  <c r="FE614"/>
  <c r="FE419"/>
  <c r="FE425"/>
  <c r="FE429"/>
  <c r="FE433"/>
  <c r="FE438"/>
  <c r="FE460"/>
  <c r="FE463"/>
  <c r="FE467"/>
  <c r="FE479"/>
  <c r="FE483"/>
  <c r="FE571"/>
  <c r="FE587"/>
  <c r="FE628"/>
  <c r="FE730"/>
  <c r="FE740"/>
  <c r="FE766"/>
  <c r="FE774"/>
  <c r="FE795"/>
  <c r="FE797"/>
  <c r="FE799"/>
  <c r="FE803"/>
  <c r="FE807"/>
  <c r="FE640"/>
  <c r="FE662"/>
  <c r="FE668"/>
  <c r="FE670"/>
  <c r="FE704"/>
  <c r="FE708"/>
  <c r="FE710"/>
  <c r="FE722"/>
  <c r="FE750"/>
  <c r="FE752"/>
  <c r="FE757"/>
  <c r="FE762"/>
  <c r="FE769"/>
  <c r="FE773"/>
  <c r="FE778"/>
  <c r="FE790"/>
  <c r="FE794"/>
  <c r="FE826"/>
  <c r="FE642"/>
  <c r="FE654"/>
  <c r="FE658"/>
  <c r="FE676"/>
  <c r="FE678"/>
  <c r="FE680"/>
  <c r="FE688"/>
  <c r="FE690"/>
  <c r="FE694"/>
  <c r="FE696"/>
  <c r="FE698"/>
  <c r="FE706"/>
  <c r="FE716"/>
  <c r="FE718"/>
  <c r="FE731"/>
  <c r="FE743"/>
  <c r="FE745"/>
  <c r="FE746"/>
  <c r="FE748"/>
  <c r="FE754"/>
  <c r="FE758"/>
  <c r="FE759"/>
  <c r="FE760"/>
  <c r="FE763"/>
  <c r="FM763" s="1"/>
  <c r="GB763" s="1"/>
  <c r="FE765"/>
  <c r="FE777"/>
  <c r="FE780"/>
  <c r="FE783"/>
  <c r="FE786"/>
  <c r="FE791"/>
  <c r="FE796"/>
  <c r="FE798"/>
  <c r="FE801"/>
  <c r="FE805"/>
  <c r="FE809"/>
  <c r="FE813"/>
  <c r="FE816"/>
  <c r="FE742"/>
  <c r="FE747"/>
  <c r="FE751"/>
  <c r="FE755"/>
  <c r="FE770"/>
  <c r="FE802"/>
  <c r="FE806"/>
  <c r="FE814"/>
  <c r="FE828"/>
  <c r="FE844"/>
  <c r="FE848"/>
  <c r="FE852"/>
  <c r="FE842"/>
  <c r="FE936"/>
  <c r="FE946"/>
  <c r="FE950"/>
  <c r="FE957"/>
  <c r="FE964"/>
  <c r="FE971"/>
  <c r="FE993"/>
  <c r="FE995"/>
  <c r="FE997"/>
  <c r="FE1003"/>
  <c r="FE1006"/>
  <c r="FE1024"/>
  <c r="FE1033"/>
  <c r="FE1036"/>
  <c r="FE1038"/>
  <c r="FE1040"/>
  <c r="FE18"/>
  <c r="FE864"/>
  <c r="FE874"/>
  <c r="FE878"/>
  <c r="FE880"/>
  <c r="FE1021"/>
  <c r="FM1021" s="1"/>
  <c r="GB1021" s="1"/>
  <c r="FE1027"/>
  <c r="FE1029"/>
  <c r="FE1031"/>
  <c r="FE12"/>
  <c r="FE13"/>
  <c r="FE17"/>
  <c r="FE21"/>
  <c r="FE22"/>
  <c r="FE25"/>
  <c r="FE850"/>
  <c r="FE862"/>
  <c r="FE868"/>
  <c r="FE882"/>
  <c r="FE894"/>
  <c r="FE942"/>
  <c r="FE947"/>
  <c r="FE958"/>
  <c r="FE959"/>
  <c r="FE973"/>
  <c r="FE980"/>
  <c r="FE984"/>
  <c r="FE988"/>
  <c r="FE996"/>
  <c r="FE1002"/>
  <c r="FE1018"/>
  <c r="FE1020"/>
  <c r="FE1022"/>
  <c r="FE1026"/>
  <c r="FE1028"/>
  <c r="FE1030"/>
  <c r="FE1032"/>
  <c r="FE16"/>
  <c r="FE24"/>
  <c r="FE34"/>
  <c r="FE856"/>
  <c r="FE860"/>
  <c r="FE906"/>
  <c r="FE912"/>
  <c r="FE914"/>
  <c r="FE920"/>
  <c r="FE924"/>
  <c r="FE938"/>
  <c r="FE949"/>
  <c r="FE1035"/>
  <c r="FE1037"/>
  <c r="FE30"/>
  <c r="EX6"/>
  <c r="FB6"/>
  <c r="FF6"/>
  <c r="EV11"/>
  <c r="EY11"/>
  <c r="FB9"/>
  <c r="EX8"/>
  <c r="FF47"/>
  <c r="FB47"/>
  <c r="EX47"/>
  <c r="EY46"/>
  <c r="EV42"/>
  <c r="FF41"/>
  <c r="FB41"/>
  <c r="EX41"/>
  <c r="FF40"/>
  <c r="FB40"/>
  <c r="EY38"/>
  <c r="FF37"/>
  <c r="FB37"/>
  <c r="EX37"/>
  <c r="FA34"/>
  <c r="EV33"/>
  <c r="EY32"/>
  <c r="FE31"/>
  <c r="FD31"/>
  <c r="EZ31"/>
  <c r="EV31"/>
  <c r="EV29"/>
  <c r="EW25"/>
  <c r="EV24"/>
  <c r="EY23"/>
  <c r="EW19"/>
  <c r="FF15"/>
  <c r="EX15"/>
  <c r="EV12"/>
  <c r="EY1040"/>
  <c r="EX1037"/>
  <c r="FE1034"/>
  <c r="EX1033"/>
  <c r="FB1031"/>
  <c r="GG1030"/>
  <c r="EZ1022"/>
  <c r="EV1022"/>
  <c r="EZ1020"/>
  <c r="EV1020"/>
  <c r="FE1015"/>
  <c r="FE1009"/>
  <c r="EW1009"/>
  <c r="FF1006"/>
  <c r="FE1005"/>
  <c r="EW1005"/>
  <c r="FF1002"/>
  <c r="EX1002"/>
  <c r="FF996"/>
  <c r="EX996"/>
  <c r="GG995"/>
  <c r="EV995"/>
  <c r="FE994"/>
  <c r="EZ993"/>
  <c r="EV993"/>
  <c r="FR993" s="1"/>
  <c r="FE992"/>
  <c r="FP992" s="1"/>
  <c r="GC992" s="1"/>
  <c r="EW992"/>
  <c r="FB990"/>
  <c r="EX990"/>
  <c r="FE989"/>
  <c r="FA989"/>
  <c r="EW989"/>
  <c r="EY988"/>
  <c r="FF986"/>
  <c r="FE982"/>
  <c r="FF980"/>
  <c r="EX980"/>
  <c r="FD971"/>
  <c r="EV971"/>
  <c r="EY970"/>
  <c r="EY967"/>
  <c r="FE952"/>
  <c r="FE951"/>
  <c r="EW951"/>
  <c r="EY950"/>
  <c r="EY949"/>
  <c r="FE945"/>
  <c r="EW945"/>
  <c r="FF944"/>
  <c r="FB944"/>
  <c r="EX944"/>
  <c r="EW942"/>
  <c r="EV935"/>
  <c r="FF924"/>
  <c r="EX924"/>
  <c r="FE922"/>
  <c r="EW922"/>
  <c r="EY919"/>
  <c r="FF918"/>
  <c r="EX918"/>
  <c r="EY911"/>
  <c r="FF894"/>
  <c r="EX894"/>
  <c r="FE890"/>
  <c r="EW890"/>
  <c r="EZ887"/>
  <c r="EV887"/>
  <c r="EY881"/>
  <c r="FF878"/>
  <c r="EX878"/>
  <c r="FE872"/>
  <c r="EW872"/>
  <c r="FE866"/>
  <c r="EW866"/>
  <c r="FA858"/>
  <c r="EX50"/>
  <c r="EX52"/>
  <c r="EX62"/>
  <c r="EX81"/>
  <c r="EX58"/>
  <c r="EX70"/>
  <c r="EX73"/>
  <c r="EX75"/>
  <c r="EX77"/>
  <c r="EX51"/>
  <c r="EX56"/>
  <c r="EX66"/>
  <c r="EX72"/>
  <c r="EX85"/>
  <c r="EX68"/>
  <c r="EX79"/>
  <c r="EX139"/>
  <c r="EX145"/>
  <c r="EX147"/>
  <c r="EX149"/>
  <c r="EX91"/>
  <c r="EX130"/>
  <c r="EX131"/>
  <c r="EX138"/>
  <c r="EX179"/>
  <c r="EX183"/>
  <c r="EX185"/>
  <c r="EX192"/>
  <c r="EX99"/>
  <c r="EX101"/>
  <c r="EX141"/>
  <c r="EX148"/>
  <c r="EX167"/>
  <c r="EX170"/>
  <c r="EX173"/>
  <c r="EX176"/>
  <c r="EX187"/>
  <c r="EX193"/>
  <c r="EX197"/>
  <c r="EX216"/>
  <c r="EX219"/>
  <c r="EX220"/>
  <c r="EX232"/>
  <c r="EX234"/>
  <c r="EX237"/>
  <c r="EX246"/>
  <c r="EX300"/>
  <c r="EX301"/>
  <c r="EX203"/>
  <c r="EX296"/>
  <c r="EX199"/>
  <c r="EX201"/>
  <c r="EX204"/>
  <c r="EX207"/>
  <c r="EX212"/>
  <c r="EX224"/>
  <c r="EX206"/>
  <c r="EX209"/>
  <c r="FI209" s="1"/>
  <c r="FZ209" s="1"/>
  <c r="EX221"/>
  <c r="EX222"/>
  <c r="EX228"/>
  <c r="EX236"/>
  <c r="EX238"/>
  <c r="EX240"/>
  <c r="EX242"/>
  <c r="EX304"/>
  <c r="EX305"/>
  <c r="EX307"/>
  <c r="EX319"/>
  <c r="EX320"/>
  <c r="EX323"/>
  <c r="EX324"/>
  <c r="EX327"/>
  <c r="EX328"/>
  <c r="EX333"/>
  <c r="EX335"/>
  <c r="EX340"/>
  <c r="EX361"/>
  <c r="EX362"/>
  <c r="EX364"/>
  <c r="EX367"/>
  <c r="EX371"/>
  <c r="EX382"/>
  <c r="EX359"/>
  <c r="EX366"/>
  <c r="EX368"/>
  <c r="EX369"/>
  <c r="EX373"/>
  <c r="EX374"/>
  <c r="EX387"/>
  <c r="EX299"/>
  <c r="EX302"/>
  <c r="EX306"/>
  <c r="EX309"/>
  <c r="EX317"/>
  <c r="EX332"/>
  <c r="EX337"/>
  <c r="EX339"/>
  <c r="EX342"/>
  <c r="EX350"/>
  <c r="EX353"/>
  <c r="EX357"/>
  <c r="EX365"/>
  <c r="EX370"/>
  <c r="EX372"/>
  <c r="EX375"/>
  <c r="EX381"/>
  <c r="EX386"/>
  <c r="EX388"/>
  <c r="EX400"/>
  <c r="EX415"/>
  <c r="EX437"/>
  <c r="EX439"/>
  <c r="EX441"/>
  <c r="EX491"/>
  <c r="EX515"/>
  <c r="EX519"/>
  <c r="EX521"/>
  <c r="EX591"/>
  <c r="EX630"/>
  <c r="EX443"/>
  <c r="EX499"/>
  <c r="EX509"/>
  <c r="EX513"/>
  <c r="EX535"/>
  <c r="EX537"/>
  <c r="EX543"/>
  <c r="EX555"/>
  <c r="EX557"/>
  <c r="EX573"/>
  <c r="EX575"/>
  <c r="FK575" s="1"/>
  <c r="GF575" s="1"/>
  <c r="EX579"/>
  <c r="EX610"/>
  <c r="EX525"/>
  <c r="EX527"/>
  <c r="EX529"/>
  <c r="EX539"/>
  <c r="EX547"/>
  <c r="EX549"/>
  <c r="EX551"/>
  <c r="EX553"/>
  <c r="EX565"/>
  <c r="EX567"/>
  <c r="EX571"/>
  <c r="EX587"/>
  <c r="EX628"/>
  <c r="EX624"/>
  <c r="EX626"/>
  <c r="EX636"/>
  <c r="EX672"/>
  <c r="EX674"/>
  <c r="EX720"/>
  <c r="EX726"/>
  <c r="EX746"/>
  <c r="EX752"/>
  <c r="EX754"/>
  <c r="EX758"/>
  <c r="EX772"/>
  <c r="EX786"/>
  <c r="EX836"/>
  <c r="EX640"/>
  <c r="EX662"/>
  <c r="EX668"/>
  <c r="EX670"/>
  <c r="EX704"/>
  <c r="EX708"/>
  <c r="EX710"/>
  <c r="EX722"/>
  <c r="EX742"/>
  <c r="EX748"/>
  <c r="EX760"/>
  <c r="EX764"/>
  <c r="EX770"/>
  <c r="EX776"/>
  <c r="EX780"/>
  <c r="EX784"/>
  <c r="EX792"/>
  <c r="EX796"/>
  <c r="EX802"/>
  <c r="EX806"/>
  <c r="EX816"/>
  <c r="EX826"/>
  <c r="EX616"/>
  <c r="EX716"/>
  <c r="EX718"/>
  <c r="EX730"/>
  <c r="EX740"/>
  <c r="EX782"/>
  <c r="EX842"/>
  <c r="EX850"/>
  <c r="EX862"/>
  <c r="EX866"/>
  <c r="EX870"/>
  <c r="EX872"/>
  <c r="EX876"/>
  <c r="EX938"/>
  <c r="EX950"/>
  <c r="EX964"/>
  <c r="EX1006"/>
  <c r="EX1021"/>
  <c r="EX1027"/>
  <c r="EX1029"/>
  <c r="EX1031"/>
  <c r="EX17"/>
  <c r="EX21"/>
  <c r="EX846"/>
  <c r="EX926"/>
  <c r="EX928"/>
  <c r="EX972"/>
  <c r="EX998"/>
  <c r="EX1000"/>
  <c r="EX1004"/>
  <c r="EX1008"/>
  <c r="EX1010"/>
  <c r="EX1014"/>
  <c r="EX1016"/>
  <c r="EX34"/>
  <c r="EX856"/>
  <c r="EX880"/>
  <c r="EX908"/>
  <c r="EX910"/>
  <c r="EX916"/>
  <c r="EX922"/>
  <c r="EX930"/>
  <c r="EX952"/>
  <c r="EX956"/>
  <c r="EX970"/>
  <c r="EX978"/>
  <c r="EX986"/>
  <c r="EX23"/>
  <c r="EX934"/>
  <c r="EX954"/>
  <c r="EX968"/>
  <c r="FB50"/>
  <c r="FB66"/>
  <c r="FB72"/>
  <c r="FB73"/>
  <c r="FB75"/>
  <c r="FB85"/>
  <c r="FB91"/>
  <c r="FB56"/>
  <c r="FB68"/>
  <c r="FB52"/>
  <c r="FB53"/>
  <c r="FB54"/>
  <c r="FB62"/>
  <c r="FB79"/>
  <c r="FB81"/>
  <c r="FB51"/>
  <c r="FB58"/>
  <c r="FB70"/>
  <c r="FB126"/>
  <c r="FB130"/>
  <c r="FB138"/>
  <c r="FB140"/>
  <c r="FB141"/>
  <c r="FB148"/>
  <c r="FB167"/>
  <c r="FB170"/>
  <c r="FB173"/>
  <c r="FB176"/>
  <c r="FB193"/>
  <c r="FM193" s="1"/>
  <c r="GB193" s="1"/>
  <c r="FB201"/>
  <c r="FB99"/>
  <c r="FB132"/>
  <c r="FB135"/>
  <c r="FB139"/>
  <c r="FB147"/>
  <c r="FB171"/>
  <c r="FB172"/>
  <c r="FB175"/>
  <c r="FB180"/>
  <c r="FB181"/>
  <c r="FB182"/>
  <c r="FB187"/>
  <c r="FB189"/>
  <c r="FB93"/>
  <c r="FB97"/>
  <c r="FB114"/>
  <c r="FB131"/>
  <c r="FB142"/>
  <c r="FB145"/>
  <c r="FB149"/>
  <c r="FB168"/>
  <c r="FB169"/>
  <c r="FB174"/>
  <c r="FM174" s="1"/>
  <c r="GB174" s="1"/>
  <c r="FB178"/>
  <c r="FB183"/>
  <c r="FB186"/>
  <c r="FB190"/>
  <c r="FB179"/>
  <c r="FB185"/>
  <c r="FB199"/>
  <c r="FB204"/>
  <c r="FB207"/>
  <c r="FB212"/>
  <c r="FB223"/>
  <c r="FB224"/>
  <c r="FM224" s="1"/>
  <c r="GB224" s="1"/>
  <c r="FB235"/>
  <c r="FB243"/>
  <c r="FB245"/>
  <c r="FB298"/>
  <c r="FB197"/>
  <c r="FB206"/>
  <c r="FB209"/>
  <c r="FB221"/>
  <c r="FB222"/>
  <c r="FB228"/>
  <c r="FB236"/>
  <c r="FB238"/>
  <c r="FQ238" s="1"/>
  <c r="GA238" s="1"/>
  <c r="FB294"/>
  <c r="FB295"/>
  <c r="FB200"/>
  <c r="FB208"/>
  <c r="FB211"/>
  <c r="FB216"/>
  <c r="FB219"/>
  <c r="FB220"/>
  <c r="FB232"/>
  <c r="FB234"/>
  <c r="FB237"/>
  <c r="FB240"/>
  <c r="FB242"/>
  <c r="FB246"/>
  <c r="FB292"/>
  <c r="FB293"/>
  <c r="FB300"/>
  <c r="FB301"/>
  <c r="FB203"/>
  <c r="FB205"/>
  <c r="FB210"/>
  <c r="FB213"/>
  <c r="FB215"/>
  <c r="FB218"/>
  <c r="FB225"/>
  <c r="FB226"/>
  <c r="FB227"/>
  <c r="FB229"/>
  <c r="FB230"/>
  <c r="FB231"/>
  <c r="FB233"/>
  <c r="FB239"/>
  <c r="FB284"/>
  <c r="FB296"/>
  <c r="FB299"/>
  <c r="FB302"/>
  <c r="FB308"/>
  <c r="FB310"/>
  <c r="FB311"/>
  <c r="FB313"/>
  <c r="FB314"/>
  <c r="FB318"/>
  <c r="FB321"/>
  <c r="FB322"/>
  <c r="FB325"/>
  <c r="FB326"/>
  <c r="FB329"/>
  <c r="FB330"/>
  <c r="FB334"/>
  <c r="FB385"/>
  <c r="FB354"/>
  <c r="FB356"/>
  <c r="FB358"/>
  <c r="FB359"/>
  <c r="FB366"/>
  <c r="FB368"/>
  <c r="FB369"/>
  <c r="FB373"/>
  <c r="FB374"/>
  <c r="FB387"/>
  <c r="FB392"/>
  <c r="FB396"/>
  <c r="FB399"/>
  <c r="FB401"/>
  <c r="FB403"/>
  <c r="FB306"/>
  <c r="FB309"/>
  <c r="FB317"/>
  <c r="FB332"/>
  <c r="FB337"/>
  <c r="FB339"/>
  <c r="FB342"/>
  <c r="FB350"/>
  <c r="FB353"/>
  <c r="FB357"/>
  <c r="FB365"/>
  <c r="FB370"/>
  <c r="FB372"/>
  <c r="FB375"/>
  <c r="FB381"/>
  <c r="FB386"/>
  <c r="FB388"/>
  <c r="FB400"/>
  <c r="FB305"/>
  <c r="FM305" s="1"/>
  <c r="GB305" s="1"/>
  <c r="FB307"/>
  <c r="FB319"/>
  <c r="FB320"/>
  <c r="FB323"/>
  <c r="FB324"/>
  <c r="FB327"/>
  <c r="FB328"/>
  <c r="FB333"/>
  <c r="FB335"/>
  <c r="FB340"/>
  <c r="FB361"/>
  <c r="FB362"/>
  <c r="FB364"/>
  <c r="FB367"/>
  <c r="FB371"/>
  <c r="FB382"/>
  <c r="FB409"/>
  <c r="FM409" s="1"/>
  <c r="GB409" s="1"/>
  <c r="FB413"/>
  <c r="FB312"/>
  <c r="FB315"/>
  <c r="FB336"/>
  <c r="FB338"/>
  <c r="FB341"/>
  <c r="FB380"/>
  <c r="FM380" s="1"/>
  <c r="GB380" s="1"/>
  <c r="FB384"/>
  <c r="FB351"/>
  <c r="FB352"/>
  <c r="FB355"/>
  <c r="FB378"/>
  <c r="FB379"/>
  <c r="FB360"/>
  <c r="FB363"/>
  <c r="FB376"/>
  <c r="FB377"/>
  <c r="FB383"/>
  <c r="FB389"/>
  <c r="FM389" s="1"/>
  <c r="GB389" s="1"/>
  <c r="FB390"/>
  <c r="FB391"/>
  <c r="FB393"/>
  <c r="FB394"/>
  <c r="FB395"/>
  <c r="FB397"/>
  <c r="FB398"/>
  <c r="FB402"/>
  <c r="FB421"/>
  <c r="FM421" s="1"/>
  <c r="GB421" s="1"/>
  <c r="FB423"/>
  <c r="FR423" s="1"/>
  <c r="FB427"/>
  <c r="FM427" s="1"/>
  <c r="GB427" s="1"/>
  <c r="FB501"/>
  <c r="FB517"/>
  <c r="FM517" s="1"/>
  <c r="GB517" s="1"/>
  <c r="FB525"/>
  <c r="FB527"/>
  <c r="FB529"/>
  <c r="FB539"/>
  <c r="FB547"/>
  <c r="FB549"/>
  <c r="FB551"/>
  <c r="FB553"/>
  <c r="FB559"/>
  <c r="FR559" s="1"/>
  <c r="FB563"/>
  <c r="FR563" s="1"/>
  <c r="FB565"/>
  <c r="FB567"/>
  <c r="FB573"/>
  <c r="FB575"/>
  <c r="FB579"/>
  <c r="FB628"/>
  <c r="FB419"/>
  <c r="FB425"/>
  <c r="FB429"/>
  <c r="FB433"/>
  <c r="FB493"/>
  <c r="FB495"/>
  <c r="FB497"/>
  <c r="FB503"/>
  <c r="FB511"/>
  <c r="FB523"/>
  <c r="FB533"/>
  <c r="FB571"/>
  <c r="FB587"/>
  <c r="FB439"/>
  <c r="FB491"/>
  <c r="FB515"/>
  <c r="FB519"/>
  <c r="FB521"/>
  <c r="FB531"/>
  <c r="FB545"/>
  <c r="FB591"/>
  <c r="FB618"/>
  <c r="FB620"/>
  <c r="FB630"/>
  <c r="FB632"/>
  <c r="FB499"/>
  <c r="FB509"/>
  <c r="FB513"/>
  <c r="FB535"/>
  <c r="FB537"/>
  <c r="FB543"/>
  <c r="FB555"/>
  <c r="FQ555" s="1"/>
  <c r="GA555" s="1"/>
  <c r="FB557"/>
  <c r="FB561"/>
  <c r="FR561" s="1"/>
  <c r="FB610"/>
  <c r="FB616"/>
  <c r="FB624"/>
  <c r="FB626"/>
  <c r="FB640"/>
  <c r="FB650"/>
  <c r="FM650" s="1"/>
  <c r="GB650" s="1"/>
  <c r="FB662"/>
  <c r="FB668"/>
  <c r="FB670"/>
  <c r="FB686"/>
  <c r="FM686" s="1"/>
  <c r="GB686" s="1"/>
  <c r="FB704"/>
  <c r="FB708"/>
  <c r="FB710"/>
  <c r="FB722"/>
  <c r="FB732"/>
  <c r="FR732" s="1"/>
  <c r="FB792"/>
  <c r="FB796"/>
  <c r="FB798"/>
  <c r="FB816"/>
  <c r="FB826"/>
  <c r="FB830"/>
  <c r="FB832"/>
  <c r="FM832" s="1"/>
  <c r="GB832" s="1"/>
  <c r="FB840"/>
  <c r="FR840" s="1"/>
  <c r="FB846"/>
  <c r="FB642"/>
  <c r="FB652"/>
  <c r="FM652" s="1"/>
  <c r="GB652" s="1"/>
  <c r="FB658"/>
  <c r="FB660"/>
  <c r="FR660" s="1"/>
  <c r="FB676"/>
  <c r="FB678"/>
  <c r="FB680"/>
  <c r="FB682"/>
  <c r="FR682" s="1"/>
  <c r="FB688"/>
  <c r="FB690"/>
  <c r="FB694"/>
  <c r="FB696"/>
  <c r="FB698"/>
  <c r="FB706"/>
  <c r="FB716"/>
  <c r="FB718"/>
  <c r="FB770"/>
  <c r="FB834"/>
  <c r="FM834" s="1"/>
  <c r="GB834" s="1"/>
  <c r="FB842"/>
  <c r="FB850"/>
  <c r="FB856"/>
  <c r="FB862"/>
  <c r="FB638"/>
  <c r="FM638" s="1"/>
  <c r="GB638" s="1"/>
  <c r="FB646"/>
  <c r="FB664"/>
  <c r="FB666"/>
  <c r="FB684"/>
  <c r="FM684" s="1"/>
  <c r="GB684" s="1"/>
  <c r="FB700"/>
  <c r="FB712"/>
  <c r="FB714"/>
  <c r="FB724"/>
  <c r="FB728"/>
  <c r="FB730"/>
  <c r="FB736"/>
  <c r="FM736" s="1"/>
  <c r="GB736" s="1"/>
  <c r="FB738"/>
  <c r="FM738" s="1"/>
  <c r="GB738" s="1"/>
  <c r="FB740"/>
  <c r="FB756"/>
  <c r="FB766"/>
  <c r="FB774"/>
  <c r="FB828"/>
  <c r="FB838"/>
  <c r="FM838" s="1"/>
  <c r="GB838" s="1"/>
  <c r="FB636"/>
  <c r="FB644"/>
  <c r="FR644" s="1"/>
  <c r="FB648"/>
  <c r="FR648" s="1"/>
  <c r="FB672"/>
  <c r="FB674"/>
  <c r="FB692"/>
  <c r="FM692" s="1"/>
  <c r="GB692" s="1"/>
  <c r="FB720"/>
  <c r="FB726"/>
  <c r="FB752"/>
  <c r="FB772"/>
  <c r="FB800"/>
  <c r="FB804"/>
  <c r="FB808"/>
  <c r="FB810"/>
  <c r="FB812"/>
  <c r="FB818"/>
  <c r="FB822"/>
  <c r="FM822" s="1"/>
  <c r="GB822" s="1"/>
  <c r="FB824"/>
  <c r="FM824" s="1"/>
  <c r="GB824" s="1"/>
  <c r="FB836"/>
  <c r="FB852"/>
  <c r="FB864"/>
  <c r="FB874"/>
  <c r="FB878"/>
  <c r="FB880"/>
  <c r="FB892"/>
  <c r="FM892" s="1"/>
  <c r="GB892" s="1"/>
  <c r="FB908"/>
  <c r="FB910"/>
  <c r="FB916"/>
  <c r="FB922"/>
  <c r="FB930"/>
  <c r="FB942"/>
  <c r="FB952"/>
  <c r="FB956"/>
  <c r="FB958"/>
  <c r="FB970"/>
  <c r="FB978"/>
  <c r="FB980"/>
  <c r="FM980" s="1"/>
  <c r="GB980" s="1"/>
  <c r="FB984"/>
  <c r="FB986"/>
  <c r="FB988"/>
  <c r="FB996"/>
  <c r="FB1002"/>
  <c r="FB1018"/>
  <c r="FB1039"/>
  <c r="FR1039" s="1"/>
  <c r="FB13"/>
  <c r="FB23"/>
  <c r="FB868"/>
  <c r="FB882"/>
  <c r="FB888"/>
  <c r="FM888" s="1"/>
  <c r="GB888" s="1"/>
  <c r="FB894"/>
  <c r="FB900"/>
  <c r="FB902"/>
  <c r="FB904"/>
  <c r="FM904" s="1"/>
  <c r="GB904" s="1"/>
  <c r="FB954"/>
  <c r="FB962"/>
  <c r="FR962" s="1"/>
  <c r="FB968"/>
  <c r="FB992"/>
  <c r="FB15"/>
  <c r="FB19"/>
  <c r="FB860"/>
  <c r="FB866"/>
  <c r="FB870"/>
  <c r="FB872"/>
  <c r="FB876"/>
  <c r="FB886"/>
  <c r="FB890"/>
  <c r="FB896"/>
  <c r="FB906"/>
  <c r="FB912"/>
  <c r="FB920"/>
  <c r="FB924"/>
  <c r="FB938"/>
  <c r="FB946"/>
  <c r="FB950"/>
  <c r="FB964"/>
  <c r="FB1006"/>
  <c r="FP1006" s="1"/>
  <c r="GC1006" s="1"/>
  <c r="FB32"/>
  <c r="FB898"/>
  <c r="FM898" s="1"/>
  <c r="GB898" s="1"/>
  <c r="FB918"/>
  <c r="FB926"/>
  <c r="FB928"/>
  <c r="FB936"/>
  <c r="FB972"/>
  <c r="FB998"/>
  <c r="FB1000"/>
  <c r="FB1004"/>
  <c r="FB1008"/>
  <c r="FB1010"/>
  <c r="FB1014"/>
  <c r="FB1016"/>
  <c r="FF51"/>
  <c r="FF52"/>
  <c r="FF56"/>
  <c r="FF62"/>
  <c r="FF68"/>
  <c r="FF50"/>
  <c r="FF53"/>
  <c r="FF54"/>
  <c r="FF58"/>
  <c r="FF79"/>
  <c r="FQ79" s="1"/>
  <c r="GA79" s="1"/>
  <c r="FF81"/>
  <c r="FF55"/>
  <c r="FF64"/>
  <c r="FF70"/>
  <c r="FF77"/>
  <c r="FF72"/>
  <c r="FF73"/>
  <c r="FF75"/>
  <c r="FF91"/>
  <c r="FF93"/>
  <c r="FF99"/>
  <c r="FF101"/>
  <c r="FP101" s="1"/>
  <c r="GC101" s="1"/>
  <c r="FF114"/>
  <c r="FQ114" s="1"/>
  <c r="GA114" s="1"/>
  <c r="FF135"/>
  <c r="FF142"/>
  <c r="FF145"/>
  <c r="FF149"/>
  <c r="FF183"/>
  <c r="FF186"/>
  <c r="FF197"/>
  <c r="FF200"/>
  <c r="FF97"/>
  <c r="FQ97" s="1"/>
  <c r="GA97" s="1"/>
  <c r="FF124"/>
  <c r="FF143"/>
  <c r="FF146"/>
  <c r="FM146" s="1"/>
  <c r="GB146" s="1"/>
  <c r="FF150"/>
  <c r="FF155"/>
  <c r="FF157"/>
  <c r="FF179"/>
  <c r="FF185"/>
  <c r="FF192"/>
  <c r="FF95"/>
  <c r="FF103"/>
  <c r="FF126"/>
  <c r="FF141"/>
  <c r="FF167"/>
  <c r="FF170"/>
  <c r="FF173"/>
  <c r="FF176"/>
  <c r="FF191"/>
  <c r="FF193"/>
  <c r="FF194"/>
  <c r="FF130"/>
  <c r="FF131"/>
  <c r="FF134"/>
  <c r="FF138"/>
  <c r="FF139"/>
  <c r="FF147"/>
  <c r="FF199"/>
  <c r="FF201"/>
  <c r="FF203"/>
  <c r="FF216"/>
  <c r="FF219"/>
  <c r="FF220"/>
  <c r="FF232"/>
  <c r="FF234"/>
  <c r="FF237"/>
  <c r="FF240"/>
  <c r="FF242"/>
  <c r="FF246"/>
  <c r="FF300"/>
  <c r="FQ300" s="1"/>
  <c r="GA300" s="1"/>
  <c r="FF301"/>
  <c r="FF290"/>
  <c r="FF296"/>
  <c r="FF204"/>
  <c r="FF207"/>
  <c r="FF212"/>
  <c r="FF224"/>
  <c r="FF241"/>
  <c r="FF196"/>
  <c r="FF202"/>
  <c r="FF206"/>
  <c r="FF209"/>
  <c r="FQ209" s="1"/>
  <c r="GA209" s="1"/>
  <c r="FF221"/>
  <c r="FF222"/>
  <c r="FF228"/>
  <c r="FF236"/>
  <c r="FF238"/>
  <c r="FF299"/>
  <c r="FF304"/>
  <c r="FF305"/>
  <c r="FF307"/>
  <c r="FF319"/>
  <c r="FF320"/>
  <c r="FF323"/>
  <c r="FF324"/>
  <c r="FF327"/>
  <c r="FF328"/>
  <c r="FF333"/>
  <c r="FF335"/>
  <c r="FF340"/>
  <c r="FF361"/>
  <c r="FF362"/>
  <c r="FF364"/>
  <c r="FF367"/>
  <c r="FF371"/>
  <c r="FF382"/>
  <c r="FM382" s="1"/>
  <c r="GB382" s="1"/>
  <c r="FF405"/>
  <c r="FF407"/>
  <c r="FF303"/>
  <c r="FF359"/>
  <c r="FF366"/>
  <c r="FF368"/>
  <c r="FF369"/>
  <c r="FF373"/>
  <c r="FF374"/>
  <c r="FF387"/>
  <c r="FF306"/>
  <c r="FF309"/>
  <c r="FQ309" s="1"/>
  <c r="GA309" s="1"/>
  <c r="FF317"/>
  <c r="FF332"/>
  <c r="FF337"/>
  <c r="FF339"/>
  <c r="FF342"/>
  <c r="FF350"/>
  <c r="FF353"/>
  <c r="FF357"/>
  <c r="FF365"/>
  <c r="FF370"/>
  <c r="FF372"/>
  <c r="FF375"/>
  <c r="FF381"/>
  <c r="FF386"/>
  <c r="FF388"/>
  <c r="FF400"/>
  <c r="FF403"/>
  <c r="FF419"/>
  <c r="FF425"/>
  <c r="FF429"/>
  <c r="FF433"/>
  <c r="FF439"/>
  <c r="FF461"/>
  <c r="FM461" s="1"/>
  <c r="GB461" s="1"/>
  <c r="FF467"/>
  <c r="FM467" s="1"/>
  <c r="GB467" s="1"/>
  <c r="FF483"/>
  <c r="FF491"/>
  <c r="FF515"/>
  <c r="FF519"/>
  <c r="FF521"/>
  <c r="FF545"/>
  <c r="FF571"/>
  <c r="FF587"/>
  <c r="FF630"/>
  <c r="FF445"/>
  <c r="FF449"/>
  <c r="FF459"/>
  <c r="FF465"/>
  <c r="FF475"/>
  <c r="FF499"/>
  <c r="FF509"/>
  <c r="FF513"/>
  <c r="FF535"/>
  <c r="FF537"/>
  <c r="FF543"/>
  <c r="FF555"/>
  <c r="FF557"/>
  <c r="FF569"/>
  <c r="FF583"/>
  <c r="FF591"/>
  <c r="FF610"/>
  <c r="FF415"/>
  <c r="FF437"/>
  <c r="FF441"/>
  <c r="FF525"/>
  <c r="FF527"/>
  <c r="FF529"/>
  <c r="FQ529" s="1"/>
  <c r="GA529" s="1"/>
  <c r="FF539"/>
  <c r="FF547"/>
  <c r="FF549"/>
  <c r="FF551"/>
  <c r="FF553"/>
  <c r="FF565"/>
  <c r="FF567"/>
  <c r="FF577"/>
  <c r="FF581"/>
  <c r="FF585"/>
  <c r="FF589"/>
  <c r="FF595"/>
  <c r="FF605"/>
  <c r="FF628"/>
  <c r="FF469"/>
  <c r="FM469" s="1"/>
  <c r="GB469" s="1"/>
  <c r="FF573"/>
  <c r="FF575"/>
  <c r="FF579"/>
  <c r="FF742"/>
  <c r="FF770"/>
  <c r="FF802"/>
  <c r="FF806"/>
  <c r="FF616"/>
  <c r="FF624"/>
  <c r="FF626"/>
  <c r="FF636"/>
  <c r="FF656"/>
  <c r="FF672"/>
  <c r="FF674"/>
  <c r="FF720"/>
  <c r="FF726"/>
  <c r="FF730"/>
  <c r="FF740"/>
  <c r="FF766"/>
  <c r="FF772"/>
  <c r="FF774"/>
  <c r="FF782"/>
  <c r="FF836"/>
  <c r="FF640"/>
  <c r="FF662"/>
  <c r="FF668"/>
  <c r="FF670"/>
  <c r="FF704"/>
  <c r="FF708"/>
  <c r="FF710"/>
  <c r="FF722"/>
  <c r="FF750"/>
  <c r="FF752"/>
  <c r="FQ752" s="1"/>
  <c r="GA752" s="1"/>
  <c r="FF762"/>
  <c r="FF764"/>
  <c r="FF776"/>
  <c r="FF778"/>
  <c r="FF784"/>
  <c r="FF790"/>
  <c r="FF792"/>
  <c r="FF794"/>
  <c r="FF800"/>
  <c r="FF810"/>
  <c r="FF812"/>
  <c r="FF818"/>
  <c r="FF826"/>
  <c r="FF716"/>
  <c r="FF718"/>
  <c r="FF746"/>
  <c r="FF754"/>
  <c r="FF758"/>
  <c r="FF780"/>
  <c r="FF786"/>
  <c r="FF796"/>
  <c r="FF798"/>
  <c r="FF816"/>
  <c r="FF842"/>
  <c r="FF850"/>
  <c r="FF856"/>
  <c r="FF866"/>
  <c r="FF870"/>
  <c r="FF872"/>
  <c r="FF876"/>
  <c r="FF938"/>
  <c r="FF948"/>
  <c r="FF954"/>
  <c r="FF960"/>
  <c r="FF968"/>
  <c r="FF974"/>
  <c r="FF976"/>
  <c r="FF982"/>
  <c r="FF990"/>
  <c r="FF992"/>
  <c r="FF1035"/>
  <c r="FF1037"/>
  <c r="FF926"/>
  <c r="FF928"/>
  <c r="FF930"/>
  <c r="FF964"/>
  <c r="FF1033"/>
  <c r="FF28"/>
  <c r="FF32"/>
  <c r="FF880"/>
  <c r="FF908"/>
  <c r="FF910"/>
  <c r="FF916"/>
  <c r="FF922"/>
  <c r="FF934"/>
  <c r="FF972"/>
  <c r="FF998"/>
  <c r="FF1000"/>
  <c r="FF1004"/>
  <c r="FF1008"/>
  <c r="FF1010"/>
  <c r="FF1014"/>
  <c r="FF1016"/>
  <c r="FF1021"/>
  <c r="FQ1021" s="1"/>
  <c r="GA1021" s="1"/>
  <c r="FF1027"/>
  <c r="FF1029"/>
  <c r="FF1031"/>
  <c r="FF17"/>
  <c r="FF21"/>
  <c r="FF25"/>
  <c r="FF846"/>
  <c r="FF862"/>
  <c r="FF952"/>
  <c r="FQ952" s="1"/>
  <c r="GA952" s="1"/>
  <c r="FF956"/>
  <c r="FF970"/>
  <c r="FF978"/>
  <c r="FF34"/>
  <c r="FF10"/>
  <c r="EZ10"/>
  <c r="FF9"/>
  <c r="EV9"/>
  <c r="EY9"/>
  <c r="FB8"/>
  <c r="FB7"/>
  <c r="FE47"/>
  <c r="FP47" s="1"/>
  <c r="GC47" s="1"/>
  <c r="FF46"/>
  <c r="FB46"/>
  <c r="EX46"/>
  <c r="FF44"/>
  <c r="FB44"/>
  <c r="EY42"/>
  <c r="FE41"/>
  <c r="FE40"/>
  <c r="EW40"/>
  <c r="FF38"/>
  <c r="EW37"/>
  <c r="EV36"/>
  <c r="FB34"/>
  <c r="EZ33"/>
  <c r="FI33" s="1"/>
  <c r="FZ33" s="1"/>
  <c r="EY33"/>
  <c r="EW31"/>
  <c r="EY30"/>
  <c r="EX28"/>
  <c r="FD27"/>
  <c r="EV27"/>
  <c r="FA26"/>
  <c r="EW26"/>
  <c r="FF23"/>
  <c r="FB21"/>
  <c r="EY20"/>
  <c r="FD18"/>
  <c r="FQ18" s="1"/>
  <c r="GA18" s="1"/>
  <c r="EV18"/>
  <c r="FE15"/>
  <c r="EV1038"/>
  <c r="EV1036"/>
  <c r="FA1032"/>
  <c r="EW1031"/>
  <c r="FB1029"/>
  <c r="FB1027"/>
  <c r="EV1024"/>
  <c r="EY1018"/>
  <c r="FE1016"/>
  <c r="FE1014"/>
  <c r="EY1010"/>
  <c r="FE1008"/>
  <c r="EW1006"/>
  <c r="FE1004"/>
  <c r="EV1003"/>
  <c r="FE1000"/>
  <c r="FE998"/>
  <c r="EV997"/>
  <c r="FE991"/>
  <c r="EW991"/>
  <c r="FE990"/>
  <c r="FF988"/>
  <c r="FQ988" s="1"/>
  <c r="GA988" s="1"/>
  <c r="EX988"/>
  <c r="FE987"/>
  <c r="FA987"/>
  <c r="EW987"/>
  <c r="FE986"/>
  <c r="FE979"/>
  <c r="FA979"/>
  <c r="EW979"/>
  <c r="FE978"/>
  <c r="EX976"/>
  <c r="EY972"/>
  <c r="FB966"/>
  <c r="FB960"/>
  <c r="EX960"/>
  <c r="FD957"/>
  <c r="EV957"/>
  <c r="EY956"/>
  <c r="FE954"/>
  <c r="EW954"/>
  <c r="FF950"/>
  <c r="FQ950" s="1"/>
  <c r="GA950" s="1"/>
  <c r="FE944"/>
  <c r="FE941"/>
  <c r="FA941"/>
  <c r="EW941"/>
  <c r="FF936"/>
  <c r="EX936"/>
  <c r="FD929"/>
  <c r="EZ929"/>
  <c r="EV929"/>
  <c r="FE918"/>
  <c r="EW918"/>
  <c r="FD917"/>
  <c r="EV917"/>
  <c r="FD915"/>
  <c r="FF912"/>
  <c r="EX912"/>
  <c r="EY909"/>
  <c r="EY905"/>
  <c r="FU902"/>
  <c r="FV902" s="1"/>
  <c r="FU900"/>
  <c r="FV900" s="1"/>
  <c r="FF886"/>
  <c r="EX886"/>
  <c r="FF882"/>
  <c r="EX882"/>
  <c r="FE876"/>
  <c r="FF874"/>
  <c r="EX874"/>
  <c r="EY869"/>
  <c r="FF868"/>
  <c r="EX868"/>
  <c r="EY53"/>
  <c r="EY80"/>
  <c r="EY89"/>
  <c r="EY55"/>
  <c r="EY81"/>
  <c r="EY59"/>
  <c r="EY60"/>
  <c r="EY64"/>
  <c r="EY65"/>
  <c r="EY70"/>
  <c r="EY71"/>
  <c r="EY73"/>
  <c r="EY74"/>
  <c r="EY75"/>
  <c r="EY77"/>
  <c r="EY84"/>
  <c r="EY86"/>
  <c r="EY69"/>
  <c r="EY72"/>
  <c r="EY106"/>
  <c r="EY110"/>
  <c r="EY144"/>
  <c r="EY146"/>
  <c r="EY161"/>
  <c r="EY93"/>
  <c r="EY95"/>
  <c r="EY98"/>
  <c r="EY113"/>
  <c r="EY114"/>
  <c r="EY155"/>
  <c r="EY157"/>
  <c r="EY188"/>
  <c r="EY103"/>
  <c r="EY111"/>
  <c r="EY124"/>
  <c r="EY128"/>
  <c r="EY90"/>
  <c r="EY116"/>
  <c r="EY118"/>
  <c r="EY126"/>
  <c r="EY196"/>
  <c r="EY251"/>
  <c r="EY255"/>
  <c r="EY280"/>
  <c r="EY285"/>
  <c r="EY287"/>
  <c r="FL287" s="1"/>
  <c r="GE287" s="1"/>
  <c r="EY249"/>
  <c r="EY253"/>
  <c r="EY256"/>
  <c r="EY257"/>
  <c r="EY260"/>
  <c r="EY261"/>
  <c r="EY264"/>
  <c r="EY265"/>
  <c r="EY275"/>
  <c r="EY281"/>
  <c r="EY284"/>
  <c r="EY286"/>
  <c r="EY288"/>
  <c r="EY290"/>
  <c r="EY243"/>
  <c r="EY291"/>
  <c r="EY269"/>
  <c r="EY270"/>
  <c r="EY273"/>
  <c r="EY279"/>
  <c r="EY282"/>
  <c r="EY404"/>
  <c r="EY406"/>
  <c r="EY407"/>
  <c r="EY410"/>
  <c r="EY405"/>
  <c r="EY442"/>
  <c r="EY445"/>
  <c r="EY448"/>
  <c r="EY452"/>
  <c r="EY454"/>
  <c r="EY455"/>
  <c r="EY461"/>
  <c r="EY463"/>
  <c r="EY467"/>
  <c r="EY479"/>
  <c r="EY483"/>
  <c r="EY484"/>
  <c r="EY494"/>
  <c r="EY498"/>
  <c r="EY502"/>
  <c r="EY506"/>
  <c r="EY512"/>
  <c r="EY524"/>
  <c r="EY528"/>
  <c r="EY534"/>
  <c r="EY536"/>
  <c r="EY548"/>
  <c r="EY552"/>
  <c r="EY556"/>
  <c r="EY564"/>
  <c r="EY615"/>
  <c r="EY415"/>
  <c r="EY416"/>
  <c r="EY437"/>
  <c r="EY439"/>
  <c r="EY441"/>
  <c r="EY449"/>
  <c r="EY456"/>
  <c r="EY465"/>
  <c r="EY470"/>
  <c r="EY475"/>
  <c r="EY476"/>
  <c r="EY480"/>
  <c r="EY482"/>
  <c r="EY487"/>
  <c r="EY488"/>
  <c r="EY489"/>
  <c r="EY496"/>
  <c r="EY504"/>
  <c r="EY522"/>
  <c r="EY532"/>
  <c r="EY538"/>
  <c r="EY546"/>
  <c r="EY558"/>
  <c r="EY577"/>
  <c r="EY578"/>
  <c r="EY581"/>
  <c r="EY585"/>
  <c r="EY589"/>
  <c r="EY591"/>
  <c r="EY595"/>
  <c r="EY451"/>
  <c r="EY457"/>
  <c r="EY471"/>
  <c r="EY481"/>
  <c r="EY485"/>
  <c r="EY568"/>
  <c r="EY570"/>
  <c r="EY573"/>
  <c r="EY574"/>
  <c r="EY575"/>
  <c r="EY579"/>
  <c r="EY590"/>
  <c r="EY412"/>
  <c r="EY447"/>
  <c r="EY453"/>
  <c r="FJ453" s="1"/>
  <c r="FY453" s="1"/>
  <c r="EY469"/>
  <c r="EY631"/>
  <c r="EY635"/>
  <c r="EY639"/>
  <c r="EY649"/>
  <c r="EY657"/>
  <c r="EY659"/>
  <c r="EY667"/>
  <c r="EY669"/>
  <c r="EY673"/>
  <c r="EY677"/>
  <c r="EY679"/>
  <c r="EY691"/>
  <c r="EY695"/>
  <c r="EY707"/>
  <c r="EY768"/>
  <c r="EY653"/>
  <c r="EY675"/>
  <c r="EY689"/>
  <c r="EY709"/>
  <c r="EY715"/>
  <c r="EY750"/>
  <c r="EY756"/>
  <c r="EY762"/>
  <c r="EY765"/>
  <c r="EY777"/>
  <c r="EY778"/>
  <c r="EY790"/>
  <c r="EY825"/>
  <c r="EY829"/>
  <c r="EY831"/>
  <c r="EY839"/>
  <c r="EY843"/>
  <c r="EY845"/>
  <c r="EY851"/>
  <c r="EY853"/>
  <c r="EY855"/>
  <c r="EY861"/>
  <c r="EY619"/>
  <c r="EY685"/>
  <c r="EY687"/>
  <c r="EY711"/>
  <c r="EY713"/>
  <c r="EY717"/>
  <c r="EY727"/>
  <c r="EY729"/>
  <c r="EY741"/>
  <c r="EY746"/>
  <c r="EY749"/>
  <c r="EY752"/>
  <c r="EY754"/>
  <c r="EY758"/>
  <c r="EY761"/>
  <c r="EY772"/>
  <c r="EY781"/>
  <c r="EY785"/>
  <c r="EY786"/>
  <c r="EY793"/>
  <c r="EY798"/>
  <c r="EY800"/>
  <c r="EY804"/>
  <c r="EY808"/>
  <c r="EY810"/>
  <c r="EY811"/>
  <c r="EY812"/>
  <c r="EY815"/>
  <c r="EY818"/>
  <c r="EY819"/>
  <c r="EY833"/>
  <c r="EY837"/>
  <c r="EY742"/>
  <c r="EY797"/>
  <c r="EY802"/>
  <c r="EY806"/>
  <c r="EY863"/>
  <c r="EY879"/>
  <c r="EY897"/>
  <c r="EY937"/>
  <c r="EY941"/>
  <c r="EY948"/>
  <c r="EY954"/>
  <c r="EY960"/>
  <c r="EY968"/>
  <c r="EY974"/>
  <c r="EY975"/>
  <c r="EY976"/>
  <c r="EY979"/>
  <c r="EY982"/>
  <c r="EY983"/>
  <c r="EY987"/>
  <c r="EY990"/>
  <c r="EY991"/>
  <c r="EY992"/>
  <c r="EY1033"/>
  <c r="EY1034"/>
  <c r="FG1034" s="1"/>
  <c r="FX1034" s="1"/>
  <c r="EY19"/>
  <c r="EY859"/>
  <c r="EY867"/>
  <c r="EY885"/>
  <c r="EY887"/>
  <c r="EY913"/>
  <c r="EY915"/>
  <c r="EY921"/>
  <c r="EY1006"/>
  <c r="EY1020"/>
  <c r="EY1021"/>
  <c r="EY1022"/>
  <c r="EY1026"/>
  <c r="EY1027"/>
  <c r="EY1028"/>
  <c r="EY1029"/>
  <c r="EY1030"/>
  <c r="EY1031"/>
  <c r="EY1032"/>
  <c r="EY12"/>
  <c r="EY16"/>
  <c r="EY17"/>
  <c r="EY21"/>
  <c r="EY22"/>
  <c r="EY25"/>
  <c r="EY841"/>
  <c r="EY917"/>
  <c r="EY929"/>
  <c r="EY940"/>
  <c r="EY944"/>
  <c r="EY994"/>
  <c r="EY942"/>
  <c r="EY952"/>
  <c r="EY957"/>
  <c r="EY958"/>
  <c r="EY971"/>
  <c r="EY980"/>
  <c r="EY995"/>
  <c r="EY996"/>
  <c r="EY10"/>
  <c r="FE10"/>
  <c r="FA10"/>
  <c r="EW10"/>
  <c r="FF8"/>
  <c r="FA7"/>
  <c r="EY7"/>
  <c r="EV47"/>
  <c r="FR47" s="1"/>
  <c r="FE46"/>
  <c r="FA46"/>
  <c r="EW46"/>
  <c r="FE44"/>
  <c r="FA44"/>
  <c r="EW44"/>
  <c r="FF42"/>
  <c r="EX42"/>
  <c r="EZ41"/>
  <c r="EV41"/>
  <c r="EV40"/>
  <c r="FE38"/>
  <c r="FA38"/>
  <c r="EW38"/>
  <c r="EY36"/>
  <c r="GG35"/>
  <c r="EW34"/>
  <c r="EY34"/>
  <c r="FF33"/>
  <c r="FB33"/>
  <c r="EX33"/>
  <c r="FF30"/>
  <c r="EX30"/>
  <c r="FE29"/>
  <c r="GG28"/>
  <c r="FE27"/>
  <c r="EY27"/>
  <c r="FE26"/>
  <c r="EX25"/>
  <c r="FE23"/>
  <c r="FA22"/>
  <c r="EW21"/>
  <c r="EY18"/>
  <c r="EV16"/>
  <c r="EY1038"/>
  <c r="GG1036"/>
  <c r="EY1036"/>
  <c r="FG1036" s="1"/>
  <c r="FX1036" s="1"/>
  <c r="EY1035"/>
  <c r="FG1035" s="1"/>
  <c r="FX1035" s="1"/>
  <c r="FD1032"/>
  <c r="EZ1032"/>
  <c r="EV1032"/>
  <c r="FA1028"/>
  <c r="EW1027"/>
  <c r="FA1026"/>
  <c r="EY1024"/>
  <c r="FB1021"/>
  <c r="FF1018"/>
  <c r="EX1018"/>
  <c r="FE1011"/>
  <c r="EW1011"/>
  <c r="EY984"/>
  <c r="FB974"/>
  <c r="EX974"/>
  <c r="FE970"/>
  <c r="FE967"/>
  <c r="EW967"/>
  <c r="EY964"/>
  <c r="FE960"/>
  <c r="FF958"/>
  <c r="EX958"/>
  <c r="EW949"/>
  <c r="FB948"/>
  <c r="EY946"/>
  <c r="EY945"/>
  <c r="FE943"/>
  <c r="FA943"/>
  <c r="FF940"/>
  <c r="FB940"/>
  <c r="EX940"/>
  <c r="EV937"/>
  <c r="EY927"/>
  <c r="FF920"/>
  <c r="EX920"/>
  <c r="EX914"/>
  <c r="FE910"/>
  <c r="FD897"/>
  <c r="EV897"/>
  <c r="FE886"/>
  <c r="EW886"/>
  <c r="EV885"/>
  <c r="EV879"/>
  <c r="EZ873"/>
  <c r="EY871"/>
  <c r="EV867"/>
  <c r="EY865"/>
  <c r="FB848"/>
  <c r="FB844"/>
  <c r="EV58"/>
  <c r="EV65"/>
  <c r="EV71"/>
  <c r="EV78"/>
  <c r="EV50"/>
  <c r="EV51"/>
  <c r="EV54"/>
  <c r="EV52"/>
  <c r="EV53"/>
  <c r="EV61"/>
  <c r="FR61" s="1"/>
  <c r="EV63"/>
  <c r="EV67"/>
  <c r="EV125"/>
  <c r="EV121"/>
  <c r="EV129"/>
  <c r="EV135"/>
  <c r="EV136"/>
  <c r="EV140"/>
  <c r="EV148"/>
  <c r="EV150"/>
  <c r="EV167"/>
  <c r="EV170"/>
  <c r="FR170" s="1"/>
  <c r="EV173"/>
  <c r="EV176"/>
  <c r="EV187"/>
  <c r="EV102"/>
  <c r="EV115"/>
  <c r="EV127"/>
  <c r="EV132"/>
  <c r="EV133"/>
  <c r="EV143"/>
  <c r="EV146"/>
  <c r="EV171"/>
  <c r="EV172"/>
  <c r="FR172" s="1"/>
  <c r="EV175"/>
  <c r="EV180"/>
  <c r="EV181"/>
  <c r="EV182"/>
  <c r="EV190"/>
  <c r="EV191"/>
  <c r="EV194"/>
  <c r="EV210"/>
  <c r="EV213"/>
  <c r="EV215"/>
  <c r="EV218"/>
  <c r="EV226"/>
  <c r="EV227"/>
  <c r="EV229"/>
  <c r="EV230"/>
  <c r="EV231"/>
  <c r="EV233"/>
  <c r="EV239"/>
  <c r="EV201"/>
  <c r="EV223"/>
  <c r="EV224"/>
  <c r="EV247"/>
  <c r="EV236"/>
  <c r="EV238"/>
  <c r="EV240"/>
  <c r="EV241"/>
  <c r="EV208"/>
  <c r="EV211"/>
  <c r="EV216"/>
  <c r="EV219"/>
  <c r="EV220"/>
  <c r="EV246"/>
  <c r="EV292"/>
  <c r="EV293"/>
  <c r="EV300"/>
  <c r="EV301"/>
  <c r="EV312"/>
  <c r="FR312" s="1"/>
  <c r="EV315"/>
  <c r="EV384"/>
  <c r="EV351"/>
  <c r="EV352"/>
  <c r="EV355"/>
  <c r="EV378"/>
  <c r="EV379"/>
  <c r="EV360"/>
  <c r="EV363"/>
  <c r="EV383"/>
  <c r="EV389"/>
  <c r="FR389" s="1"/>
  <c r="EV390"/>
  <c r="EV391"/>
  <c r="EV393"/>
  <c r="EV394"/>
  <c r="EV395"/>
  <c r="EV397"/>
  <c r="EV398"/>
  <c r="EV402"/>
  <c r="EV403"/>
  <c r="EV314"/>
  <c r="EV318"/>
  <c r="EV321"/>
  <c r="EV322"/>
  <c r="FR322" s="1"/>
  <c r="EV325"/>
  <c r="EV326"/>
  <c r="EV329"/>
  <c r="EV330"/>
  <c r="EV334"/>
  <c r="EV385"/>
  <c r="EV354"/>
  <c r="EV356"/>
  <c r="EV358"/>
  <c r="EV368"/>
  <c r="EV369"/>
  <c r="FR369" s="1"/>
  <c r="EV373"/>
  <c r="EV374"/>
  <c r="EV387"/>
  <c r="EV298"/>
  <c r="EV306"/>
  <c r="EV309"/>
  <c r="EV400"/>
  <c r="EV404"/>
  <c r="EV406"/>
  <c r="EV410"/>
  <c r="EV412"/>
  <c r="EV323"/>
  <c r="EV324"/>
  <c r="EV327"/>
  <c r="EV328"/>
  <c r="EV333"/>
  <c r="EV335"/>
  <c r="EV340"/>
  <c r="EV361"/>
  <c r="EV362"/>
  <c r="EV364"/>
  <c r="EV367"/>
  <c r="EV371"/>
  <c r="EV382"/>
  <c r="EV418"/>
  <c r="FR418" s="1"/>
  <c r="EV438"/>
  <c r="EV460"/>
  <c r="EV492"/>
  <c r="EV510"/>
  <c r="EV514"/>
  <c r="EV516"/>
  <c r="EV520"/>
  <c r="EV572"/>
  <c r="EV582"/>
  <c r="EV588"/>
  <c r="EV594"/>
  <c r="FR594" s="1"/>
  <c r="EV596"/>
  <c r="EV602"/>
  <c r="EV608"/>
  <c r="EV440"/>
  <c r="EV442"/>
  <c r="EV448"/>
  <c r="EV452"/>
  <c r="EV454"/>
  <c r="EV484"/>
  <c r="EV500"/>
  <c r="EV508"/>
  <c r="EV526"/>
  <c r="EV530"/>
  <c r="EV540"/>
  <c r="EV542"/>
  <c r="EV550"/>
  <c r="EV554"/>
  <c r="EV566"/>
  <c r="EV576"/>
  <c r="EV580"/>
  <c r="EV584"/>
  <c r="EV617"/>
  <c r="EV625"/>
  <c r="EV629"/>
  <c r="EV613"/>
  <c r="FR613" s="1"/>
  <c r="EV641"/>
  <c r="EV653"/>
  <c r="EV729"/>
  <c r="EV741"/>
  <c r="EV785"/>
  <c r="EV793"/>
  <c r="EV627"/>
  <c r="EV633"/>
  <c r="EV671"/>
  <c r="EV693"/>
  <c r="EV699"/>
  <c r="EV703"/>
  <c r="FR703" s="1"/>
  <c r="EV705"/>
  <c r="EV721"/>
  <c r="EV723"/>
  <c r="EV725"/>
  <c r="EV733"/>
  <c r="EV735"/>
  <c r="EV737"/>
  <c r="EV739"/>
  <c r="EV747"/>
  <c r="EV751"/>
  <c r="EV755"/>
  <c r="EV757"/>
  <c r="FR757" s="1"/>
  <c r="EV769"/>
  <c r="EV773"/>
  <c r="EV827"/>
  <c r="EV719"/>
  <c r="EV743"/>
  <c r="EV745"/>
  <c r="EV765"/>
  <c r="EV771"/>
  <c r="EV777"/>
  <c r="EV795"/>
  <c r="EV799"/>
  <c r="EV801"/>
  <c r="EV803"/>
  <c r="EV805"/>
  <c r="EV807"/>
  <c r="EV809"/>
  <c r="EV821"/>
  <c r="EV823"/>
  <c r="EV835"/>
  <c r="EV849"/>
  <c r="EV847"/>
  <c r="EV857"/>
  <c r="EV873"/>
  <c r="FR873" s="1"/>
  <c r="EV877"/>
  <c r="EV911"/>
  <c r="EV913"/>
  <c r="EV915"/>
  <c r="EV921"/>
  <c r="EV945"/>
  <c r="EV949"/>
  <c r="EV951"/>
  <c r="EV967"/>
  <c r="EV1005"/>
  <c r="EV1009"/>
  <c r="EV1011"/>
  <c r="EV1015"/>
  <c r="EV14"/>
  <c r="EV20"/>
  <c r="EV871"/>
  <c r="EV865"/>
  <c r="EV869"/>
  <c r="EV875"/>
  <c r="EV881"/>
  <c r="EV901"/>
  <c r="EV905"/>
  <c r="EV909"/>
  <c r="EV919"/>
  <c r="EV927"/>
  <c r="FR927" s="1"/>
  <c r="EV931"/>
  <c r="EV941"/>
  <c r="EV943"/>
  <c r="EV975"/>
  <c r="EV977"/>
  <c r="EV979"/>
  <c r="EV981"/>
  <c r="EV983"/>
  <c r="EV985"/>
  <c r="EV987"/>
  <c r="EV989"/>
  <c r="FR989" s="1"/>
  <c r="EV991"/>
  <c r="FR991" s="1"/>
  <c r="EV1034"/>
  <c r="EV863"/>
  <c r="EZ50"/>
  <c r="EZ55"/>
  <c r="EZ127"/>
  <c r="EZ132"/>
  <c r="EZ154"/>
  <c r="EZ156"/>
  <c r="EZ172"/>
  <c r="EZ175"/>
  <c r="EZ182"/>
  <c r="EZ189"/>
  <c r="EZ102"/>
  <c r="EZ115"/>
  <c r="EZ142"/>
  <c r="EZ146"/>
  <c r="EZ152"/>
  <c r="EZ178"/>
  <c r="EZ184"/>
  <c r="EZ190"/>
  <c r="EZ98"/>
  <c r="EZ150"/>
  <c r="EZ162"/>
  <c r="FI162" s="1"/>
  <c r="FZ162" s="1"/>
  <c r="EZ236"/>
  <c r="EZ238"/>
  <c r="EZ242"/>
  <c r="EZ202"/>
  <c r="EZ211"/>
  <c r="EZ292"/>
  <c r="EZ203"/>
  <c r="EZ205"/>
  <c r="EZ210"/>
  <c r="EZ218"/>
  <c r="EZ226"/>
  <c r="EZ227"/>
  <c r="FG227" s="1"/>
  <c r="FX227" s="1"/>
  <c r="EZ233"/>
  <c r="EZ247"/>
  <c r="EZ198"/>
  <c r="EZ204"/>
  <c r="EZ212"/>
  <c r="EZ235"/>
  <c r="EZ241"/>
  <c r="EZ298"/>
  <c r="EZ303"/>
  <c r="EZ317"/>
  <c r="EZ400"/>
  <c r="EZ301"/>
  <c r="EZ328"/>
  <c r="EZ335"/>
  <c r="EZ340"/>
  <c r="EZ371"/>
  <c r="EZ382"/>
  <c r="EZ412"/>
  <c r="EZ315"/>
  <c r="EZ352"/>
  <c r="EZ355"/>
  <c r="EZ378"/>
  <c r="EZ379"/>
  <c r="EZ360"/>
  <c r="EZ363"/>
  <c r="EZ383"/>
  <c r="EZ389"/>
  <c r="EZ390"/>
  <c r="EZ391"/>
  <c r="EZ393"/>
  <c r="EZ394"/>
  <c r="EZ395"/>
  <c r="EZ397"/>
  <c r="EZ402"/>
  <c r="EZ403"/>
  <c r="EZ310"/>
  <c r="EZ314"/>
  <c r="EZ330"/>
  <c r="EZ334"/>
  <c r="EZ385"/>
  <c r="EZ354"/>
  <c r="EZ356"/>
  <c r="EZ358"/>
  <c r="EZ359"/>
  <c r="EZ366"/>
  <c r="EZ368"/>
  <c r="EZ369"/>
  <c r="EZ373"/>
  <c r="EZ387"/>
  <c r="EZ392"/>
  <c r="EZ396"/>
  <c r="EZ399"/>
  <c r="EZ401"/>
  <c r="EZ418"/>
  <c r="EZ617"/>
  <c r="EZ629"/>
  <c r="EZ442"/>
  <c r="EZ452"/>
  <c r="EZ484"/>
  <c r="EZ498"/>
  <c r="EZ512"/>
  <c r="EZ528"/>
  <c r="EZ534"/>
  <c r="EZ536"/>
  <c r="EZ552"/>
  <c r="EZ556"/>
  <c r="EZ564"/>
  <c r="EZ576"/>
  <c r="EZ578"/>
  <c r="EZ492"/>
  <c r="EZ516"/>
  <c r="EZ671"/>
  <c r="FH671" s="1"/>
  <c r="GD671" s="1"/>
  <c r="EZ699"/>
  <c r="EZ723"/>
  <c r="EZ669"/>
  <c r="EZ673"/>
  <c r="EZ691"/>
  <c r="EZ719"/>
  <c r="EZ733"/>
  <c r="EZ735"/>
  <c r="EZ757"/>
  <c r="EZ823"/>
  <c r="EZ835"/>
  <c r="EZ857"/>
  <c r="FK857" s="1"/>
  <c r="GF857" s="1"/>
  <c r="GG857" s="1"/>
  <c r="EZ615"/>
  <c r="EZ653"/>
  <c r="EZ689"/>
  <c r="EZ709"/>
  <c r="EZ743"/>
  <c r="EZ765"/>
  <c r="EZ805"/>
  <c r="EZ809"/>
  <c r="EZ825"/>
  <c r="EZ829"/>
  <c r="EZ831"/>
  <c r="EZ839"/>
  <c r="EZ749"/>
  <c r="EZ781"/>
  <c r="EZ793"/>
  <c r="EZ845"/>
  <c r="EZ853"/>
  <c r="EZ865"/>
  <c r="EZ869"/>
  <c r="EZ875"/>
  <c r="EZ881"/>
  <c r="EZ901"/>
  <c r="EZ905"/>
  <c r="EZ939"/>
  <c r="EZ971"/>
  <c r="EZ981"/>
  <c r="EZ989"/>
  <c r="EZ1024"/>
  <c r="EZ18"/>
  <c r="EZ879"/>
  <c r="EZ897"/>
  <c r="EZ983"/>
  <c r="EZ987"/>
  <c r="EZ877"/>
  <c r="EZ921"/>
  <c r="EZ951"/>
  <c r="EZ14"/>
  <c r="EZ26"/>
  <c r="EZ855"/>
  <c r="EZ945"/>
  <c r="EZ949"/>
  <c r="EZ967"/>
  <c r="FD78"/>
  <c r="FD67"/>
  <c r="FD61"/>
  <c r="FD63"/>
  <c r="FD69"/>
  <c r="FD52"/>
  <c r="FD98"/>
  <c r="FP98" s="1"/>
  <c r="GC98" s="1"/>
  <c r="FD150"/>
  <c r="FD167"/>
  <c r="FD119"/>
  <c r="FD121"/>
  <c r="FD135"/>
  <c r="FD172"/>
  <c r="FD115"/>
  <c r="FD300"/>
  <c r="FD352"/>
  <c r="FD378"/>
  <c r="FD379"/>
  <c r="FM379" s="1"/>
  <c r="GB379" s="1"/>
  <c r="FD383"/>
  <c r="FD393"/>
  <c r="FD397"/>
  <c r="FD410"/>
  <c r="FD385"/>
  <c r="FD358"/>
  <c r="FD368"/>
  <c r="FD335"/>
  <c r="FD361"/>
  <c r="FD364"/>
  <c r="FD412"/>
  <c r="FD456"/>
  <c r="FM456" s="1"/>
  <c r="GB456" s="1"/>
  <c r="FD470"/>
  <c r="FD476"/>
  <c r="FD480"/>
  <c r="FD482"/>
  <c r="FD576"/>
  <c r="FD416"/>
  <c r="FD458"/>
  <c r="FD462"/>
  <c r="FD464"/>
  <c r="FD466"/>
  <c r="FD474"/>
  <c r="FD486"/>
  <c r="FD490"/>
  <c r="FD492"/>
  <c r="FD510"/>
  <c r="FD514"/>
  <c r="FD516"/>
  <c r="FD578"/>
  <c r="FD596"/>
  <c r="FD608"/>
  <c r="FD530"/>
  <c r="FD542"/>
  <c r="FD550"/>
  <c r="FD554"/>
  <c r="FD629"/>
  <c r="FQ629" s="1"/>
  <c r="GA629" s="1"/>
  <c r="FD452"/>
  <c r="FD454"/>
  <c r="FD653"/>
  <c r="FD733"/>
  <c r="FD735"/>
  <c r="FD737"/>
  <c r="FD613"/>
  <c r="FD765"/>
  <c r="FD777"/>
  <c r="FD723"/>
  <c r="FD749"/>
  <c r="FD761"/>
  <c r="FD781"/>
  <c r="FD785"/>
  <c r="FD793"/>
  <c r="FD827"/>
  <c r="FD627"/>
  <c r="FD795"/>
  <c r="FD821"/>
  <c r="FD823"/>
  <c r="FD835"/>
  <c r="FD873"/>
  <c r="FD921"/>
  <c r="FD983"/>
  <c r="FD987"/>
  <c r="FD1034"/>
  <c r="FD847"/>
  <c r="FD871"/>
  <c r="FD857"/>
  <c r="FD865"/>
  <c r="FD869"/>
  <c r="FD875"/>
  <c r="FD881"/>
  <c r="FD901"/>
  <c r="FD905"/>
  <c r="FQ905" s="1"/>
  <c r="GA905" s="1"/>
  <c r="FD919"/>
  <c r="FQ919" s="1"/>
  <c r="GA919" s="1"/>
  <c r="FD927"/>
  <c r="FD967"/>
  <c r="FD981"/>
  <c r="FD989"/>
  <c r="FD29"/>
  <c r="EW6"/>
  <c r="FA6"/>
  <c r="FE6"/>
  <c r="FD9"/>
  <c r="FP9" s="1"/>
  <c r="GC9" s="1"/>
  <c r="EX9"/>
  <c r="FD8"/>
  <c r="FE8"/>
  <c r="FA8"/>
  <c r="EW8"/>
  <c r="FE7"/>
  <c r="FW49"/>
  <c r="EZ46"/>
  <c r="EV46"/>
  <c r="EY44"/>
  <c r="FD44"/>
  <c r="EZ44"/>
  <c r="EV44"/>
  <c r="FE42"/>
  <c r="FA42"/>
  <c r="EW42"/>
  <c r="EY41"/>
  <c r="EY40"/>
  <c r="EV37"/>
  <c r="EY37"/>
  <c r="FF36"/>
  <c r="FB36"/>
  <c r="EX36"/>
  <c r="FE33"/>
  <c r="FE32"/>
  <c r="EY29"/>
  <c r="FF27"/>
  <c r="EX27"/>
  <c r="EV26"/>
  <c r="EY26"/>
  <c r="FB25"/>
  <c r="EZ22"/>
  <c r="EV22"/>
  <c r="FE20"/>
  <c r="GG20"/>
  <c r="FF19"/>
  <c r="EX19"/>
  <c r="FD16"/>
  <c r="EY14"/>
  <c r="FF13"/>
  <c r="EX13"/>
  <c r="FD1040"/>
  <c r="EV1040"/>
  <c r="EY1037"/>
  <c r="EX1035"/>
  <c r="EV1030"/>
  <c r="EZ1028"/>
  <c r="EV1028"/>
  <c r="EZ1026"/>
  <c r="EV1026"/>
  <c r="FR1026" s="1"/>
  <c r="FA1022"/>
  <c r="EW1021"/>
  <c r="FA1020"/>
  <c r="EY1016"/>
  <c r="EY1014"/>
  <c r="FE1010"/>
  <c r="EY1008"/>
  <c r="EY1004"/>
  <c r="EY1002"/>
  <c r="EY1000"/>
  <c r="EY998"/>
  <c r="FF994"/>
  <c r="FB994"/>
  <c r="EX994"/>
  <c r="EX992"/>
  <c r="EY986"/>
  <c r="FE985"/>
  <c r="FF984"/>
  <c r="EX984"/>
  <c r="FE983"/>
  <c r="FA983"/>
  <c r="EW983"/>
  <c r="FB982"/>
  <c r="EX982"/>
  <c r="FE981"/>
  <c r="FQ981" s="1"/>
  <c r="GA981" s="1"/>
  <c r="FA981"/>
  <c r="EW981"/>
  <c r="EY978"/>
  <c r="FE977"/>
  <c r="FE976"/>
  <c r="FE975"/>
  <c r="FE974"/>
  <c r="FP974" s="1"/>
  <c r="GC974" s="1"/>
  <c r="EZ973"/>
  <c r="EV973"/>
  <c r="FE972"/>
  <c r="FA971"/>
  <c r="FE968"/>
  <c r="FP968" s="1"/>
  <c r="GC968" s="1"/>
  <c r="EW968"/>
  <c r="FD959"/>
  <c r="EV959"/>
  <c r="EW958"/>
  <c r="FE956"/>
  <c r="FE948"/>
  <c r="EZ947"/>
  <c r="EV947"/>
  <c r="FF946"/>
  <c r="FF942"/>
  <c r="EX942"/>
  <c r="FE940"/>
  <c r="EV939"/>
  <c r="EV933"/>
  <c r="FE928"/>
  <c r="EW928"/>
  <c r="FE926"/>
  <c r="EW926"/>
  <c r="EZ919"/>
  <c r="FE916"/>
  <c r="EW916"/>
  <c r="FF914"/>
  <c r="FE908"/>
  <c r="FP908" s="1"/>
  <c r="GC908" s="1"/>
  <c r="EW908"/>
  <c r="FF906"/>
  <c r="EX906"/>
  <c r="EY901"/>
  <c r="FF890"/>
  <c r="EX890"/>
  <c r="EY877"/>
  <c r="EY875"/>
  <c r="EY873"/>
  <c r="FE870"/>
  <c r="EW870"/>
  <c r="FF864"/>
  <c r="FQ864" s="1"/>
  <c r="GA864" s="1"/>
  <c r="EX864"/>
  <c r="FD863"/>
  <c r="FB858"/>
  <c r="EX40"/>
  <c r="EV38"/>
  <c r="EZ37"/>
  <c r="EY31"/>
  <c r="FF29"/>
  <c r="EX29"/>
  <c r="FD28"/>
  <c r="EV28"/>
  <c r="FF26"/>
  <c r="FB26"/>
  <c r="EX26"/>
  <c r="FD23"/>
  <c r="EZ23"/>
  <c r="EV23"/>
  <c r="FF20"/>
  <c r="FB20"/>
  <c r="EX20"/>
  <c r="FD19"/>
  <c r="EZ19"/>
  <c r="EV19"/>
  <c r="EV15"/>
  <c r="FF14"/>
  <c r="FB14"/>
  <c r="EX14"/>
  <c r="FD1033"/>
  <c r="EV1033"/>
  <c r="FA1018"/>
  <c r="FF1015"/>
  <c r="FB1015"/>
  <c r="EX1015"/>
  <c r="FF1011"/>
  <c r="FB1011"/>
  <c r="EX1011"/>
  <c r="FI1011" s="1"/>
  <c r="FZ1011" s="1"/>
  <c r="FF1009"/>
  <c r="FB1009"/>
  <c r="EX1009"/>
  <c r="FF1005"/>
  <c r="FB1005"/>
  <c r="EX1005"/>
  <c r="FA1002"/>
  <c r="FA996"/>
  <c r="FA994"/>
  <c r="EW994"/>
  <c r="EY993"/>
  <c r="EZ992"/>
  <c r="EV992"/>
  <c r="FA988"/>
  <c r="EZ986"/>
  <c r="EV986"/>
  <c r="FA984"/>
  <c r="FA980"/>
  <c r="EV978"/>
  <c r="FD976"/>
  <c r="EZ976"/>
  <c r="EV976"/>
  <c r="FD970"/>
  <c r="EV970"/>
  <c r="FD968"/>
  <c r="EZ968"/>
  <c r="EV968"/>
  <c r="FF967"/>
  <c r="FB967"/>
  <c r="EX967"/>
  <c r="FD956"/>
  <c r="EZ956"/>
  <c r="EV956"/>
  <c r="FD954"/>
  <c r="EZ954"/>
  <c r="EV954"/>
  <c r="FR954" s="1"/>
  <c r="EV952"/>
  <c r="FF951"/>
  <c r="FB951"/>
  <c r="EX951"/>
  <c r="FF949"/>
  <c r="FB949"/>
  <c r="FF945"/>
  <c r="FB945"/>
  <c r="FA944"/>
  <c r="FA942"/>
  <c r="FA940"/>
  <c r="EW940"/>
  <c r="EY939"/>
  <c r="EY938"/>
  <c r="EY935"/>
  <c r="EY934"/>
  <c r="FE933"/>
  <c r="GG932"/>
  <c r="FD930"/>
  <c r="EV930"/>
  <c r="FE929"/>
  <c r="FA929"/>
  <c r="EW929"/>
  <c r="EY924"/>
  <c r="FJ924" s="1"/>
  <c r="FY924" s="1"/>
  <c r="FF921"/>
  <c r="FB921"/>
  <c r="EX921"/>
  <c r="EY920"/>
  <c r="FE917"/>
  <c r="EW917"/>
  <c r="FF915"/>
  <c r="FB915"/>
  <c r="EX915"/>
  <c r="EY914"/>
  <c r="FF913"/>
  <c r="FB913"/>
  <c r="EX913"/>
  <c r="EY912"/>
  <c r="FF911"/>
  <c r="FB911"/>
  <c r="EX911"/>
  <c r="EY906"/>
  <c r="GG900"/>
  <c r="FD894"/>
  <c r="EV894"/>
  <c r="FB891"/>
  <c r="EY890"/>
  <c r="FF887"/>
  <c r="FQ887" s="1"/>
  <c r="GA887" s="1"/>
  <c r="FB887"/>
  <c r="EX887"/>
  <c r="EY886"/>
  <c r="FF885"/>
  <c r="FB885"/>
  <c r="EX885"/>
  <c r="FD882"/>
  <c r="EZ882"/>
  <c r="EV882"/>
  <c r="FF877"/>
  <c r="FB877"/>
  <c r="EX877"/>
  <c r="EY876"/>
  <c r="GG874"/>
  <c r="FF873"/>
  <c r="FB873"/>
  <c r="EX873"/>
  <c r="EY872"/>
  <c r="FE871"/>
  <c r="FA871"/>
  <c r="EW871"/>
  <c r="EY870"/>
  <c r="FD868"/>
  <c r="EZ868"/>
  <c r="FK868" s="1"/>
  <c r="GF868" s="1"/>
  <c r="EV868"/>
  <c r="FF867"/>
  <c r="FB867"/>
  <c r="EX867"/>
  <c r="EY866"/>
  <c r="GG862"/>
  <c r="EY862"/>
  <c r="FE861"/>
  <c r="EW861"/>
  <c r="FF860"/>
  <c r="EX860"/>
  <c r="FE859"/>
  <c r="FF857"/>
  <c r="FB857"/>
  <c r="EX857"/>
  <c r="FF852"/>
  <c r="EX852"/>
  <c r="EV851"/>
  <c r="FE846"/>
  <c r="EY842"/>
  <c r="FD841"/>
  <c r="EZ841"/>
  <c r="EV841"/>
  <c r="FD839"/>
  <c r="EV839"/>
  <c r="FD831"/>
  <c r="EV831"/>
  <c r="FF828"/>
  <c r="EX828"/>
  <c r="FD825"/>
  <c r="EV825"/>
  <c r="FU822"/>
  <c r="FV822" s="1"/>
  <c r="EZ821"/>
  <c r="FE819"/>
  <c r="EW819"/>
  <c r="EX818"/>
  <c r="FE815"/>
  <c r="FE810"/>
  <c r="FD809"/>
  <c r="FB806"/>
  <c r="FF804"/>
  <c r="EX804"/>
  <c r="EX800"/>
  <c r="EX798"/>
  <c r="EY792"/>
  <c r="FD789"/>
  <c r="EZ789"/>
  <c r="EV789"/>
  <c r="FB786"/>
  <c r="FM786" s="1"/>
  <c r="GB786" s="1"/>
  <c r="FB784"/>
  <c r="FA783"/>
  <c r="FE779"/>
  <c r="EW779"/>
  <c r="EY776"/>
  <c r="EY774"/>
  <c r="FD773"/>
  <c r="FD771"/>
  <c r="FF768"/>
  <c r="FB768"/>
  <c r="EX768"/>
  <c r="FH768" s="1"/>
  <c r="GD768" s="1"/>
  <c r="EY764"/>
  <c r="EW762"/>
  <c r="FE761"/>
  <c r="FA761"/>
  <c r="EW761"/>
  <c r="EY757"/>
  <c r="FB754"/>
  <c r="FE749"/>
  <c r="FA749"/>
  <c r="EW749"/>
  <c r="EW746"/>
  <c r="EY743"/>
  <c r="EY740"/>
  <c r="EY737"/>
  <c r="FE728"/>
  <c r="EW728"/>
  <c r="EY725"/>
  <c r="FF724"/>
  <c r="EX724"/>
  <c r="EY721"/>
  <c r="FD715"/>
  <c r="EV715"/>
  <c r="FU702"/>
  <c r="FV702" s="1"/>
  <c r="FE700"/>
  <c r="EW700"/>
  <c r="FF696"/>
  <c r="EX696"/>
  <c r="EV695"/>
  <c r="EY693"/>
  <c r="FD689"/>
  <c r="EV689"/>
  <c r="FD675"/>
  <c r="EV675"/>
  <c r="FE666"/>
  <c r="EW666"/>
  <c r="EV649"/>
  <c r="FF646"/>
  <c r="EX646"/>
  <c r="FF642"/>
  <c r="FQ642" s="1"/>
  <c r="GA642" s="1"/>
  <c r="EX642"/>
  <c r="FD639"/>
  <c r="EV639"/>
  <c r="GG634"/>
  <c r="FA32"/>
  <c r="FF31"/>
  <c r="FB31"/>
  <c r="EX31"/>
  <c r="FD30"/>
  <c r="EV30"/>
  <c r="FF22"/>
  <c r="FB22"/>
  <c r="EX22"/>
  <c r="FF16"/>
  <c r="EX16"/>
  <c r="EY15"/>
  <c r="FE14"/>
  <c r="FA14"/>
  <c r="EW14"/>
  <c r="FD13"/>
  <c r="EZ13"/>
  <c r="FK13" s="1"/>
  <c r="GF13" s="1"/>
  <c r="EV13"/>
  <c r="FF12"/>
  <c r="FB12"/>
  <c r="EX12"/>
  <c r="EV1037"/>
  <c r="FD1035"/>
  <c r="EV1035"/>
  <c r="FF1032"/>
  <c r="FB1032"/>
  <c r="EX1032"/>
  <c r="FF1030"/>
  <c r="FB1030"/>
  <c r="FM1030" s="1"/>
  <c r="GB1030" s="1"/>
  <c r="EX1030"/>
  <c r="FG1030" s="1"/>
  <c r="FX1030" s="1"/>
  <c r="FF1028"/>
  <c r="FB1028"/>
  <c r="EX1028"/>
  <c r="FF1026"/>
  <c r="FB1026"/>
  <c r="EX1026"/>
  <c r="FF1022"/>
  <c r="FB1022"/>
  <c r="EX1022"/>
  <c r="FF1020"/>
  <c r="FB1020"/>
  <c r="FP1020" s="1"/>
  <c r="GC1020" s="1"/>
  <c r="EX1020"/>
  <c r="EZ1018"/>
  <c r="EV1018"/>
  <c r="FR1018" s="1"/>
  <c r="FA1016"/>
  <c r="FA1014"/>
  <c r="FA1010"/>
  <c r="FA1008"/>
  <c r="FA1004"/>
  <c r="EZ1003"/>
  <c r="EZ1002"/>
  <c r="EV1002"/>
  <c r="FA1000"/>
  <c r="FA998"/>
  <c r="EZ997"/>
  <c r="EZ996"/>
  <c r="EV996"/>
  <c r="EZ994"/>
  <c r="EV994"/>
  <c r="FF993"/>
  <c r="FB993"/>
  <c r="EX993"/>
  <c r="EY989"/>
  <c r="EV988"/>
  <c r="EY985"/>
  <c r="EZ984"/>
  <c r="EV984"/>
  <c r="EY981"/>
  <c r="EZ980"/>
  <c r="EV980"/>
  <c r="EY977"/>
  <c r="FA972"/>
  <c r="FB965"/>
  <c r="FR965" s="1"/>
  <c r="FA964"/>
  <c r="EW964"/>
  <c r="FB963"/>
  <c r="FR963" s="1"/>
  <c r="FD958"/>
  <c r="EV958"/>
  <c r="FD944"/>
  <c r="EV944"/>
  <c r="EY943"/>
  <c r="EV942"/>
  <c r="EZ940"/>
  <c r="EV940"/>
  <c r="FF939"/>
  <c r="FB939"/>
  <c r="EX939"/>
  <c r="FF937"/>
  <c r="FB937"/>
  <c r="FM937" s="1"/>
  <c r="GB937" s="1"/>
  <c r="EX937"/>
  <c r="FF935"/>
  <c r="FB935"/>
  <c r="EX935"/>
  <c r="EY931"/>
  <c r="EY930"/>
  <c r="FB925"/>
  <c r="FR925" s="1"/>
  <c r="FD922"/>
  <c r="EV922"/>
  <c r="FE921"/>
  <c r="FA921"/>
  <c r="EW921"/>
  <c r="EZ916"/>
  <c r="EV916"/>
  <c r="FE915"/>
  <c r="EW915"/>
  <c r="FE913"/>
  <c r="FA913"/>
  <c r="EW913"/>
  <c r="FE911"/>
  <c r="EV910"/>
  <c r="EV908"/>
  <c r="FW898"/>
  <c r="FF897"/>
  <c r="FB897"/>
  <c r="EX897"/>
  <c r="EY894"/>
  <c r="FE887"/>
  <c r="FA887"/>
  <c r="EW887"/>
  <c r="FE885"/>
  <c r="EY882"/>
  <c r="EZ880"/>
  <c r="EV880"/>
  <c r="FF879"/>
  <c r="FB879"/>
  <c r="EX879"/>
  <c r="FD878"/>
  <c r="EZ878"/>
  <c r="EV878"/>
  <c r="FE877"/>
  <c r="FA877"/>
  <c r="EV874"/>
  <c r="FR874" s="1"/>
  <c r="FE873"/>
  <c r="FA873"/>
  <c r="EW873"/>
  <c r="EY868"/>
  <c r="FE867"/>
  <c r="EV864"/>
  <c r="FF863"/>
  <c r="FB863"/>
  <c r="EX863"/>
  <c r="FD861"/>
  <c r="EV861"/>
  <c r="EV859"/>
  <c r="FU854"/>
  <c r="FV854" s="1"/>
  <c r="FE853"/>
  <c r="FA853"/>
  <c r="EW853"/>
  <c r="EY849"/>
  <c r="EV846"/>
  <c r="FR846" s="1"/>
  <c r="FE845"/>
  <c r="FA845"/>
  <c r="FE843"/>
  <c r="FU840"/>
  <c r="FV840" s="1"/>
  <c r="FD837"/>
  <c r="EV837"/>
  <c r="EY835"/>
  <c r="EZ827"/>
  <c r="EY821"/>
  <c r="FB820"/>
  <c r="FR820" s="1"/>
  <c r="FE818"/>
  <c r="FM818" s="1"/>
  <c r="GB818" s="1"/>
  <c r="FE817"/>
  <c r="FP817" s="1"/>
  <c r="GC817" s="1"/>
  <c r="EW817"/>
  <c r="EY813"/>
  <c r="EY809"/>
  <c r="EZ807"/>
  <c r="FA806"/>
  <c r="FB802"/>
  <c r="FE800"/>
  <c r="FA798"/>
  <c r="EW798"/>
  <c r="FA797"/>
  <c r="EY794"/>
  <c r="EY789"/>
  <c r="EY788"/>
  <c r="FA786"/>
  <c r="EW786"/>
  <c r="FD783"/>
  <c r="EV783"/>
  <c r="FE781"/>
  <c r="FA781"/>
  <c r="EW781"/>
  <c r="FD779"/>
  <c r="EV779"/>
  <c r="FB776"/>
  <c r="FM776" s="1"/>
  <c r="GB776" s="1"/>
  <c r="EX774"/>
  <c r="EY773"/>
  <c r="FE768"/>
  <c r="FE767"/>
  <c r="FA767"/>
  <c r="FB764"/>
  <c r="FA763"/>
  <c r="EZ761"/>
  <c r="EV761"/>
  <c r="EY760"/>
  <c r="EZ755"/>
  <c r="FA754"/>
  <c r="EW754"/>
  <c r="FE753"/>
  <c r="EZ751"/>
  <c r="EV749"/>
  <c r="EY748"/>
  <c r="EW745"/>
  <c r="FB742"/>
  <c r="FE739"/>
  <c r="FE735"/>
  <c r="EW735"/>
  <c r="FB734"/>
  <c r="FM734" s="1"/>
  <c r="GB734" s="1"/>
  <c r="FE733"/>
  <c r="EW733"/>
  <c r="EV731"/>
  <c r="FE729"/>
  <c r="FA729"/>
  <c r="EW729"/>
  <c r="FE726"/>
  <c r="EW726"/>
  <c r="FE724"/>
  <c r="EW724"/>
  <c r="EY719"/>
  <c r="FF712"/>
  <c r="EX712"/>
  <c r="EV709"/>
  <c r="FF706"/>
  <c r="EX706"/>
  <c r="FD691"/>
  <c r="EV691"/>
  <c r="FF688"/>
  <c r="EX688"/>
  <c r="EV685"/>
  <c r="FF676"/>
  <c r="EX676"/>
  <c r="FR676" s="1"/>
  <c r="FE672"/>
  <c r="EW672"/>
  <c r="FF658"/>
  <c r="FM658" s="1"/>
  <c r="GB658" s="1"/>
  <c r="EX658"/>
  <c r="FD657"/>
  <c r="EV657"/>
  <c r="EX654"/>
  <c r="FE646"/>
  <c r="EY641"/>
  <c r="FE636"/>
  <c r="FE36"/>
  <c r="FA36"/>
  <c r="EW36"/>
  <c r="EZ34"/>
  <c r="FK34" s="1"/>
  <c r="GF34" s="1"/>
  <c r="EV34"/>
  <c r="EV32"/>
  <c r="GG30"/>
  <c r="EY24"/>
  <c r="EY13"/>
  <c r="GG1037"/>
  <c r="FF1034"/>
  <c r="EX1034"/>
  <c r="GG1025"/>
  <c r="EZ1016"/>
  <c r="EV1016"/>
  <c r="FD1015"/>
  <c r="EZ1014"/>
  <c r="EV1014"/>
  <c r="EZ1011"/>
  <c r="EZ1010"/>
  <c r="EV1010"/>
  <c r="EZ1008"/>
  <c r="EV1008"/>
  <c r="FR1008" s="1"/>
  <c r="FA1006"/>
  <c r="FD1005"/>
  <c r="EZ1005"/>
  <c r="FD1004"/>
  <c r="FO1004" s="1"/>
  <c r="GH1004" s="1"/>
  <c r="EZ1004"/>
  <c r="EV1004"/>
  <c r="EY1003"/>
  <c r="EZ1000"/>
  <c r="EV1000"/>
  <c r="EZ998"/>
  <c r="EV998"/>
  <c r="EY997"/>
  <c r="FF991"/>
  <c r="FB991"/>
  <c r="EX991"/>
  <c r="FA990"/>
  <c r="EW990"/>
  <c r="FF989"/>
  <c r="FB989"/>
  <c r="EX989"/>
  <c r="FF987"/>
  <c r="FB987"/>
  <c r="EX987"/>
  <c r="FF985"/>
  <c r="EX985"/>
  <c r="FF983"/>
  <c r="FB983"/>
  <c r="EX983"/>
  <c r="FA982"/>
  <c r="EW982"/>
  <c r="FF981"/>
  <c r="FB981"/>
  <c r="EX981"/>
  <c r="FF979"/>
  <c r="FB979"/>
  <c r="EX979"/>
  <c r="FF977"/>
  <c r="FB977"/>
  <c r="EX977"/>
  <c r="FF975"/>
  <c r="FB975"/>
  <c r="EX975"/>
  <c r="FA974"/>
  <c r="EW974"/>
  <c r="EY973"/>
  <c r="EZ972"/>
  <c r="EV972"/>
  <c r="FB969"/>
  <c r="FR969" s="1"/>
  <c r="FD964"/>
  <c r="EZ964"/>
  <c r="EV964"/>
  <c r="FB961"/>
  <c r="EW960"/>
  <c r="EY959"/>
  <c r="FB955"/>
  <c r="FR955" s="1"/>
  <c r="FB953"/>
  <c r="FR953" s="1"/>
  <c r="FA950"/>
  <c r="FA948"/>
  <c r="EW948"/>
  <c r="EY947"/>
  <c r="FA946"/>
  <c r="FF943"/>
  <c r="FB943"/>
  <c r="EX943"/>
  <c r="FF941"/>
  <c r="FB941"/>
  <c r="EX941"/>
  <c r="FE939"/>
  <c r="FP939" s="1"/>
  <c r="GC939" s="1"/>
  <c r="FA939"/>
  <c r="EW939"/>
  <c r="FE937"/>
  <c r="FA937"/>
  <c r="EV936"/>
  <c r="FE935"/>
  <c r="FE934"/>
  <c r="EW934"/>
  <c r="EY933"/>
  <c r="FJ933" s="1"/>
  <c r="FY933" s="1"/>
  <c r="FF931"/>
  <c r="FB931"/>
  <c r="EX931"/>
  <c r="FD928"/>
  <c r="EZ928"/>
  <c r="EV928"/>
  <c r="FF927"/>
  <c r="FB927"/>
  <c r="EX927"/>
  <c r="EZ926"/>
  <c r="EV926"/>
  <c r="FB923"/>
  <c r="EY922"/>
  <c r="FF919"/>
  <c r="FB919"/>
  <c r="EX919"/>
  <c r="FD918"/>
  <c r="EZ918"/>
  <c r="EV918"/>
  <c r="FR918" s="1"/>
  <c r="EY916"/>
  <c r="GG912"/>
  <c r="EY910"/>
  <c r="FF909"/>
  <c r="FB909"/>
  <c r="EX909"/>
  <c r="EY908"/>
  <c r="FF905"/>
  <c r="FB905"/>
  <c r="EX905"/>
  <c r="FF901"/>
  <c r="FB901"/>
  <c r="EX901"/>
  <c r="FE897"/>
  <c r="FA897"/>
  <c r="EW897"/>
  <c r="FB895"/>
  <c r="GG892"/>
  <c r="FB889"/>
  <c r="FR889" s="1"/>
  <c r="FF881"/>
  <c r="FB881"/>
  <c r="EX881"/>
  <c r="EY880"/>
  <c r="FE879"/>
  <c r="FA879"/>
  <c r="EW879"/>
  <c r="EY878"/>
  <c r="FF875"/>
  <c r="FB875"/>
  <c r="FO875" s="1"/>
  <c r="GH875" s="1"/>
  <c r="EX875"/>
  <c r="EY874"/>
  <c r="FF869"/>
  <c r="FB869"/>
  <c r="EX869"/>
  <c r="FF865"/>
  <c r="FB865"/>
  <c r="EX865"/>
  <c r="EY864"/>
  <c r="FE863"/>
  <c r="EW863"/>
  <c r="FF858"/>
  <c r="EX858"/>
  <c r="EY856"/>
  <c r="FE855"/>
  <c r="FA855"/>
  <c r="EW855"/>
  <c r="FD853"/>
  <c r="EV853"/>
  <c r="EY850"/>
  <c r="FF849"/>
  <c r="FB849"/>
  <c r="EX849"/>
  <c r="EZ847"/>
  <c r="FD845"/>
  <c r="EV845"/>
  <c r="FF844"/>
  <c r="EX844"/>
  <c r="EV843"/>
  <c r="FU834"/>
  <c r="FV834" s="1"/>
  <c r="FD833"/>
  <c r="EZ833"/>
  <c r="EV833"/>
  <c r="FD829"/>
  <c r="EV829"/>
  <c r="EY827"/>
  <c r="EY816"/>
  <c r="EY814"/>
  <c r="EX812"/>
  <c r="EY805"/>
  <c r="FA802"/>
  <c r="EW802"/>
  <c r="EY801"/>
  <c r="FD797"/>
  <c r="EZ797"/>
  <c r="EV797"/>
  <c r="EY796"/>
  <c r="FB794"/>
  <c r="EX794"/>
  <c r="FE793"/>
  <c r="FA793"/>
  <c r="EW793"/>
  <c r="FD791"/>
  <c r="EV791"/>
  <c r="FB790"/>
  <c r="EX790"/>
  <c r="FF788"/>
  <c r="FB788"/>
  <c r="EX788"/>
  <c r="FE785"/>
  <c r="EW785"/>
  <c r="EV781"/>
  <c r="EY780"/>
  <c r="FB778"/>
  <c r="EX778"/>
  <c r="FE775"/>
  <c r="EW775"/>
  <c r="EY769"/>
  <c r="EV767"/>
  <c r="EY766"/>
  <c r="FD763"/>
  <c r="EZ763"/>
  <c r="EV763"/>
  <c r="FF760"/>
  <c r="FB760"/>
  <c r="FA759"/>
  <c r="FB758"/>
  <c r="EZ753"/>
  <c r="EV753"/>
  <c r="FF748"/>
  <c r="FB748"/>
  <c r="FA742"/>
  <c r="EW742"/>
  <c r="FD739"/>
  <c r="FP739" s="1"/>
  <c r="GC739" s="1"/>
  <c r="EZ739"/>
  <c r="FE737"/>
  <c r="EW737"/>
  <c r="EY731"/>
  <c r="EY730"/>
  <c r="EZ729"/>
  <c r="FD727"/>
  <c r="EV727"/>
  <c r="EY723"/>
  <c r="FE720"/>
  <c r="FF714"/>
  <c r="EX714"/>
  <c r="FH714" s="1"/>
  <c r="GD714" s="1"/>
  <c r="GG714" s="1"/>
  <c r="FE712"/>
  <c r="EW712"/>
  <c r="EV711"/>
  <c r="EY703"/>
  <c r="FG701"/>
  <c r="FX701" s="1"/>
  <c r="EY699"/>
  <c r="FF698"/>
  <c r="EX698"/>
  <c r="FF694"/>
  <c r="EX694"/>
  <c r="EZ687"/>
  <c r="EV687"/>
  <c r="FF680"/>
  <c r="EX680"/>
  <c r="EV679"/>
  <c r="FE674"/>
  <c r="EW674"/>
  <c r="FD669"/>
  <c r="EV669"/>
  <c r="EV667"/>
  <c r="FF664"/>
  <c r="EX664"/>
  <c r="FG661"/>
  <c r="FX661" s="1"/>
  <c r="EV659"/>
  <c r="FR659" s="1"/>
  <c r="FF654"/>
  <c r="FD635"/>
  <c r="EZ635"/>
  <c r="EV635"/>
  <c r="FA630"/>
  <c r="FB622"/>
  <c r="FM622" s="1"/>
  <c r="GB622" s="1"/>
  <c r="FB614"/>
  <c r="FB612"/>
  <c r="FR612" s="1"/>
  <c r="EZ25"/>
  <c r="EV25"/>
  <c r="FF24"/>
  <c r="FB24"/>
  <c r="EX24"/>
  <c r="FA23"/>
  <c r="EW23"/>
  <c r="FD21"/>
  <c r="EZ21"/>
  <c r="EV21"/>
  <c r="FR21" s="1"/>
  <c r="FE19"/>
  <c r="FA19"/>
  <c r="FF18"/>
  <c r="FB18"/>
  <c r="EX18"/>
  <c r="FD17"/>
  <c r="EZ17"/>
  <c r="FJ17" s="1"/>
  <c r="FY17" s="1"/>
  <c r="EV17"/>
  <c r="FF1040"/>
  <c r="FB1040"/>
  <c r="EX1040"/>
  <c r="FF1038"/>
  <c r="FB1038"/>
  <c r="FM1038" s="1"/>
  <c r="GB1038" s="1"/>
  <c r="EX1038"/>
  <c r="FI1038" s="1"/>
  <c r="FZ1038" s="1"/>
  <c r="FF1036"/>
  <c r="FB1036"/>
  <c r="EX1036"/>
  <c r="FD1031"/>
  <c r="EZ1031"/>
  <c r="EV1031"/>
  <c r="FD1029"/>
  <c r="EV1029"/>
  <c r="EZ1027"/>
  <c r="EV1027"/>
  <c r="FR1027" s="1"/>
  <c r="FF1024"/>
  <c r="FB1024"/>
  <c r="EX1024"/>
  <c r="EZ1021"/>
  <c r="EV1021"/>
  <c r="GG1019"/>
  <c r="EY1015"/>
  <c r="EY1011"/>
  <c r="EY1009"/>
  <c r="EZ1006"/>
  <c r="EV1006"/>
  <c r="EY1005"/>
  <c r="FF1003"/>
  <c r="FB1003"/>
  <c r="EX1003"/>
  <c r="FF997"/>
  <c r="FB997"/>
  <c r="EX997"/>
  <c r="FF995"/>
  <c r="FB995"/>
  <c r="EX995"/>
  <c r="FA992"/>
  <c r="EZ990"/>
  <c r="EV990"/>
  <c r="FA986"/>
  <c r="EW986"/>
  <c r="FD982"/>
  <c r="EZ982"/>
  <c r="EV982"/>
  <c r="FA976"/>
  <c r="EZ974"/>
  <c r="FK974" s="1"/>
  <c r="GF974" s="1"/>
  <c r="EV974"/>
  <c r="FF973"/>
  <c r="FB973"/>
  <c r="EX973"/>
  <c r="FF971"/>
  <c r="FB971"/>
  <c r="EX971"/>
  <c r="FA970"/>
  <c r="EW970"/>
  <c r="FA968"/>
  <c r="FD960"/>
  <c r="EV960"/>
  <c r="FF959"/>
  <c r="FB959"/>
  <c r="EX959"/>
  <c r="FF957"/>
  <c r="FB957"/>
  <c r="EX957"/>
  <c r="FA956"/>
  <c r="EW956"/>
  <c r="FA954"/>
  <c r="EY951"/>
  <c r="EZ950"/>
  <c r="EV950"/>
  <c r="EZ948"/>
  <c r="EV948"/>
  <c r="FF947"/>
  <c r="FB947"/>
  <c r="EZ946"/>
  <c r="EV946"/>
  <c r="FR946" s="1"/>
  <c r="EZ938"/>
  <c r="EV938"/>
  <c r="EY936"/>
  <c r="FD934"/>
  <c r="EV934"/>
  <c r="FF933"/>
  <c r="FB933"/>
  <c r="FE931"/>
  <c r="FE930"/>
  <c r="EW930"/>
  <c r="FF929"/>
  <c r="FB929"/>
  <c r="EX929"/>
  <c r="EY928"/>
  <c r="FE927"/>
  <c r="EW927"/>
  <c r="EY926"/>
  <c r="EV924"/>
  <c r="FD920"/>
  <c r="FO920" s="1"/>
  <c r="GH920" s="1"/>
  <c r="EZ920"/>
  <c r="EV920"/>
  <c r="FE919"/>
  <c r="FA919"/>
  <c r="EW919"/>
  <c r="FC918"/>
  <c r="EY918"/>
  <c r="FF917"/>
  <c r="FB917"/>
  <c r="EX917"/>
  <c r="FD914"/>
  <c r="EV914"/>
  <c r="EV912"/>
  <c r="FE909"/>
  <c r="FD906"/>
  <c r="EV906"/>
  <c r="FE905"/>
  <c r="FA905"/>
  <c r="EW905"/>
  <c r="FB903"/>
  <c r="FR903" s="1"/>
  <c r="FE901"/>
  <c r="FA901"/>
  <c r="EW901"/>
  <c r="FB899"/>
  <c r="FB893"/>
  <c r="FR893" s="1"/>
  <c r="FD890"/>
  <c r="FO890" s="1"/>
  <c r="GH890" s="1"/>
  <c r="EZ890"/>
  <c r="EV890"/>
  <c r="FD886"/>
  <c r="EV886"/>
  <c r="FE881"/>
  <c r="FA881"/>
  <c r="EW881"/>
  <c r="EV876"/>
  <c r="FR876" s="1"/>
  <c r="FE875"/>
  <c r="FA875"/>
  <c r="FD872"/>
  <c r="EZ872"/>
  <c r="EV872"/>
  <c r="FF871"/>
  <c r="FB871"/>
  <c r="FO871" s="1"/>
  <c r="GH871" s="1"/>
  <c r="EX871"/>
  <c r="EZ870"/>
  <c r="EV870"/>
  <c r="FE869"/>
  <c r="FA869"/>
  <c r="EW869"/>
  <c r="FD866"/>
  <c r="EZ866"/>
  <c r="EV866"/>
  <c r="FE865"/>
  <c r="FA865"/>
  <c r="EW865"/>
  <c r="EV862"/>
  <c r="FF861"/>
  <c r="EX861"/>
  <c r="EY860"/>
  <c r="FE858"/>
  <c r="EW858"/>
  <c r="EY857"/>
  <c r="EV855"/>
  <c r="FE851"/>
  <c r="EW851"/>
  <c r="FF848"/>
  <c r="EX848"/>
  <c r="EY847"/>
  <c r="FE836"/>
  <c r="EW836"/>
  <c r="EY823"/>
  <c r="EY817"/>
  <c r="FF814"/>
  <c r="FB814"/>
  <c r="EX814"/>
  <c r="FE812"/>
  <c r="FE811"/>
  <c r="EW811"/>
  <c r="EX810"/>
  <c r="FF808"/>
  <c r="EX808"/>
  <c r="EZ795"/>
  <c r="EW790"/>
  <c r="FE789"/>
  <c r="FE788"/>
  <c r="EY784"/>
  <c r="EY782"/>
  <c r="FB780"/>
  <c r="EW778"/>
  <c r="EW777"/>
  <c r="FD775"/>
  <c r="EV775"/>
  <c r="FE771"/>
  <c r="EW771"/>
  <c r="EY770"/>
  <c r="EX766"/>
  <c r="FA765"/>
  <c r="EW765"/>
  <c r="FB762"/>
  <c r="EX762"/>
  <c r="FD759"/>
  <c r="EZ759"/>
  <c r="EV759"/>
  <c r="FA758"/>
  <c r="EW758"/>
  <c r="FD757"/>
  <c r="FF756"/>
  <c r="EX756"/>
  <c r="EY753"/>
  <c r="FB750"/>
  <c r="EX750"/>
  <c r="FB746"/>
  <c r="EY745"/>
  <c r="FD743"/>
  <c r="FE741"/>
  <c r="FA741"/>
  <c r="EW741"/>
  <c r="EY739"/>
  <c r="EY735"/>
  <c r="EY733"/>
  <c r="GG732"/>
  <c r="FF728"/>
  <c r="FQ728" s="1"/>
  <c r="GA728" s="1"/>
  <c r="EX728"/>
  <c r="EZ721"/>
  <c r="FD717"/>
  <c r="EZ717"/>
  <c r="EV717"/>
  <c r="FE714"/>
  <c r="EW714"/>
  <c r="EZ713"/>
  <c r="EV713"/>
  <c r="FD707"/>
  <c r="EV707"/>
  <c r="EY705"/>
  <c r="FF700"/>
  <c r="EX700"/>
  <c r="FF690"/>
  <c r="EX690"/>
  <c r="FF678"/>
  <c r="FQ678" s="1"/>
  <c r="GA678" s="1"/>
  <c r="EX678"/>
  <c r="EV677"/>
  <c r="EV673"/>
  <c r="EY671"/>
  <c r="FF666"/>
  <c r="EX666"/>
  <c r="FE664"/>
  <c r="EW664"/>
  <c r="FE656"/>
  <c r="EV856"/>
  <c r="FF855"/>
  <c r="FB855"/>
  <c r="EX855"/>
  <c r="FF853"/>
  <c r="FB853"/>
  <c r="EX853"/>
  <c r="EY852"/>
  <c r="FF851"/>
  <c r="FB851"/>
  <c r="EX851"/>
  <c r="EZ850"/>
  <c r="EV850"/>
  <c r="EY848"/>
  <c r="GG846"/>
  <c r="FF845"/>
  <c r="FB845"/>
  <c r="EX845"/>
  <c r="EY844"/>
  <c r="FF843"/>
  <c r="FB843"/>
  <c r="EX843"/>
  <c r="FD842"/>
  <c r="EZ842"/>
  <c r="EV842"/>
  <c r="FE841"/>
  <c r="FA841"/>
  <c r="EW841"/>
  <c r="FF839"/>
  <c r="FB839"/>
  <c r="EX839"/>
  <c r="FE837"/>
  <c r="EW837"/>
  <c r="FE833"/>
  <c r="FA833"/>
  <c r="EW833"/>
  <c r="FF831"/>
  <c r="FB831"/>
  <c r="EX831"/>
  <c r="FF829"/>
  <c r="FB829"/>
  <c r="EX829"/>
  <c r="EY828"/>
  <c r="FF825"/>
  <c r="FB825"/>
  <c r="EX825"/>
  <c r="FA818"/>
  <c r="FF817"/>
  <c r="FB817"/>
  <c r="EX817"/>
  <c r="EZ816"/>
  <c r="EV816"/>
  <c r="EZ813"/>
  <c r="EV813"/>
  <c r="FA812"/>
  <c r="EW812"/>
  <c r="EW810"/>
  <c r="FJ810" s="1"/>
  <c r="FY810" s="1"/>
  <c r="FE808"/>
  <c r="FA808"/>
  <c r="EW808"/>
  <c r="EY807"/>
  <c r="FE804"/>
  <c r="FA804"/>
  <c r="EW804"/>
  <c r="EY803"/>
  <c r="FA800"/>
  <c r="EW800"/>
  <c r="EY799"/>
  <c r="FD796"/>
  <c r="EZ796"/>
  <c r="EV796"/>
  <c r="EY795"/>
  <c r="FF793"/>
  <c r="FB793"/>
  <c r="EX793"/>
  <c r="EV792"/>
  <c r="FF785"/>
  <c r="FB785"/>
  <c r="EX785"/>
  <c r="EV784"/>
  <c r="FR784" s="1"/>
  <c r="FD782"/>
  <c r="EZ782"/>
  <c r="EV782"/>
  <c r="FF781"/>
  <c r="FB781"/>
  <c r="EX781"/>
  <c r="FD780"/>
  <c r="EV780"/>
  <c r="FF779"/>
  <c r="FB779"/>
  <c r="EX779"/>
  <c r="FD776"/>
  <c r="FO776" s="1"/>
  <c r="GH776" s="1"/>
  <c r="EV776"/>
  <c r="FF775"/>
  <c r="FB775"/>
  <c r="EX775"/>
  <c r="FD774"/>
  <c r="EV774"/>
  <c r="FE772"/>
  <c r="EW772"/>
  <c r="EY771"/>
  <c r="FF767"/>
  <c r="FB767"/>
  <c r="EX767"/>
  <c r="FD766"/>
  <c r="EZ766"/>
  <c r="EV766"/>
  <c r="FD764"/>
  <c r="EZ764"/>
  <c r="EV764"/>
  <c r="FF761"/>
  <c r="FB761"/>
  <c r="EX761"/>
  <c r="FD760"/>
  <c r="EZ760"/>
  <c r="EV760"/>
  <c r="FR760" s="1"/>
  <c r="FA752"/>
  <c r="FF749"/>
  <c r="FB749"/>
  <c r="EX749"/>
  <c r="FD748"/>
  <c r="EV748"/>
  <c r="FF741"/>
  <c r="FB741"/>
  <c r="EX741"/>
  <c r="EV740"/>
  <c r="EV730"/>
  <c r="FF729"/>
  <c r="FQ729" s="1"/>
  <c r="GA729" s="1"/>
  <c r="FB729"/>
  <c r="EX729"/>
  <c r="EY728"/>
  <c r="FE727"/>
  <c r="EW727"/>
  <c r="EY724"/>
  <c r="FD718"/>
  <c r="EV718"/>
  <c r="FE717"/>
  <c r="FA717"/>
  <c r="EW717"/>
  <c r="EZ716"/>
  <c r="EV716"/>
  <c r="FF715"/>
  <c r="FB715"/>
  <c r="EX715"/>
  <c r="EY714"/>
  <c r="FE713"/>
  <c r="FA713"/>
  <c r="EW713"/>
  <c r="EY712"/>
  <c r="FE711"/>
  <c r="FA711"/>
  <c r="FF709"/>
  <c r="FB709"/>
  <c r="EX709"/>
  <c r="EV706"/>
  <c r="EY700"/>
  <c r="EZ698"/>
  <c r="EV698"/>
  <c r="FD696"/>
  <c r="EV696"/>
  <c r="EV694"/>
  <c r="EZ690"/>
  <c r="EV690"/>
  <c r="FF689"/>
  <c r="FB689"/>
  <c r="EX689"/>
  <c r="FD688"/>
  <c r="EZ688"/>
  <c r="EV688"/>
  <c r="FE687"/>
  <c r="FA687"/>
  <c r="FE685"/>
  <c r="EZ680"/>
  <c r="EV680"/>
  <c r="EZ678"/>
  <c r="EV678"/>
  <c r="FR678" s="1"/>
  <c r="FF675"/>
  <c r="FB675"/>
  <c r="EX675"/>
  <c r="EY666"/>
  <c r="EY664"/>
  <c r="FB661"/>
  <c r="FR661" s="1"/>
  <c r="EV658"/>
  <c r="FD654"/>
  <c r="EV654"/>
  <c r="FF653"/>
  <c r="FB653"/>
  <c r="EX653"/>
  <c r="EY646"/>
  <c r="EV642"/>
  <c r="FF641"/>
  <c r="FB641"/>
  <c r="EX641"/>
  <c r="FE632"/>
  <c r="EW632"/>
  <c r="FF629"/>
  <c r="FB629"/>
  <c r="EX629"/>
  <c r="EY628"/>
  <c r="EZ627"/>
  <c r="FK627" s="1"/>
  <c r="GF627" s="1"/>
  <c r="EV619"/>
  <c r="EV615"/>
  <c r="FF603"/>
  <c r="FD598"/>
  <c r="EZ598"/>
  <c r="EV598"/>
  <c r="EW595"/>
  <c r="FJ595" s="1"/>
  <c r="FY595" s="1"/>
  <c r="FE591"/>
  <c r="FE590"/>
  <c r="FA590"/>
  <c r="FB589"/>
  <c r="EX589"/>
  <c r="EZ586"/>
  <c r="FI586" s="1"/>
  <c r="FZ586" s="1"/>
  <c r="FA585"/>
  <c r="EW585"/>
  <c r="FB583"/>
  <c r="EX583"/>
  <c r="EY582"/>
  <c r="EV578"/>
  <c r="EY576"/>
  <c r="FB569"/>
  <c r="EX569"/>
  <c r="FD558"/>
  <c r="EZ558"/>
  <c r="EV558"/>
  <c r="FE545"/>
  <c r="EW545"/>
  <c r="FF531"/>
  <c r="EX531"/>
  <c r="EY530"/>
  <c r="EY526"/>
  <c r="FE515"/>
  <c r="FE511"/>
  <c r="EZ510"/>
  <c r="EY508"/>
  <c r="FE505"/>
  <c r="FE503"/>
  <c r="FP503" s="1"/>
  <c r="GC503" s="1"/>
  <c r="EW503"/>
  <c r="FF497"/>
  <c r="EX497"/>
  <c r="FE493"/>
  <c r="EW493"/>
  <c r="EV488"/>
  <c r="FA484"/>
  <c r="EW484"/>
  <c r="FA482"/>
  <c r="EW482"/>
  <c r="FA481"/>
  <c r="GG472"/>
  <c r="FF471"/>
  <c r="EW470"/>
  <c r="EY464"/>
  <c r="EY458"/>
  <c r="FF443"/>
  <c r="FB443"/>
  <c r="FB437"/>
  <c r="FE436"/>
  <c r="GG431"/>
  <c r="FD428"/>
  <c r="EZ428"/>
  <c r="EV428"/>
  <c r="EY418"/>
  <c r="FE416"/>
  <c r="FA416"/>
  <c r="EW416"/>
  <c r="FA415"/>
  <c r="EW415"/>
  <c r="GG840"/>
  <c r="FE839"/>
  <c r="FA839"/>
  <c r="EW839"/>
  <c r="FF835"/>
  <c r="FB835"/>
  <c r="EX835"/>
  <c r="FE831"/>
  <c r="FA831"/>
  <c r="EW831"/>
  <c r="FW830"/>
  <c r="FE829"/>
  <c r="FA829"/>
  <c r="EW829"/>
  <c r="FD826"/>
  <c r="EZ826"/>
  <c r="EV826"/>
  <c r="FE825"/>
  <c r="FA825"/>
  <c r="EW825"/>
  <c r="FF823"/>
  <c r="FB823"/>
  <c r="EX823"/>
  <c r="FF821"/>
  <c r="FB821"/>
  <c r="EX821"/>
  <c r="FD819"/>
  <c r="EV819"/>
  <c r="EV818"/>
  <c r="EV815"/>
  <c r="EV812"/>
  <c r="EZ811"/>
  <c r="FK811" s="1"/>
  <c r="GF811" s="1"/>
  <c r="EV811"/>
  <c r="EV810"/>
  <c r="FF809"/>
  <c r="FB809"/>
  <c r="EX809"/>
  <c r="EV808"/>
  <c r="FF807"/>
  <c r="FB807"/>
  <c r="EX807"/>
  <c r="EV806"/>
  <c r="FR806" s="1"/>
  <c r="FF805"/>
  <c r="FB805"/>
  <c r="EX805"/>
  <c r="EZ804"/>
  <c r="EV804"/>
  <c r="FF803"/>
  <c r="FP803" s="1"/>
  <c r="GC803" s="1"/>
  <c r="FB803"/>
  <c r="EX803"/>
  <c r="EZ802"/>
  <c r="EV802"/>
  <c r="FF801"/>
  <c r="FQ801" s="1"/>
  <c r="GA801" s="1"/>
  <c r="FB801"/>
  <c r="EX801"/>
  <c r="FD800"/>
  <c r="EZ800"/>
  <c r="EV800"/>
  <c r="FF799"/>
  <c r="FB799"/>
  <c r="EX799"/>
  <c r="FF795"/>
  <c r="FB795"/>
  <c r="EX795"/>
  <c r="FB787"/>
  <c r="FF777"/>
  <c r="FB777"/>
  <c r="EX777"/>
  <c r="FD772"/>
  <c r="EV772"/>
  <c r="FF771"/>
  <c r="FB771"/>
  <c r="EX771"/>
  <c r="FD770"/>
  <c r="EV770"/>
  <c r="FF765"/>
  <c r="FB765"/>
  <c r="EX765"/>
  <c r="FE756"/>
  <c r="FA756"/>
  <c r="EW756"/>
  <c r="EY755"/>
  <c r="EZ752"/>
  <c r="EV752"/>
  <c r="EY751"/>
  <c r="EY747"/>
  <c r="FJ747" s="1"/>
  <c r="FY747" s="1"/>
  <c r="FF745"/>
  <c r="FB745"/>
  <c r="EX745"/>
  <c r="FF743"/>
  <c r="FB743"/>
  <c r="EX743"/>
  <c r="EZ742"/>
  <c r="EV742"/>
  <c r="GG738"/>
  <c r="GG736"/>
  <c r="FF731"/>
  <c r="FB731"/>
  <c r="EX731"/>
  <c r="EV722"/>
  <c r="FF719"/>
  <c r="FQ719" s="1"/>
  <c r="GA719" s="1"/>
  <c r="FB719"/>
  <c r="EX719"/>
  <c r="EY718"/>
  <c r="EY716"/>
  <c r="FE715"/>
  <c r="EW715"/>
  <c r="EZ710"/>
  <c r="EV710"/>
  <c r="FE709"/>
  <c r="FA709"/>
  <c r="EW709"/>
  <c r="FD708"/>
  <c r="EV708"/>
  <c r="FF707"/>
  <c r="FB707"/>
  <c r="EX707"/>
  <c r="EY706"/>
  <c r="EV704"/>
  <c r="EY698"/>
  <c r="EY696"/>
  <c r="FF695"/>
  <c r="FB695"/>
  <c r="EX695"/>
  <c r="EY694"/>
  <c r="FW692"/>
  <c r="FF691"/>
  <c r="FB691"/>
  <c r="EX691"/>
  <c r="EY690"/>
  <c r="FE689"/>
  <c r="FA689"/>
  <c r="EW689"/>
  <c r="EY688"/>
  <c r="FW686"/>
  <c r="EY680"/>
  <c r="FF679"/>
  <c r="FQ679" s="1"/>
  <c r="GA679" s="1"/>
  <c r="FB679"/>
  <c r="EX679"/>
  <c r="EY678"/>
  <c r="FF677"/>
  <c r="FB677"/>
  <c r="EX677"/>
  <c r="EY676"/>
  <c r="FE675"/>
  <c r="FF673"/>
  <c r="FB673"/>
  <c r="EX673"/>
  <c r="FD670"/>
  <c r="FM670" s="1"/>
  <c r="GB670" s="1"/>
  <c r="EZ670"/>
  <c r="EV670"/>
  <c r="FF669"/>
  <c r="FQ669" s="1"/>
  <c r="GA669" s="1"/>
  <c r="FB669"/>
  <c r="EX669"/>
  <c r="FD668"/>
  <c r="EZ668"/>
  <c r="EV668"/>
  <c r="FF667"/>
  <c r="FB667"/>
  <c r="EX667"/>
  <c r="FD662"/>
  <c r="EZ662"/>
  <c r="EV662"/>
  <c r="FF659"/>
  <c r="FB659"/>
  <c r="EX659"/>
  <c r="EY658"/>
  <c r="FF657"/>
  <c r="FB657"/>
  <c r="EX657"/>
  <c r="GG656"/>
  <c r="EY654"/>
  <c r="FE653"/>
  <c r="FA653"/>
  <c r="EW653"/>
  <c r="FF649"/>
  <c r="FB649"/>
  <c r="EX649"/>
  <c r="FB647"/>
  <c r="FR647" s="1"/>
  <c r="FB643"/>
  <c r="FR643" s="1"/>
  <c r="EY642"/>
  <c r="FE641"/>
  <c r="FA641"/>
  <c r="FD640"/>
  <c r="EZ640"/>
  <c r="EV640"/>
  <c r="FF639"/>
  <c r="FB639"/>
  <c r="EX639"/>
  <c r="GG636"/>
  <c r="FF635"/>
  <c r="FB635"/>
  <c r="EX635"/>
  <c r="EY633"/>
  <c r="FE630"/>
  <c r="EY627"/>
  <c r="FE626"/>
  <c r="EW626"/>
  <c r="FE624"/>
  <c r="EW624"/>
  <c r="FF620"/>
  <c r="EX620"/>
  <c r="FE610"/>
  <c r="EW610"/>
  <c r="EZ608"/>
  <c r="FD604"/>
  <c r="EV604"/>
  <c r="EY601"/>
  <c r="EY597"/>
  <c r="EY594"/>
  <c r="FE592"/>
  <c r="FA592"/>
  <c r="EW592"/>
  <c r="EV590"/>
  <c r="FA589"/>
  <c r="EW589"/>
  <c r="EY587"/>
  <c r="EY586"/>
  <c r="EW584"/>
  <c r="FB581"/>
  <c r="FM581" s="1"/>
  <c r="GB581" s="1"/>
  <c r="EX581"/>
  <c r="EY580"/>
  <c r="FG580" s="1"/>
  <c r="FX580" s="1"/>
  <c r="FE570"/>
  <c r="FA570"/>
  <c r="EY566"/>
  <c r="FU563"/>
  <c r="FE555"/>
  <c r="EW555"/>
  <c r="EY554"/>
  <c r="EY550"/>
  <c r="EV548"/>
  <c r="FD546"/>
  <c r="EZ546"/>
  <c r="EV546"/>
  <c r="FE543"/>
  <c r="EW543"/>
  <c r="EY542"/>
  <c r="FE537"/>
  <c r="EW537"/>
  <c r="FE535"/>
  <c r="FF533"/>
  <c r="EX533"/>
  <c r="EV524"/>
  <c r="EY520"/>
  <c r="EY510"/>
  <c r="EY500"/>
  <c r="FG500" s="1"/>
  <c r="FX500" s="1"/>
  <c r="FE497"/>
  <c r="EZ496"/>
  <c r="EV496"/>
  <c r="EY492"/>
  <c r="EZ482"/>
  <c r="EV482"/>
  <c r="FR482" s="1"/>
  <c r="EZ474"/>
  <c r="EV474"/>
  <c r="FA471"/>
  <c r="EV470"/>
  <c r="EV468"/>
  <c r="FR468" s="1"/>
  <c r="EZ466"/>
  <c r="EV466"/>
  <c r="EZ462"/>
  <c r="EV462"/>
  <c r="FE461"/>
  <c r="EY460"/>
  <c r="FE455"/>
  <c r="EW454"/>
  <c r="FF453"/>
  <c r="FA452"/>
  <c r="EW452"/>
  <c r="FA451"/>
  <c r="FA444"/>
  <c r="FA442"/>
  <c r="EW442"/>
  <c r="FJ442" s="1"/>
  <c r="FY442" s="1"/>
  <c r="FB441"/>
  <c r="FM441" s="1"/>
  <c r="GB441" s="1"/>
  <c r="EY438"/>
  <c r="EW437"/>
  <c r="EV436"/>
  <c r="FG430"/>
  <c r="FX430" s="1"/>
  <c r="EY429"/>
  <c r="EY428"/>
  <c r="EY425"/>
  <c r="EY419"/>
  <c r="EZ416"/>
  <c r="EV416"/>
  <c r="EV858"/>
  <c r="FE857"/>
  <c r="FE849"/>
  <c r="FF847"/>
  <c r="FB847"/>
  <c r="FO847" s="1"/>
  <c r="GH847" s="1"/>
  <c r="EX847"/>
  <c r="EY846"/>
  <c r="GG844"/>
  <c r="FW838"/>
  <c r="FD836"/>
  <c r="EZ836"/>
  <c r="FH836" s="1"/>
  <c r="GD836" s="1"/>
  <c r="EV836"/>
  <c r="FE835"/>
  <c r="FA835"/>
  <c r="EW835"/>
  <c r="GG832"/>
  <c r="GG830"/>
  <c r="FF827"/>
  <c r="FB827"/>
  <c r="EX827"/>
  <c r="EY826"/>
  <c r="FE823"/>
  <c r="FA823"/>
  <c r="EW823"/>
  <c r="FE821"/>
  <c r="FA821"/>
  <c r="EW821"/>
  <c r="EZ817"/>
  <c r="EV817"/>
  <c r="FA814"/>
  <c r="EW814"/>
  <c r="FF813"/>
  <c r="FB813"/>
  <c r="EX813"/>
  <c r="EV798"/>
  <c r="FR798" s="1"/>
  <c r="EY791"/>
  <c r="EW788"/>
  <c r="EZ786"/>
  <c r="EV786"/>
  <c r="EY783"/>
  <c r="FF773"/>
  <c r="FQ773" s="1"/>
  <c r="GA773" s="1"/>
  <c r="FB773"/>
  <c r="EX773"/>
  <c r="FF769"/>
  <c r="FB769"/>
  <c r="EX769"/>
  <c r="FA768"/>
  <c r="EW768"/>
  <c r="EY763"/>
  <c r="EY759"/>
  <c r="FD758"/>
  <c r="EV758"/>
  <c r="FF757"/>
  <c r="FQ757" s="1"/>
  <c r="GA757" s="1"/>
  <c r="FB757"/>
  <c r="EX757"/>
  <c r="EZ756"/>
  <c r="EV756"/>
  <c r="FF755"/>
  <c r="FB755"/>
  <c r="EX755"/>
  <c r="FD754"/>
  <c r="FO754" s="1"/>
  <c r="GH754" s="1"/>
  <c r="EZ754"/>
  <c r="EV754"/>
  <c r="FF751"/>
  <c r="FB751"/>
  <c r="FP751" s="1"/>
  <c r="GC751" s="1"/>
  <c r="EX751"/>
  <c r="FF747"/>
  <c r="FB747"/>
  <c r="EX747"/>
  <c r="EV746"/>
  <c r="FF739"/>
  <c r="FB739"/>
  <c r="EX739"/>
  <c r="FF737"/>
  <c r="FB737"/>
  <c r="EX737"/>
  <c r="FF735"/>
  <c r="FB735"/>
  <c r="EX735"/>
  <c r="FF733"/>
  <c r="FB733"/>
  <c r="EX733"/>
  <c r="FD726"/>
  <c r="EV726"/>
  <c r="FF725"/>
  <c r="FB725"/>
  <c r="EX725"/>
  <c r="FF723"/>
  <c r="FB723"/>
  <c r="FM723" s="1"/>
  <c r="GB723" s="1"/>
  <c r="EX723"/>
  <c r="EY722"/>
  <c r="FF721"/>
  <c r="FB721"/>
  <c r="EX721"/>
  <c r="EV720"/>
  <c r="FR720" s="1"/>
  <c r="FE719"/>
  <c r="FA719"/>
  <c r="EW719"/>
  <c r="EY710"/>
  <c r="EY708"/>
  <c r="FE707"/>
  <c r="EW707"/>
  <c r="FF705"/>
  <c r="FB705"/>
  <c r="EX705"/>
  <c r="GG704"/>
  <c r="EY704"/>
  <c r="FF703"/>
  <c r="FB703"/>
  <c r="FQ703" s="1"/>
  <c r="GA703" s="1"/>
  <c r="EX703"/>
  <c r="FF699"/>
  <c r="FB699"/>
  <c r="EX699"/>
  <c r="FE695"/>
  <c r="FF693"/>
  <c r="FB693"/>
  <c r="EX693"/>
  <c r="FE691"/>
  <c r="FA691"/>
  <c r="FW684"/>
  <c r="FE679"/>
  <c r="FE677"/>
  <c r="FA677"/>
  <c r="EW677"/>
  <c r="FD674"/>
  <c r="EZ674"/>
  <c r="EV674"/>
  <c r="FE673"/>
  <c r="FA673"/>
  <c r="EW673"/>
  <c r="FG673" s="1"/>
  <c r="FX673" s="1"/>
  <c r="FD672"/>
  <c r="FO672" s="1"/>
  <c r="GH672" s="1"/>
  <c r="EZ672"/>
  <c r="EV672"/>
  <c r="FF671"/>
  <c r="FB671"/>
  <c r="EX671"/>
  <c r="EY670"/>
  <c r="FE669"/>
  <c r="FA669"/>
  <c r="EW669"/>
  <c r="EY668"/>
  <c r="FE667"/>
  <c r="FA667"/>
  <c r="EW667"/>
  <c r="FB665"/>
  <c r="FR665" s="1"/>
  <c r="FB663"/>
  <c r="FM663" s="1"/>
  <c r="GB663" s="1"/>
  <c r="EY662"/>
  <c r="FE659"/>
  <c r="FE657"/>
  <c r="FA657"/>
  <c r="EW657"/>
  <c r="FW656"/>
  <c r="GG650"/>
  <c r="FE649"/>
  <c r="FQ649" s="1"/>
  <c r="GA649" s="1"/>
  <c r="FB645"/>
  <c r="EY640"/>
  <c r="FE639"/>
  <c r="EW639"/>
  <c r="EV636"/>
  <c r="EV631"/>
  <c r="FD626"/>
  <c r="EZ626"/>
  <c r="EV626"/>
  <c r="EY625"/>
  <c r="FD624"/>
  <c r="EZ624"/>
  <c r="FG624" s="1"/>
  <c r="FX624" s="1"/>
  <c r="EV624"/>
  <c r="FE620"/>
  <c r="EW620"/>
  <c r="FF618"/>
  <c r="EX618"/>
  <c r="EY617"/>
  <c r="FE616"/>
  <c r="FO616" s="1"/>
  <c r="GH616" s="1"/>
  <c r="EW616"/>
  <c r="EZ613"/>
  <c r="FF601"/>
  <c r="FA600"/>
  <c r="FF597"/>
  <c r="FB597"/>
  <c r="EX597"/>
  <c r="EV592"/>
  <c r="EY588"/>
  <c r="FA581"/>
  <c r="EW581"/>
  <c r="FB577"/>
  <c r="FP577" s="1"/>
  <c r="GC577" s="1"/>
  <c r="EX577"/>
  <c r="FA575"/>
  <c r="FE574"/>
  <c r="FA574"/>
  <c r="FA573"/>
  <c r="FD572"/>
  <c r="FO572" s="1"/>
  <c r="GH572" s="1"/>
  <c r="EZ572"/>
  <c r="FD570"/>
  <c r="EZ570"/>
  <c r="EV570"/>
  <c r="FE568"/>
  <c r="FA568"/>
  <c r="FL568" s="1"/>
  <c r="GE568" s="1"/>
  <c r="FE557"/>
  <c r="EW557"/>
  <c r="FU541"/>
  <c r="FV541" s="1"/>
  <c r="EY540"/>
  <c r="EV536"/>
  <c r="FR536" s="1"/>
  <c r="FD534"/>
  <c r="EV534"/>
  <c r="EZ532"/>
  <c r="EV532"/>
  <c r="FF523"/>
  <c r="EX523"/>
  <c r="FE521"/>
  <c r="EW521"/>
  <c r="FE519"/>
  <c r="EW519"/>
  <c r="FD512"/>
  <c r="EV512"/>
  <c r="FR512" s="1"/>
  <c r="EV506"/>
  <c r="EX505"/>
  <c r="EZ504"/>
  <c r="EV504"/>
  <c r="FF501"/>
  <c r="FF495"/>
  <c r="EX495"/>
  <c r="EV494"/>
  <c r="FE491"/>
  <c r="EW491"/>
  <c r="EZ490"/>
  <c r="EV490"/>
  <c r="EV486"/>
  <c r="FA480"/>
  <c r="FA476"/>
  <c r="EW476"/>
  <c r="EY474"/>
  <c r="FV473"/>
  <c r="FW473" s="1"/>
  <c r="FE469"/>
  <c r="FA469"/>
  <c r="EY468"/>
  <c r="EY466"/>
  <c r="EY462"/>
  <c r="FF457"/>
  <c r="FA456"/>
  <c r="EW456"/>
  <c r="FE453"/>
  <c r="FA453"/>
  <c r="FF447"/>
  <c r="EV444"/>
  <c r="EY436"/>
  <c r="EY433"/>
  <c r="EX429"/>
  <c r="EX425"/>
  <c r="EX419"/>
  <c r="EV860"/>
  <c r="FF859"/>
  <c r="FB859"/>
  <c r="EX859"/>
  <c r="FI859" s="1"/>
  <c r="FZ859" s="1"/>
  <c r="EY858"/>
  <c r="EZ852"/>
  <c r="EV852"/>
  <c r="FD848"/>
  <c r="EZ848"/>
  <c r="EV848"/>
  <c r="FE847"/>
  <c r="FA847"/>
  <c r="EW847"/>
  <c r="EV844"/>
  <c r="FR844" s="1"/>
  <c r="FF841"/>
  <c r="FB841"/>
  <c r="FM841" s="1"/>
  <c r="GB841" s="1"/>
  <c r="EX841"/>
  <c r="FF837"/>
  <c r="FB837"/>
  <c r="EX837"/>
  <c r="EY836"/>
  <c r="FF833"/>
  <c r="FB833"/>
  <c r="EX833"/>
  <c r="FD828"/>
  <c r="EV828"/>
  <c r="FE827"/>
  <c r="FA827"/>
  <c r="EW827"/>
  <c r="FF819"/>
  <c r="FB819"/>
  <c r="EX819"/>
  <c r="FI819" s="1"/>
  <c r="FZ819" s="1"/>
  <c r="FA816"/>
  <c r="EW816"/>
  <c r="FF815"/>
  <c r="FB815"/>
  <c r="EX815"/>
  <c r="EZ814"/>
  <c r="FL814" s="1"/>
  <c r="GE814" s="1"/>
  <c r="EV814"/>
  <c r="FF811"/>
  <c r="FB811"/>
  <c r="EX811"/>
  <c r="FF797"/>
  <c r="FB797"/>
  <c r="EX797"/>
  <c r="FA796"/>
  <c r="EW796"/>
  <c r="FD794"/>
  <c r="EZ794"/>
  <c r="EV794"/>
  <c r="FE792"/>
  <c r="FA792"/>
  <c r="FJ792" s="1"/>
  <c r="FY792" s="1"/>
  <c r="FF791"/>
  <c r="FB791"/>
  <c r="EX791"/>
  <c r="EZ790"/>
  <c r="FK790" s="1"/>
  <c r="GF790" s="1"/>
  <c r="EV790"/>
  <c r="FF789"/>
  <c r="FB789"/>
  <c r="EX789"/>
  <c r="FD788"/>
  <c r="EV788"/>
  <c r="FE784"/>
  <c r="EW784"/>
  <c r="FF783"/>
  <c r="FB783"/>
  <c r="EX783"/>
  <c r="FA780"/>
  <c r="EW780"/>
  <c r="EY779"/>
  <c r="FD778"/>
  <c r="EZ778"/>
  <c r="EV778"/>
  <c r="FR778" s="1"/>
  <c r="FE776"/>
  <c r="EW776"/>
  <c r="EY775"/>
  <c r="EV768"/>
  <c r="EY767"/>
  <c r="FE764"/>
  <c r="FA764"/>
  <c r="EW764"/>
  <c r="FF763"/>
  <c r="FB763"/>
  <c r="EX763"/>
  <c r="FD762"/>
  <c r="EZ762"/>
  <c r="EV762"/>
  <c r="FA760"/>
  <c r="EW760"/>
  <c r="FF759"/>
  <c r="FB759"/>
  <c r="FM759" s="1"/>
  <c r="GB759" s="1"/>
  <c r="EX759"/>
  <c r="FI759" s="1"/>
  <c r="FZ759" s="1"/>
  <c r="FF753"/>
  <c r="FB753"/>
  <c r="EX753"/>
  <c r="EV750"/>
  <c r="EW748"/>
  <c r="EZ728"/>
  <c r="EV728"/>
  <c r="FF727"/>
  <c r="FM727" s="1"/>
  <c r="GB727" s="1"/>
  <c r="FB727"/>
  <c r="EX727"/>
  <c r="EY726"/>
  <c r="FE725"/>
  <c r="EV724"/>
  <c r="FR724" s="1"/>
  <c r="FE723"/>
  <c r="FA723"/>
  <c r="EW723"/>
  <c r="FE721"/>
  <c r="FP721" s="1"/>
  <c r="GC721" s="1"/>
  <c r="EW721"/>
  <c r="EY720"/>
  <c r="FF717"/>
  <c r="FO717" s="1"/>
  <c r="GH717" s="1"/>
  <c r="FB717"/>
  <c r="EX717"/>
  <c r="EV714"/>
  <c r="FF713"/>
  <c r="FB713"/>
  <c r="EX713"/>
  <c r="FD712"/>
  <c r="EV712"/>
  <c r="FF711"/>
  <c r="FB711"/>
  <c r="EX711"/>
  <c r="FE705"/>
  <c r="FE703"/>
  <c r="EV700"/>
  <c r="FE699"/>
  <c r="FP699" s="1"/>
  <c r="GC699" s="1"/>
  <c r="FA699"/>
  <c r="EW699"/>
  <c r="FE693"/>
  <c r="EW693"/>
  <c r="FF687"/>
  <c r="FB687"/>
  <c r="EX687"/>
  <c r="FF685"/>
  <c r="FB685"/>
  <c r="FM685" s="1"/>
  <c r="GB685" s="1"/>
  <c r="EX685"/>
  <c r="FB681"/>
  <c r="FR681" s="1"/>
  <c r="EY674"/>
  <c r="EY672"/>
  <c r="FE671"/>
  <c r="FA671"/>
  <c r="EW671"/>
  <c r="FD666"/>
  <c r="EZ666"/>
  <c r="EV666"/>
  <c r="FD664"/>
  <c r="FO664" s="1"/>
  <c r="GH664" s="1"/>
  <c r="EZ664"/>
  <c r="EV664"/>
  <c r="FW660"/>
  <c r="GG658"/>
  <c r="FW652"/>
  <c r="FB651"/>
  <c r="FM651" s="1"/>
  <c r="GB651" s="1"/>
  <c r="EV646"/>
  <c r="EY636"/>
  <c r="FF632"/>
  <c r="EX632"/>
  <c r="FG632" s="1"/>
  <c r="FX632" s="1"/>
  <c r="EY629"/>
  <c r="FF625"/>
  <c r="FB625"/>
  <c r="EX625"/>
  <c r="FE618"/>
  <c r="EW618"/>
  <c r="FF617"/>
  <c r="FB617"/>
  <c r="EX617"/>
  <c r="FD616"/>
  <c r="EV616"/>
  <c r="FE615"/>
  <c r="FM615" s="1"/>
  <c r="GB615" s="1"/>
  <c r="FA615"/>
  <c r="EW615"/>
  <c r="FF614"/>
  <c r="EX614"/>
  <c r="EY613"/>
  <c r="FC605"/>
  <c r="EY605"/>
  <c r="EY603"/>
  <c r="EZ600"/>
  <c r="EV600"/>
  <c r="FA598"/>
  <c r="EZ596"/>
  <c r="FB595"/>
  <c r="EX595"/>
  <c r="FB585"/>
  <c r="EX585"/>
  <c r="EY584"/>
  <c r="EY583"/>
  <c r="FH583" s="1"/>
  <c r="GD583" s="1"/>
  <c r="GG583" s="1"/>
  <c r="FD582"/>
  <c r="EZ582"/>
  <c r="EW580"/>
  <c r="FA579"/>
  <c r="FE578"/>
  <c r="FA578"/>
  <c r="FL578" s="1"/>
  <c r="GE578" s="1"/>
  <c r="FA577"/>
  <c r="FH577" s="1"/>
  <c r="GD577" s="1"/>
  <c r="EW577"/>
  <c r="FD574"/>
  <c r="EZ574"/>
  <c r="EV574"/>
  <c r="EY572"/>
  <c r="EY571"/>
  <c r="EY569"/>
  <c r="FD568"/>
  <c r="EZ568"/>
  <c r="EV568"/>
  <c r="EV564"/>
  <c r="FR564" s="1"/>
  <c r="FD556"/>
  <c r="FO556" s="1"/>
  <c r="GH556" s="1"/>
  <c r="EV556"/>
  <c r="FD552"/>
  <c r="EV552"/>
  <c r="EX545"/>
  <c r="FD538"/>
  <c r="EV538"/>
  <c r="EV528"/>
  <c r="FE523"/>
  <c r="EW523"/>
  <c r="EV522"/>
  <c r="EY516"/>
  <c r="EY514"/>
  <c r="FF511"/>
  <c r="EX511"/>
  <c r="FF505"/>
  <c r="FF503"/>
  <c r="EX503"/>
  <c r="EV502"/>
  <c r="EV498"/>
  <c r="FE495"/>
  <c r="EW495"/>
  <c r="FF493"/>
  <c r="EX493"/>
  <c r="EY490"/>
  <c r="EW488"/>
  <c r="EY486"/>
  <c r="EZ480"/>
  <c r="EV480"/>
  <c r="EZ476"/>
  <c r="EV476"/>
  <c r="FR476" s="1"/>
  <c r="FA465"/>
  <c r="EZ464"/>
  <c r="EV464"/>
  <c r="EV458"/>
  <c r="FA457"/>
  <c r="EZ456"/>
  <c r="EV456"/>
  <c r="FE447"/>
  <c r="FA447"/>
  <c r="FB445"/>
  <c r="EX445"/>
  <c r="EY443"/>
  <c r="EX433"/>
  <c r="FB431"/>
  <c r="FM431" s="1"/>
  <c r="GB431" s="1"/>
  <c r="FE428"/>
  <c r="FD418"/>
  <c r="FB417"/>
  <c r="FB415"/>
  <c r="FE633"/>
  <c r="EY632"/>
  <c r="FF631"/>
  <c r="FB631"/>
  <c r="EX631"/>
  <c r="EY630"/>
  <c r="FE627"/>
  <c r="FA627"/>
  <c r="EW627"/>
  <c r="EY620"/>
  <c r="FF619"/>
  <c r="FQ619" s="1"/>
  <c r="GA619" s="1"/>
  <c r="FB619"/>
  <c r="EX619"/>
  <c r="EY618"/>
  <c r="FH618" s="1"/>
  <c r="GD618" s="1"/>
  <c r="FD614"/>
  <c r="EZ614"/>
  <c r="EV614"/>
  <c r="FE613"/>
  <c r="FA613"/>
  <c r="EW613"/>
  <c r="FF604"/>
  <c r="FB604"/>
  <c r="EX604"/>
  <c r="EV603"/>
  <c r="FR603" s="1"/>
  <c r="EV601"/>
  <c r="FF600"/>
  <c r="FB600"/>
  <c r="EX600"/>
  <c r="GG599"/>
  <c r="FF598"/>
  <c r="FB598"/>
  <c r="EX598"/>
  <c r="FD597"/>
  <c r="EZ597"/>
  <c r="EV597"/>
  <c r="EY592"/>
  <c r="FF590"/>
  <c r="FB590"/>
  <c r="FP590" s="1"/>
  <c r="GC590" s="1"/>
  <c r="EX590"/>
  <c r="EV583"/>
  <c r="FF574"/>
  <c r="FB574"/>
  <c r="EX574"/>
  <c r="FF570"/>
  <c r="FB570"/>
  <c r="EX570"/>
  <c r="FD569"/>
  <c r="EZ569"/>
  <c r="EV569"/>
  <c r="FF568"/>
  <c r="FB568"/>
  <c r="EX568"/>
  <c r="GG567"/>
  <c r="FB562"/>
  <c r="FR562" s="1"/>
  <c r="FF558"/>
  <c r="FB558"/>
  <c r="EX558"/>
  <c r="GG547"/>
  <c r="FF546"/>
  <c r="FQ546" s="1"/>
  <c r="GA546" s="1"/>
  <c r="FB546"/>
  <c r="FM546" s="1"/>
  <c r="GB546" s="1"/>
  <c r="EX546"/>
  <c r="EY545"/>
  <c r="FF538"/>
  <c r="FB538"/>
  <c r="EX538"/>
  <c r="EV533"/>
  <c r="FF532"/>
  <c r="FB532"/>
  <c r="EX532"/>
  <c r="EY531"/>
  <c r="FD523"/>
  <c r="EZ523"/>
  <c r="EV523"/>
  <c r="FF522"/>
  <c r="FB522"/>
  <c r="EX522"/>
  <c r="EY521"/>
  <c r="FE520"/>
  <c r="FA520"/>
  <c r="EW520"/>
  <c r="EY519"/>
  <c r="FE516"/>
  <c r="FA516"/>
  <c r="EW516"/>
  <c r="EY515"/>
  <c r="FE514"/>
  <c r="EW514"/>
  <c r="FD511"/>
  <c r="EZ511"/>
  <c r="EV511"/>
  <c r="FR511" s="1"/>
  <c r="FE510"/>
  <c r="FA510"/>
  <c r="FD505"/>
  <c r="EZ505"/>
  <c r="EV505"/>
  <c r="FF504"/>
  <c r="EX504"/>
  <c r="EZ503"/>
  <c r="EV503"/>
  <c r="FD497"/>
  <c r="EZ497"/>
  <c r="EV497"/>
  <c r="FF496"/>
  <c r="FB496"/>
  <c r="EX496"/>
  <c r="EV495"/>
  <c r="EZ493"/>
  <c r="EV493"/>
  <c r="FE492"/>
  <c r="FA492"/>
  <c r="EW492"/>
  <c r="EY491"/>
  <c r="FF490"/>
  <c r="FB490"/>
  <c r="EX490"/>
  <c r="FF486"/>
  <c r="EX486"/>
  <c r="EV485"/>
  <c r="FB483"/>
  <c r="FP483" s="1"/>
  <c r="GC483" s="1"/>
  <c r="EX483"/>
  <c r="FI483" s="1"/>
  <c r="FZ483" s="1"/>
  <c r="EZ481"/>
  <c r="EV481"/>
  <c r="FF479"/>
  <c r="FB479"/>
  <c r="EX479"/>
  <c r="EW475"/>
  <c r="FF474"/>
  <c r="FB474"/>
  <c r="EX474"/>
  <c r="FB472"/>
  <c r="FR472" s="1"/>
  <c r="FD471"/>
  <c r="EV471"/>
  <c r="FF468"/>
  <c r="FB468"/>
  <c r="EX468"/>
  <c r="FB467"/>
  <c r="EX467"/>
  <c r="FF466"/>
  <c r="FB466"/>
  <c r="EX466"/>
  <c r="EW465"/>
  <c r="FF464"/>
  <c r="FB464"/>
  <c r="FQ464" s="1"/>
  <c r="GA464" s="1"/>
  <c r="EX464"/>
  <c r="FG464" s="1"/>
  <c r="FX464" s="1"/>
  <c r="FF463"/>
  <c r="FB463"/>
  <c r="EX463"/>
  <c r="FF462"/>
  <c r="FB462"/>
  <c r="FO462" s="1"/>
  <c r="GH462" s="1"/>
  <c r="EX462"/>
  <c r="FI462" s="1"/>
  <c r="FZ462" s="1"/>
  <c r="FB461"/>
  <c r="FF458"/>
  <c r="FB458"/>
  <c r="EX458"/>
  <c r="FD457"/>
  <c r="FP457" s="1"/>
  <c r="GC457" s="1"/>
  <c r="EZ457"/>
  <c r="EV457"/>
  <c r="FF455"/>
  <c r="EX455"/>
  <c r="FD451"/>
  <c r="EZ451"/>
  <c r="EV451"/>
  <c r="EV445"/>
  <c r="FR445" s="1"/>
  <c r="FF444"/>
  <c r="FB444"/>
  <c r="EX444"/>
  <c r="FF436"/>
  <c r="FM436" s="1"/>
  <c r="GB436" s="1"/>
  <c r="FB436"/>
  <c r="EX436"/>
  <c r="FF428"/>
  <c r="FB428"/>
  <c r="EX428"/>
  <c r="FB422"/>
  <c r="FR422" s="1"/>
  <c r="FB414"/>
  <c r="FR414" s="1"/>
  <c r="EZ410"/>
  <c r="EX403"/>
  <c r="FF401"/>
  <c r="EX401"/>
  <c r="FF399"/>
  <c r="FP399" s="1"/>
  <c r="GC399" s="1"/>
  <c r="EX399"/>
  <c r="FI399" s="1"/>
  <c r="FZ399" s="1"/>
  <c r="FD388"/>
  <c r="EZ388"/>
  <c r="EV388"/>
  <c r="FF383"/>
  <c r="EX383"/>
  <c r="EZ376"/>
  <c r="FG376" s="1"/>
  <c r="FX376" s="1"/>
  <c r="EV376"/>
  <c r="FD370"/>
  <c r="EZ370"/>
  <c r="EV370"/>
  <c r="FF363"/>
  <c r="FM363" s="1"/>
  <c r="GB363" s="1"/>
  <c r="EX363"/>
  <c r="FF352"/>
  <c r="EX352"/>
  <c r="FD350"/>
  <c r="EZ350"/>
  <c r="EV350"/>
  <c r="FD342"/>
  <c r="EZ342"/>
  <c r="EV342"/>
  <c r="FD337"/>
  <c r="EV337"/>
  <c r="FF334"/>
  <c r="FQ334" s="1"/>
  <c r="GA334" s="1"/>
  <c r="EX334"/>
  <c r="FF325"/>
  <c r="EX325"/>
  <c r="FF318"/>
  <c r="EX318"/>
  <c r="FF312"/>
  <c r="FQ312" s="1"/>
  <c r="GA312" s="1"/>
  <c r="EX312"/>
  <c r="FF310"/>
  <c r="EX310"/>
  <c r="EV304"/>
  <c r="FE635"/>
  <c r="FA635"/>
  <c r="EW635"/>
  <c r="FE631"/>
  <c r="FA631"/>
  <c r="FD628"/>
  <c r="EZ628"/>
  <c r="EV628"/>
  <c r="FB623"/>
  <c r="FR623" s="1"/>
  <c r="FE619"/>
  <c r="FF615"/>
  <c r="FB615"/>
  <c r="EX615"/>
  <c r="EY614"/>
  <c r="FK614" s="1"/>
  <c r="GF614" s="1"/>
  <c r="FB609"/>
  <c r="FB606"/>
  <c r="FR606" s="1"/>
  <c r="FD605"/>
  <c r="EV605"/>
  <c r="FF592"/>
  <c r="FB592"/>
  <c r="EX592"/>
  <c r="FA591"/>
  <c r="EW591"/>
  <c r="EV587"/>
  <c r="FF578"/>
  <c r="FB578"/>
  <c r="EX578"/>
  <c r="FD571"/>
  <c r="EZ571"/>
  <c r="EV571"/>
  <c r="EV567"/>
  <c r="EZ565"/>
  <c r="EV565"/>
  <c r="FF564"/>
  <c r="FB564"/>
  <c r="EX564"/>
  <c r="FB560"/>
  <c r="FR560" s="1"/>
  <c r="FE558"/>
  <c r="FM558" s="1"/>
  <c r="GB558" s="1"/>
  <c r="FA558"/>
  <c r="EW558"/>
  <c r="FF556"/>
  <c r="FB556"/>
  <c r="EX556"/>
  <c r="FD553"/>
  <c r="EZ553"/>
  <c r="EV553"/>
  <c r="FF552"/>
  <c r="FB552"/>
  <c r="EX552"/>
  <c r="FD551"/>
  <c r="EV551"/>
  <c r="FD549"/>
  <c r="EV549"/>
  <c r="FF548"/>
  <c r="FB548"/>
  <c r="EX548"/>
  <c r="EV547"/>
  <c r="FE546"/>
  <c r="FA546"/>
  <c r="EW546"/>
  <c r="GG541"/>
  <c r="FD539"/>
  <c r="EV539"/>
  <c r="FE538"/>
  <c r="FP538" s="1"/>
  <c r="GC538" s="1"/>
  <c r="FA538"/>
  <c r="EW538"/>
  <c r="FF536"/>
  <c r="FB536"/>
  <c r="EX536"/>
  <c r="GG535"/>
  <c r="FF534"/>
  <c r="FB534"/>
  <c r="EX534"/>
  <c r="EY533"/>
  <c r="FE532"/>
  <c r="FQ532" s="1"/>
  <c r="GA532" s="1"/>
  <c r="FA532"/>
  <c r="EW532"/>
  <c r="EV529"/>
  <c r="FF528"/>
  <c r="FB528"/>
  <c r="EX528"/>
  <c r="EV527"/>
  <c r="GG525"/>
  <c r="EV525"/>
  <c r="FF524"/>
  <c r="FB524"/>
  <c r="FM524" s="1"/>
  <c r="GB524" s="1"/>
  <c r="EX524"/>
  <c r="FH524" s="1"/>
  <c r="GD524" s="1"/>
  <c r="EY523"/>
  <c r="FE522"/>
  <c r="FP522" s="1"/>
  <c r="GC522" s="1"/>
  <c r="FA522"/>
  <c r="EW522"/>
  <c r="FF512"/>
  <c r="FB512"/>
  <c r="FP512" s="1"/>
  <c r="GC512" s="1"/>
  <c r="EX512"/>
  <c r="EY511"/>
  <c r="FF506"/>
  <c r="FB506"/>
  <c r="EX506"/>
  <c r="EY505"/>
  <c r="FJ505" s="1"/>
  <c r="FY505" s="1"/>
  <c r="FE504"/>
  <c r="FA504"/>
  <c r="EY503"/>
  <c r="FF502"/>
  <c r="FB502"/>
  <c r="EX502"/>
  <c r="GG501"/>
  <c r="EV501"/>
  <c r="FF498"/>
  <c r="FB498"/>
  <c r="EX498"/>
  <c r="FJ498" s="1"/>
  <c r="FY498" s="1"/>
  <c r="EY497"/>
  <c r="FJ497" s="1"/>
  <c r="FY497" s="1"/>
  <c r="FE496"/>
  <c r="FA496"/>
  <c r="FG496" s="1"/>
  <c r="FX496" s="1"/>
  <c r="EW496"/>
  <c r="EY495"/>
  <c r="FF494"/>
  <c r="FB494"/>
  <c r="EX494"/>
  <c r="EY493"/>
  <c r="EV489"/>
  <c r="FF488"/>
  <c r="FB488"/>
  <c r="FM488" s="1"/>
  <c r="GB488" s="1"/>
  <c r="EX488"/>
  <c r="EV487"/>
  <c r="EW483"/>
  <c r="FF482"/>
  <c r="FB482"/>
  <c r="EX482"/>
  <c r="FF480"/>
  <c r="EX480"/>
  <c r="FI480" s="1"/>
  <c r="FZ480" s="1"/>
  <c r="FF476"/>
  <c r="FB476"/>
  <c r="EX476"/>
  <c r="FD475"/>
  <c r="EZ475"/>
  <c r="FK475" s="1"/>
  <c r="GF475" s="1"/>
  <c r="EV475"/>
  <c r="FF470"/>
  <c r="FB470"/>
  <c r="EX470"/>
  <c r="FB469"/>
  <c r="EX469"/>
  <c r="EW467"/>
  <c r="FD465"/>
  <c r="EZ465"/>
  <c r="EV465"/>
  <c r="EW463"/>
  <c r="FD459"/>
  <c r="EZ459"/>
  <c r="FK459" s="1"/>
  <c r="GF459" s="1"/>
  <c r="FF456"/>
  <c r="FB456"/>
  <c r="EX456"/>
  <c r="FB453"/>
  <c r="EX453"/>
  <c r="FG453" s="1"/>
  <c r="FX453" s="1"/>
  <c r="EV449"/>
  <c r="FB447"/>
  <c r="EX447"/>
  <c r="EV443"/>
  <c r="EY440"/>
  <c r="FE439"/>
  <c r="GG435"/>
  <c r="FD433"/>
  <c r="FQ433" s="1"/>
  <c r="GA433" s="1"/>
  <c r="EZ433"/>
  <c r="EV433"/>
  <c r="FB430"/>
  <c r="FR430" s="1"/>
  <c r="FD429"/>
  <c r="EZ429"/>
  <c r="EV429"/>
  <c r="FD425"/>
  <c r="EZ425"/>
  <c r="EV425"/>
  <c r="FR425" s="1"/>
  <c r="FD419"/>
  <c r="EZ419"/>
  <c r="EV419"/>
  <c r="FF416"/>
  <c r="FB416"/>
  <c r="EX416"/>
  <c r="GG413"/>
  <c r="FA403"/>
  <c r="FF402"/>
  <c r="EX402"/>
  <c r="FF397"/>
  <c r="EX397"/>
  <c r="FG397" s="1"/>
  <c r="FX397" s="1"/>
  <c r="FF396"/>
  <c r="EX396"/>
  <c r="FF395"/>
  <c r="FQ395" s="1"/>
  <c r="GA395" s="1"/>
  <c r="EX395"/>
  <c r="FF393"/>
  <c r="EX393"/>
  <c r="FF392"/>
  <c r="EX392"/>
  <c r="FF391"/>
  <c r="EX391"/>
  <c r="FD377"/>
  <c r="EZ377"/>
  <c r="FI377" s="1"/>
  <c r="FZ377" s="1"/>
  <c r="EV377"/>
  <c r="FD372"/>
  <c r="EZ372"/>
  <c r="EV372"/>
  <c r="EZ364"/>
  <c r="EZ361"/>
  <c r="EV359"/>
  <c r="FI359" s="1"/>
  <c r="FZ359" s="1"/>
  <c r="FF358"/>
  <c r="EX358"/>
  <c r="FF356"/>
  <c r="EX356"/>
  <c r="FF354"/>
  <c r="EX354"/>
  <c r="FG354" s="1"/>
  <c r="FX354" s="1"/>
  <c r="FF385"/>
  <c r="EX385"/>
  <c r="FF384"/>
  <c r="EX384"/>
  <c r="FD380"/>
  <c r="EZ380"/>
  <c r="EV380"/>
  <c r="FF341"/>
  <c r="EX341"/>
  <c r="EZ338"/>
  <c r="EV338"/>
  <c r="FF336"/>
  <c r="EX336"/>
  <c r="FF326"/>
  <c r="EX326"/>
  <c r="FF321"/>
  <c r="EX321"/>
  <c r="EZ319"/>
  <c r="EV319"/>
  <c r="FD317"/>
  <c r="EV317"/>
  <c r="FF315"/>
  <c r="EX315"/>
  <c r="FF314"/>
  <c r="FQ314" s="1"/>
  <c r="GA314" s="1"/>
  <c r="EX314"/>
  <c r="EV313"/>
  <c r="FF311"/>
  <c r="EX311"/>
  <c r="FF308"/>
  <c r="EX308"/>
  <c r="FD304"/>
  <c r="FD610"/>
  <c r="EZ610"/>
  <c r="EV610"/>
  <c r="EY608"/>
  <c r="FI608" s="1"/>
  <c r="FZ608" s="1"/>
  <c r="GG607"/>
  <c r="FB603"/>
  <c r="EX603"/>
  <c r="EY602"/>
  <c r="FB601"/>
  <c r="EX601"/>
  <c r="EY596"/>
  <c r="EV591"/>
  <c r="FF584"/>
  <c r="FB584"/>
  <c r="EX584"/>
  <c r="FF580"/>
  <c r="FQ580" s="1"/>
  <c r="GA580" s="1"/>
  <c r="FB580"/>
  <c r="EX580"/>
  <c r="FD579"/>
  <c r="EZ579"/>
  <c r="EV579"/>
  <c r="FF576"/>
  <c r="FB576"/>
  <c r="FM576" s="1"/>
  <c r="GB576" s="1"/>
  <c r="EX576"/>
  <c r="EZ575"/>
  <c r="EV575"/>
  <c r="FD573"/>
  <c r="EZ573"/>
  <c r="EV573"/>
  <c r="EY567"/>
  <c r="FF566"/>
  <c r="FB566"/>
  <c r="EX566"/>
  <c r="EY565"/>
  <c r="FE564"/>
  <c r="FP564" s="1"/>
  <c r="GC564" s="1"/>
  <c r="FA564"/>
  <c r="EW564"/>
  <c r="FD557"/>
  <c r="EZ557"/>
  <c r="EV557"/>
  <c r="FE556"/>
  <c r="FA556"/>
  <c r="EW556"/>
  <c r="FG556" s="1"/>
  <c r="FX556" s="1"/>
  <c r="FD555"/>
  <c r="EV555"/>
  <c r="FF554"/>
  <c r="FB554"/>
  <c r="EX554"/>
  <c r="EY553"/>
  <c r="FE552"/>
  <c r="FA552"/>
  <c r="EW552"/>
  <c r="FI552" s="1"/>
  <c r="FZ552" s="1"/>
  <c r="EY551"/>
  <c r="FF550"/>
  <c r="FB550"/>
  <c r="EX550"/>
  <c r="EY549"/>
  <c r="FE548"/>
  <c r="EY547"/>
  <c r="FG547" s="1"/>
  <c r="FX547" s="1"/>
  <c r="EV543"/>
  <c r="FF542"/>
  <c r="FB542"/>
  <c r="EX542"/>
  <c r="FF540"/>
  <c r="FB540"/>
  <c r="EX540"/>
  <c r="EY539"/>
  <c r="EZ537"/>
  <c r="EV537"/>
  <c r="FE536"/>
  <c r="FA536"/>
  <c r="EW536"/>
  <c r="EV535"/>
  <c r="FE534"/>
  <c r="FA534"/>
  <c r="EW534"/>
  <c r="FF530"/>
  <c r="FB530"/>
  <c r="EX530"/>
  <c r="EY529"/>
  <c r="FE528"/>
  <c r="FA528"/>
  <c r="EW528"/>
  <c r="FG528" s="1"/>
  <c r="FX528" s="1"/>
  <c r="EY527"/>
  <c r="FF526"/>
  <c r="FB526"/>
  <c r="EX526"/>
  <c r="EY525"/>
  <c r="FE524"/>
  <c r="FA524"/>
  <c r="EW524"/>
  <c r="FB518"/>
  <c r="FR518" s="1"/>
  <c r="FD513"/>
  <c r="FQ513" s="1"/>
  <c r="GA513" s="1"/>
  <c r="EZ513"/>
  <c r="EV513"/>
  <c r="FR513" s="1"/>
  <c r="FE512"/>
  <c r="FA512"/>
  <c r="EZ509"/>
  <c r="EV509"/>
  <c r="FF508"/>
  <c r="FB508"/>
  <c r="FM508" s="1"/>
  <c r="GB508" s="1"/>
  <c r="EX508"/>
  <c r="FE506"/>
  <c r="FM506" s="1"/>
  <c r="GB506" s="1"/>
  <c r="FE502"/>
  <c r="EY501"/>
  <c r="FF500"/>
  <c r="FB500"/>
  <c r="EX500"/>
  <c r="FD499"/>
  <c r="EZ499"/>
  <c r="EV499"/>
  <c r="FE498"/>
  <c r="FA498"/>
  <c r="EW498"/>
  <c r="FE494"/>
  <c r="FA494"/>
  <c r="EW494"/>
  <c r="FF485"/>
  <c r="FB485"/>
  <c r="FP485" s="1"/>
  <c r="GC485" s="1"/>
  <c r="EX485"/>
  <c r="FF484"/>
  <c r="FB484"/>
  <c r="EX484"/>
  <c r="FD483"/>
  <c r="EV483"/>
  <c r="FF481"/>
  <c r="EX481"/>
  <c r="EV479"/>
  <c r="FB478"/>
  <c r="FM478" s="1"/>
  <c r="GB478" s="1"/>
  <c r="FW477"/>
  <c r="FB477"/>
  <c r="FM477" s="1"/>
  <c r="GB477" s="1"/>
  <c r="FB471"/>
  <c r="EX471"/>
  <c r="EV467"/>
  <c r="FD463"/>
  <c r="EZ463"/>
  <c r="EV463"/>
  <c r="EV461"/>
  <c r="FB457"/>
  <c r="EX457"/>
  <c r="EV455"/>
  <c r="FF454"/>
  <c r="FB454"/>
  <c r="EX454"/>
  <c r="EW453"/>
  <c r="FF452"/>
  <c r="FB452"/>
  <c r="EX452"/>
  <c r="FG452" s="1"/>
  <c r="FX452" s="1"/>
  <c r="FF451"/>
  <c r="FB451"/>
  <c r="EX451"/>
  <c r="FF448"/>
  <c r="FB448"/>
  <c r="EX448"/>
  <c r="EW447"/>
  <c r="FF442"/>
  <c r="FQ442" s="1"/>
  <c r="GA442" s="1"/>
  <c r="FB442"/>
  <c r="EX442"/>
  <c r="FF440"/>
  <c r="FB440"/>
  <c r="EX440"/>
  <c r="FG440" s="1"/>
  <c r="FX440" s="1"/>
  <c r="EV439"/>
  <c r="FB432"/>
  <c r="FR432" s="1"/>
  <c r="FB424"/>
  <c r="FM424" s="1"/>
  <c r="GB424" s="1"/>
  <c r="GG422"/>
  <c r="FE412"/>
  <c r="FA412"/>
  <c r="EW412"/>
  <c r="GG409"/>
  <c r="FA407"/>
  <c r="EW407"/>
  <c r="FE406"/>
  <c r="FB405"/>
  <c r="EX405"/>
  <c r="FD401"/>
  <c r="FQ401" s="1"/>
  <c r="GA401" s="1"/>
  <c r="EV401"/>
  <c r="EV399"/>
  <c r="FF398"/>
  <c r="EX398"/>
  <c r="FF394"/>
  <c r="EX394"/>
  <c r="FF390"/>
  <c r="EX390"/>
  <c r="EZ381"/>
  <c r="FI381" s="1"/>
  <c r="FZ381" s="1"/>
  <c r="EV381"/>
  <c r="FF376"/>
  <c r="EX376"/>
  <c r="FJ376" s="1"/>
  <c r="FY376" s="1"/>
  <c r="EV366"/>
  <c r="EZ365"/>
  <c r="EV365"/>
  <c r="EZ362"/>
  <c r="FF379"/>
  <c r="EX379"/>
  <c r="FF378"/>
  <c r="EX378"/>
  <c r="FF355"/>
  <c r="FP355" s="1"/>
  <c r="GC355" s="1"/>
  <c r="EX355"/>
  <c r="EZ339"/>
  <c r="EV339"/>
  <c r="FD332"/>
  <c r="EZ332"/>
  <c r="EV332"/>
  <c r="FF329"/>
  <c r="FQ329" s="1"/>
  <c r="GA329" s="1"/>
  <c r="EX329"/>
  <c r="FF322"/>
  <c r="EX322"/>
  <c r="EV320"/>
  <c r="EV310"/>
  <c r="FD307"/>
  <c r="EZ307"/>
  <c r="EV307"/>
  <c r="EZ305"/>
  <c r="EV305"/>
  <c r="FB303"/>
  <c r="EX303"/>
  <c r="FF302"/>
  <c r="FF633"/>
  <c r="FB633"/>
  <c r="EX633"/>
  <c r="FD632"/>
  <c r="EZ632"/>
  <c r="EV632"/>
  <c r="EV630"/>
  <c r="FR630" s="1"/>
  <c r="FE629"/>
  <c r="FA629"/>
  <c r="EW629"/>
  <c r="FF627"/>
  <c r="FB627"/>
  <c r="EX627"/>
  <c r="EY626"/>
  <c r="FE625"/>
  <c r="FA625"/>
  <c r="EW625"/>
  <c r="EY624"/>
  <c r="FB621"/>
  <c r="FD620"/>
  <c r="EZ620"/>
  <c r="EV620"/>
  <c r="FD618"/>
  <c r="EZ618"/>
  <c r="EV618"/>
  <c r="FE617"/>
  <c r="FA617"/>
  <c r="EW617"/>
  <c r="EY616"/>
  <c r="FF613"/>
  <c r="FB613"/>
  <c r="EX613"/>
  <c r="FB611"/>
  <c r="FM611" s="1"/>
  <c r="GB611" s="1"/>
  <c r="EY610"/>
  <c r="FF608"/>
  <c r="FB608"/>
  <c r="EX608"/>
  <c r="FB607"/>
  <c r="FB605"/>
  <c r="EX605"/>
  <c r="FC604"/>
  <c r="EY604"/>
  <c r="FF602"/>
  <c r="FM602" s="1"/>
  <c r="GB602" s="1"/>
  <c r="FB602"/>
  <c r="EX602"/>
  <c r="EY600"/>
  <c r="EY598"/>
  <c r="FE597"/>
  <c r="FA597"/>
  <c r="EW597"/>
  <c r="FF596"/>
  <c r="FB596"/>
  <c r="EX596"/>
  <c r="EV595"/>
  <c r="FF594"/>
  <c r="FB594"/>
  <c r="EX594"/>
  <c r="EV589"/>
  <c r="FF588"/>
  <c r="FB588"/>
  <c r="EX588"/>
  <c r="FF586"/>
  <c r="FP586" s="1"/>
  <c r="GC586" s="1"/>
  <c r="EX586"/>
  <c r="EV585"/>
  <c r="FR585" s="1"/>
  <c r="FF582"/>
  <c r="FQ582" s="1"/>
  <c r="GA582" s="1"/>
  <c r="FB582"/>
  <c r="EX582"/>
  <c r="EV581"/>
  <c r="FD577"/>
  <c r="EZ577"/>
  <c r="EV577"/>
  <c r="FF572"/>
  <c r="FB572"/>
  <c r="EX572"/>
  <c r="FE566"/>
  <c r="EY557"/>
  <c r="EY555"/>
  <c r="FE554"/>
  <c r="FA554"/>
  <c r="EW554"/>
  <c r="FE550"/>
  <c r="EW550"/>
  <c r="FD545"/>
  <c r="EV545"/>
  <c r="EY543"/>
  <c r="FE542"/>
  <c r="EW542"/>
  <c r="FE540"/>
  <c r="FA540"/>
  <c r="EW540"/>
  <c r="EY537"/>
  <c r="EY535"/>
  <c r="GG533"/>
  <c r="FD531"/>
  <c r="EV531"/>
  <c r="FE530"/>
  <c r="FA530"/>
  <c r="EW530"/>
  <c r="FE526"/>
  <c r="EW526"/>
  <c r="FH526" s="1"/>
  <c r="GD526" s="1"/>
  <c r="GG526" s="1"/>
  <c r="EV521"/>
  <c r="FF520"/>
  <c r="FB520"/>
  <c r="FM520" s="1"/>
  <c r="GB520" s="1"/>
  <c r="EX520"/>
  <c r="EZ519"/>
  <c r="EV519"/>
  <c r="FR519" s="1"/>
  <c r="FF516"/>
  <c r="FO516" s="1"/>
  <c r="GH516" s="1"/>
  <c r="FB516"/>
  <c r="EX516"/>
  <c r="FD515"/>
  <c r="EV515"/>
  <c r="FF514"/>
  <c r="FB514"/>
  <c r="EX514"/>
  <c r="EY513"/>
  <c r="FF510"/>
  <c r="FB510"/>
  <c r="EX510"/>
  <c r="EY509"/>
  <c r="FJ509" s="1"/>
  <c r="FY509" s="1"/>
  <c r="FE508"/>
  <c r="FE500"/>
  <c r="EY499"/>
  <c r="FJ499" s="1"/>
  <c r="FY499" s="1"/>
  <c r="FF492"/>
  <c r="FB492"/>
  <c r="EX492"/>
  <c r="FJ492" s="1"/>
  <c r="FY492" s="1"/>
  <c r="FD491"/>
  <c r="EV491"/>
  <c r="FR491" s="1"/>
  <c r="FF489"/>
  <c r="FB489"/>
  <c r="EX489"/>
  <c r="FF487"/>
  <c r="FP487" s="1"/>
  <c r="GC487" s="1"/>
  <c r="FB487"/>
  <c r="EX487"/>
  <c r="FG487" s="1"/>
  <c r="FX487" s="1"/>
  <c r="EW485"/>
  <c r="FB475"/>
  <c r="EX475"/>
  <c r="FH475" s="1"/>
  <c r="GD475" s="1"/>
  <c r="FB473"/>
  <c r="EV469"/>
  <c r="FB465"/>
  <c r="FM465" s="1"/>
  <c r="GB465" s="1"/>
  <c r="EX465"/>
  <c r="FF460"/>
  <c r="FB460"/>
  <c r="EX460"/>
  <c r="FJ460" s="1"/>
  <c r="FY460" s="1"/>
  <c r="FD453"/>
  <c r="EZ453"/>
  <c r="EV453"/>
  <c r="EW451"/>
  <c r="FB450"/>
  <c r="FB449"/>
  <c r="EX449"/>
  <c r="FD447"/>
  <c r="FM447" s="1"/>
  <c r="GB447" s="1"/>
  <c r="EZ447"/>
  <c r="EV447"/>
  <c r="FB446"/>
  <c r="FR446" s="1"/>
  <c r="EY444"/>
  <c r="EV441"/>
  <c r="FR441" s="1"/>
  <c r="FF438"/>
  <c r="FB438"/>
  <c r="EX438"/>
  <c r="EV437"/>
  <c r="FR437" s="1"/>
  <c r="FB426"/>
  <c r="FM426" s="1"/>
  <c r="GB426" s="1"/>
  <c r="GG423"/>
  <c r="FB420"/>
  <c r="FR420" s="1"/>
  <c r="FF418"/>
  <c r="FB418"/>
  <c r="EX418"/>
  <c r="FD415"/>
  <c r="EZ415"/>
  <c r="EV415"/>
  <c r="FB411"/>
  <c r="FM411" s="1"/>
  <c r="GB411" s="1"/>
  <c r="FE410"/>
  <c r="FA410"/>
  <c r="EW410"/>
  <c r="EW405"/>
  <c r="FE404"/>
  <c r="FA404"/>
  <c r="EV396"/>
  <c r="EV392"/>
  <c r="FF389"/>
  <c r="EX389"/>
  <c r="FD386"/>
  <c r="EZ386"/>
  <c r="EV386"/>
  <c r="FF377"/>
  <c r="EX377"/>
  <c r="FD375"/>
  <c r="EZ375"/>
  <c r="FK375" s="1"/>
  <c r="GF375" s="1"/>
  <c r="EV375"/>
  <c r="FF360"/>
  <c r="EX360"/>
  <c r="EZ357"/>
  <c r="FJ357" s="1"/>
  <c r="FY357" s="1"/>
  <c r="EV357"/>
  <c r="EZ353"/>
  <c r="EV353"/>
  <c r="FF351"/>
  <c r="EX351"/>
  <c r="FJ351" s="1"/>
  <c r="FY351" s="1"/>
  <c r="EZ384"/>
  <c r="FF380"/>
  <c r="EX380"/>
  <c r="EZ341"/>
  <c r="EV341"/>
  <c r="FF338"/>
  <c r="EX338"/>
  <c r="EV336"/>
  <c r="FF330"/>
  <c r="EX330"/>
  <c r="FF313"/>
  <c r="EX313"/>
  <c r="EV311"/>
  <c r="FD308"/>
  <c r="EV308"/>
  <c r="GG411"/>
  <c r="EZ407"/>
  <c r="EV407"/>
  <c r="FE401"/>
  <c r="FA401"/>
  <c r="EW401"/>
  <c r="FE399"/>
  <c r="FA399"/>
  <c r="EW399"/>
  <c r="FE396"/>
  <c r="FA396"/>
  <c r="EW396"/>
  <c r="FE392"/>
  <c r="FA392"/>
  <c r="EW392"/>
  <c r="FE387"/>
  <c r="FA387"/>
  <c r="EW387"/>
  <c r="EY382"/>
  <c r="FE374"/>
  <c r="FE373"/>
  <c r="FQ373" s="1"/>
  <c r="GA373" s="1"/>
  <c r="FA373"/>
  <c r="EW373"/>
  <c r="EY371"/>
  <c r="FE369"/>
  <c r="FA369"/>
  <c r="EW369"/>
  <c r="FE368"/>
  <c r="FM368" s="1"/>
  <c r="GB368" s="1"/>
  <c r="FA368"/>
  <c r="EW368"/>
  <c r="EY367"/>
  <c r="FE366"/>
  <c r="FA366"/>
  <c r="EW366"/>
  <c r="EY364"/>
  <c r="EY362"/>
  <c r="EY361"/>
  <c r="FE359"/>
  <c r="FA359"/>
  <c r="EW359"/>
  <c r="FH359" s="1"/>
  <c r="GD359" s="1"/>
  <c r="FE358"/>
  <c r="FM358" s="1"/>
  <c r="GB358" s="1"/>
  <c r="FA358"/>
  <c r="EW358"/>
  <c r="FE356"/>
  <c r="FA356"/>
  <c r="FL356" s="1"/>
  <c r="GE356" s="1"/>
  <c r="EW356"/>
  <c r="FE354"/>
  <c r="FA354"/>
  <c r="EW354"/>
  <c r="FE385"/>
  <c r="FA385"/>
  <c r="EW385"/>
  <c r="FI385" s="1"/>
  <c r="FZ385" s="1"/>
  <c r="EY340"/>
  <c r="EY335"/>
  <c r="FE334"/>
  <c r="FA334"/>
  <c r="EW334"/>
  <c r="FG334" s="1"/>
  <c r="FX334" s="1"/>
  <c r="EY333"/>
  <c r="FI333" s="1"/>
  <c r="FZ333" s="1"/>
  <c r="FE330"/>
  <c r="FA330"/>
  <c r="EW330"/>
  <c r="FE329"/>
  <c r="FA329"/>
  <c r="EY328"/>
  <c r="EY327"/>
  <c r="FE326"/>
  <c r="FE325"/>
  <c r="FA325"/>
  <c r="EY324"/>
  <c r="EY323"/>
  <c r="FI323" s="1"/>
  <c r="FZ323" s="1"/>
  <c r="FE322"/>
  <c r="FA322"/>
  <c r="EW322"/>
  <c r="FE321"/>
  <c r="FM321" s="1"/>
  <c r="GB321" s="1"/>
  <c r="FA321"/>
  <c r="EW321"/>
  <c r="EY320"/>
  <c r="EY319"/>
  <c r="FE318"/>
  <c r="EW318"/>
  <c r="FE314"/>
  <c r="FA314"/>
  <c r="FK314" s="1"/>
  <c r="GF314" s="1"/>
  <c r="EW314"/>
  <c r="FE313"/>
  <c r="FE311"/>
  <c r="FA311"/>
  <c r="EW311"/>
  <c r="FE310"/>
  <c r="FA310"/>
  <c r="EW310"/>
  <c r="FE308"/>
  <c r="FA308"/>
  <c r="EW308"/>
  <c r="FI308" s="1"/>
  <c r="FZ308" s="1"/>
  <c r="EY307"/>
  <c r="EY305"/>
  <c r="EY304"/>
  <c r="FE301"/>
  <c r="FA301"/>
  <c r="EW301"/>
  <c r="FD295"/>
  <c r="EZ295"/>
  <c r="EV295"/>
  <c r="FB290"/>
  <c r="EX290"/>
  <c r="FF288"/>
  <c r="FB288"/>
  <c r="FM288" s="1"/>
  <c r="GB288" s="1"/>
  <c r="EX288"/>
  <c r="FF286"/>
  <c r="FB286"/>
  <c r="EX286"/>
  <c r="FE283"/>
  <c r="EW283"/>
  <c r="EY272"/>
  <c r="EY271"/>
  <c r="EY267"/>
  <c r="FE262"/>
  <c r="EW262"/>
  <c r="EY254"/>
  <c r="EY252"/>
  <c r="EY250"/>
  <c r="FI250" s="1"/>
  <c r="FZ250" s="1"/>
  <c r="EY248"/>
  <c r="FF245"/>
  <c r="EX245"/>
  <c r="EV243"/>
  <c r="EZ237"/>
  <c r="EV237"/>
  <c r="EV235"/>
  <c r="FF230"/>
  <c r="EX230"/>
  <c r="FL230" s="1"/>
  <c r="GE230" s="1"/>
  <c r="EV228"/>
  <c r="EZ221"/>
  <c r="EV221"/>
  <c r="EZ220"/>
  <c r="EZ219"/>
  <c r="EV207"/>
  <c r="FF205"/>
  <c r="EX205"/>
  <c r="FB408"/>
  <c r="FM408" s="1"/>
  <c r="GB408" s="1"/>
  <c r="EZ405"/>
  <c r="EV405"/>
  <c r="EW403"/>
  <c r="FJ403" s="1"/>
  <c r="FY403" s="1"/>
  <c r="FE402"/>
  <c r="FQ402" s="1"/>
  <c r="GA402" s="1"/>
  <c r="FA402"/>
  <c r="EW402"/>
  <c r="EY400"/>
  <c r="FE398"/>
  <c r="FA398"/>
  <c r="EW398"/>
  <c r="FE397"/>
  <c r="FM397" s="1"/>
  <c r="GB397" s="1"/>
  <c r="FA397"/>
  <c r="EW397"/>
  <c r="FE395"/>
  <c r="FA395"/>
  <c r="EW395"/>
  <c r="FG395" s="1"/>
  <c r="FX395" s="1"/>
  <c r="FE394"/>
  <c r="FA394"/>
  <c r="FK394" s="1"/>
  <c r="GF394" s="1"/>
  <c r="EW394"/>
  <c r="FE393"/>
  <c r="FA393"/>
  <c r="EW393"/>
  <c r="FE391"/>
  <c r="FM391" s="1"/>
  <c r="GB391" s="1"/>
  <c r="FA391"/>
  <c r="EW391"/>
  <c r="FE390"/>
  <c r="FA390"/>
  <c r="EW390"/>
  <c r="FE389"/>
  <c r="FA389"/>
  <c r="EW389"/>
  <c r="EY388"/>
  <c r="EY386"/>
  <c r="EY381"/>
  <c r="FE383"/>
  <c r="FA383"/>
  <c r="EW383"/>
  <c r="FE377"/>
  <c r="FA377"/>
  <c r="EW377"/>
  <c r="FE376"/>
  <c r="FP376" s="1"/>
  <c r="GC376" s="1"/>
  <c r="FA376"/>
  <c r="EW376"/>
  <c r="EY375"/>
  <c r="EY372"/>
  <c r="EY370"/>
  <c r="EY365"/>
  <c r="FE363"/>
  <c r="FA363"/>
  <c r="EW363"/>
  <c r="FE360"/>
  <c r="FA360"/>
  <c r="EW360"/>
  <c r="FE379"/>
  <c r="FA379"/>
  <c r="EW379"/>
  <c r="FE378"/>
  <c r="FA378"/>
  <c r="EW378"/>
  <c r="EY357"/>
  <c r="FE355"/>
  <c r="FA355"/>
  <c r="EW355"/>
  <c r="FL355" s="1"/>
  <c r="GE355" s="1"/>
  <c r="EY353"/>
  <c r="FE352"/>
  <c r="FA352"/>
  <c r="EW352"/>
  <c r="FE351"/>
  <c r="FM351" s="1"/>
  <c r="GB351" s="1"/>
  <c r="EY350"/>
  <c r="FE384"/>
  <c r="FA384"/>
  <c r="EW384"/>
  <c r="FE380"/>
  <c r="FA380"/>
  <c r="EW380"/>
  <c r="EY342"/>
  <c r="FE341"/>
  <c r="FA341"/>
  <c r="EW341"/>
  <c r="EY339"/>
  <c r="FE338"/>
  <c r="FP338" s="1"/>
  <c r="GC338" s="1"/>
  <c r="FA338"/>
  <c r="EW338"/>
  <c r="EY337"/>
  <c r="FE336"/>
  <c r="EW336"/>
  <c r="EY332"/>
  <c r="FJ332" s="1"/>
  <c r="FY332" s="1"/>
  <c r="EY317"/>
  <c r="FE315"/>
  <c r="FA315"/>
  <c r="EW315"/>
  <c r="FE312"/>
  <c r="FA312"/>
  <c r="EW312"/>
  <c r="EY309"/>
  <c r="EY306"/>
  <c r="FE300"/>
  <c r="EW300"/>
  <c r="EY298"/>
  <c r="FG298" s="1"/>
  <c r="FX298" s="1"/>
  <c r="FD296"/>
  <c r="EV296"/>
  <c r="FF294"/>
  <c r="EX294"/>
  <c r="FD291"/>
  <c r="EV291"/>
  <c r="FE290"/>
  <c r="EV289"/>
  <c r="FD287"/>
  <c r="EV287"/>
  <c r="FD285"/>
  <c r="EV285"/>
  <c r="FR285" s="1"/>
  <c r="FE281"/>
  <c r="EW281"/>
  <c r="FE280"/>
  <c r="EW280"/>
  <c r="EY276"/>
  <c r="EY274"/>
  <c r="EY258"/>
  <c r="FF233"/>
  <c r="EX233"/>
  <c r="EV225"/>
  <c r="EV222"/>
  <c r="FF211"/>
  <c r="FQ211" s="1"/>
  <c r="GA211" s="1"/>
  <c r="EX211"/>
  <c r="FI211" s="1"/>
  <c r="FZ211" s="1"/>
  <c r="EV204"/>
  <c r="FR204" s="1"/>
  <c r="FF412"/>
  <c r="FB412"/>
  <c r="EX412"/>
  <c r="FF410"/>
  <c r="FB410"/>
  <c r="FQ410" s="1"/>
  <c r="GA410" s="1"/>
  <c r="EX410"/>
  <c r="FF406"/>
  <c r="FB406"/>
  <c r="EX406"/>
  <c r="FF404"/>
  <c r="FB404"/>
  <c r="EX404"/>
  <c r="EY401"/>
  <c r="FL401" s="1"/>
  <c r="GE401" s="1"/>
  <c r="EY399"/>
  <c r="EY396"/>
  <c r="EY392"/>
  <c r="EY387"/>
  <c r="FJ387" s="1"/>
  <c r="FY387" s="1"/>
  <c r="FE382"/>
  <c r="FA382"/>
  <c r="EW382"/>
  <c r="EY374"/>
  <c r="EY373"/>
  <c r="FH373" s="1"/>
  <c r="GD373" s="1"/>
  <c r="FE371"/>
  <c r="FA371"/>
  <c r="EW371"/>
  <c r="EY369"/>
  <c r="EY368"/>
  <c r="FE367"/>
  <c r="FM367" s="1"/>
  <c r="GB367" s="1"/>
  <c r="EY366"/>
  <c r="FE364"/>
  <c r="FA364"/>
  <c r="EW364"/>
  <c r="FE362"/>
  <c r="FA362"/>
  <c r="EW362"/>
  <c r="FE361"/>
  <c r="FM361" s="1"/>
  <c r="GB361" s="1"/>
  <c r="FA361"/>
  <c r="FG361" s="1"/>
  <c r="FX361" s="1"/>
  <c r="EW361"/>
  <c r="EY359"/>
  <c r="EY358"/>
  <c r="EY356"/>
  <c r="EY354"/>
  <c r="EY385"/>
  <c r="FE340"/>
  <c r="FA340"/>
  <c r="EW340"/>
  <c r="FE335"/>
  <c r="FM335" s="1"/>
  <c r="GB335" s="1"/>
  <c r="FA335"/>
  <c r="EW335"/>
  <c r="EY334"/>
  <c r="FE333"/>
  <c r="EW333"/>
  <c r="EY330"/>
  <c r="FJ330" s="1"/>
  <c r="FY330" s="1"/>
  <c r="EY329"/>
  <c r="FE328"/>
  <c r="FP328" s="1"/>
  <c r="GC328" s="1"/>
  <c r="FA328"/>
  <c r="EW328"/>
  <c r="FE327"/>
  <c r="FA327"/>
  <c r="EW327"/>
  <c r="EY326"/>
  <c r="EY325"/>
  <c r="FE324"/>
  <c r="FP324" s="1"/>
  <c r="GC324" s="1"/>
  <c r="FA324"/>
  <c r="EW324"/>
  <c r="FE323"/>
  <c r="FA323"/>
  <c r="EW323"/>
  <c r="EY322"/>
  <c r="EY321"/>
  <c r="FE320"/>
  <c r="FA320"/>
  <c r="EW320"/>
  <c r="FE319"/>
  <c r="FA319"/>
  <c r="EW319"/>
  <c r="EY318"/>
  <c r="EY314"/>
  <c r="EY313"/>
  <c r="EY311"/>
  <c r="FC310"/>
  <c r="EY310"/>
  <c r="EY308"/>
  <c r="FE307"/>
  <c r="FA307"/>
  <c r="EW307"/>
  <c r="FE305"/>
  <c r="FA305"/>
  <c r="EW305"/>
  <c r="FK305" s="1"/>
  <c r="GF305" s="1"/>
  <c r="FE304"/>
  <c r="FA304"/>
  <c r="FE303"/>
  <c r="FA303"/>
  <c r="EW303"/>
  <c r="FF298"/>
  <c r="EX298"/>
  <c r="FF295"/>
  <c r="EX295"/>
  <c r="EY289"/>
  <c r="EY283"/>
  <c r="FE271"/>
  <c r="FE270"/>
  <c r="EW270"/>
  <c r="FE269"/>
  <c r="EW269"/>
  <c r="FE267"/>
  <c r="FP267" s="1"/>
  <c r="GC267" s="1"/>
  <c r="EW267"/>
  <c r="FI267" s="1"/>
  <c r="FZ267" s="1"/>
  <c r="EY262"/>
  <c r="EY259"/>
  <c r="FE250"/>
  <c r="EW250"/>
  <c r="EV245"/>
  <c r="FF243"/>
  <c r="FQ243" s="1"/>
  <c r="GA243" s="1"/>
  <c r="FE242"/>
  <c r="FA242"/>
  <c r="EW242"/>
  <c r="FF235"/>
  <c r="EX235"/>
  <c r="FG235" s="1"/>
  <c r="FX235" s="1"/>
  <c r="EZ232"/>
  <c r="EV232"/>
  <c r="FF231"/>
  <c r="EX231"/>
  <c r="FF213"/>
  <c r="EX213"/>
  <c r="FF210"/>
  <c r="EX210"/>
  <c r="FF208"/>
  <c r="EX208"/>
  <c r="EV205"/>
  <c r="FB202"/>
  <c r="EX202"/>
  <c r="FI202" s="1"/>
  <c r="FZ202" s="1"/>
  <c r="EY403"/>
  <c r="EY402"/>
  <c r="FE400"/>
  <c r="FQ400" s="1"/>
  <c r="GA400" s="1"/>
  <c r="FA400"/>
  <c r="EW400"/>
  <c r="EY398"/>
  <c r="EY397"/>
  <c r="EY395"/>
  <c r="EY394"/>
  <c r="EY393"/>
  <c r="EY391"/>
  <c r="EY390"/>
  <c r="EY389"/>
  <c r="FE388"/>
  <c r="FA388"/>
  <c r="EW388"/>
  <c r="FE386"/>
  <c r="FA386"/>
  <c r="EW386"/>
  <c r="FE381"/>
  <c r="FM381" s="1"/>
  <c r="GB381" s="1"/>
  <c r="FA381"/>
  <c r="EW381"/>
  <c r="EY383"/>
  <c r="EY377"/>
  <c r="EY376"/>
  <c r="FE375"/>
  <c r="FA375"/>
  <c r="EW375"/>
  <c r="FE372"/>
  <c r="FA372"/>
  <c r="FL372" s="1"/>
  <c r="GE372" s="1"/>
  <c r="EW372"/>
  <c r="FE370"/>
  <c r="FA370"/>
  <c r="EW370"/>
  <c r="FE365"/>
  <c r="FA365"/>
  <c r="FG365" s="1"/>
  <c r="FX365" s="1"/>
  <c r="EW365"/>
  <c r="EY363"/>
  <c r="EY360"/>
  <c r="EY379"/>
  <c r="EY378"/>
  <c r="FE357"/>
  <c r="FP357" s="1"/>
  <c r="GC357" s="1"/>
  <c r="FA357"/>
  <c r="EW357"/>
  <c r="EY355"/>
  <c r="FE353"/>
  <c r="FA353"/>
  <c r="FL353" s="1"/>
  <c r="GE353" s="1"/>
  <c r="EW353"/>
  <c r="FH353" s="1"/>
  <c r="GD353" s="1"/>
  <c r="EY352"/>
  <c r="EY351"/>
  <c r="FE350"/>
  <c r="FA350"/>
  <c r="EW350"/>
  <c r="EY384"/>
  <c r="EY380"/>
  <c r="FE342"/>
  <c r="FA342"/>
  <c r="EW342"/>
  <c r="EY341"/>
  <c r="FH341" s="1"/>
  <c r="GD341" s="1"/>
  <c r="FE339"/>
  <c r="FA339"/>
  <c r="EW339"/>
  <c r="EY338"/>
  <c r="FE337"/>
  <c r="FP337" s="1"/>
  <c r="GC337" s="1"/>
  <c r="FA337"/>
  <c r="EW337"/>
  <c r="FH337" s="1"/>
  <c r="GD337" s="1"/>
  <c r="EY336"/>
  <c r="FJ336" s="1"/>
  <c r="FY336" s="1"/>
  <c r="FE332"/>
  <c r="FA332"/>
  <c r="EW332"/>
  <c r="FE317"/>
  <c r="FO317" s="1"/>
  <c r="GH317" s="1"/>
  <c r="FA317"/>
  <c r="EW317"/>
  <c r="EY315"/>
  <c r="EY312"/>
  <c r="FE309"/>
  <c r="FA309"/>
  <c r="EW309"/>
  <c r="FE306"/>
  <c r="FA306"/>
  <c r="EW306"/>
  <c r="FD303"/>
  <c r="EV303"/>
  <c r="FR303" s="1"/>
  <c r="FD302"/>
  <c r="EV302"/>
  <c r="EZ299"/>
  <c r="EV299"/>
  <c r="FD294"/>
  <c r="EZ294"/>
  <c r="EV294"/>
  <c r="FF293"/>
  <c r="EX293"/>
  <c r="FF292"/>
  <c r="EX292"/>
  <c r="EY278"/>
  <c r="FL278" s="1"/>
  <c r="GE278" s="1"/>
  <c r="FE274"/>
  <c r="FP274" s="1"/>
  <c r="GC274" s="1"/>
  <c r="EW274"/>
  <c r="FE273"/>
  <c r="FO273" s="1"/>
  <c r="GH273" s="1"/>
  <c r="EW273"/>
  <c r="EY268"/>
  <c r="EY266"/>
  <c r="EY263"/>
  <c r="FE258"/>
  <c r="EW258"/>
  <c r="FF247"/>
  <c r="FA240"/>
  <c r="FF239"/>
  <c r="FP239" s="1"/>
  <c r="GC239" s="1"/>
  <c r="EX239"/>
  <c r="EV234"/>
  <c r="FF229"/>
  <c r="EX229"/>
  <c r="FF227"/>
  <c r="EX227"/>
  <c r="FF226"/>
  <c r="EX226"/>
  <c r="FF225"/>
  <c r="EX225"/>
  <c r="FF223"/>
  <c r="EX223"/>
  <c r="FF218"/>
  <c r="FQ218" s="1"/>
  <c r="GA218" s="1"/>
  <c r="EX218"/>
  <c r="EZ216"/>
  <c r="FF215"/>
  <c r="EX215"/>
  <c r="EV212"/>
  <c r="EV209"/>
  <c r="FG209" s="1"/>
  <c r="FX209" s="1"/>
  <c r="EZ206"/>
  <c r="EV206"/>
  <c r="EY301"/>
  <c r="EY300"/>
  <c r="FE298"/>
  <c r="FA298"/>
  <c r="EW298"/>
  <c r="EY293"/>
  <c r="EY292"/>
  <c r="FF291"/>
  <c r="FB291"/>
  <c r="EX291"/>
  <c r="EZ287"/>
  <c r="FF284"/>
  <c r="EX284"/>
  <c r="EV282"/>
  <c r="FF281"/>
  <c r="FB281"/>
  <c r="EX281"/>
  <c r="EZ279"/>
  <c r="EV279"/>
  <c r="FF275"/>
  <c r="FB275"/>
  <c r="EX275"/>
  <c r="FD273"/>
  <c r="EZ273"/>
  <c r="EV273"/>
  <c r="FD270"/>
  <c r="EZ270"/>
  <c r="FK270" s="1"/>
  <c r="GF270" s="1"/>
  <c r="EV270"/>
  <c r="FD269"/>
  <c r="EZ269"/>
  <c r="EV269"/>
  <c r="FF265"/>
  <c r="FB265"/>
  <c r="EX265"/>
  <c r="FF264"/>
  <c r="FQ264" s="1"/>
  <c r="GA264" s="1"/>
  <c r="FB264"/>
  <c r="EX264"/>
  <c r="FF261"/>
  <c r="FB261"/>
  <c r="EX261"/>
  <c r="FI261" s="1"/>
  <c r="FZ261" s="1"/>
  <c r="FF260"/>
  <c r="FB260"/>
  <c r="EX260"/>
  <c r="FF257"/>
  <c r="FB257"/>
  <c r="EX257"/>
  <c r="FL257" s="1"/>
  <c r="GE257" s="1"/>
  <c r="FF256"/>
  <c r="FQ256" s="1"/>
  <c r="GA256" s="1"/>
  <c r="FB256"/>
  <c r="EX256"/>
  <c r="FF253"/>
  <c r="FB253"/>
  <c r="FP253" s="1"/>
  <c r="GC253" s="1"/>
  <c r="EX253"/>
  <c r="FI253" s="1"/>
  <c r="FZ253" s="1"/>
  <c r="FF252"/>
  <c r="FB252"/>
  <c r="EX252"/>
  <c r="FF249"/>
  <c r="FB249"/>
  <c r="EX249"/>
  <c r="FF248"/>
  <c r="FQ248" s="1"/>
  <c r="GA248" s="1"/>
  <c r="FB248"/>
  <c r="EX248"/>
  <c r="FE247"/>
  <c r="FA247"/>
  <c r="EW247"/>
  <c r="EY246"/>
  <c r="FE245"/>
  <c r="FA245"/>
  <c r="EW245"/>
  <c r="FV244"/>
  <c r="FE243"/>
  <c r="FP243" s="1"/>
  <c r="GC243" s="1"/>
  <c r="FA243"/>
  <c r="EW243"/>
  <c r="EV242"/>
  <c r="EY237"/>
  <c r="FE235"/>
  <c r="FP235" s="1"/>
  <c r="GC235" s="1"/>
  <c r="FA235"/>
  <c r="EW235"/>
  <c r="EY234"/>
  <c r="EY232"/>
  <c r="FE224"/>
  <c r="FA224"/>
  <c r="EW224"/>
  <c r="FG224" s="1"/>
  <c r="FX224" s="1"/>
  <c r="FE223"/>
  <c r="FP223" s="1"/>
  <c r="GC223" s="1"/>
  <c r="FA223"/>
  <c r="EW223"/>
  <c r="EY220"/>
  <c r="EY219"/>
  <c r="FK219" s="1"/>
  <c r="GF219" s="1"/>
  <c r="EY216"/>
  <c r="FH216" s="1"/>
  <c r="GD216" s="1"/>
  <c r="FE212"/>
  <c r="FA212"/>
  <c r="EW212"/>
  <c r="EY211"/>
  <c r="EY208"/>
  <c r="FE207"/>
  <c r="FP207" s="1"/>
  <c r="GC207" s="1"/>
  <c r="FA207"/>
  <c r="EW207"/>
  <c r="FE204"/>
  <c r="FP204" s="1"/>
  <c r="GC204" s="1"/>
  <c r="FE203"/>
  <c r="FA203"/>
  <c r="FL203" s="1"/>
  <c r="GE203" s="1"/>
  <c r="EW203"/>
  <c r="FE200"/>
  <c r="FA200"/>
  <c r="EW200"/>
  <c r="EV199"/>
  <c r="FB196"/>
  <c r="EX196"/>
  <c r="FB194"/>
  <c r="FB191"/>
  <c r="EX191"/>
  <c r="EY190"/>
  <c r="FF187"/>
  <c r="FP187" s="1"/>
  <c r="GC187" s="1"/>
  <c r="FF181"/>
  <c r="FQ181" s="1"/>
  <c r="GA181" s="1"/>
  <c r="EX181"/>
  <c r="EZ179"/>
  <c r="EV179"/>
  <c r="EV178"/>
  <c r="EV174"/>
  <c r="EZ173"/>
  <c r="FF171"/>
  <c r="EX171"/>
  <c r="FE166"/>
  <c r="EW166"/>
  <c r="FE161"/>
  <c r="FM161" s="1"/>
  <c r="GB161" s="1"/>
  <c r="EW161"/>
  <c r="FH161" s="1"/>
  <c r="GD161" s="1"/>
  <c r="FE156"/>
  <c r="EW156"/>
  <c r="EY153"/>
  <c r="FD138"/>
  <c r="EV138"/>
  <c r="FF137"/>
  <c r="FB137"/>
  <c r="EX137"/>
  <c r="EY136"/>
  <c r="EX135"/>
  <c r="FE133"/>
  <c r="FM133" s="1"/>
  <c r="GB133" s="1"/>
  <c r="EW133"/>
  <c r="FF132"/>
  <c r="FQ132" s="1"/>
  <c r="GA132" s="1"/>
  <c r="EX132"/>
  <c r="FF128"/>
  <c r="FB128"/>
  <c r="FF118"/>
  <c r="FB118"/>
  <c r="FP118" s="1"/>
  <c r="GC118" s="1"/>
  <c r="FE113"/>
  <c r="EW113"/>
  <c r="FD100"/>
  <c r="EV100"/>
  <c r="EY97"/>
  <c r="FH97" s="1"/>
  <c r="GD97" s="1"/>
  <c r="EY96"/>
  <c r="EY94"/>
  <c r="EW304"/>
  <c r="FG304" s="1"/>
  <c r="FX304" s="1"/>
  <c r="EY303"/>
  <c r="EY302"/>
  <c r="FE299"/>
  <c r="FA299"/>
  <c r="EW299"/>
  <c r="FE296"/>
  <c r="FA296"/>
  <c r="EW296"/>
  <c r="EY295"/>
  <c r="EY294"/>
  <c r="FJ294" s="1"/>
  <c r="FY294" s="1"/>
  <c r="FA290"/>
  <c r="EW290"/>
  <c r="FE288"/>
  <c r="FA288"/>
  <c r="EW288"/>
  <c r="FE286"/>
  <c r="FP286" s="1"/>
  <c r="GC286" s="1"/>
  <c r="FA286"/>
  <c r="EW286"/>
  <c r="FF283"/>
  <c r="FB283"/>
  <c r="EX283"/>
  <c r="FK283" s="1"/>
  <c r="GF283" s="1"/>
  <c r="FF280"/>
  <c r="FB280"/>
  <c r="EX280"/>
  <c r="EZ278"/>
  <c r="EV278"/>
  <c r="FD276"/>
  <c r="EZ276"/>
  <c r="EV276"/>
  <c r="FF274"/>
  <c r="FB274"/>
  <c r="EX274"/>
  <c r="EZ272"/>
  <c r="EV272"/>
  <c r="FF271"/>
  <c r="FB271"/>
  <c r="EX271"/>
  <c r="EV268"/>
  <c r="FF267"/>
  <c r="FB267"/>
  <c r="EX267"/>
  <c r="FD266"/>
  <c r="EZ266"/>
  <c r="EV266"/>
  <c r="FF263"/>
  <c r="FB263"/>
  <c r="EX263"/>
  <c r="FD262"/>
  <c r="EZ262"/>
  <c r="EV262"/>
  <c r="FF259"/>
  <c r="FB259"/>
  <c r="FM259" s="1"/>
  <c r="GB259" s="1"/>
  <c r="EX259"/>
  <c r="EZ258"/>
  <c r="EV258"/>
  <c r="FF255"/>
  <c r="FB255"/>
  <c r="EX255"/>
  <c r="EV254"/>
  <c r="FF251"/>
  <c r="FQ251" s="1"/>
  <c r="GA251" s="1"/>
  <c r="FB251"/>
  <c r="EX251"/>
  <c r="EV250"/>
  <c r="EY242"/>
  <c r="FL242" s="1"/>
  <c r="GE242" s="1"/>
  <c r="EY241"/>
  <c r="EY240"/>
  <c r="FE239"/>
  <c r="FA239"/>
  <c r="EW239"/>
  <c r="FG239" s="1"/>
  <c r="FX239" s="1"/>
  <c r="EY238"/>
  <c r="EY236"/>
  <c r="FE233"/>
  <c r="FM233" s="1"/>
  <c r="GB233" s="1"/>
  <c r="FA233"/>
  <c r="EW233"/>
  <c r="FE231"/>
  <c r="FA231"/>
  <c r="EW231"/>
  <c r="FE230"/>
  <c r="FM230" s="1"/>
  <c r="GB230" s="1"/>
  <c r="FA230"/>
  <c r="EW230"/>
  <c r="FE229"/>
  <c r="FA229"/>
  <c r="EW229"/>
  <c r="EY228"/>
  <c r="FE227"/>
  <c r="FA227"/>
  <c r="EW227"/>
  <c r="FE226"/>
  <c r="FA226"/>
  <c r="EW226"/>
  <c r="FE225"/>
  <c r="FA225"/>
  <c r="EW225"/>
  <c r="EY222"/>
  <c r="FG222" s="1"/>
  <c r="FX222" s="1"/>
  <c r="EY221"/>
  <c r="FE218"/>
  <c r="FA218"/>
  <c r="EW218"/>
  <c r="FE215"/>
  <c r="FA215"/>
  <c r="EW215"/>
  <c r="FE213"/>
  <c r="FA213"/>
  <c r="EW213"/>
  <c r="FE210"/>
  <c r="FM210" s="1"/>
  <c r="GB210" s="1"/>
  <c r="FA210"/>
  <c r="FG210" s="1"/>
  <c r="FX210" s="1"/>
  <c r="EW210"/>
  <c r="EY209"/>
  <c r="EY206"/>
  <c r="FE205"/>
  <c r="FA205"/>
  <c r="EW205"/>
  <c r="EV203"/>
  <c r="FE202"/>
  <c r="FA202"/>
  <c r="EW202"/>
  <c r="EV200"/>
  <c r="FR200" s="1"/>
  <c r="FF198"/>
  <c r="FP198" s="1"/>
  <c r="GC198" s="1"/>
  <c r="FB198"/>
  <c r="EX198"/>
  <c r="FE197"/>
  <c r="FM197" s="1"/>
  <c r="GB197" s="1"/>
  <c r="FA197"/>
  <c r="EW197"/>
  <c r="FE196"/>
  <c r="FM196" s="1"/>
  <c r="GB196" s="1"/>
  <c r="FA196"/>
  <c r="EW196"/>
  <c r="FF190"/>
  <c r="EX190"/>
  <c r="FF189"/>
  <c r="EX189"/>
  <c r="FE185"/>
  <c r="EW185"/>
  <c r="FF184"/>
  <c r="EX184"/>
  <c r="FF172"/>
  <c r="EX172"/>
  <c r="FF169"/>
  <c r="EX169"/>
  <c r="FF168"/>
  <c r="EX168"/>
  <c r="FE159"/>
  <c r="EW159"/>
  <c r="FE158"/>
  <c r="EW158"/>
  <c r="FH158" s="1"/>
  <c r="GD158" s="1"/>
  <c r="GG158" s="1"/>
  <c r="FF153"/>
  <c r="EZ148"/>
  <c r="EY138"/>
  <c r="FF136"/>
  <c r="FA128"/>
  <c r="EZ119"/>
  <c r="EV119"/>
  <c r="FF116"/>
  <c r="FB116"/>
  <c r="FM116" s="1"/>
  <c r="GB116" s="1"/>
  <c r="EY115"/>
  <c r="FG115" s="1"/>
  <c r="FX115" s="1"/>
  <c r="EY112"/>
  <c r="EY108"/>
  <c r="EY102"/>
  <c r="EY99"/>
  <c r="EX97"/>
  <c r="FE293"/>
  <c r="FP293" s="1"/>
  <c r="GC293" s="1"/>
  <c r="FA293"/>
  <c r="EW293"/>
  <c r="FE292"/>
  <c r="FP292" s="1"/>
  <c r="GC292" s="1"/>
  <c r="FA292"/>
  <c r="EW292"/>
  <c r="EZ291"/>
  <c r="FD290"/>
  <c r="EV290"/>
  <c r="FF289"/>
  <c r="FB289"/>
  <c r="EX289"/>
  <c r="EV288"/>
  <c r="FF287"/>
  <c r="FB287"/>
  <c r="EX287"/>
  <c r="EZ286"/>
  <c r="EV286"/>
  <c r="FF285"/>
  <c r="FB285"/>
  <c r="EX285"/>
  <c r="FD284"/>
  <c r="EZ284"/>
  <c r="EV284"/>
  <c r="FR284" s="1"/>
  <c r="FF282"/>
  <c r="FB282"/>
  <c r="EX282"/>
  <c r="EV281"/>
  <c r="FF279"/>
  <c r="FB279"/>
  <c r="FP279" s="1"/>
  <c r="GC279" s="1"/>
  <c r="EX279"/>
  <c r="FJ279" s="1"/>
  <c r="FY279" s="1"/>
  <c r="FD275"/>
  <c r="EV275"/>
  <c r="FF273"/>
  <c r="FB273"/>
  <c r="EX273"/>
  <c r="FF270"/>
  <c r="FB270"/>
  <c r="EX270"/>
  <c r="FF269"/>
  <c r="FB269"/>
  <c r="EX269"/>
  <c r="FJ269" s="1"/>
  <c r="FY269" s="1"/>
  <c r="EV265"/>
  <c r="FR265" s="1"/>
  <c r="EV264"/>
  <c r="FD261"/>
  <c r="EV261"/>
  <c r="EV260"/>
  <c r="EV257"/>
  <c r="EV256"/>
  <c r="FR256" s="1"/>
  <c r="EV253"/>
  <c r="EV252"/>
  <c r="EV249"/>
  <c r="EV248"/>
  <c r="EY247"/>
  <c r="FE246"/>
  <c r="EW246"/>
  <c r="EY245"/>
  <c r="FJ245" s="1"/>
  <c r="FY245" s="1"/>
  <c r="FB241"/>
  <c r="EX241"/>
  <c r="FE237"/>
  <c r="FA237"/>
  <c r="EW237"/>
  <c r="FI237" s="1"/>
  <c r="FZ237" s="1"/>
  <c r="EY235"/>
  <c r="FE234"/>
  <c r="FA234"/>
  <c r="EW234"/>
  <c r="FE232"/>
  <c r="FA232"/>
  <c r="EW232"/>
  <c r="EY224"/>
  <c r="EY223"/>
  <c r="FE220"/>
  <c r="FA220"/>
  <c r="FL220" s="1"/>
  <c r="GE220" s="1"/>
  <c r="EW220"/>
  <c r="FE219"/>
  <c r="FP219" s="1"/>
  <c r="GC219" s="1"/>
  <c r="FA219"/>
  <c r="EW219"/>
  <c r="FE216"/>
  <c r="FA216"/>
  <c r="EW216"/>
  <c r="EY212"/>
  <c r="FE211"/>
  <c r="FA211"/>
  <c r="EW211"/>
  <c r="FE208"/>
  <c r="FA208"/>
  <c r="EW208"/>
  <c r="EY207"/>
  <c r="EY204"/>
  <c r="EV202"/>
  <c r="EY201"/>
  <c r="FI201" s="1"/>
  <c r="FZ201" s="1"/>
  <c r="FE198"/>
  <c r="FA198"/>
  <c r="EW198"/>
  <c r="EZ197"/>
  <c r="EV197"/>
  <c r="EV196"/>
  <c r="FR196" s="1"/>
  <c r="EV192"/>
  <c r="EV188"/>
  <c r="FF182"/>
  <c r="EX182"/>
  <c r="FF178"/>
  <c r="EX178"/>
  <c r="FF175"/>
  <c r="EX175"/>
  <c r="FF174"/>
  <c r="EX174"/>
  <c r="EZ170"/>
  <c r="EZ167"/>
  <c r="EY165"/>
  <c r="FE162"/>
  <c r="EW162"/>
  <c r="EY151"/>
  <c r="FB150"/>
  <c r="FP150" s="1"/>
  <c r="GC150" s="1"/>
  <c r="FE149"/>
  <c r="FB143"/>
  <c r="EX143"/>
  <c r="FI143" s="1"/>
  <c r="FZ143" s="1"/>
  <c r="FF140"/>
  <c r="EX140"/>
  <c r="EV134"/>
  <c r="EZ130"/>
  <c r="EV130"/>
  <c r="FE127"/>
  <c r="EW127"/>
  <c r="FA125"/>
  <c r="EY119"/>
  <c r="FK119" s="1"/>
  <c r="GF119" s="1"/>
  <c r="EZ117"/>
  <c r="FH117" s="1"/>
  <c r="GD117" s="1"/>
  <c r="EV117"/>
  <c r="EY109"/>
  <c r="EY105"/>
  <c r="EY101"/>
  <c r="FA98"/>
  <c r="FA97"/>
  <c r="FB95"/>
  <c r="FM95" s="1"/>
  <c r="GB95" s="1"/>
  <c r="EX95"/>
  <c r="FE302"/>
  <c r="EW302"/>
  <c r="EY299"/>
  <c r="GG297"/>
  <c r="EY296"/>
  <c r="FE295"/>
  <c r="FA295"/>
  <c r="EW295"/>
  <c r="FE294"/>
  <c r="FA294"/>
  <c r="EW294"/>
  <c r="EZ283"/>
  <c r="EV283"/>
  <c r="FD280"/>
  <c r="EZ280"/>
  <c r="FK280" s="1"/>
  <c r="GF280" s="1"/>
  <c r="EV280"/>
  <c r="FF278"/>
  <c r="FB278"/>
  <c r="FP278" s="1"/>
  <c r="GC278" s="1"/>
  <c r="EX278"/>
  <c r="FF276"/>
  <c r="FB276"/>
  <c r="EX276"/>
  <c r="FD274"/>
  <c r="EZ274"/>
  <c r="EV274"/>
  <c r="FF272"/>
  <c r="FB272"/>
  <c r="EX272"/>
  <c r="EZ271"/>
  <c r="EV271"/>
  <c r="FF268"/>
  <c r="FB268"/>
  <c r="EX268"/>
  <c r="EV267"/>
  <c r="FF266"/>
  <c r="FB266"/>
  <c r="EX266"/>
  <c r="EZ263"/>
  <c r="EV263"/>
  <c r="FK263" s="1"/>
  <c r="GF263" s="1"/>
  <c r="FF262"/>
  <c r="FQ262" s="1"/>
  <c r="GA262" s="1"/>
  <c r="FB262"/>
  <c r="EX262"/>
  <c r="EZ259"/>
  <c r="EV259"/>
  <c r="FF258"/>
  <c r="FB258"/>
  <c r="EX258"/>
  <c r="FH258" s="1"/>
  <c r="GD258" s="1"/>
  <c r="EV255"/>
  <c r="FF254"/>
  <c r="FB254"/>
  <c r="EX254"/>
  <c r="FI254" s="1"/>
  <c r="FZ254" s="1"/>
  <c r="EV251"/>
  <c r="FG251" s="1"/>
  <c r="FX251" s="1"/>
  <c r="FF250"/>
  <c r="FB250"/>
  <c r="FQ250" s="1"/>
  <c r="GA250" s="1"/>
  <c r="EX250"/>
  <c r="FB247"/>
  <c r="EX247"/>
  <c r="EZ246"/>
  <c r="EX243"/>
  <c r="FE241"/>
  <c r="FA241"/>
  <c r="EW241"/>
  <c r="FE240"/>
  <c r="FP240" s="1"/>
  <c r="GC240" s="1"/>
  <c r="EW240"/>
  <c r="EY239"/>
  <c r="FE238"/>
  <c r="FA238"/>
  <c r="EW238"/>
  <c r="FE236"/>
  <c r="FP236" s="1"/>
  <c r="GC236" s="1"/>
  <c r="FA236"/>
  <c r="EW236"/>
  <c r="EY233"/>
  <c r="EY231"/>
  <c r="EY230"/>
  <c r="EY229"/>
  <c r="FH229" s="1"/>
  <c r="GD229" s="1"/>
  <c r="FE228"/>
  <c r="FA228"/>
  <c r="EW228"/>
  <c r="EY227"/>
  <c r="EY226"/>
  <c r="EY225"/>
  <c r="FE222"/>
  <c r="FQ222" s="1"/>
  <c r="GA222" s="1"/>
  <c r="FA222"/>
  <c r="EW222"/>
  <c r="FE221"/>
  <c r="FP221" s="1"/>
  <c r="GC221" s="1"/>
  <c r="FA221"/>
  <c r="EW221"/>
  <c r="EY218"/>
  <c r="FH218" s="1"/>
  <c r="GD218" s="1"/>
  <c r="EY215"/>
  <c r="EY213"/>
  <c r="EY210"/>
  <c r="FE209"/>
  <c r="FA209"/>
  <c r="EW209"/>
  <c r="FE206"/>
  <c r="FA206"/>
  <c r="EW206"/>
  <c r="EY205"/>
  <c r="FE199"/>
  <c r="FP199" s="1"/>
  <c r="GC199" s="1"/>
  <c r="EW199"/>
  <c r="EV198"/>
  <c r="EV186"/>
  <c r="FR186" s="1"/>
  <c r="EV184"/>
  <c r="EV183"/>
  <c r="FF180"/>
  <c r="EX180"/>
  <c r="EV169"/>
  <c r="FG169" s="1"/>
  <c r="FX169" s="1"/>
  <c r="EV168"/>
  <c r="FE164"/>
  <c r="EW164"/>
  <c r="EY159"/>
  <c r="FJ159" s="1"/>
  <c r="FY159" s="1"/>
  <c r="FE154"/>
  <c r="EW154"/>
  <c r="FF151"/>
  <c r="FM151" s="1"/>
  <c r="GB151" s="1"/>
  <c r="FF148"/>
  <c r="FB146"/>
  <c r="EX146"/>
  <c r="EV144"/>
  <c r="FD142"/>
  <c r="FO142" s="1"/>
  <c r="GH142" s="1"/>
  <c r="EV142"/>
  <c r="FF133"/>
  <c r="FB133"/>
  <c r="EX133"/>
  <c r="EY130"/>
  <c r="FD125"/>
  <c r="FB124"/>
  <c r="EY121"/>
  <c r="EY117"/>
  <c r="FE108"/>
  <c r="EW108"/>
  <c r="FH108" s="1"/>
  <c r="GD108" s="1"/>
  <c r="EW102"/>
  <c r="FB101"/>
  <c r="FE99"/>
  <c r="EV98"/>
  <c r="EZ96"/>
  <c r="EV96"/>
  <c r="EW95"/>
  <c r="FA92"/>
  <c r="FA204"/>
  <c r="EW204"/>
  <c r="EY203"/>
  <c r="EY202"/>
  <c r="FE201"/>
  <c r="FP201" s="1"/>
  <c r="GC201" s="1"/>
  <c r="FA201"/>
  <c r="EW201"/>
  <c r="EX200"/>
  <c r="EY198"/>
  <c r="FL198" s="1"/>
  <c r="GE198" s="1"/>
  <c r="FB192"/>
  <c r="EZ191"/>
  <c r="EV189"/>
  <c r="FF188"/>
  <c r="FB188"/>
  <c r="EX188"/>
  <c r="FE187"/>
  <c r="EW187"/>
  <c r="EX186"/>
  <c r="EY184"/>
  <c r="EY178"/>
  <c r="FE176"/>
  <c r="FM176" s="1"/>
  <c r="GB176" s="1"/>
  <c r="FA176"/>
  <c r="FL176" s="1"/>
  <c r="GE176" s="1"/>
  <c r="EW176"/>
  <c r="EY174"/>
  <c r="FE173"/>
  <c r="FP173" s="1"/>
  <c r="GC173" s="1"/>
  <c r="FA173"/>
  <c r="EW173"/>
  <c r="FE170"/>
  <c r="FM170" s="1"/>
  <c r="GB170" s="1"/>
  <c r="FA170"/>
  <c r="EW170"/>
  <c r="EY169"/>
  <c r="EY168"/>
  <c r="FE167"/>
  <c r="FA167"/>
  <c r="FL167" s="1"/>
  <c r="GE167" s="1"/>
  <c r="EW167"/>
  <c r="EY166"/>
  <c r="EY164"/>
  <c r="FD162"/>
  <c r="EV162"/>
  <c r="FD159"/>
  <c r="EZ159"/>
  <c r="EV159"/>
  <c r="EY158"/>
  <c r="FB157"/>
  <c r="EX157"/>
  <c r="FL157" s="1"/>
  <c r="GE157" s="1"/>
  <c r="EY156"/>
  <c r="FB155"/>
  <c r="EX155"/>
  <c r="EY154"/>
  <c r="FF152"/>
  <c r="FB152"/>
  <c r="EX152"/>
  <c r="FE150"/>
  <c r="FA150"/>
  <c r="EW150"/>
  <c r="EY149"/>
  <c r="FE148"/>
  <c r="FA148"/>
  <c r="EW148"/>
  <c r="EX142"/>
  <c r="FE140"/>
  <c r="FM140" s="1"/>
  <c r="GB140" s="1"/>
  <c r="FA140"/>
  <c r="EW140"/>
  <c r="EV137"/>
  <c r="FG137" s="1"/>
  <c r="FX137" s="1"/>
  <c r="FE136"/>
  <c r="FA136"/>
  <c r="EW136"/>
  <c r="EW135"/>
  <c r="FB134"/>
  <c r="EX134"/>
  <c r="FH134" s="1"/>
  <c r="GD134" s="1"/>
  <c r="EZ133"/>
  <c r="FD128"/>
  <c r="FO128" s="1"/>
  <c r="GH128" s="1"/>
  <c r="EZ128"/>
  <c r="EV128"/>
  <c r="FF125"/>
  <c r="FB125"/>
  <c r="EX125"/>
  <c r="FG125" s="1"/>
  <c r="FX125" s="1"/>
  <c r="FD124"/>
  <c r="EV124"/>
  <c r="FE114"/>
  <c r="FA114"/>
  <c r="EW114"/>
  <c r="FI114" s="1"/>
  <c r="FZ114" s="1"/>
  <c r="FF113"/>
  <c r="FB113"/>
  <c r="FM113" s="1"/>
  <c r="GB113" s="1"/>
  <c r="EX113"/>
  <c r="FD112"/>
  <c r="EV112"/>
  <c r="EZ109"/>
  <c r="EV109"/>
  <c r="FH109" s="1"/>
  <c r="GD109" s="1"/>
  <c r="FF108"/>
  <c r="FB108"/>
  <c r="EX108"/>
  <c r="FD105"/>
  <c r="FM105" s="1"/>
  <c r="GB105" s="1"/>
  <c r="EV105"/>
  <c r="FH105" s="1"/>
  <c r="GD105" s="1"/>
  <c r="EY104"/>
  <c r="FD99"/>
  <c r="FO99" s="1"/>
  <c r="GH99" s="1"/>
  <c r="EV99"/>
  <c r="EZ97"/>
  <c r="EV97"/>
  <c r="FD94"/>
  <c r="FE93"/>
  <c r="FO93" s="1"/>
  <c r="GH93" s="1"/>
  <c r="FA93"/>
  <c r="EW93"/>
  <c r="FN85"/>
  <c r="EY85"/>
  <c r="FE81"/>
  <c r="FE78"/>
  <c r="FA78"/>
  <c r="FL78" s="1"/>
  <c r="GE78" s="1"/>
  <c r="EW78"/>
  <c r="FD76"/>
  <c r="EV76"/>
  <c r="FA75"/>
  <c r="EW75"/>
  <c r="FE68"/>
  <c r="EY66"/>
  <c r="EY63"/>
  <c r="EY62"/>
  <c r="FG62" s="1"/>
  <c r="FX62" s="1"/>
  <c r="FE56"/>
  <c r="FA56"/>
  <c r="EV55"/>
  <c r="EY194"/>
  <c r="FD193"/>
  <c r="EZ193"/>
  <c r="EV193"/>
  <c r="FE192"/>
  <c r="FA192"/>
  <c r="EW192"/>
  <c r="EY191"/>
  <c r="EY189"/>
  <c r="FE188"/>
  <c r="FP188" s="1"/>
  <c r="GC188" s="1"/>
  <c r="FA188"/>
  <c r="EW188"/>
  <c r="FJ188" s="1"/>
  <c r="FY188" s="1"/>
  <c r="FE186"/>
  <c r="FM186" s="1"/>
  <c r="GB186" s="1"/>
  <c r="FA186"/>
  <c r="EW186"/>
  <c r="FB184"/>
  <c r="FE183"/>
  <c r="FA183"/>
  <c r="EW183"/>
  <c r="EY182"/>
  <c r="EY181"/>
  <c r="FL181" s="1"/>
  <c r="GE181" s="1"/>
  <c r="EY180"/>
  <c r="FE179"/>
  <c r="FA179"/>
  <c r="EW179"/>
  <c r="FA177"/>
  <c r="FL177" s="1"/>
  <c r="GE177" s="1"/>
  <c r="GG177" s="1"/>
  <c r="EY175"/>
  <c r="EY172"/>
  <c r="EY171"/>
  <c r="FL171" s="1"/>
  <c r="GE171" s="1"/>
  <c r="FF166"/>
  <c r="FB166"/>
  <c r="EX166"/>
  <c r="EV165"/>
  <c r="FR165" s="1"/>
  <c r="FF164"/>
  <c r="FQ164" s="1"/>
  <c r="GA164" s="1"/>
  <c r="FB164"/>
  <c r="EX164"/>
  <c r="FL164" s="1"/>
  <c r="GE164" s="1"/>
  <c r="EY162"/>
  <c r="FF161"/>
  <c r="FB161"/>
  <c r="EX161"/>
  <c r="EV160"/>
  <c r="FF158"/>
  <c r="FB158"/>
  <c r="EX158"/>
  <c r="FF156"/>
  <c r="FQ156" s="1"/>
  <c r="GA156" s="1"/>
  <c r="FB156"/>
  <c r="EX156"/>
  <c r="FF154"/>
  <c r="FB154"/>
  <c r="EX154"/>
  <c r="FD153"/>
  <c r="EZ153"/>
  <c r="EV153"/>
  <c r="EV151"/>
  <c r="FE147"/>
  <c r="FA147"/>
  <c r="EW147"/>
  <c r="FE145"/>
  <c r="FP145" s="1"/>
  <c r="GC145" s="1"/>
  <c r="EW145"/>
  <c r="FF144"/>
  <c r="FB144"/>
  <c r="EX144"/>
  <c r="EY143"/>
  <c r="FE142"/>
  <c r="FA142"/>
  <c r="EW142"/>
  <c r="EZ141"/>
  <c r="EV141"/>
  <c r="FE139"/>
  <c r="FA139"/>
  <c r="EW139"/>
  <c r="FE138"/>
  <c r="FA138"/>
  <c r="EW138"/>
  <c r="EY137"/>
  <c r="FE134"/>
  <c r="FA134"/>
  <c r="EW134"/>
  <c r="EY133"/>
  <c r="EY132"/>
  <c r="FE131"/>
  <c r="FA131"/>
  <c r="FL131" s="1"/>
  <c r="GE131" s="1"/>
  <c r="FE130"/>
  <c r="FA130"/>
  <c r="EW130"/>
  <c r="EY127"/>
  <c r="EX126"/>
  <c r="EX118"/>
  <c r="EX116"/>
  <c r="FD114"/>
  <c r="EZ114"/>
  <c r="EV114"/>
  <c r="EZ111"/>
  <c r="EV111"/>
  <c r="FF110"/>
  <c r="FB110"/>
  <c r="EX110"/>
  <c r="FF106"/>
  <c r="FB106"/>
  <c r="EX106"/>
  <c r="FF104"/>
  <c r="FB104"/>
  <c r="EX104"/>
  <c r="EZ103"/>
  <c r="EV103"/>
  <c r="FR103" s="1"/>
  <c r="EZ101"/>
  <c r="FG101" s="1"/>
  <c r="FX101" s="1"/>
  <c r="EV101"/>
  <c r="FF98"/>
  <c r="FB98"/>
  <c r="EX98"/>
  <c r="FD93"/>
  <c r="EV93"/>
  <c r="EY92"/>
  <c r="FF89"/>
  <c r="FB89"/>
  <c r="EX89"/>
  <c r="FF85"/>
  <c r="FP85" s="1"/>
  <c r="GC85" s="1"/>
  <c r="EY76"/>
  <c r="FE74"/>
  <c r="FA74"/>
  <c r="EW74"/>
  <c r="FA73"/>
  <c r="EW73"/>
  <c r="EV69"/>
  <c r="FR69" s="1"/>
  <c r="FF66"/>
  <c r="FQ66" s="1"/>
  <c r="GA66" s="1"/>
  <c r="FE61"/>
  <c r="FA61"/>
  <c r="EW61"/>
  <c r="EV56"/>
  <c r="EX54"/>
  <c r="FI54" s="1"/>
  <c r="FZ54" s="1"/>
  <c r="EX194"/>
  <c r="EY193"/>
  <c r="EY187"/>
  <c r="EZ185"/>
  <c r="EV185"/>
  <c r="FE184"/>
  <c r="FA184"/>
  <c r="FK184" s="1"/>
  <c r="GF184" s="1"/>
  <c r="EW184"/>
  <c r="EZ183"/>
  <c r="FE178"/>
  <c r="FA178"/>
  <c r="EW178"/>
  <c r="EY176"/>
  <c r="FE174"/>
  <c r="FA174"/>
  <c r="EW174"/>
  <c r="EY173"/>
  <c r="EY170"/>
  <c r="FE169"/>
  <c r="FM169" s="1"/>
  <c r="GB169" s="1"/>
  <c r="FA169"/>
  <c r="EW169"/>
  <c r="FE168"/>
  <c r="FP168" s="1"/>
  <c r="GC168" s="1"/>
  <c r="FA168"/>
  <c r="EW168"/>
  <c r="EY167"/>
  <c r="FF162"/>
  <c r="FB162"/>
  <c r="EX162"/>
  <c r="EY160"/>
  <c r="FF159"/>
  <c r="FB159"/>
  <c r="EX159"/>
  <c r="EV157"/>
  <c r="EV155"/>
  <c r="FD152"/>
  <c r="FM152" s="1"/>
  <c r="GB152" s="1"/>
  <c r="EV152"/>
  <c r="EY150"/>
  <c r="EY148"/>
  <c r="EZ147"/>
  <c r="EV147"/>
  <c r="EV145"/>
  <c r="FE144"/>
  <c r="FA144"/>
  <c r="EY141"/>
  <c r="EY140"/>
  <c r="EZ139"/>
  <c r="EV139"/>
  <c r="FR139" s="1"/>
  <c r="EY135"/>
  <c r="EZ131"/>
  <c r="EV131"/>
  <c r="EY129"/>
  <c r="EX128"/>
  <c r="FF127"/>
  <c r="FB127"/>
  <c r="EX127"/>
  <c r="FE126"/>
  <c r="FP126" s="1"/>
  <c r="GC126" s="1"/>
  <c r="FA126"/>
  <c r="EW126"/>
  <c r="EX124"/>
  <c r="FI124" s="1"/>
  <c r="FZ124" s="1"/>
  <c r="FA118"/>
  <c r="EW118"/>
  <c r="FA116"/>
  <c r="EW116"/>
  <c r="FF115"/>
  <c r="FB115"/>
  <c r="EX115"/>
  <c r="FD113"/>
  <c r="FO113" s="1"/>
  <c r="GH113" s="1"/>
  <c r="EV113"/>
  <c r="FF112"/>
  <c r="FB112"/>
  <c r="EX112"/>
  <c r="FL112" s="1"/>
  <c r="GE112" s="1"/>
  <c r="FF109"/>
  <c r="FB109"/>
  <c r="EX109"/>
  <c r="FD108"/>
  <c r="EZ108"/>
  <c r="EV108"/>
  <c r="FF105"/>
  <c r="FB105"/>
  <c r="EX105"/>
  <c r="FF102"/>
  <c r="FB102"/>
  <c r="EX102"/>
  <c r="FL102" s="1"/>
  <c r="GE102" s="1"/>
  <c r="EY100"/>
  <c r="FF94"/>
  <c r="FB94"/>
  <c r="FP94" s="1"/>
  <c r="GC94" s="1"/>
  <c r="EX94"/>
  <c r="EY91"/>
  <c r="FE90"/>
  <c r="EW90"/>
  <c r="EY79"/>
  <c r="FB77"/>
  <c r="EZ74"/>
  <c r="EV74"/>
  <c r="FA71"/>
  <c r="EW71"/>
  <c r="FE70"/>
  <c r="EY68"/>
  <c r="FB64"/>
  <c r="EX64"/>
  <c r="FE63"/>
  <c r="FA63"/>
  <c r="EW63"/>
  <c r="FB55"/>
  <c r="EX55"/>
  <c r="EY200"/>
  <c r="EY199"/>
  <c r="EY197"/>
  <c r="FE194"/>
  <c r="FA194"/>
  <c r="EW194"/>
  <c r="EY192"/>
  <c r="FN191"/>
  <c r="FE191"/>
  <c r="FQ191" s="1"/>
  <c r="GA191" s="1"/>
  <c r="FA191"/>
  <c r="EW191"/>
  <c r="FE190"/>
  <c r="FA190"/>
  <c r="EW190"/>
  <c r="FA189"/>
  <c r="EY186"/>
  <c r="EY185"/>
  <c r="EY183"/>
  <c r="FE182"/>
  <c r="FA182"/>
  <c r="EW182"/>
  <c r="FE181"/>
  <c r="FA181"/>
  <c r="EW181"/>
  <c r="FE180"/>
  <c r="FA180"/>
  <c r="EW180"/>
  <c r="EY179"/>
  <c r="FE175"/>
  <c r="FP175" s="1"/>
  <c r="GC175" s="1"/>
  <c r="FA175"/>
  <c r="EW175"/>
  <c r="FE172"/>
  <c r="FA172"/>
  <c r="EW172"/>
  <c r="FE171"/>
  <c r="FA171"/>
  <c r="EW171"/>
  <c r="EV166"/>
  <c r="FR166" s="1"/>
  <c r="FF165"/>
  <c r="FB165"/>
  <c r="EX165"/>
  <c r="EV164"/>
  <c r="EV161"/>
  <c r="FF160"/>
  <c r="FB160"/>
  <c r="FM160" s="1"/>
  <c r="GB160" s="1"/>
  <c r="EX160"/>
  <c r="FI160" s="1"/>
  <c r="FZ160" s="1"/>
  <c r="EV158"/>
  <c r="FD156"/>
  <c r="EV156"/>
  <c r="FD154"/>
  <c r="FO154" s="1"/>
  <c r="GH154" s="1"/>
  <c r="EV154"/>
  <c r="FB153"/>
  <c r="EX153"/>
  <c r="EY152"/>
  <c r="FB151"/>
  <c r="EX151"/>
  <c r="EX150"/>
  <c r="FL150" s="1"/>
  <c r="GE150" s="1"/>
  <c r="EV149"/>
  <c r="FI149" s="1"/>
  <c r="FZ149" s="1"/>
  <c r="EY147"/>
  <c r="FE146"/>
  <c r="FA146"/>
  <c r="EW146"/>
  <c r="EY145"/>
  <c r="EW143"/>
  <c r="EY142"/>
  <c r="FJ142" s="1"/>
  <c r="FY142" s="1"/>
  <c r="EY139"/>
  <c r="FE137"/>
  <c r="FA137"/>
  <c r="FL137" s="1"/>
  <c r="GE137" s="1"/>
  <c r="EW137"/>
  <c r="FB136"/>
  <c r="EX136"/>
  <c r="EY134"/>
  <c r="FE132"/>
  <c r="FA132"/>
  <c r="EW132"/>
  <c r="EY131"/>
  <c r="FF129"/>
  <c r="FM129" s="1"/>
  <c r="GB129" s="1"/>
  <c r="FB129"/>
  <c r="EX129"/>
  <c r="FE128"/>
  <c r="EW128"/>
  <c r="FI128" s="1"/>
  <c r="FZ128" s="1"/>
  <c r="EV126"/>
  <c r="FR126" s="1"/>
  <c r="EY125"/>
  <c r="FE124"/>
  <c r="FA124"/>
  <c r="EW124"/>
  <c r="FJ124" s="1"/>
  <c r="FY124" s="1"/>
  <c r="FF121"/>
  <c r="FB121"/>
  <c r="EX121"/>
  <c r="FF119"/>
  <c r="FB119"/>
  <c r="EX119"/>
  <c r="EZ118"/>
  <c r="EV118"/>
  <c r="FF117"/>
  <c r="FB117"/>
  <c r="EX117"/>
  <c r="EZ116"/>
  <c r="FK116" s="1"/>
  <c r="GF116" s="1"/>
  <c r="EV116"/>
  <c r="FH116" s="1"/>
  <c r="GD116" s="1"/>
  <c r="EX114"/>
  <c r="FF111"/>
  <c r="FB111"/>
  <c r="EX111"/>
  <c r="EZ110"/>
  <c r="EV110"/>
  <c r="FD106"/>
  <c r="EZ106"/>
  <c r="EV106"/>
  <c r="FD104"/>
  <c r="EV104"/>
  <c r="FB103"/>
  <c r="FM103" s="1"/>
  <c r="GB103" s="1"/>
  <c r="EX103"/>
  <c r="FF100"/>
  <c r="FQ100" s="1"/>
  <c r="GA100" s="1"/>
  <c r="FB100"/>
  <c r="EX100"/>
  <c r="EW99"/>
  <c r="FJ99" s="1"/>
  <c r="FY99" s="1"/>
  <c r="FF96"/>
  <c r="FB96"/>
  <c r="EX96"/>
  <c r="EZ95"/>
  <c r="EV95"/>
  <c r="EX93"/>
  <c r="FD90"/>
  <c r="FP90" s="1"/>
  <c r="GC90" s="1"/>
  <c r="EZ90"/>
  <c r="EV90"/>
  <c r="EY88"/>
  <c r="EY82"/>
  <c r="EW67"/>
  <c r="FE65"/>
  <c r="FA65"/>
  <c r="EW65"/>
  <c r="EY61"/>
  <c r="FI57"/>
  <c r="FZ57" s="1"/>
  <c r="EX53"/>
  <c r="FI53" s="1"/>
  <c r="FZ53" s="1"/>
  <c r="FF92"/>
  <c r="FB92"/>
  <c r="EX92"/>
  <c r="FD91"/>
  <c r="EV91"/>
  <c r="EZ88"/>
  <c r="EV88"/>
  <c r="FD85"/>
  <c r="EV85"/>
  <c r="EZ82"/>
  <c r="EV82"/>
  <c r="EZ79"/>
  <c r="EV79"/>
  <c r="FF78"/>
  <c r="FB78"/>
  <c r="EX78"/>
  <c r="FA77"/>
  <c r="EW77"/>
  <c r="FF74"/>
  <c r="FB74"/>
  <c r="EX74"/>
  <c r="FA72"/>
  <c r="FF71"/>
  <c r="FB71"/>
  <c r="FP71" s="1"/>
  <c r="GC71" s="1"/>
  <c r="EX71"/>
  <c r="FD68"/>
  <c r="EZ68"/>
  <c r="EV68"/>
  <c r="EZ67"/>
  <c r="FD66"/>
  <c r="EZ66"/>
  <c r="EV66"/>
  <c r="FF65"/>
  <c r="FB65"/>
  <c r="EX65"/>
  <c r="FA64"/>
  <c r="EW64"/>
  <c r="EZ63"/>
  <c r="EZ52"/>
  <c r="EZ86"/>
  <c r="EV86"/>
  <c r="FD84"/>
  <c r="EV84"/>
  <c r="FA81"/>
  <c r="EW81"/>
  <c r="FF80"/>
  <c r="FM80" s="1"/>
  <c r="GB80" s="1"/>
  <c r="FB80"/>
  <c r="EX80"/>
  <c r="FD77"/>
  <c r="FP77" s="1"/>
  <c r="GC77" s="1"/>
  <c r="EV77"/>
  <c r="EZ72"/>
  <c r="FK72" s="1"/>
  <c r="GF72" s="1"/>
  <c r="EV72"/>
  <c r="EY67"/>
  <c r="EZ64"/>
  <c r="EV64"/>
  <c r="FE62"/>
  <c r="FP62" s="1"/>
  <c r="GC62" s="1"/>
  <c r="EZ60"/>
  <c r="EV60"/>
  <c r="FD59"/>
  <c r="EZ59"/>
  <c r="EV59"/>
  <c r="FE58"/>
  <c r="EW58"/>
  <c r="EV94"/>
  <c r="FD92"/>
  <c r="EV92"/>
  <c r="FA89"/>
  <c r="EW89"/>
  <c r="FF88"/>
  <c r="FB88"/>
  <c r="EX88"/>
  <c r="FF82"/>
  <c r="FB82"/>
  <c r="EX82"/>
  <c r="EZ81"/>
  <c r="EV81"/>
  <c r="FD75"/>
  <c r="EZ75"/>
  <c r="EV75"/>
  <c r="FR75" s="1"/>
  <c r="EZ73"/>
  <c r="FJ73" s="1"/>
  <c r="FY73" s="1"/>
  <c r="EV73"/>
  <c r="EZ71"/>
  <c r="FD70"/>
  <c r="EV70"/>
  <c r="FF67"/>
  <c r="FP67" s="1"/>
  <c r="GC67" s="1"/>
  <c r="FB67"/>
  <c r="EX67"/>
  <c r="FL67" s="1"/>
  <c r="GE67" s="1"/>
  <c r="FF63"/>
  <c r="FB63"/>
  <c r="EX63"/>
  <c r="EV62"/>
  <c r="FF61"/>
  <c r="FP61" s="1"/>
  <c r="GC61" s="1"/>
  <c r="FB61"/>
  <c r="EX61"/>
  <c r="EZ58"/>
  <c r="FE55"/>
  <c r="FP55" s="1"/>
  <c r="GC55" s="1"/>
  <c r="FA55"/>
  <c r="EW55"/>
  <c r="EY54"/>
  <c r="EY51"/>
  <c r="EY50"/>
  <c r="FA91"/>
  <c r="EW91"/>
  <c r="FF90"/>
  <c r="FB90"/>
  <c r="EX90"/>
  <c r="EZ89"/>
  <c r="EV89"/>
  <c r="FR89" s="1"/>
  <c r="FF86"/>
  <c r="FP86" s="1"/>
  <c r="GC86" s="1"/>
  <c r="FB86"/>
  <c r="EX86"/>
  <c r="FA85"/>
  <c r="EW85"/>
  <c r="FF84"/>
  <c r="FB84"/>
  <c r="EX84"/>
  <c r="EZ80"/>
  <c r="EV80"/>
  <c r="EY78"/>
  <c r="FF76"/>
  <c r="FB76"/>
  <c r="FM76" s="1"/>
  <c r="GB76" s="1"/>
  <c r="EX76"/>
  <c r="FF69"/>
  <c r="FB69"/>
  <c r="EX69"/>
  <c r="FA68"/>
  <c r="FA66"/>
  <c r="EW66"/>
  <c r="FF60"/>
  <c r="FB60"/>
  <c r="EX60"/>
  <c r="FF59"/>
  <c r="FQ59" s="1"/>
  <c r="GA59" s="1"/>
  <c r="FB59"/>
  <c r="EX59"/>
  <c r="EY58"/>
  <c r="FJ58" s="1"/>
  <c r="FY58" s="1"/>
  <c r="EY56"/>
  <c r="FE53"/>
  <c r="FA53"/>
  <c r="EW53"/>
  <c r="FE52"/>
  <c r="EY52"/>
  <c r="FE51"/>
  <c r="FA51"/>
  <c r="EW51"/>
  <c r="FU1017"/>
  <c r="FU1001"/>
  <c r="FV1001" s="1"/>
  <c r="FL958"/>
  <c r="GE958" s="1"/>
  <c r="FU953"/>
  <c r="FV953" s="1"/>
  <c r="FN939"/>
  <c r="FO1037"/>
  <c r="GH1037" s="1"/>
  <c r="FJ1035"/>
  <c r="FY1035" s="1"/>
  <c r="GG1034"/>
  <c r="GG1033"/>
  <c r="FU1025"/>
  <c r="FV1025" s="1"/>
  <c r="FG1025"/>
  <c r="FX1025" s="1"/>
  <c r="FU1013"/>
  <c r="FV1013" s="1"/>
  <c r="FW1013" s="1"/>
  <c r="GG1013"/>
  <c r="FG1008"/>
  <c r="FX1008" s="1"/>
  <c r="FU1007"/>
  <c r="FV1007" s="1"/>
  <c r="FW1007" s="1"/>
  <c r="GG1007"/>
  <c r="FU999"/>
  <c r="FV999" s="1"/>
  <c r="FW999" s="1"/>
  <c r="GG999"/>
  <c r="FU965"/>
  <c r="FV965" s="1"/>
  <c r="FJ943"/>
  <c r="FY943" s="1"/>
  <c r="FL943"/>
  <c r="GE943" s="1"/>
  <c r="GG943" s="1"/>
  <c r="FP804"/>
  <c r="GC804" s="1"/>
  <c r="FU963"/>
  <c r="FV963" s="1"/>
  <c r="FH944"/>
  <c r="GD944" s="1"/>
  <c r="FI944"/>
  <c r="FZ944" s="1"/>
  <c r="FJ944"/>
  <c r="FY944" s="1"/>
  <c r="FO1039"/>
  <c r="GH1039" s="1"/>
  <c r="FM1039"/>
  <c r="GB1039" s="1"/>
  <c r="FG1039"/>
  <c r="FX1039" s="1"/>
  <c r="FL1012"/>
  <c r="GE1012" s="1"/>
  <c r="GG1012" s="1"/>
  <c r="FN1003"/>
  <c r="FN997"/>
  <c r="FU961"/>
  <c r="FV961" s="1"/>
  <c r="FU1039"/>
  <c r="GG1039"/>
  <c r="FP1038"/>
  <c r="GC1038" s="1"/>
  <c r="FP1036"/>
  <c r="GC1036" s="1"/>
  <c r="FO1027"/>
  <c r="GH1027" s="1"/>
  <c r="FM1027"/>
  <c r="GB1027" s="1"/>
  <c r="FQ1027"/>
  <c r="GA1027" s="1"/>
  <c r="FU1023"/>
  <c r="FV1023" s="1"/>
  <c r="FG1023"/>
  <c r="FX1023" s="1"/>
  <c r="FU1019"/>
  <c r="FV1019" s="1"/>
  <c r="FN1015"/>
  <c r="FN1011"/>
  <c r="FN1009"/>
  <c r="FN1005"/>
  <c r="FH978"/>
  <c r="GD978" s="1"/>
  <c r="GG978" s="1"/>
  <c r="FH952"/>
  <c r="GD952" s="1"/>
  <c r="GG952" s="1"/>
  <c r="FM993"/>
  <c r="GB993" s="1"/>
  <c r="FM981"/>
  <c r="GB981" s="1"/>
  <c r="GG975"/>
  <c r="FI943"/>
  <c r="FZ943" s="1"/>
  <c r="GG935"/>
  <c r="GG923"/>
  <c r="GG907"/>
  <c r="FM901"/>
  <c r="GB901" s="1"/>
  <c r="FU899"/>
  <c r="FV899" s="1"/>
  <c r="FW899" s="1"/>
  <c r="GG895"/>
  <c r="GG883"/>
  <c r="FM869"/>
  <c r="GB869" s="1"/>
  <c r="GG867"/>
  <c r="FG840"/>
  <c r="FX840" s="1"/>
  <c r="FQ727"/>
  <c r="GA727" s="1"/>
  <c r="FG706"/>
  <c r="FX706" s="1"/>
  <c r="FI706"/>
  <c r="FZ706" s="1"/>
  <c r="FO690"/>
  <c r="GH690" s="1"/>
  <c r="FQ690"/>
  <c r="GA690" s="1"/>
  <c r="FG686"/>
  <c r="FX686" s="1"/>
  <c r="FH633"/>
  <c r="GD633" s="1"/>
  <c r="GG633" s="1"/>
  <c r="FN628"/>
  <c r="FJ583"/>
  <c r="FY583" s="1"/>
  <c r="FI583"/>
  <c r="FZ583" s="1"/>
  <c r="FI547"/>
  <c r="FZ547" s="1"/>
  <c r="FO525"/>
  <c r="GH525" s="1"/>
  <c r="FI50"/>
  <c r="FZ50" s="1"/>
  <c r="FG50"/>
  <c r="FX50" s="1"/>
  <c r="FV1012"/>
  <c r="FW1012" s="1"/>
  <c r="FW966"/>
  <c r="FM965"/>
  <c r="GB965" s="1"/>
  <c r="GG963"/>
  <c r="FG945"/>
  <c r="FX945" s="1"/>
  <c r="FG944"/>
  <c r="FX944" s="1"/>
  <c r="FM939"/>
  <c r="GB939" s="1"/>
  <c r="GG933"/>
  <c r="FQ928"/>
  <c r="GA928" s="1"/>
  <c r="FP928"/>
  <c r="GC928" s="1"/>
  <c r="GG925"/>
  <c r="FQ920"/>
  <c r="GA920" s="1"/>
  <c r="FP917"/>
  <c r="GC917" s="1"/>
  <c r="FQ911"/>
  <c r="GA911" s="1"/>
  <c r="FM911"/>
  <c r="GB911" s="1"/>
  <c r="GG909"/>
  <c r="FW904"/>
  <c r="FP901"/>
  <c r="GC901" s="1"/>
  <c r="FM899"/>
  <c r="GB899" s="1"/>
  <c r="FG898"/>
  <c r="FX898" s="1"/>
  <c r="FW896"/>
  <c r="FO894"/>
  <c r="GH894" s="1"/>
  <c r="FU893"/>
  <c r="FV893" s="1"/>
  <c r="FW892"/>
  <c r="FU889"/>
  <c r="FV889" s="1"/>
  <c r="FW888"/>
  <c r="FW884"/>
  <c r="FO882"/>
  <c r="GH882" s="1"/>
  <c r="FK882"/>
  <c r="GF882" s="1"/>
  <c r="FG874"/>
  <c r="FX874" s="1"/>
  <c r="FQ871"/>
  <c r="GA871" s="1"/>
  <c r="FP869"/>
  <c r="GC869" s="1"/>
  <c r="FJ859"/>
  <c r="FY859" s="1"/>
  <c r="FQ855"/>
  <c r="GA855" s="1"/>
  <c r="FM855"/>
  <c r="GB855" s="1"/>
  <c r="FG854"/>
  <c r="FX854" s="1"/>
  <c r="FQ852"/>
  <c r="GA852" s="1"/>
  <c r="FP852"/>
  <c r="GC852" s="1"/>
  <c r="GG849"/>
  <c r="FL848"/>
  <c r="GE848" s="1"/>
  <c r="FM842"/>
  <c r="GB842" s="1"/>
  <c r="FG838"/>
  <c r="FX838" s="1"/>
  <c r="FG834"/>
  <c r="FX834" s="1"/>
  <c r="FW832"/>
  <c r="FJ827"/>
  <c r="FY827" s="1"/>
  <c r="FW824"/>
  <c r="FN819"/>
  <c r="FN811"/>
  <c r="FP811"/>
  <c r="GC811" s="1"/>
  <c r="FQ811"/>
  <c r="GA811" s="1"/>
  <c r="FG795"/>
  <c r="FX795" s="1"/>
  <c r="FU787"/>
  <c r="FV787" s="1"/>
  <c r="FQ759"/>
  <c r="GA759" s="1"/>
  <c r="FP759"/>
  <c r="GC759" s="1"/>
  <c r="FG759"/>
  <c r="FX759" s="1"/>
  <c r="FK755"/>
  <c r="GF755" s="1"/>
  <c r="FO732"/>
  <c r="GH732" s="1"/>
  <c r="FM732"/>
  <c r="GB732" s="1"/>
  <c r="FG732"/>
  <c r="FX732" s="1"/>
  <c r="FH725"/>
  <c r="GD725" s="1"/>
  <c r="GG725" s="1"/>
  <c r="GG722"/>
  <c r="FP717"/>
  <c r="GC717" s="1"/>
  <c r="FN704"/>
  <c r="FN700"/>
  <c r="FO694"/>
  <c r="GH694" s="1"/>
  <c r="GG681"/>
  <c r="FN668"/>
  <c r="FJ668"/>
  <c r="FY668" s="1"/>
  <c r="FO658"/>
  <c r="GH658" s="1"/>
  <c r="FG654"/>
  <c r="FX654" s="1"/>
  <c r="FI654"/>
  <c r="FZ654" s="1"/>
  <c r="FM607"/>
  <c r="GB607" s="1"/>
  <c r="FI607"/>
  <c r="FZ607" s="1"/>
  <c r="FN598"/>
  <c r="FP598"/>
  <c r="GC598" s="1"/>
  <c r="FN559"/>
  <c r="FM559"/>
  <c r="GB559" s="1"/>
  <c r="FH548"/>
  <c r="GD548" s="1"/>
  <c r="GG548" s="1"/>
  <c r="FP516"/>
  <c r="GC516" s="1"/>
  <c r="FK498"/>
  <c r="GF498" s="1"/>
  <c r="FH1008"/>
  <c r="GD1008" s="1"/>
  <c r="FQ993"/>
  <c r="GA993" s="1"/>
  <c r="GG961"/>
  <c r="FM959"/>
  <c r="GB959" s="1"/>
  <c r="FM955"/>
  <c r="GB955" s="1"/>
  <c r="GG953"/>
  <c r="GG931"/>
  <c r="FM925"/>
  <c r="GB925" s="1"/>
  <c r="GG903"/>
  <c r="FO901"/>
  <c r="GH901" s="1"/>
  <c r="FG900"/>
  <c r="FX900" s="1"/>
  <c r="FJ878"/>
  <c r="FY878" s="1"/>
  <c r="FQ869"/>
  <c r="GA869" s="1"/>
  <c r="FQ821"/>
  <c r="GA821" s="1"/>
  <c r="FG820"/>
  <c r="FX820" s="1"/>
  <c r="FN817"/>
  <c r="FQ817"/>
  <c r="GA817" s="1"/>
  <c r="FN812"/>
  <c r="FH792"/>
  <c r="GD792" s="1"/>
  <c r="FP763"/>
  <c r="GC763" s="1"/>
  <c r="FQ699"/>
  <c r="GA699" s="1"/>
  <c r="FO678"/>
  <c r="GH678" s="1"/>
  <c r="FN676"/>
  <c r="FM676"/>
  <c r="GB676" s="1"/>
  <c r="GG609"/>
  <c r="FO583"/>
  <c r="GH583" s="1"/>
  <c r="FM583"/>
  <c r="GB583" s="1"/>
  <c r="FO565"/>
  <c r="GH565" s="1"/>
  <c r="FN84"/>
  <c r="FG83"/>
  <c r="FX83" s="1"/>
  <c r="FP1004"/>
  <c r="GC1004" s="1"/>
  <c r="FI995"/>
  <c r="FZ995" s="1"/>
  <c r="FP993"/>
  <c r="GC993" s="1"/>
  <c r="FP988"/>
  <c r="GC988" s="1"/>
  <c r="GG985"/>
  <c r="FP980"/>
  <c r="GC980" s="1"/>
  <c r="GG977"/>
  <c r="FM971"/>
  <c r="GB971" s="1"/>
  <c r="GG969"/>
  <c r="FW962"/>
  <c r="FM961"/>
  <c r="GB961" s="1"/>
  <c r="FP959"/>
  <c r="GC959" s="1"/>
  <c r="FI957"/>
  <c r="FZ957" s="1"/>
  <c r="GG955"/>
  <c r="FM953"/>
  <c r="GB953" s="1"/>
  <c r="FQ945"/>
  <c r="GA945" s="1"/>
  <c r="FM945"/>
  <c r="GB945" s="1"/>
  <c r="FM928"/>
  <c r="GB928" s="1"/>
  <c r="FU923"/>
  <c r="FV923" s="1"/>
  <c r="FM920"/>
  <c r="GB920" s="1"/>
  <c r="GG911"/>
  <c r="FU907"/>
  <c r="FG904"/>
  <c r="FX904" s="1"/>
  <c r="FU903"/>
  <c r="FV903" s="1"/>
  <c r="GG899"/>
  <c r="FG896"/>
  <c r="FX896" s="1"/>
  <c r="FU895"/>
  <c r="FV895" s="1"/>
  <c r="FW895" s="1"/>
  <c r="FM893"/>
  <c r="GB893" s="1"/>
  <c r="FG892"/>
  <c r="FX892" s="1"/>
  <c r="FU891"/>
  <c r="FV891" s="1"/>
  <c r="FW891" s="1"/>
  <c r="FM889"/>
  <c r="GB889" s="1"/>
  <c r="FG888"/>
  <c r="FX888" s="1"/>
  <c r="FQ885"/>
  <c r="GA885" s="1"/>
  <c r="FM885"/>
  <c r="GB885" s="1"/>
  <c r="FG884"/>
  <c r="FX884" s="1"/>
  <c r="FU883"/>
  <c r="FH882"/>
  <c r="GD882" s="1"/>
  <c r="FJ882"/>
  <c r="FY882" s="1"/>
  <c r="FL878"/>
  <c r="GE878" s="1"/>
  <c r="FJ874"/>
  <c r="FY874" s="1"/>
  <c r="FQ873"/>
  <c r="GA873" s="1"/>
  <c r="FM873"/>
  <c r="GB873" s="1"/>
  <c r="FQ865"/>
  <c r="GA865" s="1"/>
  <c r="FM865"/>
  <c r="GB865" s="1"/>
  <c r="FH863"/>
  <c r="GD863" s="1"/>
  <c r="GG863" s="1"/>
  <c r="FO853"/>
  <c r="GH853" s="1"/>
  <c r="FQ853"/>
  <c r="GA853" s="1"/>
  <c r="FM853"/>
  <c r="GB853" s="1"/>
  <c r="FM852"/>
  <c r="GB852" s="1"/>
  <c r="FG848"/>
  <c r="FX848" s="1"/>
  <c r="GG843"/>
  <c r="FM840"/>
  <c r="GB840" s="1"/>
  <c r="FQ833"/>
  <c r="GA833" s="1"/>
  <c r="FG832"/>
  <c r="FX832" s="1"/>
  <c r="FG824"/>
  <c r="FX824" s="1"/>
  <c r="FM820"/>
  <c r="GB820" s="1"/>
  <c r="FM816"/>
  <c r="GB816" s="1"/>
  <c r="FN813"/>
  <c r="FQ813"/>
  <c r="GA813" s="1"/>
  <c r="FM811"/>
  <c r="GB811" s="1"/>
  <c r="FI792"/>
  <c r="FZ792" s="1"/>
  <c r="FH786"/>
  <c r="GD786" s="1"/>
  <c r="FJ786"/>
  <c r="FY786" s="1"/>
  <c r="FH780"/>
  <c r="GD780" s="1"/>
  <c r="FL759"/>
  <c r="GE759" s="1"/>
  <c r="FP757"/>
  <c r="GC757" s="1"/>
  <c r="FN735"/>
  <c r="FU732"/>
  <c r="FV732" s="1"/>
  <c r="FO722"/>
  <c r="GH722" s="1"/>
  <c r="FN720"/>
  <c r="FN712"/>
  <c r="FU701"/>
  <c r="FV701" s="1"/>
  <c r="GG697"/>
  <c r="FQ676"/>
  <c r="GA676" s="1"/>
  <c r="FU661"/>
  <c r="FV661" s="1"/>
  <c r="FH649"/>
  <c r="GD649" s="1"/>
  <c r="GG649" s="1"/>
  <c r="FM643"/>
  <c r="GB643" s="1"/>
  <c r="FO630"/>
  <c r="GH630" s="1"/>
  <c r="FP456"/>
  <c r="GC456" s="1"/>
  <c r="FH455"/>
  <c r="GD455" s="1"/>
  <c r="FJ455"/>
  <c r="FY455" s="1"/>
  <c r="FM974"/>
  <c r="GB974" s="1"/>
  <c r="FU969"/>
  <c r="FV969" s="1"/>
  <c r="FW969" s="1"/>
  <c r="FQ959"/>
  <c r="GA959" s="1"/>
  <c r="FU955"/>
  <c r="FV955" s="1"/>
  <c r="FQ917"/>
  <c r="GA917" s="1"/>
  <c r="GG891"/>
  <c r="GG859"/>
  <c r="FQ841"/>
  <c r="GA841" s="1"/>
  <c r="FH794"/>
  <c r="GD794" s="1"/>
  <c r="FQ730"/>
  <c r="GA730" s="1"/>
  <c r="FN728"/>
  <c r="FO706"/>
  <c r="GH706" s="1"/>
  <c r="FG702"/>
  <c r="FX702" s="1"/>
  <c r="FM699"/>
  <c r="GB699" s="1"/>
  <c r="FN644"/>
  <c r="FM644"/>
  <c r="GB644" s="1"/>
  <c r="FG520"/>
  <c r="FX520" s="1"/>
  <c r="FP264"/>
  <c r="GC264" s="1"/>
  <c r="FI1008"/>
  <c r="FZ1008" s="1"/>
  <c r="FO981"/>
  <c r="GH981" s="1"/>
  <c r="FO968"/>
  <c r="GH968" s="1"/>
  <c r="GG965"/>
  <c r="FM963"/>
  <c r="GB963" s="1"/>
  <c r="FO959"/>
  <c r="GH959" s="1"/>
  <c r="FG947"/>
  <c r="FX947" s="1"/>
  <c r="FG943"/>
  <c r="FX943" s="1"/>
  <c r="FP938"/>
  <c r="GC938" s="1"/>
  <c r="FG936"/>
  <c r="FX936" s="1"/>
  <c r="FW932"/>
  <c r="FI931"/>
  <c r="FZ931" s="1"/>
  <c r="FU925"/>
  <c r="FV925" s="1"/>
  <c r="FG918"/>
  <c r="FX918" s="1"/>
  <c r="FO915"/>
  <c r="GH915" s="1"/>
  <c r="FQ915"/>
  <c r="GA915" s="1"/>
  <c r="FM915"/>
  <c r="GB915" s="1"/>
  <c r="FG910"/>
  <c r="FX910" s="1"/>
  <c r="FM903"/>
  <c r="GB903" s="1"/>
  <c r="FG902"/>
  <c r="FX902" s="1"/>
  <c r="GG893"/>
  <c r="GG889"/>
  <c r="GG885"/>
  <c r="FK878"/>
  <c r="GF878" s="1"/>
  <c r="FG878"/>
  <c r="FX878" s="1"/>
  <c r="FM859"/>
  <c r="GB859" s="1"/>
  <c r="FJ848"/>
  <c r="FY848" s="1"/>
  <c r="FG830"/>
  <c r="FX830" s="1"/>
  <c r="FO827"/>
  <c r="GH827" s="1"/>
  <c r="FG822"/>
  <c r="FX822" s="1"/>
  <c r="FU820"/>
  <c r="FV820" s="1"/>
  <c r="FG819"/>
  <c r="FX819" s="1"/>
  <c r="FQ816"/>
  <c r="GA816" s="1"/>
  <c r="FN815"/>
  <c r="FQ815"/>
  <c r="GA815" s="1"/>
  <c r="FK814"/>
  <c r="GF814" s="1"/>
  <c r="FI811"/>
  <c r="FZ811" s="1"/>
  <c r="FG811"/>
  <c r="FX811" s="1"/>
  <c r="FH806"/>
  <c r="GD806" s="1"/>
  <c r="FQ803"/>
  <c r="GA803" s="1"/>
  <c r="FJ790"/>
  <c r="FY790" s="1"/>
  <c r="FQ783"/>
  <c r="GA783" s="1"/>
  <c r="FO783"/>
  <c r="GH783" s="1"/>
  <c r="FM752"/>
  <c r="GB752" s="1"/>
  <c r="FH752"/>
  <c r="GD752" s="1"/>
  <c r="FQ751"/>
  <c r="GA751" s="1"/>
  <c r="FH750"/>
  <c r="GD750" s="1"/>
  <c r="FG747"/>
  <c r="FX747" s="1"/>
  <c r="FL746"/>
  <c r="GE746" s="1"/>
  <c r="FO714"/>
  <c r="GH714" s="1"/>
  <c r="FN688"/>
  <c r="FJ688"/>
  <c r="FY688" s="1"/>
  <c r="GG665"/>
  <c r="FN648"/>
  <c r="GG645"/>
  <c r="FH641"/>
  <c r="GD641" s="1"/>
  <c r="GG637"/>
  <c r="GG621"/>
  <c r="FN616"/>
  <c r="FN612"/>
  <c r="FM606"/>
  <c r="GB606" s="1"/>
  <c r="FI553"/>
  <c r="FZ553" s="1"/>
  <c r="FM50"/>
  <c r="GB50" s="1"/>
  <c r="FQ50"/>
  <c r="GA50" s="1"/>
  <c r="FN50"/>
  <c r="FP50"/>
  <c r="GC50" s="1"/>
  <c r="FL786"/>
  <c r="GE786" s="1"/>
  <c r="FG781"/>
  <c r="FX781" s="1"/>
  <c r="FG780"/>
  <c r="FX780" s="1"/>
  <c r="FG761"/>
  <c r="FX761" s="1"/>
  <c r="FV744"/>
  <c r="FW744" s="1"/>
  <c r="FG744"/>
  <c r="FX744" s="1"/>
  <c r="FV734"/>
  <c r="FW734" s="1"/>
  <c r="FG734"/>
  <c r="FX734" s="1"/>
  <c r="FH727"/>
  <c r="GD727" s="1"/>
  <c r="GG727" s="1"/>
  <c r="FI726"/>
  <c r="FZ726" s="1"/>
  <c r="FI718"/>
  <c r="FZ718" s="1"/>
  <c r="FI713"/>
  <c r="FZ713" s="1"/>
  <c r="FH706"/>
  <c r="GD706" s="1"/>
  <c r="GG706" s="1"/>
  <c r="FJ706"/>
  <c r="FY706" s="1"/>
  <c r="FM705"/>
  <c r="GB705" s="1"/>
  <c r="FP703"/>
  <c r="GC703" s="1"/>
  <c r="GG703"/>
  <c r="FG696"/>
  <c r="FX696" s="1"/>
  <c r="FM693"/>
  <c r="GB693" s="1"/>
  <c r="FG692"/>
  <c r="FX692" s="1"/>
  <c r="FP690"/>
  <c r="GC690" s="1"/>
  <c r="FQ685"/>
  <c r="GA685" s="1"/>
  <c r="FI685"/>
  <c r="FZ685" s="1"/>
  <c r="FG684"/>
  <c r="FX684" s="1"/>
  <c r="FU683"/>
  <c r="FV683" s="1"/>
  <c r="FW682"/>
  <c r="FP678"/>
  <c r="GC678" s="1"/>
  <c r="FQ677"/>
  <c r="GA677" s="1"/>
  <c r="FM677"/>
  <c r="GB677" s="1"/>
  <c r="GG675"/>
  <c r="FI674"/>
  <c r="FZ674" s="1"/>
  <c r="FM669"/>
  <c r="GB669" s="1"/>
  <c r="FK664"/>
  <c r="GF664" s="1"/>
  <c r="FG664"/>
  <c r="FX664" s="1"/>
  <c r="FU663"/>
  <c r="FG660"/>
  <c r="FX660" s="1"/>
  <c r="FQ657"/>
  <c r="GA657" s="1"/>
  <c r="FM657"/>
  <c r="GB657" s="1"/>
  <c r="FG656"/>
  <c r="FX656" s="1"/>
  <c r="FU655"/>
  <c r="FV655" s="1"/>
  <c r="FH654"/>
  <c r="GD654" s="1"/>
  <c r="GG654" s="1"/>
  <c r="FJ654"/>
  <c r="FY654" s="1"/>
  <c r="FG652"/>
  <c r="FX652" s="1"/>
  <c r="FU651"/>
  <c r="FW650"/>
  <c r="GG647"/>
  <c r="GG643"/>
  <c r="FW638"/>
  <c r="FG636"/>
  <c r="FX636" s="1"/>
  <c r="FW634"/>
  <c r="FJ625"/>
  <c r="FY625" s="1"/>
  <c r="FU623"/>
  <c r="FW622"/>
  <c r="FG620"/>
  <c r="FX620" s="1"/>
  <c r="FJ618"/>
  <c r="FY618" s="1"/>
  <c r="GG611"/>
  <c r="FL602"/>
  <c r="GE602" s="1"/>
  <c r="FI602"/>
  <c r="FZ602" s="1"/>
  <c r="FQ598"/>
  <c r="GA598" s="1"/>
  <c r="FO598"/>
  <c r="GH598" s="1"/>
  <c r="FN592"/>
  <c r="FH591"/>
  <c r="GD591" s="1"/>
  <c r="FM588"/>
  <c r="GB588" s="1"/>
  <c r="FI588"/>
  <c r="FZ588" s="1"/>
  <c r="FG588"/>
  <c r="FX588" s="1"/>
  <c r="FL588"/>
  <c r="GE588" s="1"/>
  <c r="FG545"/>
  <c r="FX545" s="1"/>
  <c r="FI545"/>
  <c r="FZ545" s="1"/>
  <c r="FG541"/>
  <c r="FX541" s="1"/>
  <c r="FN539"/>
  <c r="FQ538"/>
  <c r="GA538" s="1"/>
  <c r="FN531"/>
  <c r="FM531"/>
  <c r="GB531" s="1"/>
  <c r="FJ531"/>
  <c r="FY531" s="1"/>
  <c r="FO501"/>
  <c r="GH501" s="1"/>
  <c r="FG501"/>
  <c r="FX501" s="1"/>
  <c r="FN499"/>
  <c r="FH496"/>
  <c r="GD496" s="1"/>
  <c r="FN491"/>
  <c r="FP390"/>
  <c r="GC390" s="1"/>
  <c r="FH388"/>
  <c r="GD388" s="1"/>
  <c r="FQ375"/>
  <c r="GA375" s="1"/>
  <c r="FQ793"/>
  <c r="GA793" s="1"/>
  <c r="FM793"/>
  <c r="GB793" s="1"/>
  <c r="GG787"/>
  <c r="FL781"/>
  <c r="GE781" s="1"/>
  <c r="FI781"/>
  <c r="FZ781" s="1"/>
  <c r="FP778"/>
  <c r="GC778" s="1"/>
  <c r="FP770"/>
  <c r="GC770" s="1"/>
  <c r="FL761"/>
  <c r="GE761" s="1"/>
  <c r="FI761"/>
  <c r="FZ761" s="1"/>
  <c r="FM757"/>
  <c r="GB757" s="1"/>
  <c r="FP754"/>
  <c r="GC754" s="1"/>
  <c r="GG747"/>
  <c r="FM742"/>
  <c r="GB742" s="1"/>
  <c r="FK742"/>
  <c r="GF742" s="1"/>
  <c r="FV738"/>
  <c r="FW738" s="1"/>
  <c r="FG738"/>
  <c r="FX738" s="1"/>
  <c r="FV736"/>
  <c r="FW736" s="1"/>
  <c r="FG736"/>
  <c r="FX736" s="1"/>
  <c r="FG727"/>
  <c r="FX727" s="1"/>
  <c r="FJ727"/>
  <c r="FY727" s="1"/>
  <c r="FG726"/>
  <c r="FX726" s="1"/>
  <c r="FQ723"/>
  <c r="GA723" s="1"/>
  <c r="FG718"/>
  <c r="FX718" s="1"/>
  <c r="FK713"/>
  <c r="GF713" s="1"/>
  <c r="FH713"/>
  <c r="GD713" s="1"/>
  <c r="FI707"/>
  <c r="FZ707" s="1"/>
  <c r="GG705"/>
  <c r="GG701"/>
  <c r="FU697"/>
  <c r="FV697" s="1"/>
  <c r="FM694"/>
  <c r="GB694" s="1"/>
  <c r="FH693"/>
  <c r="GD693" s="1"/>
  <c r="GG693" s="1"/>
  <c r="FM690"/>
  <c r="GB690" s="1"/>
  <c r="GG685"/>
  <c r="FG682"/>
  <c r="FX682" s="1"/>
  <c r="FU681"/>
  <c r="FM678"/>
  <c r="GB678" s="1"/>
  <c r="FP677"/>
  <c r="GC677" s="1"/>
  <c r="FM671"/>
  <c r="GB671" s="1"/>
  <c r="FI671"/>
  <c r="FZ671" s="1"/>
  <c r="FP669"/>
  <c r="GC669" s="1"/>
  <c r="FU665"/>
  <c r="FV665" s="1"/>
  <c r="FQ664"/>
  <c r="GA664" s="1"/>
  <c r="FP664"/>
  <c r="GC664" s="1"/>
  <c r="FH664"/>
  <c r="GD664" s="1"/>
  <c r="FJ664"/>
  <c r="FY664" s="1"/>
  <c r="GG661"/>
  <c r="FQ659"/>
  <c r="GA659" s="1"/>
  <c r="FM659"/>
  <c r="GB659" s="1"/>
  <c r="FP657"/>
  <c r="GC657" s="1"/>
  <c r="FG650"/>
  <c r="FX650" s="1"/>
  <c r="FW648"/>
  <c r="FU645"/>
  <c r="FW644"/>
  <c r="FM639"/>
  <c r="GB639" s="1"/>
  <c r="FG638"/>
  <c r="FX638" s="1"/>
  <c r="FU637"/>
  <c r="FJ636"/>
  <c r="FY636" s="1"/>
  <c r="FG634"/>
  <c r="FX634" s="1"/>
  <c r="FM631"/>
  <c r="GB631" s="1"/>
  <c r="FP629"/>
  <c r="GC629" s="1"/>
  <c r="FG622"/>
  <c r="FX622" s="1"/>
  <c r="FU621"/>
  <c r="FQ620"/>
  <c r="GA620" s="1"/>
  <c r="FH620"/>
  <c r="GD620" s="1"/>
  <c r="FM618"/>
  <c r="GB618" s="1"/>
  <c r="FW612"/>
  <c r="FU609"/>
  <c r="FV609" s="1"/>
  <c r="GG606"/>
  <c r="FM605"/>
  <c r="GB605" s="1"/>
  <c r="FO605"/>
  <c r="GH605" s="1"/>
  <c r="FM603"/>
  <c r="GB603" s="1"/>
  <c r="FM601"/>
  <c r="GB601" s="1"/>
  <c r="FG601"/>
  <c r="FX601" s="1"/>
  <c r="FO591"/>
  <c r="GH591" s="1"/>
  <c r="FM591"/>
  <c r="GB591" s="1"/>
  <c r="FQ591"/>
  <c r="GA591" s="1"/>
  <c r="FK568"/>
  <c r="GF568" s="1"/>
  <c r="FH556"/>
  <c r="GD556" s="1"/>
  <c r="FN543"/>
  <c r="FM543"/>
  <c r="GB543" s="1"/>
  <c r="FO533"/>
  <c r="GH533" s="1"/>
  <c r="FQ510"/>
  <c r="GA510" s="1"/>
  <c r="FM510"/>
  <c r="GB510" s="1"/>
  <c r="FH504"/>
  <c r="GD504" s="1"/>
  <c r="FM490"/>
  <c r="GB490" s="1"/>
  <c r="FH489"/>
  <c r="GD489" s="1"/>
  <c r="GG489" s="1"/>
  <c r="FG489"/>
  <c r="FX489" s="1"/>
  <c r="FJ489"/>
  <c r="FY489" s="1"/>
  <c r="FG480"/>
  <c r="FX480" s="1"/>
  <c r="FN370"/>
  <c r="FJ293"/>
  <c r="FY293" s="1"/>
  <c r="FP816"/>
  <c r="GC816" s="1"/>
  <c r="FK786"/>
  <c r="GF786" s="1"/>
  <c r="FO778"/>
  <c r="GH778" s="1"/>
  <c r="FO770"/>
  <c r="GH770" s="1"/>
  <c r="FM737"/>
  <c r="GB737" s="1"/>
  <c r="FJ726"/>
  <c r="FY726" s="1"/>
  <c r="FJ718"/>
  <c r="FY718" s="1"/>
  <c r="FQ717"/>
  <c r="GA717" s="1"/>
  <c r="FM717"/>
  <c r="GB717" s="1"/>
  <c r="GG695"/>
  <c r="GG683"/>
  <c r="FM681"/>
  <c r="GB681" s="1"/>
  <c r="FG676"/>
  <c r="FX676" s="1"/>
  <c r="FO668"/>
  <c r="GH668" s="1"/>
  <c r="FK668"/>
  <c r="GF668" s="1"/>
  <c r="FG668"/>
  <c r="FX668" s="1"/>
  <c r="FM665"/>
  <c r="GB665" s="1"/>
  <c r="GG663"/>
  <c r="GG659"/>
  <c r="GG655"/>
  <c r="GG651"/>
  <c r="FG648"/>
  <c r="FX648" s="1"/>
  <c r="FU647"/>
  <c r="FV647" s="1"/>
  <c r="FG644"/>
  <c r="FX644" s="1"/>
  <c r="FU643"/>
  <c r="FQ641"/>
  <c r="GA641" s="1"/>
  <c r="FQ633"/>
  <c r="GA633" s="1"/>
  <c r="FM633"/>
  <c r="GB633" s="1"/>
  <c r="FQ625"/>
  <c r="GA625" s="1"/>
  <c r="GG623"/>
  <c r="FM621"/>
  <c r="GB621" s="1"/>
  <c r="FM620"/>
  <c r="GB620" s="1"/>
  <c r="GG619"/>
  <c r="FL618"/>
  <c r="GE618" s="1"/>
  <c r="FM613"/>
  <c r="GB613" s="1"/>
  <c r="FG612"/>
  <c r="FX612" s="1"/>
  <c r="FU611"/>
  <c r="FV611" s="1"/>
  <c r="FI599"/>
  <c r="FZ599" s="1"/>
  <c r="FP587"/>
  <c r="GC587" s="1"/>
  <c r="FQ587"/>
  <c r="GA587" s="1"/>
  <c r="FM587"/>
  <c r="GB587" s="1"/>
  <c r="FN576"/>
  <c r="GG560"/>
  <c r="FN551"/>
  <c r="FM550"/>
  <c r="GB550" s="1"/>
  <c r="FU544"/>
  <c r="FV544" s="1"/>
  <c r="FN523"/>
  <c r="FN511"/>
  <c r="FM511"/>
  <c r="GB511" s="1"/>
  <c r="FH508"/>
  <c r="GD508" s="1"/>
  <c r="GG508" s="1"/>
  <c r="FG508"/>
  <c r="FX508" s="1"/>
  <c r="FO493"/>
  <c r="GH493" s="1"/>
  <c r="FQ493"/>
  <c r="GA493" s="1"/>
  <c r="FM487"/>
  <c r="GB487" s="1"/>
  <c r="FM485"/>
  <c r="GB485" s="1"/>
  <c r="FM460"/>
  <c r="GB460" s="1"/>
  <c r="FG460"/>
  <c r="FX460" s="1"/>
  <c r="FI460"/>
  <c r="FZ460" s="1"/>
  <c r="FG448"/>
  <c r="FX448" s="1"/>
  <c r="FI448"/>
  <c r="FZ448" s="1"/>
  <c r="FU432"/>
  <c r="FV432" s="1"/>
  <c r="FW432" s="1"/>
  <c r="FL399"/>
  <c r="GE399" s="1"/>
  <c r="FN399"/>
  <c r="FJ50"/>
  <c r="FY50" s="1"/>
  <c r="FV606"/>
  <c r="FW606" s="1"/>
  <c r="FP605"/>
  <c r="GC605" s="1"/>
  <c r="FJ601"/>
  <c r="FY601" s="1"/>
  <c r="FP601"/>
  <c r="GC601" s="1"/>
  <c r="FW593"/>
  <c r="FJ587"/>
  <c r="FY587" s="1"/>
  <c r="FG587"/>
  <c r="FX587" s="1"/>
  <c r="FU586"/>
  <c r="FV586" s="1"/>
  <c r="FL579"/>
  <c r="GE579" s="1"/>
  <c r="FK577"/>
  <c r="GF577" s="1"/>
  <c r="FJ577"/>
  <c r="FY577" s="1"/>
  <c r="FL575"/>
  <c r="GE575" s="1"/>
  <c r="FH570"/>
  <c r="GD570" s="1"/>
  <c r="FL570"/>
  <c r="GE570" s="1"/>
  <c r="FI570"/>
  <c r="FZ570" s="1"/>
  <c r="FJ565"/>
  <c r="FY565" s="1"/>
  <c r="FQ564"/>
  <c r="GA564" s="1"/>
  <c r="FM564"/>
  <c r="GB564" s="1"/>
  <c r="FG563"/>
  <c r="FX563" s="1"/>
  <c r="FU562"/>
  <c r="FV562" s="1"/>
  <c r="FW561"/>
  <c r="FP558"/>
  <c r="GC558" s="1"/>
  <c r="FJ556"/>
  <c r="FY556" s="1"/>
  <c r="FH553"/>
  <c r="GD553" s="1"/>
  <c r="FM552"/>
  <c r="GB552" s="1"/>
  <c r="FP550"/>
  <c r="GC550" s="1"/>
  <c r="FI549"/>
  <c r="FZ549" s="1"/>
  <c r="FH545"/>
  <c r="GD545" s="1"/>
  <c r="GG545" s="1"/>
  <c r="FJ545"/>
  <c r="FY545" s="1"/>
  <c r="FH538"/>
  <c r="GD538" s="1"/>
  <c r="FI537"/>
  <c r="FZ537" s="1"/>
  <c r="FL537"/>
  <c r="GE537" s="1"/>
  <c r="FG535"/>
  <c r="FX535" s="1"/>
  <c r="FJ528"/>
  <c r="FY528" s="1"/>
  <c r="FK519"/>
  <c r="GF519" s="1"/>
  <c r="FG519"/>
  <c r="FX519" s="1"/>
  <c r="FU518"/>
  <c r="FV517"/>
  <c r="FW517" s="1"/>
  <c r="FQ512"/>
  <c r="GA512" s="1"/>
  <c r="FH510"/>
  <c r="GD510" s="1"/>
  <c r="FJ508"/>
  <c r="FY508" s="1"/>
  <c r="FP506"/>
  <c r="GC506" s="1"/>
  <c r="FH506"/>
  <c r="GD506" s="1"/>
  <c r="GG506" s="1"/>
  <c r="FJ504"/>
  <c r="FY504" s="1"/>
  <c r="FQ500"/>
  <c r="GA500" s="1"/>
  <c r="FP493"/>
  <c r="GC493" s="1"/>
  <c r="FH487"/>
  <c r="GD487" s="1"/>
  <c r="GG487" s="1"/>
  <c r="FM482"/>
  <c r="GB482" s="1"/>
  <c r="FO482"/>
  <c r="GH482" s="1"/>
  <c r="FH481"/>
  <c r="GD481" s="1"/>
  <c r="FM474"/>
  <c r="GB474" s="1"/>
  <c r="FO474"/>
  <c r="GH474" s="1"/>
  <c r="FG474"/>
  <c r="FX474" s="1"/>
  <c r="FH473"/>
  <c r="GD473" s="1"/>
  <c r="GG473" s="1"/>
  <c r="GG460"/>
  <c r="FL455"/>
  <c r="GE455" s="1"/>
  <c r="FI449"/>
  <c r="FZ449" s="1"/>
  <c r="GG448"/>
  <c r="FH445"/>
  <c r="GD445" s="1"/>
  <c r="FJ445"/>
  <c r="FY445" s="1"/>
  <c r="FH443"/>
  <c r="GD443" s="1"/>
  <c r="GG443" s="1"/>
  <c r="FJ443"/>
  <c r="FY443" s="1"/>
  <c r="FM442"/>
  <c r="GB442" s="1"/>
  <c r="FH441"/>
  <c r="GD441" s="1"/>
  <c r="GG441" s="1"/>
  <c r="FI439"/>
  <c r="FZ439" s="1"/>
  <c r="FU435"/>
  <c r="FV435" s="1"/>
  <c r="FG435"/>
  <c r="FX435" s="1"/>
  <c r="FL429"/>
  <c r="GE429" s="1"/>
  <c r="FN428"/>
  <c r="FO417"/>
  <c r="GH417" s="1"/>
  <c r="FG417"/>
  <c r="FX417" s="1"/>
  <c r="FI392"/>
  <c r="FZ392" s="1"/>
  <c r="FH392"/>
  <c r="GD392" s="1"/>
  <c r="FG379"/>
  <c r="FX379" s="1"/>
  <c r="FH379"/>
  <c r="GD379" s="1"/>
  <c r="FN379"/>
  <c r="FQ279"/>
  <c r="GA279" s="1"/>
  <c r="FH587"/>
  <c r="GD587" s="1"/>
  <c r="FQ586"/>
  <c r="GA586" s="1"/>
  <c r="FM586"/>
  <c r="GB586" s="1"/>
  <c r="FP576"/>
  <c r="GC576" s="1"/>
  <c r="FI576"/>
  <c r="FZ576" s="1"/>
  <c r="FJ570"/>
  <c r="FY570" s="1"/>
  <c r="FQ567"/>
  <c r="GA567" s="1"/>
  <c r="FP567"/>
  <c r="GC567" s="1"/>
  <c r="FQ566"/>
  <c r="GA566" s="1"/>
  <c r="FI566"/>
  <c r="FZ566" s="1"/>
  <c r="FM562"/>
  <c r="GB562" s="1"/>
  <c r="FG561"/>
  <c r="FX561" s="1"/>
  <c r="FU560"/>
  <c r="FW559"/>
  <c r="FP552"/>
  <c r="GC552" s="1"/>
  <c r="FG550"/>
  <c r="FX550" s="1"/>
  <c r="FJ550"/>
  <c r="FY550" s="1"/>
  <c r="GG544"/>
  <c r="FL543"/>
  <c r="GE543" s="1"/>
  <c r="FG538"/>
  <c r="FX538" s="1"/>
  <c r="FK537"/>
  <c r="GF537" s="1"/>
  <c r="FJ535"/>
  <c r="FY535" s="1"/>
  <c r="FK532"/>
  <c r="GF532" s="1"/>
  <c r="FP527"/>
  <c r="GC527" s="1"/>
  <c r="FQ526"/>
  <c r="GA526" s="1"/>
  <c r="FP519"/>
  <c r="GC519" s="1"/>
  <c r="FJ519"/>
  <c r="FY519" s="1"/>
  <c r="FM518"/>
  <c r="GB518" s="1"/>
  <c r="FG517"/>
  <c r="FX517" s="1"/>
  <c r="FP515"/>
  <c r="GC515" s="1"/>
  <c r="FM513"/>
  <c r="GB513" s="1"/>
  <c r="FH512"/>
  <c r="GD512" s="1"/>
  <c r="FK509"/>
  <c r="GF509" s="1"/>
  <c r="FG509"/>
  <c r="FX509" s="1"/>
  <c r="FV507"/>
  <c r="FW507" s="1"/>
  <c r="FQ502"/>
  <c r="GA502" s="1"/>
  <c r="FM502"/>
  <c r="GB502" s="1"/>
  <c r="FP500"/>
  <c r="GC500" s="1"/>
  <c r="FH500"/>
  <c r="GD500" s="1"/>
  <c r="GG500" s="1"/>
  <c r="FL499"/>
  <c r="GE499" s="1"/>
  <c r="FM494"/>
  <c r="GB494" s="1"/>
  <c r="FM493"/>
  <c r="GB493" s="1"/>
  <c r="FH477"/>
  <c r="GD477" s="1"/>
  <c r="GG477" s="1"/>
  <c r="FH471"/>
  <c r="GD471" s="1"/>
  <c r="FI470"/>
  <c r="FZ470" s="1"/>
  <c r="FH469"/>
  <c r="GD469" s="1"/>
  <c r="FO465"/>
  <c r="GH465" s="1"/>
  <c r="FI465"/>
  <c r="FZ465" s="1"/>
  <c r="FM462"/>
  <c r="GB462" s="1"/>
  <c r="FG462"/>
  <c r="FX462" s="1"/>
  <c r="FH461"/>
  <c r="GD461" s="1"/>
  <c r="GG461" s="1"/>
  <c r="FJ461"/>
  <c r="FY461" s="1"/>
  <c r="FW459"/>
  <c r="FH458"/>
  <c r="GD458" s="1"/>
  <c r="GG458" s="1"/>
  <c r="FH457"/>
  <c r="GD457" s="1"/>
  <c r="FM453"/>
  <c r="GB453" s="1"/>
  <c r="FO453"/>
  <c r="GH453" s="1"/>
  <c r="FI453"/>
  <c r="FZ453" s="1"/>
  <c r="FH449"/>
  <c r="GD449" s="1"/>
  <c r="GG449" s="1"/>
  <c r="FJ449"/>
  <c r="FY449" s="1"/>
  <c r="FO447"/>
  <c r="GH447" s="1"/>
  <c r="GG446"/>
  <c r="FO433"/>
  <c r="GH433" s="1"/>
  <c r="FM420"/>
  <c r="GB420" s="1"/>
  <c r="FU417"/>
  <c r="FV417" s="1"/>
  <c r="FN410"/>
  <c r="FO410"/>
  <c r="GH410" s="1"/>
  <c r="FM313"/>
  <c r="GB313" s="1"/>
  <c r="FG595"/>
  <c r="FX595" s="1"/>
  <c r="FP591"/>
  <c r="GC591" s="1"/>
  <c r="FM590"/>
  <c r="GB590" s="1"/>
  <c r="FP584"/>
  <c r="GC584" s="1"/>
  <c r="FM584"/>
  <c r="GB584" s="1"/>
  <c r="FJ575"/>
  <c r="FY575" s="1"/>
  <c r="FP574"/>
  <c r="GC574" s="1"/>
  <c r="FM574"/>
  <c r="GB574" s="1"/>
  <c r="FP568"/>
  <c r="GC568" s="1"/>
  <c r="FM568"/>
  <c r="GB568" s="1"/>
  <c r="GG566"/>
  <c r="FL565"/>
  <c r="GE565" s="1"/>
  <c r="GG562"/>
  <c r="FM560"/>
  <c r="GB560" s="1"/>
  <c r="FG559"/>
  <c r="FX559" s="1"/>
  <c r="FI556"/>
  <c r="FZ556" s="1"/>
  <c r="FL553"/>
  <c r="GE553" s="1"/>
  <c r="FM548"/>
  <c r="GB548" s="1"/>
  <c r="FM536"/>
  <c r="GB536" s="1"/>
  <c r="FQ528"/>
  <c r="GA528" s="1"/>
  <c r="FM528"/>
  <c r="GB528" s="1"/>
  <c r="FI520"/>
  <c r="FZ520" s="1"/>
  <c r="FH518"/>
  <c r="GD518" s="1"/>
  <c r="GG518" s="1"/>
  <c r="FQ516"/>
  <c r="GA516" s="1"/>
  <c r="FM516"/>
  <c r="GB516" s="1"/>
  <c r="FO511"/>
  <c r="GH511" s="1"/>
  <c r="FI508"/>
  <c r="FZ508" s="1"/>
  <c r="FG507"/>
  <c r="FX507" s="1"/>
  <c r="FH502"/>
  <c r="GD502" s="1"/>
  <c r="GG502" s="1"/>
  <c r="FM496"/>
  <c r="GB496" s="1"/>
  <c r="FI496"/>
  <c r="FZ496" s="1"/>
  <c r="FI489"/>
  <c r="FZ489" s="1"/>
  <c r="FG483"/>
  <c r="FX483" s="1"/>
  <c r="GG478"/>
  <c r="FM472"/>
  <c r="GB472" s="1"/>
  <c r="FH459"/>
  <c r="GD459" s="1"/>
  <c r="FQ458"/>
  <c r="GA458" s="1"/>
  <c r="FG458"/>
  <c r="FX458" s="1"/>
  <c r="FI458"/>
  <c r="FZ458" s="1"/>
  <c r="GG450"/>
  <c r="FH439"/>
  <c r="GD439" s="1"/>
  <c r="GG439" s="1"/>
  <c r="FM438"/>
  <c r="GB438" s="1"/>
  <c r="FP438"/>
  <c r="GC438" s="1"/>
  <c r="FU434"/>
  <c r="FV434" s="1"/>
  <c r="FW434" s="1"/>
  <c r="FO405"/>
  <c r="GH405" s="1"/>
  <c r="FJ405"/>
  <c r="FY405" s="1"/>
  <c r="FG405"/>
  <c r="FX405" s="1"/>
  <c r="FI405"/>
  <c r="FZ405" s="1"/>
  <c r="FN403"/>
  <c r="FM394"/>
  <c r="GB394" s="1"/>
  <c r="FP394"/>
  <c r="GC394" s="1"/>
  <c r="FN374"/>
  <c r="FN362"/>
  <c r="FN356"/>
  <c r="FP356"/>
  <c r="GC356" s="1"/>
  <c r="FJ339"/>
  <c r="FY339" s="1"/>
  <c r="FG281"/>
  <c r="FX281" s="1"/>
  <c r="FI281"/>
  <c r="FZ281" s="1"/>
  <c r="FP479"/>
  <c r="GC479" s="1"/>
  <c r="FV478"/>
  <c r="FW478" s="1"/>
  <c r="FJ474"/>
  <c r="FY474" s="1"/>
  <c r="FV472"/>
  <c r="FW472" s="1"/>
  <c r="FP469"/>
  <c r="GC469" s="1"/>
  <c r="FP467"/>
  <c r="GC467" s="1"/>
  <c r="FP465"/>
  <c r="GC465" s="1"/>
  <c r="FJ458"/>
  <c r="FY458" s="1"/>
  <c r="FP453"/>
  <c r="GC453" s="1"/>
  <c r="FV450"/>
  <c r="FW450" s="1"/>
  <c r="FJ448"/>
  <c r="FY448" s="1"/>
  <c r="FP447"/>
  <c r="GC447" s="1"/>
  <c r="FV446"/>
  <c r="FW446" s="1"/>
  <c r="FG443"/>
  <c r="FX443" s="1"/>
  <c r="FG439"/>
  <c r="FX439" s="1"/>
  <c r="GG434"/>
  <c r="GG432"/>
  <c r="FM430"/>
  <c r="GB430" s="1"/>
  <c r="FV427"/>
  <c r="FW427" s="1"/>
  <c r="FG427"/>
  <c r="FX427" s="1"/>
  <c r="FU426"/>
  <c r="FV426" s="1"/>
  <c r="FU424"/>
  <c r="FV424" s="1"/>
  <c r="FV421"/>
  <c r="FW421" s="1"/>
  <c r="FG421"/>
  <c r="FX421" s="1"/>
  <c r="FU420"/>
  <c r="FV420" s="1"/>
  <c r="FP418"/>
  <c r="GC418" s="1"/>
  <c r="FU414"/>
  <c r="FV414" s="1"/>
  <c r="FV409"/>
  <c r="FW409" s="1"/>
  <c r="FG409"/>
  <c r="FX409" s="1"/>
  <c r="FU408"/>
  <c r="FV408" s="1"/>
  <c r="FG407"/>
  <c r="FX407" s="1"/>
  <c r="GG406"/>
  <c r="FI404"/>
  <c r="FZ404" s="1"/>
  <c r="FJ401"/>
  <c r="FY401" s="1"/>
  <c r="FN395"/>
  <c r="FP395"/>
  <c r="GC395" s="1"/>
  <c r="FN391"/>
  <c r="FP391"/>
  <c r="GC391" s="1"/>
  <c r="FG387"/>
  <c r="FX387" s="1"/>
  <c r="FN387"/>
  <c r="FP387"/>
  <c r="GC387" s="1"/>
  <c r="FN382"/>
  <c r="FP382"/>
  <c r="GC382" s="1"/>
  <c r="FG385"/>
  <c r="FX385" s="1"/>
  <c r="FH385"/>
  <c r="GD385" s="1"/>
  <c r="FH332"/>
  <c r="GD332" s="1"/>
  <c r="FL330"/>
  <c r="GE330" s="1"/>
  <c r="FL322"/>
  <c r="GE322" s="1"/>
  <c r="FM311"/>
  <c r="GB311" s="1"/>
  <c r="FN285"/>
  <c r="FM269"/>
  <c r="GB269" s="1"/>
  <c r="FO269"/>
  <c r="GH269" s="1"/>
  <c r="FM251"/>
  <c r="GB251" s="1"/>
  <c r="FQ444"/>
  <c r="GA444" s="1"/>
  <c r="FM444"/>
  <c r="GB444" s="1"/>
  <c r="FP441"/>
  <c r="GC441" s="1"/>
  <c r="FP437"/>
  <c r="GC437" s="1"/>
  <c r="FJ436"/>
  <c r="FY436" s="1"/>
  <c r="FV431"/>
  <c r="FW431"/>
  <c r="FG431"/>
  <c r="FX431" s="1"/>
  <c r="FU430"/>
  <c r="FV430" s="1"/>
  <c r="FK429"/>
  <c r="GF429" s="1"/>
  <c r="FG429"/>
  <c r="FX429" s="1"/>
  <c r="FQ428"/>
  <c r="GA428" s="1"/>
  <c r="FP428"/>
  <c r="GC428" s="1"/>
  <c r="FM428"/>
  <c r="GB428" s="1"/>
  <c r="GG426"/>
  <c r="GG424"/>
  <c r="FM423"/>
  <c r="GB423" s="1"/>
  <c r="FM422"/>
  <c r="GB422" s="1"/>
  <c r="GG420"/>
  <c r="GG414"/>
  <c r="FM413"/>
  <c r="GB413" s="1"/>
  <c r="FV411"/>
  <c r="FW411" s="1"/>
  <c r="FG411"/>
  <c r="FX411" s="1"/>
  <c r="FP410"/>
  <c r="GC410" s="1"/>
  <c r="GG408"/>
  <c r="FL405"/>
  <c r="GE405" s="1"/>
  <c r="FJ404"/>
  <c r="FY404" s="1"/>
  <c r="FL400"/>
  <c r="GE400" s="1"/>
  <c r="FL368"/>
  <c r="GE368" s="1"/>
  <c r="GG367"/>
  <c r="FQ367"/>
  <c r="GA367" s="1"/>
  <c r="FP367"/>
  <c r="GC367" s="1"/>
  <c r="FI367"/>
  <c r="FZ367" s="1"/>
  <c r="FJ367"/>
  <c r="FY367" s="1"/>
  <c r="FL357"/>
  <c r="GE357" s="1"/>
  <c r="FH331"/>
  <c r="GD331" s="1"/>
  <c r="GG331" s="1"/>
  <c r="FH329"/>
  <c r="GD329" s="1"/>
  <c r="FH325"/>
  <c r="GD325" s="1"/>
  <c r="FM303"/>
  <c r="GB303" s="1"/>
  <c r="FK274"/>
  <c r="GF274" s="1"/>
  <c r="FQ247"/>
  <c r="GA247" s="1"/>
  <c r="FP247"/>
  <c r="GC247" s="1"/>
  <c r="FO197"/>
  <c r="GH197" s="1"/>
  <c r="FQ197"/>
  <c r="GA197" s="1"/>
  <c r="FG445"/>
  <c r="FX445" s="1"/>
  <c r="FG441"/>
  <c r="FX441" s="1"/>
  <c r="GG436"/>
  <c r="FP433"/>
  <c r="GC433" s="1"/>
  <c r="GG430"/>
  <c r="FV423"/>
  <c r="FW423" s="1"/>
  <c r="FG423"/>
  <c r="FX423" s="1"/>
  <c r="FU422"/>
  <c r="FV422" s="1"/>
  <c r="FV413"/>
  <c r="FW413" s="1"/>
  <c r="FG413"/>
  <c r="FX413" s="1"/>
  <c r="FQ412"/>
  <c r="GA412" s="1"/>
  <c r="FP412"/>
  <c r="GC412" s="1"/>
  <c r="FM412"/>
  <c r="GB412" s="1"/>
  <c r="FM402"/>
  <c r="GB402" s="1"/>
  <c r="FP400"/>
  <c r="GC400" s="1"/>
  <c r="FH400"/>
  <c r="GD400" s="1"/>
  <c r="FL392"/>
  <c r="GE392" s="1"/>
  <c r="FJ388"/>
  <c r="FY388" s="1"/>
  <c r="FJ375"/>
  <c r="FY375" s="1"/>
  <c r="FN366"/>
  <c r="FP361"/>
  <c r="GC361" s="1"/>
  <c r="FJ359"/>
  <c r="FY359" s="1"/>
  <c r="FM378"/>
  <c r="GB378" s="1"/>
  <c r="FI357"/>
  <c r="FZ357" s="1"/>
  <c r="FH357"/>
  <c r="GD357" s="1"/>
  <c r="FJ334"/>
  <c r="FY334" s="1"/>
  <c r="FI401"/>
  <c r="FZ401" s="1"/>
  <c r="FG400"/>
  <c r="FX400" s="1"/>
  <c r="FQ397"/>
  <c r="GA397" s="1"/>
  <c r="FM395"/>
  <c r="GB395" s="1"/>
  <c r="FG392"/>
  <c r="FX392" s="1"/>
  <c r="FQ389"/>
  <c r="GA389" s="1"/>
  <c r="FG388"/>
  <c r="FX388" s="1"/>
  <c r="FQ376"/>
  <c r="GA376" s="1"/>
  <c r="FI376"/>
  <c r="FZ376" s="1"/>
  <c r="FG367"/>
  <c r="FX367" s="1"/>
  <c r="FK361"/>
  <c r="GF361" s="1"/>
  <c r="FM356"/>
  <c r="GB356" s="1"/>
  <c r="FM385"/>
  <c r="GB385" s="1"/>
  <c r="FM384"/>
  <c r="GB384" s="1"/>
  <c r="FM338"/>
  <c r="GB338" s="1"/>
  <c r="FM337"/>
  <c r="GB337" s="1"/>
  <c r="FM333"/>
  <c r="GB333" s="1"/>
  <c r="FQ330"/>
  <c r="GA330" s="1"/>
  <c r="FQ328"/>
  <c r="GA328" s="1"/>
  <c r="FI325"/>
  <c r="FZ325" s="1"/>
  <c r="FQ324"/>
  <c r="GA324" s="1"/>
  <c r="FI320"/>
  <c r="FZ320" s="1"/>
  <c r="FI319"/>
  <c r="FZ319" s="1"/>
  <c r="FU316"/>
  <c r="FV316" s="1"/>
  <c r="FW316" s="1"/>
  <c r="GG316"/>
  <c r="FP315"/>
  <c r="GC315" s="1"/>
  <c r="FP313"/>
  <c r="GC313" s="1"/>
  <c r="FP311"/>
  <c r="GC311" s="1"/>
  <c r="FL305"/>
  <c r="GE305" s="1"/>
  <c r="FP303"/>
  <c r="GC303" s="1"/>
  <c r="FG296"/>
  <c r="FX296" s="1"/>
  <c r="FJ296"/>
  <c r="FY296" s="1"/>
  <c r="FG293"/>
  <c r="FX293" s="1"/>
  <c r="FJ287"/>
  <c r="FY287" s="1"/>
  <c r="FG287"/>
  <c r="FX287" s="1"/>
  <c r="FQ271"/>
  <c r="GA271" s="1"/>
  <c r="FM271"/>
  <c r="GB271" s="1"/>
  <c r="FM270"/>
  <c r="GB270" s="1"/>
  <c r="FO401"/>
  <c r="GH401" s="1"/>
  <c r="FM400"/>
  <c r="GB400" s="1"/>
  <c r="FO397"/>
  <c r="GH397" s="1"/>
  <c r="FQ394"/>
  <c r="GA394" s="1"/>
  <c r="FQ390"/>
  <c r="GA390" s="1"/>
  <c r="FK387"/>
  <c r="GF387" s="1"/>
  <c r="FO368"/>
  <c r="GH368" s="1"/>
  <c r="FG368"/>
  <c r="FX368" s="1"/>
  <c r="FQ361"/>
  <c r="GA361" s="1"/>
  <c r="FM359"/>
  <c r="GB359" s="1"/>
  <c r="FK379"/>
  <c r="GF379" s="1"/>
  <c r="FM357"/>
  <c r="GB357" s="1"/>
  <c r="GG351"/>
  <c r="FK385"/>
  <c r="GF385" s="1"/>
  <c r="FP384"/>
  <c r="GC384" s="1"/>
  <c r="FP341"/>
  <c r="GC341" s="1"/>
  <c r="FH339"/>
  <c r="GD339" s="1"/>
  <c r="FH335"/>
  <c r="GD335" s="1"/>
  <c r="FP333"/>
  <c r="GC333" s="1"/>
  <c r="FG330"/>
  <c r="FX330" s="1"/>
  <c r="FG325"/>
  <c r="FX325" s="1"/>
  <c r="FG322"/>
  <c r="FX322" s="1"/>
  <c r="FJ322"/>
  <c r="FY322" s="1"/>
  <c r="FG319"/>
  <c r="FX319" s="1"/>
  <c r="FQ313"/>
  <c r="GA313" s="1"/>
  <c r="FI312"/>
  <c r="FZ312" s="1"/>
  <c r="FQ308"/>
  <c r="GA308" s="1"/>
  <c r="FQ305"/>
  <c r="GA305" s="1"/>
  <c r="FI305"/>
  <c r="FZ305" s="1"/>
  <c r="FI304"/>
  <c r="FZ304" s="1"/>
  <c r="FI302"/>
  <c r="FZ302" s="1"/>
  <c r="FQ298"/>
  <c r="GA298" s="1"/>
  <c r="FM293"/>
  <c r="GB293" s="1"/>
  <c r="FG290"/>
  <c r="FX290" s="1"/>
  <c r="FN289"/>
  <c r="FM289"/>
  <c r="GB289" s="1"/>
  <c r="FM284"/>
  <c r="GB284" s="1"/>
  <c r="FU277"/>
  <c r="FI275"/>
  <c r="FZ275" s="1"/>
  <c r="FI274"/>
  <c r="FZ274" s="1"/>
  <c r="FP256"/>
  <c r="GC256" s="1"/>
  <c r="FM256"/>
  <c r="GB256" s="1"/>
  <c r="FG245"/>
  <c r="FX245" s="1"/>
  <c r="FH237"/>
  <c r="GD237" s="1"/>
  <c r="FJ237"/>
  <c r="FY237" s="1"/>
  <c r="FO193"/>
  <c r="GH193" s="1"/>
  <c r="FK400"/>
  <c r="GF400" s="1"/>
  <c r="FK392"/>
  <c r="GF392" s="1"/>
  <c r="FK388"/>
  <c r="GF388" s="1"/>
  <c r="FQ387"/>
  <c r="GA387" s="1"/>
  <c r="FQ382"/>
  <c r="GA382" s="1"/>
  <c r="FM376"/>
  <c r="GB376" s="1"/>
  <c r="GG374"/>
  <c r="FP359"/>
  <c r="GC359" s="1"/>
  <c r="FK359"/>
  <c r="GF359" s="1"/>
  <c r="FI379"/>
  <c r="FZ379" s="1"/>
  <c r="FO378"/>
  <c r="GH378" s="1"/>
  <c r="FQ356"/>
  <c r="GA356" s="1"/>
  <c r="FG355"/>
  <c r="FX355" s="1"/>
  <c r="FQ351"/>
  <c r="GA351" s="1"/>
  <c r="FQ385"/>
  <c r="GA385" s="1"/>
  <c r="FQ380"/>
  <c r="GA380" s="1"/>
  <c r="FQ341"/>
  <c r="GA341" s="1"/>
  <c r="FI339"/>
  <c r="FZ339" s="1"/>
  <c r="FQ337"/>
  <c r="GA337" s="1"/>
  <c r="FI336"/>
  <c r="FZ336" s="1"/>
  <c r="FI335"/>
  <c r="FZ335" s="1"/>
  <c r="FQ333"/>
  <c r="GA333" s="1"/>
  <c r="FM328"/>
  <c r="GB328" s="1"/>
  <c r="FM325"/>
  <c r="GB325" s="1"/>
  <c r="FM324"/>
  <c r="GB324" s="1"/>
  <c r="FM322"/>
  <c r="GB322" s="1"/>
  <c r="FG316"/>
  <c r="FX316" s="1"/>
  <c r="FJ312"/>
  <c r="FY312" s="1"/>
  <c r="FJ304"/>
  <c r="FY304" s="1"/>
  <c r="FO303"/>
  <c r="GH303" s="1"/>
  <c r="FJ302"/>
  <c r="FY302" s="1"/>
  <c r="FJ300"/>
  <c r="FY300" s="1"/>
  <c r="FH293"/>
  <c r="GD293" s="1"/>
  <c r="FL288"/>
  <c r="GE288" s="1"/>
  <c r="FN287"/>
  <c r="FO284"/>
  <c r="GH284" s="1"/>
  <c r="GG277"/>
  <c r="FN240"/>
  <c r="FN228"/>
  <c r="FG217"/>
  <c r="FX217" s="1"/>
  <c r="FU331"/>
  <c r="FV331" s="1"/>
  <c r="FU297"/>
  <c r="FV297" s="1"/>
  <c r="FL283"/>
  <c r="GE283" s="1"/>
  <c r="FP282"/>
  <c r="GC282" s="1"/>
  <c r="FH282"/>
  <c r="GD282" s="1"/>
  <c r="FL281"/>
  <c r="GE281" s="1"/>
  <c r="FP276"/>
  <c r="GC276" s="1"/>
  <c r="FH274"/>
  <c r="GD274" s="1"/>
  <c r="FP268"/>
  <c r="GC268" s="1"/>
  <c r="FJ266"/>
  <c r="FY266" s="1"/>
  <c r="FO266"/>
  <c r="GH266" s="1"/>
  <c r="FK266"/>
  <c r="GF266" s="1"/>
  <c r="FJ258"/>
  <c r="FY258" s="1"/>
  <c r="FK258"/>
  <c r="GF258" s="1"/>
  <c r="FG258"/>
  <c r="FX258" s="1"/>
  <c r="FP257"/>
  <c r="GC257" s="1"/>
  <c r="FG250"/>
  <c r="FX250" s="1"/>
  <c r="FP249"/>
  <c r="GC249" s="1"/>
  <c r="FM247"/>
  <c r="GB247" s="1"/>
  <c r="FJ242"/>
  <c r="FY242" s="1"/>
  <c r="FI241"/>
  <c r="FZ241" s="1"/>
  <c r="FG241"/>
  <c r="FX241" s="1"/>
  <c r="FN236"/>
  <c r="FH232"/>
  <c r="GD232" s="1"/>
  <c r="FN232"/>
  <c r="FL205"/>
  <c r="GE205" s="1"/>
  <c r="FH204"/>
  <c r="GD204" s="1"/>
  <c r="FL162"/>
  <c r="GE162" s="1"/>
  <c r="FH144"/>
  <c r="GD144" s="1"/>
  <c r="FG126"/>
  <c r="FX126" s="1"/>
  <c r="FH266"/>
  <c r="GD266" s="1"/>
  <c r="FQ265"/>
  <c r="GA265" s="1"/>
  <c r="FQ257"/>
  <c r="GA257" s="1"/>
  <c r="FM257"/>
  <c r="GB257" s="1"/>
  <c r="FQ249"/>
  <c r="GA249" s="1"/>
  <c r="FM249"/>
  <c r="GB249" s="1"/>
  <c r="FI249"/>
  <c r="FZ249" s="1"/>
  <c r="FN246"/>
  <c r="FH245"/>
  <c r="GD245" s="1"/>
  <c r="FN224"/>
  <c r="FP224"/>
  <c r="GC224" s="1"/>
  <c r="FG215"/>
  <c r="FX215" s="1"/>
  <c r="FJ215"/>
  <c r="FY215" s="1"/>
  <c r="FH214"/>
  <c r="GD214" s="1"/>
  <c r="GG214" s="1"/>
  <c r="FL207"/>
  <c r="GE207" s="1"/>
  <c r="FO183"/>
  <c r="GH183" s="1"/>
  <c r="FM177"/>
  <c r="GB177" s="1"/>
  <c r="FP283"/>
  <c r="GC283" s="1"/>
  <c r="FL274"/>
  <c r="GE274" s="1"/>
  <c r="FP271"/>
  <c r="GC271" s="1"/>
  <c r="FH267"/>
  <c r="GD267" s="1"/>
  <c r="FQ266"/>
  <c r="GA266" s="1"/>
  <c r="FQ254"/>
  <c r="GA254" s="1"/>
  <c r="FJ252"/>
  <c r="FY252" s="1"/>
  <c r="FG248"/>
  <c r="FX248" s="1"/>
  <c r="GG244"/>
  <c r="FH243"/>
  <c r="GD243" s="1"/>
  <c r="FO242"/>
  <c r="GH242" s="1"/>
  <c r="FH242"/>
  <c r="GD242" s="1"/>
  <c r="FL237"/>
  <c r="GE237" s="1"/>
  <c r="FM227"/>
  <c r="GB227" s="1"/>
  <c r="FM223"/>
  <c r="GB223" s="1"/>
  <c r="FL209"/>
  <c r="GE209" s="1"/>
  <c r="FH208"/>
  <c r="GD208" s="1"/>
  <c r="FI175"/>
  <c r="FZ175" s="1"/>
  <c r="FJ175"/>
  <c r="FY175" s="1"/>
  <c r="FM236"/>
  <c r="GB236" s="1"/>
  <c r="FQ230"/>
  <c r="GA230" s="1"/>
  <c r="FK227"/>
  <c r="GF227" s="1"/>
  <c r="FP222"/>
  <c r="GC222" s="1"/>
  <c r="FK220"/>
  <c r="GF220" s="1"/>
  <c r="FP220"/>
  <c r="GC220" s="1"/>
  <c r="FQ208"/>
  <c r="GA208" s="1"/>
  <c r="FI207"/>
  <c r="FZ207" s="1"/>
  <c r="FI206"/>
  <c r="FZ206" s="1"/>
  <c r="FQ205"/>
  <c r="GA205" s="1"/>
  <c r="FQ204"/>
  <c r="GA204" s="1"/>
  <c r="FI204"/>
  <c r="FZ204" s="1"/>
  <c r="FM200"/>
  <c r="GB200" s="1"/>
  <c r="FP200"/>
  <c r="GC200" s="1"/>
  <c r="FP197"/>
  <c r="GC197" s="1"/>
  <c r="FG195"/>
  <c r="FX195" s="1"/>
  <c r="FO191"/>
  <c r="GH191" s="1"/>
  <c r="FO189"/>
  <c r="GH189" s="1"/>
  <c r="FH186"/>
  <c r="GD186" s="1"/>
  <c r="FG185"/>
  <c r="FX185" s="1"/>
  <c r="FI184"/>
  <c r="FZ184" s="1"/>
  <c r="FL183"/>
  <c r="GE183" s="1"/>
  <c r="FN179"/>
  <c r="FP179"/>
  <c r="GC179" s="1"/>
  <c r="FJ179"/>
  <c r="FY179" s="1"/>
  <c r="FM243"/>
  <c r="GB243" s="1"/>
  <c r="FM237"/>
  <c r="GB237" s="1"/>
  <c r="FM229"/>
  <c r="GB229" s="1"/>
  <c r="FQ227"/>
  <c r="GA227" s="1"/>
  <c r="FQ223"/>
  <c r="GA223" s="1"/>
  <c r="FQ220"/>
  <c r="GA220" s="1"/>
  <c r="FU217"/>
  <c r="FV217" s="1"/>
  <c r="GG217"/>
  <c r="FG213"/>
  <c r="FX213" s="1"/>
  <c r="FJ207"/>
  <c r="FY207" s="1"/>
  <c r="FG206"/>
  <c r="FX206" s="1"/>
  <c r="FG204"/>
  <c r="FX204" s="1"/>
  <c r="FP196"/>
  <c r="GC196" s="1"/>
  <c r="FJ194"/>
  <c r="FY194" s="1"/>
  <c r="FL192"/>
  <c r="GE192" s="1"/>
  <c r="FH191"/>
  <c r="GD191" s="1"/>
  <c r="FN187"/>
  <c r="FH174"/>
  <c r="GD174" s="1"/>
  <c r="FN174"/>
  <c r="FJ174"/>
  <c r="FY174" s="1"/>
  <c r="FN150"/>
  <c r="FJ150"/>
  <c r="FY150" s="1"/>
  <c r="FI245"/>
  <c r="FZ245" s="1"/>
  <c r="FW244"/>
  <c r="FM238"/>
  <c r="GB238" s="1"/>
  <c r="FP237"/>
  <c r="GC237" s="1"/>
  <c r="FQ236"/>
  <c r="GA236" s="1"/>
  <c r="FM234"/>
  <c r="GB234" s="1"/>
  <c r="FP233"/>
  <c r="GC233" s="1"/>
  <c r="FP225"/>
  <c r="GC225" s="1"/>
  <c r="FG220"/>
  <c r="FX220" s="1"/>
  <c r="FG218"/>
  <c r="FX218" s="1"/>
  <c r="FQ215"/>
  <c r="GA215" s="1"/>
  <c r="FM212"/>
  <c r="GB212" s="1"/>
  <c r="FM209"/>
  <c r="GB209" s="1"/>
  <c r="FM208"/>
  <c r="GB208" s="1"/>
  <c r="FM204"/>
  <c r="GB204" s="1"/>
  <c r="FM201"/>
  <c r="GB201" s="1"/>
  <c r="GG195"/>
  <c r="FK191"/>
  <c r="GF191" s="1"/>
  <c r="FI188"/>
  <c r="FZ188" s="1"/>
  <c r="FP182"/>
  <c r="GC182" s="1"/>
  <c r="FN170"/>
  <c r="FP170"/>
  <c r="GC170" s="1"/>
  <c r="FP169"/>
  <c r="GC169" s="1"/>
  <c r="FU214"/>
  <c r="FV214" s="1"/>
  <c r="FQ200"/>
  <c r="GA200" s="1"/>
  <c r="FQ194"/>
  <c r="GA194" s="1"/>
  <c r="FM179"/>
  <c r="GB179" s="1"/>
  <c r="FH173"/>
  <c r="GD173" s="1"/>
  <c r="FK173"/>
  <c r="GF173" s="1"/>
  <c r="FG171"/>
  <c r="FX171" s="1"/>
  <c r="FH169"/>
  <c r="GD169" s="1"/>
  <c r="FM166"/>
  <c r="GB166" s="1"/>
  <c r="FV122"/>
  <c r="FW122" s="1"/>
  <c r="FG183"/>
  <c r="FX183" s="1"/>
  <c r="FQ182"/>
  <c r="GA182" s="1"/>
  <c r="FU177"/>
  <c r="FV177" s="1"/>
  <c r="FM175"/>
  <c r="GB175" s="1"/>
  <c r="FM171"/>
  <c r="GB171" s="1"/>
  <c r="FQ160"/>
  <c r="GA160" s="1"/>
  <c r="FM157"/>
  <c r="GB157" s="1"/>
  <c r="FH125"/>
  <c r="GD125" s="1"/>
  <c r="FI125"/>
  <c r="FZ125" s="1"/>
  <c r="FN125"/>
  <c r="FP125"/>
  <c r="GC125" s="1"/>
  <c r="FV195"/>
  <c r="FW195" s="1"/>
  <c r="FQ179"/>
  <c r="GA179" s="1"/>
  <c r="FI174"/>
  <c r="FZ174" s="1"/>
  <c r="FG173"/>
  <c r="FX173" s="1"/>
  <c r="FP171"/>
  <c r="GC171" s="1"/>
  <c r="FQ170"/>
  <c r="GA170" s="1"/>
  <c r="FH164"/>
  <c r="GD164" s="1"/>
  <c r="FM158"/>
  <c r="GB158" s="1"/>
  <c r="FI158"/>
  <c r="FZ158" s="1"/>
  <c r="FK153"/>
  <c r="GF153" s="1"/>
  <c r="FL151"/>
  <c r="GE151" s="1"/>
  <c r="FO149"/>
  <c r="GH149" s="1"/>
  <c r="FP140"/>
  <c r="GC140" s="1"/>
  <c r="FQ125"/>
  <c r="GA125" s="1"/>
  <c r="FN115"/>
  <c r="FQ115"/>
  <c r="GA115" s="1"/>
  <c r="FU163"/>
  <c r="FV163" s="1"/>
  <c r="FP157"/>
  <c r="GC157" s="1"/>
  <c r="FI150"/>
  <c r="FZ150" s="1"/>
  <c r="FP146"/>
  <c r="GC146" s="1"/>
  <c r="FI138"/>
  <c r="FZ138" s="1"/>
  <c r="FO137"/>
  <c r="GH137" s="1"/>
  <c r="FM135"/>
  <c r="GB135" s="1"/>
  <c r="FP128"/>
  <c r="GC128" s="1"/>
  <c r="FK128"/>
  <c r="GF128" s="1"/>
  <c r="FL125"/>
  <c r="GE125" s="1"/>
  <c r="FH137"/>
  <c r="GD137" s="1"/>
  <c r="FI136"/>
  <c r="FZ136" s="1"/>
  <c r="FN133"/>
  <c r="FJ126"/>
  <c r="FY126" s="1"/>
  <c r="FH120"/>
  <c r="GD120" s="1"/>
  <c r="GG120" s="1"/>
  <c r="FM118"/>
  <c r="GB118" s="1"/>
  <c r="FH155"/>
  <c r="GD155" s="1"/>
  <c r="FH151"/>
  <c r="GD151" s="1"/>
  <c r="FO145"/>
  <c r="GH145" s="1"/>
  <c r="FM145"/>
  <c r="GB145" s="1"/>
  <c r="FG143"/>
  <c r="FX143" s="1"/>
  <c r="FN143"/>
  <c r="FI142"/>
  <c r="FZ142" s="1"/>
  <c r="FJ140"/>
  <c r="FY140" s="1"/>
  <c r="FJ137"/>
  <c r="FY137" s="1"/>
  <c r="FP136"/>
  <c r="GC136" s="1"/>
  <c r="FL136"/>
  <c r="GE136" s="1"/>
  <c r="FH136"/>
  <c r="GD136" s="1"/>
  <c r="FM132"/>
  <c r="GB132" s="1"/>
  <c r="FP132"/>
  <c r="GC132" s="1"/>
  <c r="FM131"/>
  <c r="GB131" s="1"/>
  <c r="FK131"/>
  <c r="GF131" s="1"/>
  <c r="FP130"/>
  <c r="GC130" s="1"/>
  <c r="FJ128"/>
  <c r="FY128" s="1"/>
  <c r="FP114"/>
  <c r="GC114" s="1"/>
  <c r="FM114"/>
  <c r="GB114" s="1"/>
  <c r="FQ140"/>
  <c r="GA140" s="1"/>
  <c r="FN135"/>
  <c r="FO135"/>
  <c r="GH135" s="1"/>
  <c r="FM125"/>
  <c r="GB125" s="1"/>
  <c r="FU123"/>
  <c r="FV120"/>
  <c r="FW120" s="1"/>
  <c r="FN119"/>
  <c r="FQ119"/>
  <c r="GA119" s="1"/>
  <c r="FM115"/>
  <c r="GB115" s="1"/>
  <c r="FU107"/>
  <c r="GG107"/>
  <c r="FI126"/>
  <c r="FZ126" s="1"/>
  <c r="FN121"/>
  <c r="FM119"/>
  <c r="GB119" s="1"/>
  <c r="FQ118"/>
  <c r="GA118" s="1"/>
  <c r="FN117"/>
  <c r="FP117"/>
  <c r="GC117" s="1"/>
  <c r="FQ117"/>
  <c r="GA117" s="1"/>
  <c r="FQ136"/>
  <c r="GA136" s="1"/>
  <c r="FN127"/>
  <c r="FP127"/>
  <c r="GC127" s="1"/>
  <c r="FQ126"/>
  <c r="GA126" s="1"/>
  <c r="FL126"/>
  <c r="GE126" s="1"/>
  <c r="FH122"/>
  <c r="GD122" s="1"/>
  <c r="GG122" s="1"/>
  <c r="FJ119"/>
  <c r="FY119" s="1"/>
  <c r="FQ113"/>
  <c r="GA113" s="1"/>
  <c r="FG113"/>
  <c r="FX113" s="1"/>
  <c r="FI109"/>
  <c r="FZ109" s="1"/>
  <c r="FN102"/>
  <c r="FQ102"/>
  <c r="GA102" s="1"/>
  <c r="FP112"/>
  <c r="GC112" s="1"/>
  <c r="FL111"/>
  <c r="GE111" s="1"/>
  <c r="FP108"/>
  <c r="GC108" s="1"/>
  <c r="FO104"/>
  <c r="GH104" s="1"/>
  <c r="FN100"/>
  <c r="FH98"/>
  <c r="GD98" s="1"/>
  <c r="FJ77"/>
  <c r="FY77" s="1"/>
  <c r="FJ113"/>
  <c r="FY113" s="1"/>
  <c r="FH99"/>
  <c r="GD99" s="1"/>
  <c r="FU87"/>
  <c r="FV87" s="1"/>
  <c r="FW87" s="1"/>
  <c r="FP73"/>
  <c r="GC73" s="1"/>
  <c r="FP113"/>
  <c r="GC113" s="1"/>
  <c r="FL108"/>
  <c r="GE108" s="1"/>
  <c r="FQ104"/>
  <c r="GA104" s="1"/>
  <c r="FM104"/>
  <c r="GB104" s="1"/>
  <c r="FJ98"/>
  <c r="FY98" s="1"/>
  <c r="FN92"/>
  <c r="FM92"/>
  <c r="GB92" s="1"/>
  <c r="FP103"/>
  <c r="GC103" s="1"/>
  <c r="FM100"/>
  <c r="GB100" s="1"/>
  <c r="FP97"/>
  <c r="GC97" s="1"/>
  <c r="FP95"/>
  <c r="GC95" s="1"/>
  <c r="FN94"/>
  <c r="FQ94"/>
  <c r="GA94" s="1"/>
  <c r="FL90"/>
  <c r="GE90" s="1"/>
  <c r="GG87"/>
  <c r="FN86"/>
  <c r="FG85"/>
  <c r="FX85" s="1"/>
  <c r="FM79"/>
  <c r="GB79" s="1"/>
  <c r="FH67"/>
  <c r="GD67" s="1"/>
  <c r="FG67"/>
  <c r="FX67" s="1"/>
  <c r="FN67"/>
  <c r="FJ67"/>
  <c r="FY67" s="1"/>
  <c r="FM62"/>
  <c r="GB62" s="1"/>
  <c r="FK95"/>
  <c r="GF95" s="1"/>
  <c r="FJ95"/>
  <c r="FY95" s="1"/>
  <c r="FI92"/>
  <c r="FZ92" s="1"/>
  <c r="FL92"/>
  <c r="GE92" s="1"/>
  <c r="FN88"/>
  <c r="FG87"/>
  <c r="FX87" s="1"/>
  <c r="FU83"/>
  <c r="FV83" s="1"/>
  <c r="FW83" s="1"/>
  <c r="FN80"/>
  <c r="FQ80"/>
  <c r="GA80" s="1"/>
  <c r="FH78"/>
  <c r="GD78" s="1"/>
  <c r="FN78"/>
  <c r="FL77"/>
  <c r="GE77" s="1"/>
  <c r="FH77"/>
  <c r="GD77" s="1"/>
  <c r="GG77" s="1"/>
  <c r="FP74"/>
  <c r="GC74" s="1"/>
  <c r="FL98"/>
  <c r="GE98" s="1"/>
  <c r="FK96"/>
  <c r="GF96" s="1"/>
  <c r="FI95"/>
  <c r="FZ95" s="1"/>
  <c r="FI94"/>
  <c r="FZ94" s="1"/>
  <c r="FG94"/>
  <c r="FX94" s="1"/>
  <c r="FL94"/>
  <c r="GE94" s="1"/>
  <c r="FM93"/>
  <c r="GB93" s="1"/>
  <c r="FN90"/>
  <c r="GG83"/>
  <c r="FN82"/>
  <c r="FG81"/>
  <c r="FX81" s="1"/>
  <c r="FM77"/>
  <c r="GB77" s="1"/>
  <c r="FQ77"/>
  <c r="GA77" s="1"/>
  <c r="FG77"/>
  <c r="FX77" s="1"/>
  <c r="FQ75"/>
  <c r="GA75" s="1"/>
  <c r="FP79"/>
  <c r="GC79" s="1"/>
  <c r="FI78"/>
  <c r="FZ78" s="1"/>
  <c r="FK73"/>
  <c r="GF73" s="1"/>
  <c r="FQ72"/>
  <c r="GA72" s="1"/>
  <c r="FN72"/>
  <c r="FH72"/>
  <c r="GD72" s="1"/>
  <c r="FM70"/>
  <c r="GB70" s="1"/>
  <c r="FN70"/>
  <c r="FH70"/>
  <c r="GD70" s="1"/>
  <c r="GG70" s="1"/>
  <c r="FM68"/>
  <c r="GB68" s="1"/>
  <c r="FN68"/>
  <c r="FG63"/>
  <c r="FX63" s="1"/>
  <c r="FI73"/>
  <c r="FZ73" s="1"/>
  <c r="FI72"/>
  <c r="FZ72" s="1"/>
  <c r="FJ94"/>
  <c r="FY94" s="1"/>
  <c r="FJ92"/>
  <c r="FY92" s="1"/>
  <c r="FK65"/>
  <c r="GF65" s="1"/>
  <c r="FG72"/>
  <c r="FX72" s="1"/>
  <c r="FI66"/>
  <c r="FZ66" s="1"/>
  <c r="FN65"/>
  <c r="FN71"/>
  <c r="FN69"/>
  <c r="FK66"/>
  <c r="GF66" s="1"/>
  <c r="FN63"/>
  <c r="FP63"/>
  <c r="GC63" s="1"/>
  <c r="FQ63"/>
  <c r="GA63" s="1"/>
  <c r="FM63"/>
  <c r="GB63" s="1"/>
  <c r="FP72"/>
  <c r="GC72" s="1"/>
  <c r="FP70"/>
  <c r="GC70" s="1"/>
  <c r="FK67"/>
  <c r="GF67" s="1"/>
  <c r="FQ62"/>
  <c r="GA62" s="1"/>
  <c r="FH62"/>
  <c r="GD62" s="1"/>
  <c r="GG62" s="1"/>
  <c r="FN61"/>
  <c r="FQ61"/>
  <c r="GA61" s="1"/>
  <c r="FM61"/>
  <c r="GB61" s="1"/>
  <c r="FH60"/>
  <c r="GD60" s="1"/>
  <c r="FK60"/>
  <c r="GF60" s="1"/>
  <c r="FI58"/>
  <c r="FZ58" s="1"/>
  <c r="FN58"/>
  <c r="FQ55"/>
  <c r="GA55" s="1"/>
  <c r="FO54"/>
  <c r="GH54" s="1"/>
  <c r="FP54"/>
  <c r="GC54" s="1"/>
  <c r="FL60"/>
  <c r="GE60" s="1"/>
  <c r="FJ60"/>
  <c r="FY60" s="1"/>
  <c r="FL58"/>
  <c r="GE58" s="1"/>
  <c r="GG57"/>
  <c r="FO56"/>
  <c r="GH56" s="1"/>
  <c r="FV57"/>
  <c r="FW57" s="1"/>
  <c r="FM52"/>
  <c r="GB52" s="1"/>
  <c r="FN52"/>
  <c r="FK50"/>
  <c r="GF50" s="1"/>
  <c r="FG54"/>
  <c r="FX54" s="1"/>
  <c r="FM54"/>
  <c r="GB54" s="1"/>
  <c r="FQ54"/>
  <c r="GA54" s="1"/>
  <c r="FN54"/>
  <c r="FG49"/>
  <c r="FX49" s="1"/>
  <c r="FH48"/>
  <c r="GD48" s="1"/>
  <c r="GG48" s="1"/>
  <c r="GG45"/>
  <c r="FJ40"/>
  <c r="FY40" s="1"/>
  <c r="GG49"/>
  <c r="FM44"/>
  <c r="GB44" s="1"/>
  <c r="FU48"/>
  <c r="FI47"/>
  <c r="FZ47" s="1"/>
  <c r="FG47"/>
  <c r="FX47" s="1"/>
  <c r="FL47"/>
  <c r="GE47" s="1"/>
  <c r="FH47"/>
  <c r="GD47" s="1"/>
  <c r="FK46"/>
  <c r="GF46" s="1"/>
  <c r="FO41"/>
  <c r="GH41" s="1"/>
  <c r="FG41"/>
  <c r="FX41" s="1"/>
  <c r="FI41"/>
  <c r="FZ41" s="1"/>
  <c r="FL41"/>
  <c r="GE41" s="1"/>
  <c r="FG45"/>
  <c r="FX45" s="1"/>
  <c r="FV45"/>
  <c r="FW45" s="1"/>
  <c r="FJ41"/>
  <c r="FY41" s="1"/>
  <c r="FQ38"/>
  <c r="GA38" s="1"/>
  <c r="FQ37"/>
  <c r="GA37" s="1"/>
  <c r="FQ36"/>
  <c r="GA36" s="1"/>
  <c r="FG35"/>
  <c r="FX35" s="1"/>
  <c r="FJ31"/>
  <c r="FY31" s="1"/>
  <c r="FL31"/>
  <c r="GE31" s="1"/>
  <c r="FV39"/>
  <c r="FW39" s="1"/>
  <c r="FH32"/>
  <c r="GD32" s="1"/>
  <c r="FV43"/>
  <c r="FW43" s="1"/>
  <c r="FG39"/>
  <c r="FX39" s="1"/>
  <c r="FM38"/>
  <c r="GB38" s="1"/>
  <c r="FP38"/>
  <c r="GC38" s="1"/>
  <c r="FM37"/>
  <c r="GB37" s="1"/>
  <c r="FM36"/>
  <c r="GB36" s="1"/>
  <c r="FP36"/>
  <c r="GC36" s="1"/>
  <c r="FJ47"/>
  <c r="FY47" s="1"/>
  <c r="FG43"/>
  <c r="FX43" s="1"/>
  <c r="FU35"/>
  <c r="FV35" s="1"/>
  <c r="FG33"/>
  <c r="FX33" s="1"/>
  <c r="FP34"/>
  <c r="GC34" s="1"/>
  <c r="FL33"/>
  <c r="GE33" s="1"/>
  <c r="FI23"/>
  <c r="FZ23" s="1"/>
  <c r="FG34"/>
  <c r="FX34" s="1"/>
  <c r="FJ28"/>
  <c r="FY28" s="1"/>
  <c r="FG28"/>
  <c r="FX28" s="1"/>
  <c r="GG27"/>
  <c r="FL26"/>
  <c r="GE26" s="1"/>
  <c r="FN24"/>
  <c r="FJ24"/>
  <c r="FY24" s="1"/>
  <c r="FI31"/>
  <c r="FZ31" s="1"/>
  <c r="GG29"/>
  <c r="FH23"/>
  <c r="GD23" s="1"/>
  <c r="FJ23"/>
  <c r="FY23" s="1"/>
  <c r="FP25"/>
  <c r="GC25" s="1"/>
  <c r="FI24"/>
  <c r="FZ24" s="1"/>
  <c r="FM23"/>
  <c r="GB23" s="1"/>
  <c r="FP23"/>
  <c r="GC23" s="1"/>
  <c r="FN20"/>
  <c r="FK23"/>
  <c r="GF23" s="1"/>
  <c r="FG23"/>
  <c r="FX23" s="1"/>
  <c r="FQ19"/>
  <c r="GA19" s="1"/>
  <c r="FL18"/>
  <c r="GE18" s="1"/>
  <c r="FG13"/>
  <c r="FX13" s="1"/>
  <c r="GG16"/>
  <c r="FG15"/>
  <c r="FX15" s="1"/>
  <c r="FH13"/>
  <c r="GD13" s="1"/>
  <c r="FG12"/>
  <c r="FX12" s="1"/>
  <c r="FI12"/>
  <c r="FZ12" s="1"/>
  <c r="GG12"/>
  <c r="FM7"/>
  <c r="GB7" s="1"/>
  <c r="FQ7"/>
  <c r="GA7" s="1"/>
  <c r="FN7"/>
  <c r="FP7"/>
  <c r="GC7" s="1"/>
  <c r="FL7"/>
  <c r="GE7" s="1"/>
  <c r="GG7" s="1"/>
  <c r="FJ7"/>
  <c r="FY7" s="1"/>
  <c r="FM11"/>
  <c r="GB11" s="1"/>
  <c r="FQ11"/>
  <c r="GA11" s="1"/>
  <c r="FN11"/>
  <c r="FI7"/>
  <c r="FZ7" s="1"/>
  <c r="FN9"/>
  <c r="FM8"/>
  <c r="GB8" s="1"/>
  <c r="FG7"/>
  <c r="FX7" s="1"/>
  <c r="FL6"/>
  <c r="GE6" s="1"/>
  <c r="FM6"/>
  <c r="GB6" s="1"/>
  <c r="FQ6"/>
  <c r="GA6" s="1"/>
  <c r="FP82" l="1"/>
  <c r="GC82" s="1"/>
  <c r="FQ82"/>
  <c r="GA82" s="1"/>
  <c r="FM365"/>
  <c r="GB365" s="1"/>
  <c r="FQ365"/>
  <c r="GA365" s="1"/>
  <c r="FK235"/>
  <c r="GF235" s="1"/>
  <c r="FI354"/>
  <c r="FZ354" s="1"/>
  <c r="FM373"/>
  <c r="GB373" s="1"/>
  <c r="FP864"/>
  <c r="GC864" s="1"/>
  <c r="FP1030"/>
  <c r="GC1030" s="1"/>
  <c r="FR56"/>
  <c r="FJ56"/>
  <c r="FY56" s="1"/>
  <c r="FG225"/>
  <c r="FX225" s="1"/>
  <c r="FH225"/>
  <c r="GD225" s="1"/>
  <c r="FJ295"/>
  <c r="FY295" s="1"/>
  <c r="FK295"/>
  <c r="GF295" s="1"/>
  <c r="FG295"/>
  <c r="FX295" s="1"/>
  <c r="FM261"/>
  <c r="GB261" s="1"/>
  <c r="FP261"/>
  <c r="GC261" s="1"/>
  <c r="FQ285"/>
  <c r="GA285" s="1"/>
  <c r="FP285"/>
  <c r="GC285" s="1"/>
  <c r="FM285"/>
  <c r="GB285" s="1"/>
  <c r="FG181"/>
  <c r="FX181" s="1"/>
  <c r="FM150"/>
  <c r="GB150" s="1"/>
  <c r="FO77"/>
  <c r="GH77" s="1"/>
  <c r="FH112"/>
  <c r="GD112" s="1"/>
  <c r="FJ157"/>
  <c r="FY157" s="1"/>
  <c r="FG219"/>
  <c r="FX219" s="1"/>
  <c r="FQ235"/>
  <c r="GA235" s="1"/>
  <c r="FH265"/>
  <c r="GD265" s="1"/>
  <c r="FH295"/>
  <c r="GD295" s="1"/>
  <c r="FG353"/>
  <c r="FX353" s="1"/>
  <c r="FI389"/>
  <c r="FZ389" s="1"/>
  <c r="FP373"/>
  <c r="GC373" s="1"/>
  <c r="FP379"/>
  <c r="GC379" s="1"/>
  <c r="FI464"/>
  <c r="FZ464" s="1"/>
  <c r="FR586"/>
  <c r="FM377"/>
  <c r="GB377" s="1"/>
  <c r="FQ377"/>
  <c r="GA377" s="1"/>
  <c r="FO377"/>
  <c r="GH377" s="1"/>
  <c r="FR338"/>
  <c r="FH338"/>
  <c r="GD338" s="1"/>
  <c r="FI533"/>
  <c r="FZ533" s="1"/>
  <c r="FG533"/>
  <c r="FX533" s="1"/>
  <c r="FR597"/>
  <c r="FI597"/>
  <c r="FZ597" s="1"/>
  <c r="FG597"/>
  <c r="FX597" s="1"/>
  <c r="FR417"/>
  <c r="FM417"/>
  <c r="GB417" s="1"/>
  <c r="FH748"/>
  <c r="GD748" s="1"/>
  <c r="GG748" s="1"/>
  <c r="FG748"/>
  <c r="FX748" s="1"/>
  <c r="FJ748"/>
  <c r="FY748" s="1"/>
  <c r="FI860"/>
  <c r="FZ860" s="1"/>
  <c r="FR860"/>
  <c r="FJ860"/>
  <c r="FY860" s="1"/>
  <c r="FL490"/>
  <c r="GE490" s="1"/>
  <c r="FR490"/>
  <c r="FG490"/>
  <c r="FX490" s="1"/>
  <c r="FM823"/>
  <c r="GB823" s="1"/>
  <c r="FQ823"/>
  <c r="GA823" s="1"/>
  <c r="FO823"/>
  <c r="GH823" s="1"/>
  <c r="FI581"/>
  <c r="FZ581" s="1"/>
  <c r="FG581"/>
  <c r="FX581" s="1"/>
  <c r="FL581"/>
  <c r="GE581" s="1"/>
  <c r="FH581"/>
  <c r="GD581" s="1"/>
  <c r="FM662"/>
  <c r="GB662" s="1"/>
  <c r="FO662"/>
  <c r="GH662" s="1"/>
  <c r="FP662"/>
  <c r="GC662" s="1"/>
  <c r="FJ694"/>
  <c r="FY694" s="1"/>
  <c r="FH694"/>
  <c r="GD694" s="1"/>
  <c r="GG694" s="1"/>
  <c r="FI694"/>
  <c r="FZ694" s="1"/>
  <c r="FG694"/>
  <c r="FX694" s="1"/>
  <c r="FM765"/>
  <c r="GB765" s="1"/>
  <c r="FQ765"/>
  <c r="GA765" s="1"/>
  <c r="FM787"/>
  <c r="GB787" s="1"/>
  <c r="FR787"/>
  <c r="FI807"/>
  <c r="FZ807" s="1"/>
  <c r="FJ807"/>
  <c r="FY807" s="1"/>
  <c r="FH807"/>
  <c r="GD807" s="1"/>
  <c r="FL807"/>
  <c r="GE807" s="1"/>
  <c r="FG818"/>
  <c r="FX818" s="1"/>
  <c r="FR818"/>
  <c r="FR826"/>
  <c r="FG826"/>
  <c r="FX826" s="1"/>
  <c r="FH826"/>
  <c r="GD826" s="1"/>
  <c r="FJ481"/>
  <c r="FY481" s="1"/>
  <c r="FL481"/>
  <c r="GE481" s="1"/>
  <c r="FK481"/>
  <c r="GF481" s="1"/>
  <c r="FH627"/>
  <c r="GD627" s="1"/>
  <c r="FG627"/>
  <c r="FX627" s="1"/>
  <c r="FP785"/>
  <c r="GC785" s="1"/>
  <c r="FM785"/>
  <c r="GB785" s="1"/>
  <c r="FG827"/>
  <c r="FX827" s="1"/>
  <c r="FI827"/>
  <c r="FZ827" s="1"/>
  <c r="FM895"/>
  <c r="GB895" s="1"/>
  <c r="FR895"/>
  <c r="FM923"/>
  <c r="GB923" s="1"/>
  <c r="FR923"/>
  <c r="FM975"/>
  <c r="GB975" s="1"/>
  <c r="FQ975"/>
  <c r="GA975" s="1"/>
  <c r="FO1015"/>
  <c r="GH1015" s="1"/>
  <c r="FM1015"/>
  <c r="GB1015" s="1"/>
  <c r="FI712"/>
  <c r="FZ712" s="1"/>
  <c r="FJ712"/>
  <c r="FY712" s="1"/>
  <c r="FG712"/>
  <c r="FX712" s="1"/>
  <c r="FP733"/>
  <c r="GC733" s="1"/>
  <c r="FM733"/>
  <c r="GB733" s="1"/>
  <c r="FQ733"/>
  <c r="GA733" s="1"/>
  <c r="FM879"/>
  <c r="GB879" s="1"/>
  <c r="FQ879"/>
  <c r="GA879" s="1"/>
  <c r="FG985"/>
  <c r="FX985" s="1"/>
  <c r="FI985"/>
  <c r="FZ985" s="1"/>
  <c r="FR649"/>
  <c r="FG649"/>
  <c r="FX649" s="1"/>
  <c r="FJ649"/>
  <c r="FY649" s="1"/>
  <c r="FI743"/>
  <c r="FZ743" s="1"/>
  <c r="FL743"/>
  <c r="GE743" s="1"/>
  <c r="FH743"/>
  <c r="GD743" s="1"/>
  <c r="FO839"/>
  <c r="GH839" s="1"/>
  <c r="FQ839"/>
  <c r="GA839" s="1"/>
  <c r="FM913"/>
  <c r="GB913" s="1"/>
  <c r="FQ913"/>
  <c r="GA913" s="1"/>
  <c r="FR970"/>
  <c r="FJ970"/>
  <c r="FY970" s="1"/>
  <c r="FH970"/>
  <c r="GD970" s="1"/>
  <c r="FR15"/>
  <c r="FJ15"/>
  <c r="FY15" s="1"/>
  <c r="FQ554"/>
  <c r="GA554" s="1"/>
  <c r="FO554"/>
  <c r="GH554" s="1"/>
  <c r="FJ951"/>
  <c r="FY951" s="1"/>
  <c r="FG951"/>
  <c r="FX951" s="1"/>
  <c r="FK951"/>
  <c r="GF951" s="1"/>
  <c r="FR919"/>
  <c r="FI919"/>
  <c r="FZ919" s="1"/>
  <c r="FR1011"/>
  <c r="FJ1011"/>
  <c r="FY1011" s="1"/>
  <c r="FR755"/>
  <c r="FH755"/>
  <c r="GD755" s="1"/>
  <c r="FR699"/>
  <c r="FL699"/>
  <c r="GE699" s="1"/>
  <c r="FJ699"/>
  <c r="FY699" s="1"/>
  <c r="FG699"/>
  <c r="FX699" s="1"/>
  <c r="FR526"/>
  <c r="FI526"/>
  <c r="FZ526" s="1"/>
  <c r="FR382"/>
  <c r="FL382"/>
  <c r="GE382" s="1"/>
  <c r="FR323"/>
  <c r="FH323"/>
  <c r="GD323" s="1"/>
  <c r="FR321"/>
  <c r="FI321"/>
  <c r="FZ321" s="1"/>
  <c r="FG321"/>
  <c r="FX321" s="1"/>
  <c r="FR226"/>
  <c r="FJ226"/>
  <c r="FY226" s="1"/>
  <c r="FG949"/>
  <c r="FX949" s="1"/>
  <c r="FL949"/>
  <c r="GE949" s="1"/>
  <c r="FI38"/>
  <c r="FZ38" s="1"/>
  <c r="FL38"/>
  <c r="GE38" s="1"/>
  <c r="FG742"/>
  <c r="FX742" s="1"/>
  <c r="FJ742"/>
  <c r="FY742" s="1"/>
  <c r="FH742"/>
  <c r="GD742" s="1"/>
  <c r="FL742"/>
  <c r="GE742" s="1"/>
  <c r="FJ447"/>
  <c r="FY447" s="1"/>
  <c r="FH447"/>
  <c r="GD447" s="1"/>
  <c r="FJ465"/>
  <c r="FY465" s="1"/>
  <c r="FG465"/>
  <c r="FX465" s="1"/>
  <c r="FH465"/>
  <c r="GD465" s="1"/>
  <c r="FJ548"/>
  <c r="FY548" s="1"/>
  <c r="FI548"/>
  <c r="FZ548" s="1"/>
  <c r="FI479"/>
  <c r="FZ479" s="1"/>
  <c r="FJ479"/>
  <c r="FY479" s="1"/>
  <c r="FJ407"/>
  <c r="FY407" s="1"/>
  <c r="FH407"/>
  <c r="GD407" s="1"/>
  <c r="FM966"/>
  <c r="GB966" s="1"/>
  <c r="FR966"/>
  <c r="FR902"/>
  <c r="FM902"/>
  <c r="GB902" s="1"/>
  <c r="FM730"/>
  <c r="GB730" s="1"/>
  <c r="FP730"/>
  <c r="GC730" s="1"/>
  <c r="FM830"/>
  <c r="GB830" s="1"/>
  <c r="FR830"/>
  <c r="FO531"/>
  <c r="GH531" s="1"/>
  <c r="FQ531"/>
  <c r="GA531" s="1"/>
  <c r="FQ362"/>
  <c r="GA362" s="1"/>
  <c r="FP362"/>
  <c r="GC362" s="1"/>
  <c r="FO75"/>
  <c r="GH75" s="1"/>
  <c r="FP75"/>
  <c r="GC75" s="1"/>
  <c r="FH565"/>
  <c r="GD565" s="1"/>
  <c r="FI565"/>
  <c r="FZ565" s="1"/>
  <c r="FL573"/>
  <c r="GE573" s="1"/>
  <c r="FJ597"/>
  <c r="FY597" s="1"/>
  <c r="FR687"/>
  <c r="FR789"/>
  <c r="FK373"/>
  <c r="GF373" s="1"/>
  <c r="FR799"/>
  <c r="FR629"/>
  <c r="FR301"/>
  <c r="FR238"/>
  <c r="FJ457"/>
  <c r="FY457" s="1"/>
  <c r="FJ111"/>
  <c r="FY111" s="1"/>
  <c r="FQ776"/>
  <c r="GA776" s="1"/>
  <c r="FQ320"/>
  <c r="GA320" s="1"/>
  <c r="FQ672"/>
  <c r="GA672" s="1"/>
  <c r="FM240"/>
  <c r="GB240" s="1"/>
  <c r="FI746"/>
  <c r="FZ746" s="1"/>
  <c r="FL468"/>
  <c r="GE468" s="1"/>
  <c r="GG468" s="1"/>
  <c r="FH380"/>
  <c r="GD380" s="1"/>
  <c r="FL380"/>
  <c r="GE380" s="1"/>
  <c r="FL100"/>
  <c r="GE100" s="1"/>
  <c r="FH100"/>
  <c r="GD100" s="1"/>
  <c r="FP339"/>
  <c r="GC339" s="1"/>
  <c r="FQ339"/>
  <c r="GA339" s="1"/>
  <c r="FG228"/>
  <c r="FX228" s="1"/>
  <c r="FR228"/>
  <c r="FJ228"/>
  <c r="FY228" s="1"/>
  <c r="FH366"/>
  <c r="GD366" s="1"/>
  <c r="FG366"/>
  <c r="FX366" s="1"/>
  <c r="FL492"/>
  <c r="GE492" s="1"/>
  <c r="FG492"/>
  <c r="FX492" s="1"/>
  <c r="FK492"/>
  <c r="GF492" s="1"/>
  <c r="FM604"/>
  <c r="GB604" s="1"/>
  <c r="FQ604"/>
  <c r="GA604" s="1"/>
  <c r="FG625"/>
  <c r="FX625" s="1"/>
  <c r="FI625"/>
  <c r="FZ625" s="1"/>
  <c r="FQ307"/>
  <c r="GA307" s="1"/>
  <c r="FP307"/>
  <c r="GC307" s="1"/>
  <c r="FO307"/>
  <c r="GH307" s="1"/>
  <c r="FM307"/>
  <c r="GB307" s="1"/>
  <c r="FP451"/>
  <c r="GC451" s="1"/>
  <c r="FM451"/>
  <c r="GB451" s="1"/>
  <c r="FJ483"/>
  <c r="FY483" s="1"/>
  <c r="FR483"/>
  <c r="FH483"/>
  <c r="GD483" s="1"/>
  <c r="GG483" s="1"/>
  <c r="FQ530"/>
  <c r="GA530" s="1"/>
  <c r="FP530"/>
  <c r="GC530" s="1"/>
  <c r="FM580"/>
  <c r="GB580" s="1"/>
  <c r="FP580"/>
  <c r="GC580" s="1"/>
  <c r="FL539"/>
  <c r="GE539" s="1"/>
  <c r="FR539"/>
  <c r="FR609"/>
  <c r="FM609"/>
  <c r="GB609" s="1"/>
  <c r="FL363"/>
  <c r="GE363" s="1"/>
  <c r="FH363"/>
  <c r="GD363" s="1"/>
  <c r="GG363" s="1"/>
  <c r="FR471"/>
  <c r="FL471"/>
  <c r="GE471" s="1"/>
  <c r="FG471"/>
  <c r="FX471" s="1"/>
  <c r="FJ523"/>
  <c r="FY523" s="1"/>
  <c r="FG523"/>
  <c r="FX523" s="1"/>
  <c r="FJ592"/>
  <c r="FY592" s="1"/>
  <c r="FG592"/>
  <c r="FX592" s="1"/>
  <c r="FI592"/>
  <c r="FZ592" s="1"/>
  <c r="FQ415"/>
  <c r="GA415" s="1"/>
  <c r="FO415"/>
  <c r="GH415" s="1"/>
  <c r="FG728"/>
  <c r="FX728" s="1"/>
  <c r="FK728"/>
  <c r="GF728" s="1"/>
  <c r="FI728"/>
  <c r="FZ728" s="1"/>
  <c r="FG814"/>
  <c r="FX814" s="1"/>
  <c r="FJ814"/>
  <c r="FY814" s="1"/>
  <c r="FR506"/>
  <c r="FJ506"/>
  <c r="FY506" s="1"/>
  <c r="FG506"/>
  <c r="FX506" s="1"/>
  <c r="FM534"/>
  <c r="GB534" s="1"/>
  <c r="FQ534"/>
  <c r="GA534" s="1"/>
  <c r="FO597"/>
  <c r="GH597" s="1"/>
  <c r="FM597"/>
  <c r="GB597" s="1"/>
  <c r="FP597"/>
  <c r="GC597" s="1"/>
  <c r="FM645"/>
  <c r="GB645" s="1"/>
  <c r="FR645"/>
  <c r="FI691"/>
  <c r="FZ691" s="1"/>
  <c r="FL691"/>
  <c r="GE691" s="1"/>
  <c r="FL416"/>
  <c r="GE416" s="1"/>
  <c r="FH416"/>
  <c r="GD416" s="1"/>
  <c r="FJ416"/>
  <c r="FY416" s="1"/>
  <c r="FG640"/>
  <c r="FX640" s="1"/>
  <c r="FR640"/>
  <c r="FJ640"/>
  <c r="FY640" s="1"/>
  <c r="FR708"/>
  <c r="FH708"/>
  <c r="GD708" s="1"/>
  <c r="GG708" s="1"/>
  <c r="FP719"/>
  <c r="GC719" s="1"/>
  <c r="FM719"/>
  <c r="GB719" s="1"/>
  <c r="FI765"/>
  <c r="FZ765" s="1"/>
  <c r="FG765"/>
  <c r="FX765" s="1"/>
  <c r="FR428"/>
  <c r="FL428"/>
  <c r="GE428" s="1"/>
  <c r="FR619"/>
  <c r="FI619"/>
  <c r="FZ619" s="1"/>
  <c r="FR716"/>
  <c r="FH716"/>
  <c r="GD716" s="1"/>
  <c r="FH707"/>
  <c r="GD707" s="1"/>
  <c r="GG707" s="1"/>
  <c r="FR707"/>
  <c r="FG753"/>
  <c r="FX753" s="1"/>
  <c r="FI753"/>
  <c r="FZ753" s="1"/>
  <c r="FQ814"/>
  <c r="GA814" s="1"/>
  <c r="FP814"/>
  <c r="GC814" s="1"/>
  <c r="FI924"/>
  <c r="FZ924" s="1"/>
  <c r="FR924"/>
  <c r="FG924"/>
  <c r="FX924" s="1"/>
  <c r="FQ933"/>
  <c r="GA933" s="1"/>
  <c r="FM933"/>
  <c r="GB933" s="1"/>
  <c r="FQ995"/>
  <c r="GA995" s="1"/>
  <c r="FM995"/>
  <c r="GB995" s="1"/>
  <c r="FG1031"/>
  <c r="FX1031" s="1"/>
  <c r="FJ1031"/>
  <c r="FY1031" s="1"/>
  <c r="FQ680"/>
  <c r="GA680" s="1"/>
  <c r="FP680"/>
  <c r="GC680" s="1"/>
  <c r="FR34"/>
  <c r="FJ34"/>
  <c r="FY34" s="1"/>
  <c r="FL34"/>
  <c r="GE34" s="1"/>
  <c r="FH774"/>
  <c r="GD774" s="1"/>
  <c r="GG774" s="1"/>
  <c r="FJ774"/>
  <c r="FY774" s="1"/>
  <c r="FG774"/>
  <c r="FX774" s="1"/>
  <c r="FR59"/>
  <c r="FR111"/>
  <c r="FI272"/>
  <c r="FZ272" s="1"/>
  <c r="FP281"/>
  <c r="GC281" s="1"/>
  <c r="FH377"/>
  <c r="GD377" s="1"/>
  <c r="FQ396"/>
  <c r="GA396" s="1"/>
  <c r="FR551"/>
  <c r="FI334"/>
  <c r="FZ334" s="1"/>
  <c r="FP436"/>
  <c r="GC436" s="1"/>
  <c r="FR493"/>
  <c r="FM619"/>
  <c r="GB619" s="1"/>
  <c r="FJ490"/>
  <c r="FY490" s="1"/>
  <c r="FR666"/>
  <c r="FR788"/>
  <c r="FR828"/>
  <c r="FQ859"/>
  <c r="GA859" s="1"/>
  <c r="FR624"/>
  <c r="FM739"/>
  <c r="GB739" s="1"/>
  <c r="FP755"/>
  <c r="GC755" s="1"/>
  <c r="FM679"/>
  <c r="GB679" s="1"/>
  <c r="FP801"/>
  <c r="GC801" s="1"/>
  <c r="FR815"/>
  <c r="FR558"/>
  <c r="FM709"/>
  <c r="GB709" s="1"/>
  <c r="FM729"/>
  <c r="GB729" s="1"/>
  <c r="FR776"/>
  <c r="FL765"/>
  <c r="GE765" s="1"/>
  <c r="FR950"/>
  <c r="FR960"/>
  <c r="FR763"/>
  <c r="FR1004"/>
  <c r="FR709"/>
  <c r="FR864"/>
  <c r="FR958"/>
  <c r="FM26"/>
  <c r="GB26" s="1"/>
  <c r="FH1011"/>
  <c r="GD1011" s="1"/>
  <c r="FH38"/>
  <c r="GD38" s="1"/>
  <c r="FJ974"/>
  <c r="FY974" s="1"/>
  <c r="FJ746"/>
  <c r="FY746" s="1"/>
  <c r="FQ662"/>
  <c r="GA662" s="1"/>
  <c r="FQ199"/>
  <c r="GA199" s="1"/>
  <c r="FQ503"/>
  <c r="GA503" s="1"/>
  <c r="FI970"/>
  <c r="FZ970" s="1"/>
  <c r="FI1031"/>
  <c r="FZ1031" s="1"/>
  <c r="FK147"/>
  <c r="GF147" s="1"/>
  <c r="FJ147"/>
  <c r="FY147" s="1"/>
  <c r="FR286"/>
  <c r="FG286"/>
  <c r="FX286" s="1"/>
  <c r="FI286"/>
  <c r="FZ286" s="1"/>
  <c r="FJ399"/>
  <c r="FY399" s="1"/>
  <c r="FH399"/>
  <c r="GD399" s="1"/>
  <c r="FP59"/>
  <c r="GC59" s="1"/>
  <c r="FM59"/>
  <c r="GB59" s="1"/>
  <c r="FJ145"/>
  <c r="FY145" s="1"/>
  <c r="FH145"/>
  <c r="GD145" s="1"/>
  <c r="GG145" s="1"/>
  <c r="FK197"/>
  <c r="GF197" s="1"/>
  <c r="FG197"/>
  <c r="FX197" s="1"/>
  <c r="FL251"/>
  <c r="GE251" s="1"/>
  <c r="FR251"/>
  <c r="FL280"/>
  <c r="GE280" s="1"/>
  <c r="FR280"/>
  <c r="FK232"/>
  <c r="GF232" s="1"/>
  <c r="FJ232"/>
  <c r="FY232" s="1"/>
  <c r="FQ371"/>
  <c r="GA371" s="1"/>
  <c r="FP371"/>
  <c r="GC371" s="1"/>
  <c r="FK356"/>
  <c r="GF356" s="1"/>
  <c r="FH356"/>
  <c r="GD356" s="1"/>
  <c r="FR311"/>
  <c r="FI311"/>
  <c r="FZ311" s="1"/>
  <c r="FH311"/>
  <c r="GD311" s="1"/>
  <c r="FP449"/>
  <c r="GC449" s="1"/>
  <c r="FM449"/>
  <c r="GB449" s="1"/>
  <c r="FM473"/>
  <c r="GB473" s="1"/>
  <c r="FR473"/>
  <c r="FR521"/>
  <c r="FG521"/>
  <c r="FX521" s="1"/>
  <c r="FJ521"/>
  <c r="FY521" s="1"/>
  <c r="FH540"/>
  <c r="GD540" s="1"/>
  <c r="FL540"/>
  <c r="GE540" s="1"/>
  <c r="FR381"/>
  <c r="FL381"/>
  <c r="GE381" s="1"/>
  <c r="FJ463"/>
  <c r="FY463" s="1"/>
  <c r="FR463"/>
  <c r="FL463"/>
  <c r="GE463" s="1"/>
  <c r="FG463"/>
  <c r="FX463" s="1"/>
  <c r="FI573"/>
  <c r="FZ573" s="1"/>
  <c r="FR573"/>
  <c r="FR546"/>
  <c r="FH546"/>
  <c r="GD546" s="1"/>
  <c r="FL546"/>
  <c r="GE546" s="1"/>
  <c r="FI546"/>
  <c r="FZ546" s="1"/>
  <c r="FR310"/>
  <c r="FK463"/>
  <c r="GF463" s="1"/>
  <c r="FJ263"/>
  <c r="FY263" s="1"/>
  <c r="FI298"/>
  <c r="FZ298" s="1"/>
  <c r="FH64"/>
  <c r="GD64" s="1"/>
  <c r="FJ180"/>
  <c r="FY180" s="1"/>
  <c r="FM263"/>
  <c r="GB263" s="1"/>
  <c r="FL133"/>
  <c r="GE133" s="1"/>
  <c r="FJ203"/>
  <c r="FY203" s="1"/>
  <c r="FL235"/>
  <c r="GE235" s="1"/>
  <c r="FM281"/>
  <c r="GB281" s="1"/>
  <c r="FJ308"/>
  <c r="FY308" s="1"/>
  <c r="FM514"/>
  <c r="GB514" s="1"/>
  <c r="FK632"/>
  <c r="GF632" s="1"/>
  <c r="FI440"/>
  <c r="FZ440" s="1"/>
  <c r="FL498"/>
  <c r="GE498" s="1"/>
  <c r="FP524"/>
  <c r="GC524" s="1"/>
  <c r="FM540"/>
  <c r="GB540" s="1"/>
  <c r="FP556"/>
  <c r="GC556" s="1"/>
  <c r="FR377"/>
  <c r="FG578"/>
  <c r="FX578" s="1"/>
  <c r="FJ13"/>
  <c r="FY13" s="1"/>
  <c r="FP116"/>
  <c r="GC116" s="1"/>
  <c r="FM181"/>
  <c r="GB181" s="1"/>
  <c r="FM164"/>
  <c r="GB164" s="1"/>
  <c r="FP263"/>
  <c r="GC263" s="1"/>
  <c r="FI363"/>
  <c r="FZ363" s="1"/>
  <c r="FP402"/>
  <c r="GC402" s="1"/>
  <c r="FG356"/>
  <c r="FX356" s="1"/>
  <c r="FK497"/>
  <c r="GF497" s="1"/>
  <c r="FQ488"/>
  <c r="GA488" s="1"/>
  <c r="FH699"/>
  <c r="GD699" s="1"/>
  <c r="FK671"/>
  <c r="GF671" s="1"/>
  <c r="FG970"/>
  <c r="FX970" s="1"/>
  <c r="FM1020"/>
  <c r="GB1020" s="1"/>
  <c r="FR104"/>
  <c r="FH104"/>
  <c r="GD104" s="1"/>
  <c r="FI351"/>
  <c r="FZ351" s="1"/>
  <c r="FG351"/>
  <c r="FX351" s="1"/>
  <c r="FM450"/>
  <c r="GB450" s="1"/>
  <c r="FR450"/>
  <c r="FM498"/>
  <c r="GB498" s="1"/>
  <c r="FQ498"/>
  <c r="GA498" s="1"/>
  <c r="FP498"/>
  <c r="GC498" s="1"/>
  <c r="FI315"/>
  <c r="FZ315" s="1"/>
  <c r="FK315"/>
  <c r="GF315" s="1"/>
  <c r="FJ813"/>
  <c r="FY813" s="1"/>
  <c r="FL813"/>
  <c r="GE813" s="1"/>
  <c r="FG813"/>
  <c r="FX813" s="1"/>
  <c r="FH96"/>
  <c r="GD96" s="1"/>
  <c r="FR96"/>
  <c r="FQ149"/>
  <c r="GA149" s="1"/>
  <c r="FP149"/>
  <c r="GC149" s="1"/>
  <c r="FR270"/>
  <c r="FH270"/>
  <c r="GD270" s="1"/>
  <c r="FL270"/>
  <c r="GE270" s="1"/>
  <c r="FP320"/>
  <c r="GC320" s="1"/>
  <c r="FM320"/>
  <c r="GB320" s="1"/>
  <c r="FM396"/>
  <c r="GB396" s="1"/>
  <c r="FP396"/>
  <c r="GC396" s="1"/>
  <c r="FJ486"/>
  <c r="FY486" s="1"/>
  <c r="FI486"/>
  <c r="FZ486" s="1"/>
  <c r="FG486"/>
  <c r="FX486" s="1"/>
  <c r="FR557"/>
  <c r="FG119"/>
  <c r="FX119" s="1"/>
  <c r="FP133"/>
  <c r="GC133" s="1"/>
  <c r="FL165"/>
  <c r="GE165" s="1"/>
  <c r="FK380"/>
  <c r="GF380" s="1"/>
  <c r="FL332"/>
  <c r="GE332" s="1"/>
  <c r="FI180"/>
  <c r="FZ180" s="1"/>
  <c r="FR152"/>
  <c r="FR105"/>
  <c r="FP404"/>
  <c r="GC404" s="1"/>
  <c r="FJ254"/>
  <c r="FY254" s="1"/>
  <c r="FK355"/>
  <c r="GF355" s="1"/>
  <c r="FG145"/>
  <c r="FX145" s="1"/>
  <c r="FH180"/>
  <c r="GD180" s="1"/>
  <c r="FI366"/>
  <c r="FZ366" s="1"/>
  <c r="FL341"/>
  <c r="GE341" s="1"/>
  <c r="FM371"/>
  <c r="GB371" s="1"/>
  <c r="FI225"/>
  <c r="FZ225" s="1"/>
  <c r="FG416"/>
  <c r="FX416" s="1"/>
  <c r="FG807"/>
  <c r="FX807" s="1"/>
  <c r="FI844"/>
  <c r="FZ844" s="1"/>
  <c r="FJ818"/>
  <c r="FY818" s="1"/>
  <c r="FL1011"/>
  <c r="GE1011" s="1"/>
  <c r="FJ54"/>
  <c r="FY54" s="1"/>
  <c r="FL116"/>
  <c r="GE116" s="1"/>
  <c r="FQ154"/>
  <c r="GA154" s="1"/>
  <c r="FG232"/>
  <c r="FX232" s="1"/>
  <c r="FP218"/>
  <c r="GC218" s="1"/>
  <c r="FL389"/>
  <c r="GE389" s="1"/>
  <c r="FM457"/>
  <c r="GB457" s="1"/>
  <c r="FI603"/>
  <c r="FZ603" s="1"/>
  <c r="FQ556"/>
  <c r="GA556" s="1"/>
  <c r="FJ632"/>
  <c r="FY632" s="1"/>
  <c r="FR426"/>
  <c r="FQ148"/>
  <c r="GA148" s="1"/>
  <c r="FP148"/>
  <c r="GC148" s="1"/>
  <c r="FM148"/>
  <c r="GB148" s="1"/>
  <c r="FM165"/>
  <c r="GB165" s="1"/>
  <c r="FP165"/>
  <c r="GC165" s="1"/>
  <c r="FP56"/>
  <c r="GC56" s="1"/>
  <c r="FM56"/>
  <c r="GB56" s="1"/>
  <c r="FG247"/>
  <c r="FX247" s="1"/>
  <c r="FI247"/>
  <c r="FZ247" s="1"/>
  <c r="FR272"/>
  <c r="FR794"/>
  <c r="FL96"/>
  <c r="GE96" s="1"/>
  <c r="FK115"/>
  <c r="GF115" s="1"/>
  <c r="FL104"/>
  <c r="GE104" s="1"/>
  <c r="FL218"/>
  <c r="GE218" s="1"/>
  <c r="FL253"/>
  <c r="GE253" s="1"/>
  <c r="FJ251"/>
  <c r="FY251" s="1"/>
  <c r="FH253"/>
  <c r="GD253" s="1"/>
  <c r="FJ314"/>
  <c r="FY314" s="1"/>
  <c r="FJ225"/>
  <c r="FY225" s="1"/>
  <c r="FH321"/>
  <c r="GD321" s="1"/>
  <c r="FL397"/>
  <c r="GE397" s="1"/>
  <c r="FG539"/>
  <c r="FX539" s="1"/>
  <c r="FL586"/>
  <c r="GE586" s="1"/>
  <c r="FP572"/>
  <c r="GC572" s="1"/>
  <c r="FJ691"/>
  <c r="FY691" s="1"/>
  <c r="FR656"/>
  <c r="FG746"/>
  <c r="FX746" s="1"/>
  <c r="FR746"/>
  <c r="FH746"/>
  <c r="GD746" s="1"/>
  <c r="GG746" s="1"/>
  <c r="FR154"/>
  <c r="FG111"/>
  <c r="FX111" s="1"/>
  <c r="FJ131"/>
  <c r="FY131" s="1"/>
  <c r="FG167"/>
  <c r="FX167" s="1"/>
  <c r="FK152"/>
  <c r="GF152" s="1"/>
  <c r="FI263"/>
  <c r="FZ263" s="1"/>
  <c r="FP363"/>
  <c r="GC363" s="1"/>
  <c r="FJ397"/>
  <c r="FY397" s="1"/>
  <c r="FJ464"/>
  <c r="FY464" s="1"/>
  <c r="FJ356"/>
  <c r="FY356" s="1"/>
  <c r="FH492"/>
  <c r="GD492" s="1"/>
  <c r="FH580"/>
  <c r="GD580" s="1"/>
  <c r="FK691"/>
  <c r="GF691" s="1"/>
  <c r="FL919"/>
  <c r="GE919" s="1"/>
  <c r="FL117"/>
  <c r="GE117" s="1"/>
  <c r="FJ117"/>
  <c r="FY117" s="1"/>
  <c r="FQ595"/>
  <c r="GA595" s="1"/>
  <c r="FM595"/>
  <c r="GB595" s="1"/>
  <c r="FP595"/>
  <c r="GC595" s="1"/>
  <c r="FR79"/>
  <c r="FG168"/>
  <c r="FX168" s="1"/>
  <c r="FG199"/>
  <c r="FX199" s="1"/>
  <c r="FL229"/>
  <c r="GE229" s="1"/>
  <c r="FM55"/>
  <c r="GB55" s="1"/>
  <c r="FJ100"/>
  <c r="FY100" s="1"/>
  <c r="FI111"/>
  <c r="FZ111" s="1"/>
  <c r="FJ101"/>
  <c r="FY101" s="1"/>
  <c r="FL152"/>
  <c r="GE152" s="1"/>
  <c r="FH251"/>
  <c r="GD251" s="1"/>
  <c r="FG308"/>
  <c r="FX308" s="1"/>
  <c r="FK338"/>
  <c r="GF338" s="1"/>
  <c r="FG363"/>
  <c r="FX363" s="1"/>
  <c r="FJ389"/>
  <c r="FY389" s="1"/>
  <c r="FP532"/>
  <c r="GC532" s="1"/>
  <c r="FK552"/>
  <c r="GF552" s="1"/>
  <c r="FI577"/>
  <c r="FZ577" s="1"/>
  <c r="FM649"/>
  <c r="GB649" s="1"/>
  <c r="FJ573"/>
  <c r="FY573" s="1"/>
  <c r="FP615"/>
  <c r="GC615" s="1"/>
  <c r="FJ826"/>
  <c r="FY826" s="1"/>
  <c r="FJ1034"/>
  <c r="FY1034" s="1"/>
  <c r="FH119"/>
  <c r="GD119" s="1"/>
  <c r="FO762"/>
  <c r="GH762" s="1"/>
  <c r="FP762"/>
  <c r="GC762" s="1"/>
  <c r="FL135"/>
  <c r="GE135" s="1"/>
  <c r="FG135"/>
  <c r="FX135" s="1"/>
  <c r="FR64"/>
  <c r="FG64"/>
  <c r="FX64" s="1"/>
  <c r="FG84"/>
  <c r="FX84" s="1"/>
  <c r="FR84"/>
  <c r="FL84"/>
  <c r="GE84" s="1"/>
  <c r="FR88"/>
  <c r="FG88"/>
  <c r="FX88" s="1"/>
  <c r="FM65"/>
  <c r="GB65" s="1"/>
  <c r="FQ65"/>
  <c r="GA65" s="1"/>
  <c r="FI228"/>
  <c r="FZ228" s="1"/>
  <c r="FM864"/>
  <c r="GB864" s="1"/>
  <c r="FR62"/>
  <c r="FI161"/>
  <c r="FZ161" s="1"/>
  <c r="FM187"/>
  <c r="GB187" s="1"/>
  <c r="FJ267"/>
  <c r="FY267" s="1"/>
  <c r="FI167"/>
  <c r="FZ167" s="1"/>
  <c r="FG283"/>
  <c r="FX283" s="1"/>
  <c r="FI338"/>
  <c r="FZ338" s="1"/>
  <c r="FG447"/>
  <c r="FX447" s="1"/>
  <c r="FL592"/>
  <c r="GE592" s="1"/>
  <c r="FJ672"/>
  <c r="FY672" s="1"/>
  <c r="FI283"/>
  <c r="FZ283" s="1"/>
  <c r="FJ283"/>
  <c r="FY283" s="1"/>
  <c r="FH391"/>
  <c r="GD391" s="1"/>
  <c r="FI391"/>
  <c r="FZ391" s="1"/>
  <c r="FJ525"/>
  <c r="FY525" s="1"/>
  <c r="FG525"/>
  <c r="FX525" s="1"/>
  <c r="FM551"/>
  <c r="GB551" s="1"/>
  <c r="FO551"/>
  <c r="GH551" s="1"/>
  <c r="FG116"/>
  <c r="FX116" s="1"/>
  <c r="FR116"/>
  <c r="FK110"/>
  <c r="GF110" s="1"/>
  <c r="FR110"/>
  <c r="FQ90"/>
  <c r="GA90" s="1"/>
  <c r="FL105"/>
  <c r="GE105" s="1"/>
  <c r="FQ399"/>
  <c r="GA399" s="1"/>
  <c r="FI15"/>
  <c r="FZ15" s="1"/>
  <c r="FG97"/>
  <c r="FX97" s="1"/>
  <c r="FO90"/>
  <c r="GH90" s="1"/>
  <c r="FI134"/>
  <c r="FZ134" s="1"/>
  <c r="FL197"/>
  <c r="GE197" s="1"/>
  <c r="FK247"/>
  <c r="GF247" s="1"/>
  <c r="FH247"/>
  <c r="GD247" s="1"/>
  <c r="FK399"/>
  <c r="GF399" s="1"/>
  <c r="FJ354"/>
  <c r="FY354" s="1"/>
  <c r="FJ381"/>
  <c r="FY381" s="1"/>
  <c r="FI269"/>
  <c r="FZ269" s="1"/>
  <c r="FM404"/>
  <c r="GB404" s="1"/>
  <c r="FO451"/>
  <c r="GH451" s="1"/>
  <c r="FJ500"/>
  <c r="FY500" s="1"/>
  <c r="FI540"/>
  <c r="FZ540" s="1"/>
  <c r="FP818"/>
  <c r="GC818" s="1"/>
  <c r="FM905"/>
  <c r="GB905" s="1"/>
  <c r="FM839"/>
  <c r="GB839" s="1"/>
  <c r="FI84"/>
  <c r="FZ84" s="1"/>
  <c r="FP105"/>
  <c r="GC105" s="1"/>
  <c r="FG70"/>
  <c r="FX70" s="1"/>
  <c r="FR70"/>
  <c r="FR263"/>
  <c r="FG263"/>
  <c r="FX263" s="1"/>
  <c r="FL263"/>
  <c r="GE263" s="1"/>
  <c r="FR202"/>
  <c r="FG202"/>
  <c r="FX202" s="1"/>
  <c r="FH202"/>
  <c r="GD202" s="1"/>
  <c r="FM406"/>
  <c r="GB406" s="1"/>
  <c r="FQ406"/>
  <c r="GA406" s="1"/>
  <c r="FH178"/>
  <c r="GD178" s="1"/>
  <c r="FK178"/>
  <c r="GF178" s="1"/>
  <c r="FP365"/>
  <c r="GC365" s="1"/>
  <c r="FI117"/>
  <c r="FZ117" s="1"/>
  <c r="FH147"/>
  <c r="GD147" s="1"/>
  <c r="FM198"/>
  <c r="GB198" s="1"/>
  <c r="FL228"/>
  <c r="GE228" s="1"/>
  <c r="FH157"/>
  <c r="GD157" s="1"/>
  <c r="FL134"/>
  <c r="GE134" s="1"/>
  <c r="FQ239"/>
  <c r="GA239" s="1"/>
  <c r="FH333"/>
  <c r="GD333" s="1"/>
  <c r="GG333" s="1"/>
  <c r="FK269"/>
  <c r="GF269" s="1"/>
  <c r="FL354"/>
  <c r="GE354" s="1"/>
  <c r="FG524"/>
  <c r="FX524" s="1"/>
  <c r="FJ471"/>
  <c r="FY471" s="1"/>
  <c r="FL523"/>
  <c r="GE523" s="1"/>
  <c r="FM887"/>
  <c r="GB887" s="1"/>
  <c r="FI755"/>
  <c r="FZ755" s="1"/>
  <c r="FG844"/>
  <c r="FX844" s="1"/>
  <c r="FG952"/>
  <c r="FX952" s="1"/>
  <c r="FR952"/>
  <c r="FR13"/>
  <c r="FR839"/>
  <c r="FR868"/>
  <c r="FR992"/>
  <c r="FR1015"/>
  <c r="FR877"/>
  <c r="FR801"/>
  <c r="FR530"/>
  <c r="FR596"/>
  <c r="FR324"/>
  <c r="FR373"/>
  <c r="FR390"/>
  <c r="FR240"/>
  <c r="FR227"/>
  <c r="FR175"/>
  <c r="FR173"/>
  <c r="FR63"/>
  <c r="FR18"/>
  <c r="FR345"/>
  <c r="FR904"/>
  <c r="FG469"/>
  <c r="FX469" s="1"/>
  <c r="FR469"/>
  <c r="FJ439"/>
  <c r="FY439" s="1"/>
  <c r="FR439"/>
  <c r="FG461"/>
  <c r="FX461" s="1"/>
  <c r="FR461"/>
  <c r="FI475"/>
  <c r="FZ475" s="1"/>
  <c r="FR475"/>
  <c r="FJ487"/>
  <c r="FY487" s="1"/>
  <c r="FR487"/>
  <c r="FG457"/>
  <c r="FX457" s="1"/>
  <c r="FR457"/>
  <c r="FL728"/>
  <c r="GE728" s="1"/>
  <c r="FR728"/>
  <c r="FP981"/>
  <c r="GC981" s="1"/>
  <c r="FI1030"/>
  <c r="FZ1030" s="1"/>
  <c r="FR77"/>
  <c r="FH143"/>
  <c r="GD143" s="1"/>
  <c r="FJ186"/>
  <c r="FY186" s="1"/>
  <c r="FP109"/>
  <c r="GC109" s="1"/>
  <c r="FJ167"/>
  <c r="FY167" s="1"/>
  <c r="FR101"/>
  <c r="FI145"/>
  <c r="FZ145" s="1"/>
  <c r="FR198"/>
  <c r="FR117"/>
  <c r="FI216"/>
  <c r="FZ216" s="1"/>
  <c r="FR264"/>
  <c r="FG229"/>
  <c r="FX229" s="1"/>
  <c r="FR254"/>
  <c r="FK298"/>
  <c r="GF298" s="1"/>
  <c r="FR234"/>
  <c r="FR302"/>
  <c r="FL339"/>
  <c r="GE339" s="1"/>
  <c r="FR232"/>
  <c r="FH281"/>
  <c r="GD281" s="1"/>
  <c r="FR296"/>
  <c r="FM354"/>
  <c r="GB354" s="1"/>
  <c r="FR595"/>
  <c r="FJ624"/>
  <c r="FY624" s="1"/>
  <c r="FR632"/>
  <c r="FQ550"/>
  <c r="GA550" s="1"/>
  <c r="FI580"/>
  <c r="FZ580" s="1"/>
  <c r="FP603"/>
  <c r="GC603" s="1"/>
  <c r="FI504"/>
  <c r="FZ504" s="1"/>
  <c r="FR523"/>
  <c r="FR569"/>
  <c r="FQ590"/>
  <c r="GA590" s="1"/>
  <c r="FR601"/>
  <c r="FR456"/>
  <c r="FR556"/>
  <c r="FR762"/>
  <c r="FR814"/>
  <c r="FR534"/>
  <c r="FR726"/>
  <c r="FR836"/>
  <c r="FR416"/>
  <c r="FR466"/>
  <c r="FR662"/>
  <c r="FR670"/>
  <c r="FR812"/>
  <c r="FR615"/>
  <c r="FR642"/>
  <c r="FR974"/>
  <c r="FR1031"/>
  <c r="FR781"/>
  <c r="FR845"/>
  <c r="FR1014"/>
  <c r="FR32"/>
  <c r="FR731"/>
  <c r="FR916"/>
  <c r="FR984"/>
  <c r="FR939"/>
  <c r="FR931"/>
  <c r="FR14"/>
  <c r="FR911"/>
  <c r="FR803"/>
  <c r="FR769"/>
  <c r="FR705"/>
  <c r="FR641"/>
  <c r="FR540"/>
  <c r="FR602"/>
  <c r="FR438"/>
  <c r="FR327"/>
  <c r="FR374"/>
  <c r="FR325"/>
  <c r="FR391"/>
  <c r="FR315"/>
  <c r="FR241"/>
  <c r="FR229"/>
  <c r="FR180"/>
  <c r="FR176"/>
  <c r="FR67"/>
  <c r="FP910"/>
  <c r="GC910" s="1"/>
  <c r="FR971"/>
  <c r="FR343"/>
  <c r="FR898"/>
  <c r="FR409"/>
  <c r="FR738"/>
  <c r="FG221"/>
  <c r="FX221" s="1"/>
  <c r="FR221"/>
  <c r="FG481"/>
  <c r="FX481" s="1"/>
  <c r="FR189"/>
  <c r="FP238"/>
  <c r="GC238" s="1"/>
  <c r="FR271"/>
  <c r="FR275"/>
  <c r="FR290"/>
  <c r="FI198"/>
  <c r="FZ198" s="1"/>
  <c r="FJ209"/>
  <c r="FY209" s="1"/>
  <c r="FK179"/>
  <c r="GF179" s="1"/>
  <c r="FH315"/>
  <c r="GD315" s="1"/>
  <c r="FO375"/>
  <c r="GH375" s="1"/>
  <c r="FK402"/>
  <c r="GF402" s="1"/>
  <c r="FR308"/>
  <c r="FI380"/>
  <c r="FZ380" s="1"/>
  <c r="FR307"/>
  <c r="FR339"/>
  <c r="FJ539"/>
  <c r="FY539" s="1"/>
  <c r="FR313"/>
  <c r="FR419"/>
  <c r="FH532"/>
  <c r="GD532" s="1"/>
  <c r="FR549"/>
  <c r="FR592"/>
  <c r="FR672"/>
  <c r="FQ725"/>
  <c r="GA725" s="1"/>
  <c r="FM821"/>
  <c r="GB821" s="1"/>
  <c r="FR858"/>
  <c r="FR706"/>
  <c r="FJ728"/>
  <c r="FY728" s="1"/>
  <c r="FR766"/>
  <c r="FR796"/>
  <c r="FR855"/>
  <c r="FR912"/>
  <c r="FR948"/>
  <c r="FR679"/>
  <c r="FR711"/>
  <c r="FR944"/>
  <c r="FR831"/>
  <c r="FR968"/>
  <c r="FR933"/>
  <c r="FR26"/>
  <c r="FR863"/>
  <c r="FR941"/>
  <c r="FR20"/>
  <c r="FR913"/>
  <c r="FR805"/>
  <c r="FR773"/>
  <c r="FR721"/>
  <c r="FR653"/>
  <c r="FR542"/>
  <c r="FR608"/>
  <c r="FR460"/>
  <c r="FR328"/>
  <c r="FR387"/>
  <c r="FR326"/>
  <c r="FR393"/>
  <c r="FR384"/>
  <c r="FR208"/>
  <c r="FR230"/>
  <c r="FR181"/>
  <c r="FR187"/>
  <c r="FR125"/>
  <c r="FR58"/>
  <c r="FR1038"/>
  <c r="FR31"/>
  <c r="FR11"/>
  <c r="FR349"/>
  <c r="FR892"/>
  <c r="FR652"/>
  <c r="FG131"/>
  <c r="FX131" s="1"/>
  <c r="FR131"/>
  <c r="FJ72"/>
  <c r="FY72" s="1"/>
  <c r="FR72"/>
  <c r="FG164"/>
  <c r="FX164" s="1"/>
  <c r="FR164"/>
  <c r="FL99"/>
  <c r="GE99" s="1"/>
  <c r="FR99"/>
  <c r="FL269"/>
  <c r="GE269" s="1"/>
  <c r="FR269"/>
  <c r="FG375"/>
  <c r="FX375" s="1"/>
  <c r="FR375"/>
  <c r="FJ581"/>
  <c r="FY581" s="1"/>
  <c r="FR581"/>
  <c r="FG401"/>
  <c r="FX401" s="1"/>
  <c r="FR401"/>
  <c r="FI605"/>
  <c r="FZ605" s="1"/>
  <c r="FR605"/>
  <c r="FI388"/>
  <c r="FZ388" s="1"/>
  <c r="FR388"/>
  <c r="FJ496"/>
  <c r="FY496" s="1"/>
  <c r="FR496"/>
  <c r="FR55"/>
  <c r="FQ196"/>
  <c r="GA196" s="1"/>
  <c r="FL143"/>
  <c r="GE143" s="1"/>
  <c r="FL337"/>
  <c r="GE337" s="1"/>
  <c r="FI330"/>
  <c r="FZ330" s="1"/>
  <c r="FG357"/>
  <c r="FX357" s="1"/>
  <c r="FL385"/>
  <c r="GE385" s="1"/>
  <c r="FJ462"/>
  <c r="FY462" s="1"/>
  <c r="FM503"/>
  <c r="GB503" s="1"/>
  <c r="FQ520"/>
  <c r="GA520" s="1"/>
  <c r="FL462"/>
  <c r="GE462" s="1"/>
  <c r="FM623"/>
  <c r="GB623" s="1"/>
  <c r="FG868"/>
  <c r="FX868" s="1"/>
  <c r="FO1021"/>
  <c r="GH1021" s="1"/>
  <c r="FG56"/>
  <c r="FX56" s="1"/>
  <c r="FR81"/>
  <c r="FR94"/>
  <c r="FR68"/>
  <c r="FP100"/>
  <c r="GC100" s="1"/>
  <c r="FM154"/>
  <c r="GB154" s="1"/>
  <c r="FJ162"/>
  <c r="FY162" s="1"/>
  <c r="FR184"/>
  <c r="FR261"/>
  <c r="FQ273"/>
  <c r="GA273" s="1"/>
  <c r="FP284"/>
  <c r="GC284" s="1"/>
  <c r="FP251"/>
  <c r="GC251" s="1"/>
  <c r="FP288"/>
  <c r="GC288" s="1"/>
  <c r="FJ153"/>
  <c r="FY153" s="1"/>
  <c r="FR179"/>
  <c r="FR279"/>
  <c r="FM215"/>
  <c r="GB215" s="1"/>
  <c r="FR299"/>
  <c r="FL388"/>
  <c r="GE388" s="1"/>
  <c r="FI295"/>
  <c r="FZ295" s="1"/>
  <c r="FK334"/>
  <c r="GF334" s="1"/>
  <c r="FH280"/>
  <c r="GD280" s="1"/>
  <c r="FH394"/>
  <c r="GD394" s="1"/>
  <c r="FI400"/>
  <c r="FZ400" s="1"/>
  <c r="FL404"/>
  <c r="GE404" s="1"/>
  <c r="GG404" s="1"/>
  <c r="FO620"/>
  <c r="GH620" s="1"/>
  <c r="FR366"/>
  <c r="FI457"/>
  <c r="FZ457" s="1"/>
  <c r="FR479"/>
  <c r="FO555"/>
  <c r="GH555" s="1"/>
  <c r="FM566"/>
  <c r="GB566" s="1"/>
  <c r="FR372"/>
  <c r="FO456"/>
  <c r="GH456" s="1"/>
  <c r="FR529"/>
  <c r="FQ548"/>
  <c r="GA548" s="1"/>
  <c r="FR571"/>
  <c r="FR503"/>
  <c r="FM522"/>
  <c r="GB522" s="1"/>
  <c r="FO614"/>
  <c r="GH614" s="1"/>
  <c r="FQ631"/>
  <c r="GA631" s="1"/>
  <c r="FR552"/>
  <c r="FR664"/>
  <c r="FR768"/>
  <c r="FR532"/>
  <c r="FJ588"/>
  <c r="FY588" s="1"/>
  <c r="FG786"/>
  <c r="FX786" s="1"/>
  <c r="FR462"/>
  <c r="FJ542"/>
  <c r="FY542" s="1"/>
  <c r="FR811"/>
  <c r="FP583"/>
  <c r="GC583" s="1"/>
  <c r="FP727"/>
  <c r="GC727" s="1"/>
  <c r="FR866"/>
  <c r="FR920"/>
  <c r="FR1029"/>
  <c r="FR635"/>
  <c r="FR1000"/>
  <c r="FR657"/>
  <c r="FR749"/>
  <c r="FR878"/>
  <c r="FR996"/>
  <c r="FR695"/>
  <c r="FR986"/>
  <c r="FR959"/>
  <c r="FR943"/>
  <c r="FR871"/>
  <c r="FR915"/>
  <c r="FR807"/>
  <c r="FR827"/>
  <c r="FR723"/>
  <c r="FR729"/>
  <c r="FR550"/>
  <c r="FR440"/>
  <c r="FR492"/>
  <c r="FR333"/>
  <c r="FR298"/>
  <c r="FR329"/>
  <c r="FR394"/>
  <c r="FR351"/>
  <c r="FR211"/>
  <c r="FR231"/>
  <c r="FR182"/>
  <c r="FR102"/>
  <c r="FR121"/>
  <c r="FR65"/>
  <c r="FR897"/>
  <c r="FR1032"/>
  <c r="FR957"/>
  <c r="FR1036"/>
  <c r="FR935"/>
  <c r="FJ11"/>
  <c r="FY11" s="1"/>
  <c r="FR736"/>
  <c r="FR888"/>
  <c r="FG161"/>
  <c r="FX161" s="1"/>
  <c r="FR161"/>
  <c r="FG260"/>
  <c r="FX260" s="1"/>
  <c r="FR260"/>
  <c r="FH268"/>
  <c r="GD268" s="1"/>
  <c r="FR268"/>
  <c r="FH278"/>
  <c r="GD278" s="1"/>
  <c r="FR278"/>
  <c r="FI341"/>
  <c r="FZ341" s="1"/>
  <c r="FR341"/>
  <c r="FG399"/>
  <c r="FX399" s="1"/>
  <c r="FR399"/>
  <c r="FG455"/>
  <c r="FX455" s="1"/>
  <c r="FJ537"/>
  <c r="FY537" s="1"/>
  <c r="FR537"/>
  <c r="FG567"/>
  <c r="FX567" s="1"/>
  <c r="FR567"/>
  <c r="FL480"/>
  <c r="GE480" s="1"/>
  <c r="FG810"/>
  <c r="FX810" s="1"/>
  <c r="FR810"/>
  <c r="FR90"/>
  <c r="FQ93"/>
  <c r="GA93" s="1"/>
  <c r="FJ78"/>
  <c r="FY78" s="1"/>
  <c r="FG198"/>
  <c r="FX198" s="1"/>
  <c r="FG188"/>
  <c r="FX188" s="1"/>
  <c r="FQ259"/>
  <c r="GA259" s="1"/>
  <c r="FM375"/>
  <c r="GB375" s="1"/>
  <c r="FI402"/>
  <c r="FZ402" s="1"/>
  <c r="FM432"/>
  <c r="GB432" s="1"/>
  <c r="FM309"/>
  <c r="GB309" s="1"/>
  <c r="FM414"/>
  <c r="GB414" s="1"/>
  <c r="FO723"/>
  <c r="GH723" s="1"/>
  <c r="FO773"/>
  <c r="GH773" s="1"/>
  <c r="FJ868"/>
  <c r="FY868" s="1"/>
  <c r="FH50"/>
  <c r="GD50" s="1"/>
  <c r="FR86"/>
  <c r="FR91"/>
  <c r="FI100"/>
  <c r="FZ100" s="1"/>
  <c r="FK111"/>
  <c r="GF111" s="1"/>
  <c r="FP119"/>
  <c r="GC119" s="1"/>
  <c r="FP151"/>
  <c r="GC151" s="1"/>
  <c r="FG175"/>
  <c r="FX175" s="1"/>
  <c r="FM182"/>
  <c r="GB182" s="1"/>
  <c r="FI64"/>
  <c r="FZ64" s="1"/>
  <c r="FK108"/>
  <c r="GF108" s="1"/>
  <c r="FO115"/>
  <c r="GH115" s="1"/>
  <c r="FR147"/>
  <c r="FG174"/>
  <c r="FX174" s="1"/>
  <c r="FI98"/>
  <c r="FZ98" s="1"/>
  <c r="FI144"/>
  <c r="FZ144" s="1"/>
  <c r="FP193"/>
  <c r="GC193" s="1"/>
  <c r="FP76"/>
  <c r="GC76" s="1"/>
  <c r="FR128"/>
  <c r="FQ152"/>
  <c r="GA152" s="1"/>
  <c r="FM188"/>
  <c r="GB188" s="1"/>
  <c r="FQ146"/>
  <c r="GA146" s="1"/>
  <c r="FR183"/>
  <c r="FP209"/>
  <c r="GC209" s="1"/>
  <c r="FR259"/>
  <c r="FM273"/>
  <c r="GB273" s="1"/>
  <c r="FP289"/>
  <c r="GC289" s="1"/>
  <c r="FM205"/>
  <c r="GB205" s="1"/>
  <c r="FK218"/>
  <c r="GF218" s="1"/>
  <c r="FL227"/>
  <c r="GE227" s="1"/>
  <c r="FI251"/>
  <c r="FZ251" s="1"/>
  <c r="FR262"/>
  <c r="FR178"/>
  <c r="FR199"/>
  <c r="FQ224"/>
  <c r="GA224" s="1"/>
  <c r="FM265"/>
  <c r="GB265" s="1"/>
  <c r="FI215"/>
  <c r="FZ215" s="1"/>
  <c r="FO294"/>
  <c r="GH294" s="1"/>
  <c r="FP309"/>
  <c r="GC309" s="1"/>
  <c r="FJ379"/>
  <c r="FY379" s="1"/>
  <c r="FL375"/>
  <c r="GE375" s="1"/>
  <c r="FP305"/>
  <c r="GC305" s="1"/>
  <c r="FJ368"/>
  <c r="FY368" s="1"/>
  <c r="FP398"/>
  <c r="GC398" s="1"/>
  <c r="FQ245"/>
  <c r="GA245" s="1"/>
  <c r="FL311"/>
  <c r="GE311" s="1"/>
  <c r="FP385"/>
  <c r="GC385" s="1"/>
  <c r="FR396"/>
  <c r="FM418"/>
  <c r="GB418" s="1"/>
  <c r="FR447"/>
  <c r="FP489"/>
  <c r="GC489" s="1"/>
  <c r="FP510"/>
  <c r="GC510" s="1"/>
  <c r="FH519"/>
  <c r="GD519" s="1"/>
  <c r="FG602"/>
  <c r="FX602" s="1"/>
  <c r="FK620"/>
  <c r="GF620" s="1"/>
  <c r="FR305"/>
  <c r="FK365"/>
  <c r="GF365" s="1"/>
  <c r="FM448"/>
  <c r="GB448" s="1"/>
  <c r="FJ501"/>
  <c r="FY501" s="1"/>
  <c r="FJ549"/>
  <c r="FY549" s="1"/>
  <c r="FR555"/>
  <c r="FR579"/>
  <c r="FQ321"/>
  <c r="GA321" s="1"/>
  <c r="FR433"/>
  <c r="FQ536"/>
  <c r="GA536" s="1"/>
  <c r="FI428"/>
  <c r="FZ428" s="1"/>
  <c r="FQ462"/>
  <c r="GA462" s="1"/>
  <c r="FI568"/>
  <c r="FZ568" s="1"/>
  <c r="FR583"/>
  <c r="FR574"/>
  <c r="FR700"/>
  <c r="FM783"/>
  <c r="GB783" s="1"/>
  <c r="FR570"/>
  <c r="FI618"/>
  <c r="FZ618" s="1"/>
  <c r="FR636"/>
  <c r="FR754"/>
  <c r="FR786"/>
  <c r="FP461"/>
  <c r="GC461" s="1"/>
  <c r="FR590"/>
  <c r="FI649"/>
  <c r="FZ649" s="1"/>
  <c r="FR742"/>
  <c r="FJ755"/>
  <c r="FY755" s="1"/>
  <c r="FR772"/>
  <c r="FR800"/>
  <c r="FR688"/>
  <c r="FJ714"/>
  <c r="FY714" s="1"/>
  <c r="FR842"/>
  <c r="FR850"/>
  <c r="FR856"/>
  <c r="FO759"/>
  <c r="GH759" s="1"/>
  <c r="FR872"/>
  <c r="FP919"/>
  <c r="GC919" s="1"/>
  <c r="FR1006"/>
  <c r="FR843"/>
  <c r="FR1010"/>
  <c r="FR691"/>
  <c r="FR942"/>
  <c r="FR980"/>
  <c r="FR23"/>
  <c r="FR38"/>
  <c r="FR1040"/>
  <c r="FR37"/>
  <c r="FR975"/>
  <c r="FR865"/>
  <c r="FR921"/>
  <c r="FR809"/>
  <c r="FR719"/>
  <c r="FR725"/>
  <c r="FR741"/>
  <c r="FR554"/>
  <c r="FR442"/>
  <c r="FR510"/>
  <c r="FR335"/>
  <c r="FR306"/>
  <c r="FR330"/>
  <c r="FR395"/>
  <c r="FR352"/>
  <c r="FR216"/>
  <c r="FR233"/>
  <c r="FR190"/>
  <c r="FR115"/>
  <c r="FR129"/>
  <c r="FR71"/>
  <c r="FR929"/>
  <c r="FR1003"/>
  <c r="FR686"/>
  <c r="FR622"/>
  <c r="FR824"/>
  <c r="FR638"/>
  <c r="FG92"/>
  <c r="FX92" s="1"/>
  <c r="FR92"/>
  <c r="FG714"/>
  <c r="FX714" s="1"/>
  <c r="FR714"/>
  <c r="FR108"/>
  <c r="FR145"/>
  <c r="FR185"/>
  <c r="FR76"/>
  <c r="FR97"/>
  <c r="FR112"/>
  <c r="FR162"/>
  <c r="FR134"/>
  <c r="FR197"/>
  <c r="FR257"/>
  <c r="FR250"/>
  <c r="FR138"/>
  <c r="FR174"/>
  <c r="FR212"/>
  <c r="FR245"/>
  <c r="FR291"/>
  <c r="FR207"/>
  <c r="FR392"/>
  <c r="FR589"/>
  <c r="FR620"/>
  <c r="FR332"/>
  <c r="FR365"/>
  <c r="FG565"/>
  <c r="FX565" s="1"/>
  <c r="FR628"/>
  <c r="FR350"/>
  <c r="FO490"/>
  <c r="GH490" s="1"/>
  <c r="FG497"/>
  <c r="FX497" s="1"/>
  <c r="FJ538"/>
  <c r="FY538" s="1"/>
  <c r="FR614"/>
  <c r="FL445"/>
  <c r="GE445" s="1"/>
  <c r="FO538"/>
  <c r="GH538" s="1"/>
  <c r="FJ674"/>
  <c r="FY674" s="1"/>
  <c r="FR852"/>
  <c r="FR444"/>
  <c r="FI523"/>
  <c r="FZ523" s="1"/>
  <c r="FR631"/>
  <c r="FJ708"/>
  <c r="FY708" s="1"/>
  <c r="FR758"/>
  <c r="FR704"/>
  <c r="FR804"/>
  <c r="FR598"/>
  <c r="FR698"/>
  <c r="FR748"/>
  <c r="FR764"/>
  <c r="FR774"/>
  <c r="FR890"/>
  <c r="FR906"/>
  <c r="FQ971"/>
  <c r="GA971" s="1"/>
  <c r="FR990"/>
  <c r="FR791"/>
  <c r="FR928"/>
  <c r="FR972"/>
  <c r="FR998"/>
  <c r="FR783"/>
  <c r="FR994"/>
  <c r="FR639"/>
  <c r="FR851"/>
  <c r="FP1010"/>
  <c r="GC1010" s="1"/>
  <c r="FR977"/>
  <c r="FR869"/>
  <c r="FR945"/>
  <c r="FR821"/>
  <c r="FR743"/>
  <c r="FR733"/>
  <c r="FR785"/>
  <c r="FR566"/>
  <c r="FR448"/>
  <c r="FR514"/>
  <c r="FR340"/>
  <c r="FR309"/>
  <c r="FR334"/>
  <c r="FR397"/>
  <c r="FR355"/>
  <c r="FR219"/>
  <c r="FR239"/>
  <c r="FR191"/>
  <c r="FR127"/>
  <c r="FR135"/>
  <c r="FR78"/>
  <c r="FR9"/>
  <c r="FR887"/>
  <c r="FR24"/>
  <c r="FR650"/>
  <c r="FR477"/>
  <c r="FR822"/>
  <c r="FR421"/>
  <c r="FJ144"/>
  <c r="FY144" s="1"/>
  <c r="FR144"/>
  <c r="FG267"/>
  <c r="FX267" s="1"/>
  <c r="FR267"/>
  <c r="FG294"/>
  <c r="FX294" s="1"/>
  <c r="FR294"/>
  <c r="FG531"/>
  <c r="FX531" s="1"/>
  <c r="FR531"/>
  <c r="FG577"/>
  <c r="FX577" s="1"/>
  <c r="FR577"/>
  <c r="FL359"/>
  <c r="GE359" s="1"/>
  <c r="FR359"/>
  <c r="FG859"/>
  <c r="FX859" s="1"/>
  <c r="FR859"/>
  <c r="FQ105"/>
  <c r="GA105" s="1"/>
  <c r="FR93"/>
  <c r="FR193"/>
  <c r="FR137"/>
  <c r="FR288"/>
  <c r="FR209"/>
  <c r="FG312"/>
  <c r="FX312" s="1"/>
  <c r="FR243"/>
  <c r="FM387"/>
  <c r="GB387" s="1"/>
  <c r="FM415"/>
  <c r="GB415" s="1"/>
  <c r="FM554"/>
  <c r="GB554" s="1"/>
  <c r="FR547"/>
  <c r="FR565"/>
  <c r="FR451"/>
  <c r="FR497"/>
  <c r="FR533"/>
  <c r="FR502"/>
  <c r="FR538"/>
  <c r="FO848"/>
  <c r="GH848" s="1"/>
  <c r="FI699"/>
  <c r="FZ699" s="1"/>
  <c r="FR817"/>
  <c r="FR436"/>
  <c r="FR752"/>
  <c r="FR488"/>
  <c r="FR578"/>
  <c r="FR658"/>
  <c r="FR717"/>
  <c r="FR759"/>
  <c r="FO905"/>
  <c r="GH905" s="1"/>
  <c r="FH919"/>
  <c r="GD919" s="1"/>
  <c r="FR669"/>
  <c r="FR753"/>
  <c r="FR853"/>
  <c r="FR837"/>
  <c r="FR940"/>
  <c r="FL1008"/>
  <c r="GE1008" s="1"/>
  <c r="FR689"/>
  <c r="FR825"/>
  <c r="FR978"/>
  <c r="FP948"/>
  <c r="GC948" s="1"/>
  <c r="FR22"/>
  <c r="FR46"/>
  <c r="FR979"/>
  <c r="FR875"/>
  <c r="FR949"/>
  <c r="FR823"/>
  <c r="FR745"/>
  <c r="FR735"/>
  <c r="FR793"/>
  <c r="FR576"/>
  <c r="FR452"/>
  <c r="FR516"/>
  <c r="FR361"/>
  <c r="FR400"/>
  <c r="FR385"/>
  <c r="FR398"/>
  <c r="FR378"/>
  <c r="FR220"/>
  <c r="FR201"/>
  <c r="FR194"/>
  <c r="FR132"/>
  <c r="FR136"/>
  <c r="FR50"/>
  <c r="FR885"/>
  <c r="FR1022"/>
  <c r="FR734"/>
  <c r="FR431"/>
  <c r="FI203"/>
  <c r="FZ203" s="1"/>
  <c r="FR203"/>
  <c r="FG543"/>
  <c r="FX543" s="1"/>
  <c r="FR543"/>
  <c r="FH319"/>
  <c r="GD319" s="1"/>
  <c r="FR319"/>
  <c r="FG790"/>
  <c r="FX790" s="1"/>
  <c r="FR790"/>
  <c r="FG792"/>
  <c r="FX792" s="1"/>
  <c r="FR792"/>
  <c r="FO919"/>
  <c r="GH919" s="1"/>
  <c r="FI952"/>
  <c r="FZ952" s="1"/>
  <c r="FI974"/>
  <c r="FZ974" s="1"/>
  <c r="FI1035"/>
  <c r="FZ1035" s="1"/>
  <c r="FQ52"/>
  <c r="GA52" s="1"/>
  <c r="FR66"/>
  <c r="FM74"/>
  <c r="GB74" s="1"/>
  <c r="FR118"/>
  <c r="FR149"/>
  <c r="FP181"/>
  <c r="GC181" s="1"/>
  <c r="FR153"/>
  <c r="FR160"/>
  <c r="FR109"/>
  <c r="FG187"/>
  <c r="FX187" s="1"/>
  <c r="FR169"/>
  <c r="FI236"/>
  <c r="FZ236" s="1"/>
  <c r="FR130"/>
  <c r="FJ165"/>
  <c r="FY165" s="1"/>
  <c r="FR192"/>
  <c r="FR253"/>
  <c r="FL293"/>
  <c r="GE293" s="1"/>
  <c r="FR276"/>
  <c r="FP306"/>
  <c r="GC306" s="1"/>
  <c r="FQ323"/>
  <c r="GA323" s="1"/>
  <c r="FR289"/>
  <c r="FJ320"/>
  <c r="FY320" s="1"/>
  <c r="FR336"/>
  <c r="FR357"/>
  <c r="FM530"/>
  <c r="GB530" s="1"/>
  <c r="FR545"/>
  <c r="FP588"/>
  <c r="GC588" s="1"/>
  <c r="FR591"/>
  <c r="FR380"/>
  <c r="FR449"/>
  <c r="FR527"/>
  <c r="FR553"/>
  <c r="FR376"/>
  <c r="FR498"/>
  <c r="FR528"/>
  <c r="FQ617"/>
  <c r="GA617" s="1"/>
  <c r="FR494"/>
  <c r="FR668"/>
  <c r="FR710"/>
  <c r="FR696"/>
  <c r="FR718"/>
  <c r="FR780"/>
  <c r="FR816"/>
  <c r="FR775"/>
  <c r="FR862"/>
  <c r="FR886"/>
  <c r="FR667"/>
  <c r="FR727"/>
  <c r="FR936"/>
  <c r="FI1034"/>
  <c r="FZ1034" s="1"/>
  <c r="FR685"/>
  <c r="FR930"/>
  <c r="FR1030"/>
  <c r="FR981"/>
  <c r="FR881"/>
  <c r="FR951"/>
  <c r="FR835"/>
  <c r="FR765"/>
  <c r="FR737"/>
  <c r="FR627"/>
  <c r="FR580"/>
  <c r="FR454"/>
  <c r="FR520"/>
  <c r="FR362"/>
  <c r="FR404"/>
  <c r="FR354"/>
  <c r="FR402"/>
  <c r="FR379"/>
  <c r="FR246"/>
  <c r="FR223"/>
  <c r="FR210"/>
  <c r="FR133"/>
  <c r="FR140"/>
  <c r="FR51"/>
  <c r="FR879"/>
  <c r="FR997"/>
  <c r="FR8"/>
  <c r="FR517"/>
  <c r="FR663"/>
  <c r="FR427"/>
  <c r="FR424"/>
  <c r="FG73"/>
  <c r="FX73" s="1"/>
  <c r="FR73"/>
  <c r="FH85"/>
  <c r="GD85" s="1"/>
  <c r="FR85"/>
  <c r="FG159"/>
  <c r="FX159" s="1"/>
  <c r="FR159"/>
  <c r="FK848"/>
  <c r="GF848" s="1"/>
  <c r="FR848"/>
  <c r="FL474"/>
  <c r="GE474" s="1"/>
  <c r="FR474"/>
  <c r="FJ952"/>
  <c r="FY952" s="1"/>
  <c r="FR158"/>
  <c r="FR113"/>
  <c r="FO114"/>
  <c r="GH114" s="1"/>
  <c r="FR151"/>
  <c r="FM101"/>
  <c r="GB101" s="1"/>
  <c r="FR142"/>
  <c r="FR168"/>
  <c r="FR255"/>
  <c r="FR188"/>
  <c r="FR252"/>
  <c r="FI270"/>
  <c r="FZ270" s="1"/>
  <c r="FR206"/>
  <c r="FR237"/>
  <c r="FR295"/>
  <c r="FR415"/>
  <c r="FM572"/>
  <c r="GB572" s="1"/>
  <c r="FL608"/>
  <c r="GE608" s="1"/>
  <c r="FR618"/>
  <c r="FI627"/>
  <c r="FZ627" s="1"/>
  <c r="FH453"/>
  <c r="GD453" s="1"/>
  <c r="FR535"/>
  <c r="FR429"/>
  <c r="FR501"/>
  <c r="FJ546"/>
  <c r="FY546" s="1"/>
  <c r="FQ552"/>
  <c r="GA552" s="1"/>
  <c r="FQ615"/>
  <c r="GA615" s="1"/>
  <c r="FR342"/>
  <c r="FH403"/>
  <c r="GD403" s="1"/>
  <c r="FR646"/>
  <c r="FL671"/>
  <c r="GE671" s="1"/>
  <c r="FO763"/>
  <c r="GH763" s="1"/>
  <c r="FI429"/>
  <c r="FZ429" s="1"/>
  <c r="FR626"/>
  <c r="FR674"/>
  <c r="FP693"/>
  <c r="GC693" s="1"/>
  <c r="FQ705"/>
  <c r="GA705" s="1"/>
  <c r="FH814"/>
  <c r="GD814" s="1"/>
  <c r="FM827"/>
  <c r="GB827" s="1"/>
  <c r="FG846"/>
  <c r="FX846" s="1"/>
  <c r="FJ429"/>
  <c r="FY429" s="1"/>
  <c r="FP641"/>
  <c r="GC641" s="1"/>
  <c r="FK688"/>
  <c r="GF688" s="1"/>
  <c r="FP709"/>
  <c r="GC709" s="1"/>
  <c r="FR808"/>
  <c r="FP839"/>
  <c r="GC839" s="1"/>
  <c r="FM629"/>
  <c r="GB629" s="1"/>
  <c r="FR694"/>
  <c r="FR677"/>
  <c r="FR938"/>
  <c r="FR767"/>
  <c r="FR833"/>
  <c r="FR761"/>
  <c r="FR910"/>
  <c r="FR922"/>
  <c r="FR675"/>
  <c r="FR882"/>
  <c r="FR894"/>
  <c r="FR956"/>
  <c r="FR947"/>
  <c r="FR983"/>
  <c r="FR901"/>
  <c r="FR967"/>
  <c r="FR849"/>
  <c r="FR771"/>
  <c r="FR739"/>
  <c r="FR633"/>
  <c r="FR584"/>
  <c r="FR484"/>
  <c r="FR572"/>
  <c r="FR364"/>
  <c r="FR406"/>
  <c r="FR356"/>
  <c r="FR403"/>
  <c r="FR360"/>
  <c r="FR292"/>
  <c r="FR224"/>
  <c r="FR213"/>
  <c r="FR143"/>
  <c r="FR148"/>
  <c r="FR54"/>
  <c r="FR937"/>
  <c r="FR41"/>
  <c r="FP876"/>
  <c r="GC876" s="1"/>
  <c r="FR917"/>
  <c r="FR1024"/>
  <c r="FR995"/>
  <c r="FR1020"/>
  <c r="FR346"/>
  <c r="FR684"/>
  <c r="FR478"/>
  <c r="FR692"/>
  <c r="FG60"/>
  <c r="FX60" s="1"/>
  <c r="FR60"/>
  <c r="FJ281"/>
  <c r="FY281" s="1"/>
  <c r="FR281"/>
  <c r="FI242"/>
  <c r="FZ242" s="1"/>
  <c r="FR242"/>
  <c r="FH287"/>
  <c r="GD287" s="1"/>
  <c r="FR287"/>
  <c r="FI353"/>
  <c r="FZ353" s="1"/>
  <c r="FR353"/>
  <c r="FG575"/>
  <c r="FX575" s="1"/>
  <c r="FR575"/>
  <c r="FI587"/>
  <c r="FZ587" s="1"/>
  <c r="FR587"/>
  <c r="FL464"/>
  <c r="GE464" s="1"/>
  <c r="FR464"/>
  <c r="FG548"/>
  <c r="FX548" s="1"/>
  <c r="FR548"/>
  <c r="FH288"/>
  <c r="GD288" s="1"/>
  <c r="FI322"/>
  <c r="FZ322" s="1"/>
  <c r="FJ160"/>
  <c r="FY160" s="1"/>
  <c r="FH188"/>
  <c r="GD188" s="1"/>
  <c r="FG242"/>
  <c r="FX242" s="1"/>
  <c r="FP259"/>
  <c r="GC259" s="1"/>
  <c r="FH283"/>
  <c r="GD283" s="1"/>
  <c r="FG288"/>
  <c r="FX288" s="1"/>
  <c r="FL361"/>
  <c r="GE361" s="1"/>
  <c r="FI372"/>
  <c r="FZ372" s="1"/>
  <c r="FG336"/>
  <c r="FX336" s="1"/>
  <c r="FP375"/>
  <c r="GC375" s="1"/>
  <c r="FQ506"/>
  <c r="GA506" s="1"/>
  <c r="FQ602"/>
  <c r="GA602" s="1"/>
  <c r="FM751"/>
  <c r="GB751" s="1"/>
  <c r="FM803"/>
  <c r="GB803" s="1"/>
  <c r="FQ847"/>
  <c r="GA847" s="1"/>
  <c r="FP841"/>
  <c r="GC841" s="1"/>
  <c r="FL868"/>
  <c r="GE868" s="1"/>
  <c r="FJ947"/>
  <c r="FY947" s="1"/>
  <c r="FR80"/>
  <c r="FR106"/>
  <c r="FJ134"/>
  <c r="FY134" s="1"/>
  <c r="FR157"/>
  <c r="FG104"/>
  <c r="FX104" s="1"/>
  <c r="FH183"/>
  <c r="GD183" s="1"/>
  <c r="FR124"/>
  <c r="FR274"/>
  <c r="FR283"/>
  <c r="FK127"/>
  <c r="GF127" s="1"/>
  <c r="FG162"/>
  <c r="FX162" s="1"/>
  <c r="FR249"/>
  <c r="FQ269"/>
  <c r="GA269" s="1"/>
  <c r="FR119"/>
  <c r="FL213"/>
  <c r="GE213" s="1"/>
  <c r="FM225"/>
  <c r="GB225" s="1"/>
  <c r="FR258"/>
  <c r="FR273"/>
  <c r="FP269"/>
  <c r="GC269" s="1"/>
  <c r="FP406"/>
  <c r="GC406" s="1"/>
  <c r="FR225"/>
  <c r="FP300"/>
  <c r="GC300" s="1"/>
  <c r="FP380"/>
  <c r="GC380" s="1"/>
  <c r="FK391"/>
  <c r="GF391" s="1"/>
  <c r="FR235"/>
  <c r="FP308"/>
  <c r="GC308" s="1"/>
  <c r="FR453"/>
  <c r="FP378"/>
  <c r="GC378" s="1"/>
  <c r="FR467"/>
  <c r="FR317"/>
  <c r="FR489"/>
  <c r="FR525"/>
  <c r="FI532"/>
  <c r="FZ532" s="1"/>
  <c r="FH495"/>
  <c r="GD495" s="1"/>
  <c r="FR600"/>
  <c r="FQ778"/>
  <c r="GA778" s="1"/>
  <c r="FM833"/>
  <c r="GB833" s="1"/>
  <c r="FR524"/>
  <c r="FR604"/>
  <c r="FR770"/>
  <c r="FR680"/>
  <c r="FR740"/>
  <c r="FQ785"/>
  <c r="GA785" s="1"/>
  <c r="FR813"/>
  <c r="FR673"/>
  <c r="FO757"/>
  <c r="GH757" s="1"/>
  <c r="FK795"/>
  <c r="GF795" s="1"/>
  <c r="GG795" s="1"/>
  <c r="FR870"/>
  <c r="FM1036"/>
  <c r="GB1036" s="1"/>
  <c r="FR25"/>
  <c r="FR797"/>
  <c r="FR964"/>
  <c r="FR880"/>
  <c r="FR908"/>
  <c r="FR715"/>
  <c r="FR973"/>
  <c r="FR1028"/>
  <c r="FR905"/>
  <c r="FR1005"/>
  <c r="FR847"/>
  <c r="FR777"/>
  <c r="FR747"/>
  <c r="FR671"/>
  <c r="FR617"/>
  <c r="FR500"/>
  <c r="FR582"/>
  <c r="FR367"/>
  <c r="FR410"/>
  <c r="FR358"/>
  <c r="FR314"/>
  <c r="FR363"/>
  <c r="FR293"/>
  <c r="FR247"/>
  <c r="FR215"/>
  <c r="FR146"/>
  <c r="FR150"/>
  <c r="FR52"/>
  <c r="FR40"/>
  <c r="FR36"/>
  <c r="FR33"/>
  <c r="FR344"/>
  <c r="FR10"/>
  <c r="FR408"/>
  <c r="FR6"/>
  <c r="FR611"/>
  <c r="FI141"/>
  <c r="FZ141" s="1"/>
  <c r="FR141"/>
  <c r="FG266"/>
  <c r="FX266" s="1"/>
  <c r="FR266"/>
  <c r="FG499"/>
  <c r="FX499" s="1"/>
  <c r="FR499"/>
  <c r="FI337"/>
  <c r="FZ337" s="1"/>
  <c r="FR337"/>
  <c r="FG616"/>
  <c r="FX616" s="1"/>
  <c r="FR616"/>
  <c r="FJ470"/>
  <c r="FY470" s="1"/>
  <c r="FR470"/>
  <c r="FJ819"/>
  <c r="FY819" s="1"/>
  <c r="FR819"/>
  <c r="FI18"/>
  <c r="FZ18" s="1"/>
  <c r="FH18"/>
  <c r="GD18" s="1"/>
  <c r="FP52"/>
  <c r="GC52" s="1"/>
  <c r="FL72"/>
  <c r="GE72" s="1"/>
  <c r="FP93"/>
  <c r="GC93" s="1"/>
  <c r="FG99"/>
  <c r="FX99" s="1"/>
  <c r="FH175"/>
  <c r="GD175" s="1"/>
  <c r="FG158"/>
  <c r="FX158" s="1"/>
  <c r="FL160"/>
  <c r="GE160" s="1"/>
  <c r="FG237"/>
  <c r="FX237" s="1"/>
  <c r="FG144"/>
  <c r="FX144" s="1"/>
  <c r="FL267"/>
  <c r="GE267" s="1"/>
  <c r="FM329"/>
  <c r="GB329" s="1"/>
  <c r="FQ368"/>
  <c r="GA368" s="1"/>
  <c r="FH336"/>
  <c r="GD336" s="1"/>
  <c r="GG336" s="1"/>
  <c r="FH509"/>
  <c r="GD509" s="1"/>
  <c r="FG549"/>
  <c r="FX549" s="1"/>
  <c r="FP685"/>
  <c r="GC685" s="1"/>
  <c r="FM847"/>
  <c r="GB847" s="1"/>
  <c r="FP773"/>
  <c r="GC773" s="1"/>
  <c r="FR82"/>
  <c r="FR95"/>
  <c r="FR156"/>
  <c r="FH171"/>
  <c r="GD171" s="1"/>
  <c r="FJ200"/>
  <c r="FY200" s="1"/>
  <c r="FR74"/>
  <c r="FR155"/>
  <c r="FR114"/>
  <c r="FR98"/>
  <c r="FH241"/>
  <c r="GD241" s="1"/>
  <c r="FR248"/>
  <c r="FR100"/>
  <c r="FQ253"/>
  <c r="GA253" s="1"/>
  <c r="FQ261"/>
  <c r="GA261" s="1"/>
  <c r="FR282"/>
  <c r="FQ303"/>
  <c r="GA303" s="1"/>
  <c r="FR205"/>
  <c r="FM362"/>
  <c r="GB362" s="1"/>
  <c r="FR222"/>
  <c r="FI300"/>
  <c r="FZ300" s="1"/>
  <c r="FP377"/>
  <c r="GC377" s="1"/>
  <c r="FM390"/>
  <c r="GB390" s="1"/>
  <c r="FR405"/>
  <c r="FR386"/>
  <c r="FR515"/>
  <c r="FM625"/>
  <c r="GB625" s="1"/>
  <c r="FR320"/>
  <c r="FQ440"/>
  <c r="GA440" s="1"/>
  <c r="FR509"/>
  <c r="FM573"/>
  <c r="GB573" s="1"/>
  <c r="FR610"/>
  <c r="FR443"/>
  <c r="FR465"/>
  <c r="FP488"/>
  <c r="GC488" s="1"/>
  <c r="FR370"/>
  <c r="FR485"/>
  <c r="FR495"/>
  <c r="FK505"/>
  <c r="GF505" s="1"/>
  <c r="FO418"/>
  <c r="GH418" s="1"/>
  <c r="FR458"/>
  <c r="FR522"/>
  <c r="FR568"/>
  <c r="FR712"/>
  <c r="FR750"/>
  <c r="FM815"/>
  <c r="GB815" s="1"/>
  <c r="FL668"/>
  <c r="GE668" s="1"/>
  <c r="FI705"/>
  <c r="FZ705" s="1"/>
  <c r="FR756"/>
  <c r="FJ520"/>
  <c r="FY520" s="1"/>
  <c r="FO546"/>
  <c r="GH546" s="1"/>
  <c r="FR722"/>
  <c r="FR802"/>
  <c r="FK826"/>
  <c r="GF826" s="1"/>
  <c r="FR690"/>
  <c r="FR730"/>
  <c r="FJ828"/>
  <c r="FY828" s="1"/>
  <c r="FJ671"/>
  <c r="FY671" s="1"/>
  <c r="FR713"/>
  <c r="FM917"/>
  <c r="GB917" s="1"/>
  <c r="FL951"/>
  <c r="GE951" s="1"/>
  <c r="FR982"/>
  <c r="FR1021"/>
  <c r="FI1036"/>
  <c r="FZ1036" s="1"/>
  <c r="FR829"/>
  <c r="FQ875"/>
  <c r="GA875" s="1"/>
  <c r="FR926"/>
  <c r="FR1016"/>
  <c r="FR779"/>
  <c r="FR988"/>
  <c r="FR1002"/>
  <c r="FR841"/>
  <c r="FR19"/>
  <c r="FR44"/>
  <c r="FR987"/>
  <c r="FR909"/>
  <c r="FR1009"/>
  <c r="FR857"/>
  <c r="FR795"/>
  <c r="FR751"/>
  <c r="FR693"/>
  <c r="FR625"/>
  <c r="FR508"/>
  <c r="FR588"/>
  <c r="FR371"/>
  <c r="FR412"/>
  <c r="FR368"/>
  <c r="FR318"/>
  <c r="FR383"/>
  <c r="FR300"/>
  <c r="FR236"/>
  <c r="FR218"/>
  <c r="FR171"/>
  <c r="FR167"/>
  <c r="FR53"/>
  <c r="FR867"/>
  <c r="FR12"/>
  <c r="FR42"/>
  <c r="FR347"/>
  <c r="FR832"/>
  <c r="FJ84"/>
  <c r="FY84" s="1"/>
  <c r="FJ85"/>
  <c r="FY85" s="1"/>
  <c r="FI104"/>
  <c r="FZ104" s="1"/>
  <c r="FI147"/>
  <c r="FZ147" s="1"/>
  <c r="FJ143"/>
  <c r="FY143" s="1"/>
  <c r="FM207"/>
  <c r="GB207" s="1"/>
  <c r="FQ193"/>
  <c r="GA193" s="1"/>
  <c r="FQ207"/>
  <c r="GA207" s="1"/>
  <c r="FM253"/>
  <c r="GB253" s="1"/>
  <c r="FG300"/>
  <c r="FX300" s="1"/>
  <c r="FG329"/>
  <c r="FX329" s="1"/>
  <c r="FK403"/>
  <c r="GF403" s="1"/>
  <c r="FJ524"/>
  <c r="FY524" s="1"/>
  <c r="FH605"/>
  <c r="GD605" s="1"/>
  <c r="GG605" s="1"/>
  <c r="FJ441"/>
  <c r="FY441" s="1"/>
  <c r="FO513"/>
  <c r="GH513" s="1"/>
  <c r="FG573"/>
  <c r="FX573" s="1"/>
  <c r="FQ693"/>
  <c r="GA693" s="1"/>
  <c r="FP815"/>
  <c r="GC815" s="1"/>
  <c r="FG860"/>
  <c r="FX860" s="1"/>
  <c r="FQ583"/>
  <c r="GA583" s="1"/>
  <c r="FP920"/>
  <c r="GC920" s="1"/>
  <c r="FQ1015"/>
  <c r="GA1015" s="1"/>
  <c r="FJ547"/>
  <c r="FY547" s="1"/>
  <c r="FI502"/>
  <c r="FZ502" s="1"/>
  <c r="FJ469"/>
  <c r="FY469" s="1"/>
  <c r="FJ696"/>
  <c r="FY696" s="1"/>
  <c r="FM437"/>
  <c r="GB437" s="1"/>
  <c r="FQ937"/>
  <c r="GA937" s="1"/>
  <c r="FP32"/>
  <c r="GC32" s="1"/>
  <c r="FO873"/>
  <c r="GH873" s="1"/>
  <c r="FQ73"/>
  <c r="GA73" s="1"/>
  <c r="FQ347"/>
  <c r="GA347" s="1"/>
  <c r="GG251"/>
  <c r="FL674"/>
  <c r="GE674" s="1"/>
  <c r="FO604"/>
  <c r="GH604" s="1"/>
  <c r="FG1011"/>
  <c r="FX1011" s="1"/>
  <c r="FG882"/>
  <c r="FX882" s="1"/>
  <c r="GG104"/>
  <c r="FK64"/>
  <c r="GF64" s="1"/>
  <c r="FO106"/>
  <c r="GH106" s="1"/>
  <c r="FL144"/>
  <c r="GE144" s="1"/>
  <c r="FL184"/>
  <c r="GE184" s="1"/>
  <c r="FI116"/>
  <c r="FZ116" s="1"/>
  <c r="FL153"/>
  <c r="GE153" s="1"/>
  <c r="FG160"/>
  <c r="FX160" s="1"/>
  <c r="FG109"/>
  <c r="FX109" s="1"/>
  <c r="FH220"/>
  <c r="GD220" s="1"/>
  <c r="FQ169"/>
  <c r="GA169" s="1"/>
  <c r="FP194"/>
  <c r="GC194" s="1"/>
  <c r="FI287"/>
  <c r="FZ287" s="1"/>
  <c r="FQ258"/>
  <c r="GA258" s="1"/>
  <c r="FJ372"/>
  <c r="FY372" s="1"/>
  <c r="FP270"/>
  <c r="GC270" s="1"/>
  <c r="FL387"/>
  <c r="GE387" s="1"/>
  <c r="FG389"/>
  <c r="FX389" s="1"/>
  <c r="FI329"/>
  <c r="FZ329" s="1"/>
  <c r="FQ379"/>
  <c r="GA379" s="1"/>
  <c r="FM512"/>
  <c r="GB512" s="1"/>
  <c r="FI591"/>
  <c r="FZ591" s="1"/>
  <c r="FG449"/>
  <c r="FX449" s="1"/>
  <c r="FQ474"/>
  <c r="GA474" s="1"/>
  <c r="FQ496"/>
  <c r="GA496" s="1"/>
  <c r="FH520"/>
  <c r="GD520" s="1"/>
  <c r="FL627"/>
  <c r="GE627" s="1"/>
  <c r="FL580"/>
  <c r="GE580" s="1"/>
  <c r="FH790"/>
  <c r="GD790" s="1"/>
  <c r="FM875"/>
  <c r="GB875" s="1"/>
  <c r="FI96"/>
  <c r="FZ96" s="1"/>
  <c r="FJ125"/>
  <c r="FY125" s="1"/>
  <c r="FG136"/>
  <c r="FX136" s="1"/>
  <c r="FG191"/>
  <c r="FX191" s="1"/>
  <c r="FI105"/>
  <c r="FZ105" s="1"/>
  <c r="FM89"/>
  <c r="GB89" s="1"/>
  <c r="FQ158"/>
  <c r="GA158" s="1"/>
  <c r="FQ166"/>
  <c r="GA166" s="1"/>
  <c r="FG150"/>
  <c r="FX150" s="1"/>
  <c r="FG142"/>
  <c r="FX142" s="1"/>
  <c r="FL188"/>
  <c r="GE188" s="1"/>
  <c r="FQ274"/>
  <c r="GA274" s="1"/>
  <c r="FH286"/>
  <c r="GD286" s="1"/>
  <c r="FI171"/>
  <c r="FZ171" s="1"/>
  <c r="FG207"/>
  <c r="FX207" s="1"/>
  <c r="FG306"/>
  <c r="FX306" s="1"/>
  <c r="FJ385"/>
  <c r="FY385" s="1"/>
  <c r="FM330"/>
  <c r="GB330" s="1"/>
  <c r="FM500"/>
  <c r="GB500" s="1"/>
  <c r="FJ543"/>
  <c r="FY543" s="1"/>
  <c r="FG618"/>
  <c r="FX618" s="1"/>
  <c r="FQ322"/>
  <c r="GA322" s="1"/>
  <c r="FM341"/>
  <c r="GB341" s="1"/>
  <c r="FI747"/>
  <c r="FZ747" s="1"/>
  <c r="FI795"/>
  <c r="FZ795" s="1"/>
  <c r="FQ874"/>
  <c r="GA874" s="1"/>
  <c r="FI813"/>
  <c r="FZ813" s="1"/>
  <c r="FI857"/>
  <c r="FZ857" s="1"/>
  <c r="FK90"/>
  <c r="GF90" s="1"/>
  <c r="FI61"/>
  <c r="FZ61" s="1"/>
  <c r="FH71"/>
  <c r="GD71" s="1"/>
  <c r="FQ88"/>
  <c r="GA88" s="1"/>
  <c r="FP65"/>
  <c r="GC65" s="1"/>
  <c r="FG95"/>
  <c r="FX95" s="1"/>
  <c r="FG117"/>
  <c r="FX117" s="1"/>
  <c r="FK156"/>
  <c r="GF156" s="1"/>
  <c r="FM102"/>
  <c r="GB102" s="1"/>
  <c r="FH126"/>
  <c r="GD126" s="1"/>
  <c r="FJ139"/>
  <c r="FY139" s="1"/>
  <c r="FK103"/>
  <c r="GF103" s="1"/>
  <c r="FH135"/>
  <c r="GD135" s="1"/>
  <c r="FG98"/>
  <c r="FX98" s="1"/>
  <c r="FJ205"/>
  <c r="FY205" s="1"/>
  <c r="FL241"/>
  <c r="GE241" s="1"/>
  <c r="FK286"/>
  <c r="GF286" s="1"/>
  <c r="FL225"/>
  <c r="GE225" s="1"/>
  <c r="FL239"/>
  <c r="GE239" s="1"/>
  <c r="FI266"/>
  <c r="FZ266" s="1"/>
  <c r="FM283"/>
  <c r="GB283" s="1"/>
  <c r="FI135"/>
  <c r="FZ135" s="1"/>
  <c r="FL282"/>
  <c r="GE282" s="1"/>
  <c r="FI332"/>
  <c r="FZ332" s="1"/>
  <c r="FH381"/>
  <c r="GD381" s="1"/>
  <c r="FG205"/>
  <c r="FX205" s="1"/>
  <c r="FK363"/>
  <c r="GF363" s="1"/>
  <c r="FH405"/>
  <c r="GD405" s="1"/>
  <c r="FI290"/>
  <c r="FZ290" s="1"/>
  <c r="FM410"/>
  <c r="GB410" s="1"/>
  <c r="FM526"/>
  <c r="GB526" s="1"/>
  <c r="FK499"/>
  <c r="GF499" s="1"/>
  <c r="FL552"/>
  <c r="GE552" s="1"/>
  <c r="FM315"/>
  <c r="GB315" s="1"/>
  <c r="FI356"/>
  <c r="FZ356" s="1"/>
  <c r="FQ524"/>
  <c r="GA524" s="1"/>
  <c r="FO457"/>
  <c r="GH457" s="1"/>
  <c r="FO464"/>
  <c r="GH464" s="1"/>
  <c r="FG505"/>
  <c r="FX505" s="1"/>
  <c r="FO569"/>
  <c r="GH569" s="1"/>
  <c r="FH597"/>
  <c r="GD597" s="1"/>
  <c r="FM721"/>
  <c r="GB721" s="1"/>
  <c r="FO534"/>
  <c r="GH534" s="1"/>
  <c r="FH624"/>
  <c r="GD624" s="1"/>
  <c r="FM755"/>
  <c r="GB755" s="1"/>
  <c r="FJ768"/>
  <c r="FY768" s="1"/>
  <c r="FK416"/>
  <c r="GF416" s="1"/>
  <c r="FG708"/>
  <c r="FX708" s="1"/>
  <c r="FM801"/>
  <c r="GB801" s="1"/>
  <c r="FM814"/>
  <c r="GB814" s="1"/>
  <c r="FG974"/>
  <c r="FX974" s="1"/>
  <c r="FL1031"/>
  <c r="GE1031" s="1"/>
  <c r="FM919"/>
  <c r="GB919" s="1"/>
  <c r="FH974"/>
  <c r="GD974" s="1"/>
  <c r="FI863"/>
  <c r="FZ863" s="1"/>
  <c r="GG568"/>
  <c r="FI62"/>
  <c r="FZ62" s="1"/>
  <c r="FH73"/>
  <c r="GD73" s="1"/>
  <c r="FI67"/>
  <c r="FZ67" s="1"/>
  <c r="FL109"/>
  <c r="GE109" s="1"/>
  <c r="FH153"/>
  <c r="GD153" s="1"/>
  <c r="FQ198"/>
  <c r="GA198" s="1"/>
  <c r="FG203"/>
  <c r="FX203" s="1"/>
  <c r="FL248"/>
  <c r="GE248" s="1"/>
  <c r="FQ263"/>
  <c r="GA263" s="1"/>
  <c r="FO361"/>
  <c r="GH361" s="1"/>
  <c r="FM440"/>
  <c r="GB440" s="1"/>
  <c r="FI416"/>
  <c r="FZ416" s="1"/>
  <c r="FM489"/>
  <c r="GB489" s="1"/>
  <c r="FG537"/>
  <c r="FX537" s="1"/>
  <c r="FP513"/>
  <c r="GC513" s="1"/>
  <c r="FK608"/>
  <c r="GF608" s="1"/>
  <c r="FP620"/>
  <c r="GC620" s="1"/>
  <c r="FP672"/>
  <c r="GC672" s="1"/>
  <c r="FH375"/>
  <c r="GD375" s="1"/>
  <c r="FI951"/>
  <c r="FZ951" s="1"/>
  <c r="FH625"/>
  <c r="GD625" s="1"/>
  <c r="FM969"/>
  <c r="GB969" s="1"/>
  <c r="FI60"/>
  <c r="FZ60" s="1"/>
  <c r="FQ70"/>
  <c r="GA70" s="1"/>
  <c r="FP80"/>
  <c r="GC80" s="1"/>
  <c r="FQ71"/>
  <c r="GA71" s="1"/>
  <c r="FL180"/>
  <c r="GE180" s="1"/>
  <c r="GG180" s="1"/>
  <c r="FO152"/>
  <c r="GH152" s="1"/>
  <c r="FL168"/>
  <c r="GE168" s="1"/>
  <c r="FG165"/>
  <c r="FX165" s="1"/>
  <c r="FI181"/>
  <c r="FZ181" s="1"/>
  <c r="FI133"/>
  <c r="FZ133" s="1"/>
  <c r="FK221"/>
  <c r="GF221" s="1"/>
  <c r="FJ229"/>
  <c r="FY229" s="1"/>
  <c r="FL119"/>
  <c r="GE119" s="1"/>
  <c r="FO150"/>
  <c r="GH150" s="1"/>
  <c r="FH200"/>
  <c r="GD200" s="1"/>
  <c r="FQ210"/>
  <c r="GA210" s="1"/>
  <c r="FP229"/>
  <c r="GC229" s="1"/>
  <c r="FK272"/>
  <c r="GF272" s="1"/>
  <c r="FQ281"/>
  <c r="GA281" s="1"/>
  <c r="FP298"/>
  <c r="GC298" s="1"/>
  <c r="FJ391"/>
  <c r="FY391" s="1"/>
  <c r="FM267"/>
  <c r="GB267" s="1"/>
  <c r="FJ310"/>
  <c r="FY310" s="1"/>
  <c r="FI373"/>
  <c r="FZ373" s="1"/>
  <c r="FG403"/>
  <c r="FX403" s="1"/>
  <c r="FQ288"/>
  <c r="GA288" s="1"/>
  <c r="FP314"/>
  <c r="GC314" s="1"/>
  <c r="FI313"/>
  <c r="FZ313" s="1"/>
  <c r="FG475"/>
  <c r="FX475" s="1"/>
  <c r="FP540"/>
  <c r="GC540" s="1"/>
  <c r="FG605"/>
  <c r="FX605" s="1"/>
  <c r="FQ355"/>
  <c r="GA355" s="1"/>
  <c r="FJ452"/>
  <c r="FY452" s="1"/>
  <c r="FO483"/>
  <c r="GH483" s="1"/>
  <c r="FQ508"/>
  <c r="GA508" s="1"/>
  <c r="FQ540"/>
  <c r="GA540" s="1"/>
  <c r="FQ354"/>
  <c r="GA354" s="1"/>
  <c r="FJ533"/>
  <c r="FY533" s="1"/>
  <c r="FK578"/>
  <c r="GF578" s="1"/>
  <c r="GG578" s="1"/>
  <c r="FK523"/>
  <c r="GF523" s="1"/>
  <c r="FG603"/>
  <c r="FX603" s="1"/>
  <c r="FP415"/>
  <c r="GC415" s="1"/>
  <c r="FP776"/>
  <c r="GC776" s="1"/>
  <c r="FM703"/>
  <c r="GB703" s="1"/>
  <c r="FG755"/>
  <c r="FX755" s="1"/>
  <c r="FP543"/>
  <c r="GC543" s="1"/>
  <c r="FI801"/>
  <c r="FZ801" s="1"/>
  <c r="FO842"/>
  <c r="GH842" s="1"/>
  <c r="FG995"/>
  <c r="FX995" s="1"/>
  <c r="FO928"/>
  <c r="GH928" s="1"/>
  <c r="FM804"/>
  <c r="GB804" s="1"/>
  <c r="GJ804" s="1"/>
  <c r="FM871"/>
  <c r="GB871" s="1"/>
  <c r="FQ992"/>
  <c r="GA992" s="1"/>
  <c r="FQ344"/>
  <c r="GA344" s="1"/>
  <c r="GG311"/>
  <c r="FL64"/>
  <c r="GE64" s="1"/>
  <c r="FH197"/>
  <c r="GD197" s="1"/>
  <c r="FH111"/>
  <c r="GD111" s="1"/>
  <c r="GG111" s="1"/>
  <c r="FK117"/>
  <c r="GF117" s="1"/>
  <c r="FJ115"/>
  <c r="FY115" s="1"/>
  <c r="FH159"/>
  <c r="GD159" s="1"/>
  <c r="FL272"/>
  <c r="GE272" s="1"/>
  <c r="FK377"/>
  <c r="GF377" s="1"/>
  <c r="FG323"/>
  <c r="FX323" s="1"/>
  <c r="FK366"/>
  <c r="GF366" s="1"/>
  <c r="FH521"/>
  <c r="GD521" s="1"/>
  <c r="GG521" s="1"/>
  <c r="FQ325"/>
  <c r="GA325" s="1"/>
  <c r="FH595"/>
  <c r="GD595" s="1"/>
  <c r="GG595" s="1"/>
  <c r="FP821"/>
  <c r="GC821" s="1"/>
  <c r="FM817"/>
  <c r="GB817" s="1"/>
  <c r="FL877"/>
  <c r="GE877" s="1"/>
  <c r="FP15"/>
  <c r="GC15" s="1"/>
  <c r="FQ671"/>
  <c r="GA671" s="1"/>
  <c r="FM598"/>
  <c r="GB598" s="1"/>
  <c r="FQ901"/>
  <c r="GA901" s="1"/>
  <c r="FI77"/>
  <c r="FZ77" s="1"/>
  <c r="FI131"/>
  <c r="FZ131" s="1"/>
  <c r="FJ193"/>
  <c r="FY193" s="1"/>
  <c r="FP110"/>
  <c r="GC110" s="1"/>
  <c r="FI164"/>
  <c r="FZ164" s="1"/>
  <c r="FQ124"/>
  <c r="GA124" s="1"/>
  <c r="FH228"/>
  <c r="GD228" s="1"/>
  <c r="FJ109"/>
  <c r="FY109" s="1"/>
  <c r="FO262"/>
  <c r="GH262" s="1"/>
  <c r="FK339"/>
  <c r="GF339" s="1"/>
  <c r="FJ363"/>
  <c r="FY363" s="1"/>
  <c r="FL376"/>
  <c r="GE376" s="1"/>
  <c r="FQ613"/>
  <c r="GA613" s="1"/>
  <c r="FM401"/>
  <c r="GB401" s="1"/>
  <c r="FO865"/>
  <c r="GH865" s="1"/>
  <c r="FQ939"/>
  <c r="GA939" s="1"/>
  <c r="FP1015"/>
  <c r="GC1015" s="1"/>
  <c r="FK919"/>
  <c r="GF919" s="1"/>
  <c r="GG575"/>
  <c r="FG58"/>
  <c r="FX58" s="1"/>
  <c r="FL175"/>
  <c r="GE175" s="1"/>
  <c r="FM162"/>
  <c r="GB162" s="1"/>
  <c r="FI179"/>
  <c r="FZ179" s="1"/>
  <c r="FL295"/>
  <c r="GE295" s="1"/>
  <c r="FJ338"/>
  <c r="FY338" s="1"/>
  <c r="FI375"/>
  <c r="FZ375" s="1"/>
  <c r="FQ384"/>
  <c r="GA384" s="1"/>
  <c r="FJ567"/>
  <c r="FY567" s="1"/>
  <c r="FP783"/>
  <c r="GC783" s="1"/>
  <c r="FG208"/>
  <c r="FX208" s="1"/>
  <c r="FP381"/>
  <c r="GC381" s="1"/>
  <c r="FQ381"/>
  <c r="GA381" s="1"/>
  <c r="FJ553"/>
  <c r="FY553" s="1"/>
  <c r="FG553"/>
  <c r="FX553" s="1"/>
  <c r="FQ616"/>
  <c r="GA616" s="1"/>
  <c r="FM616"/>
  <c r="GB616" s="1"/>
  <c r="FM813"/>
  <c r="GB813" s="1"/>
  <c r="FP813"/>
  <c r="GC813" s="1"/>
  <c r="FM589"/>
  <c r="GB589" s="1"/>
  <c r="FP589"/>
  <c r="GC589" s="1"/>
  <c r="FM85"/>
  <c r="GB85" s="1"/>
  <c r="FI159"/>
  <c r="FZ159" s="1"/>
  <c r="FJ235"/>
  <c r="FY235" s="1"/>
  <c r="FM248"/>
  <c r="GB248" s="1"/>
  <c r="FM264"/>
  <c r="GB264" s="1"/>
  <c r="FI293"/>
  <c r="FZ293" s="1"/>
  <c r="FJ306"/>
  <c r="FY306" s="1"/>
  <c r="FI387"/>
  <c r="FZ387" s="1"/>
  <c r="FK353"/>
  <c r="GF353" s="1"/>
  <c r="FG608"/>
  <c r="FX608" s="1"/>
  <c r="FI394"/>
  <c r="FZ394" s="1"/>
  <c r="FP442"/>
  <c r="GC442" s="1"/>
  <c r="FI471"/>
  <c r="FZ471" s="1"/>
  <c r="FQ317"/>
  <c r="GA317" s="1"/>
  <c r="FQ391"/>
  <c r="GA391" s="1"/>
  <c r="FH429"/>
  <c r="GD429" s="1"/>
  <c r="GG429" s="1"/>
  <c r="FI474"/>
  <c r="FZ474" s="1"/>
  <c r="FI693"/>
  <c r="FZ693" s="1"/>
  <c r="FQ721"/>
  <c r="GA721" s="1"/>
  <c r="FL452"/>
  <c r="GE452" s="1"/>
  <c r="FG470"/>
  <c r="FX470" s="1"/>
  <c r="FJ627"/>
  <c r="FY627" s="1"/>
  <c r="FO428"/>
  <c r="GH428" s="1"/>
  <c r="FM190"/>
  <c r="GB190" s="1"/>
  <c r="FP190"/>
  <c r="GC190" s="1"/>
  <c r="FK150"/>
  <c r="GF150" s="1"/>
  <c r="FH150"/>
  <c r="GD150" s="1"/>
  <c r="FP334"/>
  <c r="GC334" s="1"/>
  <c r="FM334"/>
  <c r="GB334" s="1"/>
  <c r="FO515"/>
  <c r="GH515" s="1"/>
  <c r="FQ515"/>
  <c r="GA515" s="1"/>
  <c r="FM515"/>
  <c r="GB515" s="1"/>
  <c r="FM617"/>
  <c r="GB617" s="1"/>
  <c r="FP617"/>
  <c r="GC617" s="1"/>
  <c r="FH58"/>
  <c r="GD58" s="1"/>
  <c r="FP89"/>
  <c r="GC89" s="1"/>
  <c r="FJ70"/>
  <c r="FY70" s="1"/>
  <c r="FH95"/>
  <c r="GD95" s="1"/>
  <c r="FO85"/>
  <c r="GH85" s="1"/>
  <c r="FJ161"/>
  <c r="FY161" s="1"/>
  <c r="FK175"/>
  <c r="GF175" s="1"/>
  <c r="FH179"/>
  <c r="GD179" s="1"/>
  <c r="FH250"/>
  <c r="GD250" s="1"/>
  <c r="FM339"/>
  <c r="GB339" s="1"/>
  <c r="FI397"/>
  <c r="FZ397" s="1"/>
  <c r="FP248"/>
  <c r="GC248" s="1"/>
  <c r="FL391"/>
  <c r="GE391" s="1"/>
  <c r="FQ267"/>
  <c r="GA267" s="1"/>
  <c r="FH387"/>
  <c r="GD387" s="1"/>
  <c r="FI452"/>
  <c r="FZ452" s="1"/>
  <c r="FM464"/>
  <c r="GB464" s="1"/>
  <c r="FO530"/>
  <c r="GH530" s="1"/>
  <c r="FG674"/>
  <c r="FX674" s="1"/>
  <c r="FL688"/>
  <c r="GE688" s="1"/>
  <c r="FP705"/>
  <c r="GC705" s="1"/>
  <c r="FJ616"/>
  <c r="FY616" s="1"/>
  <c r="FJ846"/>
  <c r="FY846" s="1"/>
  <c r="FM90"/>
  <c r="GB90" s="1"/>
  <c r="FO156"/>
  <c r="GH156" s="1"/>
  <c r="FK183"/>
  <c r="GF183" s="1"/>
  <c r="FH206"/>
  <c r="GD206" s="1"/>
  <c r="FH162"/>
  <c r="GD162" s="1"/>
  <c r="FQ190"/>
  <c r="GA190" s="1"/>
  <c r="FM239"/>
  <c r="GB239" s="1"/>
  <c r="FM274"/>
  <c r="GB274" s="1"/>
  <c r="FI248"/>
  <c r="FZ248" s="1"/>
  <c r="FI306"/>
  <c r="FZ306" s="1"/>
  <c r="FI208"/>
  <c r="FZ208" s="1"/>
  <c r="FM355"/>
  <c r="GB355" s="1"/>
  <c r="FG391"/>
  <c r="FX391" s="1"/>
  <c r="FM399"/>
  <c r="GB399" s="1"/>
  <c r="FQ378"/>
  <c r="GA378" s="1"/>
  <c r="FL407"/>
  <c r="GE407" s="1"/>
  <c r="FI447"/>
  <c r="FZ447" s="1"/>
  <c r="FI525"/>
  <c r="FZ525" s="1"/>
  <c r="FI370"/>
  <c r="FZ370" s="1"/>
  <c r="FJ620"/>
  <c r="FY620" s="1"/>
  <c r="FI490"/>
  <c r="FZ490" s="1"/>
  <c r="FQ597"/>
  <c r="GA597" s="1"/>
  <c r="FK624"/>
  <c r="GF624" s="1"/>
  <c r="FJ468"/>
  <c r="FY468" s="1"/>
  <c r="FK546"/>
  <c r="GF546" s="1"/>
  <c r="FK640"/>
  <c r="GF640" s="1"/>
  <c r="FQ709"/>
  <c r="GA709" s="1"/>
  <c r="FP737"/>
  <c r="GC737" s="1"/>
  <c r="FP729"/>
  <c r="GC729" s="1"/>
  <c r="FH542"/>
  <c r="GD542" s="1"/>
  <c r="GG542" s="1"/>
  <c r="FG542"/>
  <c r="FX542" s="1"/>
  <c r="FL320"/>
  <c r="GE320" s="1"/>
  <c r="FG320"/>
  <c r="FX320" s="1"/>
  <c r="FP573"/>
  <c r="GC573" s="1"/>
  <c r="FQ573"/>
  <c r="GA573" s="1"/>
  <c r="FI828"/>
  <c r="FZ828" s="1"/>
  <c r="FG828"/>
  <c r="FX828" s="1"/>
  <c r="FH89"/>
  <c r="GD89" s="1"/>
  <c r="FK241"/>
  <c r="GF241" s="1"/>
  <c r="FG302"/>
  <c r="FX302" s="1"/>
  <c r="FI168"/>
  <c r="FZ168" s="1"/>
  <c r="FG230"/>
  <c r="FX230" s="1"/>
  <c r="FH166"/>
  <c r="GD166" s="1"/>
  <c r="FH269"/>
  <c r="GD269" s="1"/>
  <c r="GG269" s="1"/>
  <c r="GI269" s="1"/>
  <c r="FM483"/>
  <c r="GB483" s="1"/>
  <c r="FH428"/>
  <c r="GD428" s="1"/>
  <c r="FJ780"/>
  <c r="FY780" s="1"/>
  <c r="FH254"/>
  <c r="GD254" s="1"/>
  <c r="FI498"/>
  <c r="FZ498" s="1"/>
  <c r="FH498"/>
  <c r="GD498" s="1"/>
  <c r="GG498" s="1"/>
  <c r="FJ603"/>
  <c r="FY603" s="1"/>
  <c r="GG157"/>
  <c r="FH124"/>
  <c r="GD124" s="1"/>
  <c r="FM279"/>
  <c r="GB279" s="1"/>
  <c r="FJ286"/>
  <c r="FY286" s="1"/>
  <c r="FG292"/>
  <c r="FX292" s="1"/>
  <c r="FP255"/>
  <c r="GC255" s="1"/>
  <c r="FP161"/>
  <c r="GC161" s="1"/>
  <c r="FJ219"/>
  <c r="FY219" s="1"/>
  <c r="FM235"/>
  <c r="GB235" s="1"/>
  <c r="GJ235" s="1"/>
  <c r="FL247"/>
  <c r="GE247" s="1"/>
  <c r="FJ298"/>
  <c r="FY298" s="1"/>
  <c r="FI230"/>
  <c r="FZ230" s="1"/>
  <c r="FH334"/>
  <c r="GD334" s="1"/>
  <c r="FH552"/>
  <c r="GD552" s="1"/>
  <c r="FG338"/>
  <c r="FX338" s="1"/>
  <c r="FJ440"/>
  <c r="FY440" s="1"/>
  <c r="FH463"/>
  <c r="GD463" s="1"/>
  <c r="FI578"/>
  <c r="FZ578" s="1"/>
  <c r="FQ707"/>
  <c r="GA707" s="1"/>
  <c r="FI719"/>
  <c r="FZ719" s="1"/>
  <c r="FL679"/>
  <c r="GE679" s="1"/>
  <c r="FO733"/>
  <c r="GH733" s="1"/>
  <c r="FP335"/>
  <c r="GC335" s="1"/>
  <c r="FQ335"/>
  <c r="GA335" s="1"/>
  <c r="FG180"/>
  <c r="FX180" s="1"/>
  <c r="FM156"/>
  <c r="GB156" s="1"/>
  <c r="FH272"/>
  <c r="GD272" s="1"/>
  <c r="FJ353"/>
  <c r="FY353" s="1"/>
  <c r="FG381"/>
  <c r="FX381" s="1"/>
  <c r="FI436"/>
  <c r="FZ436" s="1"/>
  <c r="GG171"/>
  <c r="FG504"/>
  <c r="FX504" s="1"/>
  <c r="FL532"/>
  <c r="GE532" s="1"/>
  <c r="FM725"/>
  <c r="GB725" s="1"/>
  <c r="FH592"/>
  <c r="GD592" s="1"/>
  <c r="FJ811"/>
  <c r="FY811" s="1"/>
  <c r="FG688"/>
  <c r="FX688" s="1"/>
  <c r="GG188"/>
  <c r="FI59"/>
  <c r="FZ59" s="1"/>
  <c r="FI76"/>
  <c r="FZ76" s="1"/>
  <c r="FJ148"/>
  <c r="FY148" s="1"/>
  <c r="FJ213"/>
  <c r="FY213" s="1"/>
  <c r="FI232"/>
  <c r="FZ232" s="1"/>
  <c r="FH290"/>
  <c r="GD290" s="1"/>
  <c r="FP245"/>
  <c r="GC245" s="1"/>
  <c r="FP273"/>
  <c r="GC273" s="1"/>
  <c r="FP280"/>
  <c r="GC280" s="1"/>
  <c r="FL315"/>
  <c r="GE315" s="1"/>
  <c r="FH402"/>
  <c r="GD402" s="1"/>
  <c r="FJ221"/>
  <c r="FY221" s="1"/>
  <c r="FJ250"/>
  <c r="FY250" s="1"/>
  <c r="FL524"/>
  <c r="GE524" s="1"/>
  <c r="FL538"/>
  <c r="GE538" s="1"/>
  <c r="FM556"/>
  <c r="GB556" s="1"/>
  <c r="FI455"/>
  <c r="FZ455" s="1"/>
  <c r="FI463"/>
  <c r="FZ463" s="1"/>
  <c r="FQ522"/>
  <c r="GA522" s="1"/>
  <c r="FG768"/>
  <c r="FX768" s="1"/>
  <c r="FK759"/>
  <c r="GF759" s="1"/>
  <c r="FL753"/>
  <c r="GE753" s="1"/>
  <c r="FO833"/>
  <c r="GH833" s="1"/>
  <c r="FL261"/>
  <c r="GE261" s="1"/>
  <c r="FH261"/>
  <c r="GD261" s="1"/>
  <c r="FO479"/>
  <c r="GH479" s="1"/>
  <c r="FM479"/>
  <c r="GB479" s="1"/>
  <c r="FG184"/>
  <c r="FX184" s="1"/>
  <c r="FQ174"/>
  <c r="GA174" s="1"/>
  <c r="FK198"/>
  <c r="GF198" s="1"/>
  <c r="FM211"/>
  <c r="GB211" s="1"/>
  <c r="FM241"/>
  <c r="GB241" s="1"/>
  <c r="FQ289"/>
  <c r="GA289" s="1"/>
  <c r="FP227"/>
  <c r="GC227" s="1"/>
  <c r="FK278"/>
  <c r="GF278" s="1"/>
  <c r="FG179"/>
  <c r="FX179" s="1"/>
  <c r="FG269"/>
  <c r="FX269" s="1"/>
  <c r="FJ292"/>
  <c r="FY292" s="1"/>
  <c r="FL379"/>
  <c r="GE379" s="1"/>
  <c r="FJ400"/>
  <c r="FY400" s="1"/>
  <c r="FJ248"/>
  <c r="FY248" s="1"/>
  <c r="FM286"/>
  <c r="GB286" s="1"/>
  <c r="FK341"/>
  <c r="GF341" s="1"/>
  <c r="FJ366"/>
  <c r="FY366" s="1"/>
  <c r="FL479"/>
  <c r="GE479" s="1"/>
  <c r="FQ311"/>
  <c r="GA311" s="1"/>
  <c r="FQ482"/>
  <c r="GA482" s="1"/>
  <c r="FO497"/>
  <c r="GH497" s="1"/>
  <c r="FM538"/>
  <c r="GB538" s="1"/>
  <c r="FG583"/>
  <c r="FX583" s="1"/>
  <c r="FJ480"/>
  <c r="FY480" s="1"/>
  <c r="FP555"/>
  <c r="GC555" s="1"/>
  <c r="FG359"/>
  <c r="FX359" s="1"/>
  <c r="FH305"/>
  <c r="GD305" s="1"/>
  <c r="GG305" s="1"/>
  <c r="FG128"/>
  <c r="FX128" s="1"/>
  <c r="FG178"/>
  <c r="FX178" s="1"/>
  <c r="FK332"/>
  <c r="GF332" s="1"/>
  <c r="FN605"/>
  <c r="FJ578"/>
  <c r="FY578" s="1"/>
  <c r="FH632"/>
  <c r="GD632" s="1"/>
  <c r="FL713"/>
  <c r="GE713" s="1"/>
  <c r="FM446"/>
  <c r="GB446" s="1"/>
  <c r="FI528"/>
  <c r="FZ528" s="1"/>
  <c r="FH528"/>
  <c r="GD528" s="1"/>
  <c r="FO576"/>
  <c r="GH576" s="1"/>
  <c r="FQ576"/>
  <c r="GA576" s="1"/>
  <c r="FP694"/>
  <c r="GC694" s="1"/>
  <c r="FQ694"/>
  <c r="GA694" s="1"/>
  <c r="FI70"/>
  <c r="FZ70" s="1"/>
  <c r="FH165"/>
  <c r="GD165" s="1"/>
  <c r="GG165" s="1"/>
  <c r="FH128"/>
  <c r="GD128" s="1"/>
  <c r="FG147"/>
  <c r="FX147" s="1"/>
  <c r="FQ201"/>
  <c r="GA201" s="1"/>
  <c r="FL232"/>
  <c r="GE232" s="1"/>
  <c r="FH263"/>
  <c r="GD263" s="1"/>
  <c r="GG263" s="1"/>
  <c r="FI229"/>
  <c r="FZ229" s="1"/>
  <c r="FM245"/>
  <c r="GB245" s="1"/>
  <c r="FG254"/>
  <c r="FX254" s="1"/>
  <c r="FQ306"/>
  <c r="GA306" s="1"/>
  <c r="FQ315"/>
  <c r="GA315" s="1"/>
  <c r="FG372"/>
  <c r="FX372" s="1"/>
  <c r="FI368"/>
  <c r="FZ368" s="1"/>
  <c r="FQ283"/>
  <c r="GA283" s="1"/>
  <c r="FG498"/>
  <c r="FX498" s="1"/>
  <c r="FL576"/>
  <c r="GE576" s="1"/>
  <c r="FG576"/>
  <c r="FX576" s="1"/>
  <c r="FM641"/>
  <c r="GB641" s="1"/>
  <c r="FG591"/>
  <c r="FX591" s="1"/>
  <c r="FO573"/>
  <c r="GH573" s="1"/>
  <c r="FO613"/>
  <c r="GH613" s="1"/>
  <c r="FK699"/>
  <c r="GF699" s="1"/>
  <c r="FP115"/>
  <c r="GC115" s="1"/>
  <c r="FG134"/>
  <c r="FX134" s="1"/>
  <c r="FP231"/>
  <c r="GC231" s="1"/>
  <c r="FI288"/>
  <c r="FZ288" s="1"/>
  <c r="FP265"/>
  <c r="GC265" s="1"/>
  <c r="FI213"/>
  <c r="FZ213" s="1"/>
  <c r="FJ392"/>
  <c r="FY392" s="1"/>
  <c r="FQ338"/>
  <c r="GA338" s="1"/>
  <c r="FH550"/>
  <c r="GD550" s="1"/>
  <c r="GG550" s="1"/>
  <c r="FG332"/>
  <c r="FX332" s="1"/>
  <c r="FI601"/>
  <c r="FZ601" s="1"/>
  <c r="FQ494"/>
  <c r="GA494" s="1"/>
  <c r="FJ475"/>
  <c r="FY475" s="1"/>
  <c r="FP613"/>
  <c r="GC613" s="1"/>
  <c r="FK674"/>
  <c r="GF674" s="1"/>
  <c r="FM773"/>
  <c r="GB773" s="1"/>
  <c r="FQ827"/>
  <c r="GA827" s="1"/>
  <c r="FH588"/>
  <c r="GD588" s="1"/>
  <c r="FM519"/>
  <c r="GB519" s="1"/>
  <c r="FQ519"/>
  <c r="GA519" s="1"/>
  <c r="GG532"/>
  <c r="FM569"/>
  <c r="GB569" s="1"/>
  <c r="FI742"/>
  <c r="FZ742" s="1"/>
  <c r="FJ743"/>
  <c r="FY743" s="1"/>
  <c r="FI314"/>
  <c r="FZ314" s="1"/>
  <c r="FG314"/>
  <c r="FX314" s="1"/>
  <c r="FP323"/>
  <c r="GC323" s="1"/>
  <c r="FM323"/>
  <c r="GB323" s="1"/>
  <c r="FL191"/>
  <c r="GE191" s="1"/>
  <c r="FH160"/>
  <c r="GD160" s="1"/>
  <c r="FJ171"/>
  <c r="FY171" s="1"/>
  <c r="FQ270"/>
  <c r="GA270" s="1"/>
  <c r="FH215"/>
  <c r="GD215" s="1"/>
  <c r="FM137"/>
  <c r="GB137" s="1"/>
  <c r="FJ380"/>
  <c r="FY380" s="1"/>
  <c r="FI205"/>
  <c r="FZ205" s="1"/>
  <c r="FK237"/>
  <c r="GF237" s="1"/>
  <c r="FK357"/>
  <c r="GF357" s="1"/>
  <c r="FQ302"/>
  <c r="GA302" s="1"/>
  <c r="FL403"/>
  <c r="GE403" s="1"/>
  <c r="GG403" s="1"/>
  <c r="FM532"/>
  <c r="GB532" s="1"/>
  <c r="FQ558"/>
  <c r="GA558" s="1"/>
  <c r="FJ844"/>
  <c r="FY844" s="1"/>
  <c r="FI714"/>
  <c r="FZ714" s="1"/>
  <c r="FH490"/>
  <c r="GD490" s="1"/>
  <c r="FQ437"/>
  <c r="GA437" s="1"/>
  <c r="FP786"/>
  <c r="GC786" s="1"/>
  <c r="FL811"/>
  <c r="GE811" s="1"/>
  <c r="FQ804"/>
  <c r="GA804" s="1"/>
  <c r="FL53"/>
  <c r="GE53" s="1"/>
  <c r="FJ75"/>
  <c r="FY75" s="1"/>
  <c r="FJ170"/>
  <c r="FY170" s="1"/>
  <c r="FP208"/>
  <c r="GC208" s="1"/>
  <c r="FP368"/>
  <c r="GC368" s="1"/>
  <c r="FI531"/>
  <c r="FZ531" s="1"/>
  <c r="FI731"/>
  <c r="FZ731" s="1"/>
  <c r="FH802"/>
  <c r="GD802" s="1"/>
  <c r="FQ807"/>
  <c r="GA807" s="1"/>
  <c r="FO826"/>
  <c r="GH826" s="1"/>
  <c r="FK680"/>
  <c r="GF680" s="1"/>
  <c r="FI785"/>
  <c r="FZ785" s="1"/>
  <c r="FQ825"/>
  <c r="GA825" s="1"/>
  <c r="FP858"/>
  <c r="GC858" s="1"/>
  <c r="FL869"/>
  <c r="GE869" s="1"/>
  <c r="FL901"/>
  <c r="GE901" s="1"/>
  <c r="FI917"/>
  <c r="FZ917" s="1"/>
  <c r="FK950"/>
  <c r="GF950" s="1"/>
  <c r="FO960"/>
  <c r="GH960" s="1"/>
  <c r="FL976"/>
  <c r="GE976" s="1"/>
  <c r="FO1031"/>
  <c r="GH1031" s="1"/>
  <c r="FJ922"/>
  <c r="FY922" s="1"/>
  <c r="FQ863"/>
  <c r="GA863" s="1"/>
  <c r="FO878"/>
  <c r="GH878" s="1"/>
  <c r="FK1018"/>
  <c r="GF1018" s="1"/>
  <c r="FP12"/>
  <c r="GC12" s="1"/>
  <c r="FM22"/>
  <c r="GB22" s="1"/>
  <c r="FI27"/>
  <c r="FZ27" s="1"/>
  <c r="FP1016"/>
  <c r="GC1016" s="1"/>
  <c r="FQ880"/>
  <c r="GA880" s="1"/>
  <c r="FQ856"/>
  <c r="GA856" s="1"/>
  <c r="FO346"/>
  <c r="GH346" s="1"/>
  <c r="FO23"/>
  <c r="GH23" s="1"/>
  <c r="FO349"/>
  <c r="GH349" s="1"/>
  <c r="FP649"/>
  <c r="GC649" s="1"/>
  <c r="FP887"/>
  <c r="GC887" s="1"/>
  <c r="FK945"/>
  <c r="GF945" s="1"/>
  <c r="FP37"/>
  <c r="GC37" s="1"/>
  <c r="FP913"/>
  <c r="GC913" s="1"/>
  <c r="FH479"/>
  <c r="GD479" s="1"/>
  <c r="FK850"/>
  <c r="GF850" s="1"/>
  <c r="FK872"/>
  <c r="GF872" s="1"/>
  <c r="FK1006"/>
  <c r="GF1006" s="1"/>
  <c r="FK972"/>
  <c r="GF972" s="1"/>
  <c r="FP646"/>
  <c r="GC646" s="1"/>
  <c r="FQ20"/>
  <c r="GA20" s="1"/>
  <c r="FK37"/>
  <c r="GF37" s="1"/>
  <c r="FK347"/>
  <c r="GF347" s="1"/>
  <c r="FQ345"/>
  <c r="GA345" s="1"/>
  <c r="FP937"/>
  <c r="GC937" s="1"/>
  <c r="FP885"/>
  <c r="GC885" s="1"/>
  <c r="FQ938"/>
  <c r="GA938" s="1"/>
  <c r="FP879"/>
  <c r="GC879" s="1"/>
  <c r="FQ343"/>
  <c r="GA343" s="1"/>
  <c r="FL790"/>
  <c r="GE790" s="1"/>
  <c r="FP950"/>
  <c r="GC950" s="1"/>
  <c r="FL924"/>
  <c r="GE924" s="1"/>
  <c r="FO59"/>
  <c r="GH59" s="1"/>
  <c r="FL792"/>
  <c r="GE792" s="1"/>
  <c r="GG792" s="1"/>
  <c r="FG957"/>
  <c r="FX957" s="1"/>
  <c r="FP916"/>
  <c r="GC916" s="1"/>
  <c r="FP6"/>
  <c r="GC6" s="1"/>
  <c r="FQ710"/>
  <c r="GA710" s="1"/>
  <c r="FQ348"/>
  <c r="GA348" s="1"/>
  <c r="FP659"/>
  <c r="GC659" s="1"/>
  <c r="FJ658"/>
  <c r="FY658" s="1"/>
  <c r="FP689"/>
  <c r="GC689" s="1"/>
  <c r="FH715"/>
  <c r="GD715" s="1"/>
  <c r="GG715" s="1"/>
  <c r="FK752"/>
  <c r="GF752" s="1"/>
  <c r="FQ809"/>
  <c r="GA809" s="1"/>
  <c r="FQ443"/>
  <c r="GA443" s="1"/>
  <c r="FO780"/>
  <c r="GH780" s="1"/>
  <c r="FQ845"/>
  <c r="GA845" s="1"/>
  <c r="FI855"/>
  <c r="FZ855" s="1"/>
  <c r="FI678"/>
  <c r="FZ678" s="1"/>
  <c r="FL741"/>
  <c r="GE741" s="1"/>
  <c r="FL905"/>
  <c r="GE905" s="1"/>
  <c r="FK938"/>
  <c r="GF938" s="1"/>
  <c r="FL19"/>
  <c r="GE19" s="1"/>
  <c r="FK964"/>
  <c r="GF964" s="1"/>
  <c r="FL36"/>
  <c r="GE36" s="1"/>
  <c r="FP921"/>
  <c r="GC921" s="1"/>
  <c r="FH14"/>
  <c r="GD14" s="1"/>
  <c r="FL44"/>
  <c r="GE44" s="1"/>
  <c r="FQ798"/>
  <c r="GA798" s="1"/>
  <c r="FK349"/>
  <c r="GF349" s="1"/>
  <c r="FK345"/>
  <c r="GF345" s="1"/>
  <c r="FP978"/>
  <c r="GC978" s="1"/>
  <c r="FK346"/>
  <c r="GF346" s="1"/>
  <c r="GG479"/>
  <c r="GI479"/>
  <c r="FG479"/>
  <c r="FX479" s="1"/>
  <c r="FK679"/>
  <c r="GF679" s="1"/>
  <c r="FH679"/>
  <c r="GD679" s="1"/>
  <c r="GG78"/>
  <c r="GG100"/>
  <c r="GG164"/>
  <c r="FQ74"/>
  <c r="GA74" s="1"/>
  <c r="FJ183"/>
  <c r="FY183" s="1"/>
  <c r="FO108"/>
  <c r="GH108" s="1"/>
  <c r="FJ62"/>
  <c r="FY62" s="1"/>
  <c r="FJ198"/>
  <c r="FY198" s="1"/>
  <c r="FM282"/>
  <c r="GB282" s="1"/>
  <c r="FH292"/>
  <c r="GD292" s="1"/>
  <c r="FQ116"/>
  <c r="GA116" s="1"/>
  <c r="FP210"/>
  <c r="GC210" s="1"/>
  <c r="FJ321"/>
  <c r="FY321" s="1"/>
  <c r="FJ325"/>
  <c r="FY325" s="1"/>
  <c r="FJ329"/>
  <c r="FY329" s="1"/>
  <c r="FJ373"/>
  <c r="FY373" s="1"/>
  <c r="FQ404"/>
  <c r="GA404" s="1"/>
  <c r="FP397"/>
  <c r="GC397" s="1"/>
  <c r="FQ172"/>
  <c r="GA172" s="1"/>
  <c r="FP69"/>
  <c r="GC69" s="1"/>
  <c r="FK921"/>
  <c r="GF921" s="1"/>
  <c r="FK564"/>
  <c r="GF564" s="1"/>
  <c r="FK369"/>
  <c r="GF369" s="1"/>
  <c r="FM317"/>
  <c r="GB317" s="1"/>
  <c r="FQ405"/>
  <c r="GA405" s="1"/>
  <c r="FN310"/>
  <c r="FM231"/>
  <c r="GB231" s="1"/>
  <c r="FQ226"/>
  <c r="GA226" s="1"/>
  <c r="FM246"/>
  <c r="GB246" s="1"/>
  <c r="FQ234"/>
  <c r="GA234" s="1"/>
  <c r="FM216"/>
  <c r="GB216" s="1"/>
  <c r="FP228"/>
  <c r="GC228" s="1"/>
  <c r="FP185"/>
  <c r="GC185" s="1"/>
  <c r="FQ183"/>
  <c r="GA183" s="1"/>
  <c r="FP131"/>
  <c r="GC131" s="1"/>
  <c r="FM189"/>
  <c r="GB189" s="1"/>
  <c r="FP147"/>
  <c r="GC147" s="1"/>
  <c r="FM99"/>
  <c r="GB99" s="1"/>
  <c r="FM173"/>
  <c r="GB173" s="1"/>
  <c r="FP141"/>
  <c r="GC141" s="1"/>
  <c r="FM126"/>
  <c r="GB126" s="1"/>
  <c r="FM81"/>
  <c r="GB81" s="1"/>
  <c r="FM53"/>
  <c r="GB53" s="1"/>
  <c r="FM91"/>
  <c r="GB91" s="1"/>
  <c r="FM72"/>
  <c r="GB72" s="1"/>
  <c r="FK17"/>
  <c r="GF17" s="1"/>
  <c r="GG17" s="1"/>
  <c r="FG720"/>
  <c r="FX720" s="1"/>
  <c r="FL74"/>
  <c r="GE74" s="1"/>
  <c r="FG118"/>
  <c r="FX118" s="1"/>
  <c r="FH584"/>
  <c r="GD584" s="1"/>
  <c r="FO610"/>
  <c r="GH610" s="1"/>
  <c r="FJ418"/>
  <c r="FY418" s="1"/>
  <c r="FK510"/>
  <c r="GF510" s="1"/>
  <c r="FJ530"/>
  <c r="FY530" s="1"/>
  <c r="FL585"/>
  <c r="GE585" s="1"/>
  <c r="FK760"/>
  <c r="GF760" s="1"/>
  <c r="FH833"/>
  <c r="GD833" s="1"/>
  <c r="FJ852"/>
  <c r="FY852" s="1"/>
  <c r="FQ666"/>
  <c r="GA666" s="1"/>
  <c r="FP789"/>
  <c r="GC789" s="1"/>
  <c r="FJ817"/>
  <c r="FY817" s="1"/>
  <c r="FK739"/>
  <c r="GF739" s="1"/>
  <c r="FI843"/>
  <c r="FZ843" s="1"/>
  <c r="FI927"/>
  <c r="FZ927" s="1"/>
  <c r="FQ688"/>
  <c r="GA688" s="1"/>
  <c r="FL806"/>
  <c r="GE806" s="1"/>
  <c r="FJ930"/>
  <c r="FY930" s="1"/>
  <c r="FO666"/>
  <c r="GH666" s="1"/>
  <c r="FQ696"/>
  <c r="GA696" s="1"/>
  <c r="FI749"/>
  <c r="FZ749" s="1"/>
  <c r="FJ914"/>
  <c r="FY914" s="1"/>
  <c r="FK968"/>
  <c r="GF968" s="1"/>
  <c r="FL980"/>
  <c r="GE980" s="1"/>
  <c r="FL988"/>
  <c r="GE988" s="1"/>
  <c r="FO906"/>
  <c r="GH906" s="1"/>
  <c r="FO956"/>
  <c r="GH956" s="1"/>
  <c r="FJ37"/>
  <c r="FY37" s="1"/>
  <c r="FO364"/>
  <c r="GH364" s="1"/>
  <c r="FO358"/>
  <c r="GH358" s="1"/>
  <c r="FO393"/>
  <c r="GH393" s="1"/>
  <c r="FW900"/>
  <c r="FP389"/>
  <c r="GC389" s="1"/>
  <c r="FP554"/>
  <c r="GC554" s="1"/>
  <c r="FL780"/>
  <c r="GE780" s="1"/>
  <c r="GG780" s="1"/>
  <c r="FH827"/>
  <c r="GD827" s="1"/>
  <c r="FG212"/>
  <c r="FX212" s="1"/>
  <c r="FK55"/>
  <c r="GF55" s="1"/>
  <c r="FI757"/>
  <c r="FZ757" s="1"/>
  <c r="FH530"/>
  <c r="GD530" s="1"/>
  <c r="FJ572"/>
  <c r="FY572" s="1"/>
  <c r="FQ276"/>
  <c r="GA276" s="1"/>
  <c r="FI282"/>
  <c r="FZ282" s="1"/>
  <c r="FP205"/>
  <c r="GC205" s="1"/>
  <c r="FP230"/>
  <c r="GC230" s="1"/>
  <c r="FL298"/>
  <c r="GE298" s="1"/>
  <c r="FL306"/>
  <c r="GE306" s="1"/>
  <c r="FP351"/>
  <c r="GC351" s="1"/>
  <c r="FP329"/>
  <c r="GC329" s="1"/>
  <c r="FK407"/>
  <c r="GF407" s="1"/>
  <c r="FI492"/>
  <c r="FZ492" s="1"/>
  <c r="FQ584"/>
  <c r="GA584" s="1"/>
  <c r="FP631"/>
  <c r="GC631" s="1"/>
  <c r="FQ490"/>
  <c r="GA490" s="1"/>
  <c r="FQ574"/>
  <c r="GA574" s="1"/>
  <c r="FI445"/>
  <c r="FZ445" s="1"/>
  <c r="FH464"/>
  <c r="GD464" s="1"/>
  <c r="FQ511"/>
  <c r="GA511" s="1"/>
  <c r="FQ1038"/>
  <c r="GA1038" s="1"/>
  <c r="FL23"/>
  <c r="GE23" s="1"/>
  <c r="FQ994"/>
  <c r="GA994" s="1"/>
  <c r="FH223"/>
  <c r="GD223" s="1"/>
  <c r="FI226"/>
  <c r="FZ226" s="1"/>
  <c r="FH182"/>
  <c r="GD182" s="1"/>
  <c r="FI172"/>
  <c r="FZ172" s="1"/>
  <c r="FJ102"/>
  <c r="FY102" s="1"/>
  <c r="FI170"/>
  <c r="FZ170" s="1"/>
  <c r="FL121"/>
  <c r="GE121" s="1"/>
  <c r="FJ946"/>
  <c r="FY946" s="1"/>
  <c r="FG30"/>
  <c r="FX30" s="1"/>
  <c r="FL574"/>
  <c r="GE574" s="1"/>
  <c r="FL476"/>
  <c r="GE476" s="1"/>
  <c r="FJ437"/>
  <c r="FY437" s="1"/>
  <c r="FL494"/>
  <c r="GE494" s="1"/>
  <c r="FJ90"/>
  <c r="FY90" s="1"/>
  <c r="FJ93"/>
  <c r="FY93" s="1"/>
  <c r="FJ86"/>
  <c r="FY86" s="1"/>
  <c r="FJ65"/>
  <c r="FY65" s="1"/>
  <c r="FJ81"/>
  <c r="FY81" s="1"/>
  <c r="FO886"/>
  <c r="GH886" s="1"/>
  <c r="FW902"/>
  <c r="FP998"/>
  <c r="GC998" s="1"/>
  <c r="FM34"/>
  <c r="GB34" s="1"/>
  <c r="FO44"/>
  <c r="GH44" s="1"/>
  <c r="FQ46"/>
  <c r="GA46" s="1"/>
  <c r="FJ9"/>
  <c r="FY9" s="1"/>
  <c r="FQ10"/>
  <c r="GA10" s="1"/>
  <c r="FP1014"/>
  <c r="GC1014" s="1"/>
  <c r="FP1000"/>
  <c r="GC1000" s="1"/>
  <c r="FO922"/>
  <c r="GH922" s="1"/>
  <c r="FO982"/>
  <c r="GH982" s="1"/>
  <c r="FQ836"/>
  <c r="GA836" s="1"/>
  <c r="FQ585"/>
  <c r="GA585" s="1"/>
  <c r="FO557"/>
  <c r="GH557" s="1"/>
  <c r="FQ439"/>
  <c r="GA439" s="1"/>
  <c r="FQ386"/>
  <c r="GA386" s="1"/>
  <c r="FQ340"/>
  <c r="GA340" s="1"/>
  <c r="FQ327"/>
  <c r="GA327" s="1"/>
  <c r="FQ319"/>
  <c r="GA319" s="1"/>
  <c r="FQ212"/>
  <c r="GA212" s="1"/>
  <c r="FM242"/>
  <c r="GB242" s="1"/>
  <c r="FQ232"/>
  <c r="GA232" s="1"/>
  <c r="FQ139"/>
  <c r="GA139" s="1"/>
  <c r="FM130"/>
  <c r="GB130" s="1"/>
  <c r="FQ176"/>
  <c r="GA176" s="1"/>
  <c r="FM192"/>
  <c r="GB192" s="1"/>
  <c r="FM155"/>
  <c r="GB155" s="1"/>
  <c r="FP186"/>
  <c r="GC186" s="1"/>
  <c r="FQ64"/>
  <c r="GA64" s="1"/>
  <c r="FQ68"/>
  <c r="GA68" s="1"/>
  <c r="FP972"/>
  <c r="GC972" s="1"/>
  <c r="FM986"/>
  <c r="GB986" s="1"/>
  <c r="FM850"/>
  <c r="GB850" s="1"/>
  <c r="FO626"/>
  <c r="GH626" s="1"/>
  <c r="FO523"/>
  <c r="GH523" s="1"/>
  <c r="FM398"/>
  <c r="GB398" s="1"/>
  <c r="FI551"/>
  <c r="FZ551" s="1"/>
  <c r="FH307"/>
  <c r="GD307" s="1"/>
  <c r="FL222"/>
  <c r="GE222" s="1"/>
  <c r="FL201"/>
  <c r="GE201" s="1"/>
  <c r="FL234"/>
  <c r="GE234" s="1"/>
  <c r="FK216"/>
  <c r="GF216" s="1"/>
  <c r="FG176"/>
  <c r="FX176" s="1"/>
  <c r="FJ138"/>
  <c r="FY138" s="1"/>
  <c r="FL149"/>
  <c r="GE149" s="1"/>
  <c r="GG149" s="1"/>
  <c r="FJ79"/>
  <c r="FY79" s="1"/>
  <c r="FL66"/>
  <c r="GE66" s="1"/>
  <c r="FO866"/>
  <c r="GH866" s="1"/>
  <c r="FI911"/>
  <c r="FZ911" s="1"/>
  <c r="FP1002"/>
  <c r="GC1002" s="1"/>
  <c r="FI29"/>
  <c r="FZ29" s="1"/>
  <c r="FM40"/>
  <c r="GB40" s="1"/>
  <c r="FM41"/>
  <c r="GB41" s="1"/>
  <c r="FK6"/>
  <c r="GF6" s="1"/>
  <c r="FP996"/>
  <c r="GC996" s="1"/>
  <c r="FM18"/>
  <c r="GB18" s="1"/>
  <c r="FQ769"/>
  <c r="GA769" s="1"/>
  <c r="FP750"/>
  <c r="GC750" s="1"/>
  <c r="FP484"/>
  <c r="GC484" s="1"/>
  <c r="FM287"/>
  <c r="GB287" s="1"/>
  <c r="FQ255"/>
  <c r="GA255" s="1"/>
  <c r="FP121"/>
  <c r="GC121" s="1"/>
  <c r="FQ106"/>
  <c r="GA106" s="1"/>
  <c r="FP129"/>
  <c r="GC129" s="1"/>
  <c r="FP91"/>
  <c r="GC91" s="1"/>
  <c r="FP153"/>
  <c r="GC153" s="1"/>
  <c r="FP111"/>
  <c r="GC111" s="1"/>
  <c r="FO92"/>
  <c r="GH92" s="1"/>
  <c r="FP143"/>
  <c r="GC143" s="1"/>
  <c r="FQ96"/>
  <c r="GA96" s="1"/>
  <c r="FM73"/>
  <c r="GB73" s="1"/>
  <c r="FP66"/>
  <c r="GC66" s="1"/>
  <c r="FQ76"/>
  <c r="GA76" s="1"/>
  <c r="FL710"/>
  <c r="GE710" s="1"/>
  <c r="FL789"/>
  <c r="GE789" s="1"/>
  <c r="FL594"/>
  <c r="GE594" s="1"/>
  <c r="FK262"/>
  <c r="GF262" s="1"/>
  <c r="FI199"/>
  <c r="FZ199" s="1"/>
  <c r="FL255"/>
  <c r="GE255" s="1"/>
  <c r="GG255" s="1"/>
  <c r="FL279"/>
  <c r="GE279" s="1"/>
  <c r="FI185"/>
  <c r="FZ185" s="1"/>
  <c r="FI113"/>
  <c r="FZ113" s="1"/>
  <c r="FG154"/>
  <c r="FX154" s="1"/>
  <c r="FJ127"/>
  <c r="FY127" s="1"/>
  <c r="FH187"/>
  <c r="GD187" s="1"/>
  <c r="FL129"/>
  <c r="GE129" s="1"/>
  <c r="FL79"/>
  <c r="GE79" s="1"/>
  <c r="FL88"/>
  <c r="GE88" s="1"/>
  <c r="FG24"/>
  <c r="FX24" s="1"/>
  <c r="FL268"/>
  <c r="GE268" s="1"/>
  <c r="FL260"/>
  <c r="GE260" s="1"/>
  <c r="FL252"/>
  <c r="GE252" s="1"/>
  <c r="FJ129"/>
  <c r="FY129" s="1"/>
  <c r="FL97"/>
  <c r="GE97" s="1"/>
  <c r="FJ151"/>
  <c r="FY151" s="1"/>
  <c r="FH152"/>
  <c r="GD152" s="1"/>
  <c r="FI52"/>
  <c r="FZ52" s="1"/>
  <c r="FK343"/>
  <c r="GF343" s="1"/>
  <c r="FK348"/>
  <c r="GF348" s="1"/>
  <c r="FG348"/>
  <c r="FX348" s="1"/>
  <c r="FJ347"/>
  <c r="FY347" s="1"/>
  <c r="FJ343"/>
  <c r="FY343" s="1"/>
  <c r="FQ346"/>
  <c r="GA346" s="1"/>
  <c r="FM349"/>
  <c r="GB349" s="1"/>
  <c r="FM344"/>
  <c r="GB344" s="1"/>
  <c r="FI343"/>
  <c r="FZ343" s="1"/>
  <c r="FI345"/>
  <c r="FZ345" s="1"/>
  <c r="FP348"/>
  <c r="GC348" s="1"/>
  <c r="FP343"/>
  <c r="GC343" s="1"/>
  <c r="FL348"/>
  <c r="GE348" s="1"/>
  <c r="FH347"/>
  <c r="GD347" s="1"/>
  <c r="FH343"/>
  <c r="GD343" s="1"/>
  <c r="FH299"/>
  <c r="GD299" s="1"/>
  <c r="FK344"/>
  <c r="GF344" s="1"/>
  <c r="FG349"/>
  <c r="FX349" s="1"/>
  <c r="FG347"/>
  <c r="FX347" s="1"/>
  <c r="FJ349"/>
  <c r="FY349" s="1"/>
  <c r="FM346"/>
  <c r="GB346" s="1"/>
  <c r="FI349"/>
  <c r="FZ349" s="1"/>
  <c r="FP346"/>
  <c r="GC346" s="1"/>
  <c r="FL347"/>
  <c r="GE347" s="1"/>
  <c r="FL343"/>
  <c r="GE343" s="1"/>
  <c r="FH344"/>
  <c r="GD344" s="1"/>
  <c r="FH346"/>
  <c r="GD346" s="1"/>
  <c r="FG343"/>
  <c r="FX343" s="1"/>
  <c r="FG344"/>
  <c r="FX344" s="1"/>
  <c r="FJ348"/>
  <c r="FY348" s="1"/>
  <c r="FJ344"/>
  <c r="FY344" s="1"/>
  <c r="FQ349"/>
  <c r="GA349" s="1"/>
  <c r="FM347"/>
  <c r="GB347" s="1"/>
  <c r="FI344"/>
  <c r="FZ344" s="1"/>
  <c r="FI347"/>
  <c r="FZ347" s="1"/>
  <c r="FP344"/>
  <c r="GC344" s="1"/>
  <c r="FP345"/>
  <c r="GC345" s="1"/>
  <c r="FL344"/>
  <c r="GE344" s="1"/>
  <c r="FL349"/>
  <c r="GE349" s="1"/>
  <c r="FH345"/>
  <c r="GD345" s="1"/>
  <c r="FH349"/>
  <c r="GD349" s="1"/>
  <c r="GG349" s="1"/>
  <c r="FG345"/>
  <c r="FX345" s="1"/>
  <c r="FG346"/>
  <c r="FX346" s="1"/>
  <c r="FJ346"/>
  <c r="FY346" s="1"/>
  <c r="FJ345"/>
  <c r="FY345" s="1"/>
  <c r="FM343"/>
  <c r="GB343" s="1"/>
  <c r="GJ343" s="1"/>
  <c r="Y343" s="1"/>
  <c r="FM348"/>
  <c r="GB348" s="1"/>
  <c r="FI348"/>
  <c r="FZ348" s="1"/>
  <c r="FI346"/>
  <c r="FZ346" s="1"/>
  <c r="FP347"/>
  <c r="GC347" s="1"/>
  <c r="FP349"/>
  <c r="GC349" s="1"/>
  <c r="FL345"/>
  <c r="GE345" s="1"/>
  <c r="FL346"/>
  <c r="GE346" s="1"/>
  <c r="FH348"/>
  <c r="GD348" s="1"/>
  <c r="GG348" s="1"/>
  <c r="FG503"/>
  <c r="FX503" s="1"/>
  <c r="FH503"/>
  <c r="GD503" s="1"/>
  <c r="FK503"/>
  <c r="GF503" s="1"/>
  <c r="FJ503"/>
  <c r="FY503" s="1"/>
  <c r="FP60"/>
  <c r="GC60" s="1"/>
  <c r="FQ60"/>
  <c r="GA60" s="1"/>
  <c r="FI80"/>
  <c r="FZ80" s="1"/>
  <c r="FG80"/>
  <c r="FX80" s="1"/>
  <c r="FL80"/>
  <c r="GE80" s="1"/>
  <c r="FM144"/>
  <c r="GB144" s="1"/>
  <c r="FQ144"/>
  <c r="GA144" s="1"/>
  <c r="FG155"/>
  <c r="FX155" s="1"/>
  <c r="FJ155"/>
  <c r="FY155" s="1"/>
  <c r="FL155"/>
  <c r="GE155" s="1"/>
  <c r="GG155" s="1"/>
  <c r="FQ162"/>
  <c r="GA162" s="1"/>
  <c r="FM178"/>
  <c r="GB178" s="1"/>
  <c r="FQ178"/>
  <c r="GA178" s="1"/>
  <c r="FP184"/>
  <c r="GC184" s="1"/>
  <c r="FQ184"/>
  <c r="GA184" s="1"/>
  <c r="FH93"/>
  <c r="GD93" s="1"/>
  <c r="FG93"/>
  <c r="FX93" s="1"/>
  <c r="FH114"/>
  <c r="GD114" s="1"/>
  <c r="FK114"/>
  <c r="GF114" s="1"/>
  <c r="FK132"/>
  <c r="GF132" s="1"/>
  <c r="FL132"/>
  <c r="GE132" s="1"/>
  <c r="FJ132"/>
  <c r="FY132" s="1"/>
  <c r="FI132"/>
  <c r="FZ132" s="1"/>
  <c r="FP134"/>
  <c r="GC134" s="1"/>
  <c r="FP142"/>
  <c r="GC142" s="1"/>
  <c r="FM142"/>
  <c r="GB142" s="1"/>
  <c r="FO635"/>
  <c r="GH635" s="1"/>
  <c r="FQ635"/>
  <c r="GA635" s="1"/>
  <c r="FM635"/>
  <c r="GB635" s="1"/>
  <c r="FM647"/>
  <c r="GB647" s="1"/>
  <c r="FQ667"/>
  <c r="GA667" s="1"/>
  <c r="FM667"/>
  <c r="GB667" s="1"/>
  <c r="FP667"/>
  <c r="GC667" s="1"/>
  <c r="FQ673"/>
  <c r="GA673" s="1"/>
  <c r="FM673"/>
  <c r="GB673" s="1"/>
  <c r="FQ695"/>
  <c r="GA695" s="1"/>
  <c r="FM695"/>
  <c r="GB695" s="1"/>
  <c r="FQ777"/>
  <c r="GA777" s="1"/>
  <c r="FM777"/>
  <c r="GB777" s="1"/>
  <c r="FP777"/>
  <c r="GC777" s="1"/>
  <c r="FJ804"/>
  <c r="FY804" s="1"/>
  <c r="FK804"/>
  <c r="GF804" s="1"/>
  <c r="FG804"/>
  <c r="FX804" s="1"/>
  <c r="FP805"/>
  <c r="GC805" s="1"/>
  <c r="FQ805"/>
  <c r="GA805" s="1"/>
  <c r="FM805"/>
  <c r="GB805" s="1"/>
  <c r="FH812"/>
  <c r="GD812" s="1"/>
  <c r="FJ812"/>
  <c r="FY812" s="1"/>
  <c r="FG812"/>
  <c r="FX812" s="1"/>
  <c r="FM819"/>
  <c r="GB819" s="1"/>
  <c r="FQ819"/>
  <c r="GA819" s="1"/>
  <c r="FG823"/>
  <c r="FX823" s="1"/>
  <c r="FJ823"/>
  <c r="FY823" s="1"/>
  <c r="FI823"/>
  <c r="FZ823" s="1"/>
  <c r="FI825"/>
  <c r="FZ825" s="1"/>
  <c r="FK825"/>
  <c r="GF825" s="1"/>
  <c r="FL825"/>
  <c r="GE825" s="1"/>
  <c r="FH825"/>
  <c r="GD825" s="1"/>
  <c r="FI835"/>
  <c r="FZ835" s="1"/>
  <c r="FL835"/>
  <c r="GE835" s="1"/>
  <c r="FH835"/>
  <c r="GD835" s="1"/>
  <c r="FI839"/>
  <c r="FZ839" s="1"/>
  <c r="FK839"/>
  <c r="GF839" s="1"/>
  <c r="FL839"/>
  <c r="GE839" s="1"/>
  <c r="FJ415"/>
  <c r="FY415" s="1"/>
  <c r="FI415"/>
  <c r="FZ415" s="1"/>
  <c r="FL415"/>
  <c r="GE415" s="1"/>
  <c r="FG415"/>
  <c r="FX415" s="1"/>
  <c r="FH415"/>
  <c r="GD415" s="1"/>
  <c r="FP471"/>
  <c r="GC471" s="1"/>
  <c r="FM471"/>
  <c r="GB471" s="1"/>
  <c r="FO471"/>
  <c r="GH471" s="1"/>
  <c r="FI482"/>
  <c r="FZ482" s="1"/>
  <c r="FJ482"/>
  <c r="FY482" s="1"/>
  <c r="FG482"/>
  <c r="FX482" s="1"/>
  <c r="FL482"/>
  <c r="GE482" s="1"/>
  <c r="FG493"/>
  <c r="FX493" s="1"/>
  <c r="FI493"/>
  <c r="FZ493" s="1"/>
  <c r="FH493"/>
  <c r="GD493" s="1"/>
  <c r="FJ493"/>
  <c r="FY493" s="1"/>
  <c r="FL493"/>
  <c r="GE493" s="1"/>
  <c r="FO545"/>
  <c r="GH545" s="1"/>
  <c r="FP545"/>
  <c r="GC545" s="1"/>
  <c r="FL582"/>
  <c r="GE582" s="1"/>
  <c r="FK582"/>
  <c r="GF582" s="1"/>
  <c r="FI582"/>
  <c r="FZ582" s="1"/>
  <c r="FJ582"/>
  <c r="FY582" s="1"/>
  <c r="FG598"/>
  <c r="FX598" s="1"/>
  <c r="FL598"/>
  <c r="GE598" s="1"/>
  <c r="FI598"/>
  <c r="FZ598" s="1"/>
  <c r="FK598"/>
  <c r="GF598" s="1"/>
  <c r="FI642"/>
  <c r="FZ642" s="1"/>
  <c r="GI642" s="1"/>
  <c r="FG642"/>
  <c r="FX642" s="1"/>
  <c r="FJ642"/>
  <c r="FY642" s="1"/>
  <c r="FO675"/>
  <c r="GH675" s="1"/>
  <c r="FQ675"/>
  <c r="GA675" s="1"/>
  <c r="FM675"/>
  <c r="GB675" s="1"/>
  <c r="FP675"/>
  <c r="GC675" s="1"/>
  <c r="FI689"/>
  <c r="FZ689" s="1"/>
  <c r="FL689"/>
  <c r="GE689" s="1"/>
  <c r="FH689"/>
  <c r="GD689" s="1"/>
  <c r="FH709"/>
  <c r="GD709" s="1"/>
  <c r="FG709"/>
  <c r="FX709" s="1"/>
  <c r="FJ709"/>
  <c r="FY709" s="1"/>
  <c r="FI709"/>
  <c r="FZ709" s="1"/>
  <c r="FK709"/>
  <c r="GF709" s="1"/>
  <c r="FQ715"/>
  <c r="GA715" s="1"/>
  <c r="FO715"/>
  <c r="GH715" s="1"/>
  <c r="FM715"/>
  <c r="GB715" s="1"/>
  <c r="FG717"/>
  <c r="FX717" s="1"/>
  <c r="FH717"/>
  <c r="GD717" s="1"/>
  <c r="FI717"/>
  <c r="FZ717" s="1"/>
  <c r="FJ717"/>
  <c r="FY717" s="1"/>
  <c r="FG730"/>
  <c r="FX730" s="1"/>
  <c r="FI730"/>
  <c r="FZ730" s="1"/>
  <c r="FQ749"/>
  <c r="GA749" s="1"/>
  <c r="FM749"/>
  <c r="GB749" s="1"/>
  <c r="FL766"/>
  <c r="GE766" s="1"/>
  <c r="FJ766"/>
  <c r="FY766" s="1"/>
  <c r="FK766"/>
  <c r="GF766" s="1"/>
  <c r="FG766"/>
  <c r="FX766" s="1"/>
  <c r="FP772"/>
  <c r="GC772" s="1"/>
  <c r="FM772"/>
  <c r="GB772" s="1"/>
  <c r="FQ772"/>
  <c r="GA772" s="1"/>
  <c r="FO772"/>
  <c r="GH772" s="1"/>
  <c r="FH800"/>
  <c r="GD800" s="1"/>
  <c r="FG800"/>
  <c r="FX800" s="1"/>
  <c r="FJ800"/>
  <c r="FY800" s="1"/>
  <c r="FK800"/>
  <c r="GF800" s="1"/>
  <c r="FJ842"/>
  <c r="FY842" s="1"/>
  <c r="FL842"/>
  <c r="GE842" s="1"/>
  <c r="FG842"/>
  <c r="FX842" s="1"/>
  <c r="FK842"/>
  <c r="GF842" s="1"/>
  <c r="FQ843"/>
  <c r="GA843" s="1"/>
  <c r="FM843"/>
  <c r="GB843" s="1"/>
  <c r="FM707"/>
  <c r="GB707" s="1"/>
  <c r="FO707"/>
  <c r="GH707" s="1"/>
  <c r="FI721"/>
  <c r="FZ721" s="1"/>
  <c r="FH721"/>
  <c r="GD721" s="1"/>
  <c r="FM746"/>
  <c r="GB746" s="1"/>
  <c r="FI775"/>
  <c r="FZ775" s="1"/>
  <c r="FG775"/>
  <c r="FX775" s="1"/>
  <c r="FH775"/>
  <c r="GD775" s="1"/>
  <c r="GG775" s="1"/>
  <c r="FJ775"/>
  <c r="FY775" s="1"/>
  <c r="FM780"/>
  <c r="GB780" s="1"/>
  <c r="FQ780"/>
  <c r="GA780" s="1"/>
  <c r="FP808"/>
  <c r="GC808" s="1"/>
  <c r="FM808"/>
  <c r="GB808" s="1"/>
  <c r="FQ808"/>
  <c r="GA808" s="1"/>
  <c r="FM812"/>
  <c r="GB812" s="1"/>
  <c r="FP812"/>
  <c r="GC812" s="1"/>
  <c r="FH847"/>
  <c r="GD847" s="1"/>
  <c r="FJ847"/>
  <c r="FY847" s="1"/>
  <c r="FI847"/>
  <c r="FZ847" s="1"/>
  <c r="FI862"/>
  <c r="FZ862" s="1"/>
  <c r="FG862"/>
  <c r="FX862" s="1"/>
  <c r="FQ909"/>
  <c r="GA909" s="1"/>
  <c r="FM909"/>
  <c r="GB909" s="1"/>
  <c r="FP909"/>
  <c r="GC909" s="1"/>
  <c r="FM918"/>
  <c r="GB918" s="1"/>
  <c r="FN918"/>
  <c r="FI929"/>
  <c r="FZ929" s="1"/>
  <c r="FH929"/>
  <c r="GD929" s="1"/>
  <c r="FK929"/>
  <c r="GF929" s="1"/>
  <c r="FM1040"/>
  <c r="GB1040" s="1"/>
  <c r="FO1040"/>
  <c r="GH1040" s="1"/>
  <c r="FP1040"/>
  <c r="GC1040" s="1"/>
  <c r="FQ24"/>
  <c r="GA24" s="1"/>
  <c r="FP24"/>
  <c r="GC24" s="1"/>
  <c r="FM24"/>
  <c r="GB24" s="1"/>
  <c r="FI659"/>
  <c r="FZ659" s="1"/>
  <c r="FI698"/>
  <c r="FZ698" s="1"/>
  <c r="FG763"/>
  <c r="FX763" s="1"/>
  <c r="FK763"/>
  <c r="GF763" s="1"/>
  <c r="FI763"/>
  <c r="FZ763" s="1"/>
  <c r="FJ763"/>
  <c r="FY763" s="1"/>
  <c r="FL763"/>
  <c r="GE763" s="1"/>
  <c r="FH763"/>
  <c r="GD763" s="1"/>
  <c r="FG785"/>
  <c r="FX785" s="1"/>
  <c r="FL794"/>
  <c r="GE794" s="1"/>
  <c r="FG794"/>
  <c r="FX794" s="1"/>
  <c r="FJ794"/>
  <c r="FY794" s="1"/>
  <c r="FK794"/>
  <c r="GF794" s="1"/>
  <c r="FG797"/>
  <c r="FX797" s="1"/>
  <c r="FL797"/>
  <c r="GE797" s="1"/>
  <c r="FI797"/>
  <c r="FZ797" s="1"/>
  <c r="FG816"/>
  <c r="FX816" s="1"/>
  <c r="FJ816"/>
  <c r="FY816" s="1"/>
  <c r="FL816"/>
  <c r="GE816" s="1"/>
  <c r="FH816"/>
  <c r="GD816" s="1"/>
  <c r="FI816"/>
  <c r="FZ816" s="1"/>
  <c r="FM845"/>
  <c r="GB845" s="1"/>
  <c r="FO845"/>
  <c r="GH845" s="1"/>
  <c r="FG858"/>
  <c r="FX858" s="1"/>
  <c r="FH858"/>
  <c r="GD858" s="1"/>
  <c r="FJ858"/>
  <c r="FY858" s="1"/>
  <c r="FH869"/>
  <c r="GD869" s="1"/>
  <c r="FG869"/>
  <c r="FX869" s="1"/>
  <c r="FJ869"/>
  <c r="FY869" s="1"/>
  <c r="FG881"/>
  <c r="FX881" s="1"/>
  <c r="FI881"/>
  <c r="FZ881" s="1"/>
  <c r="FH881"/>
  <c r="GD881" s="1"/>
  <c r="FK881"/>
  <c r="GF881" s="1"/>
  <c r="FL881"/>
  <c r="GE881" s="1"/>
  <c r="FP935"/>
  <c r="GC935" s="1"/>
  <c r="FM935"/>
  <c r="GB935" s="1"/>
  <c r="FP943"/>
  <c r="GC943" s="1"/>
  <c r="FQ943"/>
  <c r="GA943" s="1"/>
  <c r="FM943"/>
  <c r="GB943" s="1"/>
  <c r="FM977"/>
  <c r="GB977" s="1"/>
  <c r="FP977"/>
  <c r="GC977" s="1"/>
  <c r="FQ977"/>
  <c r="GA977" s="1"/>
  <c r="FQ983"/>
  <c r="GA983" s="1"/>
  <c r="FM983"/>
  <c r="GB983" s="1"/>
  <c r="FQ991"/>
  <c r="GA991" s="1"/>
  <c r="FM991"/>
  <c r="GB991" s="1"/>
  <c r="FO1005"/>
  <c r="GH1005" s="1"/>
  <c r="FQ1005"/>
  <c r="GA1005" s="1"/>
  <c r="FM1005"/>
  <c r="GB1005" s="1"/>
  <c r="FP1005"/>
  <c r="GC1005" s="1"/>
  <c r="FG658"/>
  <c r="FX658" s="1"/>
  <c r="FI658"/>
  <c r="FZ658" s="1"/>
  <c r="FJ719"/>
  <c r="FY719" s="1"/>
  <c r="FL745"/>
  <c r="GE745" s="1"/>
  <c r="FG745"/>
  <c r="FX745" s="1"/>
  <c r="FH745"/>
  <c r="GD745" s="1"/>
  <c r="FP764"/>
  <c r="GC764" s="1"/>
  <c r="FM764"/>
  <c r="GB764" s="1"/>
  <c r="FO764"/>
  <c r="GH764" s="1"/>
  <c r="FO837"/>
  <c r="GH837" s="1"/>
  <c r="FQ837"/>
  <c r="GA837" s="1"/>
  <c r="FM837"/>
  <c r="GB837" s="1"/>
  <c r="FG853"/>
  <c r="FX853" s="1"/>
  <c r="FK853"/>
  <c r="GF853" s="1"/>
  <c r="FI853"/>
  <c r="FZ853" s="1"/>
  <c r="FL853"/>
  <c r="GE853" s="1"/>
  <c r="FH853"/>
  <c r="GD853" s="1"/>
  <c r="FJ887"/>
  <c r="FY887" s="1"/>
  <c r="FG887"/>
  <c r="FX887" s="1"/>
  <c r="FG908"/>
  <c r="FX908" s="1"/>
  <c r="FJ908"/>
  <c r="FY908" s="1"/>
  <c r="FK916"/>
  <c r="GF916" s="1"/>
  <c r="FL916"/>
  <c r="GE916" s="1"/>
  <c r="FG916"/>
  <c r="FX916" s="1"/>
  <c r="FJ916"/>
  <c r="FY916" s="1"/>
  <c r="FQ935"/>
  <c r="GA935" s="1"/>
  <c r="FO944"/>
  <c r="GH944" s="1"/>
  <c r="FI984"/>
  <c r="FZ984" s="1"/>
  <c r="FL984"/>
  <c r="GE984" s="1"/>
  <c r="FK984"/>
  <c r="GF984" s="1"/>
  <c r="FG984"/>
  <c r="FX984" s="1"/>
  <c r="FG994"/>
  <c r="FX994" s="1"/>
  <c r="FK994"/>
  <c r="GF994" s="1"/>
  <c r="FP1028"/>
  <c r="GC1028" s="1"/>
  <c r="FM1028"/>
  <c r="GB1028" s="1"/>
  <c r="FI16"/>
  <c r="FZ16" s="1"/>
  <c r="FJ16"/>
  <c r="FY16" s="1"/>
  <c r="FQ31"/>
  <c r="GA31" s="1"/>
  <c r="FM31"/>
  <c r="GB31" s="1"/>
  <c r="FL646"/>
  <c r="GE646" s="1"/>
  <c r="GG646" s="1"/>
  <c r="FI646"/>
  <c r="FZ646" s="1"/>
  <c r="FJ646"/>
  <c r="FY646" s="1"/>
  <c r="FG646"/>
  <c r="FX646" s="1"/>
  <c r="FQ689"/>
  <c r="GA689" s="1"/>
  <c r="FM689"/>
  <c r="GB689" s="1"/>
  <c r="FQ724"/>
  <c r="GA724" s="1"/>
  <c r="FP724"/>
  <c r="GC724" s="1"/>
  <c r="FH762"/>
  <c r="GD762" s="1"/>
  <c r="FJ762"/>
  <c r="FY762" s="1"/>
  <c r="FL762"/>
  <c r="GE762" s="1"/>
  <c r="FK762"/>
  <c r="GF762" s="1"/>
  <c r="FG762"/>
  <c r="FX762" s="1"/>
  <c r="FI804"/>
  <c r="FZ804" s="1"/>
  <c r="FK841"/>
  <c r="GF841" s="1"/>
  <c r="FQ860"/>
  <c r="GA860" s="1"/>
  <c r="FL870"/>
  <c r="GE870" s="1"/>
  <c r="FJ870"/>
  <c r="FY870" s="1"/>
  <c r="FG870"/>
  <c r="FX870" s="1"/>
  <c r="FK870"/>
  <c r="GF870" s="1"/>
  <c r="FP877"/>
  <c r="GC877" s="1"/>
  <c r="FQ877"/>
  <c r="GA877" s="1"/>
  <c r="FM877"/>
  <c r="GB877" s="1"/>
  <c r="FI976"/>
  <c r="FZ976" s="1"/>
  <c r="FK976"/>
  <c r="GF976" s="1"/>
  <c r="GG976" s="1"/>
  <c r="FG976"/>
  <c r="FX976" s="1"/>
  <c r="FH994"/>
  <c r="GD994" s="1"/>
  <c r="FJ1005"/>
  <c r="FY1005" s="1"/>
  <c r="FG1005"/>
  <c r="FX1005" s="1"/>
  <c r="FI1005"/>
  <c r="FZ1005" s="1"/>
  <c r="FH1005"/>
  <c r="GD1005" s="1"/>
  <c r="FM1011"/>
  <c r="GB1011" s="1"/>
  <c r="FQ1011"/>
  <c r="GA1011" s="1"/>
  <c r="FP1011"/>
  <c r="GC1011" s="1"/>
  <c r="FQ14"/>
  <c r="GA14" s="1"/>
  <c r="FM14"/>
  <c r="GB14" s="1"/>
  <c r="FJ26"/>
  <c r="FY26" s="1"/>
  <c r="FI26"/>
  <c r="FZ26" s="1"/>
  <c r="FG26"/>
  <c r="FX26" s="1"/>
  <c r="FQ984"/>
  <c r="GA984" s="1"/>
  <c r="FP984"/>
  <c r="GC984" s="1"/>
  <c r="FL1028"/>
  <c r="GE1028" s="1"/>
  <c r="FH1028"/>
  <c r="GD1028" s="1"/>
  <c r="FI1028"/>
  <c r="FZ1028" s="1"/>
  <c r="FG1028"/>
  <c r="FX1028" s="1"/>
  <c r="FK1028"/>
  <c r="GF1028" s="1"/>
  <c r="FQ13"/>
  <c r="GA13" s="1"/>
  <c r="FP13"/>
  <c r="GC13" s="1"/>
  <c r="FP33"/>
  <c r="GC33" s="1"/>
  <c r="FM33"/>
  <c r="GB33" s="1"/>
  <c r="FI42"/>
  <c r="FZ42" s="1"/>
  <c r="FH42"/>
  <c r="GD42" s="1"/>
  <c r="FJ42"/>
  <c r="FY42" s="1"/>
  <c r="FQ881"/>
  <c r="GA881" s="1"/>
  <c r="FM881"/>
  <c r="GB881" s="1"/>
  <c r="FO881"/>
  <c r="GH881" s="1"/>
  <c r="FP781"/>
  <c r="GC781" s="1"/>
  <c r="FO781"/>
  <c r="GH781" s="1"/>
  <c r="FQ781"/>
  <c r="GA781" s="1"/>
  <c r="FM781"/>
  <c r="GB781" s="1"/>
  <c r="FM452"/>
  <c r="GB452" s="1"/>
  <c r="FO452"/>
  <c r="GH452" s="1"/>
  <c r="FQ452"/>
  <c r="GA452" s="1"/>
  <c r="FM492"/>
  <c r="GB492" s="1"/>
  <c r="FP492"/>
  <c r="GC492" s="1"/>
  <c r="FP416"/>
  <c r="GC416" s="1"/>
  <c r="FM416"/>
  <c r="GB416" s="1"/>
  <c r="FO416"/>
  <c r="GH416" s="1"/>
  <c r="FK855"/>
  <c r="GF855" s="1"/>
  <c r="FK905"/>
  <c r="GF905" s="1"/>
  <c r="FI805"/>
  <c r="FZ805" s="1"/>
  <c r="FG805"/>
  <c r="FX805" s="1"/>
  <c r="FL805"/>
  <c r="GE805" s="1"/>
  <c r="FK310"/>
  <c r="GF310" s="1"/>
  <c r="FI310"/>
  <c r="FZ310" s="1"/>
  <c r="FG310"/>
  <c r="FX310" s="1"/>
  <c r="FI360"/>
  <c r="FZ360" s="1"/>
  <c r="FG360"/>
  <c r="FX360" s="1"/>
  <c r="FJ360"/>
  <c r="FY360" s="1"/>
  <c r="FG328"/>
  <c r="FX328" s="1"/>
  <c r="FI328"/>
  <c r="FZ328" s="1"/>
  <c r="FJ328"/>
  <c r="FY328" s="1"/>
  <c r="FL328"/>
  <c r="GE328" s="1"/>
  <c r="FH233"/>
  <c r="GD233" s="1"/>
  <c r="FJ233"/>
  <c r="FY233" s="1"/>
  <c r="FI233"/>
  <c r="FZ233" s="1"/>
  <c r="FK233"/>
  <c r="GF233" s="1"/>
  <c r="FL233"/>
  <c r="GE233" s="1"/>
  <c r="FH190"/>
  <c r="GD190" s="1"/>
  <c r="FL190"/>
  <c r="GE190" s="1"/>
  <c r="FI190"/>
  <c r="FZ190" s="1"/>
  <c r="FG190"/>
  <c r="FX190" s="1"/>
  <c r="FH156"/>
  <c r="GD156" s="1"/>
  <c r="FI156"/>
  <c r="FZ156" s="1"/>
  <c r="FG156"/>
  <c r="FX156" s="1"/>
  <c r="FI983"/>
  <c r="FZ983" s="1"/>
  <c r="FL983"/>
  <c r="GE983" s="1"/>
  <c r="FH901"/>
  <c r="GD901" s="1"/>
  <c r="FJ901"/>
  <c r="FY901" s="1"/>
  <c r="FK901"/>
  <c r="GF901" s="1"/>
  <c r="FG901"/>
  <c r="FX901" s="1"/>
  <c r="FJ849"/>
  <c r="FY849" s="1"/>
  <c r="FG849"/>
  <c r="FX849" s="1"/>
  <c r="FH771"/>
  <c r="GD771" s="1"/>
  <c r="GG771" s="1"/>
  <c r="FI771"/>
  <c r="FZ771" s="1"/>
  <c r="FJ771"/>
  <c r="FY771" s="1"/>
  <c r="FG771"/>
  <c r="FX771" s="1"/>
  <c r="FG739"/>
  <c r="FX739" s="1"/>
  <c r="FH739"/>
  <c r="GD739" s="1"/>
  <c r="FI739"/>
  <c r="FZ739" s="1"/>
  <c r="FG633"/>
  <c r="FX633" s="1"/>
  <c r="FJ633"/>
  <c r="FY633" s="1"/>
  <c r="FI633"/>
  <c r="FZ633" s="1"/>
  <c r="FI584"/>
  <c r="FZ584" s="1"/>
  <c r="FL584"/>
  <c r="GE584" s="1"/>
  <c r="FI442"/>
  <c r="FZ442" s="1"/>
  <c r="FG442"/>
  <c r="FX442" s="1"/>
  <c r="FG510"/>
  <c r="FX510" s="1"/>
  <c r="FI510"/>
  <c r="FZ510" s="1"/>
  <c r="FL510"/>
  <c r="GE510" s="1"/>
  <c r="GG510" s="1"/>
  <c r="GI510" s="1"/>
  <c r="FJ510"/>
  <c r="FY510" s="1"/>
  <c r="FI364"/>
  <c r="FZ364" s="1"/>
  <c r="FG364"/>
  <c r="FX364" s="1"/>
  <c r="FL364"/>
  <c r="GE364" s="1"/>
  <c r="FJ364"/>
  <c r="FY364" s="1"/>
  <c r="FH410"/>
  <c r="GD410" s="1"/>
  <c r="FL410"/>
  <c r="GE410" s="1"/>
  <c r="FL358"/>
  <c r="GE358" s="1"/>
  <c r="FJ358"/>
  <c r="FY358" s="1"/>
  <c r="FI358"/>
  <c r="FZ358" s="1"/>
  <c r="FG358"/>
  <c r="FX358" s="1"/>
  <c r="FI398"/>
  <c r="FZ398" s="1"/>
  <c r="FH398"/>
  <c r="GD398" s="1"/>
  <c r="FL384"/>
  <c r="GE384" s="1"/>
  <c r="FH384"/>
  <c r="GD384" s="1"/>
  <c r="FK384"/>
  <c r="GF384" s="1"/>
  <c r="FI384"/>
  <c r="FZ384" s="1"/>
  <c r="FJ384"/>
  <c r="FY384" s="1"/>
  <c r="FH210"/>
  <c r="GD210" s="1"/>
  <c r="FI210"/>
  <c r="FZ210" s="1"/>
  <c r="FG133"/>
  <c r="FX133" s="1"/>
  <c r="FH133"/>
  <c r="GD133" s="1"/>
  <c r="FK133"/>
  <c r="GF133" s="1"/>
  <c r="FJ133"/>
  <c r="FY133" s="1"/>
  <c r="FH140"/>
  <c r="GD140" s="1"/>
  <c r="FJ51"/>
  <c r="FY51" s="1"/>
  <c r="FL51"/>
  <c r="GE51" s="1"/>
  <c r="FG51"/>
  <c r="FX51" s="1"/>
  <c r="FQ844"/>
  <c r="GA844" s="1"/>
  <c r="FM844"/>
  <c r="GB844" s="1"/>
  <c r="FP958"/>
  <c r="GC958" s="1"/>
  <c r="FO958"/>
  <c r="GH958" s="1"/>
  <c r="FM1032"/>
  <c r="GB1032" s="1"/>
  <c r="FO1032"/>
  <c r="GH1032" s="1"/>
  <c r="FJ27"/>
  <c r="FY27" s="1"/>
  <c r="FG36"/>
  <c r="FX36" s="1"/>
  <c r="FH46"/>
  <c r="GD46" s="1"/>
  <c r="FI46"/>
  <c r="FZ46" s="1"/>
  <c r="FJ46"/>
  <c r="FY46" s="1"/>
  <c r="FJ996"/>
  <c r="FY996" s="1"/>
  <c r="FL996"/>
  <c r="GE996" s="1"/>
  <c r="FG996"/>
  <c r="FX996" s="1"/>
  <c r="FK996"/>
  <c r="GF996" s="1"/>
  <c r="FI996"/>
  <c r="FZ996" s="1"/>
  <c r="FH996"/>
  <c r="GD996" s="1"/>
  <c r="FJ917"/>
  <c r="FY917" s="1"/>
  <c r="FG915"/>
  <c r="FX915" s="1"/>
  <c r="FJ915"/>
  <c r="FY915" s="1"/>
  <c r="FI915"/>
  <c r="FZ915" s="1"/>
  <c r="FG1033"/>
  <c r="FX1033" s="1"/>
  <c r="FI1033"/>
  <c r="FZ1033" s="1"/>
  <c r="FJ1033"/>
  <c r="FY1033" s="1"/>
  <c r="FH960"/>
  <c r="GD960" s="1"/>
  <c r="GG960" s="1"/>
  <c r="FI960"/>
  <c r="FZ960" s="1"/>
  <c r="FG960"/>
  <c r="FX960" s="1"/>
  <c r="FJ960"/>
  <c r="FY960" s="1"/>
  <c r="FI837"/>
  <c r="FZ837" s="1"/>
  <c r="FH837"/>
  <c r="GD837" s="1"/>
  <c r="GG837" s="1"/>
  <c r="FH772"/>
  <c r="GD772" s="1"/>
  <c r="GG772" s="1"/>
  <c r="FJ772"/>
  <c r="FY772" s="1"/>
  <c r="FG772"/>
  <c r="FX772" s="1"/>
  <c r="FI772"/>
  <c r="FZ772" s="1"/>
  <c r="FJ861"/>
  <c r="FY861" s="1"/>
  <c r="FG777"/>
  <c r="FX777" s="1"/>
  <c r="FI777"/>
  <c r="FZ777" s="1"/>
  <c r="FI695"/>
  <c r="FZ695" s="1"/>
  <c r="FL631"/>
  <c r="GE631" s="1"/>
  <c r="GG631" s="1"/>
  <c r="FI631"/>
  <c r="FZ631" s="1"/>
  <c r="FG485"/>
  <c r="FX485" s="1"/>
  <c r="FJ485"/>
  <c r="FY485" s="1"/>
  <c r="FH485"/>
  <c r="GD485" s="1"/>
  <c r="GG485" s="1"/>
  <c r="FI558"/>
  <c r="FZ558" s="1"/>
  <c r="FK558"/>
  <c r="GF558" s="1"/>
  <c r="FG558"/>
  <c r="FX558" s="1"/>
  <c r="FL558"/>
  <c r="GE558" s="1"/>
  <c r="FJ558"/>
  <c r="FY558" s="1"/>
  <c r="FH558"/>
  <c r="GD558" s="1"/>
  <c r="FL512"/>
  <c r="GE512" s="1"/>
  <c r="FG512"/>
  <c r="FX512" s="1"/>
  <c r="FJ512"/>
  <c r="FY512" s="1"/>
  <c r="FK512"/>
  <c r="GF512" s="1"/>
  <c r="FG454"/>
  <c r="FX454" s="1"/>
  <c r="FI454"/>
  <c r="FZ454" s="1"/>
  <c r="FH454"/>
  <c r="GD454" s="1"/>
  <c r="GG454" s="1"/>
  <c r="FJ454"/>
  <c r="FY454" s="1"/>
  <c r="FJ273"/>
  <c r="FY273" s="1"/>
  <c r="FG273"/>
  <c r="FX273" s="1"/>
  <c r="FL273"/>
  <c r="GE273" s="1"/>
  <c r="FI273"/>
  <c r="FZ273" s="1"/>
  <c r="FL264"/>
  <c r="GE264" s="1"/>
  <c r="FG264"/>
  <c r="FX264" s="1"/>
  <c r="FI264"/>
  <c r="FZ264" s="1"/>
  <c r="FJ264"/>
  <c r="FY264" s="1"/>
  <c r="FH196"/>
  <c r="GD196" s="1"/>
  <c r="FL196"/>
  <c r="GE196" s="1"/>
  <c r="FJ114"/>
  <c r="FY114" s="1"/>
  <c r="FH74"/>
  <c r="GD74" s="1"/>
  <c r="FK74"/>
  <c r="GF74" s="1"/>
  <c r="FI74"/>
  <c r="FZ74" s="1"/>
  <c r="FJ74"/>
  <c r="FY74" s="1"/>
  <c r="FQ912"/>
  <c r="GA912" s="1"/>
  <c r="FP912"/>
  <c r="GC912" s="1"/>
  <c r="FM912"/>
  <c r="GB912" s="1"/>
  <c r="FJ30"/>
  <c r="FY30" s="1"/>
  <c r="FQ142"/>
  <c r="GA142" s="1"/>
  <c r="FL880"/>
  <c r="GE880" s="1"/>
  <c r="FL801"/>
  <c r="GE801" s="1"/>
  <c r="GG801" s="1"/>
  <c r="FL285"/>
  <c r="GE285" s="1"/>
  <c r="FL103"/>
  <c r="GE103" s="1"/>
  <c r="FG59"/>
  <c r="FX59" s="1"/>
  <c r="FI14"/>
  <c r="FZ14" s="1"/>
  <c r="FJ14"/>
  <c r="FY14" s="1"/>
  <c r="FH59"/>
  <c r="GD59" s="1"/>
  <c r="FK68"/>
  <c r="GF68" s="1"/>
  <c r="FG86"/>
  <c r="FX86" s="1"/>
  <c r="FH132"/>
  <c r="GD132" s="1"/>
  <c r="FM172"/>
  <c r="GB172" s="1"/>
  <c r="FQ168"/>
  <c r="GA168" s="1"/>
  <c r="FM184"/>
  <c r="GB184" s="1"/>
  <c r="FG196"/>
  <c r="FX196" s="1"/>
  <c r="FP178"/>
  <c r="GC178" s="1"/>
  <c r="FQ364"/>
  <c r="GA364" s="1"/>
  <c r="FL360"/>
  <c r="GE360" s="1"/>
  <c r="FM545"/>
  <c r="GB545" s="1"/>
  <c r="FI745"/>
  <c r="FZ745" s="1"/>
  <c r="FH804"/>
  <c r="GD804" s="1"/>
  <c r="FH839"/>
  <c r="GD839" s="1"/>
  <c r="FG68"/>
  <c r="FX68" s="1"/>
  <c r="FH68"/>
  <c r="GD68" s="1"/>
  <c r="GG68" s="1"/>
  <c r="GI68" s="1"/>
  <c r="FJ68"/>
  <c r="FY68" s="1"/>
  <c r="FI68"/>
  <c r="FZ68" s="1"/>
  <c r="FL68"/>
  <c r="GE68" s="1"/>
  <c r="FP84"/>
  <c r="GC84" s="1"/>
  <c r="FQ84"/>
  <c r="GA84" s="1"/>
  <c r="FM84"/>
  <c r="GB84" s="1"/>
  <c r="FO84"/>
  <c r="GH84" s="1"/>
  <c r="FI90"/>
  <c r="FZ90" s="1"/>
  <c r="FG90"/>
  <c r="FX90" s="1"/>
  <c r="FL55"/>
  <c r="GE55" s="1"/>
  <c r="FH55"/>
  <c r="GD55" s="1"/>
  <c r="FM67"/>
  <c r="GB67" s="1"/>
  <c r="FQ67"/>
  <c r="GA67" s="1"/>
  <c r="FO67"/>
  <c r="GH67" s="1"/>
  <c r="FG82"/>
  <c r="FX82" s="1"/>
  <c r="FK82"/>
  <c r="GF82" s="1"/>
  <c r="FL82"/>
  <c r="GE82" s="1"/>
  <c r="FJ82"/>
  <c r="FY82" s="1"/>
  <c r="FH139"/>
  <c r="GD139" s="1"/>
  <c r="FK139"/>
  <c r="GF139" s="1"/>
  <c r="FI139"/>
  <c r="FZ139" s="1"/>
  <c r="FG139"/>
  <c r="FX139" s="1"/>
  <c r="FQ159"/>
  <c r="GA159" s="1"/>
  <c r="FO159"/>
  <c r="GH159" s="1"/>
  <c r="FM159"/>
  <c r="GB159" s="1"/>
  <c r="FP159"/>
  <c r="GC159" s="1"/>
  <c r="FP174"/>
  <c r="GC174" s="1"/>
  <c r="FI130"/>
  <c r="FZ130" s="1"/>
  <c r="FJ130"/>
  <c r="FY130" s="1"/>
  <c r="FH130"/>
  <c r="GD130" s="1"/>
  <c r="FL130"/>
  <c r="GE130" s="1"/>
  <c r="FG130"/>
  <c r="FX130" s="1"/>
  <c r="FH141"/>
  <c r="GD141" s="1"/>
  <c r="FG141"/>
  <c r="FX141" s="1"/>
  <c r="FJ141"/>
  <c r="FY141" s="1"/>
  <c r="FK141"/>
  <c r="GF141" s="1"/>
  <c r="FL589"/>
  <c r="GE589" s="1"/>
  <c r="FG589"/>
  <c r="FX589" s="1"/>
  <c r="FH589"/>
  <c r="GD589" s="1"/>
  <c r="FI589"/>
  <c r="FZ589" s="1"/>
  <c r="FG604"/>
  <c r="FX604" s="1"/>
  <c r="FI604"/>
  <c r="FZ604" s="1"/>
  <c r="FP624"/>
  <c r="GC624" s="1"/>
  <c r="FQ624"/>
  <c r="GA624" s="1"/>
  <c r="FM624"/>
  <c r="GB624" s="1"/>
  <c r="FO639"/>
  <c r="GH639" s="1"/>
  <c r="FQ639"/>
  <c r="GA639" s="1"/>
  <c r="FG641"/>
  <c r="FX641" s="1"/>
  <c r="FI641"/>
  <c r="FZ641" s="1"/>
  <c r="FJ641"/>
  <c r="FY641" s="1"/>
  <c r="FH653"/>
  <c r="GD653" s="1"/>
  <c r="FI653"/>
  <c r="FZ653" s="1"/>
  <c r="FK653"/>
  <c r="GF653" s="1"/>
  <c r="FL653"/>
  <c r="GE653" s="1"/>
  <c r="GG653" s="1"/>
  <c r="FG662"/>
  <c r="FX662" s="1"/>
  <c r="FI662"/>
  <c r="FZ662" s="1"/>
  <c r="FJ662"/>
  <c r="FY662" s="1"/>
  <c r="FL662"/>
  <c r="GE662" s="1"/>
  <c r="FJ670"/>
  <c r="FY670" s="1"/>
  <c r="FG670"/>
  <c r="FX670" s="1"/>
  <c r="FH670"/>
  <c r="GD670" s="1"/>
  <c r="FI677"/>
  <c r="FZ677" s="1"/>
  <c r="FL677"/>
  <c r="GE677" s="1"/>
  <c r="FH677"/>
  <c r="GD677" s="1"/>
  <c r="FM691"/>
  <c r="GB691" s="1"/>
  <c r="FO691"/>
  <c r="GH691" s="1"/>
  <c r="FQ691"/>
  <c r="GA691" s="1"/>
  <c r="FJ704"/>
  <c r="FY704" s="1"/>
  <c r="FG704"/>
  <c r="FX704" s="1"/>
  <c r="FQ745"/>
  <c r="GA745" s="1"/>
  <c r="FP745"/>
  <c r="GC745" s="1"/>
  <c r="FM745"/>
  <c r="GB745" s="1"/>
  <c r="FH770"/>
  <c r="GD770" s="1"/>
  <c r="GG770" s="1"/>
  <c r="FJ770"/>
  <c r="FY770" s="1"/>
  <c r="FG770"/>
  <c r="FX770" s="1"/>
  <c r="FJ802"/>
  <c r="FY802" s="1"/>
  <c r="FK802"/>
  <c r="GF802" s="1"/>
  <c r="FG802"/>
  <c r="FX802" s="1"/>
  <c r="FI569"/>
  <c r="FZ569" s="1"/>
  <c r="FL569"/>
  <c r="GE569" s="1"/>
  <c r="FJ569"/>
  <c r="FY569" s="1"/>
  <c r="FG569"/>
  <c r="FX569" s="1"/>
  <c r="FK569"/>
  <c r="GF569" s="1"/>
  <c r="FG590"/>
  <c r="FX590" s="1"/>
  <c r="FJ590"/>
  <c r="FY590" s="1"/>
  <c r="FL590"/>
  <c r="GE590" s="1"/>
  <c r="FI590"/>
  <c r="FZ590" s="1"/>
  <c r="FH590"/>
  <c r="GD590" s="1"/>
  <c r="FJ629"/>
  <c r="FY629" s="1"/>
  <c r="FL629"/>
  <c r="GE629" s="1"/>
  <c r="FH629"/>
  <c r="GD629" s="1"/>
  <c r="FK629"/>
  <c r="GF629" s="1"/>
  <c r="FG629"/>
  <c r="FX629" s="1"/>
  <c r="FQ653"/>
  <c r="GA653" s="1"/>
  <c r="FM653"/>
  <c r="GB653" s="1"/>
  <c r="FP653"/>
  <c r="GC653" s="1"/>
  <c r="FG680"/>
  <c r="FX680" s="1"/>
  <c r="FJ680"/>
  <c r="FY680" s="1"/>
  <c r="FH680"/>
  <c r="GD680" s="1"/>
  <c r="FI690"/>
  <c r="FZ690" s="1"/>
  <c r="FG690"/>
  <c r="FX690" s="1"/>
  <c r="FJ690"/>
  <c r="FY690" s="1"/>
  <c r="FQ711"/>
  <c r="GA711" s="1"/>
  <c r="FM711"/>
  <c r="GB711" s="1"/>
  <c r="FP711"/>
  <c r="GC711" s="1"/>
  <c r="FP741"/>
  <c r="GC741" s="1"/>
  <c r="FM741"/>
  <c r="GB741" s="1"/>
  <c r="FQ741"/>
  <c r="GA741" s="1"/>
  <c r="FQ761"/>
  <c r="GA761" s="1"/>
  <c r="FM761"/>
  <c r="GB761" s="1"/>
  <c r="FG793"/>
  <c r="FX793" s="1"/>
  <c r="FI793"/>
  <c r="FZ793" s="1"/>
  <c r="FL793"/>
  <c r="GE793" s="1"/>
  <c r="FL812"/>
  <c r="GE812" s="1"/>
  <c r="FM829"/>
  <c r="GB829" s="1"/>
  <c r="FQ829"/>
  <c r="GA829" s="1"/>
  <c r="FP829"/>
  <c r="GC829" s="1"/>
  <c r="FH758"/>
  <c r="GD758" s="1"/>
  <c r="FJ758"/>
  <c r="FY758" s="1"/>
  <c r="FL758"/>
  <c r="GE758" s="1"/>
  <c r="FG758"/>
  <c r="FX758" s="1"/>
  <c r="FK866"/>
  <c r="GF866" s="1"/>
  <c r="FG866"/>
  <c r="FX866" s="1"/>
  <c r="FH866"/>
  <c r="GD866" s="1"/>
  <c r="FJ866"/>
  <c r="FY866" s="1"/>
  <c r="FH871"/>
  <c r="GD871" s="1"/>
  <c r="FI871"/>
  <c r="FZ871" s="1"/>
  <c r="FL871"/>
  <c r="GE871" s="1"/>
  <c r="FJ926"/>
  <c r="FY926" s="1"/>
  <c r="FL926"/>
  <c r="GE926" s="1"/>
  <c r="FG926"/>
  <c r="FX926" s="1"/>
  <c r="FK926"/>
  <c r="GF926" s="1"/>
  <c r="FP930"/>
  <c r="GC930" s="1"/>
  <c r="FQ930"/>
  <c r="GA930" s="1"/>
  <c r="FO930"/>
  <c r="GH930" s="1"/>
  <c r="FJ934"/>
  <c r="FY934" s="1"/>
  <c r="FG934"/>
  <c r="FX934" s="1"/>
  <c r="FQ947"/>
  <c r="GA947" s="1"/>
  <c r="FP947"/>
  <c r="GC947" s="1"/>
  <c r="FM947"/>
  <c r="GB947" s="1"/>
  <c r="FL956"/>
  <c r="GE956" s="1"/>
  <c r="FH956"/>
  <c r="GD956" s="1"/>
  <c r="FI956"/>
  <c r="FZ956" s="1"/>
  <c r="FG956"/>
  <c r="FX956" s="1"/>
  <c r="FJ956"/>
  <c r="FY956" s="1"/>
  <c r="FK956"/>
  <c r="GF956" s="1"/>
  <c r="FI959"/>
  <c r="FZ959" s="1"/>
  <c r="FG959"/>
  <c r="FX959" s="1"/>
  <c r="FG971"/>
  <c r="FX971" s="1"/>
  <c r="FI971"/>
  <c r="FZ971" s="1"/>
  <c r="FJ986"/>
  <c r="FY986" s="1"/>
  <c r="FK986"/>
  <c r="GF986" s="1"/>
  <c r="FH986"/>
  <c r="GD986" s="1"/>
  <c r="FG986"/>
  <c r="FX986" s="1"/>
  <c r="FI986"/>
  <c r="FZ986" s="1"/>
  <c r="FL997"/>
  <c r="GE997" s="1"/>
  <c r="FJ997"/>
  <c r="FY997" s="1"/>
  <c r="FG997"/>
  <c r="FX997" s="1"/>
  <c r="FI997"/>
  <c r="FZ997" s="1"/>
  <c r="FH997"/>
  <c r="GD997" s="1"/>
  <c r="FL1029"/>
  <c r="GE1029" s="1"/>
  <c r="GG1029" s="1"/>
  <c r="FI1029"/>
  <c r="FZ1029" s="1"/>
  <c r="FG1029"/>
  <c r="FX1029" s="1"/>
  <c r="FJ1029"/>
  <c r="FY1029" s="1"/>
  <c r="FM612"/>
  <c r="GB612" s="1"/>
  <c r="GJ612"/>
  <c r="FL667"/>
  <c r="GE667" s="1"/>
  <c r="FH667"/>
  <c r="GD667" s="1"/>
  <c r="FG667"/>
  <c r="FX667" s="1"/>
  <c r="FJ667"/>
  <c r="FY667" s="1"/>
  <c r="FJ730"/>
  <c r="FY730" s="1"/>
  <c r="FO758"/>
  <c r="GH758" s="1"/>
  <c r="FP758"/>
  <c r="GC758" s="1"/>
  <c r="FI767"/>
  <c r="FZ767" s="1"/>
  <c r="FL767"/>
  <c r="GE767" s="1"/>
  <c r="GG767" s="1"/>
  <c r="FG767"/>
  <c r="FX767" s="1"/>
  <c r="FJ767"/>
  <c r="FY767" s="1"/>
  <c r="FM788"/>
  <c r="GB788" s="1"/>
  <c r="FQ788"/>
  <c r="GA788" s="1"/>
  <c r="FO788"/>
  <c r="GH788" s="1"/>
  <c r="FL802"/>
  <c r="GE802" s="1"/>
  <c r="FI833"/>
  <c r="FZ833" s="1"/>
  <c r="FK833"/>
  <c r="GF833" s="1"/>
  <c r="FL833"/>
  <c r="GE833" s="1"/>
  <c r="FL855"/>
  <c r="GE855" s="1"/>
  <c r="FH855"/>
  <c r="GD855" s="1"/>
  <c r="FJ875"/>
  <c r="FY875" s="1"/>
  <c r="FG875"/>
  <c r="FX875" s="1"/>
  <c r="FI875"/>
  <c r="FZ875" s="1"/>
  <c r="FI905"/>
  <c r="FZ905" s="1"/>
  <c r="FH905"/>
  <c r="GD905" s="1"/>
  <c r="FM931"/>
  <c r="GB931" s="1"/>
  <c r="FQ931"/>
  <c r="GA931" s="1"/>
  <c r="FH948"/>
  <c r="GD948" s="1"/>
  <c r="FK948"/>
  <c r="GF948" s="1"/>
  <c r="FJ948"/>
  <c r="FY948" s="1"/>
  <c r="FG948"/>
  <c r="FX948" s="1"/>
  <c r="FG975"/>
  <c r="FX975" s="1"/>
  <c r="FI975"/>
  <c r="FZ975" s="1"/>
  <c r="FJ982"/>
  <c r="FY982" s="1"/>
  <c r="FK982"/>
  <c r="GF982" s="1"/>
  <c r="FH982"/>
  <c r="GD982" s="1"/>
  <c r="FG982"/>
  <c r="FX982" s="1"/>
  <c r="FI982"/>
  <c r="FZ982" s="1"/>
  <c r="FP989"/>
  <c r="GC989" s="1"/>
  <c r="FM989"/>
  <c r="GB989" s="1"/>
  <c r="FO989"/>
  <c r="GH989" s="1"/>
  <c r="FQ989"/>
  <c r="GA989" s="1"/>
  <c r="FL1004"/>
  <c r="GE1004" s="1"/>
  <c r="FG1004"/>
  <c r="FX1004" s="1"/>
  <c r="FH1004"/>
  <c r="GD1004" s="1"/>
  <c r="FG1010"/>
  <c r="FX1010" s="1"/>
  <c r="FI1010"/>
  <c r="FZ1010" s="1"/>
  <c r="FH1010"/>
  <c r="GD1010" s="1"/>
  <c r="FI32"/>
  <c r="FZ32" s="1"/>
  <c r="FJ32"/>
  <c r="FY32" s="1"/>
  <c r="FG32"/>
  <c r="FX32" s="1"/>
  <c r="FO726"/>
  <c r="GH726" s="1"/>
  <c r="FG735"/>
  <c r="FX735" s="1"/>
  <c r="FL735"/>
  <c r="GE735" s="1"/>
  <c r="FH735"/>
  <c r="GD735" s="1"/>
  <c r="FI735"/>
  <c r="FZ735" s="1"/>
  <c r="FH760"/>
  <c r="GD760" s="1"/>
  <c r="FJ760"/>
  <c r="FY760" s="1"/>
  <c r="FO779"/>
  <c r="GH779" s="1"/>
  <c r="FP779"/>
  <c r="GC779" s="1"/>
  <c r="FQ779"/>
  <c r="GA779" s="1"/>
  <c r="FM779"/>
  <c r="GB779" s="1"/>
  <c r="FH788"/>
  <c r="GD788" s="1"/>
  <c r="GG788" s="1"/>
  <c r="FJ788"/>
  <c r="FY788" s="1"/>
  <c r="FG788"/>
  <c r="FX788" s="1"/>
  <c r="FG817"/>
  <c r="FX817" s="1"/>
  <c r="FK817"/>
  <c r="GF817" s="1"/>
  <c r="FL817"/>
  <c r="GE817" s="1"/>
  <c r="GJ817"/>
  <c r="FI817"/>
  <c r="FZ817" s="1"/>
  <c r="FI873"/>
  <c r="FZ873" s="1"/>
  <c r="FK873"/>
  <c r="GF873" s="1"/>
  <c r="FL873"/>
  <c r="GE873" s="1"/>
  <c r="FH873"/>
  <c r="GD873" s="1"/>
  <c r="FG880"/>
  <c r="FX880" s="1"/>
  <c r="FH880"/>
  <c r="GD880" s="1"/>
  <c r="FJ880"/>
  <c r="FY880" s="1"/>
  <c r="FI880"/>
  <c r="FZ880" s="1"/>
  <c r="FI913"/>
  <c r="FZ913" s="1"/>
  <c r="FL913"/>
  <c r="GE913" s="1"/>
  <c r="FH913"/>
  <c r="GD913" s="1"/>
  <c r="FH940"/>
  <c r="GD940" s="1"/>
  <c r="FK940"/>
  <c r="GF940" s="1"/>
  <c r="FI940"/>
  <c r="FZ940" s="1"/>
  <c r="FG940"/>
  <c r="FX940" s="1"/>
  <c r="FJ940"/>
  <c r="FY940" s="1"/>
  <c r="FJ964"/>
  <c r="FY964" s="1"/>
  <c r="FG964"/>
  <c r="FX964" s="1"/>
  <c r="FH964"/>
  <c r="GD964" s="1"/>
  <c r="FJ989"/>
  <c r="FY989" s="1"/>
  <c r="FL989"/>
  <c r="GE989" s="1"/>
  <c r="FI989"/>
  <c r="FZ989" s="1"/>
  <c r="FG989"/>
  <c r="FX989" s="1"/>
  <c r="FK1002"/>
  <c r="GF1002" s="1"/>
  <c r="FJ1002"/>
  <c r="FY1002" s="1"/>
  <c r="FL1002"/>
  <c r="GE1002" s="1"/>
  <c r="FG1002"/>
  <c r="FX1002" s="1"/>
  <c r="FH1002"/>
  <c r="GD1002" s="1"/>
  <c r="FI1002"/>
  <c r="FZ1002" s="1"/>
  <c r="FK1022"/>
  <c r="GF1022" s="1"/>
  <c r="FH1022"/>
  <c r="GD1022" s="1"/>
  <c r="FG1022"/>
  <c r="FX1022" s="1"/>
  <c r="FL1022"/>
  <c r="GE1022" s="1"/>
  <c r="FI1022"/>
  <c r="FZ1022" s="1"/>
  <c r="FI639"/>
  <c r="FZ639" s="1"/>
  <c r="FH639"/>
  <c r="GD639" s="1"/>
  <c r="GG639" s="1"/>
  <c r="FI715"/>
  <c r="FZ715" s="1"/>
  <c r="FH749"/>
  <c r="GD749" s="1"/>
  <c r="FL749"/>
  <c r="GE749" s="1"/>
  <c r="FG749"/>
  <c r="FX749" s="1"/>
  <c r="FQ768"/>
  <c r="GA768" s="1"/>
  <c r="FM768"/>
  <c r="GB768" s="1"/>
  <c r="FM784"/>
  <c r="GB784" s="1"/>
  <c r="FQ784"/>
  <c r="GA784" s="1"/>
  <c r="FP819"/>
  <c r="GC819" s="1"/>
  <c r="FO831"/>
  <c r="GH831" s="1"/>
  <c r="FQ831"/>
  <c r="GA831" s="1"/>
  <c r="FM831"/>
  <c r="GB831" s="1"/>
  <c r="FQ857"/>
  <c r="GA857" s="1"/>
  <c r="FM857"/>
  <c r="GB857" s="1"/>
  <c r="FM867"/>
  <c r="GB867" s="1"/>
  <c r="FQ867"/>
  <c r="GA867" s="1"/>
  <c r="FG872"/>
  <c r="FX872" s="1"/>
  <c r="FH872"/>
  <c r="GD872" s="1"/>
  <c r="FJ872"/>
  <c r="FY872" s="1"/>
  <c r="FI872"/>
  <c r="FZ872" s="1"/>
  <c r="FL872"/>
  <c r="GE872" s="1"/>
  <c r="GJ885"/>
  <c r="FI885"/>
  <c r="FZ885" s="1"/>
  <c r="FM891"/>
  <c r="GB891" s="1"/>
  <c r="FJ912"/>
  <c r="FY912" s="1"/>
  <c r="FG912"/>
  <c r="FX912" s="1"/>
  <c r="FI912"/>
  <c r="FZ912" s="1"/>
  <c r="FL929"/>
  <c r="GE929" s="1"/>
  <c r="FL942"/>
  <c r="GE942" s="1"/>
  <c r="FH942"/>
  <c r="GD942" s="1"/>
  <c r="FI942"/>
  <c r="FZ942" s="1"/>
  <c r="FJ942"/>
  <c r="FY942" s="1"/>
  <c r="FG942"/>
  <c r="FX942" s="1"/>
  <c r="FQ951"/>
  <c r="GA951" s="1"/>
  <c r="FM951"/>
  <c r="GB951" s="1"/>
  <c r="FP951"/>
  <c r="GC951" s="1"/>
  <c r="FP954"/>
  <c r="GC954" s="1"/>
  <c r="FO954"/>
  <c r="GH954" s="1"/>
  <c r="FQ1009"/>
  <c r="GA1009" s="1"/>
  <c r="FP1009"/>
  <c r="GC1009" s="1"/>
  <c r="FM1009"/>
  <c r="GB1009" s="1"/>
  <c r="FK19"/>
  <c r="GF19" s="1"/>
  <c r="FP870"/>
  <c r="GC870" s="1"/>
  <c r="FM870"/>
  <c r="GB870" s="1"/>
  <c r="FJ939"/>
  <c r="FY939" s="1"/>
  <c r="FL939"/>
  <c r="GE939" s="1"/>
  <c r="FG939"/>
  <c r="FX939" s="1"/>
  <c r="FK939"/>
  <c r="GF939" s="1"/>
  <c r="FL968"/>
  <c r="GE968" s="1"/>
  <c r="FG968"/>
  <c r="FX968" s="1"/>
  <c r="FJ968"/>
  <c r="FY968" s="1"/>
  <c r="FH968"/>
  <c r="GD968" s="1"/>
  <c r="FI968"/>
  <c r="FZ968" s="1"/>
  <c r="FL981"/>
  <c r="GE981" s="1"/>
  <c r="FI981"/>
  <c r="FZ981" s="1"/>
  <c r="FG981"/>
  <c r="FX981" s="1"/>
  <c r="FJ981"/>
  <c r="FY981" s="1"/>
  <c r="FI994"/>
  <c r="FZ994" s="1"/>
  <c r="AT1021"/>
  <c r="FL1021"/>
  <c r="GE1021" s="1"/>
  <c r="FG1021"/>
  <c r="FX1021" s="1"/>
  <c r="FG1037"/>
  <c r="FX1037" s="1"/>
  <c r="FJ1037"/>
  <c r="FY1037" s="1"/>
  <c r="FI1037"/>
  <c r="FZ1037" s="1"/>
  <c r="FI22"/>
  <c r="FZ22" s="1"/>
  <c r="FO9"/>
  <c r="GH9" s="1"/>
  <c r="FM9"/>
  <c r="GB9" s="1"/>
  <c r="FQ9"/>
  <c r="GA9" s="1"/>
  <c r="FM927"/>
  <c r="GB927" s="1"/>
  <c r="FO927"/>
  <c r="GH927" s="1"/>
  <c r="FQ927"/>
  <c r="GA927" s="1"/>
  <c r="FO835"/>
  <c r="GH835" s="1"/>
  <c r="FQ835"/>
  <c r="GA835" s="1"/>
  <c r="FM835"/>
  <c r="GB835" s="1"/>
  <c r="FQ542"/>
  <c r="GA542" s="1"/>
  <c r="FM542"/>
  <c r="GB542" s="1"/>
  <c r="FP542"/>
  <c r="GC542" s="1"/>
  <c r="FO542"/>
  <c r="GH542" s="1"/>
  <c r="FM466"/>
  <c r="GB466" s="1"/>
  <c r="FO466"/>
  <c r="GH466" s="1"/>
  <c r="FP466"/>
  <c r="GC466" s="1"/>
  <c r="FM476"/>
  <c r="GB476" s="1"/>
  <c r="FO476"/>
  <c r="GH476" s="1"/>
  <c r="FQ167"/>
  <c r="GA167" s="1"/>
  <c r="FO167"/>
  <c r="GH167" s="1"/>
  <c r="FQ78"/>
  <c r="GA78" s="1"/>
  <c r="FP78"/>
  <c r="GC78" s="1"/>
  <c r="FO78"/>
  <c r="GH78" s="1"/>
  <c r="FM78"/>
  <c r="GB78" s="1"/>
  <c r="FK897"/>
  <c r="GF897" s="1"/>
  <c r="FK869"/>
  <c r="GF869" s="1"/>
  <c r="FG831"/>
  <c r="FX831" s="1"/>
  <c r="FJ831"/>
  <c r="FY831" s="1"/>
  <c r="FI831"/>
  <c r="FZ831" s="1"/>
  <c r="FK835"/>
  <c r="GF835" s="1"/>
  <c r="FK669"/>
  <c r="GF669" s="1"/>
  <c r="FL669"/>
  <c r="GE669" s="1"/>
  <c r="FI669"/>
  <c r="FZ669" s="1"/>
  <c r="FH669"/>
  <c r="GD669" s="1"/>
  <c r="FJ534"/>
  <c r="FY534" s="1"/>
  <c r="FK534"/>
  <c r="GF534" s="1"/>
  <c r="FI534"/>
  <c r="FZ534" s="1"/>
  <c r="FL534"/>
  <c r="GE534" s="1"/>
  <c r="FH534"/>
  <c r="GD534" s="1"/>
  <c r="FK617"/>
  <c r="GF617" s="1"/>
  <c r="FG617"/>
  <c r="FX617" s="1"/>
  <c r="FL617"/>
  <c r="GE617" s="1"/>
  <c r="FJ617"/>
  <c r="FY617" s="1"/>
  <c r="FH617"/>
  <c r="GD617" s="1"/>
  <c r="FI396"/>
  <c r="FZ396" s="1"/>
  <c r="FG396"/>
  <c r="FX396" s="1"/>
  <c r="FH396"/>
  <c r="GD396" s="1"/>
  <c r="FL396"/>
  <c r="GE396" s="1"/>
  <c r="FK396"/>
  <c r="GF396" s="1"/>
  <c r="FJ396"/>
  <c r="FY396" s="1"/>
  <c r="FH395"/>
  <c r="GD395" s="1"/>
  <c r="FJ395"/>
  <c r="FY395" s="1"/>
  <c r="FL395"/>
  <c r="GE395" s="1"/>
  <c r="FI395"/>
  <c r="FZ395" s="1"/>
  <c r="FK395"/>
  <c r="GF395" s="1"/>
  <c r="FK352"/>
  <c r="GF352" s="1"/>
  <c r="FL352"/>
  <c r="GE352" s="1"/>
  <c r="FI352"/>
  <c r="FZ352" s="1"/>
  <c r="FH352"/>
  <c r="GD352" s="1"/>
  <c r="FI212"/>
  <c r="FZ212" s="1"/>
  <c r="FH212"/>
  <c r="GD212" s="1"/>
  <c r="FG236"/>
  <c r="FX236" s="1"/>
  <c r="FL236"/>
  <c r="GE236" s="1"/>
  <c r="FJ236"/>
  <c r="FY236" s="1"/>
  <c r="FL189"/>
  <c r="GE189" s="1"/>
  <c r="FH189"/>
  <c r="GD189" s="1"/>
  <c r="FI189"/>
  <c r="FZ189" s="1"/>
  <c r="FI865"/>
  <c r="FZ865" s="1"/>
  <c r="FH865"/>
  <c r="GD865" s="1"/>
  <c r="FK865"/>
  <c r="GF865" s="1"/>
  <c r="FL865"/>
  <c r="GE865" s="1"/>
  <c r="FI921"/>
  <c r="FZ921" s="1"/>
  <c r="FH921"/>
  <c r="GD921" s="1"/>
  <c r="FL921"/>
  <c r="GE921" s="1"/>
  <c r="FL809"/>
  <c r="GE809" s="1"/>
  <c r="FI809"/>
  <c r="FZ809" s="1"/>
  <c r="FG809"/>
  <c r="FX809" s="1"/>
  <c r="FK719"/>
  <c r="GF719" s="1"/>
  <c r="FL719"/>
  <c r="GE719" s="1"/>
  <c r="FH719"/>
  <c r="GD719" s="1"/>
  <c r="FG719"/>
  <c r="FX719" s="1"/>
  <c r="FG725"/>
  <c r="FX725" s="1"/>
  <c r="FJ725"/>
  <c r="FY725" s="1"/>
  <c r="FI725"/>
  <c r="FZ725" s="1"/>
  <c r="FG741"/>
  <c r="FX741" s="1"/>
  <c r="FH741"/>
  <c r="GD741" s="1"/>
  <c r="FL554"/>
  <c r="GE554" s="1"/>
  <c r="FI554"/>
  <c r="FZ554" s="1"/>
  <c r="FH554"/>
  <c r="GD554" s="1"/>
  <c r="FI596"/>
  <c r="FZ596" s="1"/>
  <c r="FG596"/>
  <c r="FX596" s="1"/>
  <c r="FK596"/>
  <c r="GF596" s="1"/>
  <c r="FJ596"/>
  <c r="FY596" s="1"/>
  <c r="FH596"/>
  <c r="GD596" s="1"/>
  <c r="FI418"/>
  <c r="FZ418" s="1"/>
  <c r="FK418"/>
  <c r="GF418" s="1"/>
  <c r="FI327"/>
  <c r="FZ327" s="1"/>
  <c r="FH327"/>
  <c r="GD327" s="1"/>
  <c r="FG327"/>
  <c r="FX327" s="1"/>
  <c r="FG374"/>
  <c r="FX374" s="1"/>
  <c r="FI374"/>
  <c r="FZ374" s="1"/>
  <c r="FG318"/>
  <c r="FX318" s="1"/>
  <c r="FI318"/>
  <c r="FZ318" s="1"/>
  <c r="FJ318"/>
  <c r="FY318" s="1"/>
  <c r="FK378"/>
  <c r="GF378" s="1"/>
  <c r="FG378"/>
  <c r="FX378" s="1"/>
  <c r="FL378"/>
  <c r="GE378" s="1"/>
  <c r="FK246"/>
  <c r="GF246" s="1"/>
  <c r="FG246"/>
  <c r="FX246" s="1"/>
  <c r="FJ246"/>
  <c r="FY246" s="1"/>
  <c r="FH246"/>
  <c r="GD246" s="1"/>
  <c r="FI246"/>
  <c r="FZ246" s="1"/>
  <c r="FL238"/>
  <c r="GE238" s="1"/>
  <c r="FI238"/>
  <c r="FZ238" s="1"/>
  <c r="FG238"/>
  <c r="FX238" s="1"/>
  <c r="FL226"/>
  <c r="GE226" s="1"/>
  <c r="FG226"/>
  <c r="FX226" s="1"/>
  <c r="FJ172"/>
  <c r="FY172" s="1"/>
  <c r="FG172"/>
  <c r="FX172" s="1"/>
  <c r="FL172"/>
  <c r="GE172" s="1"/>
  <c r="FG170"/>
  <c r="FX170" s="1"/>
  <c r="FK170"/>
  <c r="GF170" s="1"/>
  <c r="FG61"/>
  <c r="FX61" s="1"/>
  <c r="FL61"/>
  <c r="GE61" s="1"/>
  <c r="FQ967"/>
  <c r="GA967" s="1"/>
  <c r="FM967"/>
  <c r="GB967" s="1"/>
  <c r="FP967"/>
  <c r="GC967" s="1"/>
  <c r="FG1027"/>
  <c r="FX1027" s="1"/>
  <c r="FI1027"/>
  <c r="FZ1027" s="1"/>
  <c r="FJ1027"/>
  <c r="FY1027" s="1"/>
  <c r="FL22"/>
  <c r="GE22" s="1"/>
  <c r="FQ33"/>
  <c r="GA33" s="1"/>
  <c r="FG40"/>
  <c r="FX40" s="1"/>
  <c r="FI40"/>
  <c r="FZ40" s="1"/>
  <c r="FM42"/>
  <c r="GB42" s="1"/>
  <c r="FP42"/>
  <c r="GC42" s="1"/>
  <c r="FH10"/>
  <c r="GD10" s="1"/>
  <c r="FJ10"/>
  <c r="FY10" s="1"/>
  <c r="FG10"/>
  <c r="FX10" s="1"/>
  <c r="FI958"/>
  <c r="FZ958" s="1"/>
  <c r="FJ958"/>
  <c r="FY958" s="1"/>
  <c r="FH958"/>
  <c r="GD958" s="1"/>
  <c r="GG958" s="1"/>
  <c r="FG958"/>
  <c r="FX958" s="1"/>
  <c r="FG21"/>
  <c r="FX21" s="1"/>
  <c r="FI21"/>
  <c r="FZ21" s="1"/>
  <c r="FH21"/>
  <c r="GD21" s="1"/>
  <c r="FK21"/>
  <c r="GF21" s="1"/>
  <c r="FG867"/>
  <c r="FX867" s="1"/>
  <c r="FJ867"/>
  <c r="FY867" s="1"/>
  <c r="FI867"/>
  <c r="FZ867" s="1"/>
  <c r="FI987"/>
  <c r="FZ987" s="1"/>
  <c r="FJ806"/>
  <c r="FY806" s="1"/>
  <c r="FI808"/>
  <c r="FZ808" s="1"/>
  <c r="FH808"/>
  <c r="GD808" s="1"/>
  <c r="FJ808"/>
  <c r="FY808" s="1"/>
  <c r="FG808"/>
  <c r="FX808" s="1"/>
  <c r="FJ752"/>
  <c r="FY752" s="1"/>
  <c r="FG752"/>
  <c r="FX752" s="1"/>
  <c r="FG711"/>
  <c r="FX711" s="1"/>
  <c r="FL711"/>
  <c r="GE711" s="1"/>
  <c r="GG711" s="1"/>
  <c r="FJ711"/>
  <c r="FY711" s="1"/>
  <c r="FK829"/>
  <c r="GF829" s="1"/>
  <c r="FL829"/>
  <c r="GE829" s="1"/>
  <c r="FJ829"/>
  <c r="FY829" s="1"/>
  <c r="FH829"/>
  <c r="GD829" s="1"/>
  <c r="FG829"/>
  <c r="FX829" s="1"/>
  <c r="FG675"/>
  <c r="FX675" s="1"/>
  <c r="FJ675"/>
  <c r="FY675" s="1"/>
  <c r="FI657"/>
  <c r="FZ657" s="1"/>
  <c r="FL657"/>
  <c r="GE657" s="1"/>
  <c r="FH657"/>
  <c r="GD657" s="1"/>
  <c r="FJ585"/>
  <c r="FY585" s="1"/>
  <c r="FG585"/>
  <c r="FX585" s="1"/>
  <c r="FI488"/>
  <c r="FZ488" s="1"/>
  <c r="FJ488"/>
  <c r="FY488" s="1"/>
  <c r="FG488"/>
  <c r="FX488" s="1"/>
  <c r="FG456"/>
  <c r="FX456" s="1"/>
  <c r="FL456"/>
  <c r="GE456" s="1"/>
  <c r="FH456"/>
  <c r="GD456" s="1"/>
  <c r="FI456"/>
  <c r="FZ456" s="1"/>
  <c r="FJ456"/>
  <c r="FY456" s="1"/>
  <c r="FH536"/>
  <c r="GD536" s="1"/>
  <c r="FG536"/>
  <c r="FX536" s="1"/>
  <c r="FK536"/>
  <c r="GF536" s="1"/>
  <c r="FJ536"/>
  <c r="FY536" s="1"/>
  <c r="FI536"/>
  <c r="FZ536" s="1"/>
  <c r="FJ467"/>
  <c r="FY467" s="1"/>
  <c r="FI467"/>
  <c r="FZ467" s="1"/>
  <c r="FH467"/>
  <c r="GD467" s="1"/>
  <c r="GG467" s="1"/>
  <c r="FG467"/>
  <c r="FX467" s="1"/>
  <c r="FI406"/>
  <c r="FZ406" s="1"/>
  <c r="FG406"/>
  <c r="FX406" s="1"/>
  <c r="GJ406"/>
  <c r="FH284"/>
  <c r="GD284" s="1"/>
  <c r="FL284"/>
  <c r="GE284" s="1"/>
  <c r="FK284"/>
  <c r="GF284" s="1"/>
  <c r="FJ285"/>
  <c r="FY285" s="1"/>
  <c r="FG285"/>
  <c r="FX285" s="1"/>
  <c r="FJ103"/>
  <c r="FY103" s="1"/>
  <c r="FH40"/>
  <c r="GD40" s="1"/>
  <c r="GG40" s="1"/>
  <c r="FP19"/>
  <c r="GC19" s="1"/>
  <c r="FH81"/>
  <c r="GD81" s="1"/>
  <c r="FI19"/>
  <c r="FZ19" s="1"/>
  <c r="FP88"/>
  <c r="GC88" s="1"/>
  <c r="FL110"/>
  <c r="GE110" s="1"/>
  <c r="FL59"/>
  <c r="GE59" s="1"/>
  <c r="FH662"/>
  <c r="GD662" s="1"/>
  <c r="FK86"/>
  <c r="GF86" s="1"/>
  <c r="FI10"/>
  <c r="FZ10" s="1"/>
  <c r="FH19"/>
  <c r="GD19" s="1"/>
  <c r="FJ21"/>
  <c r="FY21" s="1"/>
  <c r="FG44"/>
  <c r="FX44" s="1"/>
  <c r="FH44"/>
  <c r="GD44" s="1"/>
  <c r="FH51"/>
  <c r="GD51" s="1"/>
  <c r="FJ61"/>
  <c r="FY61" s="1"/>
  <c r="FM88"/>
  <c r="GB88" s="1"/>
  <c r="FG74"/>
  <c r="FX74" s="1"/>
  <c r="FL81"/>
  <c r="GE81" s="1"/>
  <c r="FH121"/>
  <c r="GD121" s="1"/>
  <c r="GG121" s="1"/>
  <c r="FG114"/>
  <c r="FX114" s="1"/>
  <c r="FK130"/>
  <c r="GF130" s="1"/>
  <c r="FL141"/>
  <c r="GE141" s="1"/>
  <c r="FL156"/>
  <c r="GE156" s="1"/>
  <c r="FH170"/>
  <c r="GD170" s="1"/>
  <c r="FK236"/>
  <c r="GF236" s="1"/>
  <c r="FP162"/>
  <c r="GC162" s="1"/>
  <c r="FG233"/>
  <c r="FX233" s="1"/>
  <c r="FH236"/>
  <c r="GD236" s="1"/>
  <c r="FI410"/>
  <c r="FZ410" s="1"/>
  <c r="FJ374"/>
  <c r="FY374" s="1"/>
  <c r="FM443"/>
  <c r="GB443" s="1"/>
  <c r="FQ492"/>
  <c r="GA492" s="1"/>
  <c r="FI741"/>
  <c r="FZ741" s="1"/>
  <c r="FG760"/>
  <c r="FX760" s="1"/>
  <c r="FP51"/>
  <c r="GC51" s="1"/>
  <c r="FM51"/>
  <c r="GB51" s="1"/>
  <c r="FM86"/>
  <c r="GB86" s="1"/>
  <c r="GJ86" s="1"/>
  <c r="FQ86"/>
  <c r="GA86" s="1"/>
  <c r="FI91"/>
  <c r="FZ91" s="1"/>
  <c r="FJ91"/>
  <c r="FY91" s="1"/>
  <c r="FG91"/>
  <c r="FX91" s="1"/>
  <c r="FL91"/>
  <c r="GE91" s="1"/>
  <c r="FI63"/>
  <c r="FZ63" s="1"/>
  <c r="FL63"/>
  <c r="GE63" s="1"/>
  <c r="FK63"/>
  <c r="GF63" s="1"/>
  <c r="FJ63"/>
  <c r="FY63" s="1"/>
  <c r="FH63"/>
  <c r="GD63" s="1"/>
  <c r="FL71"/>
  <c r="GE71" s="1"/>
  <c r="FI71"/>
  <c r="FZ71" s="1"/>
  <c r="FK71"/>
  <c r="GF71" s="1"/>
  <c r="FJ71"/>
  <c r="FY71" s="1"/>
  <c r="FG71"/>
  <c r="FX71" s="1"/>
  <c r="FJ69"/>
  <c r="FY69" s="1"/>
  <c r="FG69"/>
  <c r="FX69" s="1"/>
  <c r="FJ89"/>
  <c r="FY89" s="1"/>
  <c r="FG89"/>
  <c r="FX89" s="1"/>
  <c r="FL89"/>
  <c r="GE89" s="1"/>
  <c r="FQ98"/>
  <c r="GA98" s="1"/>
  <c r="FM98"/>
  <c r="GB98" s="1"/>
  <c r="FK106"/>
  <c r="GF106" s="1"/>
  <c r="FJ106"/>
  <c r="FY106" s="1"/>
  <c r="FG106"/>
  <c r="FX106" s="1"/>
  <c r="FH106"/>
  <c r="GD106" s="1"/>
  <c r="FL118"/>
  <c r="GE118" s="1"/>
  <c r="FH118"/>
  <c r="GD118" s="1"/>
  <c r="FK118"/>
  <c r="GF118" s="1"/>
  <c r="FO138"/>
  <c r="GH138" s="1"/>
  <c r="FQ138"/>
  <c r="GA138" s="1"/>
  <c r="FM138"/>
  <c r="GB138" s="1"/>
  <c r="FQ570"/>
  <c r="GA570" s="1"/>
  <c r="FP570"/>
  <c r="GC570" s="1"/>
  <c r="FM570"/>
  <c r="GB570" s="1"/>
  <c r="FO570"/>
  <c r="GH570" s="1"/>
  <c r="FP592"/>
  <c r="GC592" s="1"/>
  <c r="FQ592"/>
  <c r="GA592" s="1"/>
  <c r="FM592"/>
  <c r="GB592" s="1"/>
  <c r="FQ630"/>
  <c r="GA630" s="1"/>
  <c r="FP630"/>
  <c r="GC630" s="1"/>
  <c r="FM630"/>
  <c r="GB630" s="1"/>
  <c r="AT679"/>
  <c r="FI679"/>
  <c r="FZ679" s="1"/>
  <c r="FQ743"/>
  <c r="GA743" s="1"/>
  <c r="FP743"/>
  <c r="GC743" s="1"/>
  <c r="FM743"/>
  <c r="GB743" s="1"/>
  <c r="FO743"/>
  <c r="GH743" s="1"/>
  <c r="FP756"/>
  <c r="GC756" s="1"/>
  <c r="FM756"/>
  <c r="GB756" s="1"/>
  <c r="FQ756"/>
  <c r="GA756" s="1"/>
  <c r="FO771"/>
  <c r="GH771" s="1"/>
  <c r="FP771"/>
  <c r="GC771" s="1"/>
  <c r="FQ771"/>
  <c r="GA771" s="1"/>
  <c r="FM771"/>
  <c r="GB771" s="1"/>
  <c r="FO795"/>
  <c r="GH795" s="1"/>
  <c r="FP795"/>
  <c r="GC795" s="1"/>
  <c r="FM795"/>
  <c r="GB795" s="1"/>
  <c r="FQ795"/>
  <c r="GA795" s="1"/>
  <c r="FM799"/>
  <c r="GB799" s="1"/>
  <c r="GJ799" s="1"/>
  <c r="FP799"/>
  <c r="GC799" s="1"/>
  <c r="FM807"/>
  <c r="GB807" s="1"/>
  <c r="FP807"/>
  <c r="GC807" s="1"/>
  <c r="FI615"/>
  <c r="FZ615" s="1"/>
  <c r="FK615"/>
  <c r="GF615" s="1"/>
  <c r="FL615"/>
  <c r="GE615" s="1"/>
  <c r="FG615"/>
  <c r="FX615" s="1"/>
  <c r="FJ615"/>
  <c r="FY615" s="1"/>
  <c r="FH615"/>
  <c r="GD615" s="1"/>
  <c r="FP632"/>
  <c r="GC632" s="1"/>
  <c r="FQ632"/>
  <c r="GA632" s="1"/>
  <c r="FM632"/>
  <c r="GB632" s="1"/>
  <c r="FM661"/>
  <c r="GB661" s="1"/>
  <c r="GJ661" s="1"/>
  <c r="FM687"/>
  <c r="GB687" s="1"/>
  <c r="GJ687" s="1"/>
  <c r="FP687"/>
  <c r="GC687" s="1"/>
  <c r="FQ687"/>
  <c r="GA687" s="1"/>
  <c r="FK698"/>
  <c r="GF698" s="1"/>
  <c r="FG698"/>
  <c r="FX698" s="1"/>
  <c r="FJ698"/>
  <c r="FY698" s="1"/>
  <c r="FL698"/>
  <c r="GE698" s="1"/>
  <c r="FM713"/>
  <c r="GB713" s="1"/>
  <c r="FQ713"/>
  <c r="GA713" s="1"/>
  <c r="FP713"/>
  <c r="GC713" s="1"/>
  <c r="FG724"/>
  <c r="FX724" s="1"/>
  <c r="FJ724"/>
  <c r="FY724" s="1"/>
  <c r="FH724"/>
  <c r="GD724" s="1"/>
  <c r="FM767"/>
  <c r="GB767" s="1"/>
  <c r="FP767"/>
  <c r="GC767" s="1"/>
  <c r="FO775"/>
  <c r="GH775" s="1"/>
  <c r="FP775"/>
  <c r="GC775" s="1"/>
  <c r="FM775"/>
  <c r="GB775" s="1"/>
  <c r="FI779"/>
  <c r="FZ779" s="1"/>
  <c r="FG779"/>
  <c r="FX779" s="1"/>
  <c r="FH782"/>
  <c r="GD782" s="1"/>
  <c r="FJ782"/>
  <c r="FY782" s="1"/>
  <c r="FK782"/>
  <c r="GF782" s="1"/>
  <c r="FG782"/>
  <c r="FX782" s="1"/>
  <c r="FJ796"/>
  <c r="FY796" s="1"/>
  <c r="FH796"/>
  <c r="GD796" s="1"/>
  <c r="FK796"/>
  <c r="GF796" s="1"/>
  <c r="FG796"/>
  <c r="FX796" s="1"/>
  <c r="FL841"/>
  <c r="GE841" s="1"/>
  <c r="FH841"/>
  <c r="GD841" s="1"/>
  <c r="FG841"/>
  <c r="FX841" s="1"/>
  <c r="FJ841"/>
  <c r="FY841" s="1"/>
  <c r="FP656"/>
  <c r="GC656" s="1"/>
  <c r="FQ656"/>
  <c r="GA656" s="1"/>
  <c r="FJ700"/>
  <c r="FY700" s="1"/>
  <c r="FL700"/>
  <c r="GE700" s="1"/>
  <c r="FG700"/>
  <c r="FX700" s="1"/>
  <c r="FP714"/>
  <c r="GC714" s="1"/>
  <c r="FM714"/>
  <c r="GB714" s="1"/>
  <c r="FQ714"/>
  <c r="GA714" s="1"/>
  <c r="FI733"/>
  <c r="FZ733" s="1"/>
  <c r="FH733"/>
  <c r="GD733" s="1"/>
  <c r="FL733"/>
  <c r="GE733" s="1"/>
  <c r="FJ733"/>
  <c r="FY733" s="1"/>
  <c r="FJ756"/>
  <c r="FY756" s="1"/>
  <c r="FG756"/>
  <c r="FX756" s="1"/>
  <c r="FH756"/>
  <c r="GD756" s="1"/>
  <c r="FI756"/>
  <c r="FZ756" s="1"/>
  <c r="FK756"/>
  <c r="GF756" s="1"/>
  <c r="FP851"/>
  <c r="GC851" s="1"/>
  <c r="FQ851"/>
  <c r="GA851" s="1"/>
  <c r="FM851"/>
  <c r="GB851" s="1"/>
  <c r="FI876"/>
  <c r="FZ876" s="1"/>
  <c r="FJ876"/>
  <c r="FY876" s="1"/>
  <c r="FG876"/>
  <c r="FX876" s="1"/>
  <c r="FJ886"/>
  <c r="FY886" s="1"/>
  <c r="FG886"/>
  <c r="FX886" s="1"/>
  <c r="FJ920"/>
  <c r="FY920" s="1"/>
  <c r="FH920"/>
  <c r="GD920" s="1"/>
  <c r="FG920"/>
  <c r="FX920" s="1"/>
  <c r="FL920"/>
  <c r="GE920" s="1"/>
  <c r="FI920"/>
  <c r="FZ920" s="1"/>
  <c r="FP973"/>
  <c r="GC973" s="1"/>
  <c r="FQ973"/>
  <c r="GA973" s="1"/>
  <c r="FM973"/>
  <c r="GB973" s="1"/>
  <c r="FL992"/>
  <c r="GE992" s="1"/>
  <c r="FI992"/>
  <c r="FZ992" s="1"/>
  <c r="FJ992"/>
  <c r="FY992" s="1"/>
  <c r="FH992"/>
  <c r="GD992" s="1"/>
  <c r="FK992"/>
  <c r="GF992" s="1"/>
  <c r="FG992"/>
  <c r="FX992" s="1"/>
  <c r="FM1003"/>
  <c r="GB1003" s="1"/>
  <c r="FP1003"/>
  <c r="GC1003" s="1"/>
  <c r="GJ1003" s="1"/>
  <c r="FQ1003"/>
  <c r="GA1003" s="1"/>
  <c r="FP1024"/>
  <c r="GC1024" s="1"/>
  <c r="FM1024"/>
  <c r="GB1024" s="1"/>
  <c r="FM21"/>
  <c r="GB21" s="1"/>
  <c r="FO21"/>
  <c r="GH21" s="1"/>
  <c r="FQ21"/>
  <c r="GA21" s="1"/>
  <c r="FJ635"/>
  <c r="FY635" s="1"/>
  <c r="FK635"/>
  <c r="GF635" s="1"/>
  <c r="FL635"/>
  <c r="GE635" s="1"/>
  <c r="FI635"/>
  <c r="FZ635" s="1"/>
  <c r="FH635"/>
  <c r="GD635" s="1"/>
  <c r="FO674"/>
  <c r="GH674" s="1"/>
  <c r="FI687"/>
  <c r="FZ687" s="1"/>
  <c r="FK687"/>
  <c r="GF687" s="1"/>
  <c r="FL687"/>
  <c r="GE687" s="1"/>
  <c r="FG687"/>
  <c r="FX687" s="1"/>
  <c r="FJ687"/>
  <c r="FY687" s="1"/>
  <c r="FM712"/>
  <c r="GB712" s="1"/>
  <c r="FO712"/>
  <c r="GH712" s="1"/>
  <c r="FJ723"/>
  <c r="FY723" s="1"/>
  <c r="FK723"/>
  <c r="GF723" s="1"/>
  <c r="FI723"/>
  <c r="FZ723" s="1"/>
  <c r="FL723"/>
  <c r="GE723" s="1"/>
  <c r="FH723"/>
  <c r="GD723" s="1"/>
  <c r="FN748"/>
  <c r="FM748"/>
  <c r="GB748" s="1"/>
  <c r="FO748"/>
  <c r="GH748" s="1"/>
  <c r="FQ748"/>
  <c r="GA748" s="1"/>
  <c r="FH778"/>
  <c r="GD778" s="1"/>
  <c r="FJ778"/>
  <c r="FY778" s="1"/>
  <c r="FL778"/>
  <c r="GE778" s="1"/>
  <c r="FK778"/>
  <c r="GF778" s="1"/>
  <c r="FG778"/>
  <c r="FX778" s="1"/>
  <c r="FQ791"/>
  <c r="GA791" s="1"/>
  <c r="FM791"/>
  <c r="GB791" s="1"/>
  <c r="FO791"/>
  <c r="GH791" s="1"/>
  <c r="FP791"/>
  <c r="GC791" s="1"/>
  <c r="FP849"/>
  <c r="GC849" s="1"/>
  <c r="FQ849"/>
  <c r="GA849" s="1"/>
  <c r="FM849"/>
  <c r="GB849" s="1"/>
  <c r="FG864"/>
  <c r="FX864" s="1"/>
  <c r="FI864"/>
  <c r="FZ864" s="1"/>
  <c r="FL864"/>
  <c r="GE864" s="1"/>
  <c r="GG864" s="1"/>
  <c r="FJ864"/>
  <c r="FY864" s="1"/>
  <c r="FI879"/>
  <c r="FZ879" s="1"/>
  <c r="FK879"/>
  <c r="GF879" s="1"/>
  <c r="FL879"/>
  <c r="GE879" s="1"/>
  <c r="FH879"/>
  <c r="GD879" s="1"/>
  <c r="FQ897"/>
  <c r="GA897" s="1"/>
  <c r="FM897"/>
  <c r="GB897" s="1"/>
  <c r="FO897"/>
  <c r="GH897" s="1"/>
  <c r="FI909"/>
  <c r="FZ909" s="1"/>
  <c r="FJ909"/>
  <c r="FY909" s="1"/>
  <c r="FG909"/>
  <c r="FX909" s="1"/>
  <c r="FO918"/>
  <c r="GH918" s="1"/>
  <c r="FM941"/>
  <c r="GB941" s="1"/>
  <c r="FQ941"/>
  <c r="GA941" s="1"/>
  <c r="FQ979"/>
  <c r="GA979" s="1"/>
  <c r="FM979"/>
  <c r="GB979" s="1"/>
  <c r="FQ987"/>
  <c r="GA987" s="1"/>
  <c r="FM987"/>
  <c r="GB987" s="1"/>
  <c r="FG998"/>
  <c r="FX998" s="1"/>
  <c r="FH998"/>
  <c r="GD998" s="1"/>
  <c r="FL998"/>
  <c r="GE998" s="1"/>
  <c r="FI998"/>
  <c r="FZ998" s="1"/>
  <c r="FJ676"/>
  <c r="FY676" s="1"/>
  <c r="FI676"/>
  <c r="FZ676" s="1"/>
  <c r="FQ706"/>
  <c r="GA706" s="1"/>
  <c r="FM706"/>
  <c r="GB706" s="1"/>
  <c r="FP706"/>
  <c r="GC706" s="1"/>
  <c r="FG731"/>
  <c r="FX731" s="1"/>
  <c r="FH731"/>
  <c r="GD731" s="1"/>
  <c r="FL731"/>
  <c r="GE731" s="1"/>
  <c r="FJ731"/>
  <c r="FY731" s="1"/>
  <c r="FQ753"/>
  <c r="GA753" s="1"/>
  <c r="FM753"/>
  <c r="GB753" s="1"/>
  <c r="FG773"/>
  <c r="FX773" s="1"/>
  <c r="FI773"/>
  <c r="FZ773" s="1"/>
  <c r="FL783"/>
  <c r="GE783" s="1"/>
  <c r="FH783"/>
  <c r="GD783" s="1"/>
  <c r="FJ783"/>
  <c r="FY783" s="1"/>
  <c r="FI783"/>
  <c r="FZ783" s="1"/>
  <c r="FG783"/>
  <c r="FX783" s="1"/>
  <c r="FH798"/>
  <c r="GD798" s="1"/>
  <c r="FJ798"/>
  <c r="FY798" s="1"/>
  <c r="FL798"/>
  <c r="GE798" s="1"/>
  <c r="FG798"/>
  <c r="FX798" s="1"/>
  <c r="FL821"/>
  <c r="GE821" s="1"/>
  <c r="FH821"/>
  <c r="GD821" s="1"/>
  <c r="FK821"/>
  <c r="GF821" s="1"/>
  <c r="FG821"/>
  <c r="FX821" s="1"/>
  <c r="FJ821"/>
  <c r="FY821" s="1"/>
  <c r="FH861"/>
  <c r="GD861" s="1"/>
  <c r="GG861" s="1"/>
  <c r="FG861"/>
  <c r="FX861" s="1"/>
  <c r="FI897"/>
  <c r="FZ897" s="1"/>
  <c r="FL897"/>
  <c r="GE897" s="1"/>
  <c r="FH897"/>
  <c r="GD897" s="1"/>
  <c r="FI939"/>
  <c r="FZ939" s="1"/>
  <c r="FI977"/>
  <c r="FZ977" s="1"/>
  <c r="FG977"/>
  <c r="FX977" s="1"/>
  <c r="GJ977"/>
  <c r="FK997"/>
  <c r="GF997" s="1"/>
  <c r="FL1010"/>
  <c r="GE1010" s="1"/>
  <c r="FP1026"/>
  <c r="GC1026" s="1"/>
  <c r="FM1026"/>
  <c r="GB1026" s="1"/>
  <c r="FG1032"/>
  <c r="FX1032" s="1"/>
  <c r="FK1032"/>
  <c r="GF1032" s="1"/>
  <c r="GG1032" s="1"/>
  <c r="FH1032"/>
  <c r="GD1032" s="1"/>
  <c r="FL1032"/>
  <c r="GE1032" s="1"/>
  <c r="FI1032"/>
  <c r="FZ1032" s="1"/>
  <c r="FQ12"/>
  <c r="GA12" s="1"/>
  <c r="FM12"/>
  <c r="GB12" s="1"/>
  <c r="FP22"/>
  <c r="GC22" s="1"/>
  <c r="FQ22"/>
  <c r="GA22" s="1"/>
  <c r="FG737"/>
  <c r="FX737" s="1"/>
  <c r="FH737"/>
  <c r="GD737" s="1"/>
  <c r="GG737" s="1"/>
  <c r="FI737"/>
  <c r="FZ737" s="1"/>
  <c r="FH776"/>
  <c r="GD776" s="1"/>
  <c r="GG776" s="1"/>
  <c r="FJ776"/>
  <c r="FY776" s="1"/>
  <c r="FI776"/>
  <c r="FZ776" s="1"/>
  <c r="FG776"/>
  <c r="FX776" s="1"/>
  <c r="FO789"/>
  <c r="GH789" s="1"/>
  <c r="FM789"/>
  <c r="GB789" s="1"/>
  <c r="FQ789"/>
  <c r="GA789" s="1"/>
  <c r="FM810"/>
  <c r="GB810" s="1"/>
  <c r="FP810"/>
  <c r="GC810" s="1"/>
  <c r="FM825"/>
  <c r="GB825" s="1"/>
  <c r="FO825"/>
  <c r="GH825" s="1"/>
  <c r="FH851"/>
  <c r="GD851" s="1"/>
  <c r="GG851" s="1"/>
  <c r="FI851"/>
  <c r="FZ851" s="1"/>
  <c r="FI887"/>
  <c r="FZ887" s="1"/>
  <c r="FH906"/>
  <c r="GD906" s="1"/>
  <c r="FJ906"/>
  <c r="FY906" s="1"/>
  <c r="FG906"/>
  <c r="FX906" s="1"/>
  <c r="FH917"/>
  <c r="GD917" s="1"/>
  <c r="GG917" s="1"/>
  <c r="FG917"/>
  <c r="FX917" s="1"/>
  <c r="FO921"/>
  <c r="GH921" s="1"/>
  <c r="FQ921"/>
  <c r="GA921" s="1"/>
  <c r="FM921"/>
  <c r="GB921" s="1"/>
  <c r="FQ949"/>
  <c r="GA949" s="1"/>
  <c r="FM949"/>
  <c r="GB949" s="1"/>
  <c r="FG967"/>
  <c r="FX967" s="1"/>
  <c r="FI967"/>
  <c r="FZ967" s="1"/>
  <c r="FL1018"/>
  <c r="GE1018" s="1"/>
  <c r="FO863"/>
  <c r="GH863" s="1"/>
  <c r="FM863"/>
  <c r="GB863" s="1"/>
  <c r="FP926"/>
  <c r="GC926" s="1"/>
  <c r="FM926"/>
  <c r="GB926" s="1"/>
  <c r="FQ946"/>
  <c r="GA946" s="1"/>
  <c r="FP946"/>
  <c r="GC946" s="1"/>
  <c r="FJ973"/>
  <c r="FY973" s="1"/>
  <c r="FI973"/>
  <c r="FZ973" s="1"/>
  <c r="FL973"/>
  <c r="GE973" s="1"/>
  <c r="FG973"/>
  <c r="FX973" s="1"/>
  <c r="FH8"/>
  <c r="GD8" s="1"/>
  <c r="FG8"/>
  <c r="FX8" s="1"/>
  <c r="FJ8"/>
  <c r="FY8" s="1"/>
  <c r="FK8"/>
  <c r="GF8" s="1"/>
  <c r="FO857"/>
  <c r="GH857" s="1"/>
  <c r="FQ627"/>
  <c r="GA627" s="1"/>
  <c r="FP627"/>
  <c r="GC627" s="1"/>
  <c r="FM627"/>
  <c r="GB627" s="1"/>
  <c r="FO735"/>
  <c r="GH735" s="1"/>
  <c r="FQ735"/>
  <c r="GA735" s="1"/>
  <c r="FM735"/>
  <c r="GB735" s="1"/>
  <c r="FP735"/>
  <c r="GC735" s="1"/>
  <c r="FP578"/>
  <c r="GC578" s="1"/>
  <c r="FM578"/>
  <c r="GB578" s="1"/>
  <c r="FK689"/>
  <c r="GF689" s="1"/>
  <c r="FK516"/>
  <c r="GF516" s="1"/>
  <c r="FH516"/>
  <c r="GD516" s="1"/>
  <c r="FG516"/>
  <c r="FX516" s="1"/>
  <c r="FJ516"/>
  <c r="FY516" s="1"/>
  <c r="FI516"/>
  <c r="FZ516" s="1"/>
  <c r="GJ390"/>
  <c r="FH390"/>
  <c r="GD390" s="1"/>
  <c r="FK390"/>
  <c r="GF390" s="1"/>
  <c r="FI390"/>
  <c r="FZ390" s="1"/>
  <c r="FJ371"/>
  <c r="FY371" s="1"/>
  <c r="FI371"/>
  <c r="FZ371" s="1"/>
  <c r="FK371"/>
  <c r="GF371" s="1"/>
  <c r="FH371"/>
  <c r="GD371" s="1"/>
  <c r="FG371"/>
  <c r="FX371" s="1"/>
  <c r="FL371"/>
  <c r="GE371" s="1"/>
  <c r="FK303"/>
  <c r="GF303" s="1"/>
  <c r="FI303"/>
  <c r="FZ303" s="1"/>
  <c r="FL303"/>
  <c r="GE303" s="1"/>
  <c r="FH303"/>
  <c r="GD303" s="1"/>
  <c r="FH146"/>
  <c r="GD146" s="1"/>
  <c r="FL146"/>
  <c r="GE146" s="1"/>
  <c r="FK146"/>
  <c r="GF146" s="1"/>
  <c r="FG146"/>
  <c r="FX146" s="1"/>
  <c r="FI991"/>
  <c r="FZ991" s="1"/>
  <c r="FH927"/>
  <c r="GD927" s="1"/>
  <c r="GG927" s="1"/>
  <c r="FJ1015"/>
  <c r="FY1015" s="1"/>
  <c r="FG1015"/>
  <c r="FX1015" s="1"/>
  <c r="FL1015"/>
  <c r="GE1015" s="1"/>
  <c r="GG1015" s="1"/>
  <c r="FI1015"/>
  <c r="FZ1015" s="1"/>
  <c r="GI1015" s="1"/>
  <c r="FG877"/>
  <c r="FX877" s="1"/>
  <c r="FJ877"/>
  <c r="FY877" s="1"/>
  <c r="FK877"/>
  <c r="GF877" s="1"/>
  <c r="GG877" s="1"/>
  <c r="FG801"/>
  <c r="FX801" s="1"/>
  <c r="FG757"/>
  <c r="FX757" s="1"/>
  <c r="FL757"/>
  <c r="GE757" s="1"/>
  <c r="FJ703"/>
  <c r="FY703" s="1"/>
  <c r="FG703"/>
  <c r="FX703" s="1"/>
  <c r="FH613"/>
  <c r="GD613" s="1"/>
  <c r="FJ613"/>
  <c r="FY613" s="1"/>
  <c r="FG613"/>
  <c r="FX613" s="1"/>
  <c r="FI613"/>
  <c r="FZ613" s="1"/>
  <c r="FL530"/>
  <c r="GE530" s="1"/>
  <c r="FG530"/>
  <c r="FX530" s="1"/>
  <c r="FL484"/>
  <c r="GE484" s="1"/>
  <c r="FG484"/>
  <c r="FX484" s="1"/>
  <c r="FI484"/>
  <c r="FZ484" s="1"/>
  <c r="FJ484"/>
  <c r="FY484" s="1"/>
  <c r="FH484"/>
  <c r="GD484" s="1"/>
  <c r="FH572"/>
  <c r="GD572" s="1"/>
  <c r="FK572"/>
  <c r="GF572" s="1"/>
  <c r="FI572"/>
  <c r="FZ572" s="1"/>
  <c r="FH340"/>
  <c r="GD340" s="1"/>
  <c r="FJ340"/>
  <c r="FY340" s="1"/>
  <c r="FI340"/>
  <c r="FZ340" s="1"/>
  <c r="FK340"/>
  <c r="GF340" s="1"/>
  <c r="FG340"/>
  <c r="FX340" s="1"/>
  <c r="FL340"/>
  <c r="GE340" s="1"/>
  <c r="FL309"/>
  <c r="GE309" s="1"/>
  <c r="FI309"/>
  <c r="FZ309" s="1"/>
  <c r="FH309"/>
  <c r="GD309" s="1"/>
  <c r="FG326"/>
  <c r="FX326" s="1"/>
  <c r="FI326"/>
  <c r="FZ326" s="1"/>
  <c r="FJ326"/>
  <c r="FY326" s="1"/>
  <c r="FL393"/>
  <c r="GE393" s="1"/>
  <c r="FJ393"/>
  <c r="FY393" s="1"/>
  <c r="FG393"/>
  <c r="FX393" s="1"/>
  <c r="FI393"/>
  <c r="FZ393" s="1"/>
  <c r="FL383"/>
  <c r="GE383" s="1"/>
  <c r="FG383"/>
  <c r="FX383" s="1"/>
  <c r="FI383"/>
  <c r="FZ383" s="1"/>
  <c r="FJ383"/>
  <c r="FY383" s="1"/>
  <c r="FK383"/>
  <c r="GF383" s="1"/>
  <c r="FH383"/>
  <c r="GD383" s="1"/>
  <c r="FK301"/>
  <c r="GF301" s="1"/>
  <c r="FL301"/>
  <c r="GE301" s="1"/>
  <c r="FH301"/>
  <c r="GD301" s="1"/>
  <c r="FL211"/>
  <c r="GE211" s="1"/>
  <c r="FG211"/>
  <c r="FX211" s="1"/>
  <c r="FJ211"/>
  <c r="FY211" s="1"/>
  <c r="FL231"/>
  <c r="GE231" s="1"/>
  <c r="FG231"/>
  <c r="FX231" s="1"/>
  <c r="FK182"/>
  <c r="GF182" s="1"/>
  <c r="FG182"/>
  <c r="FX182" s="1"/>
  <c r="FG102"/>
  <c r="FX102" s="1"/>
  <c r="FI102"/>
  <c r="FZ102" s="1"/>
  <c r="FI121"/>
  <c r="FZ121" s="1"/>
  <c r="FJ121"/>
  <c r="FY121" s="1"/>
  <c r="GI121" s="1"/>
  <c r="FG121"/>
  <c r="FX121" s="1"/>
  <c r="FI65"/>
  <c r="FZ65" s="1"/>
  <c r="FH65"/>
  <c r="GD65" s="1"/>
  <c r="GG65" s="1"/>
  <c r="FG65"/>
  <c r="FX65" s="1"/>
  <c r="FL65"/>
  <c r="GE65" s="1"/>
  <c r="FH886"/>
  <c r="GD886" s="1"/>
  <c r="FJ984"/>
  <c r="FY984" s="1"/>
  <c r="FJ994"/>
  <c r="FY994" s="1"/>
  <c r="FJ1021"/>
  <c r="FY1021" s="1"/>
  <c r="FJ976"/>
  <c r="FY976" s="1"/>
  <c r="GJ937"/>
  <c r="FI937"/>
  <c r="FZ937" s="1"/>
  <c r="FG815"/>
  <c r="FX815" s="1"/>
  <c r="FI815"/>
  <c r="FZ815" s="1"/>
  <c r="FJ815"/>
  <c r="FY815" s="1"/>
  <c r="FH729"/>
  <c r="GD729" s="1"/>
  <c r="FL729"/>
  <c r="GE729" s="1"/>
  <c r="FI729"/>
  <c r="FZ729" s="1"/>
  <c r="FJ729"/>
  <c r="FY729" s="1"/>
  <c r="FI845"/>
  <c r="FZ845" s="1"/>
  <c r="FL845"/>
  <c r="GE845" s="1"/>
  <c r="FK845"/>
  <c r="GF845" s="1"/>
  <c r="FJ750"/>
  <c r="FY750" s="1"/>
  <c r="FL750"/>
  <c r="GE750" s="1"/>
  <c r="FG750"/>
  <c r="FX750" s="1"/>
  <c r="FJ673"/>
  <c r="FY673" s="1"/>
  <c r="FH673"/>
  <c r="GD673" s="1"/>
  <c r="FI673"/>
  <c r="FZ673" s="1"/>
  <c r="FJ412"/>
  <c r="FY412" s="1"/>
  <c r="FG412"/>
  <c r="FX412" s="1"/>
  <c r="FH412"/>
  <c r="GD412" s="1"/>
  <c r="FK412"/>
  <c r="GF412" s="1"/>
  <c r="FL412"/>
  <c r="GE412" s="1"/>
  <c r="FI412"/>
  <c r="FZ412" s="1"/>
  <c r="FJ451"/>
  <c r="FY451" s="1"/>
  <c r="FL451"/>
  <c r="GE451" s="1"/>
  <c r="FI451"/>
  <c r="FZ451" s="1"/>
  <c r="FH451"/>
  <c r="GD451" s="1"/>
  <c r="FK451"/>
  <c r="GF451" s="1"/>
  <c r="FG451"/>
  <c r="FX451" s="1"/>
  <c r="FJ522"/>
  <c r="FY522" s="1"/>
  <c r="FL522"/>
  <c r="GE522" s="1"/>
  <c r="FH522"/>
  <c r="GD522" s="1"/>
  <c r="FG522"/>
  <c r="FX522" s="1"/>
  <c r="FI476"/>
  <c r="FZ476" s="1"/>
  <c r="FJ476"/>
  <c r="FY476" s="1"/>
  <c r="FG476"/>
  <c r="FX476" s="1"/>
  <c r="FH476"/>
  <c r="GD476" s="1"/>
  <c r="FL564"/>
  <c r="GE564" s="1"/>
  <c r="FH564"/>
  <c r="GD564" s="1"/>
  <c r="FI564"/>
  <c r="FZ564" s="1"/>
  <c r="FH494"/>
  <c r="GD494" s="1"/>
  <c r="FI494"/>
  <c r="FZ494" s="1"/>
  <c r="FI243"/>
  <c r="FZ243" s="1"/>
  <c r="FL243"/>
  <c r="GE243" s="1"/>
  <c r="FG243"/>
  <c r="FX243" s="1"/>
  <c r="FL256"/>
  <c r="GE256" s="1"/>
  <c r="FJ256"/>
  <c r="FY256" s="1"/>
  <c r="FG256"/>
  <c r="FX256" s="1"/>
  <c r="FG53"/>
  <c r="FX53" s="1"/>
  <c r="FH53"/>
  <c r="GD53" s="1"/>
  <c r="GG53" s="1"/>
  <c r="FQ51"/>
  <c r="GA51" s="1"/>
  <c r="FP31"/>
  <c r="GC31" s="1"/>
  <c r="FG76"/>
  <c r="FX76" s="1"/>
  <c r="FK10"/>
  <c r="GF10" s="1"/>
  <c r="FG16"/>
  <c r="FX16" s="1"/>
  <c r="FP20"/>
  <c r="GC20" s="1"/>
  <c r="FH26"/>
  <c r="GD26" s="1"/>
  <c r="FL42"/>
  <c r="GE42" s="1"/>
  <c r="FH36"/>
  <c r="GD36" s="1"/>
  <c r="FI36"/>
  <c r="FZ36" s="1"/>
  <c r="FJ53"/>
  <c r="FY53" s="1"/>
  <c r="FJ80"/>
  <c r="FY80" s="1"/>
  <c r="FK89"/>
  <c r="GF89" s="1"/>
  <c r="FH91"/>
  <c r="GD91" s="1"/>
  <c r="FI82"/>
  <c r="FZ82" s="1"/>
  <c r="FJ118"/>
  <c r="FY118" s="1"/>
  <c r="FM167"/>
  <c r="GB167" s="1"/>
  <c r="FO172"/>
  <c r="GH172" s="1"/>
  <c r="FM134"/>
  <c r="GB134" s="1"/>
  <c r="FI196"/>
  <c r="FZ196" s="1"/>
  <c r="FG189"/>
  <c r="FX189" s="1"/>
  <c r="FH273"/>
  <c r="GD273" s="1"/>
  <c r="FG284"/>
  <c r="FX284" s="1"/>
  <c r="FH418"/>
  <c r="GD418" s="1"/>
  <c r="FG572"/>
  <c r="FX572" s="1"/>
  <c r="FK721"/>
  <c r="GF721" s="1"/>
  <c r="FK918"/>
  <c r="GF918" s="1"/>
  <c r="FI941"/>
  <c r="FZ941" s="1"/>
  <c r="FL941"/>
  <c r="GE941" s="1"/>
  <c r="FQ957"/>
  <c r="GA957" s="1"/>
  <c r="FM957"/>
  <c r="GB957" s="1"/>
  <c r="FL987"/>
  <c r="GE987" s="1"/>
  <c r="FL1006"/>
  <c r="GE1006" s="1"/>
  <c r="FJ1006"/>
  <c r="FY1006" s="1"/>
  <c r="FG1006"/>
  <c r="FX1006" s="1"/>
  <c r="FI1006"/>
  <c r="FZ1006" s="1"/>
  <c r="FO1029"/>
  <c r="GH1029" s="1"/>
  <c r="FM1029"/>
  <c r="GB1029" s="1"/>
  <c r="FQ1029"/>
  <c r="GA1029" s="1"/>
  <c r="FP716"/>
  <c r="GC716" s="1"/>
  <c r="FQ716"/>
  <c r="GA716" s="1"/>
  <c r="FQ790"/>
  <c r="GA790" s="1"/>
  <c r="FQ806"/>
  <c r="GA806" s="1"/>
  <c r="FP806"/>
  <c r="GC806" s="1"/>
  <c r="FM628"/>
  <c r="GB628" s="1"/>
  <c r="FQ628"/>
  <c r="GA628" s="1"/>
  <c r="FO628"/>
  <c r="GH628" s="1"/>
  <c r="FQ565"/>
  <c r="GA565" s="1"/>
  <c r="GJ565" s="1"/>
  <c r="FP565"/>
  <c r="GC565" s="1"/>
  <c r="FM565"/>
  <c r="GB565" s="1"/>
  <c r="FQ525"/>
  <c r="GA525" s="1"/>
  <c r="FP525"/>
  <c r="GC525" s="1"/>
  <c r="FM525"/>
  <c r="GB525" s="1"/>
  <c r="FM475"/>
  <c r="GB475" s="1"/>
  <c r="FO475"/>
  <c r="GH475" s="1"/>
  <c r="FP475"/>
  <c r="GC475" s="1"/>
  <c r="FQ545"/>
  <c r="GA545" s="1"/>
  <c r="FM491"/>
  <c r="GB491" s="1"/>
  <c r="FO491"/>
  <c r="GH491" s="1"/>
  <c r="FM419"/>
  <c r="GB419" s="1"/>
  <c r="FQ419"/>
  <c r="GA419" s="1"/>
  <c r="FO419"/>
  <c r="GH419" s="1"/>
  <c r="FP370"/>
  <c r="GC370" s="1"/>
  <c r="FQ370"/>
  <c r="GA370" s="1"/>
  <c r="FQ342"/>
  <c r="GA342" s="1"/>
  <c r="FM342"/>
  <c r="GB342" s="1"/>
  <c r="FM374"/>
  <c r="GB374" s="1"/>
  <c r="FP374"/>
  <c r="GC374" s="1"/>
  <c r="FQ374"/>
  <c r="GA374" s="1"/>
  <c r="FM366"/>
  <c r="GB366" s="1"/>
  <c r="FQ366"/>
  <c r="GA366" s="1"/>
  <c r="FQ299"/>
  <c r="GA299" s="1"/>
  <c r="FM299"/>
  <c r="GB299" s="1"/>
  <c r="FP299"/>
  <c r="GC299" s="1"/>
  <c r="FM924"/>
  <c r="GB924" s="1"/>
  <c r="FQ872"/>
  <c r="GA872" s="1"/>
  <c r="FP872"/>
  <c r="GC872" s="1"/>
  <c r="FM872"/>
  <c r="GB872" s="1"/>
  <c r="FM962"/>
  <c r="GB962" s="1"/>
  <c r="GJ962"/>
  <c r="FO868"/>
  <c r="GH868" s="1"/>
  <c r="FP1018"/>
  <c r="GC1018" s="1"/>
  <c r="FO970"/>
  <c r="GH970" s="1"/>
  <c r="FM910"/>
  <c r="GB910" s="1"/>
  <c r="FQ812"/>
  <c r="GA812" s="1"/>
  <c r="FM720"/>
  <c r="GB720" s="1"/>
  <c r="FO828"/>
  <c r="GH828" s="1"/>
  <c r="FM728"/>
  <c r="GB728" s="1"/>
  <c r="FM700"/>
  <c r="GB700" s="1"/>
  <c r="FQ700"/>
  <c r="GA700" s="1"/>
  <c r="FM682"/>
  <c r="GB682" s="1"/>
  <c r="FP792"/>
  <c r="GC792" s="1"/>
  <c r="FM792"/>
  <c r="GB792" s="1"/>
  <c r="FQ792"/>
  <c r="GA792" s="1"/>
  <c r="FQ708"/>
  <c r="GA708" s="1"/>
  <c r="FP708"/>
  <c r="GC708" s="1"/>
  <c r="FM668"/>
  <c r="GB668" s="1"/>
  <c r="FM561"/>
  <c r="GB561" s="1"/>
  <c r="FM499"/>
  <c r="GB499" s="1"/>
  <c r="FO499"/>
  <c r="GH499" s="1"/>
  <c r="FP439"/>
  <c r="GC439" s="1"/>
  <c r="FM439"/>
  <c r="GB439" s="1"/>
  <c r="FQ495"/>
  <c r="GA495" s="1"/>
  <c r="FP495"/>
  <c r="GC495" s="1"/>
  <c r="FM495"/>
  <c r="GB495" s="1"/>
  <c r="FM575"/>
  <c r="GB575" s="1"/>
  <c r="FQ575"/>
  <c r="GA575" s="1"/>
  <c r="FO549"/>
  <c r="GH549" s="1"/>
  <c r="FQ393"/>
  <c r="GA393" s="1"/>
  <c r="FM393"/>
  <c r="GB393" s="1"/>
  <c r="FM352"/>
  <c r="GB352" s="1"/>
  <c r="FP352"/>
  <c r="GC352" s="1"/>
  <c r="FQ352"/>
  <c r="GA352" s="1"/>
  <c r="FM340"/>
  <c r="GB340" s="1"/>
  <c r="FP340"/>
  <c r="GC340" s="1"/>
  <c r="FM319"/>
  <c r="GB319" s="1"/>
  <c r="FQ372"/>
  <c r="GA372" s="1"/>
  <c r="FO372"/>
  <c r="GH372" s="1"/>
  <c r="FM372"/>
  <c r="GB372" s="1"/>
  <c r="FM403"/>
  <c r="GB403" s="1"/>
  <c r="FP403"/>
  <c r="GC403" s="1"/>
  <c r="FQ403"/>
  <c r="GA403" s="1"/>
  <c r="FQ358"/>
  <c r="GA358" s="1"/>
  <c r="FQ318"/>
  <c r="GA318" s="1"/>
  <c r="FM318"/>
  <c r="GB318" s="1"/>
  <c r="FJ978"/>
  <c r="FY978" s="1"/>
  <c r="FG978"/>
  <c r="FX978" s="1"/>
  <c r="FI978"/>
  <c r="FZ978" s="1"/>
  <c r="FI1004"/>
  <c r="FZ1004" s="1"/>
  <c r="FG938"/>
  <c r="FX938" s="1"/>
  <c r="FH764"/>
  <c r="GD764" s="1"/>
  <c r="FJ764"/>
  <c r="FY764" s="1"/>
  <c r="FK764"/>
  <c r="GF764" s="1"/>
  <c r="FG764"/>
  <c r="FX764" s="1"/>
  <c r="FI764"/>
  <c r="FZ764" s="1"/>
  <c r="FG722"/>
  <c r="FX722" s="1"/>
  <c r="FI722"/>
  <c r="FZ722" s="1"/>
  <c r="FJ722"/>
  <c r="FY722" s="1"/>
  <c r="FG836"/>
  <c r="FX836" s="1"/>
  <c r="FJ836"/>
  <c r="FY836" s="1"/>
  <c r="FI836"/>
  <c r="FZ836" s="1"/>
  <c r="FJ754"/>
  <c r="FY754" s="1"/>
  <c r="FL754"/>
  <c r="GE754" s="1"/>
  <c r="FH754"/>
  <c r="GD754" s="1"/>
  <c r="FK754"/>
  <c r="GF754" s="1"/>
  <c r="FG754"/>
  <c r="FX754" s="1"/>
  <c r="FG626"/>
  <c r="FX626" s="1"/>
  <c r="FH626"/>
  <c r="GD626" s="1"/>
  <c r="FG571"/>
  <c r="FX571" s="1"/>
  <c r="FK571"/>
  <c r="GF571" s="1"/>
  <c r="FJ571"/>
  <c r="FY571" s="1"/>
  <c r="FI571"/>
  <c r="FZ571" s="1"/>
  <c r="FJ529"/>
  <c r="FY529" s="1"/>
  <c r="FG529"/>
  <c r="FX529" s="1"/>
  <c r="FG555"/>
  <c r="FX555" s="1"/>
  <c r="FH555"/>
  <c r="GD555" s="1"/>
  <c r="FG515"/>
  <c r="FX515" s="1"/>
  <c r="FJ515"/>
  <c r="FY515" s="1"/>
  <c r="FH386"/>
  <c r="GD386" s="1"/>
  <c r="FI386"/>
  <c r="FZ386" s="1"/>
  <c r="FK386"/>
  <c r="GF386" s="1"/>
  <c r="FH350"/>
  <c r="GD350" s="1"/>
  <c r="FK350"/>
  <c r="GF350" s="1"/>
  <c r="FI317"/>
  <c r="FZ317" s="1"/>
  <c r="FG317"/>
  <c r="FX317" s="1"/>
  <c r="FH369"/>
  <c r="GD369" s="1"/>
  <c r="FI369"/>
  <c r="FZ369" s="1"/>
  <c r="FG362"/>
  <c r="FX362" s="1"/>
  <c r="FH362"/>
  <c r="GD362" s="1"/>
  <c r="FI362"/>
  <c r="FZ362" s="1"/>
  <c r="FJ362"/>
  <c r="FY362" s="1"/>
  <c r="FL324"/>
  <c r="GE324" s="1"/>
  <c r="FG324"/>
  <c r="FX324" s="1"/>
  <c r="FI324"/>
  <c r="FZ324" s="1"/>
  <c r="FJ324"/>
  <c r="FY324" s="1"/>
  <c r="FI240"/>
  <c r="FZ240" s="1"/>
  <c r="FJ240"/>
  <c r="FY240" s="1"/>
  <c r="FL240"/>
  <c r="GE240" s="1"/>
  <c r="FG240"/>
  <c r="FX240" s="1"/>
  <c r="FH224"/>
  <c r="GD224" s="1"/>
  <c r="FJ224"/>
  <c r="FY224" s="1"/>
  <c r="FG935"/>
  <c r="FX935" s="1"/>
  <c r="FI935"/>
  <c r="FZ935" s="1"/>
  <c r="FL950"/>
  <c r="GE950" s="1"/>
  <c r="FI950"/>
  <c r="FZ950" s="1"/>
  <c r="FH950"/>
  <c r="GD950" s="1"/>
  <c r="FJ950"/>
  <c r="FY950" s="1"/>
  <c r="FG950"/>
  <c r="FX950" s="1"/>
  <c r="FH980"/>
  <c r="GD980" s="1"/>
  <c r="FI980"/>
  <c r="FZ980" s="1"/>
  <c r="FK980"/>
  <c r="GF980" s="1"/>
  <c r="FJ980"/>
  <c r="FY980" s="1"/>
  <c r="FG980"/>
  <c r="FX980" s="1"/>
  <c r="FJ990"/>
  <c r="FY990" s="1"/>
  <c r="FH990"/>
  <c r="GD990" s="1"/>
  <c r="FK990"/>
  <c r="GF990" s="1"/>
  <c r="FI990"/>
  <c r="FZ990" s="1"/>
  <c r="FG990"/>
  <c r="FX990" s="1"/>
  <c r="FJ993"/>
  <c r="FY993" s="1"/>
  <c r="FK993"/>
  <c r="GF993" s="1"/>
  <c r="FL993"/>
  <c r="GE993" s="1"/>
  <c r="FI993"/>
  <c r="FZ993" s="1"/>
  <c r="FG993"/>
  <c r="FX993" s="1"/>
  <c r="GJ993"/>
  <c r="FJ1009"/>
  <c r="FY1009" s="1"/>
  <c r="FG1009"/>
  <c r="FX1009" s="1"/>
  <c r="FH1009"/>
  <c r="GD1009" s="1"/>
  <c r="GG1009" s="1"/>
  <c r="FI1009"/>
  <c r="FZ1009" s="1"/>
  <c r="FQ1031"/>
  <c r="GA1031" s="1"/>
  <c r="FM1031"/>
  <c r="GB1031" s="1"/>
  <c r="FP856"/>
  <c r="GC856" s="1"/>
  <c r="FM856"/>
  <c r="GB856" s="1"/>
  <c r="FM862"/>
  <c r="GB862" s="1"/>
  <c r="FQ862"/>
  <c r="GA862" s="1"/>
  <c r="FP964"/>
  <c r="GC964" s="1"/>
  <c r="FQ802"/>
  <c r="GA802" s="1"/>
  <c r="FP802"/>
  <c r="GC802" s="1"/>
  <c r="FM747"/>
  <c r="GB747" s="1"/>
  <c r="FP747"/>
  <c r="GC747" s="1"/>
  <c r="FM796"/>
  <c r="GB796" s="1"/>
  <c r="FO796"/>
  <c r="GH796" s="1"/>
  <c r="FM760"/>
  <c r="GB760" s="1"/>
  <c r="FQ760"/>
  <c r="GA760" s="1"/>
  <c r="FO760"/>
  <c r="GH760" s="1"/>
  <c r="FM731"/>
  <c r="GB731" s="1"/>
  <c r="FP731"/>
  <c r="GC731" s="1"/>
  <c r="FM688"/>
  <c r="GB688" s="1"/>
  <c r="FO688"/>
  <c r="GH688" s="1"/>
  <c r="FQ794"/>
  <c r="GA794" s="1"/>
  <c r="FP794"/>
  <c r="GC794" s="1"/>
  <c r="FO794"/>
  <c r="GH794" s="1"/>
  <c r="FQ640"/>
  <c r="GA640" s="1"/>
  <c r="FP740"/>
  <c r="GC740" s="1"/>
  <c r="FO463"/>
  <c r="GH463" s="1"/>
  <c r="FP463"/>
  <c r="GC463" s="1"/>
  <c r="FM608"/>
  <c r="GB608" s="1"/>
  <c r="FO608"/>
  <c r="GH608" s="1"/>
  <c r="FM596"/>
  <c r="GB596" s="1"/>
  <c r="FO596"/>
  <c r="GH596" s="1"/>
  <c r="FP596"/>
  <c r="GC596" s="1"/>
  <c r="FQ468"/>
  <c r="GA468" s="1"/>
  <c r="FM468"/>
  <c r="GB468" s="1"/>
  <c r="FM458"/>
  <c r="GB458" s="1"/>
  <c r="FO458"/>
  <c r="GH458" s="1"/>
  <c r="FP600"/>
  <c r="GC600" s="1"/>
  <c r="GJ600" s="1"/>
  <c r="FQ600"/>
  <c r="GA600" s="1"/>
  <c r="FM600"/>
  <c r="GB600" s="1"/>
  <c r="FQ577"/>
  <c r="GA577" s="1"/>
  <c r="FM577"/>
  <c r="GB577" s="1"/>
  <c r="FO577"/>
  <c r="GH577" s="1"/>
  <c r="FM539"/>
  <c r="GB539" s="1"/>
  <c r="FQ539"/>
  <c r="GA539" s="1"/>
  <c r="FO539"/>
  <c r="GH539" s="1"/>
  <c r="FQ501"/>
  <c r="GA501" s="1"/>
  <c r="GI501"/>
  <c r="FP501"/>
  <c r="GC501" s="1"/>
  <c r="FM501"/>
  <c r="GB501" s="1"/>
  <c r="FM470"/>
  <c r="GB470" s="1"/>
  <c r="FO470"/>
  <c r="GH470" s="1"/>
  <c r="FP594"/>
  <c r="GC594" s="1"/>
  <c r="FQ594"/>
  <c r="GA594" s="1"/>
  <c r="FP582"/>
  <c r="GC582" s="1"/>
  <c r="FM582"/>
  <c r="GB582" s="1"/>
  <c r="FO582"/>
  <c r="GH582" s="1"/>
  <c r="FP445"/>
  <c r="GC445" s="1"/>
  <c r="FP291"/>
  <c r="GC291" s="1"/>
  <c r="FM291"/>
  <c r="GB291" s="1"/>
  <c r="FM275"/>
  <c r="GB275" s="1"/>
  <c r="FO275"/>
  <c r="GH275" s="1"/>
  <c r="FQ260"/>
  <c r="GA260" s="1"/>
  <c r="FP260"/>
  <c r="GC260" s="1"/>
  <c r="FQ252"/>
  <c r="GA252" s="1"/>
  <c r="FP252"/>
  <c r="GC252" s="1"/>
  <c r="FL1003"/>
  <c r="GE1003" s="1"/>
  <c r="FG1003"/>
  <c r="FX1003" s="1"/>
  <c r="FK1003"/>
  <c r="GF1003" s="1"/>
  <c r="FJ1003"/>
  <c r="FY1003" s="1"/>
  <c r="FH1003"/>
  <c r="GD1003" s="1"/>
  <c r="FL1027"/>
  <c r="GE1027" s="1"/>
  <c r="FL1005"/>
  <c r="GE1005" s="1"/>
  <c r="FL918"/>
  <c r="GE918" s="1"/>
  <c r="FL938"/>
  <c r="GE938" s="1"/>
  <c r="FL967"/>
  <c r="GE967" s="1"/>
  <c r="FL934"/>
  <c r="GE934" s="1"/>
  <c r="FL815"/>
  <c r="GE815" s="1"/>
  <c r="GG815" s="1"/>
  <c r="FL836"/>
  <c r="GE836" s="1"/>
  <c r="FH799"/>
  <c r="GD799" s="1"/>
  <c r="FJ799"/>
  <c r="FY799" s="1"/>
  <c r="FI799"/>
  <c r="FZ799" s="1"/>
  <c r="FG799"/>
  <c r="FX799" s="1"/>
  <c r="FL799"/>
  <c r="GE799" s="1"/>
  <c r="FG769"/>
  <c r="FX769" s="1"/>
  <c r="FI769"/>
  <c r="FZ769" s="1"/>
  <c r="FL769"/>
  <c r="GE769" s="1"/>
  <c r="GG769" s="1"/>
  <c r="FL739"/>
  <c r="GE739" s="1"/>
  <c r="GG739" s="1"/>
  <c r="FG672"/>
  <c r="FX672" s="1"/>
  <c r="FK672"/>
  <c r="GF672" s="1"/>
  <c r="FH672"/>
  <c r="GD672" s="1"/>
  <c r="FJ751"/>
  <c r="FY751" s="1"/>
  <c r="FI751"/>
  <c r="FZ751" s="1"/>
  <c r="FG751"/>
  <c r="FX751" s="1"/>
  <c r="FL666"/>
  <c r="GE666" s="1"/>
  <c r="FI666"/>
  <c r="FZ666" s="1"/>
  <c r="FK666"/>
  <c r="GF666" s="1"/>
  <c r="FJ666"/>
  <c r="FY666" s="1"/>
  <c r="FG666"/>
  <c r="FX666" s="1"/>
  <c r="FJ856"/>
  <c r="FY856" s="1"/>
  <c r="FG856"/>
  <c r="FX856" s="1"/>
  <c r="FI856"/>
  <c r="FZ856" s="1"/>
  <c r="FL856"/>
  <c r="GE856" s="1"/>
  <c r="GG856" s="1"/>
  <c r="FL791"/>
  <c r="GE791" s="1"/>
  <c r="FJ791"/>
  <c r="FY791" s="1"/>
  <c r="FI791"/>
  <c r="FZ791" s="1"/>
  <c r="FG791"/>
  <c r="FX791" s="1"/>
  <c r="FH791"/>
  <c r="GD791" s="1"/>
  <c r="FL690"/>
  <c r="GE690" s="1"/>
  <c r="FL676"/>
  <c r="GE676" s="1"/>
  <c r="GG676" s="1"/>
  <c r="FL551"/>
  <c r="GE551" s="1"/>
  <c r="FH610"/>
  <c r="GD610" s="1"/>
  <c r="FK610"/>
  <c r="GF610" s="1"/>
  <c r="FJ610"/>
  <c r="FY610" s="1"/>
  <c r="FI557"/>
  <c r="FZ557" s="1"/>
  <c r="FK557"/>
  <c r="GF557" s="1"/>
  <c r="FL557"/>
  <c r="GE557" s="1"/>
  <c r="FG557"/>
  <c r="FX557" s="1"/>
  <c r="FJ557"/>
  <c r="FY557" s="1"/>
  <c r="FL513"/>
  <c r="GE513" s="1"/>
  <c r="FL572"/>
  <c r="GE572" s="1"/>
  <c r="FJ491"/>
  <c r="FY491" s="1"/>
  <c r="FL491"/>
  <c r="GE491" s="1"/>
  <c r="FL418"/>
  <c r="GE418" s="1"/>
  <c r="FL596"/>
  <c r="GE596" s="1"/>
  <c r="FL511"/>
  <c r="GE511" s="1"/>
  <c r="FJ511"/>
  <c r="FY511" s="1"/>
  <c r="FK511"/>
  <c r="GF511" s="1"/>
  <c r="FJ495"/>
  <c r="FY495" s="1"/>
  <c r="FI468"/>
  <c r="FZ468" s="1"/>
  <c r="FG468"/>
  <c r="FX468" s="1"/>
  <c r="FI433"/>
  <c r="FZ433" s="1"/>
  <c r="FJ433"/>
  <c r="FY433" s="1"/>
  <c r="FH433"/>
  <c r="GD433" s="1"/>
  <c r="FL433"/>
  <c r="GE433" s="1"/>
  <c r="FG419"/>
  <c r="FX419" s="1"/>
  <c r="FI419"/>
  <c r="FZ419" s="1"/>
  <c r="FL419"/>
  <c r="GE419" s="1"/>
  <c r="FJ419"/>
  <c r="FY419" s="1"/>
  <c r="FH419"/>
  <c r="GD419" s="1"/>
  <c r="FK276"/>
  <c r="GF276" s="1"/>
  <c r="FL276"/>
  <c r="GE276" s="1"/>
  <c r="GJ249"/>
  <c r="FH249"/>
  <c r="GD249" s="1"/>
  <c r="FG271"/>
  <c r="FX271" s="1"/>
  <c r="FI271"/>
  <c r="FZ271" s="1"/>
  <c r="FL271"/>
  <c r="GE271" s="1"/>
  <c r="FJ271"/>
  <c r="FY271" s="1"/>
  <c r="FL193"/>
  <c r="GE193" s="1"/>
  <c r="FG946"/>
  <c r="FX946" s="1"/>
  <c r="FK946"/>
  <c r="GF946" s="1"/>
  <c r="FH946"/>
  <c r="GD946" s="1"/>
  <c r="FL971"/>
  <c r="GE971" s="1"/>
  <c r="FH984"/>
  <c r="GD984" s="1"/>
  <c r="FI1026"/>
  <c r="FZ1026" s="1"/>
  <c r="FG1026"/>
  <c r="FX1026" s="1"/>
  <c r="FH1026"/>
  <c r="GD1026" s="1"/>
  <c r="GG1026" s="1"/>
  <c r="FK1026"/>
  <c r="GF1026" s="1"/>
  <c r="FL1026"/>
  <c r="GE1026" s="1"/>
  <c r="FL1000"/>
  <c r="GE1000" s="1"/>
  <c r="FH1000"/>
  <c r="GD1000" s="1"/>
  <c r="FG1000"/>
  <c r="FX1000" s="1"/>
  <c r="FJ628"/>
  <c r="FY628" s="1"/>
  <c r="FI628"/>
  <c r="FZ628" s="1"/>
  <c r="FG628"/>
  <c r="FX628" s="1"/>
  <c r="FK628"/>
  <c r="GF628" s="1"/>
  <c r="FH766"/>
  <c r="GD766" s="1"/>
  <c r="FG740"/>
  <c r="FX740" s="1"/>
  <c r="FI710"/>
  <c r="FZ710" s="1"/>
  <c r="FG710"/>
  <c r="FX710" s="1"/>
  <c r="FK710"/>
  <c r="GF710" s="1"/>
  <c r="FJ710"/>
  <c r="FY710" s="1"/>
  <c r="FL803"/>
  <c r="GE803" s="1"/>
  <c r="FJ803"/>
  <c r="FY803" s="1"/>
  <c r="FI803"/>
  <c r="FZ803" s="1"/>
  <c r="FH803"/>
  <c r="GD803" s="1"/>
  <c r="FG803"/>
  <c r="FX803" s="1"/>
  <c r="FJ614"/>
  <c r="FY614" s="1"/>
  <c r="FG614"/>
  <c r="FX614" s="1"/>
  <c r="FI594"/>
  <c r="FZ594" s="1"/>
  <c r="FG594"/>
  <c r="FX594" s="1"/>
  <c r="FH438"/>
  <c r="GD438" s="1"/>
  <c r="GG438" s="1"/>
  <c r="GI438" s="1"/>
  <c r="FI438"/>
  <c r="FZ438" s="1"/>
  <c r="FJ438"/>
  <c r="FY438" s="1"/>
  <c r="FI600"/>
  <c r="FZ600" s="1"/>
  <c r="FG600"/>
  <c r="FX600" s="1"/>
  <c r="FK600"/>
  <c r="GF600" s="1"/>
  <c r="FL600"/>
  <c r="GE600" s="1"/>
  <c r="FI574"/>
  <c r="FZ574" s="1"/>
  <c r="FK574"/>
  <c r="GF574" s="1"/>
  <c r="FH574"/>
  <c r="GD574" s="1"/>
  <c r="FJ551"/>
  <c r="FY551" s="1"/>
  <c r="FH527"/>
  <c r="GD527" s="1"/>
  <c r="GG527" s="1"/>
  <c r="FJ527"/>
  <c r="FY527" s="1"/>
  <c r="FG466"/>
  <c r="FX466" s="1"/>
  <c r="FL466"/>
  <c r="GE466" s="1"/>
  <c r="FI466"/>
  <c r="FZ466" s="1"/>
  <c r="FJ466"/>
  <c r="FY466" s="1"/>
  <c r="FH466"/>
  <c r="GD466" s="1"/>
  <c r="FH444"/>
  <c r="GD444" s="1"/>
  <c r="FJ444"/>
  <c r="FY444" s="1"/>
  <c r="FG444"/>
  <c r="FX444" s="1"/>
  <c r="FI444"/>
  <c r="FZ444" s="1"/>
  <c r="FH425"/>
  <c r="GD425" s="1"/>
  <c r="FG425"/>
  <c r="FX425" s="1"/>
  <c r="FL425"/>
  <c r="GE425" s="1"/>
  <c r="FJ289"/>
  <c r="FY289" s="1"/>
  <c r="FH289"/>
  <c r="GD289" s="1"/>
  <c r="FG289"/>
  <c r="FX289" s="1"/>
  <c r="FL289"/>
  <c r="GE289" s="1"/>
  <c r="FG259"/>
  <c r="FX259" s="1"/>
  <c r="FL259"/>
  <c r="GE259" s="1"/>
  <c r="FJ259"/>
  <c r="FY259" s="1"/>
  <c r="FI291"/>
  <c r="FZ291" s="1"/>
  <c r="FH291"/>
  <c r="GD291" s="1"/>
  <c r="FL291"/>
  <c r="GE291" s="1"/>
  <c r="FJ291"/>
  <c r="FY291" s="1"/>
  <c r="FL275"/>
  <c r="GE275" s="1"/>
  <c r="FH275"/>
  <c r="GD275" s="1"/>
  <c r="FG275"/>
  <c r="FX275" s="1"/>
  <c r="FJ275"/>
  <c r="FY275" s="1"/>
  <c r="FH6"/>
  <c r="GD6" s="1"/>
  <c r="FG9"/>
  <c r="FX9" s="1"/>
  <c r="FH9"/>
  <c r="GD9" s="1"/>
  <c r="GG9" s="1"/>
  <c r="FO10"/>
  <c r="GH10" s="1"/>
  <c r="FI17"/>
  <c r="FZ17" s="1"/>
  <c r="FG17"/>
  <c r="FX17" s="1"/>
  <c r="FG19"/>
  <c r="FX19" s="1"/>
  <c r="FH25"/>
  <c r="GD25" s="1"/>
  <c r="FJ19"/>
  <c r="FY19" s="1"/>
  <c r="FJ25"/>
  <c r="FY25" s="1"/>
  <c r="FG29"/>
  <c r="FX29" s="1"/>
  <c r="FG37"/>
  <c r="FX37" s="1"/>
  <c r="FQ44"/>
  <c r="GA44" s="1"/>
  <c r="GG38"/>
  <c r="FI37"/>
  <c r="FZ37" s="1"/>
  <c r="FL37"/>
  <c r="GE37" s="1"/>
  <c r="FJ52"/>
  <c r="FY52" s="1"/>
  <c r="FG52"/>
  <c r="FX52" s="1"/>
  <c r="FJ59"/>
  <c r="FY59" s="1"/>
  <c r="FM58"/>
  <c r="GB58" s="1"/>
  <c r="FM66"/>
  <c r="GB66" s="1"/>
  <c r="FP68"/>
  <c r="GC68" s="1"/>
  <c r="FK59"/>
  <c r="GF59" s="1"/>
  <c r="FG66"/>
  <c r="FX66" s="1"/>
  <c r="FM64"/>
  <c r="GB64" s="1"/>
  <c r="GJ64" s="1"/>
  <c r="FP81"/>
  <c r="GC81" s="1"/>
  <c r="FG79"/>
  <c r="FX79" s="1"/>
  <c r="FI75"/>
  <c r="FZ75" s="1"/>
  <c r="FI86"/>
  <c r="FZ86" s="1"/>
  <c r="FP99"/>
  <c r="GC99" s="1"/>
  <c r="FH103"/>
  <c r="GD103" s="1"/>
  <c r="FK97"/>
  <c r="GF97" s="1"/>
  <c r="GG97" s="1"/>
  <c r="FK101"/>
  <c r="GF101" s="1"/>
  <c r="FM96"/>
  <c r="GB96" s="1"/>
  <c r="FQ92"/>
  <c r="GA92" s="1"/>
  <c r="FH113"/>
  <c r="GD113" s="1"/>
  <c r="FI88"/>
  <c r="FZ88" s="1"/>
  <c r="FJ97"/>
  <c r="FY97" s="1"/>
  <c r="FH110"/>
  <c r="GD110" s="1"/>
  <c r="FM109"/>
  <c r="GB109" s="1"/>
  <c r="FM111"/>
  <c r="GB111" s="1"/>
  <c r="FQ121"/>
  <c r="GA121" s="1"/>
  <c r="FL76"/>
  <c r="GE76" s="1"/>
  <c r="FL101"/>
  <c r="GE101" s="1"/>
  <c r="FK148"/>
  <c r="GF148" s="1"/>
  <c r="GG143"/>
  <c r="FP155"/>
  <c r="GC155" s="1"/>
  <c r="FG127"/>
  <c r="FX127" s="1"/>
  <c r="FG149"/>
  <c r="FX149" s="1"/>
  <c r="FI152"/>
  <c r="FZ152" s="1"/>
  <c r="FL166"/>
  <c r="GE166" s="1"/>
  <c r="GG166" s="1"/>
  <c r="FM168"/>
  <c r="GB168" s="1"/>
  <c r="FM147"/>
  <c r="GB147" s="1"/>
  <c r="FM153"/>
  <c r="GB153" s="1"/>
  <c r="FQ173"/>
  <c r="GA173" s="1"/>
  <c r="FM139"/>
  <c r="GB139" s="1"/>
  <c r="FG152"/>
  <c r="FX152" s="1"/>
  <c r="FH154"/>
  <c r="GD154" s="1"/>
  <c r="FQ186"/>
  <c r="GA186" s="1"/>
  <c r="FM183"/>
  <c r="GB183" s="1"/>
  <c r="FQ185"/>
  <c r="GA185" s="1"/>
  <c r="FM213"/>
  <c r="GB213" s="1"/>
  <c r="FQ216"/>
  <c r="GA216" s="1"/>
  <c r="FM226"/>
  <c r="GB226" s="1"/>
  <c r="FG192"/>
  <c r="FX192" s="1"/>
  <c r="FJ201"/>
  <c r="FY201" s="1"/>
  <c r="FL216"/>
  <c r="GE216" s="1"/>
  <c r="FL185"/>
  <c r="GE185" s="1"/>
  <c r="FK185"/>
  <c r="GF185" s="1"/>
  <c r="FL199"/>
  <c r="GE199" s="1"/>
  <c r="FQ203"/>
  <c r="GA203" s="1"/>
  <c r="FQ213"/>
  <c r="GA213" s="1"/>
  <c r="FI234"/>
  <c r="FZ234" s="1"/>
  <c r="FH240"/>
  <c r="GD240" s="1"/>
  <c r="GG240" s="1"/>
  <c r="FI265"/>
  <c r="FZ265" s="1"/>
  <c r="FH276"/>
  <c r="GD276" s="1"/>
  <c r="FI259"/>
  <c r="FZ259" s="1"/>
  <c r="FQ275"/>
  <c r="GA275" s="1"/>
  <c r="FQ310"/>
  <c r="GA310" s="1"/>
  <c r="FQ398"/>
  <c r="GA398" s="1"/>
  <c r="GJ398" s="1"/>
  <c r="FP192"/>
  <c r="GC192" s="1"/>
  <c r="FM252"/>
  <c r="GB252" s="1"/>
  <c r="FM370"/>
  <c r="GB370" s="1"/>
  <c r="FK291"/>
  <c r="GF291" s="1"/>
  <c r="FG491"/>
  <c r="FX491" s="1"/>
  <c r="FG511"/>
  <c r="FX511" s="1"/>
  <c r="FG433"/>
  <c r="FX433" s="1"/>
  <c r="FP419"/>
  <c r="GC419" s="1"/>
  <c r="FK626"/>
  <c r="GF626" s="1"/>
  <c r="FQ747"/>
  <c r="GA747" s="1"/>
  <c r="FI1000"/>
  <c r="FZ1000" s="1"/>
  <c r="FH1006"/>
  <c r="GD1006" s="1"/>
  <c r="GI525"/>
  <c r="FQ929"/>
  <c r="GA929" s="1"/>
  <c r="FM929"/>
  <c r="GB929" s="1"/>
  <c r="FO929"/>
  <c r="GH929" s="1"/>
  <c r="FH954"/>
  <c r="GD954" s="1"/>
  <c r="FG954"/>
  <c r="FX954" s="1"/>
  <c r="FJ954"/>
  <c r="FY954" s="1"/>
  <c r="FK954"/>
  <c r="GF954" s="1"/>
  <c r="FG972"/>
  <c r="FX972" s="1"/>
  <c r="FI972"/>
  <c r="FZ972" s="1"/>
  <c r="FH972"/>
  <c r="GD972" s="1"/>
  <c r="FJ972"/>
  <c r="FY972" s="1"/>
  <c r="FL979"/>
  <c r="GE979" s="1"/>
  <c r="FI979"/>
  <c r="FZ979" s="1"/>
  <c r="FP990"/>
  <c r="GC990" s="1"/>
  <c r="FM990"/>
  <c r="GB990" s="1"/>
  <c r="FH1038"/>
  <c r="GD1038" s="1"/>
  <c r="GG1038" s="1"/>
  <c r="FG1038"/>
  <c r="FX1038" s="1"/>
  <c r="FQ758"/>
  <c r="GA758" s="1"/>
  <c r="FQ764"/>
  <c r="GA764" s="1"/>
  <c r="FQ722"/>
  <c r="GA722" s="1"/>
  <c r="FP722"/>
  <c r="GC722" s="1"/>
  <c r="FM722"/>
  <c r="GB722" s="1"/>
  <c r="FQ670"/>
  <c r="GA670" s="1"/>
  <c r="FP670"/>
  <c r="GC670" s="1"/>
  <c r="FO766"/>
  <c r="GH766" s="1"/>
  <c r="FP766"/>
  <c r="GC766" s="1"/>
  <c r="FQ636"/>
  <c r="GA636" s="1"/>
  <c r="FM636"/>
  <c r="GB636" s="1"/>
  <c r="FP636"/>
  <c r="GC636" s="1"/>
  <c r="FQ579"/>
  <c r="GA579" s="1"/>
  <c r="FP579"/>
  <c r="GC579" s="1"/>
  <c r="GI547"/>
  <c r="FQ547"/>
  <c r="GA547" s="1"/>
  <c r="FP547"/>
  <c r="GC547" s="1"/>
  <c r="FQ535"/>
  <c r="GA535" s="1"/>
  <c r="FM386"/>
  <c r="GB386" s="1"/>
  <c r="FO386"/>
  <c r="GH386" s="1"/>
  <c r="FP386"/>
  <c r="GC386" s="1"/>
  <c r="FP350"/>
  <c r="GC350" s="1"/>
  <c r="FQ350"/>
  <c r="GA350" s="1"/>
  <c r="FP290"/>
  <c r="GC290" s="1"/>
  <c r="FM290"/>
  <c r="GB290" s="1"/>
  <c r="FP232"/>
  <c r="GC232" s="1"/>
  <c r="FP1008"/>
  <c r="GC1008" s="1"/>
  <c r="FM964"/>
  <c r="GB964" s="1"/>
  <c r="FM896"/>
  <c r="GB896" s="1"/>
  <c r="GJ896" s="1"/>
  <c r="GI900"/>
  <c r="FM900"/>
  <c r="GB900" s="1"/>
  <c r="FM878"/>
  <c r="GB878" s="1"/>
  <c r="FM836"/>
  <c r="GB836" s="1"/>
  <c r="FP836"/>
  <c r="GC836" s="1"/>
  <c r="FM800"/>
  <c r="GB800" s="1"/>
  <c r="FQ800"/>
  <c r="GA800" s="1"/>
  <c r="FO800"/>
  <c r="GH800" s="1"/>
  <c r="FM648"/>
  <c r="GB648" s="1"/>
  <c r="FM740"/>
  <c r="GB740" s="1"/>
  <c r="FQ740"/>
  <c r="GA740" s="1"/>
  <c r="FP696"/>
  <c r="GC696" s="1"/>
  <c r="FM660"/>
  <c r="GB660" s="1"/>
  <c r="GJ660"/>
  <c r="FO618"/>
  <c r="GH618" s="1"/>
  <c r="FQ618"/>
  <c r="GA618" s="1"/>
  <c r="FP618"/>
  <c r="GC618" s="1"/>
  <c r="GJ618" s="1"/>
  <c r="FP425"/>
  <c r="GC425" s="1"/>
  <c r="FQ425"/>
  <c r="GA425" s="1"/>
  <c r="FM425"/>
  <c r="GB425" s="1"/>
  <c r="FO425"/>
  <c r="GH425" s="1"/>
  <c r="FM563"/>
  <c r="GB563" s="1"/>
  <c r="FM527"/>
  <c r="GB527" s="1"/>
  <c r="FQ527"/>
  <c r="GA527" s="1"/>
  <c r="FQ383"/>
  <c r="GA383" s="1"/>
  <c r="FO383"/>
  <c r="GH383" s="1"/>
  <c r="FP383"/>
  <c r="GC383" s="1"/>
  <c r="FQ360"/>
  <c r="GA360" s="1"/>
  <c r="FM360"/>
  <c r="GB360" s="1"/>
  <c r="FP336"/>
  <c r="GC336" s="1"/>
  <c r="FM336"/>
  <c r="GB336" s="1"/>
  <c r="FQ336"/>
  <c r="GA336" s="1"/>
  <c r="FM364"/>
  <c r="GB364" s="1"/>
  <c r="FM327"/>
  <c r="GB327" s="1"/>
  <c r="FP388"/>
  <c r="GC388" s="1"/>
  <c r="FO388"/>
  <c r="GH388" s="1"/>
  <c r="FM388"/>
  <c r="GB388" s="1"/>
  <c r="FQ388"/>
  <c r="GA388" s="1"/>
  <c r="FP353"/>
  <c r="GC353" s="1"/>
  <c r="FM332"/>
  <c r="GB332" s="1"/>
  <c r="FQ332"/>
  <c r="GA332" s="1"/>
  <c r="FP332"/>
  <c r="GC332" s="1"/>
  <c r="FQ392"/>
  <c r="GA392" s="1"/>
  <c r="FP392"/>
  <c r="GC392" s="1"/>
  <c r="FM369"/>
  <c r="GB369" s="1"/>
  <c r="FP369"/>
  <c r="GC369" s="1"/>
  <c r="FQ369"/>
  <c r="GA369" s="1"/>
  <c r="FQ326"/>
  <c r="GA326" s="1"/>
  <c r="FM326"/>
  <c r="GB326" s="1"/>
  <c r="FM296"/>
  <c r="GB296" s="1"/>
  <c r="FO296"/>
  <c r="GH296" s="1"/>
  <c r="FQ301"/>
  <c r="GA301" s="1"/>
  <c r="FP301"/>
  <c r="GC301" s="1"/>
  <c r="FP295"/>
  <c r="GC295" s="1"/>
  <c r="FM295"/>
  <c r="GB295" s="1"/>
  <c r="FO295"/>
  <c r="GH295" s="1"/>
  <c r="FI954"/>
  <c r="FZ954" s="1"/>
  <c r="FI930"/>
  <c r="FZ930" s="1"/>
  <c r="FG930"/>
  <c r="FX930" s="1"/>
  <c r="FL1016"/>
  <c r="GE1016" s="1"/>
  <c r="FG1016"/>
  <c r="FX1016" s="1"/>
  <c r="FH1016"/>
  <c r="GD1016" s="1"/>
  <c r="FI1016"/>
  <c r="FZ1016" s="1"/>
  <c r="FH928"/>
  <c r="GD928" s="1"/>
  <c r="FJ928"/>
  <c r="FY928" s="1"/>
  <c r="FI928"/>
  <c r="FZ928" s="1"/>
  <c r="FG928"/>
  <c r="FX928" s="1"/>
  <c r="FL928"/>
  <c r="GE928" s="1"/>
  <c r="FI1021"/>
  <c r="FZ1021" s="1"/>
  <c r="FK716"/>
  <c r="GF716" s="1"/>
  <c r="FG716"/>
  <c r="FX716" s="1"/>
  <c r="FJ716"/>
  <c r="FY716" s="1"/>
  <c r="FH784"/>
  <c r="GD784" s="1"/>
  <c r="GG784" s="1"/>
  <c r="FJ784"/>
  <c r="FY784" s="1"/>
  <c r="FI784"/>
  <c r="FZ784" s="1"/>
  <c r="FG784"/>
  <c r="FX784" s="1"/>
  <c r="FI670"/>
  <c r="FZ670" s="1"/>
  <c r="FI720"/>
  <c r="FZ720" s="1"/>
  <c r="FJ720"/>
  <c r="FY720" s="1"/>
  <c r="FJ579"/>
  <c r="FY579" s="1"/>
  <c r="FG579"/>
  <c r="FX579" s="1"/>
  <c r="FI513"/>
  <c r="FZ513" s="1"/>
  <c r="GJ513"/>
  <c r="FG513"/>
  <c r="FX513" s="1"/>
  <c r="FJ513"/>
  <c r="FY513" s="1"/>
  <c r="FI630"/>
  <c r="FZ630" s="1"/>
  <c r="FG630"/>
  <c r="FX630" s="1"/>
  <c r="FJ630"/>
  <c r="FY630" s="1"/>
  <c r="FL630"/>
  <c r="GE630" s="1"/>
  <c r="GG630" s="1"/>
  <c r="FH437"/>
  <c r="GD437" s="1"/>
  <c r="GG437" s="1"/>
  <c r="FG437"/>
  <c r="FX437" s="1"/>
  <c r="GJ437"/>
  <c r="FH370"/>
  <c r="GD370" s="1"/>
  <c r="FK370"/>
  <c r="GF370" s="1"/>
  <c r="FJ370"/>
  <c r="FY370" s="1"/>
  <c r="FL370"/>
  <c r="GE370" s="1"/>
  <c r="FH342"/>
  <c r="GD342" s="1"/>
  <c r="FJ342"/>
  <c r="FY342" s="1"/>
  <c r="FI342"/>
  <c r="FZ342" s="1"/>
  <c r="FK342"/>
  <c r="GF342" s="1"/>
  <c r="FK299"/>
  <c r="GF299" s="1"/>
  <c r="FI299"/>
  <c r="FZ299" s="1"/>
  <c r="FL299"/>
  <c r="GE299" s="1"/>
  <c r="FK382"/>
  <c r="GF382" s="1"/>
  <c r="FG382"/>
  <c r="FX382" s="1"/>
  <c r="FI382"/>
  <c r="FZ382" s="1"/>
  <c r="FH382"/>
  <c r="GD382" s="1"/>
  <c r="FJ382"/>
  <c r="FY382" s="1"/>
  <c r="FJ335"/>
  <c r="FY335" s="1"/>
  <c r="FK335"/>
  <c r="GF335" s="1"/>
  <c r="FL335"/>
  <c r="GE335" s="1"/>
  <c r="FK307"/>
  <c r="GF307" s="1"/>
  <c r="FL307"/>
  <c r="GE307" s="1"/>
  <c r="GG307" s="1"/>
  <c r="FI307"/>
  <c r="FZ307" s="1"/>
  <c r="FI301"/>
  <c r="FZ301" s="1"/>
  <c r="FK890"/>
  <c r="GF890" s="1"/>
  <c r="FG890"/>
  <c r="FX890" s="1"/>
  <c r="FH890"/>
  <c r="GD890" s="1"/>
  <c r="FJ890"/>
  <c r="FY890" s="1"/>
  <c r="FG922"/>
  <c r="FX922" s="1"/>
  <c r="FH922"/>
  <c r="GD922" s="1"/>
  <c r="GG922" s="1"/>
  <c r="FH988"/>
  <c r="GD988" s="1"/>
  <c r="GG988" s="1"/>
  <c r="FI988"/>
  <c r="FZ988" s="1"/>
  <c r="FJ988"/>
  <c r="FY988" s="1"/>
  <c r="FG988"/>
  <c r="FX988" s="1"/>
  <c r="FG1020"/>
  <c r="FX1020" s="1"/>
  <c r="FH1020"/>
  <c r="GD1020" s="1"/>
  <c r="FK1020"/>
  <c r="GF1020" s="1"/>
  <c r="FL1020"/>
  <c r="GE1020" s="1"/>
  <c r="FI1020"/>
  <c r="FZ1020" s="1"/>
  <c r="FG1040"/>
  <c r="FX1040" s="1"/>
  <c r="FH1040"/>
  <c r="GD1040" s="1"/>
  <c r="GG1040" s="1"/>
  <c r="FI1040"/>
  <c r="FZ1040" s="1"/>
  <c r="FP1032"/>
  <c r="GC1032" s="1"/>
  <c r="FM1022"/>
  <c r="GB1022" s="1"/>
  <c r="FP1022"/>
  <c r="GC1022" s="1"/>
  <c r="FP942"/>
  <c r="GC942" s="1"/>
  <c r="FP880"/>
  <c r="GC880" s="1"/>
  <c r="FM880"/>
  <c r="GB880" s="1"/>
  <c r="FQ997"/>
  <c r="GA997" s="1"/>
  <c r="FP997"/>
  <c r="GC997" s="1"/>
  <c r="FM997"/>
  <c r="GB997" s="1"/>
  <c r="FP844"/>
  <c r="GC844" s="1"/>
  <c r="FP809"/>
  <c r="GC809" s="1"/>
  <c r="FO809"/>
  <c r="GH809" s="1"/>
  <c r="FM809"/>
  <c r="GB809" s="1"/>
  <c r="FQ658"/>
  <c r="GA658" s="1"/>
  <c r="FP658"/>
  <c r="GC658" s="1"/>
  <c r="FM704"/>
  <c r="GB704" s="1"/>
  <c r="FQ704"/>
  <c r="GA704" s="1"/>
  <c r="FQ797"/>
  <c r="GA797" s="1"/>
  <c r="FM797"/>
  <c r="GB797" s="1"/>
  <c r="FP571"/>
  <c r="GC571" s="1"/>
  <c r="FQ571"/>
  <c r="GA571" s="1"/>
  <c r="FM571"/>
  <c r="GB571" s="1"/>
  <c r="FO571"/>
  <c r="GH571" s="1"/>
  <c r="FM429"/>
  <c r="GB429" s="1"/>
  <c r="GI429"/>
  <c r="FP533"/>
  <c r="GC533" s="1"/>
  <c r="FM533"/>
  <c r="GB533" s="1"/>
  <c r="FQ533"/>
  <c r="GA533" s="1"/>
  <c r="FP585"/>
  <c r="GC585" s="1"/>
  <c r="FO553"/>
  <c r="GH553" s="1"/>
  <c r="FQ553"/>
  <c r="GA553" s="1"/>
  <c r="FM553"/>
  <c r="GB553" s="1"/>
  <c r="FP553"/>
  <c r="GC553" s="1"/>
  <c r="FO454"/>
  <c r="GH454" s="1"/>
  <c r="FM454"/>
  <c r="GB454" s="1"/>
  <c r="FP405"/>
  <c r="GC405" s="1"/>
  <c r="FP287"/>
  <c r="GC287" s="1"/>
  <c r="FQ287"/>
  <c r="GA287" s="1"/>
  <c r="FQ272"/>
  <c r="GA272" s="1"/>
  <c r="FP272"/>
  <c r="GC272" s="1"/>
  <c r="FM272"/>
  <c r="GB272" s="1"/>
  <c r="FJ262"/>
  <c r="FY262" s="1"/>
  <c r="FG262"/>
  <c r="FX262" s="1"/>
  <c r="FI257"/>
  <c r="FZ257" s="1"/>
  <c r="FH257"/>
  <c r="GD257" s="1"/>
  <c r="FI255"/>
  <c r="FZ255" s="1"/>
  <c r="FG255"/>
  <c r="FX255" s="1"/>
  <c r="FH279"/>
  <c r="GD279" s="1"/>
  <c r="FG279"/>
  <c r="FX279" s="1"/>
  <c r="FI279"/>
  <c r="FZ279" s="1"/>
  <c r="FH914"/>
  <c r="GD914" s="1"/>
  <c r="GG914" s="1"/>
  <c r="FG914"/>
  <c r="FX914" s="1"/>
  <c r="FH1024"/>
  <c r="GD1024" s="1"/>
  <c r="FK1024"/>
  <c r="GF1024" s="1"/>
  <c r="FL1024"/>
  <c r="GE1024" s="1"/>
  <c r="FI1024"/>
  <c r="FZ1024" s="1"/>
  <c r="FG1024"/>
  <c r="FX1024" s="1"/>
  <c r="FI894"/>
  <c r="FZ894" s="1"/>
  <c r="FJ894"/>
  <c r="FY894" s="1"/>
  <c r="FH894"/>
  <c r="GD894" s="1"/>
  <c r="GG894" s="1"/>
  <c r="FG894"/>
  <c r="FX894" s="1"/>
  <c r="FH1018"/>
  <c r="GD1018" s="1"/>
  <c r="FJ1018"/>
  <c r="FY1018" s="1"/>
  <c r="FG1018"/>
  <c r="FX1018" s="1"/>
  <c r="FI1018"/>
  <c r="FZ1018" s="1"/>
  <c r="FL850"/>
  <c r="GE850" s="1"/>
  <c r="FG850"/>
  <c r="FX850" s="1"/>
  <c r="FG1014"/>
  <c r="FX1014" s="1"/>
  <c r="FL1014"/>
  <c r="GE1014" s="1"/>
  <c r="FI1014"/>
  <c r="FZ1014" s="1"/>
  <c r="FH1014"/>
  <c r="GD1014" s="1"/>
  <c r="GJ852"/>
  <c r="FG852"/>
  <c r="FX852" s="1"/>
  <c r="FH852"/>
  <c r="GD852" s="1"/>
  <c r="FI852"/>
  <c r="FZ852" s="1"/>
  <c r="FL852"/>
  <c r="GE852" s="1"/>
  <c r="FG789"/>
  <c r="FX789" s="1"/>
  <c r="FI789"/>
  <c r="FZ789" s="1"/>
  <c r="FG678"/>
  <c r="FX678" s="1"/>
  <c r="GJ678"/>
  <c r="FH678"/>
  <c r="GD678" s="1"/>
  <c r="FJ678"/>
  <c r="FY678" s="1"/>
  <c r="FL678"/>
  <c r="GE678" s="1"/>
  <c r="FI193"/>
  <c r="FZ193" s="1"/>
  <c r="GJ193"/>
  <c r="FG6"/>
  <c r="FX6" s="1"/>
  <c r="FM10"/>
  <c r="GB10" s="1"/>
  <c r="FL11"/>
  <c r="GE11" s="1"/>
  <c r="GG11" s="1"/>
  <c r="FP18"/>
  <c r="GC18" s="1"/>
  <c r="FG25"/>
  <c r="FX25" s="1"/>
  <c r="FM19"/>
  <c r="GB19" s="1"/>
  <c r="GJ19" s="1"/>
  <c r="FP46"/>
  <c r="GC46" s="1"/>
  <c r="GJ46" s="1"/>
  <c r="FP44"/>
  <c r="GC44" s="1"/>
  <c r="FP40"/>
  <c r="GC40" s="1"/>
  <c r="FP41"/>
  <c r="GC41" s="1"/>
  <c r="GJ41" s="1"/>
  <c r="FM46"/>
  <c r="GB46" s="1"/>
  <c r="FP58"/>
  <c r="GC58" s="1"/>
  <c r="FH66"/>
  <c r="GD66" s="1"/>
  <c r="GG66" s="1"/>
  <c r="FP64"/>
  <c r="GC64" s="1"/>
  <c r="FJ88"/>
  <c r="FY88" s="1"/>
  <c r="FK79"/>
  <c r="GF79" s="1"/>
  <c r="FH75"/>
  <c r="GD75" s="1"/>
  <c r="FG75"/>
  <c r="FX75" s="1"/>
  <c r="FK81"/>
  <c r="GF81" s="1"/>
  <c r="FQ91"/>
  <c r="GA91" s="1"/>
  <c r="FH101"/>
  <c r="GD101" s="1"/>
  <c r="GJ103"/>
  <c r="FI79"/>
  <c r="FZ79" s="1"/>
  <c r="FP96"/>
  <c r="GC96" s="1"/>
  <c r="FP92"/>
  <c r="GC92" s="1"/>
  <c r="FI101"/>
  <c r="FZ101" s="1"/>
  <c r="FL113"/>
  <c r="GE113" s="1"/>
  <c r="FQ109"/>
  <c r="GA109" s="1"/>
  <c r="FQ111"/>
  <c r="GA111" s="1"/>
  <c r="FQ130"/>
  <c r="GA130" s="1"/>
  <c r="FJ76"/>
  <c r="FY76" s="1"/>
  <c r="FM124"/>
  <c r="GB124" s="1"/>
  <c r="FI129"/>
  <c r="FZ129" s="1"/>
  <c r="FM143"/>
  <c r="GB143" s="1"/>
  <c r="FH148"/>
  <c r="GD148" s="1"/>
  <c r="FL127"/>
  <c r="GE127" s="1"/>
  <c r="GG134"/>
  <c r="GI134" s="1"/>
  <c r="FJ149"/>
  <c r="FY149" s="1"/>
  <c r="FI127"/>
  <c r="FZ127" s="1"/>
  <c r="FI154"/>
  <c r="FZ154" s="1"/>
  <c r="FG166"/>
  <c r="FX166" s="1"/>
  <c r="FP180"/>
  <c r="GC180" s="1"/>
  <c r="FQ147"/>
  <c r="GA147" s="1"/>
  <c r="FQ192"/>
  <c r="GA192" s="1"/>
  <c r="FL154"/>
  <c r="GE154" s="1"/>
  <c r="FK154"/>
  <c r="GF154" s="1"/>
  <c r="FI166"/>
  <c r="FZ166" s="1"/>
  <c r="FI176"/>
  <c r="FZ176" s="1"/>
  <c r="FM202"/>
  <c r="GB202" s="1"/>
  <c r="FM206"/>
  <c r="GB206" s="1"/>
  <c r="FI224"/>
  <c r="FZ224" s="1"/>
  <c r="FQ228"/>
  <c r="GA228" s="1"/>
  <c r="FI187"/>
  <c r="FZ187" s="1"/>
  <c r="FI192"/>
  <c r="FZ192" s="1"/>
  <c r="FG201"/>
  <c r="FX201" s="1"/>
  <c r="FP216"/>
  <c r="GC216" s="1"/>
  <c r="FG234"/>
  <c r="FX234" s="1"/>
  <c r="FJ185"/>
  <c r="FY185" s="1"/>
  <c r="FJ199"/>
  <c r="FY199" s="1"/>
  <c r="FH222"/>
  <c r="GD222" s="1"/>
  <c r="FO153"/>
  <c r="GH153" s="1"/>
  <c r="GJ153" s="1"/>
  <c r="FL249"/>
  <c r="GE249" s="1"/>
  <c r="FG252"/>
  <c r="FX252" s="1"/>
  <c r="FH259"/>
  <c r="GD259" s="1"/>
  <c r="FJ260"/>
  <c r="FY260" s="1"/>
  <c r="FL265"/>
  <c r="GE265" s="1"/>
  <c r="FL187"/>
  <c r="GE187" s="1"/>
  <c r="GG187" s="1"/>
  <c r="FJ255"/>
  <c r="FY255" s="1"/>
  <c r="GI255" s="1"/>
  <c r="FH262"/>
  <c r="GD262" s="1"/>
  <c r="FM260"/>
  <c r="GB260" s="1"/>
  <c r="FG291"/>
  <c r="FX291" s="1"/>
  <c r="FH193"/>
  <c r="GD193" s="1"/>
  <c r="FM353"/>
  <c r="GB353" s="1"/>
  <c r="FM392"/>
  <c r="GB392" s="1"/>
  <c r="FM255"/>
  <c r="GB255" s="1"/>
  <c r="FQ291"/>
  <c r="GA291" s="1"/>
  <c r="FG342"/>
  <c r="FX342" s="1"/>
  <c r="FO429"/>
  <c r="GH429" s="1"/>
  <c r="GJ257"/>
  <c r="FH317"/>
  <c r="GD317" s="1"/>
  <c r="GJ427"/>
  <c r="FG438"/>
  <c r="FX438" s="1"/>
  <c r="FH529"/>
  <c r="GD529" s="1"/>
  <c r="GG529" s="1"/>
  <c r="FG551"/>
  <c r="FX551" s="1"/>
  <c r="FP535"/>
  <c r="GC535" s="1"/>
  <c r="FJ555"/>
  <c r="FY555" s="1"/>
  <c r="FK279"/>
  <c r="GF279" s="1"/>
  <c r="FG495"/>
  <c r="FX495" s="1"/>
  <c r="FG527"/>
  <c r="FX527" s="1"/>
  <c r="FM523"/>
  <c r="GB523" s="1"/>
  <c r="FH614"/>
  <c r="GD614" s="1"/>
  <c r="FJ740"/>
  <c r="FY740" s="1"/>
  <c r="FG370"/>
  <c r="FX370" s="1"/>
  <c r="FQ608"/>
  <c r="GA608" s="1"/>
  <c r="FG610"/>
  <c r="FX610" s="1"/>
  <c r="FP640"/>
  <c r="GC640" s="1"/>
  <c r="FO718"/>
  <c r="GH718" s="1"/>
  <c r="FH751"/>
  <c r="GD751" s="1"/>
  <c r="FJ6"/>
  <c r="FY6" s="1"/>
  <c r="FI6"/>
  <c r="FZ6" s="1"/>
  <c r="FG11"/>
  <c r="FX11" s="1"/>
  <c r="GI11" s="1"/>
  <c r="FO18"/>
  <c r="GH18" s="1"/>
  <c r="FO19"/>
  <c r="GH19" s="1"/>
  <c r="FL24"/>
  <c r="GE24" s="1"/>
  <c r="FQ41"/>
  <c r="GA41" s="1"/>
  <c r="GG47"/>
  <c r="FQ53"/>
  <c r="GA53" s="1"/>
  <c r="FH79"/>
  <c r="GD79" s="1"/>
  <c r="FL75"/>
  <c r="GE75" s="1"/>
  <c r="FH76"/>
  <c r="GD76" s="1"/>
  <c r="FL86"/>
  <c r="GE86" s="1"/>
  <c r="FH127"/>
  <c r="GD127" s="1"/>
  <c r="FH129"/>
  <c r="GD129" s="1"/>
  <c r="FO124"/>
  <c r="GH124" s="1"/>
  <c r="FM180"/>
  <c r="GB180" s="1"/>
  <c r="FM203"/>
  <c r="GB203" s="1"/>
  <c r="FJ187"/>
  <c r="FY187" s="1"/>
  <c r="FQ231"/>
  <c r="GA231" s="1"/>
  <c r="FP183"/>
  <c r="GC183" s="1"/>
  <c r="GJ183" s="1"/>
  <c r="FQ202"/>
  <c r="GA202" s="1"/>
  <c r="FQ206"/>
  <c r="GA206" s="1"/>
  <c r="FM228"/>
  <c r="GB228" s="1"/>
  <c r="FM232"/>
  <c r="GB232" s="1"/>
  <c r="FP275"/>
  <c r="GC275" s="1"/>
  <c r="FI350"/>
  <c r="FZ350" s="1"/>
  <c r="FG193"/>
  <c r="FX193" s="1"/>
  <c r="FQ290"/>
  <c r="GA290" s="1"/>
  <c r="FL350"/>
  <c r="GE350" s="1"/>
  <c r="FK362"/>
  <c r="GF362" s="1"/>
  <c r="FM383"/>
  <c r="GB383" s="1"/>
  <c r="FM350"/>
  <c r="GB350" s="1"/>
  <c r="FM301"/>
  <c r="GB301" s="1"/>
  <c r="FP366"/>
  <c r="GC366" s="1"/>
  <c r="GJ366" s="1"/>
  <c r="FI425"/>
  <c r="FZ425" s="1"/>
  <c r="FL444"/>
  <c r="GE444" s="1"/>
  <c r="FJ425"/>
  <c r="FY425" s="1"/>
  <c r="FL362"/>
  <c r="GE362" s="1"/>
  <c r="FM463"/>
  <c r="GB463" s="1"/>
  <c r="FK579"/>
  <c r="GF579" s="1"/>
  <c r="GG579" s="1"/>
  <c r="FQ470"/>
  <c r="GA470" s="1"/>
  <c r="FP575"/>
  <c r="GC575" s="1"/>
  <c r="FJ626"/>
  <c r="FY626" s="1"/>
  <c r="FG806"/>
  <c r="FX806" s="1"/>
  <c r="FI511"/>
  <c r="FZ511" s="1"/>
  <c r="GI533"/>
  <c r="FM769"/>
  <c r="GB769" s="1"/>
  <c r="FP790"/>
  <c r="GC790" s="1"/>
  <c r="FP798"/>
  <c r="GC798" s="1"/>
  <c r="FO670"/>
  <c r="GH670" s="1"/>
  <c r="GG283"/>
  <c r="GG144"/>
  <c r="GG341"/>
  <c r="GG546"/>
  <c r="GG509"/>
  <c r="GG492"/>
  <c r="GG713"/>
  <c r="FP53"/>
  <c r="GC53" s="1"/>
  <c r="GJ53" s="1"/>
  <c r="FI103"/>
  <c r="FZ103" s="1"/>
  <c r="FI151"/>
  <c r="FZ151" s="1"/>
  <c r="FP172"/>
  <c r="GC172" s="1"/>
  <c r="FQ523"/>
  <c r="GA523" s="1"/>
  <c r="FP537"/>
  <c r="GC537" s="1"/>
  <c r="FV563"/>
  <c r="FW563" s="1"/>
  <c r="FP633"/>
  <c r="GC633" s="1"/>
  <c r="FK476"/>
  <c r="GF476" s="1"/>
  <c r="FI503"/>
  <c r="FZ503" s="1"/>
  <c r="FI711"/>
  <c r="FZ711" s="1"/>
  <c r="FP784"/>
  <c r="GC784" s="1"/>
  <c r="GJ784" s="1"/>
  <c r="FP167"/>
  <c r="GC167" s="1"/>
  <c r="FP176"/>
  <c r="GC176" s="1"/>
  <c r="FP206"/>
  <c r="GC206" s="1"/>
  <c r="FJ299"/>
  <c r="FY299" s="1"/>
  <c r="FH234"/>
  <c r="GD234" s="1"/>
  <c r="GG234" s="1"/>
  <c r="FP317"/>
  <c r="GC317" s="1"/>
  <c r="GJ317" s="1"/>
  <c r="FH324"/>
  <c r="GD324" s="1"/>
  <c r="FH328"/>
  <c r="GD328" s="1"/>
  <c r="FP360"/>
  <c r="GC360" s="1"/>
  <c r="FP358"/>
  <c r="GC358" s="1"/>
  <c r="FM405"/>
  <c r="GB405" s="1"/>
  <c r="FP528"/>
  <c r="GC528" s="1"/>
  <c r="GJ528" s="1"/>
  <c r="FQ416"/>
  <c r="GA416" s="1"/>
  <c r="GJ416" s="1"/>
  <c r="FK433"/>
  <c r="GF433" s="1"/>
  <c r="FI506"/>
  <c r="FZ506" s="1"/>
  <c r="GI506" s="1"/>
  <c r="FM69"/>
  <c r="GB69" s="1"/>
  <c r="FO91"/>
  <c r="GH91" s="1"/>
  <c r="GJ91" s="1"/>
  <c r="FP137"/>
  <c r="GC137" s="1"/>
  <c r="FQ165"/>
  <c r="GA165" s="1"/>
  <c r="FJ192"/>
  <c r="FY192" s="1"/>
  <c r="FG157"/>
  <c r="FX157" s="1"/>
  <c r="FQ89"/>
  <c r="GA89" s="1"/>
  <c r="GJ89" s="1"/>
  <c r="FQ110"/>
  <c r="GA110" s="1"/>
  <c r="FL179"/>
  <c r="GE179" s="1"/>
  <c r="FJ182"/>
  <c r="FY182" s="1"/>
  <c r="FJ202"/>
  <c r="FY202" s="1"/>
  <c r="FL221"/>
  <c r="GE221" s="1"/>
  <c r="FJ230"/>
  <c r="FY230" s="1"/>
  <c r="FI276"/>
  <c r="FZ276" s="1"/>
  <c r="FJ212"/>
  <c r="FY212" s="1"/>
  <c r="FO261"/>
  <c r="GH261" s="1"/>
  <c r="FP226"/>
  <c r="GC226" s="1"/>
  <c r="FP203"/>
  <c r="GC203" s="1"/>
  <c r="FJ352"/>
  <c r="FY352" s="1"/>
  <c r="FJ355"/>
  <c r="FY355" s="1"/>
  <c r="FJ394"/>
  <c r="FY394" s="1"/>
  <c r="FQ489"/>
  <c r="GA489" s="1"/>
  <c r="FP508"/>
  <c r="GC508" s="1"/>
  <c r="FL625"/>
  <c r="GE625" s="1"/>
  <c r="GG625" s="1"/>
  <c r="GI625" s="1"/>
  <c r="FO632"/>
  <c r="GH632" s="1"/>
  <c r="GJ632" s="1"/>
  <c r="FQ448"/>
  <c r="GA448" s="1"/>
  <c r="FI500"/>
  <c r="FZ500" s="1"/>
  <c r="FK573"/>
  <c r="GF573" s="1"/>
  <c r="GG573" s="1"/>
  <c r="GI573" s="1"/>
  <c r="FQ456"/>
  <c r="GA456" s="1"/>
  <c r="GJ456" s="1"/>
  <c r="FK457"/>
  <c r="GF457" s="1"/>
  <c r="FM445"/>
  <c r="GB445" s="1"/>
  <c r="GJ445" s="1"/>
  <c r="FJ779"/>
  <c r="FY779" s="1"/>
  <c r="FI794"/>
  <c r="FZ794" s="1"/>
  <c r="GI794" s="1"/>
  <c r="FP691"/>
  <c r="GC691" s="1"/>
  <c r="GJ691" s="1"/>
  <c r="FI703"/>
  <c r="FZ703" s="1"/>
  <c r="FQ755"/>
  <c r="GA755" s="1"/>
  <c r="GJ755" s="1"/>
  <c r="FO836"/>
  <c r="GH836" s="1"/>
  <c r="FP857"/>
  <c r="GC857" s="1"/>
  <c r="FH462"/>
  <c r="GD462" s="1"/>
  <c r="FJ580"/>
  <c r="FY580" s="1"/>
  <c r="FK662"/>
  <c r="GF662" s="1"/>
  <c r="FP715"/>
  <c r="GC715" s="1"/>
  <c r="GJ715" s="1"/>
  <c r="FI821"/>
  <c r="FZ821" s="1"/>
  <c r="FP825"/>
  <c r="GC825" s="1"/>
  <c r="FH831"/>
  <c r="GD831" s="1"/>
  <c r="FQ767"/>
  <c r="GA767" s="1"/>
  <c r="FQ775"/>
  <c r="GA775" s="1"/>
  <c r="FO872"/>
  <c r="GH872" s="1"/>
  <c r="FP931"/>
  <c r="GC931" s="1"/>
  <c r="FQ698"/>
  <c r="GA698" s="1"/>
  <c r="FL946"/>
  <c r="GE946" s="1"/>
  <c r="FO964"/>
  <c r="GH964" s="1"/>
  <c r="FL982"/>
  <c r="GE982" s="1"/>
  <c r="FJ1000"/>
  <c r="FY1000" s="1"/>
  <c r="FK1004"/>
  <c r="GF1004" s="1"/>
  <c r="FK1010"/>
  <c r="GF1010" s="1"/>
  <c r="FK880"/>
  <c r="GF880" s="1"/>
  <c r="FL887"/>
  <c r="GE887" s="1"/>
  <c r="FI910"/>
  <c r="FZ910" s="1"/>
  <c r="FJ931"/>
  <c r="FY931" s="1"/>
  <c r="FL964"/>
  <c r="GE964" s="1"/>
  <c r="FQ1026"/>
  <c r="GA1026" s="1"/>
  <c r="FL14"/>
  <c r="GE14" s="1"/>
  <c r="FP940"/>
  <c r="GC940" s="1"/>
  <c r="FM994"/>
  <c r="GB994" s="1"/>
  <c r="FP8"/>
  <c r="GC8" s="1"/>
  <c r="FH41"/>
  <c r="GD41" s="1"/>
  <c r="FL10"/>
  <c r="GE10" s="1"/>
  <c r="FQ69"/>
  <c r="GA69" s="1"/>
  <c r="FO70"/>
  <c r="GH70" s="1"/>
  <c r="GJ70" s="1"/>
  <c r="FI93"/>
  <c r="FZ93" s="1"/>
  <c r="FM136"/>
  <c r="GB136" s="1"/>
  <c r="FJ152"/>
  <c r="FY152" s="1"/>
  <c r="FH172"/>
  <c r="GD172" s="1"/>
  <c r="FH194"/>
  <c r="GD194" s="1"/>
  <c r="FI112"/>
  <c r="FZ112" s="1"/>
  <c r="FH168"/>
  <c r="GD168" s="1"/>
  <c r="GG168" s="1"/>
  <c r="FL169"/>
  <c r="GE169" s="1"/>
  <c r="GG169" s="1"/>
  <c r="FH184"/>
  <c r="GD184" s="1"/>
  <c r="GG184" s="1"/>
  <c r="FQ133"/>
  <c r="GA133" s="1"/>
  <c r="GJ133" s="1"/>
  <c r="FK271"/>
  <c r="GF271" s="1"/>
  <c r="FQ278"/>
  <c r="GA278" s="1"/>
  <c r="FP234"/>
  <c r="GC234" s="1"/>
  <c r="FG249"/>
  <c r="FX249" s="1"/>
  <c r="FG257"/>
  <c r="FX257" s="1"/>
  <c r="FO290"/>
  <c r="GH290" s="1"/>
  <c r="FP215"/>
  <c r="GC215" s="1"/>
  <c r="FP212"/>
  <c r="GC212" s="1"/>
  <c r="FL342"/>
  <c r="GE342" s="1"/>
  <c r="FL365"/>
  <c r="GE365" s="1"/>
  <c r="FL327"/>
  <c r="GE327" s="1"/>
  <c r="FP312"/>
  <c r="GC312" s="1"/>
  <c r="FP318"/>
  <c r="GC318" s="1"/>
  <c r="FP322"/>
  <c r="GC322" s="1"/>
  <c r="FP325"/>
  <c r="GC325" s="1"/>
  <c r="FP354"/>
  <c r="GC354" s="1"/>
  <c r="GJ354" s="1"/>
  <c r="FQ487"/>
  <c r="GA487" s="1"/>
  <c r="FI491"/>
  <c r="FZ491" s="1"/>
  <c r="FP526"/>
  <c r="GC526" s="1"/>
  <c r="GJ526" s="1"/>
  <c r="FQ588"/>
  <c r="GA588" s="1"/>
  <c r="FQ596"/>
  <c r="GA596" s="1"/>
  <c r="FJ598"/>
  <c r="FY598" s="1"/>
  <c r="FP625"/>
  <c r="GC625" s="1"/>
  <c r="FG339"/>
  <c r="FX339" s="1"/>
  <c r="FI378"/>
  <c r="FZ378" s="1"/>
  <c r="FI481"/>
  <c r="FZ481" s="1"/>
  <c r="FP494"/>
  <c r="GC494" s="1"/>
  <c r="GJ494" s="1"/>
  <c r="FL536"/>
  <c r="GE536" s="1"/>
  <c r="FI542"/>
  <c r="FZ542" s="1"/>
  <c r="GI542" s="1"/>
  <c r="FO579"/>
  <c r="GH579" s="1"/>
  <c r="FG584"/>
  <c r="FX584" s="1"/>
  <c r="FG313"/>
  <c r="FX313" s="1"/>
  <c r="FK419"/>
  <c r="GF419" s="1"/>
  <c r="FK465"/>
  <c r="GF465" s="1"/>
  <c r="FP496"/>
  <c r="GC496" s="1"/>
  <c r="GJ496" s="1"/>
  <c r="FP546"/>
  <c r="GC546" s="1"/>
  <c r="GJ546" s="1"/>
  <c r="FP619"/>
  <c r="GC619" s="1"/>
  <c r="FI514"/>
  <c r="FZ514" s="1"/>
  <c r="FP671"/>
  <c r="GC671" s="1"/>
  <c r="FP827"/>
  <c r="GC827" s="1"/>
  <c r="GJ827" s="1"/>
  <c r="FP521"/>
  <c r="GC521" s="1"/>
  <c r="FO624"/>
  <c r="GH624" s="1"/>
  <c r="GJ624" s="1"/>
  <c r="FP639"/>
  <c r="GC639" s="1"/>
  <c r="GJ639" s="1"/>
  <c r="FL673"/>
  <c r="GE673" s="1"/>
  <c r="FP679"/>
  <c r="GC679" s="1"/>
  <c r="FP707"/>
  <c r="GC707" s="1"/>
  <c r="FP835"/>
  <c r="GC835" s="1"/>
  <c r="FO708"/>
  <c r="GH708" s="1"/>
  <c r="FM750"/>
  <c r="GB750" s="1"/>
  <c r="FI861"/>
  <c r="FZ861" s="1"/>
  <c r="FL875"/>
  <c r="GE875" s="1"/>
  <c r="FP933"/>
  <c r="GC933" s="1"/>
  <c r="FK1021"/>
  <c r="GF1021" s="1"/>
  <c r="FM790"/>
  <c r="GB790" s="1"/>
  <c r="FI849"/>
  <c r="FZ849" s="1"/>
  <c r="GI849" s="1"/>
  <c r="FP855"/>
  <c r="GC855" s="1"/>
  <c r="FG979"/>
  <c r="FX979" s="1"/>
  <c r="FJ1016"/>
  <c r="FY1016" s="1"/>
  <c r="FH915"/>
  <c r="GD915" s="1"/>
  <c r="GG915" s="1"/>
  <c r="GI915" s="1"/>
  <c r="FP14"/>
  <c r="GC14" s="1"/>
  <c r="FM806"/>
  <c r="GB806" s="1"/>
  <c r="FO514"/>
  <c r="GH514" s="1"/>
  <c r="FH949"/>
  <c r="GD949" s="1"/>
  <c r="FP10"/>
  <c r="GC10" s="1"/>
  <c r="FQ936"/>
  <c r="GA936" s="1"/>
  <c r="FQ509"/>
  <c r="GA509" s="1"/>
  <c r="FO66"/>
  <c r="GH66" s="1"/>
  <c r="FO68"/>
  <c r="GH68" s="1"/>
  <c r="FI165"/>
  <c r="FZ165" s="1"/>
  <c r="GI165" s="1"/>
  <c r="FK109"/>
  <c r="GF109" s="1"/>
  <c r="FL138"/>
  <c r="GE138" s="1"/>
  <c r="FP139"/>
  <c r="GC139" s="1"/>
  <c r="FQ161"/>
  <c r="GA161" s="1"/>
  <c r="FG105"/>
  <c r="FX105" s="1"/>
  <c r="FO112"/>
  <c r="GH112" s="1"/>
  <c r="FL148"/>
  <c r="GE148" s="1"/>
  <c r="FJ156"/>
  <c r="FY156" s="1"/>
  <c r="FO162"/>
  <c r="GH162" s="1"/>
  <c r="FL173"/>
  <c r="GE173" s="1"/>
  <c r="FI186"/>
  <c r="FZ186" s="1"/>
  <c r="FL142"/>
  <c r="GE142" s="1"/>
  <c r="FL206"/>
  <c r="GE206" s="1"/>
  <c r="FJ218"/>
  <c r="FY218" s="1"/>
  <c r="FH238"/>
  <c r="GD238" s="1"/>
  <c r="FP241"/>
  <c r="GC241" s="1"/>
  <c r="FM266"/>
  <c r="GB266" s="1"/>
  <c r="FM268"/>
  <c r="GB268" s="1"/>
  <c r="GJ268" s="1"/>
  <c r="FG280"/>
  <c r="FX280" s="1"/>
  <c r="FJ223"/>
  <c r="FY223" s="1"/>
  <c r="FP246"/>
  <c r="GC246" s="1"/>
  <c r="FG265"/>
  <c r="FX265" s="1"/>
  <c r="FP202"/>
  <c r="GC202" s="1"/>
  <c r="FL210"/>
  <c r="GE210" s="1"/>
  <c r="FP213"/>
  <c r="GC213" s="1"/>
  <c r="FG268"/>
  <c r="FX268" s="1"/>
  <c r="FG278"/>
  <c r="FX278" s="1"/>
  <c r="FQ280"/>
  <c r="GA280" s="1"/>
  <c r="FP296"/>
  <c r="GC296" s="1"/>
  <c r="GJ296" s="1"/>
  <c r="FM191"/>
  <c r="GB191" s="1"/>
  <c r="FH203"/>
  <c r="GD203" s="1"/>
  <c r="FH207"/>
  <c r="GD207" s="1"/>
  <c r="GG207" s="1"/>
  <c r="GI207" s="1"/>
  <c r="FK273"/>
  <c r="GF273" s="1"/>
  <c r="FQ284"/>
  <c r="GA284" s="1"/>
  <c r="FQ225"/>
  <c r="GA225" s="1"/>
  <c r="FI239"/>
  <c r="FZ239" s="1"/>
  <c r="FO302"/>
  <c r="GH302" s="1"/>
  <c r="FL317"/>
  <c r="GE317" s="1"/>
  <c r="FP342"/>
  <c r="GC342" s="1"/>
  <c r="FH372"/>
  <c r="GD372" s="1"/>
  <c r="FI231"/>
  <c r="FZ231" s="1"/>
  <c r="FP242"/>
  <c r="GC242" s="1"/>
  <c r="FP250"/>
  <c r="GC250" s="1"/>
  <c r="FP319"/>
  <c r="GC319" s="1"/>
  <c r="FP327"/>
  <c r="GC327" s="1"/>
  <c r="FP364"/>
  <c r="GC364" s="1"/>
  <c r="FJ369"/>
  <c r="FY369" s="1"/>
  <c r="FQ233"/>
  <c r="GA233" s="1"/>
  <c r="FH285"/>
  <c r="GD285" s="1"/>
  <c r="FJ309"/>
  <c r="FY309" s="1"/>
  <c r="FP393"/>
  <c r="GC393" s="1"/>
  <c r="FJ319"/>
  <c r="FY319" s="1"/>
  <c r="FP321"/>
  <c r="GC321" s="1"/>
  <c r="GJ321" s="1"/>
  <c r="FJ323"/>
  <c r="FY323" s="1"/>
  <c r="FP326"/>
  <c r="GC326" s="1"/>
  <c r="FJ333"/>
  <c r="FY333" s="1"/>
  <c r="FH368"/>
  <c r="GD368" s="1"/>
  <c r="FH401"/>
  <c r="GD401" s="1"/>
  <c r="FJ600"/>
  <c r="FY600" s="1"/>
  <c r="FJ604"/>
  <c r="FY604" s="1"/>
  <c r="FM484"/>
  <c r="GB484" s="1"/>
  <c r="FP534"/>
  <c r="GC534" s="1"/>
  <c r="FP536"/>
  <c r="GC536" s="1"/>
  <c r="FP635"/>
  <c r="GC635" s="1"/>
  <c r="GJ635" s="1"/>
  <c r="FQ466"/>
  <c r="GA466" s="1"/>
  <c r="GJ466" s="1"/>
  <c r="FQ568"/>
  <c r="GA568" s="1"/>
  <c r="FM585"/>
  <c r="GB585" s="1"/>
  <c r="FL760"/>
  <c r="GE760" s="1"/>
  <c r="FI848"/>
  <c r="FZ848" s="1"/>
  <c r="FK852"/>
  <c r="GF852" s="1"/>
  <c r="FI505"/>
  <c r="FZ505" s="1"/>
  <c r="FH823"/>
  <c r="GD823" s="1"/>
  <c r="FO640"/>
  <c r="GH640" s="1"/>
  <c r="FP831"/>
  <c r="GC831" s="1"/>
  <c r="FI675"/>
  <c r="FZ675" s="1"/>
  <c r="GI675" s="1"/>
  <c r="FO696"/>
  <c r="GH696" s="1"/>
  <c r="FJ918"/>
  <c r="FY918" s="1"/>
  <c r="FH930"/>
  <c r="GD930" s="1"/>
  <c r="GG930" s="1"/>
  <c r="FP720"/>
  <c r="GC720" s="1"/>
  <c r="FP863"/>
  <c r="GC863" s="1"/>
  <c r="FG941"/>
  <c r="FX941" s="1"/>
  <c r="FG987"/>
  <c r="FX987" s="1"/>
  <c r="FG991"/>
  <c r="FX991" s="1"/>
  <c r="FK1016"/>
  <c r="GF1016" s="1"/>
  <c r="FM802"/>
  <c r="GB802" s="1"/>
  <c r="FO13"/>
  <c r="GH13" s="1"/>
  <c r="FP846"/>
  <c r="GC846" s="1"/>
  <c r="FP871"/>
  <c r="GC871" s="1"/>
  <c r="FJ935"/>
  <c r="FY935" s="1"/>
  <c r="FL940"/>
  <c r="GE940" s="1"/>
  <c r="FM20"/>
  <c r="GB20" s="1"/>
  <c r="FH870"/>
  <c r="GD870" s="1"/>
  <c r="FI906"/>
  <c r="FZ906" s="1"/>
  <c r="FQ942"/>
  <c r="GA942" s="1"/>
  <c r="FM982"/>
  <c r="GB982" s="1"/>
  <c r="FH22"/>
  <c r="GD22" s="1"/>
  <c r="FG46"/>
  <c r="FX46" s="1"/>
  <c r="FO967"/>
  <c r="GH967" s="1"/>
  <c r="FK983"/>
  <c r="GF983" s="1"/>
  <c r="FO774"/>
  <c r="GH774" s="1"/>
  <c r="FP774"/>
  <c r="GC774" s="1"/>
  <c r="FQ514"/>
  <c r="GA514" s="1"/>
  <c r="FH514"/>
  <c r="GD514" s="1"/>
  <c r="GG514" s="1"/>
  <c r="GI661"/>
  <c r="GI430"/>
  <c r="GJ430"/>
  <c r="GI899"/>
  <c r="GJ899"/>
  <c r="GJ6"/>
  <c r="GI7"/>
  <c r="GJ7"/>
  <c r="GI15"/>
  <c r="GJ24"/>
  <c r="GJ37"/>
  <c r="GI39"/>
  <c r="GJ39"/>
  <c r="GJ48"/>
  <c r="GI48"/>
  <c r="GJ67"/>
  <c r="GJ93"/>
  <c r="GI107"/>
  <c r="GJ107"/>
  <c r="GG108"/>
  <c r="GJ116"/>
  <c r="FV107"/>
  <c r="FW107" s="1"/>
  <c r="FV123"/>
  <c r="FW123" s="1"/>
  <c r="GJ136"/>
  <c r="GJ151"/>
  <c r="GJ155"/>
  <c r="GJ120"/>
  <c r="GI120"/>
  <c r="GJ181"/>
  <c r="GJ230"/>
  <c r="GJ238"/>
  <c r="GJ150"/>
  <c r="GJ174"/>
  <c r="GJ200"/>
  <c r="GG216"/>
  <c r="GJ179"/>
  <c r="GG183"/>
  <c r="GG197"/>
  <c r="GG220"/>
  <c r="GJ256"/>
  <c r="GJ215"/>
  <c r="GJ279"/>
  <c r="GI283"/>
  <c r="GJ283"/>
  <c r="GJ289"/>
  <c r="GJ212"/>
  <c r="GJ236"/>
  <c r="GI217"/>
  <c r="GJ217"/>
  <c r="GJ288"/>
  <c r="GJ233"/>
  <c r="GJ396"/>
  <c r="GG225"/>
  <c r="GI225" s="1"/>
  <c r="GJ351"/>
  <c r="GI351"/>
  <c r="GJ389"/>
  <c r="GI420"/>
  <c r="GJ420"/>
  <c r="GJ426"/>
  <c r="GI426"/>
  <c r="GI454"/>
  <c r="GI478"/>
  <c r="GJ478"/>
  <c r="GJ319"/>
  <c r="GJ323"/>
  <c r="GI331"/>
  <c r="GJ331"/>
  <c r="GI367"/>
  <c r="GJ367"/>
  <c r="GJ397"/>
  <c r="GI411"/>
  <c r="GJ411"/>
  <c r="GJ311"/>
  <c r="GI336"/>
  <c r="GI409"/>
  <c r="GJ409"/>
  <c r="GG418"/>
  <c r="GJ428"/>
  <c r="GI531"/>
  <c r="GJ531"/>
  <c r="GJ538"/>
  <c r="GJ542"/>
  <c r="GI477"/>
  <c r="GJ477"/>
  <c r="GI517"/>
  <c r="GJ517"/>
  <c r="GI561"/>
  <c r="GI417"/>
  <c r="GJ417"/>
  <c r="GJ495"/>
  <c r="GJ519"/>
  <c r="GJ576"/>
  <c r="GJ587"/>
  <c r="GJ493"/>
  <c r="GI508"/>
  <c r="GJ508"/>
  <c r="GI611"/>
  <c r="GJ611"/>
  <c r="GI644"/>
  <c r="GJ644"/>
  <c r="GJ751"/>
  <c r="GI787"/>
  <c r="GJ787"/>
  <c r="GJ803"/>
  <c r="GI622"/>
  <c r="GJ622"/>
  <c r="GI634"/>
  <c r="GJ634"/>
  <c r="GI637"/>
  <c r="GJ637"/>
  <c r="GI649"/>
  <c r="GJ649"/>
  <c r="GJ717"/>
  <c r="GI736"/>
  <c r="GJ736"/>
  <c r="GG745"/>
  <c r="GI541"/>
  <c r="GJ541"/>
  <c r="GJ619"/>
  <c r="GI651"/>
  <c r="GJ651"/>
  <c r="GJ659"/>
  <c r="GI692"/>
  <c r="GJ692"/>
  <c r="GI734"/>
  <c r="GJ734"/>
  <c r="GI744"/>
  <c r="GJ744"/>
  <c r="GJ877"/>
  <c r="GI925"/>
  <c r="GJ925"/>
  <c r="GI969"/>
  <c r="GJ969"/>
  <c r="GG794"/>
  <c r="GI999"/>
  <c r="GJ999"/>
  <c r="GI630"/>
  <c r="GJ630"/>
  <c r="GJ812"/>
  <c r="GI824"/>
  <c r="GJ824"/>
  <c r="GI860"/>
  <c r="GJ887"/>
  <c r="GI896"/>
  <c r="GI907"/>
  <c r="GJ907"/>
  <c r="FW923"/>
  <c r="GJ931"/>
  <c r="GI820"/>
  <c r="GJ820"/>
  <c r="GI658"/>
  <c r="GJ658"/>
  <c r="GI694"/>
  <c r="GJ694"/>
  <c r="FW787"/>
  <c r="GI889"/>
  <c r="GJ889"/>
  <c r="GI893"/>
  <c r="GJ893"/>
  <c r="GJ662"/>
  <c r="GJ864"/>
  <c r="GI912"/>
  <c r="GJ912"/>
  <c r="GI978"/>
  <c r="GI960"/>
  <c r="FW963"/>
  <c r="FW1001"/>
  <c r="FK80"/>
  <c r="GF80" s="1"/>
  <c r="FK75"/>
  <c r="GF75" s="1"/>
  <c r="GI77"/>
  <c r="GJ77"/>
  <c r="FK88"/>
  <c r="GF88" s="1"/>
  <c r="FG110"/>
  <c r="FX110" s="1"/>
  <c r="FL124"/>
  <c r="GE124" s="1"/>
  <c r="GG124" s="1"/>
  <c r="FQ129"/>
  <c r="GA129" s="1"/>
  <c r="GJ129" s="1"/>
  <c r="FI153"/>
  <c r="FZ153" s="1"/>
  <c r="FP191"/>
  <c r="GC191" s="1"/>
  <c r="FL194"/>
  <c r="GE194" s="1"/>
  <c r="FH90"/>
  <c r="GD90" s="1"/>
  <c r="FM94"/>
  <c r="GB94" s="1"/>
  <c r="FM112"/>
  <c r="GB112" s="1"/>
  <c r="FI115"/>
  <c r="FZ115" s="1"/>
  <c r="FM127"/>
  <c r="GB127" s="1"/>
  <c r="FL174"/>
  <c r="GE174" s="1"/>
  <c r="GG174" s="1"/>
  <c r="GI174" s="1"/>
  <c r="FL178"/>
  <c r="GE178" s="1"/>
  <c r="GG178" s="1"/>
  <c r="FH56"/>
  <c r="GD56" s="1"/>
  <c r="FL73"/>
  <c r="GE73" s="1"/>
  <c r="GG73" s="1"/>
  <c r="GI73" s="1"/>
  <c r="FG138"/>
  <c r="FX138" s="1"/>
  <c r="FH138"/>
  <c r="GD138" s="1"/>
  <c r="FL139"/>
  <c r="GE139" s="1"/>
  <c r="FH142"/>
  <c r="GD142" s="1"/>
  <c r="FG55"/>
  <c r="FX55" s="1"/>
  <c r="FO105"/>
  <c r="GH105" s="1"/>
  <c r="GJ105" s="1"/>
  <c r="FL114"/>
  <c r="GE114" s="1"/>
  <c r="FJ154"/>
  <c r="FY154" s="1"/>
  <c r="FI157"/>
  <c r="FZ157" s="1"/>
  <c r="GI157" s="1"/>
  <c r="FK159"/>
  <c r="GF159" s="1"/>
  <c r="FJ164"/>
  <c r="FY164" s="1"/>
  <c r="FQ188"/>
  <c r="GA188" s="1"/>
  <c r="FL204"/>
  <c r="GE204" s="1"/>
  <c r="FJ210"/>
  <c r="FY210" s="1"/>
  <c r="FJ227"/>
  <c r="FY227" s="1"/>
  <c r="FK259"/>
  <c r="GF259" s="1"/>
  <c r="FQ268"/>
  <c r="GA268" s="1"/>
  <c r="FO274"/>
  <c r="GH274" s="1"/>
  <c r="FI278"/>
  <c r="FZ278" s="1"/>
  <c r="FH294"/>
  <c r="GD294" s="1"/>
  <c r="FJ105"/>
  <c r="FY105" s="1"/>
  <c r="FI119"/>
  <c r="FZ119" s="1"/>
  <c r="FH198"/>
  <c r="GD198" s="1"/>
  <c r="GG198" s="1"/>
  <c r="GI198" s="1"/>
  <c r="FL208"/>
  <c r="GE208" s="1"/>
  <c r="GG208" s="1"/>
  <c r="FP211"/>
  <c r="GC211" s="1"/>
  <c r="FJ247"/>
  <c r="FY247" s="1"/>
  <c r="FG253"/>
  <c r="FX253" s="1"/>
  <c r="FG261"/>
  <c r="FX261" s="1"/>
  <c r="FK102"/>
  <c r="GF102" s="1"/>
  <c r="FL128"/>
  <c r="GE128" s="1"/>
  <c r="FQ153"/>
  <c r="GA153" s="1"/>
  <c r="FG200"/>
  <c r="FX200" s="1"/>
  <c r="FJ206"/>
  <c r="FY206" s="1"/>
  <c r="FJ241"/>
  <c r="FY241" s="1"/>
  <c r="FG276"/>
  <c r="FX276" s="1"/>
  <c r="FL286"/>
  <c r="GE286" s="1"/>
  <c r="GG286" s="1"/>
  <c r="GI286" s="1"/>
  <c r="FJ303"/>
  <c r="FY303" s="1"/>
  <c r="FQ128"/>
  <c r="GA128" s="1"/>
  <c r="FQ137"/>
  <c r="GA137" s="1"/>
  <c r="FQ171"/>
  <c r="GA171" s="1"/>
  <c r="FQ187"/>
  <c r="GA187" s="1"/>
  <c r="FM194"/>
  <c r="GB194" s="1"/>
  <c r="FL245"/>
  <c r="GE245" s="1"/>
  <c r="GG245" s="1"/>
  <c r="GI245" s="1"/>
  <c r="FI252"/>
  <c r="FZ252" s="1"/>
  <c r="FI260"/>
  <c r="FZ260" s="1"/>
  <c r="FK287"/>
  <c r="GF287" s="1"/>
  <c r="FK206"/>
  <c r="GF206" s="1"/>
  <c r="FI223"/>
  <c r="FZ223" s="1"/>
  <c r="FP258"/>
  <c r="GC258" s="1"/>
  <c r="FJ278"/>
  <c r="FY278" s="1"/>
  <c r="FQ293"/>
  <c r="GA293" s="1"/>
  <c r="FG299"/>
  <c r="FX299" s="1"/>
  <c r="FG303"/>
  <c r="FX303" s="1"/>
  <c r="FJ341"/>
  <c r="FY341" s="1"/>
  <c r="FL386"/>
  <c r="GE386" s="1"/>
  <c r="FJ398"/>
  <c r="FY398" s="1"/>
  <c r="FJ402"/>
  <c r="FY402" s="1"/>
  <c r="FQ295"/>
  <c r="GA295" s="1"/>
  <c r="FH320"/>
  <c r="GD320" s="1"/>
  <c r="GG320" s="1"/>
  <c r="GI320" s="1"/>
  <c r="FO285"/>
  <c r="GH285" s="1"/>
  <c r="GJ285" s="1"/>
  <c r="FQ294"/>
  <c r="GA294" s="1"/>
  <c r="FL338"/>
  <c r="GE338" s="1"/>
  <c r="GG338" s="1"/>
  <c r="GI338" s="1"/>
  <c r="FJ365"/>
  <c r="FY365" s="1"/>
  <c r="FH376"/>
  <c r="GD376" s="1"/>
  <c r="FL377"/>
  <c r="GE377" s="1"/>
  <c r="FH389"/>
  <c r="GD389" s="1"/>
  <c r="FL390"/>
  <c r="GE390" s="1"/>
  <c r="FI262"/>
  <c r="FZ262" s="1"/>
  <c r="FJ272"/>
  <c r="FY272" s="1"/>
  <c r="FQ286"/>
  <c r="GA286" s="1"/>
  <c r="FL310"/>
  <c r="GE310" s="1"/>
  <c r="FH322"/>
  <c r="GD322" s="1"/>
  <c r="GG322" s="1"/>
  <c r="GI322" s="1"/>
  <c r="FJ327"/>
  <c r="FY327" s="1"/>
  <c r="FH330"/>
  <c r="GD330" s="1"/>
  <c r="FH354"/>
  <c r="GD354" s="1"/>
  <c r="FJ361"/>
  <c r="FY361" s="1"/>
  <c r="FL366"/>
  <c r="GE366" s="1"/>
  <c r="GG366" s="1"/>
  <c r="FQ438"/>
  <c r="GA438" s="1"/>
  <c r="FK453"/>
  <c r="GF453" s="1"/>
  <c r="FQ460"/>
  <c r="GA460" s="1"/>
  <c r="FI487"/>
  <c r="FZ487" s="1"/>
  <c r="FL597"/>
  <c r="GE597" s="1"/>
  <c r="FN604"/>
  <c r="FH365"/>
  <c r="GD365" s="1"/>
  <c r="FQ454"/>
  <c r="GA454" s="1"/>
  <c r="FQ485"/>
  <c r="GA485" s="1"/>
  <c r="GJ485" s="1"/>
  <c r="FK513"/>
  <c r="GF513" s="1"/>
  <c r="GG513" s="1"/>
  <c r="GI513" s="1"/>
  <c r="FL528"/>
  <c r="GE528" s="1"/>
  <c r="FP548"/>
  <c r="GC548" s="1"/>
  <c r="GJ548" s="1"/>
  <c r="FL556"/>
  <c r="GE556" s="1"/>
  <c r="FO380"/>
  <c r="GH380" s="1"/>
  <c r="FK364"/>
  <c r="GF364" s="1"/>
  <c r="FG377"/>
  <c r="FX377" s="1"/>
  <c r="FQ476"/>
  <c r="GA476" s="1"/>
  <c r="FL591"/>
  <c r="GE591" s="1"/>
  <c r="GG591" s="1"/>
  <c r="FO350"/>
  <c r="GH350" s="1"/>
  <c r="FQ363"/>
  <c r="GA363" s="1"/>
  <c r="GJ363" s="1"/>
  <c r="FK410"/>
  <c r="GF410" s="1"/>
  <c r="FQ436"/>
  <c r="GA436" s="1"/>
  <c r="FI522"/>
  <c r="FZ522" s="1"/>
  <c r="FG568"/>
  <c r="FX568" s="1"/>
  <c r="FK456"/>
  <c r="GF456" s="1"/>
  <c r="FK464"/>
  <c r="GF464" s="1"/>
  <c r="FJ514"/>
  <c r="FY514" s="1"/>
  <c r="FP523"/>
  <c r="GC523" s="1"/>
  <c r="FO568"/>
  <c r="GH568" s="1"/>
  <c r="GJ568" s="1"/>
  <c r="FL577"/>
  <c r="GE577" s="1"/>
  <c r="FJ584"/>
  <c r="FY584" s="1"/>
  <c r="FI617"/>
  <c r="FZ617" s="1"/>
  <c r="FI700"/>
  <c r="FZ700" s="1"/>
  <c r="FP723"/>
  <c r="GC723" s="1"/>
  <c r="GJ723" s="1"/>
  <c r="FI727"/>
  <c r="FZ727" s="1"/>
  <c r="FQ763"/>
  <c r="GA763" s="1"/>
  <c r="FL796"/>
  <c r="GE796" s="1"/>
  <c r="GG796" s="1"/>
  <c r="FI841"/>
  <c r="FZ841" s="1"/>
  <c r="FG847"/>
  <c r="FX847" s="1"/>
  <c r="FL453"/>
  <c r="GE453" s="1"/>
  <c r="FQ457"/>
  <c r="GA457" s="1"/>
  <c r="FL469"/>
  <c r="GE469" s="1"/>
  <c r="GG469" s="1"/>
  <c r="FH486"/>
  <c r="GD486" s="1"/>
  <c r="GG486" s="1"/>
  <c r="FP491"/>
  <c r="GC491" s="1"/>
  <c r="FW541"/>
  <c r="FQ601"/>
  <c r="GA601" s="1"/>
  <c r="FG631"/>
  <c r="FX631" s="1"/>
  <c r="FP673"/>
  <c r="GC673" s="1"/>
  <c r="FL755"/>
  <c r="GE755" s="1"/>
  <c r="FJ428"/>
  <c r="FY428" s="1"/>
  <c r="FG436"/>
  <c r="FX436" s="1"/>
  <c r="FK462"/>
  <c r="GF462" s="1"/>
  <c r="FH470"/>
  <c r="GD470" s="1"/>
  <c r="GG470" s="1"/>
  <c r="GI470" s="1"/>
  <c r="FH482"/>
  <c r="GD482" s="1"/>
  <c r="FK496"/>
  <c r="GF496" s="1"/>
  <c r="FH543"/>
  <c r="GD543" s="1"/>
  <c r="FJ566"/>
  <c r="FY566" s="1"/>
  <c r="FP626"/>
  <c r="GC626" s="1"/>
  <c r="FI668"/>
  <c r="FZ668" s="1"/>
  <c r="FQ731"/>
  <c r="GA731" s="1"/>
  <c r="FL831"/>
  <c r="GE831" s="1"/>
  <c r="FK428"/>
  <c r="GF428" s="1"/>
  <c r="GG428" s="1"/>
  <c r="FI497"/>
  <c r="FZ497" s="1"/>
  <c r="FJ576"/>
  <c r="FY576" s="1"/>
  <c r="FL752"/>
  <c r="GE752" s="1"/>
  <c r="FL800"/>
  <c r="GE800" s="1"/>
  <c r="FL818"/>
  <c r="GE818" s="1"/>
  <c r="GG818" s="1"/>
  <c r="FG713"/>
  <c r="FX713" s="1"/>
  <c r="FJ735"/>
  <c r="FY735" s="1"/>
  <c r="FI750"/>
  <c r="FZ750" s="1"/>
  <c r="FH759"/>
  <c r="GD759" s="1"/>
  <c r="FM762"/>
  <c r="GB762" s="1"/>
  <c r="FI810"/>
  <c r="FZ810" s="1"/>
  <c r="FI814"/>
  <c r="FZ814" s="1"/>
  <c r="FG855"/>
  <c r="FX855" s="1"/>
  <c r="FP905"/>
  <c r="GC905" s="1"/>
  <c r="FK920"/>
  <c r="GF920" s="1"/>
  <c r="FL986"/>
  <c r="GE986" s="1"/>
  <c r="FQ1024"/>
  <c r="GA1024" s="1"/>
  <c r="FQ1040"/>
  <c r="GA1040" s="1"/>
  <c r="FM614"/>
  <c r="GB614" s="1"/>
  <c r="FP674"/>
  <c r="GC674" s="1"/>
  <c r="GI701"/>
  <c r="GJ701"/>
  <c r="FP712"/>
  <c r="GC712" s="1"/>
  <c r="FM758"/>
  <c r="GB758" s="1"/>
  <c r="FI778"/>
  <c r="FZ778" s="1"/>
  <c r="FH785"/>
  <c r="GD785" s="1"/>
  <c r="GG785" s="1"/>
  <c r="FK797"/>
  <c r="GF797" s="1"/>
  <c r="FG833"/>
  <c r="FX833" s="1"/>
  <c r="FW834"/>
  <c r="FG845"/>
  <c r="FX845" s="1"/>
  <c r="FI918"/>
  <c r="FZ918" s="1"/>
  <c r="FI926"/>
  <c r="FZ926" s="1"/>
  <c r="FH934"/>
  <c r="GD934" s="1"/>
  <c r="GG934" s="1"/>
  <c r="FL937"/>
  <c r="GE937" s="1"/>
  <c r="GG937" s="1"/>
  <c r="FG983"/>
  <c r="FX983" s="1"/>
  <c r="FL990"/>
  <c r="GE990" s="1"/>
  <c r="FK1000"/>
  <c r="GF1000" s="1"/>
  <c r="FJ1008"/>
  <c r="FY1008" s="1"/>
  <c r="FK1011"/>
  <c r="GF1011" s="1"/>
  <c r="FG691"/>
  <c r="FX691" s="1"/>
  <c r="FI774"/>
  <c r="FZ774" s="1"/>
  <c r="FH781"/>
  <c r="GD781" s="1"/>
  <c r="FJ789"/>
  <c r="FY789" s="1"/>
  <c r="FK807"/>
  <c r="GF807" s="1"/>
  <c r="GG807" s="1"/>
  <c r="GI807" s="1"/>
  <c r="FW854"/>
  <c r="FP867"/>
  <c r="GC867" s="1"/>
  <c r="FP873"/>
  <c r="GC873" s="1"/>
  <c r="GJ873" s="1"/>
  <c r="FI878"/>
  <c r="FZ878" s="1"/>
  <c r="FP911"/>
  <c r="GC911" s="1"/>
  <c r="FJ985"/>
  <c r="FY985" s="1"/>
  <c r="FQ1022"/>
  <c r="GA1022" s="1"/>
  <c r="FQ1032"/>
  <c r="GA1032" s="1"/>
  <c r="FG22"/>
  <c r="FX22" s="1"/>
  <c r="FL32"/>
  <c r="GE32" s="1"/>
  <c r="GG32" s="1"/>
  <c r="FG695"/>
  <c r="FX695" s="1"/>
  <c r="FP700"/>
  <c r="GC700" s="1"/>
  <c r="FH761"/>
  <c r="GD761" s="1"/>
  <c r="FG851"/>
  <c r="FX851" s="1"/>
  <c r="FJ938"/>
  <c r="FY938" s="1"/>
  <c r="FI890"/>
  <c r="FZ890" s="1"/>
  <c r="FQ906"/>
  <c r="GA906" s="1"/>
  <c r="FH916"/>
  <c r="GD916" s="1"/>
  <c r="GG916" s="1"/>
  <c r="FH939"/>
  <c r="GD939" s="1"/>
  <c r="GG939" s="1"/>
  <c r="GI939" s="1"/>
  <c r="FP956"/>
  <c r="GC956" s="1"/>
  <c r="FH973"/>
  <c r="GD973" s="1"/>
  <c r="FH983"/>
  <c r="GD983" s="1"/>
  <c r="GG983" s="1"/>
  <c r="FH1021"/>
  <c r="GD1021" s="1"/>
  <c r="GG1021" s="1"/>
  <c r="FK22"/>
  <c r="GF22" s="1"/>
  <c r="FG42"/>
  <c r="FX42" s="1"/>
  <c r="FK44"/>
  <c r="GF44" s="1"/>
  <c r="FL8"/>
  <c r="GE8" s="1"/>
  <c r="GG8" s="1"/>
  <c r="FO987"/>
  <c r="GH987" s="1"/>
  <c r="FO777"/>
  <c r="GH777" s="1"/>
  <c r="GJ777" s="1"/>
  <c r="FO578"/>
  <c r="GH578" s="1"/>
  <c r="FO492"/>
  <c r="GH492" s="1"/>
  <c r="FO352"/>
  <c r="GH352" s="1"/>
  <c r="FO69"/>
  <c r="GH69" s="1"/>
  <c r="FK989"/>
  <c r="GF989" s="1"/>
  <c r="FK793"/>
  <c r="GF793" s="1"/>
  <c r="FK831"/>
  <c r="GF831" s="1"/>
  <c r="FK805"/>
  <c r="GF805" s="1"/>
  <c r="FK733"/>
  <c r="GF733" s="1"/>
  <c r="FK484"/>
  <c r="GF484" s="1"/>
  <c r="FK358"/>
  <c r="GF358" s="1"/>
  <c r="FK360"/>
  <c r="GF360" s="1"/>
  <c r="FK328"/>
  <c r="GF328" s="1"/>
  <c r="FK212"/>
  <c r="GF212" s="1"/>
  <c r="FK210"/>
  <c r="GF210" s="1"/>
  <c r="FK211"/>
  <c r="GF211" s="1"/>
  <c r="FK189"/>
  <c r="GF189" s="1"/>
  <c r="GG189" s="1"/>
  <c r="FG927"/>
  <c r="FX927" s="1"/>
  <c r="FG865"/>
  <c r="FX865" s="1"/>
  <c r="FG921"/>
  <c r="FX921" s="1"/>
  <c r="FG554"/>
  <c r="FX554" s="1"/>
  <c r="FH442"/>
  <c r="GD442" s="1"/>
  <c r="FG418"/>
  <c r="FX418" s="1"/>
  <c r="FG410"/>
  <c r="FX410" s="1"/>
  <c r="FG309"/>
  <c r="FX309" s="1"/>
  <c r="FG398"/>
  <c r="FX398" s="1"/>
  <c r="FH378"/>
  <c r="GD378" s="1"/>
  <c r="FG384"/>
  <c r="FX384" s="1"/>
  <c r="FG301"/>
  <c r="FX301" s="1"/>
  <c r="FG223"/>
  <c r="FX223" s="1"/>
  <c r="FH231"/>
  <c r="GD231" s="1"/>
  <c r="GG231" s="1"/>
  <c r="FH102"/>
  <c r="GD102" s="1"/>
  <c r="FL170"/>
  <c r="GE170" s="1"/>
  <c r="FL140"/>
  <c r="GE140" s="1"/>
  <c r="GG140" s="1"/>
  <c r="FG140"/>
  <c r="FX140" s="1"/>
  <c r="FH61"/>
  <c r="GD61" s="1"/>
  <c r="FG885"/>
  <c r="FX885" s="1"/>
  <c r="FM940"/>
  <c r="GB940" s="1"/>
  <c r="GJ940" s="1"/>
  <c r="FJ945"/>
  <c r="FY945" s="1"/>
  <c r="FH967"/>
  <c r="GD967" s="1"/>
  <c r="FP26"/>
  <c r="GC26" s="1"/>
  <c r="FQ8"/>
  <c r="GA8" s="1"/>
  <c r="FJ971"/>
  <c r="FY971" s="1"/>
  <c r="FJ929"/>
  <c r="FY929" s="1"/>
  <c r="FJ22"/>
  <c r="FY22" s="1"/>
  <c r="FJ12"/>
  <c r="FY12" s="1"/>
  <c r="FJ1022"/>
  <c r="FY1022" s="1"/>
  <c r="FJ921"/>
  <c r="FY921" s="1"/>
  <c r="FJ885"/>
  <c r="FY885" s="1"/>
  <c r="FJ979"/>
  <c r="FY979" s="1"/>
  <c r="FJ941"/>
  <c r="FY941" s="1"/>
  <c r="FJ863"/>
  <c r="FY863" s="1"/>
  <c r="FJ781"/>
  <c r="FY781" s="1"/>
  <c r="FJ741"/>
  <c r="FY741" s="1"/>
  <c r="FJ713"/>
  <c r="FY713" s="1"/>
  <c r="FJ619"/>
  <c r="FY619" s="1"/>
  <c r="GI619" s="1"/>
  <c r="FJ851"/>
  <c r="FY851" s="1"/>
  <c r="FJ689"/>
  <c r="FY689" s="1"/>
  <c r="FJ707"/>
  <c r="FY707" s="1"/>
  <c r="FJ677"/>
  <c r="FY677" s="1"/>
  <c r="FJ659"/>
  <c r="FY659" s="1"/>
  <c r="FJ568"/>
  <c r="FY568" s="1"/>
  <c r="FJ532"/>
  <c r="FY532" s="1"/>
  <c r="FJ265"/>
  <c r="FY265" s="1"/>
  <c r="FJ257"/>
  <c r="FY257" s="1"/>
  <c r="FJ116"/>
  <c r="FY116" s="1"/>
  <c r="FI882"/>
  <c r="FZ882" s="1"/>
  <c r="FJ905"/>
  <c r="FY905" s="1"/>
  <c r="FP918"/>
  <c r="GC918" s="1"/>
  <c r="FI936"/>
  <c r="FZ936" s="1"/>
  <c r="FP941"/>
  <c r="GC941" s="1"/>
  <c r="GJ941" s="1"/>
  <c r="FP979"/>
  <c r="GC979" s="1"/>
  <c r="GJ979" s="1"/>
  <c r="FP987"/>
  <c r="GC987" s="1"/>
  <c r="FH991"/>
  <c r="GD991" s="1"/>
  <c r="GG991" s="1"/>
  <c r="FH1031"/>
  <c r="GD1031" s="1"/>
  <c r="FG27"/>
  <c r="FX27" s="1"/>
  <c r="FI9"/>
  <c r="FZ9" s="1"/>
  <c r="GI9" s="1"/>
  <c r="FQ34"/>
  <c r="GA34" s="1"/>
  <c r="GJ34" s="1"/>
  <c r="FQ916"/>
  <c r="GA916" s="1"/>
  <c r="FQ32"/>
  <c r="GA32" s="1"/>
  <c r="FQ954"/>
  <c r="GA954" s="1"/>
  <c r="FQ850"/>
  <c r="GA850" s="1"/>
  <c r="FQ796"/>
  <c r="GA796" s="1"/>
  <c r="FQ754"/>
  <c r="GA754" s="1"/>
  <c r="FQ826"/>
  <c r="GA826" s="1"/>
  <c r="FQ762"/>
  <c r="GA762" s="1"/>
  <c r="FQ668"/>
  <c r="GA668" s="1"/>
  <c r="FQ674"/>
  <c r="GA674" s="1"/>
  <c r="FQ626"/>
  <c r="GA626" s="1"/>
  <c r="FQ605"/>
  <c r="GA605" s="1"/>
  <c r="FQ581"/>
  <c r="GA581" s="1"/>
  <c r="FQ441"/>
  <c r="GA441" s="1"/>
  <c r="FQ465"/>
  <c r="GA465" s="1"/>
  <c r="FQ521"/>
  <c r="GA521" s="1"/>
  <c r="FQ483"/>
  <c r="GA483" s="1"/>
  <c r="FQ359"/>
  <c r="GA359" s="1"/>
  <c r="FQ221"/>
  <c r="GA221" s="1"/>
  <c r="FQ240"/>
  <c r="GA240" s="1"/>
  <c r="GJ240" s="1"/>
  <c r="FQ150"/>
  <c r="GA150" s="1"/>
  <c r="FQ1016"/>
  <c r="GA1016" s="1"/>
  <c r="FM1016"/>
  <c r="GB1016" s="1"/>
  <c r="FQ1004"/>
  <c r="GA1004" s="1"/>
  <c r="FM1004"/>
  <c r="GB1004" s="1"/>
  <c r="FM936"/>
  <c r="GB936" s="1"/>
  <c r="FM950"/>
  <c r="GB950" s="1"/>
  <c r="GJ950" s="1"/>
  <c r="FM890"/>
  <c r="GB890" s="1"/>
  <c r="FM15"/>
  <c r="GB15" s="1"/>
  <c r="FM954"/>
  <c r="GB954" s="1"/>
  <c r="FM894"/>
  <c r="GB894" s="1"/>
  <c r="FQ1002"/>
  <c r="GA1002" s="1"/>
  <c r="FM1002"/>
  <c r="GB1002" s="1"/>
  <c r="FM984"/>
  <c r="GB984" s="1"/>
  <c r="GJ984" s="1"/>
  <c r="FM958"/>
  <c r="GB958" s="1"/>
  <c r="FM930"/>
  <c r="GB930" s="1"/>
  <c r="GJ930" s="1"/>
  <c r="FM908"/>
  <c r="GB908" s="1"/>
  <c r="FM874"/>
  <c r="GB874" s="1"/>
  <c r="FQ810"/>
  <c r="GA810" s="1"/>
  <c r="FM774"/>
  <c r="GB774" s="1"/>
  <c r="FM724"/>
  <c r="GB724" s="1"/>
  <c r="FM716"/>
  <c r="GB716" s="1"/>
  <c r="GJ716" s="1"/>
  <c r="FM680"/>
  <c r="GB680" s="1"/>
  <c r="GJ680" s="1"/>
  <c r="FM557"/>
  <c r="GB557" s="1"/>
  <c r="FM535"/>
  <c r="GB535" s="1"/>
  <c r="FM547"/>
  <c r="GB547" s="1"/>
  <c r="FM314"/>
  <c r="GB314" s="1"/>
  <c r="GJ314" s="1"/>
  <c r="FM308"/>
  <c r="GB308" s="1"/>
  <c r="FM300"/>
  <c r="GB300" s="1"/>
  <c r="FQ242"/>
  <c r="GA242" s="1"/>
  <c r="FM294"/>
  <c r="GB294" s="1"/>
  <c r="FM222"/>
  <c r="GB222" s="1"/>
  <c r="GJ222" s="1"/>
  <c r="FM149"/>
  <c r="GB149" s="1"/>
  <c r="GJ149" s="1"/>
  <c r="FQ85"/>
  <c r="GA85" s="1"/>
  <c r="FI934"/>
  <c r="FZ934" s="1"/>
  <c r="FI922"/>
  <c r="FZ922" s="1"/>
  <c r="FI740"/>
  <c r="FZ740" s="1"/>
  <c r="FI802"/>
  <c r="FZ802" s="1"/>
  <c r="FI780"/>
  <c r="FZ780" s="1"/>
  <c r="FI760"/>
  <c r="FZ760" s="1"/>
  <c r="FI786"/>
  <c r="FZ786" s="1"/>
  <c r="FI752"/>
  <c r="FZ752" s="1"/>
  <c r="FI624"/>
  <c r="FZ624" s="1"/>
  <c r="FI567"/>
  <c r="FZ567" s="1"/>
  <c r="GI567" s="1"/>
  <c r="FI527"/>
  <c r="FZ527" s="1"/>
  <c r="FI575"/>
  <c r="FZ575" s="1"/>
  <c r="FI509"/>
  <c r="FZ509" s="1"/>
  <c r="FI365"/>
  <c r="FZ365" s="1"/>
  <c r="FI361"/>
  <c r="FZ361" s="1"/>
  <c r="FI221"/>
  <c r="FZ221" s="1"/>
  <c r="FI197"/>
  <c r="FZ197" s="1"/>
  <c r="FI173"/>
  <c r="FZ173" s="1"/>
  <c r="FI56"/>
  <c r="FZ56" s="1"/>
  <c r="FJ881"/>
  <c r="FY881" s="1"/>
  <c r="FP890"/>
  <c r="GC890" s="1"/>
  <c r="FP922"/>
  <c r="GC922" s="1"/>
  <c r="FH945"/>
  <c r="GD945" s="1"/>
  <c r="GG945" s="1"/>
  <c r="FQ980"/>
  <c r="GA980" s="1"/>
  <c r="FH31"/>
  <c r="GD31" s="1"/>
  <c r="FQ40"/>
  <c r="GA40" s="1"/>
  <c r="FQ47"/>
  <c r="GA47" s="1"/>
  <c r="FI11"/>
  <c r="FZ11" s="1"/>
  <c r="FP894"/>
  <c r="GC894" s="1"/>
  <c r="FP850"/>
  <c r="GC850" s="1"/>
  <c r="FP1029"/>
  <c r="GC1029" s="1"/>
  <c r="FP878"/>
  <c r="GC878" s="1"/>
  <c r="FP995"/>
  <c r="GC995" s="1"/>
  <c r="FP957"/>
  <c r="GC957" s="1"/>
  <c r="FP842"/>
  <c r="GC842" s="1"/>
  <c r="FP828"/>
  <c r="GC828" s="1"/>
  <c r="FP742"/>
  <c r="GC742" s="1"/>
  <c r="FP746"/>
  <c r="GC746" s="1"/>
  <c r="FP718"/>
  <c r="GC718" s="1"/>
  <c r="FP460"/>
  <c r="GC460" s="1"/>
  <c r="FP490"/>
  <c r="GC490" s="1"/>
  <c r="GJ490" s="1"/>
  <c r="FP444"/>
  <c r="GC444" s="1"/>
  <c r="GJ444" s="1"/>
  <c r="FP551"/>
  <c r="GC551" s="1"/>
  <c r="FP529"/>
  <c r="GC529" s="1"/>
  <c r="FP499"/>
  <c r="GC499" s="1"/>
  <c r="FP452"/>
  <c r="GC452" s="1"/>
  <c r="FP104"/>
  <c r="GC104" s="1"/>
  <c r="FM60"/>
  <c r="GB60" s="1"/>
  <c r="FL21"/>
  <c r="GE21" s="1"/>
  <c r="GG21" s="1"/>
  <c r="GI21" s="1"/>
  <c r="FL886"/>
  <c r="GE886" s="1"/>
  <c r="GG886" s="1"/>
  <c r="FL882"/>
  <c r="GE882" s="1"/>
  <c r="GG882" s="1"/>
  <c r="FL664"/>
  <c r="GE664" s="1"/>
  <c r="FL716"/>
  <c r="GE716" s="1"/>
  <c r="FL555"/>
  <c r="GE555" s="1"/>
  <c r="FL614"/>
  <c r="GE614" s="1"/>
  <c r="FL587"/>
  <c r="GE587" s="1"/>
  <c r="GG587" s="1"/>
  <c r="GI587" s="1"/>
  <c r="FL505"/>
  <c r="GE505" s="1"/>
  <c r="GG505" s="1"/>
  <c r="FL258"/>
  <c r="GE258" s="1"/>
  <c r="FL106"/>
  <c r="GE106" s="1"/>
  <c r="FH938"/>
  <c r="GD938" s="1"/>
  <c r="GG938" s="1"/>
  <c r="FH848"/>
  <c r="GD848" s="1"/>
  <c r="FH813"/>
  <c r="GD813" s="1"/>
  <c r="FH718"/>
  <c r="GD718" s="1"/>
  <c r="GG718" s="1"/>
  <c r="FH809"/>
  <c r="GD809" s="1"/>
  <c r="FH549"/>
  <c r="GD549" s="1"/>
  <c r="GG549" s="1"/>
  <c r="GI549" s="1"/>
  <c r="FH131"/>
  <c r="GD131" s="1"/>
  <c r="FH88"/>
  <c r="GD88" s="1"/>
  <c r="FH84"/>
  <c r="GD84" s="1"/>
  <c r="GG84" s="1"/>
  <c r="GI84" s="1"/>
  <c r="GJ9"/>
  <c r="GI12"/>
  <c r="GJ33"/>
  <c r="GI45"/>
  <c r="GJ45"/>
  <c r="GJ54"/>
  <c r="GJ56"/>
  <c r="GJ59"/>
  <c r="GJ79"/>
  <c r="GG71"/>
  <c r="GI71" s="1"/>
  <c r="GI87"/>
  <c r="GJ87"/>
  <c r="GJ85"/>
  <c r="GJ90"/>
  <c r="GJ109"/>
  <c r="GJ113"/>
  <c r="GJ101"/>
  <c r="GJ165"/>
  <c r="GI145"/>
  <c r="GJ145"/>
  <c r="GJ140"/>
  <c r="GJ176"/>
  <c r="GJ170"/>
  <c r="GJ194"/>
  <c r="GJ252"/>
  <c r="GJ224"/>
  <c r="GJ229"/>
  <c r="GI251"/>
  <c r="GJ251"/>
  <c r="GJ267"/>
  <c r="GJ271"/>
  <c r="GJ126"/>
  <c r="GJ204"/>
  <c r="GJ247"/>
  <c r="GI240"/>
  <c r="GJ282"/>
  <c r="GJ371"/>
  <c r="GJ293"/>
  <c r="GJ338"/>
  <c r="GG342"/>
  <c r="GG359"/>
  <c r="GJ381"/>
  <c r="GI414"/>
  <c r="GJ414"/>
  <c r="GI424"/>
  <c r="GJ424"/>
  <c r="GJ442"/>
  <c r="GI448"/>
  <c r="GI472"/>
  <c r="GJ472"/>
  <c r="GJ488"/>
  <c r="GI432"/>
  <c r="GJ432"/>
  <c r="GJ387"/>
  <c r="GJ395"/>
  <c r="GI421"/>
  <c r="GJ421"/>
  <c r="GI427"/>
  <c r="GI440"/>
  <c r="GJ315"/>
  <c r="GJ339"/>
  <c r="GI518"/>
  <c r="GJ518"/>
  <c r="GJ588"/>
  <c r="GJ598"/>
  <c r="GJ384"/>
  <c r="GI509"/>
  <c r="GG511"/>
  <c r="GI548"/>
  <c r="GJ556"/>
  <c r="GI560"/>
  <c r="GJ560"/>
  <c r="GJ589"/>
  <c r="GJ554"/>
  <c r="GG582"/>
  <c r="GJ586"/>
  <c r="GJ594"/>
  <c r="GJ399"/>
  <c r="GJ591"/>
  <c r="GI643"/>
  <c r="GJ643"/>
  <c r="FW647"/>
  <c r="GJ675"/>
  <c r="GJ703"/>
  <c r="GI711"/>
  <c r="GJ775"/>
  <c r="GJ779"/>
  <c r="GJ783"/>
  <c r="GI621"/>
  <c r="GJ621"/>
  <c r="GI665"/>
  <c r="GJ665"/>
  <c r="GI682"/>
  <c r="GJ682"/>
  <c r="GJ709"/>
  <c r="GG716"/>
  <c r="GI738"/>
  <c r="GJ738"/>
  <c r="GJ377"/>
  <c r="GJ501"/>
  <c r="GJ573"/>
  <c r="GI623"/>
  <c r="GJ623"/>
  <c r="GJ757"/>
  <c r="GJ773"/>
  <c r="GI746"/>
  <c r="GG806"/>
  <c r="GJ814"/>
  <c r="GI830"/>
  <c r="GJ830"/>
  <c r="GJ849"/>
  <c r="GJ901"/>
  <c r="GG905"/>
  <c r="GI909"/>
  <c r="GJ909"/>
  <c r="GJ947"/>
  <c r="GJ973"/>
  <c r="GJ980"/>
  <c r="GI702"/>
  <c r="GJ702"/>
  <c r="GJ813"/>
  <c r="GJ920"/>
  <c r="GI965"/>
  <c r="GJ965"/>
  <c r="GG992"/>
  <c r="GJ670"/>
  <c r="GI722"/>
  <c r="GJ831"/>
  <c r="GI876"/>
  <c r="GI892"/>
  <c r="GJ892"/>
  <c r="GI895"/>
  <c r="GJ895"/>
  <c r="GI903"/>
  <c r="GJ903"/>
  <c r="GI904"/>
  <c r="GJ904"/>
  <c r="GI963"/>
  <c r="GJ963"/>
  <c r="GJ758"/>
  <c r="GJ792"/>
  <c r="GI1001"/>
  <c r="GJ1001"/>
  <c r="GJ1011"/>
  <c r="GJ595"/>
  <c r="GJ810"/>
  <c r="GI898"/>
  <c r="GJ898"/>
  <c r="GJ905"/>
  <c r="GI961"/>
  <c r="GJ961"/>
  <c r="GJ1015"/>
  <c r="GI1029"/>
  <c r="GI1012"/>
  <c r="GJ1012"/>
  <c r="GI1039"/>
  <c r="GJ1039"/>
  <c r="GI1025"/>
  <c r="GJ1025"/>
  <c r="FW953"/>
  <c r="FL85"/>
  <c r="GE85" s="1"/>
  <c r="GG85" s="1"/>
  <c r="FM82"/>
  <c r="GB82" s="1"/>
  <c r="FM117"/>
  <c r="GB117" s="1"/>
  <c r="GJ117" s="1"/>
  <c r="FM121"/>
  <c r="GB121" s="1"/>
  <c r="FP124"/>
  <c r="GC124" s="1"/>
  <c r="FH181"/>
  <c r="GD181" s="1"/>
  <c r="FL182"/>
  <c r="GE182" s="1"/>
  <c r="FI55"/>
  <c r="FZ55" s="1"/>
  <c r="FG108"/>
  <c r="FX108" s="1"/>
  <c r="FQ112"/>
  <c r="GA112" s="1"/>
  <c r="FQ127"/>
  <c r="GA127" s="1"/>
  <c r="FP144"/>
  <c r="GC144" s="1"/>
  <c r="GJ144" s="1"/>
  <c r="FG103"/>
  <c r="FX103" s="1"/>
  <c r="FI110"/>
  <c r="FZ110" s="1"/>
  <c r="FG151"/>
  <c r="FX151" s="1"/>
  <c r="FL186"/>
  <c r="GE186" s="1"/>
  <c r="GG186" s="1"/>
  <c r="FK193"/>
  <c r="GF193" s="1"/>
  <c r="GG193" s="1"/>
  <c r="FL56"/>
  <c r="GE56" s="1"/>
  <c r="FJ66"/>
  <c r="FY66" s="1"/>
  <c r="FO94"/>
  <c r="GH94" s="1"/>
  <c r="GJ94" s="1"/>
  <c r="FI108"/>
  <c r="FZ108" s="1"/>
  <c r="FJ135"/>
  <c r="FY135" s="1"/>
  <c r="FI155"/>
  <c r="FZ155" s="1"/>
  <c r="FJ166"/>
  <c r="FY166" s="1"/>
  <c r="FJ168"/>
  <c r="FY168" s="1"/>
  <c r="FJ178"/>
  <c r="FY178" s="1"/>
  <c r="FI200"/>
  <c r="FZ200" s="1"/>
  <c r="FQ151"/>
  <c r="GA151" s="1"/>
  <c r="FG186"/>
  <c r="FX186" s="1"/>
  <c r="FH209"/>
  <c r="GD209" s="1"/>
  <c r="GG209" s="1"/>
  <c r="FM250"/>
  <c r="GB250" s="1"/>
  <c r="FM254"/>
  <c r="GB254" s="1"/>
  <c r="FM258"/>
  <c r="GB258" s="1"/>
  <c r="FM278"/>
  <c r="GB278" s="1"/>
  <c r="GJ278" s="1"/>
  <c r="FO280"/>
  <c r="GH280" s="1"/>
  <c r="FL294"/>
  <c r="GE294" s="1"/>
  <c r="FK167"/>
  <c r="GF167" s="1"/>
  <c r="FI182"/>
  <c r="FZ182" s="1"/>
  <c r="FJ204"/>
  <c r="FY204" s="1"/>
  <c r="FQ282"/>
  <c r="GA282" s="1"/>
  <c r="FI285"/>
  <c r="FZ285" s="1"/>
  <c r="FL292"/>
  <c r="GE292" s="1"/>
  <c r="FJ108"/>
  <c r="FY108" s="1"/>
  <c r="FH185"/>
  <c r="GD185" s="1"/>
  <c r="GG185" s="1"/>
  <c r="FH205"/>
  <c r="GD205" s="1"/>
  <c r="FH213"/>
  <c r="GD213" s="1"/>
  <c r="GG213" s="1"/>
  <c r="GI213" s="1"/>
  <c r="FL215"/>
  <c r="GE215" s="1"/>
  <c r="FH230"/>
  <c r="GD230" s="1"/>
  <c r="GG230" s="1"/>
  <c r="FI280"/>
  <c r="FZ280" s="1"/>
  <c r="FH296"/>
  <c r="GD296" s="1"/>
  <c r="FG100"/>
  <c r="FX100" s="1"/>
  <c r="FJ190"/>
  <c r="FY190" s="1"/>
  <c r="FL200"/>
  <c r="GE200" s="1"/>
  <c r="GG200" s="1"/>
  <c r="FL212"/>
  <c r="GE212" s="1"/>
  <c r="FJ220"/>
  <c r="FY220" s="1"/>
  <c r="FJ234"/>
  <c r="FY234" s="1"/>
  <c r="FO270"/>
  <c r="GH270" s="1"/>
  <c r="GJ270" s="1"/>
  <c r="FG282"/>
  <c r="FX282" s="1"/>
  <c r="FQ229"/>
  <c r="GA229" s="1"/>
  <c r="FI292"/>
  <c r="FZ292" s="1"/>
  <c r="FJ315"/>
  <c r="FY315" s="1"/>
  <c r="FJ378"/>
  <c r="FY378" s="1"/>
  <c r="FP372"/>
  <c r="GC372" s="1"/>
  <c r="GJ372" s="1"/>
  <c r="FJ311"/>
  <c r="FY311" s="1"/>
  <c r="FH364"/>
  <c r="GD364" s="1"/>
  <c r="FJ274"/>
  <c r="FY274" s="1"/>
  <c r="FL312"/>
  <c r="GE312" s="1"/>
  <c r="FH393"/>
  <c r="GD393" s="1"/>
  <c r="FL394"/>
  <c r="GE394" s="1"/>
  <c r="GG394" s="1"/>
  <c r="FH221"/>
  <c r="GD221" s="1"/>
  <c r="GG221" s="1"/>
  <c r="FP262"/>
  <c r="GC262" s="1"/>
  <c r="FL308"/>
  <c r="GE308" s="1"/>
  <c r="FP310"/>
  <c r="GC310" s="1"/>
  <c r="FH318"/>
  <c r="GD318" s="1"/>
  <c r="GG318" s="1"/>
  <c r="GI318" s="1"/>
  <c r="FL325"/>
  <c r="GE325" s="1"/>
  <c r="GG325" s="1"/>
  <c r="GI325" s="1"/>
  <c r="FL334"/>
  <c r="GE334" s="1"/>
  <c r="GG334" s="1"/>
  <c r="GI334" s="1"/>
  <c r="FP401"/>
  <c r="GC401" s="1"/>
  <c r="GJ401" s="1"/>
  <c r="FH308"/>
  <c r="GD308" s="1"/>
  <c r="FK415"/>
  <c r="GF415" s="1"/>
  <c r="FQ418"/>
  <c r="GA418" s="1"/>
  <c r="FK447"/>
  <c r="GF447" s="1"/>
  <c r="FQ572"/>
  <c r="GA572" s="1"/>
  <c r="FG305"/>
  <c r="FX305" s="1"/>
  <c r="FI355"/>
  <c r="FZ355" s="1"/>
  <c r="FQ451"/>
  <c r="GA451" s="1"/>
  <c r="GJ451" s="1"/>
  <c r="FQ484"/>
  <c r="GA484" s="1"/>
  <c r="GI544"/>
  <c r="GJ544"/>
  <c r="FK553"/>
  <c r="GF553" s="1"/>
  <c r="FQ578"/>
  <c r="GA578" s="1"/>
  <c r="GJ578" s="1"/>
  <c r="FG337"/>
  <c r="FX337" s="1"/>
  <c r="FO342"/>
  <c r="GH342" s="1"/>
  <c r="GJ342" s="1"/>
  <c r="FK376"/>
  <c r="GF376" s="1"/>
  <c r="GG376" s="1"/>
  <c r="GI376" s="1"/>
  <c r="FQ479"/>
  <c r="GA479" s="1"/>
  <c r="FK493"/>
  <c r="GF493" s="1"/>
  <c r="FL516"/>
  <c r="GE516" s="1"/>
  <c r="GG516" s="1"/>
  <c r="GI516" s="1"/>
  <c r="FL520"/>
  <c r="GE520" s="1"/>
  <c r="GG520" s="1"/>
  <c r="GI520" s="1"/>
  <c r="FG574"/>
  <c r="FX574" s="1"/>
  <c r="FL613"/>
  <c r="GE613" s="1"/>
  <c r="FL447"/>
  <c r="GE447" s="1"/>
  <c r="FL457"/>
  <c r="GE457" s="1"/>
  <c r="FL465"/>
  <c r="GE465" s="1"/>
  <c r="GG465" s="1"/>
  <c r="GI465" s="1"/>
  <c r="FK480"/>
  <c r="GF480" s="1"/>
  <c r="GG480" s="1"/>
  <c r="FG552"/>
  <c r="FX552" s="1"/>
  <c r="FG564"/>
  <c r="FX564" s="1"/>
  <c r="FI585"/>
  <c r="FZ585" s="1"/>
  <c r="FI614"/>
  <c r="FZ614" s="1"/>
  <c r="FI632"/>
  <c r="FZ632" s="1"/>
  <c r="FO727"/>
  <c r="GH727" s="1"/>
  <c r="FL827"/>
  <c r="GE827" s="1"/>
  <c r="FL847"/>
  <c r="GE847" s="1"/>
  <c r="FG494"/>
  <c r="FX494" s="1"/>
  <c r="FG532"/>
  <c r="FX532" s="1"/>
  <c r="FH557"/>
  <c r="GD557" s="1"/>
  <c r="FG570"/>
  <c r="FX570" s="1"/>
  <c r="FK613"/>
  <c r="GF613" s="1"/>
  <c r="GG613" s="1"/>
  <c r="GI613" s="1"/>
  <c r="FQ739"/>
  <c r="GA739" s="1"/>
  <c r="FL768"/>
  <c r="GE768" s="1"/>
  <c r="FL823"/>
  <c r="GE823" s="1"/>
  <c r="FK836"/>
  <c r="GF836" s="1"/>
  <c r="FL442"/>
  <c r="GE442" s="1"/>
  <c r="FK482"/>
  <c r="GF482" s="1"/>
  <c r="FP497"/>
  <c r="GC497" s="1"/>
  <c r="FH537"/>
  <c r="GD537" s="1"/>
  <c r="GG537" s="1"/>
  <c r="GI537" s="1"/>
  <c r="FJ589"/>
  <c r="FY589" s="1"/>
  <c r="FI667"/>
  <c r="FZ667" s="1"/>
  <c r="FL756"/>
  <c r="GE756" s="1"/>
  <c r="FH488"/>
  <c r="GD488" s="1"/>
  <c r="GG488" s="1"/>
  <c r="GI488" s="1"/>
  <c r="FQ497"/>
  <c r="GA497" s="1"/>
  <c r="FJ526"/>
  <c r="FY526" s="1"/>
  <c r="FO558"/>
  <c r="GH558" s="1"/>
  <c r="GJ558" s="1"/>
  <c r="FH585"/>
  <c r="GD585" s="1"/>
  <c r="GG585" s="1"/>
  <c r="FQ603"/>
  <c r="GA603" s="1"/>
  <c r="FK678"/>
  <c r="GF678" s="1"/>
  <c r="FH810"/>
  <c r="GD810" s="1"/>
  <c r="GG810" s="1"/>
  <c r="GI810" s="1"/>
  <c r="FK813"/>
  <c r="GF813" s="1"/>
  <c r="FI829"/>
  <c r="FZ829" s="1"/>
  <c r="FP833"/>
  <c r="GC833" s="1"/>
  <c r="GJ833" s="1"/>
  <c r="FJ705"/>
  <c r="FY705" s="1"/>
  <c r="FK717"/>
  <c r="GF717" s="1"/>
  <c r="FJ739"/>
  <c r="FY739" s="1"/>
  <c r="FH765"/>
  <c r="GD765" s="1"/>
  <c r="FH777"/>
  <c r="GD777" s="1"/>
  <c r="GG777" s="1"/>
  <c r="FH811"/>
  <c r="GD811" s="1"/>
  <c r="GG811" s="1"/>
  <c r="GI811" s="1"/>
  <c r="FQ848"/>
  <c r="GA848" s="1"/>
  <c r="FJ857"/>
  <c r="FY857" s="1"/>
  <c r="FI870"/>
  <c r="FZ870" s="1"/>
  <c r="FP927"/>
  <c r="GC927" s="1"/>
  <c r="FJ936"/>
  <c r="FY936" s="1"/>
  <c r="FL954"/>
  <c r="GE954" s="1"/>
  <c r="FG669"/>
  <c r="FX669" s="1"/>
  <c r="FG679"/>
  <c r="FX679" s="1"/>
  <c r="FO739"/>
  <c r="GH739" s="1"/>
  <c r="FJ769"/>
  <c r="FY769" s="1"/>
  <c r="GI769" s="1"/>
  <c r="FM778"/>
  <c r="GB778" s="1"/>
  <c r="GJ778" s="1"/>
  <c r="FI790"/>
  <c r="FZ790" s="1"/>
  <c r="FH793"/>
  <c r="GD793" s="1"/>
  <c r="FM794"/>
  <c r="GB794" s="1"/>
  <c r="GJ794" s="1"/>
  <c r="FO797"/>
  <c r="GH797" s="1"/>
  <c r="FJ805"/>
  <c r="FY805" s="1"/>
  <c r="FG843"/>
  <c r="FX843" s="1"/>
  <c r="FI858"/>
  <c r="FZ858" s="1"/>
  <c r="FI869"/>
  <c r="FZ869" s="1"/>
  <c r="FP897"/>
  <c r="GC897" s="1"/>
  <c r="GJ897" s="1"/>
  <c r="FJ910"/>
  <c r="FY910" s="1"/>
  <c r="FL974"/>
  <c r="GE974" s="1"/>
  <c r="FJ998"/>
  <c r="FY998" s="1"/>
  <c r="FK1005"/>
  <c r="GF1005" s="1"/>
  <c r="GG1005" s="1"/>
  <c r="GI1005" s="1"/>
  <c r="FK1008"/>
  <c r="GF1008" s="1"/>
  <c r="GG1008" s="1"/>
  <c r="GI1008" s="1"/>
  <c r="FJ1014"/>
  <c r="FY1014" s="1"/>
  <c r="FG657"/>
  <c r="FX657" s="1"/>
  <c r="FG685"/>
  <c r="FX685" s="1"/>
  <c r="FK761"/>
  <c r="GF761" s="1"/>
  <c r="GG761" s="1"/>
  <c r="FP800"/>
  <c r="GC800" s="1"/>
  <c r="FJ809"/>
  <c r="FY809" s="1"/>
  <c r="FK827"/>
  <c r="GF827" s="1"/>
  <c r="FP845"/>
  <c r="GC845" s="1"/>
  <c r="FP915"/>
  <c r="GC915" s="1"/>
  <c r="GJ915" s="1"/>
  <c r="FL972"/>
  <c r="GE972" s="1"/>
  <c r="GG972" s="1"/>
  <c r="GI972" s="1"/>
  <c r="FQ1020"/>
  <c r="GA1020" s="1"/>
  <c r="FQ1030"/>
  <c r="GA1030" s="1"/>
  <c r="FG31"/>
  <c r="FX31" s="1"/>
  <c r="FH666"/>
  <c r="GD666" s="1"/>
  <c r="FG689"/>
  <c r="FX689" s="1"/>
  <c r="FI696"/>
  <c r="FZ696" s="1"/>
  <c r="FJ721"/>
  <c r="FY721" s="1"/>
  <c r="FH728"/>
  <c r="GD728" s="1"/>
  <c r="GG728" s="1"/>
  <c r="GI728" s="1"/>
  <c r="FP749"/>
  <c r="GC749" s="1"/>
  <c r="FI768"/>
  <c r="FZ768" s="1"/>
  <c r="FI798"/>
  <c r="FZ798" s="1"/>
  <c r="FI818"/>
  <c r="FZ818" s="1"/>
  <c r="FG839"/>
  <c r="FX839" s="1"/>
  <c r="FO841"/>
  <c r="GH841" s="1"/>
  <c r="GJ841" s="1"/>
  <c r="FI868"/>
  <c r="FZ868" s="1"/>
  <c r="FP929"/>
  <c r="GC929" s="1"/>
  <c r="FL944"/>
  <c r="GE944" s="1"/>
  <c r="GG944" s="1"/>
  <c r="GI944" s="1"/>
  <c r="FL994"/>
  <c r="GE994" s="1"/>
  <c r="FG38"/>
  <c r="FX38" s="1"/>
  <c r="FJ873"/>
  <c r="FY873" s="1"/>
  <c r="FQ890"/>
  <c r="GA890" s="1"/>
  <c r="FH908"/>
  <c r="GD908" s="1"/>
  <c r="GG908" s="1"/>
  <c r="FH947"/>
  <c r="GD947" s="1"/>
  <c r="FK973"/>
  <c r="GF973" s="1"/>
  <c r="FO983"/>
  <c r="GH983" s="1"/>
  <c r="FO761"/>
  <c r="GH761" s="1"/>
  <c r="FO765"/>
  <c r="GH765" s="1"/>
  <c r="FO629"/>
  <c r="GH629" s="1"/>
  <c r="FO385"/>
  <c r="GH385" s="1"/>
  <c r="FO63"/>
  <c r="GH63" s="1"/>
  <c r="GJ63" s="1"/>
  <c r="FK967"/>
  <c r="GF967" s="1"/>
  <c r="FK26"/>
  <c r="GF26" s="1"/>
  <c r="GG26" s="1"/>
  <c r="GI26" s="1"/>
  <c r="FK981"/>
  <c r="GF981" s="1"/>
  <c r="FK781"/>
  <c r="GF781" s="1"/>
  <c r="FK765"/>
  <c r="GF765" s="1"/>
  <c r="FK823"/>
  <c r="GF823" s="1"/>
  <c r="FK556"/>
  <c r="GF556" s="1"/>
  <c r="GG556" s="1"/>
  <c r="GI556" s="1"/>
  <c r="FK528"/>
  <c r="GF528" s="1"/>
  <c r="GG528" s="1"/>
  <c r="GI528" s="1"/>
  <c r="FK452"/>
  <c r="GF452" s="1"/>
  <c r="FK368"/>
  <c r="GF368" s="1"/>
  <c r="GG368" s="1"/>
  <c r="GI368" s="1"/>
  <c r="FK389"/>
  <c r="GF389" s="1"/>
  <c r="GG389" s="1"/>
  <c r="GI389" s="1"/>
  <c r="FK204"/>
  <c r="GF204" s="1"/>
  <c r="FK205"/>
  <c r="GF205" s="1"/>
  <c r="GG205" s="1"/>
  <c r="GI205" s="1"/>
  <c r="FK202"/>
  <c r="GF202" s="1"/>
  <c r="FK162"/>
  <c r="GF162" s="1"/>
  <c r="GG162" s="1"/>
  <c r="GI162" s="1"/>
  <c r="FK142"/>
  <c r="GF142" s="1"/>
  <c r="FH989"/>
  <c r="GD989" s="1"/>
  <c r="FH981"/>
  <c r="GD981" s="1"/>
  <c r="FG919"/>
  <c r="FX919" s="1"/>
  <c r="FG871"/>
  <c r="FX871" s="1"/>
  <c r="FH951"/>
  <c r="GD951" s="1"/>
  <c r="GG951" s="1"/>
  <c r="GI951" s="1"/>
  <c r="FG873"/>
  <c r="FX873" s="1"/>
  <c r="FG835"/>
  <c r="FX835" s="1"/>
  <c r="FG723"/>
  <c r="FX723" s="1"/>
  <c r="FG729"/>
  <c r="FX729" s="1"/>
  <c r="FG526"/>
  <c r="FX526" s="1"/>
  <c r="FG335"/>
  <c r="FX335" s="1"/>
  <c r="FH306"/>
  <c r="GD306" s="1"/>
  <c r="GG306" s="1"/>
  <c r="FG373"/>
  <c r="FX373" s="1"/>
  <c r="FH314"/>
  <c r="GD314" s="1"/>
  <c r="FH355"/>
  <c r="GD355" s="1"/>
  <c r="GG355" s="1"/>
  <c r="FH300"/>
  <c r="GD300" s="1"/>
  <c r="GG300" s="1"/>
  <c r="GI300" s="1"/>
  <c r="FG194"/>
  <c r="FX194" s="1"/>
  <c r="FG132"/>
  <c r="FX132" s="1"/>
  <c r="FJ871"/>
  <c r="FY871" s="1"/>
  <c r="FJ927"/>
  <c r="FY927" s="1"/>
  <c r="FQ940"/>
  <c r="GA940" s="1"/>
  <c r="FQ958"/>
  <c r="GA958" s="1"/>
  <c r="FH1027"/>
  <c r="GD1027" s="1"/>
  <c r="FJ1038"/>
  <c r="FY1038" s="1"/>
  <c r="FI30"/>
  <c r="FZ30" s="1"/>
  <c r="FJ36"/>
  <c r="FY36" s="1"/>
  <c r="FQ42"/>
  <c r="GA42" s="1"/>
  <c r="FJ1032"/>
  <c r="FY1032" s="1"/>
  <c r="FJ1028"/>
  <c r="FY1028" s="1"/>
  <c r="FJ987"/>
  <c r="FY987" s="1"/>
  <c r="FJ937"/>
  <c r="FY937" s="1"/>
  <c r="FJ837"/>
  <c r="FY837" s="1"/>
  <c r="FJ793"/>
  <c r="FY793" s="1"/>
  <c r="FJ845"/>
  <c r="FY845" s="1"/>
  <c r="FJ777"/>
  <c r="FY777" s="1"/>
  <c r="GI777" s="1"/>
  <c r="FJ695"/>
  <c r="FY695" s="1"/>
  <c r="FJ657"/>
  <c r="FY657" s="1"/>
  <c r="FJ631"/>
  <c r="FY631" s="1"/>
  <c r="FJ574"/>
  <c r="FY574" s="1"/>
  <c r="FJ564"/>
  <c r="FY564" s="1"/>
  <c r="FJ494"/>
  <c r="FY494" s="1"/>
  <c r="FJ406"/>
  <c r="FY406" s="1"/>
  <c r="FJ243"/>
  <c r="FY243" s="1"/>
  <c r="FJ284"/>
  <c r="FY284" s="1"/>
  <c r="FJ196"/>
  <c r="FY196" s="1"/>
  <c r="FJ110"/>
  <c r="FY110" s="1"/>
  <c r="FI874"/>
  <c r="FZ874" s="1"/>
  <c r="GI874" s="1"/>
  <c r="FQ882"/>
  <c r="GA882" s="1"/>
  <c r="FG929"/>
  <c r="FX929" s="1"/>
  <c r="FP944"/>
  <c r="GC944" s="1"/>
  <c r="FM960"/>
  <c r="GB960" s="1"/>
  <c r="FP986"/>
  <c r="GC986" s="1"/>
  <c r="GJ986" s="1"/>
  <c r="FP991"/>
  <c r="GC991" s="1"/>
  <c r="FI1003"/>
  <c r="FZ1003" s="1"/>
  <c r="FG18"/>
  <c r="FX18" s="1"/>
  <c r="FQ23"/>
  <c r="GA23" s="1"/>
  <c r="GJ23" s="1"/>
  <c r="FJ33"/>
  <c r="FY33" s="1"/>
  <c r="FH37"/>
  <c r="GD37" s="1"/>
  <c r="GG37" s="1"/>
  <c r="GI37" s="1"/>
  <c r="FQ978"/>
  <c r="GA978" s="1"/>
  <c r="FQ972"/>
  <c r="GA972" s="1"/>
  <c r="FQ910"/>
  <c r="GA910" s="1"/>
  <c r="FQ974"/>
  <c r="GA974" s="1"/>
  <c r="GJ974" s="1"/>
  <c r="FQ948"/>
  <c r="GA948" s="1"/>
  <c r="FQ870"/>
  <c r="GA870" s="1"/>
  <c r="GJ870" s="1"/>
  <c r="FQ842"/>
  <c r="GA842" s="1"/>
  <c r="GJ842" s="1"/>
  <c r="FQ786"/>
  <c r="GA786" s="1"/>
  <c r="GJ786" s="1"/>
  <c r="FQ746"/>
  <c r="GA746" s="1"/>
  <c r="FQ774"/>
  <c r="GA774" s="1"/>
  <c r="FQ770"/>
  <c r="GA770" s="1"/>
  <c r="FQ551"/>
  <c r="GA551" s="1"/>
  <c r="GJ551" s="1"/>
  <c r="FQ543"/>
  <c r="GA543" s="1"/>
  <c r="GJ543" s="1"/>
  <c r="FQ467"/>
  <c r="GA467" s="1"/>
  <c r="GJ467" s="1"/>
  <c r="FQ429"/>
  <c r="GA429" s="1"/>
  <c r="FQ357"/>
  <c r="GA357" s="1"/>
  <c r="GJ357" s="1"/>
  <c r="FQ241"/>
  <c r="GA241" s="1"/>
  <c r="GJ241" s="1"/>
  <c r="FQ237"/>
  <c r="GA237" s="1"/>
  <c r="FQ219"/>
  <c r="GA219" s="1"/>
  <c r="FQ134"/>
  <c r="GA134" s="1"/>
  <c r="GJ134" s="1"/>
  <c r="FQ103"/>
  <c r="GA103" s="1"/>
  <c r="FQ56"/>
  <c r="GA56" s="1"/>
  <c r="FQ1014"/>
  <c r="GA1014" s="1"/>
  <c r="FM1014"/>
  <c r="GB1014" s="1"/>
  <c r="GJ1014" s="1"/>
  <c r="FQ1000"/>
  <c r="GA1000" s="1"/>
  <c r="FM1000"/>
  <c r="GB1000" s="1"/>
  <c r="GJ1000" s="1"/>
  <c r="FM32"/>
  <c r="GB32" s="1"/>
  <c r="FM946"/>
  <c r="GB946" s="1"/>
  <c r="FM886"/>
  <c r="GB886" s="1"/>
  <c r="GJ886" s="1"/>
  <c r="FM866"/>
  <c r="GB866" s="1"/>
  <c r="FM992"/>
  <c r="GB992" s="1"/>
  <c r="GJ992" s="1"/>
  <c r="FM13"/>
  <c r="GB13" s="1"/>
  <c r="GJ13" s="1"/>
  <c r="FQ996"/>
  <c r="GA996" s="1"/>
  <c r="FM996"/>
  <c r="GB996" s="1"/>
  <c r="GJ996" s="1"/>
  <c r="FM956"/>
  <c r="GB956" s="1"/>
  <c r="FM922"/>
  <c r="GB922" s="1"/>
  <c r="FM674"/>
  <c r="GB674" s="1"/>
  <c r="GJ674" s="1"/>
  <c r="FM766"/>
  <c r="GB766" s="1"/>
  <c r="FM666"/>
  <c r="GB666" s="1"/>
  <c r="FM798"/>
  <c r="GB798" s="1"/>
  <c r="FM555"/>
  <c r="GB555" s="1"/>
  <c r="GJ555" s="1"/>
  <c r="FM433"/>
  <c r="GB433" s="1"/>
  <c r="GJ433" s="1"/>
  <c r="FM567"/>
  <c r="GB567" s="1"/>
  <c r="GJ567" s="1"/>
  <c r="FM312"/>
  <c r="GB312" s="1"/>
  <c r="FM302"/>
  <c r="GB302" s="1"/>
  <c r="FM218"/>
  <c r="GB218" s="1"/>
  <c r="GJ218" s="1"/>
  <c r="FM220"/>
  <c r="GB220" s="1"/>
  <c r="GJ220" s="1"/>
  <c r="FM221"/>
  <c r="GB221" s="1"/>
  <c r="GJ221" s="1"/>
  <c r="FM298"/>
  <c r="GB298" s="1"/>
  <c r="GJ298" s="1"/>
  <c r="FQ145"/>
  <c r="GA145" s="1"/>
  <c r="FM97"/>
  <c r="GB97" s="1"/>
  <c r="FM75"/>
  <c r="GB75" s="1"/>
  <c r="GJ75" s="1"/>
  <c r="FI846"/>
  <c r="FZ846" s="1"/>
  <c r="GI846" s="1"/>
  <c r="FI964"/>
  <c r="FZ964" s="1"/>
  <c r="FI826"/>
  <c r="FZ826" s="1"/>
  <c r="FI796"/>
  <c r="FZ796" s="1"/>
  <c r="FI748"/>
  <c r="FZ748" s="1"/>
  <c r="GI748" s="1"/>
  <c r="FI708"/>
  <c r="FZ708" s="1"/>
  <c r="GI708" s="1"/>
  <c r="FI672"/>
  <c r="FZ672" s="1"/>
  <c r="FI521"/>
  <c r="FZ521" s="1"/>
  <c r="FI441"/>
  <c r="FZ441" s="1"/>
  <c r="GI441" s="1"/>
  <c r="FI296"/>
  <c r="FZ296" s="1"/>
  <c r="FI220"/>
  <c r="FZ220" s="1"/>
  <c r="FI183"/>
  <c r="FZ183" s="1"/>
  <c r="FI85"/>
  <c r="FZ85" s="1"/>
  <c r="FI51"/>
  <c r="FZ51" s="1"/>
  <c r="FL858"/>
  <c r="GE858" s="1"/>
  <c r="GG858" s="1"/>
  <c r="FQ918"/>
  <c r="GA918" s="1"/>
  <c r="FP945"/>
  <c r="GC945" s="1"/>
  <c r="GJ945" s="1"/>
  <c r="FP982"/>
  <c r="GC982" s="1"/>
  <c r="FP994"/>
  <c r="GC994" s="1"/>
  <c r="GJ994" s="1"/>
  <c r="FH24"/>
  <c r="GD24" s="1"/>
  <c r="FK31"/>
  <c r="GF31" s="1"/>
  <c r="GG31" s="1"/>
  <c r="GI31" s="1"/>
  <c r="FI8"/>
  <c r="FZ8" s="1"/>
  <c r="FP924"/>
  <c r="GC924" s="1"/>
  <c r="FP906"/>
  <c r="GC906" s="1"/>
  <c r="FP882"/>
  <c r="GC882" s="1"/>
  <c r="FP1027"/>
  <c r="GC1027" s="1"/>
  <c r="GJ1027" s="1"/>
  <c r="FP874"/>
  <c r="GC874" s="1"/>
  <c r="FP765"/>
  <c r="GC765" s="1"/>
  <c r="FP642"/>
  <c r="GC642" s="1"/>
  <c r="FP710"/>
  <c r="GC710" s="1"/>
  <c r="FP668"/>
  <c r="GC668" s="1"/>
  <c r="GJ668" s="1"/>
  <c r="FP628"/>
  <c r="GC628" s="1"/>
  <c r="GJ628" s="1"/>
  <c r="FP602"/>
  <c r="GC602" s="1"/>
  <c r="GJ602" s="1"/>
  <c r="FP464"/>
  <c r="GC464" s="1"/>
  <c r="GJ464" s="1"/>
  <c r="FP581"/>
  <c r="GC581" s="1"/>
  <c r="GJ581" s="1"/>
  <c r="FP549"/>
  <c r="GC549" s="1"/>
  <c r="FP476"/>
  <c r="GC476" s="1"/>
  <c r="GJ476" s="1"/>
  <c r="FP569"/>
  <c r="GC569" s="1"/>
  <c r="FP440"/>
  <c r="GC440" s="1"/>
  <c r="GJ440" s="1"/>
  <c r="FP266"/>
  <c r="GC266" s="1"/>
  <c r="FP102"/>
  <c r="GC102" s="1"/>
  <c r="GJ102" s="1"/>
  <c r="FL1035"/>
  <c r="GE1035" s="1"/>
  <c r="GG1035" s="1"/>
  <c r="FL724"/>
  <c r="GE724" s="1"/>
  <c r="GG724" s="1"/>
  <c r="FL680"/>
  <c r="GE680" s="1"/>
  <c r="FL626"/>
  <c r="GE626" s="1"/>
  <c r="GG626" s="1"/>
  <c r="FL475"/>
  <c r="GE475" s="1"/>
  <c r="GG475" s="1"/>
  <c r="GI475" s="1"/>
  <c r="FL519"/>
  <c r="GE519" s="1"/>
  <c r="FL571"/>
  <c r="GE571" s="1"/>
  <c r="GG571" s="1"/>
  <c r="GI571" s="1"/>
  <c r="FL503"/>
  <c r="GE503" s="1"/>
  <c r="GG503" s="1"/>
  <c r="GI503" s="1"/>
  <c r="FL254"/>
  <c r="GE254" s="1"/>
  <c r="GG254" s="1"/>
  <c r="GI254" s="1"/>
  <c r="FL246"/>
  <c r="GE246" s="1"/>
  <c r="FL161"/>
  <c r="GE161" s="1"/>
  <c r="GG161" s="1"/>
  <c r="GI161" s="1"/>
  <c r="FL159"/>
  <c r="GE159" s="1"/>
  <c r="GG159" s="1"/>
  <c r="GI159" s="1"/>
  <c r="FL54"/>
  <c r="GE54" s="1"/>
  <c r="FH924"/>
  <c r="GD924" s="1"/>
  <c r="FH842"/>
  <c r="GD842" s="1"/>
  <c r="FH957"/>
  <c r="GD957" s="1"/>
  <c r="GG957" s="1"/>
  <c r="FH868"/>
  <c r="GD868" s="1"/>
  <c r="GG868" s="1"/>
  <c r="GI868" s="1"/>
  <c r="FH910"/>
  <c r="GD910" s="1"/>
  <c r="GG910" s="1"/>
  <c r="GI910" s="1"/>
  <c r="FH828"/>
  <c r="GD828" s="1"/>
  <c r="GG828" s="1"/>
  <c r="GI828" s="1"/>
  <c r="FH797"/>
  <c r="GD797" s="1"/>
  <c r="FH688"/>
  <c r="GD688" s="1"/>
  <c r="GG688" s="1"/>
  <c r="FJ605"/>
  <c r="FY605" s="1"/>
  <c r="FH539"/>
  <c r="GD539" s="1"/>
  <c r="GG539" s="1"/>
  <c r="FH264"/>
  <c r="GD264" s="1"/>
  <c r="GG264" s="1"/>
  <c r="GI264" s="1"/>
  <c r="FH256"/>
  <c r="GD256" s="1"/>
  <c r="GG256" s="1"/>
  <c r="FH248"/>
  <c r="GD248" s="1"/>
  <c r="GG248" s="1"/>
  <c r="GI248" s="1"/>
  <c r="FH94"/>
  <c r="GD94" s="1"/>
  <c r="GG94" s="1"/>
  <c r="GI94" s="1"/>
  <c r="FH82"/>
  <c r="GD82" s="1"/>
  <c r="GG82" s="1"/>
  <c r="GI82" s="1"/>
  <c r="GJ11"/>
  <c r="GJ20"/>
  <c r="GJ22"/>
  <c r="GI43"/>
  <c r="GJ43"/>
  <c r="GI35"/>
  <c r="GJ35"/>
  <c r="GI47"/>
  <c r="GI65"/>
  <c r="GJ65"/>
  <c r="GJ55"/>
  <c r="GG60"/>
  <c r="GI60" s="1"/>
  <c r="GJ62"/>
  <c r="GI62"/>
  <c r="GJ74"/>
  <c r="GJ78"/>
  <c r="GI78"/>
  <c r="GG90"/>
  <c r="GI90" s="1"/>
  <c r="GG96"/>
  <c r="GJ80"/>
  <c r="GJ97"/>
  <c r="GJ122"/>
  <c r="GI122"/>
  <c r="GJ114"/>
  <c r="GG146"/>
  <c r="GJ148"/>
  <c r="GJ157"/>
  <c r="GJ161"/>
  <c r="GJ168"/>
  <c r="GJ188"/>
  <c r="GI188"/>
  <c r="GJ147"/>
  <c r="GG182"/>
  <c r="GJ197"/>
  <c r="GI171"/>
  <c r="GJ171"/>
  <c r="GJ186"/>
  <c r="FW217"/>
  <c r="GI195"/>
  <c r="GJ195"/>
  <c r="GJ178"/>
  <c r="GJ208"/>
  <c r="GJ248"/>
  <c r="GJ264"/>
  <c r="GI177"/>
  <c r="GJ177"/>
  <c r="GG215"/>
  <c r="GI215" s="1"/>
  <c r="GI263"/>
  <c r="GJ263"/>
  <c r="GJ281"/>
  <c r="GG249"/>
  <c r="GG257"/>
  <c r="GG274"/>
  <c r="GJ272"/>
  <c r="GG287"/>
  <c r="GI287" s="1"/>
  <c r="GG288"/>
  <c r="FW297"/>
  <c r="GI306"/>
  <c r="GI316"/>
  <c r="GJ316"/>
  <c r="GG233"/>
  <c r="GI233" s="1"/>
  <c r="GJ265"/>
  <c r="GJ284"/>
  <c r="GJ210"/>
  <c r="GJ225"/>
  <c r="GI363"/>
  <c r="GJ450"/>
  <c r="GI450"/>
  <c r="GI458"/>
  <c r="GJ305"/>
  <c r="GJ325"/>
  <c r="GJ329"/>
  <c r="GJ368"/>
  <c r="GI431"/>
  <c r="GJ431"/>
  <c r="GJ309"/>
  <c r="GJ415"/>
  <c r="GJ362"/>
  <c r="GJ394"/>
  <c r="GJ405"/>
  <c r="GI483"/>
  <c r="GJ483"/>
  <c r="GI507"/>
  <c r="GJ507"/>
  <c r="GI559"/>
  <c r="GJ559"/>
  <c r="GI606"/>
  <c r="GJ606"/>
  <c r="GJ286"/>
  <c r="GJ386"/>
  <c r="FW417"/>
  <c r="GI492"/>
  <c r="GJ492"/>
  <c r="GI500"/>
  <c r="GJ500"/>
  <c r="GG564"/>
  <c r="GJ590"/>
  <c r="GJ299"/>
  <c r="GI435"/>
  <c r="GJ435"/>
  <c r="GI473"/>
  <c r="GJ473"/>
  <c r="GI498"/>
  <c r="GJ498"/>
  <c r="GJ506"/>
  <c r="GJ530"/>
  <c r="GJ580"/>
  <c r="FW544"/>
  <c r="FW611"/>
  <c r="GJ615"/>
  <c r="GJ667"/>
  <c r="GJ699"/>
  <c r="GJ719"/>
  <c r="GJ740"/>
  <c r="GI747"/>
  <c r="GJ747"/>
  <c r="GI771"/>
  <c r="GJ771"/>
  <c r="GJ807"/>
  <c r="GI489"/>
  <c r="GJ489"/>
  <c r="GI601"/>
  <c r="GJ601"/>
  <c r="GI603"/>
  <c r="GI605"/>
  <c r="GJ605"/>
  <c r="GI609"/>
  <c r="GJ609"/>
  <c r="GJ613"/>
  <c r="GJ625"/>
  <c r="GG629"/>
  <c r="GI633"/>
  <c r="GJ633"/>
  <c r="GI646"/>
  <c r="GI650"/>
  <c r="GJ650"/>
  <c r="GG664"/>
  <c r="GI681"/>
  <c r="GJ681"/>
  <c r="GI697"/>
  <c r="GJ697"/>
  <c r="GI718"/>
  <c r="GI725"/>
  <c r="GJ620"/>
  <c r="GI631"/>
  <c r="GJ631"/>
  <c r="GJ640"/>
  <c r="GI655"/>
  <c r="GJ655"/>
  <c r="GI656"/>
  <c r="GJ656"/>
  <c r="GG667"/>
  <c r="GI667" s="1"/>
  <c r="GJ679"/>
  <c r="GJ724"/>
  <c r="GI730"/>
  <c r="GJ730"/>
  <c r="GJ781"/>
  <c r="GJ789"/>
  <c r="GJ801"/>
  <c r="GG755"/>
  <c r="GI755" s="1"/>
  <c r="GG802"/>
  <c r="GJ811"/>
  <c r="GI822"/>
  <c r="GJ822"/>
  <c r="GG897"/>
  <c r="FW925"/>
  <c r="GI955"/>
  <c r="GJ955"/>
  <c r="GI958"/>
  <c r="GI962"/>
  <c r="GJ981"/>
  <c r="GJ989"/>
  <c r="GJ690"/>
  <c r="GG946"/>
  <c r="GG759"/>
  <c r="GG760"/>
  <c r="GI760" s="1"/>
  <c r="GG798"/>
  <c r="GG814"/>
  <c r="GI859"/>
  <c r="GI884"/>
  <c r="GJ884"/>
  <c r="GI888"/>
  <c r="GJ888"/>
  <c r="GI891"/>
  <c r="GJ891"/>
  <c r="GI923"/>
  <c r="GJ923"/>
  <c r="GI935"/>
  <c r="GJ935"/>
  <c r="GI966"/>
  <c r="GJ966"/>
  <c r="GJ756"/>
  <c r="GJ816"/>
  <c r="GI1013"/>
  <c r="GJ1013"/>
  <c r="GI607"/>
  <c r="GJ607"/>
  <c r="GJ764"/>
  <c r="GI776"/>
  <c r="GJ776"/>
  <c r="GI815"/>
  <c r="GJ815"/>
  <c r="GI838"/>
  <c r="GJ838"/>
  <c r="GJ913"/>
  <c r="GI953"/>
  <c r="GJ953"/>
  <c r="GJ995"/>
  <c r="GI583"/>
  <c r="GJ583"/>
  <c r="GI706"/>
  <c r="GJ706"/>
  <c r="GI844"/>
  <c r="GJ844"/>
  <c r="GJ880"/>
  <c r="GI952"/>
  <c r="GG974"/>
  <c r="GI974" s="1"/>
  <c r="GG990"/>
  <c r="GI990" s="1"/>
  <c r="FW1025"/>
  <c r="FK58"/>
  <c r="GF58" s="1"/>
  <c r="GG58" s="1"/>
  <c r="GI58" s="1"/>
  <c r="FM71"/>
  <c r="GB71" s="1"/>
  <c r="GJ71" s="1"/>
  <c r="FJ197"/>
  <c r="FY197" s="1"/>
  <c r="GI197" s="1"/>
  <c r="FJ173"/>
  <c r="FY173" s="1"/>
  <c r="FJ176"/>
  <c r="FY176" s="1"/>
  <c r="FI194"/>
  <c r="FZ194" s="1"/>
  <c r="FI69"/>
  <c r="FZ69" s="1"/>
  <c r="GI69" s="1"/>
  <c r="FI89"/>
  <c r="FZ89" s="1"/>
  <c r="FI106"/>
  <c r="FZ106" s="1"/>
  <c r="FM110"/>
  <c r="GB110" s="1"/>
  <c r="GJ110" s="1"/>
  <c r="FI118"/>
  <c r="FZ118" s="1"/>
  <c r="FP138"/>
  <c r="GC138" s="1"/>
  <c r="GJ138" s="1"/>
  <c r="FG153"/>
  <c r="FX153" s="1"/>
  <c r="FJ181"/>
  <c r="FY181" s="1"/>
  <c r="FJ189"/>
  <c r="FY189" s="1"/>
  <c r="FO76"/>
  <c r="GH76" s="1"/>
  <c r="GJ76" s="1"/>
  <c r="FJ104"/>
  <c r="FY104" s="1"/>
  <c r="FM108"/>
  <c r="GB108" s="1"/>
  <c r="GJ108" s="1"/>
  <c r="FG112"/>
  <c r="FX112" s="1"/>
  <c r="FG124"/>
  <c r="FX124" s="1"/>
  <c r="FJ158"/>
  <c r="FY158" s="1"/>
  <c r="GI158" s="1"/>
  <c r="FH167"/>
  <c r="GD167" s="1"/>
  <c r="GG167" s="1"/>
  <c r="GI167" s="1"/>
  <c r="FJ169"/>
  <c r="FY169" s="1"/>
  <c r="FH176"/>
  <c r="GD176" s="1"/>
  <c r="GG176" s="1"/>
  <c r="FJ184"/>
  <c r="FY184" s="1"/>
  <c r="FH201"/>
  <c r="GD201" s="1"/>
  <c r="GG201" s="1"/>
  <c r="FO125"/>
  <c r="GH125" s="1"/>
  <c r="GJ125" s="1"/>
  <c r="FI146"/>
  <c r="FZ146" s="1"/>
  <c r="FP164"/>
  <c r="GC164" s="1"/>
  <c r="GJ164" s="1"/>
  <c r="FQ180"/>
  <c r="GA180" s="1"/>
  <c r="GJ180" s="1"/>
  <c r="FJ231"/>
  <c r="FY231" s="1"/>
  <c r="FJ239"/>
  <c r="FY239" s="1"/>
  <c r="FM262"/>
  <c r="GB262" s="1"/>
  <c r="FI268"/>
  <c r="FZ268" s="1"/>
  <c r="FG274"/>
  <c r="FX274" s="1"/>
  <c r="FM276"/>
  <c r="GB276" s="1"/>
  <c r="FP294"/>
  <c r="GC294" s="1"/>
  <c r="FP302"/>
  <c r="GC302" s="1"/>
  <c r="FQ175"/>
  <c r="GA175" s="1"/>
  <c r="GJ175" s="1"/>
  <c r="FH211"/>
  <c r="GD211" s="1"/>
  <c r="FL219"/>
  <c r="GE219" s="1"/>
  <c r="FI289"/>
  <c r="FZ289" s="1"/>
  <c r="FI97"/>
  <c r="FZ97" s="1"/>
  <c r="FJ112"/>
  <c r="FY112" s="1"/>
  <c r="FP158"/>
  <c r="GC158" s="1"/>
  <c r="GJ158" s="1"/>
  <c r="FL202"/>
  <c r="GE202" s="1"/>
  <c r="FO276"/>
  <c r="GH276" s="1"/>
  <c r="FM280"/>
  <c r="GB280" s="1"/>
  <c r="GJ280" s="1"/>
  <c r="FL290"/>
  <c r="GE290" s="1"/>
  <c r="GG290" s="1"/>
  <c r="FL296"/>
  <c r="GE296" s="1"/>
  <c r="FO100"/>
  <c r="GH100" s="1"/>
  <c r="GJ100" s="1"/>
  <c r="FJ136"/>
  <c r="FY136" s="1"/>
  <c r="FP156"/>
  <c r="GC156" s="1"/>
  <c r="GJ156" s="1"/>
  <c r="FP166"/>
  <c r="GC166" s="1"/>
  <c r="GJ166" s="1"/>
  <c r="FI191"/>
  <c r="FZ191" s="1"/>
  <c r="FJ208"/>
  <c r="FY208" s="1"/>
  <c r="FL224"/>
  <c r="GE224" s="1"/>
  <c r="GG224" s="1"/>
  <c r="GI224" s="1"/>
  <c r="FI256"/>
  <c r="FZ256" s="1"/>
  <c r="FI284"/>
  <c r="FZ284" s="1"/>
  <c r="FJ301"/>
  <c r="FY301" s="1"/>
  <c r="FI218"/>
  <c r="FZ218" s="1"/>
  <c r="FI227"/>
  <c r="FZ227" s="1"/>
  <c r="FQ292"/>
  <c r="GA292" s="1"/>
  <c r="FK294"/>
  <c r="GF294" s="1"/>
  <c r="FH302"/>
  <c r="GD302" s="1"/>
  <c r="GG302" s="1"/>
  <c r="FJ377"/>
  <c r="FY377" s="1"/>
  <c r="FJ390"/>
  <c r="FY390" s="1"/>
  <c r="FL304"/>
  <c r="GE304" s="1"/>
  <c r="FJ313"/>
  <c r="FY313" s="1"/>
  <c r="GI313" s="1"/>
  <c r="FL319"/>
  <c r="GE319" s="1"/>
  <c r="FL323"/>
  <c r="GE323" s="1"/>
  <c r="GG323" s="1"/>
  <c r="FJ276"/>
  <c r="FY276" s="1"/>
  <c r="FO287"/>
  <c r="GH287" s="1"/>
  <c r="FO291"/>
  <c r="GH291" s="1"/>
  <c r="FJ317"/>
  <c r="FY317" s="1"/>
  <c r="FJ337"/>
  <c r="FY337" s="1"/>
  <c r="FJ350"/>
  <c r="FY350" s="1"/>
  <c r="FH360"/>
  <c r="GD360" s="1"/>
  <c r="FJ386"/>
  <c r="FY386" s="1"/>
  <c r="FH397"/>
  <c r="GD397" s="1"/>
  <c r="FL398"/>
  <c r="GE398" s="1"/>
  <c r="GG398" s="1"/>
  <c r="FL402"/>
  <c r="GE402" s="1"/>
  <c r="GG402" s="1"/>
  <c r="FK405"/>
  <c r="GF405" s="1"/>
  <c r="GG405" s="1"/>
  <c r="GI405" s="1"/>
  <c r="FH235"/>
  <c r="GD235" s="1"/>
  <c r="GG235" s="1"/>
  <c r="FJ305"/>
  <c r="FY305" s="1"/>
  <c r="GI305" s="1"/>
  <c r="FL321"/>
  <c r="GE321" s="1"/>
  <c r="FL329"/>
  <c r="GE329" s="1"/>
  <c r="GG329" s="1"/>
  <c r="GI329" s="1"/>
  <c r="FP330"/>
  <c r="GC330" s="1"/>
  <c r="GJ330" s="1"/>
  <c r="FH358"/>
  <c r="GD358" s="1"/>
  <c r="GG358" s="1"/>
  <c r="GI358" s="1"/>
  <c r="FO308"/>
  <c r="GH308" s="1"/>
  <c r="GJ308" s="1"/>
  <c r="FG386"/>
  <c r="FX386" s="1"/>
  <c r="FP566"/>
  <c r="GC566" s="1"/>
  <c r="GJ566" s="1"/>
  <c r="FK618"/>
  <c r="GF618" s="1"/>
  <c r="FO627"/>
  <c r="GH627" s="1"/>
  <c r="GJ627" s="1"/>
  <c r="FH310"/>
  <c r="GD310" s="1"/>
  <c r="FO332"/>
  <c r="GH332" s="1"/>
  <c r="FK381"/>
  <c r="GF381" s="1"/>
  <c r="GG381" s="1"/>
  <c r="GI381" s="1"/>
  <c r="FI485"/>
  <c r="FZ485" s="1"/>
  <c r="GI485" s="1"/>
  <c r="FP502"/>
  <c r="GC502" s="1"/>
  <c r="GJ502" s="1"/>
  <c r="FI543"/>
  <c r="FZ543" s="1"/>
  <c r="FI550"/>
  <c r="FZ550" s="1"/>
  <c r="GI550" s="1"/>
  <c r="FJ602"/>
  <c r="FY602" s="1"/>
  <c r="FJ608"/>
  <c r="FY608" s="1"/>
  <c r="FG380"/>
  <c r="FX380" s="1"/>
  <c r="FK372"/>
  <c r="GF372" s="1"/>
  <c r="GG372" s="1"/>
  <c r="GI372" s="1"/>
  <c r="FK425"/>
  <c r="GF425" s="1"/>
  <c r="GG425" s="1"/>
  <c r="GI425" s="1"/>
  <c r="FI469"/>
  <c r="FZ469" s="1"/>
  <c r="FL496"/>
  <c r="GE496" s="1"/>
  <c r="GG496" s="1"/>
  <c r="GI496" s="1"/>
  <c r="FL504"/>
  <c r="GE504" s="1"/>
  <c r="FI512"/>
  <c r="FZ512" s="1"/>
  <c r="FI524"/>
  <c r="FZ524" s="1"/>
  <c r="FI539"/>
  <c r="FZ539" s="1"/>
  <c r="FK565"/>
  <c r="GF565" s="1"/>
  <c r="GG565" s="1"/>
  <c r="GI565" s="1"/>
  <c r="FH304"/>
  <c r="GD304" s="1"/>
  <c r="FO337"/>
  <c r="GH337" s="1"/>
  <c r="FG350"/>
  <c r="FX350" s="1"/>
  <c r="FP514"/>
  <c r="GC514" s="1"/>
  <c r="FP520"/>
  <c r="GC520" s="1"/>
  <c r="GJ520" s="1"/>
  <c r="FK597"/>
  <c r="GF597" s="1"/>
  <c r="FG502"/>
  <c r="FX502" s="1"/>
  <c r="FO552"/>
  <c r="GH552" s="1"/>
  <c r="FO574"/>
  <c r="GH574" s="1"/>
  <c r="GJ574" s="1"/>
  <c r="FQ614"/>
  <c r="GA614" s="1"/>
  <c r="FI616"/>
  <c r="FZ616" s="1"/>
  <c r="FP725"/>
  <c r="GC725" s="1"/>
  <c r="GJ725" s="1"/>
  <c r="FL764"/>
  <c r="GE764" s="1"/>
  <c r="GG764" s="1"/>
  <c r="GI764" s="1"/>
  <c r="FP847"/>
  <c r="GC847" s="1"/>
  <c r="GJ847" s="1"/>
  <c r="FK490"/>
  <c r="GF490" s="1"/>
  <c r="GG490" s="1"/>
  <c r="GI490" s="1"/>
  <c r="FI495"/>
  <c r="FZ495" s="1"/>
  <c r="FK504"/>
  <c r="GF504" s="1"/>
  <c r="FO512"/>
  <c r="GH512" s="1"/>
  <c r="GJ512" s="1"/>
  <c r="FJ540"/>
  <c r="FY540" s="1"/>
  <c r="FP557"/>
  <c r="GC557" s="1"/>
  <c r="FK570"/>
  <c r="GF570" s="1"/>
  <c r="FH616"/>
  <c r="GD616" s="1"/>
  <c r="GG616" s="1"/>
  <c r="FK673"/>
  <c r="GF673" s="1"/>
  <c r="FP695"/>
  <c r="GC695" s="1"/>
  <c r="GJ695" s="1"/>
  <c r="FQ737"/>
  <c r="GA737" s="1"/>
  <c r="FJ759"/>
  <c r="FY759" s="1"/>
  <c r="FP823"/>
  <c r="GC823" s="1"/>
  <c r="GJ823" s="1"/>
  <c r="FQ453"/>
  <c r="GA453" s="1"/>
  <c r="GJ453" s="1"/>
  <c r="FK466"/>
  <c r="GF466" s="1"/>
  <c r="FH474"/>
  <c r="GD474" s="1"/>
  <c r="FG546"/>
  <c r="FX546" s="1"/>
  <c r="FH604"/>
  <c r="GD604" s="1"/>
  <c r="GG604" s="1"/>
  <c r="FP610"/>
  <c r="GC610" s="1"/>
  <c r="FL641"/>
  <c r="GE641" s="1"/>
  <c r="GG641" s="1"/>
  <c r="GI641" s="1"/>
  <c r="FI704"/>
  <c r="FZ704" s="1"/>
  <c r="GI704" s="1"/>
  <c r="FL709"/>
  <c r="GE709" s="1"/>
  <c r="GG709" s="1"/>
  <c r="GI709" s="1"/>
  <c r="FQ799"/>
  <c r="GA799" s="1"/>
  <c r="FO819"/>
  <c r="GH819" s="1"/>
  <c r="GJ819" s="1"/>
  <c r="FQ471"/>
  <c r="GA471" s="1"/>
  <c r="GJ471" s="1"/>
  <c r="FH598"/>
  <c r="GD598" s="1"/>
  <c r="GG598" s="1"/>
  <c r="GI598" s="1"/>
  <c r="FI629"/>
  <c r="FZ629" s="1"/>
  <c r="FK690"/>
  <c r="GF690" s="1"/>
  <c r="GG690" s="1"/>
  <c r="GI690" s="1"/>
  <c r="FL717"/>
  <c r="GE717" s="1"/>
  <c r="FJ795"/>
  <c r="FY795" s="1"/>
  <c r="GI795" s="1"/>
  <c r="FI842"/>
  <c r="FZ842" s="1"/>
  <c r="FI850"/>
  <c r="FZ850" s="1"/>
  <c r="FG677"/>
  <c r="FX677" s="1"/>
  <c r="FG707"/>
  <c r="FX707" s="1"/>
  <c r="FJ745"/>
  <c r="FY745" s="1"/>
  <c r="GI745" s="1"/>
  <c r="FJ753"/>
  <c r="FY753" s="1"/>
  <c r="FP788"/>
  <c r="GC788" s="1"/>
  <c r="GJ788" s="1"/>
  <c r="FP865"/>
  <c r="GC865" s="1"/>
  <c r="GJ865" s="1"/>
  <c r="FP875"/>
  <c r="GC875" s="1"/>
  <c r="GJ875" s="1"/>
  <c r="FP881"/>
  <c r="GC881" s="1"/>
  <c r="GJ881" s="1"/>
  <c r="FL970"/>
  <c r="GE970" s="1"/>
  <c r="GG970" s="1"/>
  <c r="GI970" s="1"/>
  <c r="FK1027"/>
  <c r="GF1027" s="1"/>
  <c r="FK1031"/>
  <c r="GF1031" s="1"/>
  <c r="FQ1036"/>
  <c r="GA1036" s="1"/>
  <c r="FK25"/>
  <c r="GF25" s="1"/>
  <c r="FI664"/>
  <c r="FZ664" s="1"/>
  <c r="FO669"/>
  <c r="GH669" s="1"/>
  <c r="FI680"/>
  <c r="FZ680" s="1"/>
  <c r="FI788"/>
  <c r="FZ788" s="1"/>
  <c r="FJ801"/>
  <c r="FY801" s="1"/>
  <c r="GI801" s="1"/>
  <c r="FI812"/>
  <c r="FZ812" s="1"/>
  <c r="FK847"/>
  <c r="GF847" s="1"/>
  <c r="FJ850"/>
  <c r="FY850" s="1"/>
  <c r="FQ858"/>
  <c r="GA858" s="1"/>
  <c r="FK928"/>
  <c r="GF928" s="1"/>
  <c r="FL948"/>
  <c r="GE948" s="1"/>
  <c r="FJ959"/>
  <c r="FY959" s="1"/>
  <c r="FK998"/>
  <c r="GF998" s="1"/>
  <c r="GG998" s="1"/>
  <c r="GI998" s="1"/>
  <c r="FJ1004"/>
  <c r="FY1004" s="1"/>
  <c r="FJ1010"/>
  <c r="FY1010" s="1"/>
  <c r="FK1014"/>
  <c r="GF1014" s="1"/>
  <c r="GI1019"/>
  <c r="GJ1019"/>
  <c r="FO657"/>
  <c r="GH657" s="1"/>
  <c r="FQ712"/>
  <c r="GA712" s="1"/>
  <c r="FH726"/>
  <c r="GD726" s="1"/>
  <c r="GG726" s="1"/>
  <c r="GI726" s="1"/>
  <c r="FK751"/>
  <c r="GF751" s="1"/>
  <c r="FP768"/>
  <c r="GC768" s="1"/>
  <c r="GJ768" s="1"/>
  <c r="FH779"/>
  <c r="GD779" s="1"/>
  <c r="GG779" s="1"/>
  <c r="GI779" s="1"/>
  <c r="FJ835"/>
  <c r="FY835" s="1"/>
  <c r="FW840"/>
  <c r="FP853"/>
  <c r="GC853" s="1"/>
  <c r="GJ853" s="1"/>
  <c r="FH887"/>
  <c r="GD887" s="1"/>
  <c r="FI908"/>
  <c r="FZ908" s="1"/>
  <c r="FI916"/>
  <c r="FZ916" s="1"/>
  <c r="FJ977"/>
  <c r="FY977" s="1"/>
  <c r="GI977" s="1"/>
  <c r="FQ1028"/>
  <c r="GA1028" s="1"/>
  <c r="FG14"/>
  <c r="FX14" s="1"/>
  <c r="FO31"/>
  <c r="GH31" s="1"/>
  <c r="GJ31" s="1"/>
  <c r="FG639"/>
  <c r="FX639" s="1"/>
  <c r="FP666"/>
  <c r="GC666" s="1"/>
  <c r="FO689"/>
  <c r="GH689" s="1"/>
  <c r="FW702"/>
  <c r="FI724"/>
  <c r="FZ724" s="1"/>
  <c r="FP728"/>
  <c r="GC728" s="1"/>
  <c r="GJ728" s="1"/>
  <c r="FM754"/>
  <c r="GB754" s="1"/>
  <c r="GJ754" s="1"/>
  <c r="FP761"/>
  <c r="GC761" s="1"/>
  <c r="FK789"/>
  <c r="GF789" s="1"/>
  <c r="FI800"/>
  <c r="FZ800" s="1"/>
  <c r="FH819"/>
  <c r="GD819" s="1"/>
  <c r="GG819" s="1"/>
  <c r="GI819" s="1"/>
  <c r="FW822"/>
  <c r="FQ828"/>
  <c r="GA828" s="1"/>
  <c r="FP859"/>
  <c r="GC859" s="1"/>
  <c r="GJ859" s="1"/>
  <c r="FI877"/>
  <c r="FZ877" s="1"/>
  <c r="FG20"/>
  <c r="FX20" s="1"/>
  <c r="FI20"/>
  <c r="FZ20" s="1"/>
  <c r="FQ26"/>
  <c r="GA26" s="1"/>
  <c r="FK947"/>
  <c r="GF947" s="1"/>
  <c r="FH959"/>
  <c r="GD959" s="1"/>
  <c r="GG959" s="1"/>
  <c r="FP983"/>
  <c r="GC983" s="1"/>
  <c r="FJ29"/>
  <c r="FY29" s="1"/>
  <c r="FJ44"/>
  <c r="FY44" s="1"/>
  <c r="FO869"/>
  <c r="GH869" s="1"/>
  <c r="GJ869" s="1"/>
  <c r="FO821"/>
  <c r="GH821" s="1"/>
  <c r="GJ821" s="1"/>
  <c r="FO793"/>
  <c r="GH793" s="1"/>
  <c r="FO749"/>
  <c r="GH749" s="1"/>
  <c r="GJ749" s="1"/>
  <c r="FO653"/>
  <c r="GH653" s="1"/>
  <c r="FO335"/>
  <c r="GH335" s="1"/>
  <c r="GJ335" s="1"/>
  <c r="FO379"/>
  <c r="GH379" s="1"/>
  <c r="GJ379" s="1"/>
  <c r="FO300"/>
  <c r="GH300" s="1"/>
  <c r="FO121"/>
  <c r="GH121" s="1"/>
  <c r="GJ121" s="1"/>
  <c r="FO98"/>
  <c r="GH98" s="1"/>
  <c r="GJ98" s="1"/>
  <c r="FO61"/>
  <c r="GH61" s="1"/>
  <c r="GJ61" s="1"/>
  <c r="FK949"/>
  <c r="GF949" s="1"/>
  <c r="GG949" s="1"/>
  <c r="FK14"/>
  <c r="GF14" s="1"/>
  <c r="GG14" s="1"/>
  <c r="FK987"/>
  <c r="GF987" s="1"/>
  <c r="FK18"/>
  <c r="GF18" s="1"/>
  <c r="GG18" s="1"/>
  <c r="FK971"/>
  <c r="GF971" s="1"/>
  <c r="FK749"/>
  <c r="GF749" s="1"/>
  <c r="GG749" s="1"/>
  <c r="FK743"/>
  <c r="GF743" s="1"/>
  <c r="GG743" s="1"/>
  <c r="FK757"/>
  <c r="GF757" s="1"/>
  <c r="FK442"/>
  <c r="GF442" s="1"/>
  <c r="FK401"/>
  <c r="GF401" s="1"/>
  <c r="GG401" s="1"/>
  <c r="GI401" s="1"/>
  <c r="FK354"/>
  <c r="GF354" s="1"/>
  <c r="GG354" s="1"/>
  <c r="GI354" s="1"/>
  <c r="FK330"/>
  <c r="GF330" s="1"/>
  <c r="FK393"/>
  <c r="GF393" s="1"/>
  <c r="FK226"/>
  <c r="GF226" s="1"/>
  <c r="FK203"/>
  <c r="GF203" s="1"/>
  <c r="GG203" s="1"/>
  <c r="GI203" s="1"/>
  <c r="FK242"/>
  <c r="GF242" s="1"/>
  <c r="GG242" s="1"/>
  <c r="GI242" s="1"/>
  <c r="FG863"/>
  <c r="FX863" s="1"/>
  <c r="FG913"/>
  <c r="FX913" s="1"/>
  <c r="FG857"/>
  <c r="FX857" s="1"/>
  <c r="FG721"/>
  <c r="FX721" s="1"/>
  <c r="FG693"/>
  <c r="FX693" s="1"/>
  <c r="FG653"/>
  <c r="FX653" s="1"/>
  <c r="FH452"/>
  <c r="GD452" s="1"/>
  <c r="GG452" s="1"/>
  <c r="GI452" s="1"/>
  <c r="FH608"/>
  <c r="GD608" s="1"/>
  <c r="GG608" s="1"/>
  <c r="FH361"/>
  <c r="GD361" s="1"/>
  <c r="GG361" s="1"/>
  <c r="FG333"/>
  <c r="FX333" s="1"/>
  <c r="FG404"/>
  <c r="FX404" s="1"/>
  <c r="FH298"/>
  <c r="GD298" s="1"/>
  <c r="GG298" s="1"/>
  <c r="GI298" s="1"/>
  <c r="FG369"/>
  <c r="FX369" s="1"/>
  <c r="FG390"/>
  <c r="FX390" s="1"/>
  <c r="FG352"/>
  <c r="FX352" s="1"/>
  <c r="FG315"/>
  <c r="FX315" s="1"/>
  <c r="FH219"/>
  <c r="GD219" s="1"/>
  <c r="FH239"/>
  <c r="GD239" s="1"/>
  <c r="GG239" s="1"/>
  <c r="FG78"/>
  <c r="FX78" s="1"/>
  <c r="FM848"/>
  <c r="GB848" s="1"/>
  <c r="FP886"/>
  <c r="GC886" s="1"/>
  <c r="FI914"/>
  <c r="FZ914" s="1"/>
  <c r="FG937"/>
  <c r="FX937" s="1"/>
  <c r="FM948"/>
  <c r="GB948" s="1"/>
  <c r="FP960"/>
  <c r="GC960" s="1"/>
  <c r="FP970"/>
  <c r="GC970" s="1"/>
  <c r="FL46"/>
  <c r="GE46" s="1"/>
  <c r="FJ995"/>
  <c r="FY995" s="1"/>
  <c r="GI995" s="1"/>
  <c r="FJ957"/>
  <c r="FY957" s="1"/>
  <c r="FJ1020"/>
  <c r="FY1020" s="1"/>
  <c r="FJ913"/>
  <c r="FY913" s="1"/>
  <c r="FJ983"/>
  <c r="FY983" s="1"/>
  <c r="FJ975"/>
  <c r="FY975" s="1"/>
  <c r="GI975" s="1"/>
  <c r="FJ897"/>
  <c r="FY897" s="1"/>
  <c r="FJ833"/>
  <c r="FY833" s="1"/>
  <c r="FJ761"/>
  <c r="FY761" s="1"/>
  <c r="FJ749"/>
  <c r="FY749" s="1"/>
  <c r="FJ855"/>
  <c r="FY855" s="1"/>
  <c r="FJ843"/>
  <c r="FY843" s="1"/>
  <c r="FJ825"/>
  <c r="FY825" s="1"/>
  <c r="FJ765"/>
  <c r="FY765" s="1"/>
  <c r="FJ715"/>
  <c r="FY715" s="1"/>
  <c r="FJ653"/>
  <c r="FY653" s="1"/>
  <c r="FJ669"/>
  <c r="FY669" s="1"/>
  <c r="FJ270"/>
  <c r="FY270" s="1"/>
  <c r="FJ290"/>
  <c r="FY290" s="1"/>
  <c r="FJ261"/>
  <c r="FY261" s="1"/>
  <c r="FJ253"/>
  <c r="FY253" s="1"/>
  <c r="FJ280"/>
  <c r="FY280" s="1"/>
  <c r="FJ64"/>
  <c r="FY64" s="1"/>
  <c r="FJ55"/>
  <c r="FY55" s="1"/>
  <c r="FI886"/>
  <c r="FZ886" s="1"/>
  <c r="FO917"/>
  <c r="GH917" s="1"/>
  <c r="GJ917" s="1"/>
  <c r="FH941"/>
  <c r="GD941" s="1"/>
  <c r="GG941" s="1"/>
  <c r="FH979"/>
  <c r="GD979" s="1"/>
  <c r="GG979" s="1"/>
  <c r="GI979" s="1"/>
  <c r="FH987"/>
  <c r="GD987" s="1"/>
  <c r="FI28"/>
  <c r="FZ28" s="1"/>
  <c r="FK33"/>
  <c r="GF33" s="1"/>
  <c r="FO8"/>
  <c r="GH8" s="1"/>
  <c r="FQ970"/>
  <c r="GA970" s="1"/>
  <c r="FQ846"/>
  <c r="GA846" s="1"/>
  <c r="FQ908"/>
  <c r="GA908" s="1"/>
  <c r="FQ926"/>
  <c r="GA926" s="1"/>
  <c r="GJ926" s="1"/>
  <c r="FQ990"/>
  <c r="GA990" s="1"/>
  <c r="FQ968"/>
  <c r="GA968" s="1"/>
  <c r="FQ866"/>
  <c r="GA866" s="1"/>
  <c r="FQ718"/>
  <c r="GA718" s="1"/>
  <c r="FQ750"/>
  <c r="GA750" s="1"/>
  <c r="GJ750" s="1"/>
  <c r="FQ726"/>
  <c r="GA726" s="1"/>
  <c r="FQ742"/>
  <c r="GA742" s="1"/>
  <c r="FQ469"/>
  <c r="GA469" s="1"/>
  <c r="GJ469" s="1"/>
  <c r="FQ589"/>
  <c r="GA589" s="1"/>
  <c r="FQ549"/>
  <c r="GA549" s="1"/>
  <c r="FQ569"/>
  <c r="GA569" s="1"/>
  <c r="GJ569" s="1"/>
  <c r="FQ537"/>
  <c r="GA537" s="1"/>
  <c r="FQ499"/>
  <c r="GA499" s="1"/>
  <c r="FQ449"/>
  <c r="GA449" s="1"/>
  <c r="GJ449" s="1"/>
  <c r="FQ461"/>
  <c r="GA461" s="1"/>
  <c r="GJ461" s="1"/>
  <c r="FQ353"/>
  <c r="GA353" s="1"/>
  <c r="GJ353" s="1"/>
  <c r="FQ296"/>
  <c r="GA296" s="1"/>
  <c r="FQ246"/>
  <c r="GA246" s="1"/>
  <c r="FQ95"/>
  <c r="GA95" s="1"/>
  <c r="FQ157"/>
  <c r="GA157" s="1"/>
  <c r="FQ143"/>
  <c r="GA143" s="1"/>
  <c r="FQ101"/>
  <c r="GA101" s="1"/>
  <c r="FQ1010"/>
  <c r="GA1010" s="1"/>
  <c r="FM1010"/>
  <c r="GB1010" s="1"/>
  <c r="GJ1010" s="1"/>
  <c r="FQ998"/>
  <c r="GA998" s="1"/>
  <c r="FM998"/>
  <c r="GB998" s="1"/>
  <c r="GJ998" s="1"/>
  <c r="FQ1006"/>
  <c r="GA1006" s="1"/>
  <c r="FM1006"/>
  <c r="GB1006" s="1"/>
  <c r="GJ1006" s="1"/>
  <c r="FM938"/>
  <c r="GB938" s="1"/>
  <c r="FM906"/>
  <c r="GB906" s="1"/>
  <c r="FM876"/>
  <c r="GB876" s="1"/>
  <c r="FM860"/>
  <c r="GB860" s="1"/>
  <c r="FM968"/>
  <c r="GB968" s="1"/>
  <c r="FM882"/>
  <c r="GB882" s="1"/>
  <c r="FM988"/>
  <c r="GB988" s="1"/>
  <c r="GJ988" s="1"/>
  <c r="FM978"/>
  <c r="GB978" s="1"/>
  <c r="GJ978" s="1"/>
  <c r="FM952"/>
  <c r="GB952" s="1"/>
  <c r="FM916"/>
  <c r="GB916" s="1"/>
  <c r="GJ916" s="1"/>
  <c r="FQ818"/>
  <c r="GA818" s="1"/>
  <c r="FM726"/>
  <c r="GB726" s="1"/>
  <c r="FM672"/>
  <c r="GB672" s="1"/>
  <c r="GJ672" s="1"/>
  <c r="FM664"/>
  <c r="GB664" s="1"/>
  <c r="GJ664" s="1"/>
  <c r="FM770"/>
  <c r="GB770" s="1"/>
  <c r="FM698"/>
  <c r="GB698" s="1"/>
  <c r="FM642"/>
  <c r="GB642" s="1"/>
  <c r="FM710"/>
  <c r="GB710" s="1"/>
  <c r="GJ710" s="1"/>
  <c r="FM640"/>
  <c r="GB640" s="1"/>
  <c r="FM610"/>
  <c r="GB610" s="1"/>
  <c r="FM509"/>
  <c r="GB509" s="1"/>
  <c r="FM497"/>
  <c r="GB497" s="1"/>
  <c r="FM579"/>
  <c r="GB579" s="1"/>
  <c r="GJ579" s="1"/>
  <c r="FM529"/>
  <c r="GB529" s="1"/>
  <c r="FM306"/>
  <c r="GB306" s="1"/>
  <c r="GJ306" s="1"/>
  <c r="FM292"/>
  <c r="GB292" s="1"/>
  <c r="FM219"/>
  <c r="GB219" s="1"/>
  <c r="GJ219" s="1"/>
  <c r="FM199"/>
  <c r="GB199" s="1"/>
  <c r="FI34"/>
  <c r="FZ34" s="1"/>
  <c r="FI770"/>
  <c r="FZ770" s="1"/>
  <c r="GI770" s="1"/>
  <c r="FI640"/>
  <c r="FZ640" s="1"/>
  <c r="FI758"/>
  <c r="FZ758" s="1"/>
  <c r="FI636"/>
  <c r="FZ636" s="1"/>
  <c r="GI636" s="1"/>
  <c r="FI610"/>
  <c r="FZ610" s="1"/>
  <c r="FI535"/>
  <c r="FZ535" s="1"/>
  <c r="GI535" s="1"/>
  <c r="FI443"/>
  <c r="FZ443" s="1"/>
  <c r="GI443" s="1"/>
  <c r="FI519"/>
  <c r="FZ519" s="1"/>
  <c r="FI219"/>
  <c r="FZ219" s="1"/>
  <c r="FI99"/>
  <c r="FZ99" s="1"/>
  <c r="FK887"/>
  <c r="GF887" s="1"/>
  <c r="FQ894"/>
  <c r="GA894" s="1"/>
  <c r="FJ919"/>
  <c r="FY919" s="1"/>
  <c r="FQ924"/>
  <c r="GA924" s="1"/>
  <c r="FM944"/>
  <c r="GB944" s="1"/>
  <c r="FJ949"/>
  <c r="FY949" s="1"/>
  <c r="FP952"/>
  <c r="GC952" s="1"/>
  <c r="FO971"/>
  <c r="GH971" s="1"/>
  <c r="FQ986"/>
  <c r="GA986" s="1"/>
  <c r="FQ15"/>
  <c r="GA15" s="1"/>
  <c r="FI25"/>
  <c r="FZ25" s="1"/>
  <c r="FJ38"/>
  <c r="FY38" s="1"/>
  <c r="FP860"/>
  <c r="GC860" s="1"/>
  <c r="FP868"/>
  <c r="GC868" s="1"/>
  <c r="FP1021"/>
  <c r="GC1021" s="1"/>
  <c r="GJ1021" s="1"/>
  <c r="FP971"/>
  <c r="GC971" s="1"/>
  <c r="FP848"/>
  <c r="GC848" s="1"/>
  <c r="FP676"/>
  <c r="GC676" s="1"/>
  <c r="GJ676" s="1"/>
  <c r="FP826"/>
  <c r="GC826" s="1"/>
  <c r="FP752"/>
  <c r="GC752" s="1"/>
  <c r="GJ752" s="1"/>
  <c r="FP614"/>
  <c r="GC614" s="1"/>
  <c r="FP474"/>
  <c r="GC474" s="1"/>
  <c r="GJ474" s="1"/>
  <c r="FP462"/>
  <c r="GC462" s="1"/>
  <c r="GJ462" s="1"/>
  <c r="FP604"/>
  <c r="GC604" s="1"/>
  <c r="GJ604" s="1"/>
  <c r="FP482"/>
  <c r="GC482" s="1"/>
  <c r="GJ482" s="1"/>
  <c r="FP448"/>
  <c r="GC448" s="1"/>
  <c r="GJ448" s="1"/>
  <c r="FP254"/>
  <c r="GC254" s="1"/>
  <c r="GJ254" s="1"/>
  <c r="FQ135"/>
  <c r="GA135" s="1"/>
  <c r="FP135"/>
  <c r="GC135" s="1"/>
  <c r="FP189"/>
  <c r="GC189" s="1"/>
  <c r="GJ189" s="1"/>
  <c r="FP160"/>
  <c r="GC160" s="1"/>
  <c r="GJ160" s="1"/>
  <c r="FP152"/>
  <c r="GC152" s="1"/>
  <c r="GJ152" s="1"/>
  <c r="FL13"/>
  <c r="GE13" s="1"/>
  <c r="GG13" s="1"/>
  <c r="FL906"/>
  <c r="GE906" s="1"/>
  <c r="FL826"/>
  <c r="GE826" s="1"/>
  <c r="GG826" s="1"/>
  <c r="GI826" s="1"/>
  <c r="FL640"/>
  <c r="GE640" s="1"/>
  <c r="FL632"/>
  <c r="GE632" s="1"/>
  <c r="GG632" s="1"/>
  <c r="GI632" s="1"/>
  <c r="FL696"/>
  <c r="GE696" s="1"/>
  <c r="GG696" s="1"/>
  <c r="GI696" s="1"/>
  <c r="FL624"/>
  <c r="GE624" s="1"/>
  <c r="GG624" s="1"/>
  <c r="GI624" s="1"/>
  <c r="FL459"/>
  <c r="GE459" s="1"/>
  <c r="GG459" s="1"/>
  <c r="FL515"/>
  <c r="GE515" s="1"/>
  <c r="GG515" s="1"/>
  <c r="FL497"/>
  <c r="GE497" s="1"/>
  <c r="GG497" s="1"/>
  <c r="GI497" s="1"/>
  <c r="FL266"/>
  <c r="GE266" s="1"/>
  <c r="GG266" s="1"/>
  <c r="FL250"/>
  <c r="GE250" s="1"/>
  <c r="GG250" s="1"/>
  <c r="GI250" s="1"/>
  <c r="FL95"/>
  <c r="GE95" s="1"/>
  <c r="GG95" s="1"/>
  <c r="GI95" s="1"/>
  <c r="FL52"/>
  <c r="GE52" s="1"/>
  <c r="FH33"/>
  <c r="GD33" s="1"/>
  <c r="FH773"/>
  <c r="GD773" s="1"/>
  <c r="GG773" s="1"/>
  <c r="FH753"/>
  <c r="GD753" s="1"/>
  <c r="FH668"/>
  <c r="GD668" s="1"/>
  <c r="GG668" s="1"/>
  <c r="GI668" s="1"/>
  <c r="FH805"/>
  <c r="GD805" s="1"/>
  <c r="GG805" s="1"/>
  <c r="GI805" s="1"/>
  <c r="FH499"/>
  <c r="GD499" s="1"/>
  <c r="GG499" s="1"/>
  <c r="FH92"/>
  <c r="GD92" s="1"/>
  <c r="GG92" s="1"/>
  <c r="GI92" s="1"/>
  <c r="FH80"/>
  <c r="GD80" s="1"/>
  <c r="FI44"/>
  <c r="FZ44" s="1"/>
  <c r="GJ14"/>
  <c r="GG44"/>
  <c r="GJ40"/>
  <c r="GI40"/>
  <c r="GI49"/>
  <c r="GJ49"/>
  <c r="GJ60"/>
  <c r="GG61"/>
  <c r="GI61" s="1"/>
  <c r="GJ73"/>
  <c r="GG75"/>
  <c r="GI75" s="1"/>
  <c r="GJ84"/>
  <c r="GJ95"/>
  <c r="GJ82"/>
  <c r="GJ99"/>
  <c r="GG99"/>
  <c r="GG106"/>
  <c r="GI111"/>
  <c r="GJ111"/>
  <c r="GJ115"/>
  <c r="GI123"/>
  <c r="GJ123"/>
  <c r="GI100"/>
  <c r="GJ104"/>
  <c r="GI104"/>
  <c r="GJ127"/>
  <c r="GJ118"/>
  <c r="GJ130"/>
  <c r="GI143"/>
  <c r="GJ143"/>
  <c r="GI163"/>
  <c r="GJ163"/>
  <c r="GG131"/>
  <c r="GJ135"/>
  <c r="GJ142"/>
  <c r="GJ146"/>
  <c r="GI149"/>
  <c r="GI164"/>
  <c r="GJ187"/>
  <c r="GJ192"/>
  <c r="GJ196"/>
  <c r="GJ201"/>
  <c r="GJ203"/>
  <c r="GJ205"/>
  <c r="GJ207"/>
  <c r="GI209"/>
  <c r="GJ209"/>
  <c r="GJ213"/>
  <c r="GJ139"/>
  <c r="GG181"/>
  <c r="GJ184"/>
  <c r="GJ190"/>
  <c r="GJ198"/>
  <c r="GI244"/>
  <c r="GJ244"/>
  <c r="GJ243"/>
  <c r="GJ260"/>
  <c r="GI214"/>
  <c r="GJ214"/>
  <c r="GJ259"/>
  <c r="GJ269"/>
  <c r="GJ273"/>
  <c r="GI277"/>
  <c r="GJ277"/>
  <c r="GI144"/>
  <c r="GJ162"/>
  <c r="GJ202"/>
  <c r="GJ253"/>
  <c r="GI302"/>
  <c r="GJ237"/>
  <c r="GJ239"/>
  <c r="GJ245"/>
  <c r="GJ320"/>
  <c r="GJ322"/>
  <c r="GJ324"/>
  <c r="GI326"/>
  <c r="GJ326"/>
  <c r="GJ328"/>
  <c r="GJ375"/>
  <c r="GJ388"/>
  <c r="GJ400"/>
  <c r="GJ261"/>
  <c r="GJ294"/>
  <c r="GI297"/>
  <c r="GJ297"/>
  <c r="GG390"/>
  <c r="GI342"/>
  <c r="GI359"/>
  <c r="GJ359"/>
  <c r="GJ376"/>
  <c r="GI408"/>
  <c r="GJ408"/>
  <c r="GI413"/>
  <c r="GJ413"/>
  <c r="GI423"/>
  <c r="GJ423"/>
  <c r="GJ438"/>
  <c r="GI446"/>
  <c r="GJ446"/>
  <c r="GJ452"/>
  <c r="GI460"/>
  <c r="GI468"/>
  <c r="GJ484"/>
  <c r="GJ274"/>
  <c r="GJ303"/>
  <c r="GG321"/>
  <c r="GI321" s="1"/>
  <c r="GG410"/>
  <c r="GJ434"/>
  <c r="GI434"/>
  <c r="GJ307"/>
  <c r="GG328"/>
  <c r="GI328" s="1"/>
  <c r="GG360"/>
  <c r="GI360" s="1"/>
  <c r="GJ382"/>
  <c r="GJ391"/>
  <c r="GJ410"/>
  <c r="GI422"/>
  <c r="GJ422"/>
  <c r="GJ425"/>
  <c r="GJ356"/>
  <c r="GI439"/>
  <c r="GJ439"/>
  <c r="GG447"/>
  <c r="GI447" s="1"/>
  <c r="GG453"/>
  <c r="GI453" s="1"/>
  <c r="GG456"/>
  <c r="GI456" s="1"/>
  <c r="GJ465"/>
  <c r="GJ572"/>
  <c r="GI575"/>
  <c r="GJ575"/>
  <c r="GJ585"/>
  <c r="GJ313"/>
  <c r="GJ369"/>
  <c r="GI449"/>
  <c r="GJ457"/>
  <c r="GI461"/>
  <c r="GG462"/>
  <c r="GI462" s="1"/>
  <c r="GG519"/>
  <c r="GI521"/>
  <c r="GJ524"/>
  <c r="GJ536"/>
  <c r="GG543"/>
  <c r="GJ584"/>
  <c r="GI593"/>
  <c r="GJ593"/>
  <c r="FW435"/>
  <c r="GJ441"/>
  <c r="GG464"/>
  <c r="GI464" s="1"/>
  <c r="GI487"/>
  <c r="GJ487"/>
  <c r="GJ503"/>
  <c r="GJ515"/>
  <c r="GJ522"/>
  <c r="GJ534"/>
  <c r="GI562"/>
  <c r="GJ562"/>
  <c r="GI563"/>
  <c r="GJ563"/>
  <c r="GG570"/>
  <c r="GJ577"/>
  <c r="GJ380"/>
  <c r="GI599"/>
  <c r="GJ599"/>
  <c r="GI647"/>
  <c r="GJ647"/>
  <c r="GI648"/>
  <c r="GJ648"/>
  <c r="GI676"/>
  <c r="GJ712"/>
  <c r="GI727"/>
  <c r="GJ727"/>
  <c r="GJ731"/>
  <c r="GJ759"/>
  <c r="GJ763"/>
  <c r="GI767"/>
  <c r="GJ767"/>
  <c r="GJ795"/>
  <c r="GI638"/>
  <c r="GJ638"/>
  <c r="GJ641"/>
  <c r="GI645"/>
  <c r="GJ645"/>
  <c r="GJ673"/>
  <c r="GG765"/>
  <c r="GG793"/>
  <c r="GI793" s="1"/>
  <c r="GI545"/>
  <c r="GJ545"/>
  <c r="GJ597"/>
  <c r="GG640"/>
  <c r="GI652"/>
  <c r="GJ652"/>
  <c r="GI663"/>
  <c r="GJ663"/>
  <c r="GJ671"/>
  <c r="GI683"/>
  <c r="GJ683"/>
  <c r="GI684"/>
  <c r="GJ684"/>
  <c r="GI695"/>
  <c r="GI707"/>
  <c r="GJ707"/>
  <c r="GG733"/>
  <c r="GJ735"/>
  <c r="GJ741"/>
  <c r="GJ745"/>
  <c r="GJ805"/>
  <c r="GJ809"/>
  <c r="GJ553"/>
  <c r="GI714"/>
  <c r="GJ714"/>
  <c r="GI774"/>
  <c r="GJ806"/>
  <c r="GJ808"/>
  <c r="GJ850"/>
  <c r="GI902"/>
  <c r="GJ902"/>
  <c r="GJ910"/>
  <c r="GI933"/>
  <c r="GJ933"/>
  <c r="GI943"/>
  <c r="GJ943"/>
  <c r="GJ951"/>
  <c r="GI959"/>
  <c r="GJ959"/>
  <c r="GJ968"/>
  <c r="GG1011"/>
  <c r="GI1011" s="1"/>
  <c r="GG673"/>
  <c r="GI673" s="1"/>
  <c r="GJ928"/>
  <c r="GJ939"/>
  <c r="GI1017"/>
  <c r="GJ1017"/>
  <c r="GG768"/>
  <c r="GI768" s="1"/>
  <c r="GI788"/>
  <c r="GI832"/>
  <c r="GJ832"/>
  <c r="GI867"/>
  <c r="GJ867"/>
  <c r="GI883"/>
  <c r="GJ883"/>
  <c r="FW903"/>
  <c r="GG906"/>
  <c r="GI906" s="1"/>
  <c r="GJ908"/>
  <c r="GI83"/>
  <c r="GJ83"/>
  <c r="GI772"/>
  <c r="GJ772"/>
  <c r="GI856"/>
  <c r="GJ856"/>
  <c r="GG984"/>
  <c r="GI984" s="1"/>
  <c r="GI1007"/>
  <c r="GJ1007"/>
  <c r="GJ516"/>
  <c r="GI732"/>
  <c r="GJ732"/>
  <c r="GI818"/>
  <c r="GJ818"/>
  <c r="GI834"/>
  <c r="GJ834"/>
  <c r="GI854"/>
  <c r="GJ854"/>
  <c r="GJ921"/>
  <c r="GG924"/>
  <c r="GI924" s="1"/>
  <c r="GI932"/>
  <c r="GJ932"/>
  <c r="GI945"/>
  <c r="GJ991"/>
  <c r="GJ50"/>
  <c r="GI686"/>
  <c r="GJ686"/>
  <c r="GI840"/>
  <c r="GJ840"/>
  <c r="GJ1005"/>
  <c r="GI1023"/>
  <c r="GJ1023"/>
  <c r="FW961"/>
  <c r="GJ990"/>
  <c r="GJ1002"/>
  <c r="GJ1004"/>
  <c r="FK52"/>
  <c r="GF52" s="1"/>
  <c r="GI57"/>
  <c r="GJ57"/>
  <c r="GG194"/>
  <c r="FM106"/>
  <c r="GB106" s="1"/>
  <c r="FL147"/>
  <c r="GE147" s="1"/>
  <c r="GG147" s="1"/>
  <c r="GI147" s="1"/>
  <c r="FJ191"/>
  <c r="FY191" s="1"/>
  <c r="FL93"/>
  <c r="GE93" s="1"/>
  <c r="GG93" s="1"/>
  <c r="GI93" s="1"/>
  <c r="FQ108"/>
  <c r="GA108" s="1"/>
  <c r="FG96"/>
  <c r="FX96" s="1"/>
  <c r="FP154"/>
  <c r="GC154" s="1"/>
  <c r="GJ154" s="1"/>
  <c r="FH199"/>
  <c r="GD199" s="1"/>
  <c r="GG199" s="1"/>
  <c r="FI140"/>
  <c r="FZ140" s="1"/>
  <c r="FI178"/>
  <c r="FZ178" s="1"/>
  <c r="FI169"/>
  <c r="FZ169" s="1"/>
  <c r="FJ222"/>
  <c r="FY222" s="1"/>
  <c r="FH226"/>
  <c r="GD226" s="1"/>
  <c r="FJ238"/>
  <c r="FY238" s="1"/>
  <c r="FG272"/>
  <c r="FX272" s="1"/>
  <c r="FJ96"/>
  <c r="FY96" s="1"/>
  <c r="FM128"/>
  <c r="GB128" s="1"/>
  <c r="FI137"/>
  <c r="FZ137" s="1"/>
  <c r="FJ216"/>
  <c r="FY216" s="1"/>
  <c r="FL223"/>
  <c r="GE223" s="1"/>
  <c r="GG223" s="1"/>
  <c r="FG270"/>
  <c r="FX270" s="1"/>
  <c r="FI258"/>
  <c r="FZ258" s="1"/>
  <c r="FJ268"/>
  <c r="FY268" s="1"/>
  <c r="FI235"/>
  <c r="FZ235" s="1"/>
  <c r="FI294"/>
  <c r="FZ294" s="1"/>
  <c r="FJ307"/>
  <c r="FY307" s="1"/>
  <c r="FL314"/>
  <c r="GE314" s="1"/>
  <c r="FL369"/>
  <c r="GE369" s="1"/>
  <c r="GG369" s="1"/>
  <c r="GI369" s="1"/>
  <c r="FL373"/>
  <c r="GE373" s="1"/>
  <c r="GG373" s="1"/>
  <c r="FG311"/>
  <c r="FX311" s="1"/>
  <c r="FG341"/>
  <c r="FX341" s="1"/>
  <c r="FG307"/>
  <c r="FX307" s="1"/>
  <c r="FI499"/>
  <c r="FZ499" s="1"/>
  <c r="FI530"/>
  <c r="FZ530" s="1"/>
  <c r="FK319"/>
  <c r="GF319" s="1"/>
  <c r="FO370"/>
  <c r="GH370" s="1"/>
  <c r="GJ370" s="1"/>
  <c r="FI403"/>
  <c r="FZ403" s="1"/>
  <c r="FQ463"/>
  <c r="GA463" s="1"/>
  <c r="GJ463" s="1"/>
  <c r="FI538"/>
  <c r="FZ538" s="1"/>
  <c r="FH523"/>
  <c r="GD523" s="1"/>
  <c r="GG523" s="1"/>
  <c r="GI523" s="1"/>
  <c r="FI595"/>
  <c r="FZ595" s="1"/>
  <c r="GI595" s="1"/>
  <c r="FH600"/>
  <c r="GD600" s="1"/>
  <c r="GG600" s="1"/>
  <c r="FQ447"/>
  <c r="GA447" s="1"/>
  <c r="GJ447" s="1"/>
  <c r="FH491"/>
  <c r="GD491" s="1"/>
  <c r="GG491" s="1"/>
  <c r="FG534"/>
  <c r="FX534" s="1"/>
  <c r="FP616"/>
  <c r="GC616" s="1"/>
  <c r="GJ616" s="1"/>
  <c r="FK474"/>
  <c r="GF474" s="1"/>
  <c r="FJ554"/>
  <c r="FY554" s="1"/>
  <c r="FJ586"/>
  <c r="FY586" s="1"/>
  <c r="FJ594"/>
  <c r="FY594" s="1"/>
  <c r="FI620"/>
  <c r="FZ620" s="1"/>
  <c r="FK670"/>
  <c r="GF670" s="1"/>
  <c r="GG670" s="1"/>
  <c r="GI670" s="1"/>
  <c r="FG428"/>
  <c r="FX428" s="1"/>
  <c r="FP511"/>
  <c r="GC511" s="1"/>
  <c r="GJ511" s="1"/>
  <c r="FK586"/>
  <c r="GF586" s="1"/>
  <c r="GG586" s="1"/>
  <c r="FG619"/>
  <c r="FX619" s="1"/>
  <c r="FI688"/>
  <c r="FZ688" s="1"/>
  <c r="FL804"/>
  <c r="GE804" s="1"/>
  <c r="GG804" s="1"/>
  <c r="GI804" s="1"/>
  <c r="FL808"/>
  <c r="GE808" s="1"/>
  <c r="GG808" s="1"/>
  <c r="GI808" s="1"/>
  <c r="FK816"/>
  <c r="GF816" s="1"/>
  <c r="GG816" s="1"/>
  <c r="GI816" s="1"/>
  <c r="FP837"/>
  <c r="GC837" s="1"/>
  <c r="GJ837" s="1"/>
  <c r="FI762"/>
  <c r="FZ762" s="1"/>
  <c r="FI766"/>
  <c r="FZ766" s="1"/>
  <c r="FG635"/>
  <c r="FX635" s="1"/>
  <c r="FG659"/>
  <c r="FX659" s="1"/>
  <c r="FH674"/>
  <c r="GD674" s="1"/>
  <c r="GG674" s="1"/>
  <c r="GI674" s="1"/>
  <c r="FH712"/>
  <c r="GD712" s="1"/>
  <c r="GG712" s="1"/>
  <c r="GI712" s="1"/>
  <c r="FK729"/>
  <c r="GF729" s="1"/>
  <c r="GG729" s="1"/>
  <c r="FK753"/>
  <c r="GF753" s="1"/>
  <c r="FP793"/>
  <c r="GC793" s="1"/>
  <c r="FO829"/>
  <c r="GH829" s="1"/>
  <c r="GJ829" s="1"/>
  <c r="FI901"/>
  <c r="FZ901" s="1"/>
  <c r="GI936"/>
  <c r="FP726"/>
  <c r="GC726" s="1"/>
  <c r="FP753"/>
  <c r="GC753" s="1"/>
  <c r="GJ753" s="1"/>
  <c r="FJ773"/>
  <c r="FY773" s="1"/>
  <c r="FH817"/>
  <c r="GD817" s="1"/>
  <c r="GG817" s="1"/>
  <c r="GI817" s="1"/>
  <c r="FG837"/>
  <c r="FX837" s="1"/>
  <c r="FP843"/>
  <c r="GC843" s="1"/>
  <c r="FQ646"/>
  <c r="GA646" s="1"/>
  <c r="FJ693"/>
  <c r="FY693" s="1"/>
  <c r="FH700"/>
  <c r="GD700" s="1"/>
  <c r="GG700" s="1"/>
  <c r="GI700" s="1"/>
  <c r="FG715"/>
  <c r="FX715" s="1"/>
  <c r="FJ737"/>
  <c r="FY737" s="1"/>
  <c r="GI737" s="1"/>
  <c r="FJ757"/>
  <c r="FY757" s="1"/>
  <c r="FG825"/>
  <c r="FX825" s="1"/>
  <c r="FJ862"/>
  <c r="FY862" s="1"/>
  <c r="GI862" s="1"/>
  <c r="FM858"/>
  <c r="GB858" s="1"/>
  <c r="GJ858" s="1"/>
  <c r="FH926"/>
  <c r="GD926" s="1"/>
  <c r="GG926" s="1"/>
  <c r="GI926" s="1"/>
  <c r="FG933"/>
  <c r="FX933" s="1"/>
  <c r="FP975"/>
  <c r="GC975" s="1"/>
  <c r="GJ975" s="1"/>
  <c r="FI13"/>
  <c r="FZ13" s="1"/>
  <c r="FO785"/>
  <c r="GH785" s="1"/>
  <c r="GJ785" s="1"/>
  <c r="FO737"/>
  <c r="GH737" s="1"/>
  <c r="GJ737" s="1"/>
  <c r="FO550"/>
  <c r="GH550" s="1"/>
  <c r="GJ550" s="1"/>
  <c r="FO510"/>
  <c r="GH510" s="1"/>
  <c r="GJ510" s="1"/>
  <c r="FO412"/>
  <c r="GH412" s="1"/>
  <c r="GJ412" s="1"/>
  <c r="FO119"/>
  <c r="GH119" s="1"/>
  <c r="GJ119" s="1"/>
  <c r="FO52"/>
  <c r="GH52" s="1"/>
  <c r="GJ52" s="1"/>
  <c r="FK875"/>
  <c r="GF875" s="1"/>
  <c r="GG875" s="1"/>
  <c r="GI875" s="1"/>
  <c r="FK809"/>
  <c r="GF809" s="1"/>
  <c r="FK735"/>
  <c r="GF735" s="1"/>
  <c r="GG735" s="1"/>
  <c r="FK576"/>
  <c r="GF576" s="1"/>
  <c r="GG576" s="1"/>
  <c r="FK397"/>
  <c r="GF397" s="1"/>
  <c r="FK317"/>
  <c r="GF317" s="1"/>
  <c r="GG317" s="1"/>
  <c r="FK292"/>
  <c r="GF292" s="1"/>
  <c r="FK238"/>
  <c r="GF238" s="1"/>
  <c r="GG238" s="1"/>
  <c r="FK98"/>
  <c r="GF98" s="1"/>
  <c r="FK172"/>
  <c r="GF172" s="1"/>
  <c r="GG172" s="1"/>
  <c r="GI172" s="1"/>
  <c r="FG931"/>
  <c r="FX931" s="1"/>
  <c r="GI931" s="1"/>
  <c r="FG905"/>
  <c r="FX905" s="1"/>
  <c r="GI905" s="1"/>
  <c r="FG911"/>
  <c r="FX911" s="1"/>
  <c r="FG743"/>
  <c r="FX743" s="1"/>
  <c r="FG733"/>
  <c r="FX733" s="1"/>
  <c r="FG705"/>
  <c r="FX705" s="1"/>
  <c r="FG671"/>
  <c r="FX671" s="1"/>
  <c r="FG566"/>
  <c r="FX566" s="1"/>
  <c r="GI566" s="1"/>
  <c r="FG540"/>
  <c r="FX540" s="1"/>
  <c r="FH602"/>
  <c r="GD602" s="1"/>
  <c r="GG602" s="1"/>
  <c r="GI602" s="1"/>
  <c r="FG582"/>
  <c r="FX582" s="1"/>
  <c r="FG514"/>
  <c r="FX514" s="1"/>
  <c r="FG402"/>
  <c r="FX402" s="1"/>
  <c r="FG394"/>
  <c r="FX394" s="1"/>
  <c r="FH312"/>
  <c r="GD312" s="1"/>
  <c r="GG312" s="1"/>
  <c r="GI312" s="1"/>
  <c r="FG216"/>
  <c r="FX216" s="1"/>
  <c r="FH227"/>
  <c r="GD227" s="1"/>
  <c r="GG227" s="1"/>
  <c r="FK190"/>
  <c r="GF190" s="1"/>
  <c r="GG190" s="1"/>
  <c r="GI190" s="1"/>
  <c r="FH115"/>
  <c r="GD115" s="1"/>
  <c r="GG115" s="1"/>
  <c r="GI115" s="1"/>
  <c r="FG148"/>
  <c r="FX148" s="1"/>
  <c r="FG129"/>
  <c r="FX129" s="1"/>
  <c r="FH54"/>
  <c r="GD54" s="1"/>
  <c r="GG54" s="1"/>
  <c r="GI54" s="1"/>
  <c r="FJ865"/>
  <c r="FY865" s="1"/>
  <c r="FG879"/>
  <c r="FX879" s="1"/>
  <c r="FG897"/>
  <c r="FX897" s="1"/>
  <c r="GI897" s="1"/>
  <c r="FJ1024"/>
  <c r="FY1024" s="1"/>
  <c r="FJ1036"/>
  <c r="FY1036" s="1"/>
  <c r="FJ18"/>
  <c r="FY18" s="1"/>
  <c r="FH34"/>
  <c r="GD34" s="1"/>
  <c r="GG34" s="1"/>
  <c r="FK41"/>
  <c r="GF41" s="1"/>
  <c r="GG41" s="1"/>
  <c r="GI41" s="1"/>
  <c r="FJ1030"/>
  <c r="FY1030" s="1"/>
  <c r="FJ1026"/>
  <c r="FY1026" s="1"/>
  <c r="FJ991"/>
  <c r="FY991" s="1"/>
  <c r="GI991" s="1"/>
  <c r="FJ879"/>
  <c r="FY879" s="1"/>
  <c r="FJ797"/>
  <c r="FY797" s="1"/>
  <c r="FJ785"/>
  <c r="FY785" s="1"/>
  <c r="GI785" s="1"/>
  <c r="FJ685"/>
  <c r="FY685" s="1"/>
  <c r="FJ853"/>
  <c r="FY853" s="1"/>
  <c r="FJ839"/>
  <c r="FY839" s="1"/>
  <c r="FJ679"/>
  <c r="FY679" s="1"/>
  <c r="FJ639"/>
  <c r="FY639" s="1"/>
  <c r="FJ591"/>
  <c r="FY591" s="1"/>
  <c r="FJ552"/>
  <c r="FY552" s="1"/>
  <c r="FJ502"/>
  <c r="FY502" s="1"/>
  <c r="GI502" s="1"/>
  <c r="FJ410"/>
  <c r="FY410" s="1"/>
  <c r="GI410" s="1"/>
  <c r="FJ282"/>
  <c r="FY282" s="1"/>
  <c r="FJ288"/>
  <c r="FY288" s="1"/>
  <c r="FJ249"/>
  <c r="FY249" s="1"/>
  <c r="FJ146"/>
  <c r="FY146" s="1"/>
  <c r="FQ868"/>
  <c r="GA868" s="1"/>
  <c r="FQ886"/>
  <c r="GA886" s="1"/>
  <c r="FH918"/>
  <c r="GD918" s="1"/>
  <c r="GG918" s="1"/>
  <c r="FO957"/>
  <c r="GH957" s="1"/>
  <c r="GJ957" s="1"/>
  <c r="FJ20"/>
  <c r="FY20" s="1"/>
  <c r="FQ956"/>
  <c r="GA956" s="1"/>
  <c r="FM25"/>
  <c r="GB25" s="1"/>
  <c r="FQ25"/>
  <c r="GA25" s="1"/>
  <c r="FQ922"/>
  <c r="GA922" s="1"/>
  <c r="FQ964"/>
  <c r="GA964" s="1"/>
  <c r="GJ964" s="1"/>
  <c r="FQ982"/>
  <c r="GA982" s="1"/>
  <c r="GJ982" s="1"/>
  <c r="FQ960"/>
  <c r="GA960" s="1"/>
  <c r="FQ876"/>
  <c r="GA876" s="1"/>
  <c r="FQ766"/>
  <c r="GA766" s="1"/>
  <c r="FQ720"/>
  <c r="GA720" s="1"/>
  <c r="GJ720" s="1"/>
  <c r="FQ610"/>
  <c r="GA610" s="1"/>
  <c r="FQ557"/>
  <c r="GA557" s="1"/>
  <c r="GJ557" s="1"/>
  <c r="FQ475"/>
  <c r="GA475" s="1"/>
  <c r="GJ475" s="1"/>
  <c r="FQ445"/>
  <c r="GA445" s="1"/>
  <c r="FQ491"/>
  <c r="GA491" s="1"/>
  <c r="FQ155"/>
  <c r="GA155" s="1"/>
  <c r="FQ99"/>
  <c r="GA99" s="1"/>
  <c r="FQ58"/>
  <c r="GA58" s="1"/>
  <c r="FQ1008"/>
  <c r="GA1008" s="1"/>
  <c r="FM1008"/>
  <c r="GB1008" s="1"/>
  <c r="GJ1008" s="1"/>
  <c r="FM972"/>
  <c r="GB972" s="1"/>
  <c r="GJ972" s="1"/>
  <c r="FM868"/>
  <c r="GB868" s="1"/>
  <c r="FQ1018"/>
  <c r="GA1018" s="1"/>
  <c r="FM1018"/>
  <c r="GB1018" s="1"/>
  <c r="GJ1018" s="1"/>
  <c r="FM970"/>
  <c r="GB970" s="1"/>
  <c r="FM942"/>
  <c r="GB942" s="1"/>
  <c r="FM828"/>
  <c r="GB828" s="1"/>
  <c r="FM646"/>
  <c r="GB646" s="1"/>
  <c r="FM718"/>
  <c r="GB718" s="1"/>
  <c r="FM696"/>
  <c r="GB696" s="1"/>
  <c r="GJ696" s="1"/>
  <c r="FM846"/>
  <c r="GB846" s="1"/>
  <c r="FM826"/>
  <c r="GB826" s="1"/>
  <c r="GJ826" s="1"/>
  <c r="FM708"/>
  <c r="GB708" s="1"/>
  <c r="GJ708" s="1"/>
  <c r="FM626"/>
  <c r="GB626" s="1"/>
  <c r="FM537"/>
  <c r="GB537" s="1"/>
  <c r="FM521"/>
  <c r="GB521" s="1"/>
  <c r="GJ521" s="1"/>
  <c r="FM549"/>
  <c r="GB549" s="1"/>
  <c r="FM310"/>
  <c r="GB310" s="1"/>
  <c r="FM185"/>
  <c r="GB185" s="1"/>
  <c r="FQ131"/>
  <c r="GA131" s="1"/>
  <c r="FQ189"/>
  <c r="GA189" s="1"/>
  <c r="FQ141"/>
  <c r="GA141" s="1"/>
  <c r="FM141"/>
  <c r="GB141" s="1"/>
  <c r="GJ141" s="1"/>
  <c r="FQ81"/>
  <c r="GA81" s="1"/>
  <c r="FI938"/>
  <c r="FZ938" s="1"/>
  <c r="FI866"/>
  <c r="FZ866" s="1"/>
  <c r="FI782"/>
  <c r="FZ782" s="1"/>
  <c r="FI716"/>
  <c r="FZ716" s="1"/>
  <c r="FI806"/>
  <c r="FZ806" s="1"/>
  <c r="FI754"/>
  <c r="FZ754" s="1"/>
  <c r="FI626"/>
  <c r="FZ626" s="1"/>
  <c r="FI529"/>
  <c r="FZ529" s="1"/>
  <c r="GI529" s="1"/>
  <c r="FI579"/>
  <c r="FZ579" s="1"/>
  <c r="GI579" s="1"/>
  <c r="FI555"/>
  <c r="FZ555" s="1"/>
  <c r="FI515"/>
  <c r="FZ515" s="1"/>
  <c r="FI437"/>
  <c r="FZ437" s="1"/>
  <c r="GI437" s="1"/>
  <c r="FI222"/>
  <c r="FZ222" s="1"/>
  <c r="FI148"/>
  <c r="FZ148" s="1"/>
  <c r="FH192"/>
  <c r="GD192" s="1"/>
  <c r="GG192" s="1"/>
  <c r="GI192" s="1"/>
  <c r="FI81"/>
  <c r="FZ81" s="1"/>
  <c r="FP866"/>
  <c r="GC866" s="1"/>
  <c r="FQ878"/>
  <c r="GA878" s="1"/>
  <c r="FJ911"/>
  <c r="FY911" s="1"/>
  <c r="FQ944"/>
  <c r="GA944" s="1"/>
  <c r="FJ967"/>
  <c r="FY967" s="1"/>
  <c r="FH993"/>
  <c r="GD993" s="1"/>
  <c r="GG993" s="1"/>
  <c r="GI993" s="1"/>
  <c r="FJ1040"/>
  <c r="FY1040" s="1"/>
  <c r="FM47"/>
  <c r="GB47" s="1"/>
  <c r="GJ47" s="1"/>
  <c r="FP949"/>
  <c r="GC949" s="1"/>
  <c r="GJ949" s="1"/>
  <c r="FP862"/>
  <c r="GC862" s="1"/>
  <c r="GJ862" s="1"/>
  <c r="FP21"/>
  <c r="GC21" s="1"/>
  <c r="GJ21" s="1"/>
  <c r="FP1031"/>
  <c r="GC1031" s="1"/>
  <c r="GJ1031" s="1"/>
  <c r="FP936"/>
  <c r="GC936" s="1"/>
  <c r="GJ936" s="1"/>
  <c r="FP796"/>
  <c r="GC796" s="1"/>
  <c r="FP780"/>
  <c r="GC780" s="1"/>
  <c r="GJ780" s="1"/>
  <c r="FP760"/>
  <c r="GC760" s="1"/>
  <c r="GJ760" s="1"/>
  <c r="FP748"/>
  <c r="GC748" s="1"/>
  <c r="GJ748" s="1"/>
  <c r="FP698"/>
  <c r="GC698" s="1"/>
  <c r="FP688"/>
  <c r="GC688" s="1"/>
  <c r="GJ688" s="1"/>
  <c r="FP769"/>
  <c r="GC769" s="1"/>
  <c r="GJ769" s="1"/>
  <c r="FP704"/>
  <c r="GC704" s="1"/>
  <c r="GJ704" s="1"/>
  <c r="FP797"/>
  <c r="GC797" s="1"/>
  <c r="FP429"/>
  <c r="GC429" s="1"/>
  <c r="GJ429" s="1"/>
  <c r="FP608"/>
  <c r="GC608" s="1"/>
  <c r="GJ608" s="1"/>
  <c r="FP468"/>
  <c r="GC468" s="1"/>
  <c r="GJ468" s="1"/>
  <c r="FP458"/>
  <c r="GC458" s="1"/>
  <c r="GJ458" s="1"/>
  <c r="FP539"/>
  <c r="GC539" s="1"/>
  <c r="GJ539" s="1"/>
  <c r="FP470"/>
  <c r="GC470" s="1"/>
  <c r="GJ470" s="1"/>
  <c r="FP443"/>
  <c r="GC443" s="1"/>
  <c r="GJ443" s="1"/>
  <c r="FP509"/>
  <c r="GC509" s="1"/>
  <c r="GJ509" s="1"/>
  <c r="FP454"/>
  <c r="GC454" s="1"/>
  <c r="GJ454" s="1"/>
  <c r="FP106"/>
  <c r="GC106" s="1"/>
  <c r="FL25"/>
  <c r="GE25" s="1"/>
  <c r="GG25" s="1"/>
  <c r="GI25" s="1"/>
  <c r="FL890"/>
  <c r="GE890" s="1"/>
  <c r="GG890" s="1"/>
  <c r="GI890" s="1"/>
  <c r="FL866"/>
  <c r="GE866" s="1"/>
  <c r="GG866" s="1"/>
  <c r="FL672"/>
  <c r="GE672" s="1"/>
  <c r="GG672" s="1"/>
  <c r="FL751"/>
  <c r="GE751" s="1"/>
  <c r="FL610"/>
  <c r="GE610" s="1"/>
  <c r="GG610" s="1"/>
  <c r="FL495"/>
  <c r="GE495" s="1"/>
  <c r="GG495" s="1"/>
  <c r="FL262"/>
  <c r="GE262" s="1"/>
  <c r="GG262" s="1"/>
  <c r="GI262" s="1"/>
  <c r="FH971"/>
  <c r="GD971" s="1"/>
  <c r="FH850"/>
  <c r="GD850" s="1"/>
  <c r="GG850" s="1"/>
  <c r="FH757"/>
  <c r="GD757" s="1"/>
  <c r="GG757" s="1"/>
  <c r="GI757" s="1"/>
  <c r="FH628"/>
  <c r="GD628" s="1"/>
  <c r="GG628" s="1"/>
  <c r="GI628" s="1"/>
  <c r="FH789"/>
  <c r="GD789" s="1"/>
  <c r="FH740"/>
  <c r="GD740" s="1"/>
  <c r="GG740" s="1"/>
  <c r="GI740" s="1"/>
  <c r="FH698"/>
  <c r="GD698" s="1"/>
  <c r="GG698" s="1"/>
  <c r="GI698" s="1"/>
  <c r="FH710"/>
  <c r="GD710" s="1"/>
  <c r="GG710" s="1"/>
  <c r="GI710" s="1"/>
  <c r="FH594"/>
  <c r="GD594" s="1"/>
  <c r="FH551"/>
  <c r="GD551" s="1"/>
  <c r="GG551" s="1"/>
  <c r="GI551" s="1"/>
  <c r="FH260"/>
  <c r="GD260" s="1"/>
  <c r="GG260" s="1"/>
  <c r="GI260" s="1"/>
  <c r="FH252"/>
  <c r="GD252" s="1"/>
  <c r="GG252" s="1"/>
  <c r="GI252" s="1"/>
  <c r="FH52"/>
  <c r="GD52" s="1"/>
  <c r="FH86"/>
  <c r="GD86" s="1"/>
  <c r="GG86" s="1"/>
  <c r="GI86" s="1"/>
  <c r="GG280"/>
  <c r="GG382"/>
  <c r="GI382" s="1"/>
  <c r="GG391"/>
  <c r="GI391" s="1"/>
  <c r="GG356"/>
  <c r="GI356" s="1"/>
  <c r="GG392"/>
  <c r="GI392" s="1"/>
  <c r="GG396"/>
  <c r="GI396" s="1"/>
  <c r="GG375"/>
  <c r="GI375" s="1"/>
  <c r="GG536"/>
  <c r="GI536" s="1"/>
  <c r="GG662"/>
  <c r="GI662" s="1"/>
  <c r="GG790"/>
  <c r="GI790" s="1"/>
  <c r="GG786"/>
  <c r="GI786" s="1"/>
  <c r="GG872"/>
  <c r="GI872" s="1"/>
  <c r="GG980"/>
  <c r="GI980" s="1"/>
  <c r="GG986"/>
  <c r="GI986" s="1"/>
  <c r="GG982"/>
  <c r="GI982" s="1"/>
  <c r="GG63"/>
  <c r="GI63" s="1"/>
  <c r="GG64"/>
  <c r="GG72"/>
  <c r="GG103"/>
  <c r="GI103" s="1"/>
  <c r="GG67"/>
  <c r="GI67" s="1"/>
  <c r="GG113"/>
  <c r="GI113" s="1"/>
  <c r="GG98"/>
  <c r="GI98" s="1"/>
  <c r="GG105"/>
  <c r="GI105" s="1"/>
  <c r="GG116"/>
  <c r="GI116" s="1"/>
  <c r="GG119"/>
  <c r="GI119" s="1"/>
  <c r="GG136"/>
  <c r="GI136" s="1"/>
  <c r="GG151"/>
  <c r="GI151" s="1"/>
  <c r="GG132"/>
  <c r="FW177"/>
  <c r="GG154"/>
  <c r="GG170"/>
  <c r="GI170" s="1"/>
  <c r="GG191"/>
  <c r="GG139"/>
  <c r="GI139" s="1"/>
  <c r="GG218"/>
  <c r="GI218" s="1"/>
  <c r="GG259"/>
  <c r="GI259" s="1"/>
  <c r="GG281"/>
  <c r="GI281" s="1"/>
  <c r="GG232"/>
  <c r="GI232" s="1"/>
  <c r="GG241"/>
  <c r="GI241" s="1"/>
  <c r="GG272"/>
  <c r="GI272" s="1"/>
  <c r="GG278"/>
  <c r="FW214"/>
  <c r="GG228"/>
  <c r="GI228" s="1"/>
  <c r="GG293"/>
  <c r="GI293" s="1"/>
  <c r="GG295"/>
  <c r="GI295" s="1"/>
  <c r="FV277"/>
  <c r="FW277" s="1"/>
  <c r="GG335"/>
  <c r="GG337"/>
  <c r="GG339"/>
  <c r="GI339" s="1"/>
  <c r="GG352"/>
  <c r="GG246"/>
  <c r="GI246" s="1"/>
  <c r="GG291"/>
  <c r="FW331"/>
  <c r="GG357"/>
  <c r="GI357" s="1"/>
  <c r="FW430"/>
  <c r="GG332"/>
  <c r="GI332" s="1"/>
  <c r="GG340"/>
  <c r="GI340" s="1"/>
  <c r="GG385"/>
  <c r="GI385" s="1"/>
  <c r="FW424"/>
  <c r="GG466"/>
  <c r="GI466" s="1"/>
  <c r="GG534"/>
  <c r="GI534" s="1"/>
  <c r="GG554"/>
  <c r="GG471"/>
  <c r="GI471" s="1"/>
  <c r="GG524"/>
  <c r="GG552"/>
  <c r="GG577"/>
  <c r="GI577" s="1"/>
  <c r="GG530"/>
  <c r="GI530" s="1"/>
  <c r="GG553"/>
  <c r="GI553" s="1"/>
  <c r="GG558"/>
  <c r="GI558" s="1"/>
  <c r="GG596"/>
  <c r="GI596" s="1"/>
  <c r="GG671"/>
  <c r="GI671" s="1"/>
  <c r="FW609"/>
  <c r="GG689"/>
  <c r="FW697"/>
  <c r="GG741"/>
  <c r="GG588"/>
  <c r="GI588" s="1"/>
  <c r="GG615"/>
  <c r="GI615" s="1"/>
  <c r="GG627"/>
  <c r="GI627" s="1"/>
  <c r="FW683"/>
  <c r="GG699"/>
  <c r="GI699" s="1"/>
  <c r="GG719"/>
  <c r="GI719" s="1"/>
  <c r="GG750"/>
  <c r="GI750" s="1"/>
  <c r="GG752"/>
  <c r="GI752" s="1"/>
  <c r="GG762"/>
  <c r="GG782"/>
  <c r="GG853"/>
  <c r="GG865"/>
  <c r="FW732"/>
  <c r="GG800"/>
  <c r="GG835"/>
  <c r="GG839"/>
  <c r="GG855"/>
  <c r="GG878"/>
  <c r="GI878" s="1"/>
  <c r="FV883"/>
  <c r="FW883" s="1"/>
  <c r="FV907"/>
  <c r="FW907" s="1"/>
  <c r="GG919"/>
  <c r="GG799"/>
  <c r="GI799" s="1"/>
  <c r="GG920"/>
  <c r="GI920" s="1"/>
  <c r="GG1000"/>
  <c r="GI1000" s="1"/>
  <c r="FW1019"/>
  <c r="FW1023"/>
  <c r="FV1039"/>
  <c r="FW1039" s="1"/>
  <c r="GG964"/>
  <c r="GI964" s="1"/>
  <c r="GG1020"/>
  <c r="GG1022"/>
  <c r="GG1028"/>
  <c r="FV1017"/>
  <c r="FW1017" s="1"/>
  <c r="GG51"/>
  <c r="GG112"/>
  <c r="GG117"/>
  <c r="GI117" s="1"/>
  <c r="GG128"/>
  <c r="GI128" s="1"/>
  <c r="GG175"/>
  <c r="GI175" s="1"/>
  <c r="FW163"/>
  <c r="GG179"/>
  <c r="GI179" s="1"/>
  <c r="GG258"/>
  <c r="GG130"/>
  <c r="GI130" s="1"/>
  <c r="GG247"/>
  <c r="GI247" s="1"/>
  <c r="GG253"/>
  <c r="GG270"/>
  <c r="GI270" s="1"/>
  <c r="GG284"/>
  <c r="GG353"/>
  <c r="GI353" s="1"/>
  <c r="GG371"/>
  <c r="GI371" s="1"/>
  <c r="GG400"/>
  <c r="GI400" s="1"/>
  <c r="GG387"/>
  <c r="GI387" s="1"/>
  <c r="GG395"/>
  <c r="GI395" s="1"/>
  <c r="FW414"/>
  <c r="FW420"/>
  <c r="GG416"/>
  <c r="GI416" s="1"/>
  <c r="FW422"/>
  <c r="GG574"/>
  <c r="GG383"/>
  <c r="GI383" s="1"/>
  <c r="GG444"/>
  <c r="GG379"/>
  <c r="GI379" s="1"/>
  <c r="GG493"/>
  <c r="GI493" s="1"/>
  <c r="FW586"/>
  <c r="GG399"/>
  <c r="GI399" s="1"/>
  <c r="GG572"/>
  <c r="GI572" s="1"/>
  <c r="GG742"/>
  <c r="GI742" s="1"/>
  <c r="GG370"/>
  <c r="GI370" s="1"/>
  <c r="GG569"/>
  <c r="GI569" s="1"/>
  <c r="GG754"/>
  <c r="FW820"/>
  <c r="GG873"/>
  <c r="GG921"/>
  <c r="GI921" s="1"/>
  <c r="FW955"/>
  <c r="GG1010"/>
  <c r="FW661"/>
  <c r="FW701"/>
  <c r="GG766"/>
  <c r="GG879"/>
  <c r="GG758"/>
  <c r="GI758" s="1"/>
  <c r="GG1018"/>
  <c r="GI1018" s="1"/>
  <c r="GG829"/>
  <c r="GI829" s="1"/>
  <c r="GG836"/>
  <c r="GI836" s="1"/>
  <c r="GG869"/>
  <c r="GI869" s="1"/>
  <c r="GG50"/>
  <c r="GI50" s="1"/>
  <c r="GG950"/>
  <c r="GI950" s="1"/>
  <c r="GG968"/>
  <c r="GI968" s="1"/>
  <c r="GG956"/>
  <c r="GI956" s="1"/>
  <c r="GG940"/>
  <c r="GI940" s="1"/>
  <c r="GG948"/>
  <c r="GI948" s="1"/>
  <c r="FW965"/>
  <c r="GG55"/>
  <c r="GG59"/>
  <c r="GI59" s="1"/>
  <c r="GG79"/>
  <c r="GI79" s="1"/>
  <c r="GG74"/>
  <c r="GI74" s="1"/>
  <c r="GG81"/>
  <c r="GI81" s="1"/>
  <c r="GG89"/>
  <c r="GG109"/>
  <c r="GI109" s="1"/>
  <c r="GG114"/>
  <c r="GI114" s="1"/>
  <c r="GG135"/>
  <c r="GI135" s="1"/>
  <c r="GG148"/>
  <c r="GG153"/>
  <c r="GI153" s="1"/>
  <c r="GG133"/>
  <c r="GI133" s="1"/>
  <c r="GG137"/>
  <c r="GG125"/>
  <c r="GI125" s="1"/>
  <c r="GG152"/>
  <c r="GI152" s="1"/>
  <c r="GG156"/>
  <c r="GI156" s="1"/>
  <c r="GG173"/>
  <c r="GG160"/>
  <c r="GI160" s="1"/>
  <c r="GG222"/>
  <c r="GG243"/>
  <c r="GI243" s="1"/>
  <c r="GG267"/>
  <c r="GI267" s="1"/>
  <c r="GG229"/>
  <c r="GI229" s="1"/>
  <c r="GG126"/>
  <c r="GI126" s="1"/>
  <c r="GG236"/>
  <c r="GI236" s="1"/>
  <c r="GG261"/>
  <c r="GG265"/>
  <c r="GI265" s="1"/>
  <c r="GG268"/>
  <c r="GG276"/>
  <c r="GI276" s="1"/>
  <c r="GG282"/>
  <c r="GG237"/>
  <c r="GI237" s="1"/>
  <c r="GG380"/>
  <c r="GI380" s="1"/>
  <c r="GG384"/>
  <c r="GI384" s="1"/>
  <c r="GG315"/>
  <c r="GI315" s="1"/>
  <c r="GG386"/>
  <c r="GG412"/>
  <c r="GG415"/>
  <c r="GI415" s="1"/>
  <c r="GG419"/>
  <c r="GI419" s="1"/>
  <c r="FW408"/>
  <c r="FW426"/>
  <c r="GG433"/>
  <c r="GI433" s="1"/>
  <c r="GG362"/>
  <c r="GI362" s="1"/>
  <c r="GG584"/>
  <c r="GI584" s="1"/>
  <c r="GG540"/>
  <c r="FV560"/>
  <c r="FW560" s="1"/>
  <c r="GG580"/>
  <c r="GI580" s="1"/>
  <c r="GG445"/>
  <c r="GI445" s="1"/>
  <c r="GG481"/>
  <c r="FV518"/>
  <c r="FW518" s="1"/>
  <c r="GG538"/>
  <c r="GG557"/>
  <c r="GI557" s="1"/>
  <c r="FW562"/>
  <c r="GG451"/>
  <c r="GI451" s="1"/>
  <c r="GG463"/>
  <c r="GI463" s="1"/>
  <c r="FV643"/>
  <c r="FW643" s="1"/>
  <c r="GG723"/>
  <c r="GI723" s="1"/>
  <c r="GG620"/>
  <c r="FV621"/>
  <c r="FW621" s="1"/>
  <c r="FV637"/>
  <c r="FW637" s="1"/>
  <c r="FV645"/>
  <c r="FW645" s="1"/>
  <c r="GG657"/>
  <c r="FW665"/>
  <c r="GG669"/>
  <c r="GG677"/>
  <c r="GG680"/>
  <c r="FV681"/>
  <c r="FW681" s="1"/>
  <c r="GG721"/>
  <c r="GG388"/>
  <c r="GI388" s="1"/>
  <c r="GG592"/>
  <c r="GI592" s="1"/>
  <c r="GG618"/>
  <c r="GI618" s="1"/>
  <c r="FV623"/>
  <c r="FW623" s="1"/>
  <c r="FV651"/>
  <c r="FW651" s="1"/>
  <c r="FW655"/>
  <c r="FV663"/>
  <c r="FW663" s="1"/>
  <c r="GG763"/>
  <c r="GI763" s="1"/>
  <c r="GG833"/>
  <c r="GG929"/>
  <c r="GI929" s="1"/>
  <c r="GG455"/>
  <c r="GG870"/>
  <c r="GI870" s="1"/>
  <c r="GG756"/>
  <c r="GI756" s="1"/>
  <c r="GG954"/>
  <c r="GI954" s="1"/>
  <c r="GG731"/>
  <c r="GI731" s="1"/>
  <c r="GG821"/>
  <c r="GI821" s="1"/>
  <c r="GG848"/>
  <c r="GI848" s="1"/>
  <c r="GG852"/>
  <c r="GI852" s="1"/>
  <c r="FW889"/>
  <c r="FW893"/>
  <c r="GG778"/>
  <c r="GI778" s="1"/>
  <c r="GG1024"/>
  <c r="GG994"/>
  <c r="GI994" s="1"/>
  <c r="GG42"/>
  <c r="GI42" s="1"/>
  <c r="GG23"/>
  <c r="GI23" s="1"/>
  <c r="FW35"/>
  <c r="GG36"/>
  <c r="FV48"/>
  <c r="FW48" s="1"/>
  <c r="GG46"/>
  <c r="GI46" s="1"/>
  <c r="GG10"/>
  <c r="GI10" s="1"/>
  <c r="GG6"/>
  <c r="GI6" s="1"/>
  <c r="GI754" l="1"/>
  <c r="GI335"/>
  <c r="GG52"/>
  <c r="GI52" s="1"/>
  <c r="GG781"/>
  <c r="GI781" s="1"/>
  <c r="GJ258"/>
  <c r="GI882"/>
  <c r="GI930"/>
  <c r="GJ392"/>
  <c r="GG110"/>
  <c r="GJ802"/>
  <c r="GJ1029"/>
  <c r="GG512"/>
  <c r="GI70"/>
  <c r="GG226"/>
  <c r="GI226" s="1"/>
  <c r="GI519"/>
  <c r="GG219"/>
  <c r="GJ514"/>
  <c r="GJ262"/>
  <c r="GI220"/>
  <c r="GJ460"/>
  <c r="GJ69"/>
  <c r="GG365"/>
  <c r="GI208"/>
  <c r="GJ872"/>
  <c r="GJ800"/>
  <c r="GG91"/>
  <c r="GI91" s="1"/>
  <c r="GJ159"/>
  <c r="GG880"/>
  <c r="GI880" s="1"/>
  <c r="GG118"/>
  <c r="GI118" s="1"/>
  <c r="GJ327"/>
  <c r="GI403"/>
  <c r="GG407"/>
  <c r="GG581"/>
  <c r="GI581" s="1"/>
  <c r="GG789"/>
  <c r="GI789" s="1"/>
  <c r="GJ761"/>
  <c r="GJ997"/>
  <c r="GJ318"/>
  <c r="GJ81"/>
  <c r="GI608"/>
  <c r="GI918"/>
  <c r="GJ128"/>
  <c r="GG33"/>
  <c r="GJ906"/>
  <c r="GJ246"/>
  <c r="GG1027"/>
  <c r="GI1027" s="1"/>
  <c r="GJ172"/>
  <c r="GG881"/>
  <c r="GI881" s="1"/>
  <c r="GJ334"/>
  <c r="GG691"/>
  <c r="GI691" s="1"/>
  <c r="GG22"/>
  <c r="GI22" s="1"/>
  <c r="GG845"/>
  <c r="GI845" s="1"/>
  <c r="GG309"/>
  <c r="GI309" s="1"/>
  <c r="GI775"/>
  <c r="GI390"/>
  <c r="GJ302"/>
  <c r="GI796"/>
  <c r="GI386"/>
  <c r="GJ970"/>
  <c r="GI274"/>
  <c r="GG457"/>
  <c r="GI527"/>
  <c r="GJ358"/>
  <c r="GJ92"/>
  <c r="GJ857"/>
  <c r="GG141"/>
  <c r="GI141" s="1"/>
  <c r="GI724"/>
  <c r="GG308"/>
  <c r="GI308" s="1"/>
  <c r="GI578"/>
  <c r="GI749"/>
  <c r="GI916"/>
  <c r="GJ301"/>
  <c r="GJ636"/>
  <c r="GJ167"/>
  <c r="GJ711"/>
  <c r="GI180"/>
  <c r="GI20"/>
  <c r="GJ549"/>
  <c r="GI412"/>
  <c r="GI284"/>
  <c r="GI51"/>
  <c r="GI524"/>
  <c r="GI64"/>
  <c r="GI672"/>
  <c r="GI806"/>
  <c r="GJ310"/>
  <c r="GJ942"/>
  <c r="GI735"/>
  <c r="GI600"/>
  <c r="GG80"/>
  <c r="GI80" s="1"/>
  <c r="GJ499"/>
  <c r="GI857"/>
  <c r="GG717"/>
  <c r="GI717" s="1"/>
  <c r="GI546"/>
  <c r="GJ287"/>
  <c r="GI660"/>
  <c r="GG842"/>
  <c r="GI406"/>
  <c r="GJ479"/>
  <c r="GJ68"/>
  <c r="GG555"/>
  <c r="GJ242"/>
  <c r="GI124"/>
  <c r="GJ44"/>
  <c r="GG206"/>
  <c r="GJ774"/>
  <c r="GG494"/>
  <c r="GI494" s="1"/>
  <c r="GI792"/>
  <c r="GI620"/>
  <c r="GI148"/>
  <c r="GI146"/>
  <c r="GI574"/>
  <c r="GJ956"/>
  <c r="GI798"/>
  <c r="GI261"/>
  <c r="GI137"/>
  <c r="GI55"/>
  <c r="GI873"/>
  <c r="GI444"/>
  <c r="GI112"/>
  <c r="GI154"/>
  <c r="GG594"/>
  <c r="GJ491"/>
  <c r="GI266"/>
  <c r="GI941"/>
  <c r="GI957"/>
  <c r="GJ300"/>
  <c r="GI604"/>
  <c r="GI201"/>
  <c r="GG88"/>
  <c r="GI703"/>
  <c r="GG129"/>
  <c r="GI8"/>
  <c r="GI469"/>
  <c r="GJ967"/>
  <c r="GI538"/>
  <c r="GI268"/>
  <c r="GI495"/>
  <c r="GI317"/>
  <c r="GJ929"/>
  <c r="GJ211"/>
  <c r="GJ232"/>
  <c r="GJ561"/>
  <c r="GI129"/>
  <c r="GI800"/>
  <c r="GI1010"/>
  <c r="GG928"/>
  <c r="GI928" s="1"/>
  <c r="GJ958"/>
  <c r="GJ739"/>
  <c r="GJ112"/>
  <c r="GJ360"/>
  <c r="GG783"/>
  <c r="GI783" s="1"/>
  <c r="GI33"/>
  <c r="GI885"/>
  <c r="GI992"/>
  <c r="GJ255"/>
  <c r="GI110"/>
  <c r="GJ791"/>
  <c r="GI739"/>
  <c r="GJ403"/>
  <c r="GJ12"/>
  <c r="GG971"/>
  <c r="GI971" s="1"/>
  <c r="GI850"/>
  <c r="GI99"/>
  <c r="GJ770"/>
  <c r="GI946"/>
  <c r="GJ385"/>
  <c r="GI585"/>
  <c r="GG364"/>
  <c r="GI364" s="1"/>
  <c r="GI193"/>
  <c r="GJ124"/>
  <c r="GG635"/>
  <c r="GI635" s="1"/>
  <c r="GI258"/>
  <c r="GI280"/>
  <c r="GJ8"/>
  <c r="GI664"/>
  <c r="GI759"/>
  <c r="GI858"/>
  <c r="GJ946"/>
  <c r="GJ845"/>
  <c r="GJ603"/>
  <c r="GI457"/>
  <c r="GG212"/>
  <c r="GI212" s="1"/>
  <c r="GG210"/>
  <c r="GI210" s="1"/>
  <c r="GI32"/>
  <c r="GI366"/>
  <c r="GG377"/>
  <c r="GJ846"/>
  <c r="GI866"/>
  <c r="GJ626"/>
  <c r="GI886"/>
  <c r="GJ642"/>
  <c r="GJ547"/>
  <c r="GG378"/>
  <c r="GJ700"/>
  <c r="GI612"/>
  <c r="GJ364"/>
  <c r="GJ374"/>
  <c r="GJ825"/>
  <c r="GG150"/>
  <c r="GI150" s="1"/>
  <c r="GI762"/>
  <c r="GI89"/>
  <c r="GI766"/>
  <c r="GJ866"/>
  <c r="GJ882"/>
  <c r="GI853"/>
  <c r="GI278"/>
  <c r="GI594"/>
  <c r="GG751"/>
  <c r="GI751" s="1"/>
  <c r="GJ796"/>
  <c r="GJ878"/>
  <c r="GJ828"/>
  <c r="GI576"/>
  <c r="GI491"/>
  <c r="GI106"/>
  <c r="GJ944"/>
  <c r="GJ26"/>
  <c r="GG1014"/>
  <c r="GI1014" s="1"/>
  <c r="GG310"/>
  <c r="GI310" s="1"/>
  <c r="GI323"/>
  <c r="GG24"/>
  <c r="GI24" s="1"/>
  <c r="GJ312"/>
  <c r="GJ746"/>
  <c r="GG989"/>
  <c r="GI989" s="1"/>
  <c r="GJ954"/>
  <c r="GG102"/>
  <c r="GI102" s="1"/>
  <c r="GG138"/>
  <c r="GI138" s="1"/>
  <c r="GI53"/>
  <c r="GJ790"/>
  <c r="GJ88"/>
  <c r="GG996"/>
  <c r="GI996" s="1"/>
  <c r="GI282"/>
  <c r="GJ924"/>
  <c r="GI239"/>
  <c r="GG202"/>
  <c r="GI202" s="1"/>
  <c r="GI833"/>
  <c r="GI680"/>
  <c r="GI253"/>
  <c r="GI865"/>
  <c r="GI741"/>
  <c r="GI610"/>
  <c r="GJ922"/>
  <c r="GI639"/>
  <c r="GI34"/>
  <c r="GI514"/>
  <c r="GI949"/>
  <c r="GI908"/>
  <c r="GJ332"/>
  <c r="GI176"/>
  <c r="GI937"/>
  <c r="GG666"/>
  <c r="GI666" s="1"/>
  <c r="GI230"/>
  <c r="GJ137"/>
  <c r="GJ226"/>
  <c r="GG76"/>
  <c r="GI76" s="1"/>
  <c r="GG19"/>
  <c r="GI19" s="1"/>
  <c r="GJ292"/>
  <c r="GI765"/>
  <c r="GI526"/>
  <c r="GG303"/>
  <c r="GI303" s="1"/>
  <c r="GI512"/>
  <c r="GI257"/>
  <c r="GJ527"/>
  <c r="GJ529"/>
  <c r="GI616"/>
  <c r="GI1021"/>
  <c r="GI988"/>
  <c r="GI784"/>
  <c r="GJ295"/>
  <c r="GJ42"/>
  <c r="GI200"/>
  <c r="GJ868"/>
  <c r="GG304"/>
  <c r="GG803"/>
  <c r="GI803" s="1"/>
  <c r="GJ266"/>
  <c r="GJ523"/>
  <c r="GI720"/>
  <c r="GG590"/>
  <c r="GI590" s="1"/>
  <c r="GG901"/>
  <c r="GI901" s="1"/>
  <c r="GG679"/>
  <c r="GI679" s="1"/>
  <c r="GJ25"/>
  <c r="GI586"/>
  <c r="GI780"/>
  <c r="GI922"/>
  <c r="GJ345"/>
  <c r="Y345" s="1"/>
  <c r="GI349"/>
  <c r="X349" s="1"/>
  <c r="GJ349"/>
  <c r="Y349" s="1"/>
  <c r="GI842"/>
  <c r="GI555"/>
  <c r="GJ874"/>
  <c r="GJ918"/>
  <c r="GG967"/>
  <c r="GI967" s="1"/>
  <c r="GI568"/>
  <c r="GI168"/>
  <c r="GJ206"/>
  <c r="GI894"/>
  <c r="GG299"/>
  <c r="GI299" s="1"/>
  <c r="GJ336"/>
  <c r="GJ234"/>
  <c r="GJ58"/>
  <c r="GJ10"/>
  <c r="GG289"/>
  <c r="GI289" s="1"/>
  <c r="GJ275"/>
  <c r="GI1009"/>
  <c r="GG350"/>
  <c r="GI467"/>
  <c r="GG343"/>
  <c r="GI343" s="1"/>
  <c r="X343" s="1"/>
  <c r="GI290"/>
  <c r="GI761"/>
  <c r="GG847"/>
  <c r="GI847" s="1"/>
  <c r="GJ571"/>
  <c r="GJ228"/>
  <c r="GG614"/>
  <c r="GI614" s="1"/>
  <c r="GI187"/>
  <c r="GJ383"/>
  <c r="GJ836"/>
  <c r="GJ290"/>
  <c r="GJ722"/>
  <c r="GI166"/>
  <c r="GG617"/>
  <c r="GJ346"/>
  <c r="Y346" s="1"/>
  <c r="GG346"/>
  <c r="GI346" s="1"/>
  <c r="X346" s="1"/>
  <c r="GG347"/>
  <c r="GI347" s="1"/>
  <c r="X347" s="1"/>
  <c r="GJ348"/>
  <c r="Y348" s="1"/>
  <c r="GI348"/>
  <c r="X348" s="1"/>
  <c r="GI238"/>
  <c r="GI44"/>
  <c r="GG753"/>
  <c r="GI753" s="1"/>
  <c r="GJ610"/>
  <c r="GJ698"/>
  <c r="GJ726"/>
  <c r="GG474"/>
  <c r="GI474" s="1"/>
  <c r="GI235"/>
  <c r="GI85"/>
  <c r="GI184"/>
  <c r="GG101"/>
  <c r="GI101" s="1"/>
  <c r="GG791"/>
  <c r="GI791" s="1"/>
  <c r="GJ340"/>
  <c r="GJ419"/>
  <c r="GG301"/>
  <c r="GI301" s="1"/>
  <c r="GJ393"/>
  <c r="GI917"/>
  <c r="GI864"/>
  <c r="GG841"/>
  <c r="GI841" s="1"/>
  <c r="GJ592"/>
  <c r="GJ51"/>
  <c r="GI374"/>
  <c r="GJ596"/>
  <c r="GG913"/>
  <c r="GI913" s="1"/>
  <c r="GG345"/>
  <c r="GI345" s="1"/>
  <c r="X345" s="1"/>
  <c r="GJ344"/>
  <c r="Y344" s="1"/>
  <c r="GG344"/>
  <c r="GI344" s="1"/>
  <c r="X344" s="1"/>
  <c r="GJ347"/>
  <c r="Y347" s="1"/>
  <c r="GI13"/>
  <c r="GJ860"/>
  <c r="GI877"/>
  <c r="GI626"/>
  <c r="GI539"/>
  <c r="GG947"/>
  <c r="GI947" s="1"/>
  <c r="GI394"/>
  <c r="GI716"/>
  <c r="GJ614"/>
  <c r="GI222"/>
  <c r="GJ718"/>
  <c r="GI640"/>
  <c r="GI181"/>
  <c r="GI499"/>
  <c r="GI773"/>
  <c r="GJ876"/>
  <c r="GI715"/>
  <c r="GI14"/>
  <c r="GI802"/>
  <c r="GI288"/>
  <c r="GI256"/>
  <c r="GJ798"/>
  <c r="GG981"/>
  <c r="GI981" s="1"/>
  <c r="GJ983"/>
  <c r="GJ797"/>
  <c r="GG813"/>
  <c r="GI813" s="1"/>
  <c r="GG827"/>
  <c r="GI827" s="1"/>
  <c r="GI311"/>
  <c r="GI234"/>
  <c r="GI186"/>
  <c r="GJ525"/>
  <c r="GJ533"/>
  <c r="GI428"/>
  <c r="GI88"/>
  <c r="GJ742"/>
  <c r="GJ535"/>
  <c r="GJ15"/>
  <c r="GJ987"/>
  <c r="GG597"/>
  <c r="GI597" s="1"/>
  <c r="GG330"/>
  <c r="GI330" s="1"/>
  <c r="GJ1009"/>
  <c r="GG1006"/>
  <c r="GI1006" s="1"/>
  <c r="GG522"/>
  <c r="GI522" s="1"/>
  <c r="GG942"/>
  <c r="GI942" s="1"/>
  <c r="GG1004"/>
  <c r="GI1004" s="1"/>
  <c r="GG812"/>
  <c r="GI812" s="1"/>
  <c r="GI515"/>
  <c r="GJ646"/>
  <c r="GJ106"/>
  <c r="GI688"/>
  <c r="GI543"/>
  <c r="GJ971"/>
  <c r="GJ497"/>
  <c r="GG211"/>
  <c r="GI211" s="1"/>
  <c r="GJ276"/>
  <c r="GI591"/>
  <c r="GI249"/>
  <c r="GJ666"/>
  <c r="GJ32"/>
  <c r="GJ960"/>
  <c r="GI837"/>
  <c r="GJ250"/>
  <c r="GI155"/>
  <c r="GJ900"/>
  <c r="GI206"/>
  <c r="GJ890"/>
  <c r="GI140"/>
  <c r="GG484"/>
  <c r="GI484" s="1"/>
  <c r="GJ762"/>
  <c r="GI377"/>
  <c r="GI183"/>
  <c r="GG127"/>
  <c r="GI127" s="1"/>
  <c r="GG1003"/>
  <c r="GI1003" s="1"/>
  <c r="GG273"/>
  <c r="GI273" s="1"/>
  <c r="GG476"/>
  <c r="GI476" s="1"/>
  <c r="GG997"/>
  <c r="GI997" s="1"/>
  <c r="GG871"/>
  <c r="GG589"/>
  <c r="GI589" s="1"/>
  <c r="GG285"/>
  <c r="GI285" s="1"/>
  <c r="GG825"/>
  <c r="GI825" s="1"/>
  <c r="GI554"/>
  <c r="GJ537"/>
  <c r="GI307"/>
  <c r="GI194"/>
  <c r="GJ952"/>
  <c r="GI983"/>
  <c r="GJ948"/>
  <c r="GJ848"/>
  <c r="GI219"/>
  <c r="GJ793"/>
  <c r="GG504"/>
  <c r="GI398"/>
  <c r="GG319"/>
  <c r="GI319" s="1"/>
  <c r="GI97"/>
  <c r="GI814"/>
  <c r="GI189"/>
  <c r="GG797"/>
  <c r="GI797" s="1"/>
  <c r="GJ766"/>
  <c r="GG204"/>
  <c r="GI204" s="1"/>
  <c r="GJ765"/>
  <c r="GG678"/>
  <c r="GI678" s="1"/>
  <c r="GI221"/>
  <c r="GG296"/>
  <c r="GI296" s="1"/>
  <c r="GI511"/>
  <c r="GJ894"/>
  <c r="GJ1016"/>
  <c r="GI659"/>
  <c r="GI178"/>
  <c r="GI108"/>
  <c r="GG279"/>
  <c r="GI279" s="1"/>
  <c r="GG1016"/>
  <c r="GI1016" s="1"/>
  <c r="GG275"/>
  <c r="GI275" s="1"/>
  <c r="GG271"/>
  <c r="GI271" s="1"/>
  <c r="GG324"/>
  <c r="GI324" s="1"/>
  <c r="GG687"/>
  <c r="GI687" s="1"/>
  <c r="GG327"/>
  <c r="GI327" s="1"/>
  <c r="GG1002"/>
  <c r="GI1002" s="1"/>
  <c r="GG196"/>
  <c r="GI196" s="1"/>
  <c r="GI199"/>
  <c r="GJ199"/>
  <c r="GI333"/>
  <c r="GJ333"/>
  <c r="GI693"/>
  <c r="GJ693"/>
  <c r="GI1030"/>
  <c r="GJ1030"/>
  <c r="GJ182"/>
  <c r="GI182"/>
  <c r="GI361"/>
  <c r="GJ361"/>
  <c r="GI729"/>
  <c r="GJ729"/>
  <c r="GI552"/>
  <c r="GJ552"/>
  <c r="GG292"/>
  <c r="GI292" s="1"/>
  <c r="GG809"/>
  <c r="GI809" s="1"/>
  <c r="GG1031"/>
  <c r="GI1031" s="1"/>
  <c r="GI927"/>
  <c r="GJ927"/>
  <c r="GG973"/>
  <c r="GI973" s="1"/>
  <c r="GJ365"/>
  <c r="GI365"/>
  <c r="GG56"/>
  <c r="GI56" s="1"/>
  <c r="GI705"/>
  <c r="GJ705"/>
  <c r="GJ66"/>
  <c r="GI66"/>
  <c r="GI1032"/>
  <c r="GJ1032"/>
  <c r="GI879"/>
  <c r="GJ879"/>
  <c r="GI216"/>
  <c r="GJ216"/>
  <c r="GI617"/>
  <c r="GJ617"/>
  <c r="GI355"/>
  <c r="GJ355"/>
  <c r="GI191"/>
  <c r="GJ191"/>
  <c r="GI352"/>
  <c r="GJ352"/>
  <c r="GI1026"/>
  <c r="GJ1026"/>
  <c r="GG887"/>
  <c r="GI887" s="1"/>
  <c r="GI18"/>
  <c r="GJ18"/>
  <c r="GG314"/>
  <c r="GI314" s="1"/>
  <c r="GI919"/>
  <c r="GJ919"/>
  <c r="GI839"/>
  <c r="GJ839"/>
  <c r="GI657"/>
  <c r="GJ657"/>
  <c r="GI669"/>
  <c r="GJ669"/>
  <c r="GG823"/>
  <c r="GI823" s="1"/>
  <c r="GI532"/>
  <c r="GJ532"/>
  <c r="GI1022"/>
  <c r="GJ1022"/>
  <c r="GJ36"/>
  <c r="GI36"/>
  <c r="GI223"/>
  <c r="GJ223"/>
  <c r="GI1028"/>
  <c r="GJ1028"/>
  <c r="GI851"/>
  <c r="GJ851"/>
  <c r="GI582"/>
  <c r="GJ582"/>
  <c r="GI743"/>
  <c r="GJ743"/>
  <c r="GI185"/>
  <c r="GJ185"/>
  <c r="GI1038"/>
  <c r="GJ1038"/>
  <c r="GI733"/>
  <c r="GJ733"/>
  <c r="GI911"/>
  <c r="GJ911"/>
  <c r="GI341"/>
  <c r="GJ341"/>
  <c r="GJ96"/>
  <c r="GI96"/>
  <c r="GI169"/>
  <c r="GJ169"/>
  <c r="GJ402"/>
  <c r="GI402"/>
  <c r="GI1036"/>
  <c r="GJ1036"/>
  <c r="GI653"/>
  <c r="GJ653"/>
  <c r="GI721"/>
  <c r="GJ721"/>
  <c r="GI863"/>
  <c r="GJ863"/>
  <c r="GI938"/>
  <c r="GJ938"/>
  <c r="GG397"/>
  <c r="GI397" s="1"/>
  <c r="GJ378"/>
  <c r="GI378"/>
  <c r="GI1024"/>
  <c r="GJ1024"/>
  <c r="GI629"/>
  <c r="GJ629"/>
  <c r="GJ38"/>
  <c r="GI38"/>
  <c r="GI689"/>
  <c r="GJ689"/>
  <c r="GI843"/>
  <c r="GJ843"/>
  <c r="GI570"/>
  <c r="GJ570"/>
  <c r="GI564"/>
  <c r="GJ564"/>
  <c r="GG393"/>
  <c r="GI393" s="1"/>
  <c r="GJ418"/>
  <c r="GI418"/>
  <c r="GG482"/>
  <c r="GI482" s="1"/>
  <c r="GI436"/>
  <c r="GJ436"/>
  <c r="GI173"/>
  <c r="GJ173"/>
  <c r="GI227"/>
  <c r="GJ227"/>
  <c r="GI540"/>
  <c r="GJ540"/>
  <c r="GI1020"/>
  <c r="GJ1020"/>
  <c r="GJ373"/>
  <c r="GI373"/>
  <c r="GG987"/>
  <c r="GI987" s="1"/>
  <c r="GI404"/>
  <c r="GJ404"/>
  <c r="GI677"/>
  <c r="GJ677"/>
  <c r="GI350"/>
  <c r="GJ350"/>
  <c r="GJ72"/>
  <c r="GI72"/>
  <c r="GJ132"/>
  <c r="GI132"/>
  <c r="GI835"/>
  <c r="GJ835"/>
  <c r="GI871"/>
  <c r="GJ871"/>
  <c r="GI1040"/>
  <c r="GJ1040"/>
  <c r="GI685"/>
  <c r="GJ685"/>
  <c r="GI337"/>
  <c r="GJ337"/>
  <c r="GI291"/>
  <c r="GJ291"/>
  <c r="GI231"/>
  <c r="GJ231"/>
  <c r="GG442"/>
  <c r="GI442" s="1"/>
  <c r="GI855"/>
  <c r="GJ855"/>
  <c r="GI713"/>
  <c r="GJ713"/>
  <c r="GG831"/>
  <c r="GI831" s="1"/>
  <c r="GG294"/>
  <c r="GI294" s="1"/>
  <c r="GG142"/>
  <c r="GI142" s="1"/>
  <c r="GI131"/>
  <c r="GJ131"/>
  <c r="O751"/>
  <c r="DZ7" l="1"/>
  <c r="DZ8"/>
  <c r="DZ9"/>
  <c r="DZ10"/>
  <c r="DZ11"/>
  <c r="DZ12"/>
  <c r="DZ13"/>
  <c r="DZ14"/>
  <c r="DZ15"/>
  <c r="DZ16"/>
  <c r="DZ17"/>
  <c r="DZ18"/>
  <c r="DZ19"/>
  <c r="DZ20"/>
  <c r="DZ21"/>
  <c r="DZ22"/>
  <c r="DZ23"/>
  <c r="DZ24"/>
  <c r="DZ25"/>
  <c r="DZ26"/>
  <c r="DZ27"/>
  <c r="DZ28"/>
  <c r="DZ29"/>
  <c r="DZ30"/>
  <c r="DZ31"/>
  <c r="DZ32"/>
  <c r="DZ33"/>
  <c r="DZ34"/>
  <c r="DZ35"/>
  <c r="DZ36"/>
  <c r="DZ37"/>
  <c r="DZ38"/>
  <c r="DZ39"/>
  <c r="DZ40"/>
  <c r="DZ41"/>
  <c r="DZ42"/>
  <c r="DZ43"/>
  <c r="DZ44"/>
  <c r="DZ45"/>
  <c r="DZ46"/>
  <c r="DZ47"/>
  <c r="DZ48"/>
  <c r="DZ49"/>
  <c r="DZ50"/>
  <c r="DZ51"/>
  <c r="DZ52"/>
  <c r="DZ53"/>
  <c r="DZ54"/>
  <c r="DZ55"/>
  <c r="DZ56"/>
  <c r="DZ57"/>
  <c r="DZ58"/>
  <c r="DZ59"/>
  <c r="DZ60"/>
  <c r="DZ61"/>
  <c r="DZ62"/>
  <c r="DZ63"/>
  <c r="DZ64"/>
  <c r="DZ65"/>
  <c r="DZ66"/>
  <c r="DZ67"/>
  <c r="DZ68"/>
  <c r="DZ69"/>
  <c r="DZ70"/>
  <c r="DZ71"/>
  <c r="DZ72"/>
  <c r="DZ73"/>
  <c r="DZ74"/>
  <c r="DZ75"/>
  <c r="DZ76"/>
  <c r="DZ77"/>
  <c r="DZ78"/>
  <c r="DZ79"/>
  <c r="DZ80"/>
  <c r="DZ81"/>
  <c r="DZ82"/>
  <c r="DZ83"/>
  <c r="DZ84"/>
  <c r="DZ85"/>
  <c r="DZ86"/>
  <c r="DZ87"/>
  <c r="DZ88"/>
  <c r="DZ89"/>
  <c r="DZ90"/>
  <c r="DZ91"/>
  <c r="DZ92"/>
  <c r="DZ93"/>
  <c r="DZ94"/>
  <c r="DZ95"/>
  <c r="DZ96"/>
  <c r="DZ97"/>
  <c r="DZ98"/>
  <c r="DZ99"/>
  <c r="DZ100"/>
  <c r="DZ101"/>
  <c r="DZ102"/>
  <c r="DZ103"/>
  <c r="DZ104"/>
  <c r="DZ105"/>
  <c r="DZ106"/>
  <c r="DZ107"/>
  <c r="DZ108"/>
  <c r="DZ109"/>
  <c r="DZ110"/>
  <c r="DZ111"/>
  <c r="DZ112"/>
  <c r="DZ113"/>
  <c r="DZ114"/>
  <c r="DZ115"/>
  <c r="DZ116"/>
  <c r="DZ117"/>
  <c r="DZ118"/>
  <c r="DZ119"/>
  <c r="DZ120"/>
  <c r="DZ121"/>
  <c r="DZ122"/>
  <c r="DZ123"/>
  <c r="DZ124"/>
  <c r="DZ125"/>
  <c r="DZ126"/>
  <c r="DZ127"/>
  <c r="DZ128"/>
  <c r="DZ129"/>
  <c r="DZ130"/>
  <c r="DZ131"/>
  <c r="DZ132"/>
  <c r="DZ133"/>
  <c r="DZ134"/>
  <c r="DZ135"/>
  <c r="DZ136"/>
  <c r="DZ137"/>
  <c r="DZ138"/>
  <c r="DZ139"/>
  <c r="DZ140"/>
  <c r="DZ141"/>
  <c r="DZ142"/>
  <c r="DZ143"/>
  <c r="DZ144"/>
  <c r="DZ145"/>
  <c r="DZ146"/>
  <c r="DZ147"/>
  <c r="DZ148"/>
  <c r="DZ149"/>
  <c r="DZ150"/>
  <c r="DZ151"/>
  <c r="DZ152"/>
  <c r="DZ153"/>
  <c r="DZ154"/>
  <c r="DZ155"/>
  <c r="DZ156"/>
  <c r="DZ157"/>
  <c r="DZ158"/>
  <c r="DZ159"/>
  <c r="DZ160"/>
  <c r="DZ161"/>
  <c r="DZ162"/>
  <c r="DZ163"/>
  <c r="DZ164"/>
  <c r="DZ165"/>
  <c r="DZ166"/>
  <c r="DZ167"/>
  <c r="DZ168"/>
  <c r="DZ169"/>
  <c r="DZ170"/>
  <c r="DZ171"/>
  <c r="DZ172"/>
  <c r="DZ173"/>
  <c r="DZ174"/>
  <c r="DZ175"/>
  <c r="DZ176"/>
  <c r="DZ177"/>
  <c r="DZ178"/>
  <c r="DZ179"/>
  <c r="DZ180"/>
  <c r="DZ181"/>
  <c r="DZ182"/>
  <c r="DZ183"/>
  <c r="DZ184"/>
  <c r="DZ185"/>
  <c r="DZ186"/>
  <c r="DZ187"/>
  <c r="DZ188"/>
  <c r="DZ189"/>
  <c r="DZ190"/>
  <c r="DZ191"/>
  <c r="DZ192"/>
  <c r="DZ193"/>
  <c r="DZ194"/>
  <c r="DZ195"/>
  <c r="DZ196"/>
  <c r="DZ197"/>
  <c r="DZ198"/>
  <c r="DZ199"/>
  <c r="DZ200"/>
  <c r="DZ201"/>
  <c r="DZ202"/>
  <c r="DZ203"/>
  <c r="DZ204"/>
  <c r="DZ205"/>
  <c r="DZ206"/>
  <c r="DZ207"/>
  <c r="DZ208"/>
  <c r="DZ209"/>
  <c r="DZ210"/>
  <c r="DZ211"/>
  <c r="DZ212"/>
  <c r="DZ213"/>
  <c r="DZ214"/>
  <c r="DZ215"/>
  <c r="DZ216"/>
  <c r="DZ217"/>
  <c r="DZ218"/>
  <c r="DZ219"/>
  <c r="DZ220"/>
  <c r="DZ221"/>
  <c r="DZ222"/>
  <c r="DZ223"/>
  <c r="DZ224"/>
  <c r="DZ225"/>
  <c r="DZ226"/>
  <c r="DZ227"/>
  <c r="DZ228"/>
  <c r="DZ229"/>
  <c r="DZ230"/>
  <c r="DZ231"/>
  <c r="DZ232"/>
  <c r="DZ233"/>
  <c r="DZ234"/>
  <c r="DZ235"/>
  <c r="DZ236"/>
  <c r="DZ237"/>
  <c r="DZ238"/>
  <c r="DZ239"/>
  <c r="DZ240"/>
  <c r="DZ241"/>
  <c r="DZ242"/>
  <c r="DZ243"/>
  <c r="DZ244"/>
  <c r="DZ245"/>
  <c r="DZ246"/>
  <c r="DZ247"/>
  <c r="DZ248"/>
  <c r="DZ249"/>
  <c r="DZ250"/>
  <c r="DZ251"/>
  <c r="DZ252"/>
  <c r="DZ253"/>
  <c r="DZ254"/>
  <c r="DZ255"/>
  <c r="DZ256"/>
  <c r="DZ257"/>
  <c r="DZ258"/>
  <c r="DZ259"/>
  <c r="DZ260"/>
  <c r="DZ261"/>
  <c r="DZ262"/>
  <c r="DZ263"/>
  <c r="DZ264"/>
  <c r="DZ265"/>
  <c r="DZ266"/>
  <c r="DZ267"/>
  <c r="DZ268"/>
  <c r="DZ269"/>
  <c r="DZ270"/>
  <c r="DZ271"/>
  <c r="DZ272"/>
  <c r="DZ273"/>
  <c r="DZ274"/>
  <c r="DZ275"/>
  <c r="DZ276"/>
  <c r="DZ277"/>
  <c r="DZ278"/>
  <c r="DZ279"/>
  <c r="DZ280"/>
  <c r="DZ281"/>
  <c r="DZ282"/>
  <c r="DZ283"/>
  <c r="DZ284"/>
  <c r="DZ285"/>
  <c r="DZ286"/>
  <c r="DZ287"/>
  <c r="DZ288"/>
  <c r="DZ289"/>
  <c r="DZ290"/>
  <c r="DZ291"/>
  <c r="DZ292"/>
  <c r="DZ293"/>
  <c r="DZ294"/>
  <c r="DZ295"/>
  <c r="DZ296"/>
  <c r="DZ297"/>
  <c r="DZ298"/>
  <c r="DZ299"/>
  <c r="DZ300"/>
  <c r="DZ301"/>
  <c r="DZ302"/>
  <c r="DZ303"/>
  <c r="DZ304"/>
  <c r="DZ305"/>
  <c r="DZ306"/>
  <c r="DZ307"/>
  <c r="DZ308"/>
  <c r="DZ309"/>
  <c r="DZ310"/>
  <c r="DZ311"/>
  <c r="DZ312"/>
  <c r="DZ313"/>
  <c r="DZ314"/>
  <c r="DZ315"/>
  <c r="DZ316"/>
  <c r="DZ317"/>
  <c r="DZ318"/>
  <c r="DZ319"/>
  <c r="DZ320"/>
  <c r="DZ321"/>
  <c r="DZ322"/>
  <c r="DZ323"/>
  <c r="DZ324"/>
  <c r="DZ325"/>
  <c r="DZ326"/>
  <c r="DZ327"/>
  <c r="DZ328"/>
  <c r="DZ329"/>
  <c r="DZ330"/>
  <c r="DZ331"/>
  <c r="DZ332"/>
  <c r="DZ333"/>
  <c r="DZ334"/>
  <c r="DZ335"/>
  <c r="DZ336"/>
  <c r="DZ337"/>
  <c r="DZ338"/>
  <c r="DZ339"/>
  <c r="DZ340"/>
  <c r="DZ341"/>
  <c r="DZ342"/>
  <c r="DZ380"/>
  <c r="DZ384"/>
  <c r="DZ385"/>
  <c r="DZ350"/>
  <c r="DZ351"/>
  <c r="DZ352"/>
  <c r="DZ353"/>
  <c r="DZ354"/>
  <c r="DZ355"/>
  <c r="DZ356"/>
  <c r="DZ357"/>
  <c r="DZ358"/>
  <c r="DZ378"/>
  <c r="DZ379"/>
  <c r="DZ359"/>
  <c r="DZ360"/>
  <c r="DZ361"/>
  <c r="DZ362"/>
  <c r="DZ363"/>
  <c r="DZ364"/>
  <c r="DZ365"/>
  <c r="DZ366"/>
  <c r="DZ367"/>
  <c r="DZ368"/>
  <c r="DZ369"/>
  <c r="DZ370"/>
  <c r="DZ371"/>
  <c r="DZ372"/>
  <c r="DZ373"/>
  <c r="DZ374"/>
  <c r="DZ375"/>
  <c r="DZ376"/>
  <c r="DZ377"/>
  <c r="DZ382"/>
  <c r="DZ383"/>
  <c r="DZ381"/>
  <c r="DZ386"/>
  <c r="DZ387"/>
  <c r="DZ388"/>
  <c r="DZ389"/>
  <c r="DZ390"/>
  <c r="DZ391"/>
  <c r="DZ392"/>
  <c r="DZ393"/>
  <c r="DZ394"/>
  <c r="DZ395"/>
  <c r="DZ396"/>
  <c r="DZ397"/>
  <c r="DZ398"/>
  <c r="DZ399"/>
  <c r="DZ400"/>
  <c r="DZ401"/>
  <c r="DZ402"/>
  <c r="DZ403"/>
  <c r="DZ405"/>
  <c r="DZ406"/>
  <c r="DZ404"/>
  <c r="DZ407"/>
  <c r="DZ408"/>
  <c r="DZ409"/>
  <c r="DZ410"/>
  <c r="DZ411"/>
  <c r="DZ412"/>
  <c r="DZ413"/>
  <c r="DZ414"/>
  <c r="DZ415"/>
  <c r="DZ416"/>
  <c r="DZ417"/>
  <c r="DZ418"/>
  <c r="DZ419"/>
  <c r="DZ420"/>
  <c r="DZ421"/>
  <c r="DZ422"/>
  <c r="DZ423"/>
  <c r="DZ424"/>
  <c r="DZ425"/>
  <c r="DZ426"/>
  <c r="DZ427"/>
  <c r="DZ428"/>
  <c r="DZ429"/>
  <c r="DZ430"/>
  <c r="DZ431"/>
  <c r="DZ432"/>
  <c r="DZ433"/>
  <c r="DZ434"/>
  <c r="DZ435"/>
  <c r="DZ436"/>
  <c r="DZ437"/>
  <c r="DZ438"/>
  <c r="DZ439"/>
  <c r="DZ440"/>
  <c r="DZ441"/>
  <c r="DZ442"/>
  <c r="DZ443"/>
  <c r="DZ444"/>
  <c r="DZ445"/>
  <c r="DZ446"/>
  <c r="DZ447"/>
  <c r="DZ448"/>
  <c r="DZ449"/>
  <c r="DZ450"/>
  <c r="DZ451"/>
  <c r="DZ452"/>
  <c r="DZ453"/>
  <c r="DZ454"/>
  <c r="DZ455"/>
  <c r="DZ456"/>
  <c r="DZ457"/>
  <c r="DZ458"/>
  <c r="DZ459"/>
  <c r="DZ460"/>
  <c r="DZ461"/>
  <c r="DZ462"/>
  <c r="DZ463"/>
  <c r="DZ464"/>
  <c r="DZ465"/>
  <c r="DZ466"/>
  <c r="DZ467"/>
  <c r="DZ469"/>
  <c r="DZ468"/>
  <c r="DZ470"/>
  <c r="DZ471"/>
  <c r="DZ472"/>
  <c r="DZ473"/>
  <c r="DZ474"/>
  <c r="DZ475"/>
  <c r="DZ476"/>
  <c r="DZ477"/>
  <c r="DZ478"/>
  <c r="DZ479"/>
  <c r="DZ480"/>
  <c r="DZ481"/>
  <c r="DZ482"/>
  <c r="DZ483"/>
  <c r="DZ484"/>
  <c r="DZ485"/>
  <c r="DZ486"/>
  <c r="DZ487"/>
  <c r="DZ488"/>
  <c r="DZ489"/>
  <c r="DZ490"/>
  <c r="DZ491"/>
  <c r="DZ492"/>
  <c r="DZ493"/>
  <c r="DZ494"/>
  <c r="DZ495"/>
  <c r="DZ496"/>
  <c r="DZ497"/>
  <c r="DZ498"/>
  <c r="DZ499"/>
  <c r="DZ500"/>
  <c r="DZ501"/>
  <c r="DZ502"/>
  <c r="DZ503"/>
  <c r="DZ504"/>
  <c r="DZ505"/>
  <c r="DZ506"/>
  <c r="DZ507"/>
  <c r="DZ508"/>
  <c r="DZ509"/>
  <c r="DZ510"/>
  <c r="DZ511"/>
  <c r="DZ512"/>
  <c r="DZ513"/>
  <c r="DZ514"/>
  <c r="DZ515"/>
  <c r="DZ516"/>
  <c r="DZ517"/>
  <c r="DZ518"/>
  <c r="DZ519"/>
  <c r="DZ520"/>
  <c r="DZ521"/>
  <c r="DZ522"/>
  <c r="DZ523"/>
  <c r="DZ524"/>
  <c r="DZ525"/>
  <c r="DZ526"/>
  <c r="DZ527"/>
  <c r="DZ528"/>
  <c r="DZ529"/>
  <c r="DZ530"/>
  <c r="DZ531"/>
  <c r="DZ532"/>
  <c r="DZ533"/>
  <c r="DZ534"/>
  <c r="DZ535"/>
  <c r="DZ536"/>
  <c r="DZ537"/>
  <c r="DZ538"/>
  <c r="DZ539"/>
  <c r="DZ540"/>
  <c r="DZ541"/>
  <c r="DZ542"/>
  <c r="DZ543"/>
  <c r="DZ544"/>
  <c r="DZ545"/>
  <c r="DZ546"/>
  <c r="DZ547"/>
  <c r="DZ548"/>
  <c r="DZ549"/>
  <c r="DZ550"/>
  <c r="DZ551"/>
  <c r="DZ552"/>
  <c r="DZ553"/>
  <c r="DZ554"/>
  <c r="DZ555"/>
  <c r="DZ556"/>
  <c r="DZ557"/>
  <c r="DZ558"/>
  <c r="DZ559"/>
  <c r="DZ560"/>
  <c r="DZ561"/>
  <c r="DZ562"/>
  <c r="DZ563"/>
  <c r="DZ564"/>
  <c r="DZ565"/>
  <c r="DZ566"/>
  <c r="DZ567"/>
  <c r="DZ568"/>
  <c r="DZ569"/>
  <c r="DZ570"/>
  <c r="DZ571"/>
  <c r="DZ572"/>
  <c r="DZ573"/>
  <c r="DZ574"/>
  <c r="DZ575"/>
  <c r="DZ576"/>
  <c r="DZ577"/>
  <c r="DZ578"/>
  <c r="DZ579"/>
  <c r="DZ580"/>
  <c r="DZ581"/>
  <c r="DZ582"/>
  <c r="DZ583"/>
  <c r="DZ584"/>
  <c r="DZ585"/>
  <c r="DZ586"/>
  <c r="DZ587"/>
  <c r="DZ588"/>
  <c r="DZ589"/>
  <c r="DZ590"/>
  <c r="DZ591"/>
  <c r="DZ592"/>
  <c r="DZ593"/>
  <c r="DZ594"/>
  <c r="DZ595"/>
  <c r="DZ596"/>
  <c r="DZ597"/>
  <c r="DZ598"/>
  <c r="DZ599"/>
  <c r="DZ600"/>
  <c r="DZ602"/>
  <c r="DZ601"/>
  <c r="DZ603"/>
  <c r="DZ604"/>
  <c r="DZ605"/>
  <c r="DZ606"/>
  <c r="DZ607"/>
  <c r="DZ608"/>
  <c r="DZ609"/>
  <c r="DZ610"/>
  <c r="DZ611"/>
  <c r="DZ612"/>
  <c r="DZ613"/>
  <c r="DZ614"/>
  <c r="DZ615"/>
  <c r="DZ616"/>
  <c r="DZ617"/>
  <c r="DZ618"/>
  <c r="DZ619"/>
  <c r="DZ620"/>
  <c r="DZ621"/>
  <c r="DZ622"/>
  <c r="DZ623"/>
  <c r="DZ624"/>
  <c r="DZ625"/>
  <c r="DZ626"/>
  <c r="DZ627"/>
  <c r="DZ628"/>
  <c r="DZ629"/>
  <c r="DZ630"/>
  <c r="DZ631"/>
  <c r="DZ632"/>
  <c r="DZ633"/>
  <c r="DZ634"/>
  <c r="DZ635"/>
  <c r="DZ636"/>
  <c r="DZ637"/>
  <c r="DZ638"/>
  <c r="DZ639"/>
  <c r="DZ640"/>
  <c r="DZ641"/>
  <c r="DZ642"/>
  <c r="DZ643"/>
  <c r="DZ644"/>
  <c r="DZ645"/>
  <c r="DZ646"/>
  <c r="DZ647"/>
  <c r="DZ648"/>
  <c r="DZ649"/>
  <c r="DZ650"/>
  <c r="DZ651"/>
  <c r="DZ652"/>
  <c r="DZ653"/>
  <c r="DZ654"/>
  <c r="DZ655"/>
  <c r="DZ656"/>
  <c r="DZ657"/>
  <c r="DZ658"/>
  <c r="DZ659"/>
  <c r="DZ660"/>
  <c r="DZ661"/>
  <c r="DZ662"/>
  <c r="DZ663"/>
  <c r="DZ664"/>
  <c r="DZ665"/>
  <c r="DZ666"/>
  <c r="DZ667"/>
  <c r="DZ668"/>
  <c r="DZ669"/>
  <c r="DZ670"/>
  <c r="DZ671"/>
  <c r="DZ672"/>
  <c r="DZ673"/>
  <c r="DZ674"/>
  <c r="DZ675"/>
  <c r="DZ676"/>
  <c r="DZ677"/>
  <c r="DZ678"/>
  <c r="DZ679"/>
  <c r="DZ680"/>
  <c r="DZ681"/>
  <c r="DZ682"/>
  <c r="DZ683"/>
  <c r="DZ684"/>
  <c r="DZ685"/>
  <c r="DZ686"/>
  <c r="DZ687"/>
  <c r="DZ688"/>
  <c r="DZ689"/>
  <c r="DZ690"/>
  <c r="DZ691"/>
  <c r="DZ692"/>
  <c r="DZ693"/>
  <c r="DZ694"/>
  <c r="DZ695"/>
  <c r="DZ696"/>
  <c r="DZ697"/>
  <c r="DZ698"/>
  <c r="DZ699"/>
  <c r="DZ700"/>
  <c r="DZ701"/>
  <c r="DZ702"/>
  <c r="DZ703"/>
  <c r="DZ704"/>
  <c r="DZ705"/>
  <c r="DZ706"/>
  <c r="DZ707"/>
  <c r="DZ708"/>
  <c r="DZ709"/>
  <c r="DZ710"/>
  <c r="DZ711"/>
  <c r="DZ712"/>
  <c r="DZ713"/>
  <c r="DZ714"/>
  <c r="DZ715"/>
  <c r="DZ716"/>
  <c r="DZ717"/>
  <c r="DZ718"/>
  <c r="DZ719"/>
  <c r="DZ720"/>
  <c r="DZ721"/>
  <c r="DZ722"/>
  <c r="DZ723"/>
  <c r="DZ724"/>
  <c r="DZ725"/>
  <c r="DZ726"/>
  <c r="DZ727"/>
  <c r="DZ728"/>
  <c r="DZ729"/>
  <c r="DZ730"/>
  <c r="DZ731"/>
  <c r="DZ732"/>
  <c r="DZ733"/>
  <c r="DZ734"/>
  <c r="DZ735"/>
  <c r="DZ736"/>
  <c r="DZ737"/>
  <c r="DZ738"/>
  <c r="DZ739"/>
  <c r="DZ740"/>
  <c r="DZ741"/>
  <c r="DZ742"/>
  <c r="DZ743"/>
  <c r="DZ744"/>
  <c r="DZ745"/>
  <c r="DZ746"/>
  <c r="DZ747"/>
  <c r="DZ748"/>
  <c r="DZ749"/>
  <c r="DZ750"/>
  <c r="DZ751"/>
  <c r="DZ752"/>
  <c r="DZ753"/>
  <c r="DZ754"/>
  <c r="DZ755"/>
  <c r="DZ756"/>
  <c r="DZ757"/>
  <c r="DZ758"/>
  <c r="DZ759"/>
  <c r="DZ760"/>
  <c r="DZ761"/>
  <c r="DZ762"/>
  <c r="DZ763"/>
  <c r="DZ764"/>
  <c r="DZ765"/>
  <c r="DZ766"/>
  <c r="DZ767"/>
  <c r="DZ768"/>
  <c r="DZ769"/>
  <c r="DZ771"/>
  <c r="DZ772"/>
  <c r="DZ770"/>
  <c r="DZ773"/>
  <c r="DZ774"/>
  <c r="DZ775"/>
  <c r="DZ776"/>
  <c r="DZ777"/>
  <c r="DZ778"/>
  <c r="DZ779"/>
  <c r="DZ780"/>
  <c r="DZ781"/>
  <c r="DZ782"/>
  <c r="DZ783"/>
  <c r="DZ784"/>
  <c r="DZ785"/>
  <c r="DZ786"/>
  <c r="DZ787"/>
  <c r="DZ788"/>
  <c r="DZ789"/>
  <c r="DZ790"/>
  <c r="DZ791"/>
  <c r="DZ792"/>
  <c r="DZ793"/>
  <c r="DZ794"/>
  <c r="DZ795"/>
  <c r="DZ796"/>
  <c r="DZ797"/>
  <c r="DZ798"/>
  <c r="DZ799"/>
  <c r="DZ800"/>
  <c r="DZ801"/>
  <c r="DZ802"/>
  <c r="DZ803"/>
  <c r="DZ804"/>
  <c r="DZ805"/>
  <c r="DZ806"/>
  <c r="DZ807"/>
  <c r="DZ808"/>
  <c r="DZ809"/>
  <c r="DZ810"/>
  <c r="DZ811"/>
  <c r="DZ812"/>
  <c r="DZ813"/>
  <c r="DZ814"/>
  <c r="DZ815"/>
  <c r="DZ816"/>
  <c r="DZ817"/>
  <c r="DZ818"/>
  <c r="DZ819"/>
  <c r="DZ820"/>
  <c r="DZ821"/>
  <c r="DZ822"/>
  <c r="DZ823"/>
  <c r="DZ824"/>
  <c r="DZ825"/>
  <c r="DZ826"/>
  <c r="DZ827"/>
  <c r="DZ828"/>
  <c r="DZ829"/>
  <c r="DZ830"/>
  <c r="DZ831"/>
  <c r="DZ832"/>
  <c r="DZ833"/>
  <c r="DZ834"/>
  <c r="DZ835"/>
  <c r="DZ836"/>
  <c r="DZ837"/>
  <c r="DZ838"/>
  <c r="DZ839"/>
  <c r="DZ840"/>
  <c r="DZ841"/>
  <c r="DZ842"/>
  <c r="DZ843"/>
  <c r="DZ844"/>
  <c r="DZ845"/>
  <c r="DZ846"/>
  <c r="DZ847"/>
  <c r="DZ848"/>
  <c r="DZ849"/>
  <c r="DZ850"/>
  <c r="DZ851"/>
  <c r="DZ852"/>
  <c r="DZ853"/>
  <c r="DZ854"/>
  <c r="DZ855"/>
  <c r="DZ856"/>
  <c r="DZ857"/>
  <c r="DZ858"/>
  <c r="DZ859"/>
  <c r="DZ860"/>
  <c r="DZ861"/>
  <c r="DZ862"/>
  <c r="DZ863"/>
  <c r="DZ864"/>
  <c r="DZ865"/>
  <c r="DZ866"/>
  <c r="DZ867"/>
  <c r="DZ868"/>
  <c r="DZ869"/>
  <c r="DZ870"/>
  <c r="DZ871"/>
  <c r="DZ872"/>
  <c r="DZ873"/>
  <c r="DZ874"/>
  <c r="DZ875"/>
  <c r="DZ876"/>
  <c r="DZ877"/>
  <c r="DZ878"/>
  <c r="DZ879"/>
  <c r="DZ880"/>
  <c r="DZ881"/>
  <c r="DZ882"/>
  <c r="DZ883"/>
  <c r="DZ884"/>
  <c r="DZ885"/>
  <c r="DZ886"/>
  <c r="DZ887"/>
  <c r="DZ888"/>
  <c r="DZ889"/>
  <c r="DZ890"/>
  <c r="DZ891"/>
  <c r="DZ892"/>
  <c r="DZ893"/>
  <c r="DZ894"/>
  <c r="DZ895"/>
  <c r="DZ896"/>
  <c r="DZ897"/>
  <c r="DZ898"/>
  <c r="DZ899"/>
  <c r="DZ900"/>
  <c r="DZ901"/>
  <c r="DZ902"/>
  <c r="DZ903"/>
  <c r="DZ904"/>
  <c r="DZ905"/>
  <c r="DZ906"/>
  <c r="DZ907"/>
  <c r="DZ908"/>
  <c r="DZ909"/>
  <c r="DZ910"/>
  <c r="DZ911"/>
  <c r="DZ912"/>
  <c r="DZ913"/>
  <c r="DZ914"/>
  <c r="DZ915"/>
  <c r="DZ916"/>
  <c r="DZ917"/>
  <c r="DZ918"/>
  <c r="DZ919"/>
  <c r="DZ920"/>
  <c r="DZ921"/>
  <c r="DZ922"/>
  <c r="DZ923"/>
  <c r="DZ924"/>
  <c r="DZ925"/>
  <c r="DZ926"/>
  <c r="DZ927"/>
  <c r="DZ928"/>
  <c r="DZ929"/>
  <c r="DZ930"/>
  <c r="DZ931"/>
  <c r="DZ932"/>
  <c r="DZ933"/>
  <c r="DZ934"/>
  <c r="DZ935"/>
  <c r="DZ936"/>
  <c r="DZ937"/>
  <c r="DZ938"/>
  <c r="DZ939"/>
  <c r="DZ940"/>
  <c r="DZ941"/>
  <c r="DZ942"/>
  <c r="DZ943"/>
  <c r="DZ944"/>
  <c r="DZ945"/>
  <c r="DZ946"/>
  <c r="DZ947"/>
  <c r="DZ948"/>
  <c r="DZ949"/>
  <c r="DZ950"/>
  <c r="DZ951"/>
  <c r="DZ952"/>
  <c r="DZ953"/>
  <c r="DZ954"/>
  <c r="DZ955"/>
  <c r="DZ956"/>
  <c r="DZ957"/>
  <c r="DZ958"/>
  <c r="DZ959"/>
  <c r="DZ960"/>
  <c r="DZ961"/>
  <c r="DZ962"/>
  <c r="DZ963"/>
  <c r="DZ964"/>
  <c r="DZ965"/>
  <c r="DZ966"/>
  <c r="DZ967"/>
  <c r="DZ968"/>
  <c r="DZ969"/>
  <c r="DZ970"/>
  <c r="DZ971"/>
  <c r="DZ972"/>
  <c r="DZ973"/>
  <c r="DZ974"/>
  <c r="DZ975"/>
  <c r="DZ976"/>
  <c r="DZ977"/>
  <c r="DZ978"/>
  <c r="DZ979"/>
  <c r="DZ980"/>
  <c r="DZ981"/>
  <c r="DZ982"/>
  <c r="DZ983"/>
  <c r="DZ984"/>
  <c r="DZ985"/>
  <c r="DZ986"/>
  <c r="DZ987"/>
  <c r="DZ988"/>
  <c r="DZ989"/>
  <c r="DZ990"/>
  <c r="DZ991"/>
  <c r="DZ992"/>
  <c r="DZ993"/>
  <c r="DZ994"/>
  <c r="DZ995"/>
  <c r="DZ996"/>
  <c r="DZ997"/>
  <c r="DZ998"/>
  <c r="DZ999"/>
  <c r="DZ1000"/>
  <c r="DZ1001"/>
  <c r="DZ1002"/>
  <c r="DZ1003"/>
  <c r="DZ1004"/>
  <c r="DZ1005"/>
  <c r="DZ1006"/>
  <c r="DZ1007"/>
  <c r="DZ1008"/>
  <c r="DZ1009"/>
  <c r="DZ1010"/>
  <c r="DZ1011"/>
  <c r="DZ1012"/>
  <c r="DZ1013"/>
  <c r="DZ1014"/>
  <c r="DZ1015"/>
  <c r="DZ1016"/>
  <c r="DZ1017"/>
  <c r="DZ1018"/>
  <c r="DZ1019"/>
  <c r="DZ1020"/>
  <c r="DZ1021"/>
  <c r="DZ1022"/>
  <c r="DZ1023"/>
  <c r="DZ1024"/>
  <c r="DZ1025"/>
  <c r="DZ1026"/>
  <c r="DZ1027"/>
  <c r="DZ1028"/>
  <c r="DZ1029"/>
  <c r="DZ1030"/>
  <c r="DZ1031"/>
  <c r="DZ1032"/>
  <c r="DZ1033"/>
  <c r="DZ1034"/>
  <c r="DZ1035"/>
  <c r="DZ1036"/>
  <c r="DZ1037"/>
  <c r="DZ1038"/>
  <c r="DZ1039"/>
  <c r="DZ1040"/>
  <c r="DZ6"/>
  <c r="H771" l="1"/>
  <c r="I771"/>
  <c r="H772"/>
  <c r="I772"/>
  <c r="H770"/>
  <c r="I770"/>
  <c r="H773"/>
  <c r="I773"/>
  <c r="H774"/>
  <c r="I774"/>
  <c r="H775"/>
  <c r="I775"/>
  <c r="DT771"/>
  <c r="DU771"/>
  <c r="DV771" s="1"/>
  <c r="EA771"/>
  <c r="EB771" s="1"/>
  <c r="EE771"/>
  <c r="V771" s="1"/>
  <c r="EG771"/>
  <c r="EH771" s="1"/>
  <c r="W771" s="1"/>
  <c r="DT772"/>
  <c r="DU772"/>
  <c r="DV772" s="1"/>
  <c r="EA772"/>
  <c r="T772" s="1"/>
  <c r="EE772"/>
  <c r="EG772"/>
  <c r="EH772" s="1"/>
  <c r="W772" s="1"/>
  <c r="DT770"/>
  <c r="DU770"/>
  <c r="DV770" s="1"/>
  <c r="EA770"/>
  <c r="EE770"/>
  <c r="V770" s="1"/>
  <c r="EG770"/>
  <c r="EH770" s="1"/>
  <c r="W770" s="1"/>
  <c r="DT773"/>
  <c r="DU773"/>
  <c r="EA773"/>
  <c r="T773" s="1"/>
  <c r="EE773"/>
  <c r="V773" s="1"/>
  <c r="EG773"/>
  <c r="DT774"/>
  <c r="DU774"/>
  <c r="DV774" s="1"/>
  <c r="EA774"/>
  <c r="T774" s="1"/>
  <c r="EE774"/>
  <c r="V774" s="1"/>
  <c r="EG774"/>
  <c r="EH774" s="1"/>
  <c r="W774" s="1"/>
  <c r="AS774"/>
  <c r="AS770"/>
  <c r="AS771"/>
  <c r="H748"/>
  <c r="I748"/>
  <c r="AS748"/>
  <c r="DT748"/>
  <c r="DU748"/>
  <c r="DV748" s="1"/>
  <c r="EA748"/>
  <c r="T748" s="1"/>
  <c r="EE748"/>
  <c r="V748" s="1"/>
  <c r="EG748"/>
  <c r="EH748" s="1"/>
  <c r="W748" s="1"/>
  <c r="H514"/>
  <c r="I514"/>
  <c r="DT514"/>
  <c r="DU514"/>
  <c r="DV514" s="1"/>
  <c r="EA514"/>
  <c r="T514" s="1"/>
  <c r="EE514"/>
  <c r="V514" s="1"/>
  <c r="EG514"/>
  <c r="EH514" s="1"/>
  <c r="W514" s="1"/>
  <c r="AS458"/>
  <c r="DT458"/>
  <c r="DU458"/>
  <c r="DV458" s="1"/>
  <c r="EA458"/>
  <c r="T458" s="1"/>
  <c r="EE458"/>
  <c r="V458" s="1"/>
  <c r="EG458"/>
  <c r="EH458" s="1"/>
  <c r="W458" s="1"/>
  <c r="I458"/>
  <c r="H458"/>
  <c r="AS166"/>
  <c r="ED770" l="1"/>
  <c r="U770" s="1"/>
  <c r="EB770"/>
  <c r="T770"/>
  <c r="EI772"/>
  <c r="EI770"/>
  <c r="DW770"/>
  <c r="DX770" s="1"/>
  <c r="EJ770" s="1"/>
  <c r="ED771"/>
  <c r="U771" s="1"/>
  <c r="EB748"/>
  <c r="V772"/>
  <c r="T771"/>
  <c r="EB774"/>
  <c r="EB773"/>
  <c r="EH773"/>
  <c r="W773" s="1"/>
  <c r="DV773"/>
  <c r="DW773" s="1"/>
  <c r="DW774"/>
  <c r="ED774"/>
  <c r="U774" s="1"/>
  <c r="EI774"/>
  <c r="EB772"/>
  <c r="EI771"/>
  <c r="DW771"/>
  <c r="DX771" s="1"/>
  <c r="DW772"/>
  <c r="DX772" s="1"/>
  <c r="DY772" s="1"/>
  <c r="ED748"/>
  <c r="U748" s="1"/>
  <c r="EI748"/>
  <c r="DW748"/>
  <c r="DX748" s="1"/>
  <c r="EB514"/>
  <c r="EI514"/>
  <c r="DW514"/>
  <c r="ED514"/>
  <c r="U514" s="1"/>
  <c r="EB458"/>
  <c r="EI458"/>
  <c r="DW458"/>
  <c r="DX458" s="1"/>
  <c r="ED458"/>
  <c r="U458" s="1"/>
  <c r="EC770" l="1"/>
  <c r="EF770" s="1"/>
  <c r="EC748"/>
  <c r="EF748" s="1"/>
  <c r="DY770"/>
  <c r="EC771"/>
  <c r="EF771" s="1"/>
  <c r="EI773"/>
  <c r="EC514"/>
  <c r="EF514" s="1"/>
  <c r="DX774"/>
  <c r="DY774" s="1"/>
  <c r="EC774"/>
  <c r="EF774" s="1"/>
  <c r="EJ771"/>
  <c r="DY771"/>
  <c r="DX773"/>
  <c r="DY773" s="1"/>
  <c r="DY748"/>
  <c r="EJ748"/>
  <c r="DX514"/>
  <c r="EJ514" s="1"/>
  <c r="EC458"/>
  <c r="EF458" s="1"/>
  <c r="EJ458"/>
  <c r="DY458"/>
  <c r="EJ774" l="1"/>
  <c r="DY514"/>
  <c r="DT66" l="1"/>
  <c r="DU66"/>
  <c r="DV66" s="1"/>
  <c r="EA66"/>
  <c r="T66" s="1"/>
  <c r="EE66"/>
  <c r="EG66"/>
  <c r="EH66" s="1"/>
  <c r="W66" s="1"/>
  <c r="AS66"/>
  <c r="H66"/>
  <c r="I66"/>
  <c r="H67"/>
  <c r="I67"/>
  <c r="ED66" l="1"/>
  <c r="U66" s="1"/>
  <c r="EI66"/>
  <c r="DW66"/>
  <c r="DX66" s="1"/>
  <c r="DY66" s="1"/>
  <c r="EB66"/>
  <c r="V66"/>
  <c r="V1040"/>
  <c r="EC66" l="1"/>
  <c r="EF66" s="1"/>
  <c r="EJ66"/>
  <c r="EG1040" l="1"/>
  <c r="EH1040" s="1"/>
  <c r="W1040" s="1"/>
  <c r="EA1040"/>
  <c r="T1040" s="1"/>
  <c r="DU1040"/>
  <c r="DV1040" s="1"/>
  <c r="DT1040"/>
  <c r="AS1040"/>
  <c r="ED1040" s="1"/>
  <c r="U1040" s="1"/>
  <c r="I1040"/>
  <c r="H1040"/>
  <c r="EG1039"/>
  <c r="EE1039"/>
  <c r="V1039" s="1"/>
  <c r="EA1039"/>
  <c r="T1039" s="1"/>
  <c r="DU1039"/>
  <c r="DT1039"/>
  <c r="I1039"/>
  <c r="H1039"/>
  <c r="EG1038"/>
  <c r="EE1038"/>
  <c r="V1038" s="1"/>
  <c r="EA1038"/>
  <c r="T1038" s="1"/>
  <c r="DU1038"/>
  <c r="DT1038"/>
  <c r="AS1038"/>
  <c r="I1038"/>
  <c r="H1038"/>
  <c r="EG1037"/>
  <c r="EE1037"/>
  <c r="V1037" s="1"/>
  <c r="EA1037"/>
  <c r="T1037" s="1"/>
  <c r="DU1037"/>
  <c r="DV1037" s="1"/>
  <c r="DW1037" s="1"/>
  <c r="DT1037"/>
  <c r="AZ1037"/>
  <c r="EQ1037" s="1"/>
  <c r="FB1037" s="1"/>
  <c r="FR1037" s="1"/>
  <c r="I1037"/>
  <c r="H1037"/>
  <c r="EG1036"/>
  <c r="EH1036" s="1"/>
  <c r="W1036" s="1"/>
  <c r="EE1036"/>
  <c r="V1036" s="1"/>
  <c r="DU1036"/>
  <c r="DV1036" s="1"/>
  <c r="DT1036"/>
  <c r="AS1036"/>
  <c r="I1036"/>
  <c r="H1036"/>
  <c r="EG1035"/>
  <c r="EH1035" s="1"/>
  <c r="W1035" s="1"/>
  <c r="EE1035"/>
  <c r="V1035" s="1"/>
  <c r="EA1035"/>
  <c r="T1035" s="1"/>
  <c r="DU1035"/>
  <c r="DV1035" s="1"/>
  <c r="DT1035"/>
  <c r="AZ1035"/>
  <c r="EQ1035" s="1"/>
  <c r="FB1035" s="1"/>
  <c r="FR1035" s="1"/>
  <c r="I1035"/>
  <c r="H1035"/>
  <c r="EG1034"/>
  <c r="EE1034"/>
  <c r="V1034" s="1"/>
  <c r="EA1034"/>
  <c r="DU1034"/>
  <c r="DT1034"/>
  <c r="AZ1034"/>
  <c r="EQ1034" s="1"/>
  <c r="FB1034" s="1"/>
  <c r="FR1034" s="1"/>
  <c r="I1034"/>
  <c r="H1034"/>
  <c r="EG1033"/>
  <c r="EE1033"/>
  <c r="V1033" s="1"/>
  <c r="EA1033"/>
  <c r="DU1033"/>
  <c r="DV1033" s="1"/>
  <c r="DW1033" s="1"/>
  <c r="DT1033"/>
  <c r="AZ1033"/>
  <c r="I1033"/>
  <c r="H1033"/>
  <c r="EG1032"/>
  <c r="EH1032" s="1"/>
  <c r="W1032" s="1"/>
  <c r="EE1032"/>
  <c r="V1032" s="1"/>
  <c r="DU1032"/>
  <c r="DT1032"/>
  <c r="AS1032"/>
  <c r="I1032"/>
  <c r="H1032"/>
  <c r="EG1031"/>
  <c r="EE1031"/>
  <c r="V1031" s="1"/>
  <c r="EA1031"/>
  <c r="DU1031"/>
  <c r="DT1031"/>
  <c r="AS1031"/>
  <c r="I1031"/>
  <c r="H1031"/>
  <c r="EG1030"/>
  <c r="EH1030" s="1"/>
  <c r="W1030" s="1"/>
  <c r="EE1030"/>
  <c r="V1030" s="1"/>
  <c r="DU1030"/>
  <c r="DT1030"/>
  <c r="AS1030"/>
  <c r="I1030"/>
  <c r="H1030"/>
  <c r="EG1029"/>
  <c r="EH1029" s="1"/>
  <c r="W1029" s="1"/>
  <c r="EE1029"/>
  <c r="V1029" s="1"/>
  <c r="DU1029"/>
  <c r="DT1029"/>
  <c r="AS1029"/>
  <c r="I1029"/>
  <c r="H1029"/>
  <c r="EG1028"/>
  <c r="EE1028"/>
  <c r="V1028" s="1"/>
  <c r="DU1028"/>
  <c r="DT1028"/>
  <c r="AS1028"/>
  <c r="I1028"/>
  <c r="H1028"/>
  <c r="EG1027"/>
  <c r="EH1027" s="1"/>
  <c r="W1027" s="1"/>
  <c r="EE1027"/>
  <c r="V1027" s="1"/>
  <c r="EA1027"/>
  <c r="T1027" s="1"/>
  <c r="DU1027"/>
  <c r="DV1027" s="1"/>
  <c r="DT1027"/>
  <c r="AS1027"/>
  <c r="I1027"/>
  <c r="H1027"/>
  <c r="EG1026"/>
  <c r="EH1026" s="1"/>
  <c r="W1026" s="1"/>
  <c r="EE1026"/>
  <c r="V1026" s="1"/>
  <c r="EA1026"/>
  <c r="T1026" s="1"/>
  <c r="DU1026"/>
  <c r="DT1026"/>
  <c r="AS1026"/>
  <c r="I1026"/>
  <c r="H1026"/>
  <c r="EG1025"/>
  <c r="EH1025" s="1"/>
  <c r="W1025" s="1"/>
  <c r="EE1025"/>
  <c r="V1025" s="1"/>
  <c r="EA1025"/>
  <c r="T1025" s="1"/>
  <c r="DU1025"/>
  <c r="DT1025"/>
  <c r="I1025"/>
  <c r="H1025"/>
  <c r="EG1024"/>
  <c r="EH1024" s="1"/>
  <c r="W1024" s="1"/>
  <c r="EE1024"/>
  <c r="V1024" s="1"/>
  <c r="EA1024"/>
  <c r="DU1024"/>
  <c r="DT1024"/>
  <c r="DJ1024"/>
  <c r="AS1024"/>
  <c r="I1024"/>
  <c r="H1024"/>
  <c r="EG1023"/>
  <c r="EH1023" s="1"/>
  <c r="W1023" s="1"/>
  <c r="EE1023"/>
  <c r="V1023" s="1"/>
  <c r="DU1023"/>
  <c r="DV1023" s="1"/>
  <c r="DT1023"/>
  <c r="DJ1023"/>
  <c r="I1023"/>
  <c r="H1023"/>
  <c r="EG1022"/>
  <c r="EE1022"/>
  <c r="V1022" s="1"/>
  <c r="DU1022"/>
  <c r="DT1022"/>
  <c r="AS1022"/>
  <c r="I1022"/>
  <c r="H1022"/>
  <c r="EG1021"/>
  <c r="EH1021" s="1"/>
  <c r="W1021" s="1"/>
  <c r="EE1021"/>
  <c r="V1021" s="1"/>
  <c r="EA1021"/>
  <c r="T1021" s="1"/>
  <c r="DU1021"/>
  <c r="DT1021"/>
  <c r="I1021"/>
  <c r="H1021"/>
  <c r="EG1020"/>
  <c r="EE1020"/>
  <c r="V1020" s="1"/>
  <c r="EA1020"/>
  <c r="T1020" s="1"/>
  <c r="DU1020"/>
  <c r="DT1020"/>
  <c r="AS1020"/>
  <c r="I1020"/>
  <c r="H1020"/>
  <c r="EG1019"/>
  <c r="EH1019" s="1"/>
  <c r="W1019" s="1"/>
  <c r="EE1019"/>
  <c r="ED1019" s="1"/>
  <c r="U1019" s="1"/>
  <c r="EA1019"/>
  <c r="T1019" s="1"/>
  <c r="DU1019"/>
  <c r="DV1019" s="1"/>
  <c r="DW1019" s="1"/>
  <c r="DT1019"/>
  <c r="O1019"/>
  <c r="I1019"/>
  <c r="H1019"/>
  <c r="EG1018"/>
  <c r="EH1018" s="1"/>
  <c r="W1018" s="1"/>
  <c r="EE1018"/>
  <c r="V1018" s="1"/>
  <c r="EA1018"/>
  <c r="DU1018"/>
  <c r="DV1018" s="1"/>
  <c r="DT1018"/>
  <c r="DJ1018"/>
  <c r="AS1018"/>
  <c r="O1018"/>
  <c r="I1018"/>
  <c r="H1018"/>
  <c r="EG1017"/>
  <c r="EH1017" s="1"/>
  <c r="W1017" s="1"/>
  <c r="EE1017"/>
  <c r="V1017" s="1"/>
  <c r="EA1017"/>
  <c r="T1017" s="1"/>
  <c r="DU1017"/>
  <c r="DV1017" s="1"/>
  <c r="DW1017" s="1"/>
  <c r="DT1017"/>
  <c r="DJ1017"/>
  <c r="O1017"/>
  <c r="I1017"/>
  <c r="H1017"/>
  <c r="EG1016"/>
  <c r="EH1016" s="1"/>
  <c r="W1016" s="1"/>
  <c r="EE1016"/>
  <c r="V1016" s="1"/>
  <c r="DU1016"/>
  <c r="DV1016" s="1"/>
  <c r="DT1016"/>
  <c r="AS1016"/>
  <c r="O1016"/>
  <c r="I1016"/>
  <c r="H1016"/>
  <c r="EG1015"/>
  <c r="EE1015"/>
  <c r="V1015" s="1"/>
  <c r="DU1015"/>
  <c r="DT1015"/>
  <c r="AS1015"/>
  <c r="I1015"/>
  <c r="H1015"/>
  <c r="EG1014"/>
  <c r="EE1014"/>
  <c r="V1014" s="1"/>
  <c r="DU1014"/>
  <c r="DV1014" s="1"/>
  <c r="DT1014"/>
  <c r="AS1014"/>
  <c r="O1014"/>
  <c r="I1014"/>
  <c r="H1014"/>
  <c r="EG1013"/>
  <c r="EH1013" s="1"/>
  <c r="W1013" s="1"/>
  <c r="EE1013"/>
  <c r="V1013" s="1"/>
  <c r="EA1013"/>
  <c r="T1013" s="1"/>
  <c r="DU1013"/>
  <c r="DV1013" s="1"/>
  <c r="DT1013"/>
  <c r="O1013"/>
  <c r="I1013"/>
  <c r="H1013"/>
  <c r="EG1012"/>
  <c r="EE1012"/>
  <c r="ED1012" s="1"/>
  <c r="U1012" s="1"/>
  <c r="EA1012"/>
  <c r="T1012" s="1"/>
  <c r="DU1012"/>
  <c r="DV1012" s="1"/>
  <c r="DT1012"/>
  <c r="O1012"/>
  <c r="I1012"/>
  <c r="H1012"/>
  <c r="EG1011"/>
  <c r="EH1011" s="1"/>
  <c r="W1011" s="1"/>
  <c r="EE1011"/>
  <c r="V1011" s="1"/>
  <c r="EA1011"/>
  <c r="T1011" s="1"/>
  <c r="DU1011"/>
  <c r="DT1011"/>
  <c r="DJ1011"/>
  <c r="AS1011"/>
  <c r="O1011"/>
  <c r="I1011"/>
  <c r="H1011"/>
  <c r="EG1010"/>
  <c r="EE1010"/>
  <c r="V1010" s="1"/>
  <c r="EA1010"/>
  <c r="T1010" s="1"/>
  <c r="DU1010"/>
  <c r="DT1010"/>
  <c r="AS1010"/>
  <c r="O1010"/>
  <c r="I1010"/>
  <c r="H1010"/>
  <c r="EG1009"/>
  <c r="EH1009" s="1"/>
  <c r="W1009" s="1"/>
  <c r="EE1009"/>
  <c r="V1009" s="1"/>
  <c r="DU1009"/>
  <c r="DV1009" s="1"/>
  <c r="DT1009"/>
  <c r="AS1009"/>
  <c r="O1009"/>
  <c r="I1009"/>
  <c r="H1009"/>
  <c r="EG1008"/>
  <c r="EE1008"/>
  <c r="V1008" s="1"/>
  <c r="EA1008"/>
  <c r="DU1008"/>
  <c r="DT1008"/>
  <c r="AS1008"/>
  <c r="O1008"/>
  <c r="I1008"/>
  <c r="H1008"/>
  <c r="EG1007"/>
  <c r="EH1007" s="1"/>
  <c r="W1007" s="1"/>
  <c r="EE1007"/>
  <c r="EA1007"/>
  <c r="T1007" s="1"/>
  <c r="DU1007"/>
  <c r="DT1007"/>
  <c r="O1007"/>
  <c r="I1007"/>
  <c r="H1007"/>
  <c r="EG1006"/>
  <c r="EE1006"/>
  <c r="V1006" s="1"/>
  <c r="EA1006"/>
  <c r="T1006" s="1"/>
  <c r="DU1006"/>
  <c r="DT1006"/>
  <c r="AS1006"/>
  <c r="O1006"/>
  <c r="I1006"/>
  <c r="H1006"/>
  <c r="EG1005"/>
  <c r="EH1005" s="1"/>
  <c r="W1005" s="1"/>
  <c r="EE1005"/>
  <c r="EA1005"/>
  <c r="T1005" s="1"/>
  <c r="DU1005"/>
  <c r="DT1005"/>
  <c r="AS1005"/>
  <c r="O1005"/>
  <c r="I1005"/>
  <c r="H1005"/>
  <c r="EG1004"/>
  <c r="EH1004" s="1"/>
  <c r="W1004" s="1"/>
  <c r="EE1004"/>
  <c r="V1004" s="1"/>
  <c r="EA1004"/>
  <c r="T1004" s="1"/>
  <c r="DU1004"/>
  <c r="DV1004" s="1"/>
  <c r="DW1004" s="1"/>
  <c r="DX1004" s="1"/>
  <c r="DT1004"/>
  <c r="AS1004"/>
  <c r="O1004"/>
  <c r="I1004"/>
  <c r="H1004"/>
  <c r="EH1003"/>
  <c r="W1003" s="1"/>
  <c r="EG1003"/>
  <c r="EE1003"/>
  <c r="V1003" s="1"/>
  <c r="EA1003"/>
  <c r="T1003" s="1"/>
  <c r="DU1003"/>
  <c r="DV1003" s="1"/>
  <c r="DT1003"/>
  <c r="AS1003"/>
  <c r="O1003"/>
  <c r="I1003"/>
  <c r="H1003"/>
  <c r="EG1002"/>
  <c r="EE1002"/>
  <c r="EA1002"/>
  <c r="T1002" s="1"/>
  <c r="DU1002"/>
  <c r="DV1002" s="1"/>
  <c r="DT1002"/>
  <c r="AS1002"/>
  <c r="O1002"/>
  <c r="I1002"/>
  <c r="H1002"/>
  <c r="EG1001"/>
  <c r="EH1001" s="1"/>
  <c r="W1001" s="1"/>
  <c r="EE1001"/>
  <c r="EA1001"/>
  <c r="T1001" s="1"/>
  <c r="DU1001"/>
  <c r="DV1001" s="1"/>
  <c r="DT1001"/>
  <c r="I1001"/>
  <c r="H1001"/>
  <c r="EG1000"/>
  <c r="EH1000" s="1"/>
  <c r="W1000" s="1"/>
  <c r="EE1000"/>
  <c r="V1000" s="1"/>
  <c r="EA1000"/>
  <c r="DU1000"/>
  <c r="DV1000" s="1"/>
  <c r="DT1000"/>
  <c r="DJ1000"/>
  <c r="AS1000"/>
  <c r="I1000"/>
  <c r="H1000"/>
  <c r="EG999"/>
  <c r="EH999" s="1"/>
  <c r="W999" s="1"/>
  <c r="EE999"/>
  <c r="V999" s="1"/>
  <c r="DU999"/>
  <c r="DV999" s="1"/>
  <c r="DT999"/>
  <c r="I999"/>
  <c r="H999"/>
  <c r="EG998"/>
  <c r="EH998" s="1"/>
  <c r="W998" s="1"/>
  <c r="EE998"/>
  <c r="V998" s="1"/>
  <c r="DU998"/>
  <c r="DV998" s="1"/>
  <c r="DT998"/>
  <c r="DJ998"/>
  <c r="AS998"/>
  <c r="I998"/>
  <c r="H998"/>
  <c r="EG997"/>
  <c r="EH997" s="1"/>
  <c r="W997" s="1"/>
  <c r="EE997"/>
  <c r="V997" s="1"/>
  <c r="EA997"/>
  <c r="T997" s="1"/>
  <c r="DU997"/>
  <c r="DV997" s="1"/>
  <c r="DW997" s="1"/>
  <c r="DT997"/>
  <c r="AS997"/>
  <c r="O997"/>
  <c r="I997"/>
  <c r="H997"/>
  <c r="EG996"/>
  <c r="EH996" s="1"/>
  <c r="W996" s="1"/>
  <c r="EE996"/>
  <c r="V996" s="1"/>
  <c r="EA996"/>
  <c r="T996" s="1"/>
  <c r="DU996"/>
  <c r="DT996"/>
  <c r="AS996"/>
  <c r="I996"/>
  <c r="H996"/>
  <c r="EG995"/>
  <c r="EH995" s="1"/>
  <c r="W995" s="1"/>
  <c r="EE995"/>
  <c r="V995" s="1"/>
  <c r="EA995"/>
  <c r="T995" s="1"/>
  <c r="DU995"/>
  <c r="DT995"/>
  <c r="AS995"/>
  <c r="I995"/>
  <c r="H995"/>
  <c r="EG994"/>
  <c r="EH994" s="1"/>
  <c r="W994" s="1"/>
  <c r="EE994"/>
  <c r="V994" s="1"/>
  <c r="EA994"/>
  <c r="DU994"/>
  <c r="DV994" s="1"/>
  <c r="DW994" s="1"/>
  <c r="DT994"/>
  <c r="AS994"/>
  <c r="I994"/>
  <c r="H994"/>
  <c r="EG993"/>
  <c r="EH993" s="1"/>
  <c r="W993" s="1"/>
  <c r="EE993"/>
  <c r="V993" s="1"/>
  <c r="EA993"/>
  <c r="T993" s="1"/>
  <c r="DU993"/>
  <c r="DT993"/>
  <c r="AS993"/>
  <c r="I993"/>
  <c r="H993"/>
  <c r="EG992"/>
  <c r="EH992" s="1"/>
  <c r="W992" s="1"/>
  <c r="EE992"/>
  <c r="V992" s="1"/>
  <c r="EA992"/>
  <c r="DU992"/>
  <c r="DV992" s="1"/>
  <c r="DW992" s="1"/>
  <c r="DT992"/>
  <c r="DJ992"/>
  <c r="AS992"/>
  <c r="O992"/>
  <c r="I992"/>
  <c r="H992"/>
  <c r="EG991"/>
  <c r="EH991" s="1"/>
  <c r="W991" s="1"/>
  <c r="EE991"/>
  <c r="V991" s="1"/>
  <c r="DU991"/>
  <c r="DV991" s="1"/>
  <c r="DT991"/>
  <c r="DJ991"/>
  <c r="AS991"/>
  <c r="O991"/>
  <c r="I991"/>
  <c r="H991"/>
  <c r="EG990"/>
  <c r="EH990" s="1"/>
  <c r="W990" s="1"/>
  <c r="EE990"/>
  <c r="V990" s="1"/>
  <c r="EA990"/>
  <c r="DU990"/>
  <c r="DV990" s="1"/>
  <c r="DW990" s="1"/>
  <c r="DT990"/>
  <c r="AS990"/>
  <c r="ED990" s="1"/>
  <c r="U990" s="1"/>
  <c r="O990"/>
  <c r="I990"/>
  <c r="H990"/>
  <c r="EG989"/>
  <c r="EH989" s="1"/>
  <c r="W989" s="1"/>
  <c r="EE989"/>
  <c r="V989" s="1"/>
  <c r="EA989"/>
  <c r="T989" s="1"/>
  <c r="DU989"/>
  <c r="DV989" s="1"/>
  <c r="DW989" s="1"/>
  <c r="DT989"/>
  <c r="AS989"/>
  <c r="O989"/>
  <c r="I989"/>
  <c r="H989"/>
  <c r="EG988"/>
  <c r="EH988" s="1"/>
  <c r="W988" s="1"/>
  <c r="EE988"/>
  <c r="V988" s="1"/>
  <c r="EA988"/>
  <c r="T988" s="1"/>
  <c r="DU988"/>
  <c r="DT988"/>
  <c r="AS988"/>
  <c r="O988"/>
  <c r="I988"/>
  <c r="H988"/>
  <c r="EG987"/>
  <c r="EH987" s="1"/>
  <c r="W987" s="1"/>
  <c r="EE987"/>
  <c r="V987" s="1"/>
  <c r="EA987"/>
  <c r="DU987"/>
  <c r="DV987" s="1"/>
  <c r="DT987"/>
  <c r="AS987"/>
  <c r="I987"/>
  <c r="H987"/>
  <c r="EG986"/>
  <c r="EH986" s="1"/>
  <c r="W986" s="1"/>
  <c r="EE986"/>
  <c r="V986" s="1"/>
  <c r="DU986"/>
  <c r="DV986" s="1"/>
  <c r="DW986" s="1"/>
  <c r="DT986"/>
  <c r="AS986"/>
  <c r="I986"/>
  <c r="H986"/>
  <c r="EG985"/>
  <c r="EE985"/>
  <c r="V985" s="1"/>
  <c r="EA985"/>
  <c r="DU985"/>
  <c r="DT985"/>
  <c r="AZ985"/>
  <c r="EQ985" s="1"/>
  <c r="FB985" s="1"/>
  <c r="FR985" s="1"/>
  <c r="I985"/>
  <c r="H985"/>
  <c r="EG984"/>
  <c r="EH984" s="1"/>
  <c r="W984" s="1"/>
  <c r="EE984"/>
  <c r="V984" s="1"/>
  <c r="EA984"/>
  <c r="T984" s="1"/>
  <c r="DU984"/>
  <c r="DV984" s="1"/>
  <c r="DW984" s="1"/>
  <c r="DT984"/>
  <c r="AS984"/>
  <c r="I984"/>
  <c r="H984"/>
  <c r="EG983"/>
  <c r="EE983"/>
  <c r="V983" s="1"/>
  <c r="DU983"/>
  <c r="DT983"/>
  <c r="AS983"/>
  <c r="I983"/>
  <c r="H983"/>
  <c r="EG982"/>
  <c r="EH982" s="1"/>
  <c r="W982" s="1"/>
  <c r="EE982"/>
  <c r="V982" s="1"/>
  <c r="EA982"/>
  <c r="T982" s="1"/>
  <c r="DU982"/>
  <c r="DT982"/>
  <c r="AS982"/>
  <c r="I982"/>
  <c r="H982"/>
  <c r="EG981"/>
  <c r="EE981"/>
  <c r="V981" s="1"/>
  <c r="DU981"/>
  <c r="DT981"/>
  <c r="AS981"/>
  <c r="I981"/>
  <c r="H981"/>
  <c r="EG980"/>
  <c r="EH980" s="1"/>
  <c r="W980" s="1"/>
  <c r="EE980"/>
  <c r="V980" s="1"/>
  <c r="EA980"/>
  <c r="T980" s="1"/>
  <c r="DU980"/>
  <c r="DV980" s="1"/>
  <c r="DT980"/>
  <c r="AS980"/>
  <c r="I980"/>
  <c r="H980"/>
  <c r="EG979"/>
  <c r="EE979"/>
  <c r="EA979"/>
  <c r="T979" s="1"/>
  <c r="DU979"/>
  <c r="DV979" s="1"/>
  <c r="DT979"/>
  <c r="AS979"/>
  <c r="I979"/>
  <c r="H979"/>
  <c r="EG978"/>
  <c r="EH978" s="1"/>
  <c r="W978" s="1"/>
  <c r="EE978"/>
  <c r="V978" s="1"/>
  <c r="EA978"/>
  <c r="T978" s="1"/>
  <c r="DU978"/>
  <c r="DT978"/>
  <c r="AS978"/>
  <c r="I978"/>
  <c r="H978"/>
  <c r="EG977"/>
  <c r="EE977"/>
  <c r="EA977"/>
  <c r="T977" s="1"/>
  <c r="DU977"/>
  <c r="DV977" s="1"/>
  <c r="DT977"/>
  <c r="AS977"/>
  <c r="I977"/>
  <c r="H977"/>
  <c r="EG976"/>
  <c r="EH976" s="1"/>
  <c r="W976" s="1"/>
  <c r="EE976"/>
  <c r="V976" s="1"/>
  <c r="EA976"/>
  <c r="T976" s="1"/>
  <c r="DU976"/>
  <c r="DV976" s="1"/>
  <c r="DW976" s="1"/>
  <c r="DT976"/>
  <c r="AZ976"/>
  <c r="I976"/>
  <c r="H976"/>
  <c r="EG975"/>
  <c r="EH975" s="1"/>
  <c r="W975" s="1"/>
  <c r="EE975"/>
  <c r="V975" s="1"/>
  <c r="DU975"/>
  <c r="DT975"/>
  <c r="AS975"/>
  <c r="I975"/>
  <c r="H975"/>
  <c r="EG974"/>
  <c r="EH974" s="1"/>
  <c r="W974" s="1"/>
  <c r="EE974"/>
  <c r="V974" s="1"/>
  <c r="EA974"/>
  <c r="DU974"/>
  <c r="DV974" s="1"/>
  <c r="DT974"/>
  <c r="AS974"/>
  <c r="I974"/>
  <c r="H974"/>
  <c r="EG973"/>
  <c r="EH973" s="1"/>
  <c r="W973" s="1"/>
  <c r="EE973"/>
  <c r="V973" s="1"/>
  <c r="DU973"/>
  <c r="DT973"/>
  <c r="AS973"/>
  <c r="I973"/>
  <c r="H973"/>
  <c r="EG972"/>
  <c r="EH972" s="1"/>
  <c r="W972" s="1"/>
  <c r="EE972"/>
  <c r="V972" s="1"/>
  <c r="EA972"/>
  <c r="DU972"/>
  <c r="DV972" s="1"/>
  <c r="DT972"/>
  <c r="AS972"/>
  <c r="I972"/>
  <c r="H972"/>
  <c r="EG971"/>
  <c r="EH971" s="1"/>
  <c r="W971" s="1"/>
  <c r="EE971"/>
  <c r="V971" s="1"/>
  <c r="DU971"/>
  <c r="DT971"/>
  <c r="AS971"/>
  <c r="I971"/>
  <c r="H971"/>
  <c r="EG970"/>
  <c r="EE970"/>
  <c r="V970" s="1"/>
  <c r="EA970"/>
  <c r="T970" s="1"/>
  <c r="DU970"/>
  <c r="DT970"/>
  <c r="AS970"/>
  <c r="I970"/>
  <c r="H970"/>
  <c r="EG969"/>
  <c r="EH969" s="1"/>
  <c r="W969" s="1"/>
  <c r="EE969"/>
  <c r="EA969"/>
  <c r="T969" s="1"/>
  <c r="DU969"/>
  <c r="DV969" s="1"/>
  <c r="DT969"/>
  <c r="I969"/>
  <c r="H969"/>
  <c r="EG968"/>
  <c r="EH968" s="1"/>
  <c r="W968" s="1"/>
  <c r="EE968"/>
  <c r="EA968"/>
  <c r="T968" s="1"/>
  <c r="DU968"/>
  <c r="DV968" s="1"/>
  <c r="DT968"/>
  <c r="AS968"/>
  <c r="I968"/>
  <c r="H968"/>
  <c r="EG967"/>
  <c r="EE967"/>
  <c r="V967" s="1"/>
  <c r="EA967"/>
  <c r="T967" s="1"/>
  <c r="DU967"/>
  <c r="DT967"/>
  <c r="AS967"/>
  <c r="ED967" s="1"/>
  <c r="U967" s="1"/>
  <c r="I967"/>
  <c r="H967"/>
  <c r="EG966"/>
  <c r="EH966" s="1"/>
  <c r="W966" s="1"/>
  <c r="EE966"/>
  <c r="EA966"/>
  <c r="T966" s="1"/>
  <c r="DU966"/>
  <c r="DV966" s="1"/>
  <c r="DT966"/>
  <c r="I966"/>
  <c r="H966"/>
  <c r="EG965"/>
  <c r="EH965" s="1"/>
  <c r="W965" s="1"/>
  <c r="EE965"/>
  <c r="EA965"/>
  <c r="T965" s="1"/>
  <c r="DU965"/>
  <c r="DV965" s="1"/>
  <c r="DT965"/>
  <c r="I965"/>
  <c r="H965"/>
  <c r="EG964"/>
  <c r="EE964"/>
  <c r="V964" s="1"/>
  <c r="EA964"/>
  <c r="T964" s="1"/>
  <c r="DU964"/>
  <c r="DT964"/>
  <c r="AS964"/>
  <c r="I964"/>
  <c r="H964"/>
  <c r="EG963"/>
  <c r="EE963"/>
  <c r="V963" s="1"/>
  <c r="EA963"/>
  <c r="T963" s="1"/>
  <c r="DU963"/>
  <c r="DT963"/>
  <c r="I963"/>
  <c r="H963"/>
  <c r="EG962"/>
  <c r="EH962" s="1"/>
  <c r="W962" s="1"/>
  <c r="EE962"/>
  <c r="V962" s="1"/>
  <c r="EA962"/>
  <c r="T962" s="1"/>
  <c r="DU962"/>
  <c r="DV962" s="1"/>
  <c r="DW962" s="1"/>
  <c r="DT962"/>
  <c r="I962"/>
  <c r="H962"/>
  <c r="EG961"/>
  <c r="EH961" s="1"/>
  <c r="W961" s="1"/>
  <c r="EE961"/>
  <c r="V961" s="1"/>
  <c r="EA961"/>
  <c r="T961" s="1"/>
  <c r="DU961"/>
  <c r="DV961" s="1"/>
  <c r="DW961" s="1"/>
  <c r="DT961"/>
  <c r="I961"/>
  <c r="H961"/>
  <c r="EG960"/>
  <c r="EH960" s="1"/>
  <c r="W960" s="1"/>
  <c r="EE960"/>
  <c r="V960" s="1"/>
  <c r="EA960"/>
  <c r="T960" s="1"/>
  <c r="DU960"/>
  <c r="DT960"/>
  <c r="AS960"/>
  <c r="I960"/>
  <c r="H960"/>
  <c r="EG959"/>
  <c r="EE959"/>
  <c r="V959" s="1"/>
  <c r="EA959"/>
  <c r="DU959"/>
  <c r="DT959"/>
  <c r="AS959"/>
  <c r="I959"/>
  <c r="H959"/>
  <c r="EG958"/>
  <c r="EE958"/>
  <c r="V958" s="1"/>
  <c r="DU958"/>
  <c r="DV958" s="1"/>
  <c r="DW958" s="1"/>
  <c r="DX958" s="1"/>
  <c r="DT958"/>
  <c r="AS958"/>
  <c r="I958"/>
  <c r="H958"/>
  <c r="EG957"/>
  <c r="EH957" s="1"/>
  <c r="W957" s="1"/>
  <c r="EE957"/>
  <c r="V957" s="1"/>
  <c r="EA957"/>
  <c r="T957" s="1"/>
  <c r="DU957"/>
  <c r="DT957"/>
  <c r="AS957"/>
  <c r="I957"/>
  <c r="H957"/>
  <c r="EG956"/>
  <c r="EE956"/>
  <c r="V956" s="1"/>
  <c r="DU956"/>
  <c r="DV956" s="1"/>
  <c r="DW956" s="1"/>
  <c r="DX956" s="1"/>
  <c r="DT956"/>
  <c r="AS956"/>
  <c r="I956"/>
  <c r="H956"/>
  <c r="EG955"/>
  <c r="EH955" s="1"/>
  <c r="W955" s="1"/>
  <c r="EE955"/>
  <c r="V955" s="1"/>
  <c r="EA955"/>
  <c r="T955" s="1"/>
  <c r="DU955"/>
  <c r="DT955"/>
  <c r="I955"/>
  <c r="H955"/>
  <c r="EG954"/>
  <c r="EH954" s="1"/>
  <c r="W954" s="1"/>
  <c r="EE954"/>
  <c r="V954" s="1"/>
  <c r="EA954"/>
  <c r="T954" s="1"/>
  <c r="DU954"/>
  <c r="DT954"/>
  <c r="AS954"/>
  <c r="I954"/>
  <c r="H954"/>
  <c r="EG953"/>
  <c r="EE953"/>
  <c r="V953" s="1"/>
  <c r="EA953"/>
  <c r="T953" s="1"/>
  <c r="DU953"/>
  <c r="DV953" s="1"/>
  <c r="DT953"/>
  <c r="I953"/>
  <c r="H953"/>
  <c r="EG952"/>
  <c r="EH952" s="1"/>
  <c r="W952" s="1"/>
  <c r="EE952"/>
  <c r="V952" s="1"/>
  <c r="EA952"/>
  <c r="T952" s="1"/>
  <c r="DU952"/>
  <c r="DV952" s="1"/>
  <c r="DT952"/>
  <c r="AS952"/>
  <c r="I952"/>
  <c r="H952"/>
  <c r="EG951"/>
  <c r="EE951"/>
  <c r="EA951"/>
  <c r="T951" s="1"/>
  <c r="DU951"/>
  <c r="DV951" s="1"/>
  <c r="DT951"/>
  <c r="AS951"/>
  <c r="I951"/>
  <c r="H951"/>
  <c r="EG950"/>
  <c r="EH950" s="1"/>
  <c r="W950" s="1"/>
  <c r="EE950"/>
  <c r="V950" s="1"/>
  <c r="EA950"/>
  <c r="T950" s="1"/>
  <c r="DU950"/>
  <c r="DT950"/>
  <c r="AS950"/>
  <c r="I950"/>
  <c r="H950"/>
  <c r="EG949"/>
  <c r="EE949"/>
  <c r="EA949"/>
  <c r="T949" s="1"/>
  <c r="DU949"/>
  <c r="DV949" s="1"/>
  <c r="DT949"/>
  <c r="AS949"/>
  <c r="I949"/>
  <c r="H949"/>
  <c r="EG948"/>
  <c r="EH948" s="1"/>
  <c r="W948" s="1"/>
  <c r="EE948"/>
  <c r="V948" s="1"/>
  <c r="DU948"/>
  <c r="DV948" s="1"/>
  <c r="DT948"/>
  <c r="AS948"/>
  <c r="I948"/>
  <c r="H948"/>
  <c r="EG947"/>
  <c r="EE947"/>
  <c r="V947" s="1"/>
  <c r="DU947"/>
  <c r="DT947"/>
  <c r="AS947"/>
  <c r="I947"/>
  <c r="H947"/>
  <c r="EG946"/>
  <c r="EH946" s="1"/>
  <c r="W946" s="1"/>
  <c r="EE946"/>
  <c r="V946" s="1"/>
  <c r="EA946"/>
  <c r="T946" s="1"/>
  <c r="DU946"/>
  <c r="DV946" s="1"/>
  <c r="DW946" s="1"/>
  <c r="DT946"/>
  <c r="AS946"/>
  <c r="I946"/>
  <c r="H946"/>
  <c r="EG945"/>
  <c r="EE945"/>
  <c r="V945" s="1"/>
  <c r="DU945"/>
  <c r="DT945"/>
  <c r="AS945"/>
  <c r="I945"/>
  <c r="H945"/>
  <c r="EG944"/>
  <c r="EH944" s="1"/>
  <c r="W944" s="1"/>
  <c r="EE944"/>
  <c r="V944" s="1"/>
  <c r="EA944"/>
  <c r="T944" s="1"/>
  <c r="DU944"/>
  <c r="DV944" s="1"/>
  <c r="DW944" s="1"/>
  <c r="DT944"/>
  <c r="AS944"/>
  <c r="I944"/>
  <c r="H944"/>
  <c r="EG943"/>
  <c r="EE943"/>
  <c r="V943" s="1"/>
  <c r="DU943"/>
  <c r="DT943"/>
  <c r="AS943"/>
  <c r="I943"/>
  <c r="H943"/>
  <c r="EG942"/>
  <c r="EH942" s="1"/>
  <c r="W942" s="1"/>
  <c r="EE942"/>
  <c r="V942" s="1"/>
  <c r="EA942"/>
  <c r="T942" s="1"/>
  <c r="DU942"/>
  <c r="DV942" s="1"/>
  <c r="DW942" s="1"/>
  <c r="DT942"/>
  <c r="AS942"/>
  <c r="I942"/>
  <c r="H942"/>
  <c r="EG941"/>
  <c r="EE941"/>
  <c r="V941" s="1"/>
  <c r="DU941"/>
  <c r="DT941"/>
  <c r="AS941"/>
  <c r="I941"/>
  <c r="H941"/>
  <c r="EG940"/>
  <c r="EH940" s="1"/>
  <c r="W940" s="1"/>
  <c r="EE940"/>
  <c r="V940" s="1"/>
  <c r="EA940"/>
  <c r="T940" s="1"/>
  <c r="DU940"/>
  <c r="DV940" s="1"/>
  <c r="DW940" s="1"/>
  <c r="DT940"/>
  <c r="AS940"/>
  <c r="I940"/>
  <c r="H940"/>
  <c r="EG939"/>
  <c r="EE939"/>
  <c r="V939" s="1"/>
  <c r="EA939"/>
  <c r="DU939"/>
  <c r="DT939"/>
  <c r="AS939"/>
  <c r="I939"/>
  <c r="H939"/>
  <c r="EG938"/>
  <c r="EH938" s="1"/>
  <c r="W938" s="1"/>
  <c r="EE938"/>
  <c r="V938" s="1"/>
  <c r="DU938"/>
  <c r="DV938" s="1"/>
  <c r="DW938" s="1"/>
  <c r="DT938"/>
  <c r="AS938"/>
  <c r="I938"/>
  <c r="H938"/>
  <c r="EG937"/>
  <c r="EE937"/>
  <c r="V937" s="1"/>
  <c r="EA937"/>
  <c r="T937" s="1"/>
  <c r="DU937"/>
  <c r="DT937"/>
  <c r="AS937"/>
  <c r="I937"/>
  <c r="H937"/>
  <c r="EG936"/>
  <c r="EH936" s="1"/>
  <c r="W936" s="1"/>
  <c r="EE936"/>
  <c r="V936" s="1"/>
  <c r="DU936"/>
  <c r="DV936" s="1"/>
  <c r="DW936" s="1"/>
  <c r="DT936"/>
  <c r="AS936"/>
  <c r="I936"/>
  <c r="H936"/>
  <c r="EG935"/>
  <c r="EE935"/>
  <c r="V935" s="1"/>
  <c r="EA935"/>
  <c r="DU935"/>
  <c r="DT935"/>
  <c r="AS935"/>
  <c r="I935"/>
  <c r="H935"/>
  <c r="EG934"/>
  <c r="EH934" s="1"/>
  <c r="W934" s="1"/>
  <c r="EE934"/>
  <c r="V934" s="1"/>
  <c r="EA934"/>
  <c r="T934" s="1"/>
  <c r="DU934"/>
  <c r="DV934" s="1"/>
  <c r="DW934" s="1"/>
  <c r="DT934"/>
  <c r="AZ934"/>
  <c r="I934"/>
  <c r="H934"/>
  <c r="EG933"/>
  <c r="EH933" s="1"/>
  <c r="W933" s="1"/>
  <c r="EE933"/>
  <c r="V933" s="1"/>
  <c r="EA933"/>
  <c r="T933" s="1"/>
  <c r="DU933"/>
  <c r="DV933" s="1"/>
  <c r="DT933"/>
  <c r="AS933"/>
  <c r="I933"/>
  <c r="H933"/>
  <c r="EG932"/>
  <c r="EH932" s="1"/>
  <c r="W932" s="1"/>
  <c r="EE932"/>
  <c r="V932" s="1"/>
  <c r="EA932"/>
  <c r="T932" s="1"/>
  <c r="DU932"/>
  <c r="DV932" s="1"/>
  <c r="DT932"/>
  <c r="I932"/>
  <c r="H932"/>
  <c r="EG931"/>
  <c r="EH931" s="1"/>
  <c r="W931" s="1"/>
  <c r="EE931"/>
  <c r="V931" s="1"/>
  <c r="EA931"/>
  <c r="DU931"/>
  <c r="DV931" s="1"/>
  <c r="DW931" s="1"/>
  <c r="DT931"/>
  <c r="AS931"/>
  <c r="I931"/>
  <c r="H931"/>
  <c r="EG930"/>
  <c r="EH930" s="1"/>
  <c r="W930" s="1"/>
  <c r="EE930"/>
  <c r="V930" s="1"/>
  <c r="EA930"/>
  <c r="T930" s="1"/>
  <c r="DU930"/>
  <c r="DT930"/>
  <c r="AS930"/>
  <c r="I930"/>
  <c r="H930"/>
  <c r="EG929"/>
  <c r="EH929" s="1"/>
  <c r="W929" s="1"/>
  <c r="EE929"/>
  <c r="V929" s="1"/>
  <c r="EA929"/>
  <c r="DU929"/>
  <c r="DV929" s="1"/>
  <c r="DW929" s="1"/>
  <c r="DT929"/>
  <c r="AS929"/>
  <c r="ED929" s="1"/>
  <c r="U929" s="1"/>
  <c r="I929"/>
  <c r="H929"/>
  <c r="EG928"/>
  <c r="EH928" s="1"/>
  <c r="W928" s="1"/>
  <c r="EE928"/>
  <c r="V928" s="1"/>
  <c r="EA928"/>
  <c r="T928" s="1"/>
  <c r="DU928"/>
  <c r="DT928"/>
  <c r="AS928"/>
  <c r="I928"/>
  <c r="H928"/>
  <c r="EG927"/>
  <c r="EH927" s="1"/>
  <c r="W927" s="1"/>
  <c r="EE927"/>
  <c r="V927" s="1"/>
  <c r="EA927"/>
  <c r="T927" s="1"/>
  <c r="DU927"/>
  <c r="DV927" s="1"/>
  <c r="DW927" s="1"/>
  <c r="DT927"/>
  <c r="AS927"/>
  <c r="I927"/>
  <c r="H927"/>
  <c r="EG926"/>
  <c r="EH926" s="1"/>
  <c r="W926" s="1"/>
  <c r="EE926"/>
  <c r="V926" s="1"/>
  <c r="EA926"/>
  <c r="T926" s="1"/>
  <c r="DU926"/>
  <c r="DT926"/>
  <c r="AS926"/>
  <c r="I926"/>
  <c r="H926"/>
  <c r="EG925"/>
  <c r="EE925"/>
  <c r="V925" s="1"/>
  <c r="EA925"/>
  <c r="T925" s="1"/>
  <c r="DU925"/>
  <c r="DV925" s="1"/>
  <c r="DW925" s="1"/>
  <c r="DT925"/>
  <c r="I925"/>
  <c r="H925"/>
  <c r="EG924"/>
  <c r="EH924" s="1"/>
  <c r="W924" s="1"/>
  <c r="EE924"/>
  <c r="EA924"/>
  <c r="T924" s="1"/>
  <c r="DU924"/>
  <c r="DV924" s="1"/>
  <c r="DT924"/>
  <c r="AS924"/>
  <c r="I924"/>
  <c r="H924"/>
  <c r="EG923"/>
  <c r="EH923" s="1"/>
  <c r="W923" s="1"/>
  <c r="EE923"/>
  <c r="V923" s="1"/>
  <c r="EA923"/>
  <c r="T923" s="1"/>
  <c r="DU923"/>
  <c r="DV923" s="1"/>
  <c r="DT923"/>
  <c r="I923"/>
  <c r="H923"/>
  <c r="EG922"/>
  <c r="EH922" s="1"/>
  <c r="W922" s="1"/>
  <c r="EE922"/>
  <c r="V922" s="1"/>
  <c r="DU922"/>
  <c r="DT922"/>
  <c r="AS922"/>
  <c r="I922"/>
  <c r="H922"/>
  <c r="EG921"/>
  <c r="EH921" s="1"/>
  <c r="W921" s="1"/>
  <c r="EE921"/>
  <c r="EA921"/>
  <c r="T921" s="1"/>
  <c r="DU921"/>
  <c r="DV921" s="1"/>
  <c r="DT921"/>
  <c r="AS921"/>
  <c r="I921"/>
  <c r="H921"/>
  <c r="EG920"/>
  <c r="EH920" s="1"/>
  <c r="W920" s="1"/>
  <c r="EE920"/>
  <c r="V920" s="1"/>
  <c r="EA920"/>
  <c r="T920" s="1"/>
  <c r="DU920"/>
  <c r="DV920" s="1"/>
  <c r="DT920"/>
  <c r="AS920"/>
  <c r="I920"/>
  <c r="H920"/>
  <c r="EG919"/>
  <c r="EE919"/>
  <c r="V919" s="1"/>
  <c r="EA919"/>
  <c r="T919" s="1"/>
  <c r="DU919"/>
  <c r="DT919"/>
  <c r="AS919"/>
  <c r="I919"/>
  <c r="H919"/>
  <c r="EG918"/>
  <c r="EE918"/>
  <c r="V918" s="1"/>
  <c r="EA918"/>
  <c r="T918" s="1"/>
  <c r="DU918"/>
  <c r="DV918" s="1"/>
  <c r="DW918" s="1"/>
  <c r="DT918"/>
  <c r="AS918"/>
  <c r="I918"/>
  <c r="H918"/>
  <c r="EG917"/>
  <c r="EE917"/>
  <c r="V917" s="1"/>
  <c r="EA917"/>
  <c r="T917" s="1"/>
  <c r="DU917"/>
  <c r="DT917"/>
  <c r="AS917"/>
  <c r="I917"/>
  <c r="H917"/>
  <c r="EG916"/>
  <c r="EH916" s="1"/>
  <c r="W916" s="1"/>
  <c r="EE916"/>
  <c r="V916" s="1"/>
  <c r="DU916"/>
  <c r="DT916"/>
  <c r="AS916"/>
  <c r="I916"/>
  <c r="H916"/>
  <c r="EG915"/>
  <c r="EE915"/>
  <c r="V915" s="1"/>
  <c r="EA915"/>
  <c r="T915" s="1"/>
  <c r="DU915"/>
  <c r="DT915"/>
  <c r="AS915"/>
  <c r="I915"/>
  <c r="H915"/>
  <c r="EG914"/>
  <c r="EH914" s="1"/>
  <c r="W914" s="1"/>
  <c r="EE914"/>
  <c r="V914" s="1"/>
  <c r="EA914"/>
  <c r="T914" s="1"/>
  <c r="DU914"/>
  <c r="DV914" s="1"/>
  <c r="DW914" s="1"/>
  <c r="DT914"/>
  <c r="AZ914"/>
  <c r="I914"/>
  <c r="H914"/>
  <c r="EG913"/>
  <c r="EH913" s="1"/>
  <c r="W913" s="1"/>
  <c r="EE913"/>
  <c r="V913" s="1"/>
  <c r="DU913"/>
  <c r="DV913" s="1"/>
  <c r="DT913"/>
  <c r="AS913"/>
  <c r="I913"/>
  <c r="H913"/>
  <c r="EG912"/>
  <c r="EH912" s="1"/>
  <c r="W912" s="1"/>
  <c r="EE912"/>
  <c r="DU912"/>
  <c r="DT912"/>
  <c r="AS912"/>
  <c r="I912"/>
  <c r="H912"/>
  <c r="EG911"/>
  <c r="EH911" s="1"/>
  <c r="W911" s="1"/>
  <c r="EE911"/>
  <c r="V911" s="1"/>
  <c r="DU911"/>
  <c r="DT911"/>
  <c r="AS911"/>
  <c r="I911"/>
  <c r="H911"/>
  <c r="EG910"/>
  <c r="EH910" s="1"/>
  <c r="W910" s="1"/>
  <c r="EE910"/>
  <c r="V910" s="1"/>
  <c r="EA910"/>
  <c r="DU910"/>
  <c r="DV910" s="1"/>
  <c r="DT910"/>
  <c r="AS910"/>
  <c r="I910"/>
  <c r="H910"/>
  <c r="EG909"/>
  <c r="EH909" s="1"/>
  <c r="W909" s="1"/>
  <c r="EE909"/>
  <c r="V909" s="1"/>
  <c r="DU909"/>
  <c r="DT909"/>
  <c r="AS909"/>
  <c r="I909"/>
  <c r="H909"/>
  <c r="EG908"/>
  <c r="EH908" s="1"/>
  <c r="W908" s="1"/>
  <c r="EE908"/>
  <c r="V908" s="1"/>
  <c r="EA908"/>
  <c r="DU908"/>
  <c r="DV908" s="1"/>
  <c r="DT908"/>
  <c r="AS908"/>
  <c r="I908"/>
  <c r="H908"/>
  <c r="EG907"/>
  <c r="EH907" s="1"/>
  <c r="W907" s="1"/>
  <c r="EE907"/>
  <c r="EA907"/>
  <c r="T907" s="1"/>
  <c r="DU907"/>
  <c r="DV907" s="1"/>
  <c r="DT907"/>
  <c r="I907"/>
  <c r="H907"/>
  <c r="EG906"/>
  <c r="EE906"/>
  <c r="V906" s="1"/>
  <c r="EA906"/>
  <c r="T906" s="1"/>
  <c r="DU906"/>
  <c r="DV906" s="1"/>
  <c r="DT906"/>
  <c r="AS906"/>
  <c r="I906"/>
  <c r="H906"/>
  <c r="EG905"/>
  <c r="EH905" s="1"/>
  <c r="W905" s="1"/>
  <c r="EE905"/>
  <c r="V905" s="1"/>
  <c r="DU905"/>
  <c r="DV905" s="1"/>
  <c r="DT905"/>
  <c r="AS905"/>
  <c r="I905"/>
  <c r="H905"/>
  <c r="EG904"/>
  <c r="EH904" s="1"/>
  <c r="W904" s="1"/>
  <c r="EE904"/>
  <c r="V904" s="1"/>
  <c r="DU904"/>
  <c r="DT904"/>
  <c r="I904"/>
  <c r="H904"/>
  <c r="EG903"/>
  <c r="EH903" s="1"/>
  <c r="W903" s="1"/>
  <c r="EE903"/>
  <c r="V903" s="1"/>
  <c r="EA903"/>
  <c r="T903" s="1"/>
  <c r="DU903"/>
  <c r="DV903" s="1"/>
  <c r="DT903"/>
  <c r="I903"/>
  <c r="H903"/>
  <c r="EG902"/>
  <c r="EH902" s="1"/>
  <c r="W902" s="1"/>
  <c r="EE902"/>
  <c r="V902" s="1"/>
  <c r="EA902"/>
  <c r="T902" s="1"/>
  <c r="DU902"/>
  <c r="DV902" s="1"/>
  <c r="DW902" s="1"/>
  <c r="DT902"/>
  <c r="I902"/>
  <c r="H902"/>
  <c r="EG901"/>
  <c r="EH901" s="1"/>
  <c r="W901" s="1"/>
  <c r="EE901"/>
  <c r="V901" s="1"/>
  <c r="DU901"/>
  <c r="DT901"/>
  <c r="AS901"/>
  <c r="I901"/>
  <c r="H901"/>
  <c r="EG900"/>
  <c r="EH900" s="1"/>
  <c r="W900" s="1"/>
  <c r="EE900"/>
  <c r="EA900"/>
  <c r="T900" s="1"/>
  <c r="DU900"/>
  <c r="DT900"/>
  <c r="I900"/>
  <c r="H900"/>
  <c r="EG899"/>
  <c r="EH899" s="1"/>
  <c r="W899" s="1"/>
  <c r="EE899"/>
  <c r="EA899"/>
  <c r="T899" s="1"/>
  <c r="DU899"/>
  <c r="DT899"/>
  <c r="I899"/>
  <c r="H899"/>
  <c r="EG898"/>
  <c r="EH898" s="1"/>
  <c r="W898" s="1"/>
  <c r="EE898"/>
  <c r="EA898"/>
  <c r="T898" s="1"/>
  <c r="DU898"/>
  <c r="DT898"/>
  <c r="I898"/>
  <c r="H898"/>
  <c r="EG897"/>
  <c r="EH897" s="1"/>
  <c r="W897" s="1"/>
  <c r="EE897"/>
  <c r="DU897"/>
  <c r="DT897"/>
  <c r="AS897"/>
  <c r="I897"/>
  <c r="H897"/>
  <c r="EG896"/>
  <c r="EH896" s="1"/>
  <c r="W896" s="1"/>
  <c r="EE896"/>
  <c r="EA896"/>
  <c r="T896" s="1"/>
  <c r="DU896"/>
  <c r="DV896" s="1"/>
  <c r="DT896"/>
  <c r="I896"/>
  <c r="H896"/>
  <c r="EG895"/>
  <c r="EH895" s="1"/>
  <c r="W895" s="1"/>
  <c r="EE895"/>
  <c r="EA895"/>
  <c r="T895" s="1"/>
  <c r="DU895"/>
  <c r="DV895" s="1"/>
  <c r="DT895"/>
  <c r="I895"/>
  <c r="H895"/>
  <c r="EG894"/>
  <c r="EH894" s="1"/>
  <c r="W894" s="1"/>
  <c r="EE894"/>
  <c r="V894" s="1"/>
  <c r="EA894"/>
  <c r="T894" s="1"/>
  <c r="DU894"/>
  <c r="DV894" s="1"/>
  <c r="DT894"/>
  <c r="AS894"/>
  <c r="I894"/>
  <c r="H894"/>
  <c r="EG893"/>
  <c r="EH893" s="1"/>
  <c r="W893" s="1"/>
  <c r="EE893"/>
  <c r="DU893"/>
  <c r="DT893"/>
  <c r="I893"/>
  <c r="H893"/>
  <c r="EG892"/>
  <c r="EH892" s="1"/>
  <c r="W892" s="1"/>
  <c r="EE892"/>
  <c r="DU892"/>
  <c r="DT892"/>
  <c r="I892"/>
  <c r="H892"/>
  <c r="EG891"/>
  <c r="EH891" s="1"/>
  <c r="W891" s="1"/>
  <c r="EE891"/>
  <c r="EA891"/>
  <c r="DU891"/>
  <c r="DT891"/>
  <c r="I891"/>
  <c r="H891"/>
  <c r="EG890"/>
  <c r="EH890" s="1"/>
  <c r="W890" s="1"/>
  <c r="EE890"/>
  <c r="DU890"/>
  <c r="DT890"/>
  <c r="AS890"/>
  <c r="I890"/>
  <c r="H890"/>
  <c r="EG889"/>
  <c r="EE889"/>
  <c r="ED889" s="1"/>
  <c r="U889" s="1"/>
  <c r="DU889"/>
  <c r="DV889" s="1"/>
  <c r="DT889"/>
  <c r="I889"/>
  <c r="H889"/>
  <c r="EG888"/>
  <c r="EH888" s="1"/>
  <c r="W888" s="1"/>
  <c r="EE888"/>
  <c r="DU888"/>
  <c r="DV888" s="1"/>
  <c r="DT888"/>
  <c r="I888"/>
  <c r="H888"/>
  <c r="EG887"/>
  <c r="EH887" s="1"/>
  <c r="W887" s="1"/>
  <c r="EE887"/>
  <c r="V887" s="1"/>
  <c r="DU887"/>
  <c r="DV887" s="1"/>
  <c r="DT887"/>
  <c r="AS887"/>
  <c r="I887"/>
  <c r="H887"/>
  <c r="EG886"/>
  <c r="EH886" s="1"/>
  <c r="W886" s="1"/>
  <c r="EE886"/>
  <c r="EA886"/>
  <c r="DU886"/>
  <c r="DT886"/>
  <c r="AS886"/>
  <c r="I886"/>
  <c r="H886"/>
  <c r="EG885"/>
  <c r="EH885" s="1"/>
  <c r="W885" s="1"/>
  <c r="EE885"/>
  <c r="V885" s="1"/>
  <c r="DU885"/>
  <c r="DV885" s="1"/>
  <c r="DT885"/>
  <c r="AS885"/>
  <c r="I885"/>
  <c r="H885"/>
  <c r="EG884"/>
  <c r="EH884" s="1"/>
  <c r="W884" s="1"/>
  <c r="EE884"/>
  <c r="EA884"/>
  <c r="T884" s="1"/>
  <c r="DU884"/>
  <c r="DT884"/>
  <c r="I884"/>
  <c r="H884"/>
  <c r="EG883"/>
  <c r="EH883" s="1"/>
  <c r="W883" s="1"/>
  <c r="EE883"/>
  <c r="EA883"/>
  <c r="T883" s="1"/>
  <c r="DU883"/>
  <c r="DV883" s="1"/>
  <c r="DT883"/>
  <c r="I883"/>
  <c r="H883"/>
  <c r="EG882"/>
  <c r="EH882" s="1"/>
  <c r="W882" s="1"/>
  <c r="EE882"/>
  <c r="V882" s="1"/>
  <c r="EA882"/>
  <c r="DU882"/>
  <c r="DV882" s="1"/>
  <c r="DT882"/>
  <c r="AS882"/>
  <c r="I882"/>
  <c r="H882"/>
  <c r="EG881"/>
  <c r="EH881" s="1"/>
  <c r="W881" s="1"/>
  <c r="EE881"/>
  <c r="V881" s="1"/>
  <c r="DU881"/>
  <c r="DT881"/>
  <c r="AS881"/>
  <c r="I881"/>
  <c r="H881"/>
  <c r="EG880"/>
  <c r="EH880" s="1"/>
  <c r="W880" s="1"/>
  <c r="EE880"/>
  <c r="V880" s="1"/>
  <c r="EA880"/>
  <c r="DU880"/>
  <c r="DV880" s="1"/>
  <c r="DT880"/>
  <c r="AS880"/>
  <c r="I880"/>
  <c r="H880"/>
  <c r="EG879"/>
  <c r="EH879" s="1"/>
  <c r="W879" s="1"/>
  <c r="EE879"/>
  <c r="V879" s="1"/>
  <c r="DU879"/>
  <c r="DT879"/>
  <c r="AS879"/>
  <c r="I879"/>
  <c r="H879"/>
  <c r="EG878"/>
  <c r="EH878" s="1"/>
  <c r="W878" s="1"/>
  <c r="EE878"/>
  <c r="V878" s="1"/>
  <c r="EA878"/>
  <c r="DU878"/>
  <c r="DV878" s="1"/>
  <c r="DT878"/>
  <c r="AS878"/>
  <c r="I878"/>
  <c r="H878"/>
  <c r="EG877"/>
  <c r="EH877" s="1"/>
  <c r="W877" s="1"/>
  <c r="EE877"/>
  <c r="V877" s="1"/>
  <c r="DU877"/>
  <c r="DT877"/>
  <c r="AS877"/>
  <c r="I877"/>
  <c r="H877"/>
  <c r="EG876"/>
  <c r="EH876" s="1"/>
  <c r="W876" s="1"/>
  <c r="EE876"/>
  <c r="V876" s="1"/>
  <c r="EA876"/>
  <c r="DU876"/>
  <c r="DV876" s="1"/>
  <c r="DT876"/>
  <c r="AS876"/>
  <c r="I876"/>
  <c r="H876"/>
  <c r="EG875"/>
  <c r="EH875" s="1"/>
  <c r="W875" s="1"/>
  <c r="EE875"/>
  <c r="V875" s="1"/>
  <c r="DU875"/>
  <c r="DT875"/>
  <c r="AS875"/>
  <c r="I875"/>
  <c r="H875"/>
  <c r="EG874"/>
  <c r="EH874" s="1"/>
  <c r="W874" s="1"/>
  <c r="EE874"/>
  <c r="V874" s="1"/>
  <c r="EA874"/>
  <c r="DU874"/>
  <c r="DV874" s="1"/>
  <c r="DT874"/>
  <c r="AS874"/>
  <c r="I874"/>
  <c r="H874"/>
  <c r="EG873"/>
  <c r="EH873" s="1"/>
  <c r="W873" s="1"/>
  <c r="EE873"/>
  <c r="V873" s="1"/>
  <c r="DU873"/>
  <c r="DT873"/>
  <c r="AS873"/>
  <c r="I873"/>
  <c r="H873"/>
  <c r="EG872"/>
  <c r="EH872" s="1"/>
  <c r="W872" s="1"/>
  <c r="EE872"/>
  <c r="V872" s="1"/>
  <c r="EA872"/>
  <c r="DU872"/>
  <c r="DV872" s="1"/>
  <c r="DT872"/>
  <c r="AS872"/>
  <c r="I872"/>
  <c r="H872"/>
  <c r="EG871"/>
  <c r="EH871" s="1"/>
  <c r="W871" s="1"/>
  <c r="EE871"/>
  <c r="V871" s="1"/>
  <c r="DU871"/>
  <c r="DT871"/>
  <c r="AS871"/>
  <c r="I871"/>
  <c r="H871"/>
  <c r="EG870"/>
  <c r="EH870" s="1"/>
  <c r="W870" s="1"/>
  <c r="EE870"/>
  <c r="V870" s="1"/>
  <c r="EA870"/>
  <c r="DU870"/>
  <c r="DV870" s="1"/>
  <c r="DT870"/>
  <c r="AS870"/>
  <c r="I870"/>
  <c r="H870"/>
  <c r="EG869"/>
  <c r="EH869" s="1"/>
  <c r="W869" s="1"/>
  <c r="EE869"/>
  <c r="V869" s="1"/>
  <c r="DU869"/>
  <c r="DT869"/>
  <c r="AS869"/>
  <c r="I869"/>
  <c r="H869"/>
  <c r="EG868"/>
  <c r="EH868" s="1"/>
  <c r="W868" s="1"/>
  <c r="EE868"/>
  <c r="V868" s="1"/>
  <c r="EA868"/>
  <c r="DU868"/>
  <c r="DV868" s="1"/>
  <c r="DT868"/>
  <c r="AS868"/>
  <c r="I868"/>
  <c r="H868"/>
  <c r="EG867"/>
  <c r="EH867" s="1"/>
  <c r="W867" s="1"/>
  <c r="EE867"/>
  <c r="V867" s="1"/>
  <c r="DU867"/>
  <c r="DT867"/>
  <c r="AS867"/>
  <c r="I867"/>
  <c r="H867"/>
  <c r="EG866"/>
  <c r="EH866" s="1"/>
  <c r="W866" s="1"/>
  <c r="EE866"/>
  <c r="V866" s="1"/>
  <c r="EA866"/>
  <c r="DU866"/>
  <c r="DV866" s="1"/>
  <c r="DT866"/>
  <c r="AS866"/>
  <c r="I866"/>
  <c r="H866"/>
  <c r="EG865"/>
  <c r="EH865" s="1"/>
  <c r="W865" s="1"/>
  <c r="EE865"/>
  <c r="V865" s="1"/>
  <c r="DU865"/>
  <c r="DT865"/>
  <c r="AS865"/>
  <c r="I865"/>
  <c r="H865"/>
  <c r="EG864"/>
  <c r="EE864"/>
  <c r="EA864"/>
  <c r="T864" s="1"/>
  <c r="DU864"/>
  <c r="DT864"/>
  <c r="AS864"/>
  <c r="I864"/>
  <c r="H864"/>
  <c r="EG863"/>
  <c r="EH863" s="1"/>
  <c r="W863" s="1"/>
  <c r="EE863"/>
  <c r="EA863"/>
  <c r="T863" s="1"/>
  <c r="DU863"/>
  <c r="DT863"/>
  <c r="AS863"/>
  <c r="I863"/>
  <c r="H863"/>
  <c r="EG862"/>
  <c r="EH862" s="1"/>
  <c r="W862" s="1"/>
  <c r="EE862"/>
  <c r="EA862"/>
  <c r="T862" s="1"/>
  <c r="DU862"/>
  <c r="DV862" s="1"/>
  <c r="DT862"/>
  <c r="AS862"/>
  <c r="I862"/>
  <c r="H862"/>
  <c r="EG861"/>
  <c r="EH861" s="1"/>
  <c r="W861" s="1"/>
  <c r="EE861"/>
  <c r="V861" s="1"/>
  <c r="EA861"/>
  <c r="T861" s="1"/>
  <c r="DU861"/>
  <c r="DT861"/>
  <c r="AZ861"/>
  <c r="I861"/>
  <c r="H861"/>
  <c r="EG860"/>
  <c r="EE860"/>
  <c r="V860" s="1"/>
  <c r="EA860"/>
  <c r="T860" s="1"/>
  <c r="DU860"/>
  <c r="DT860"/>
  <c r="AS860"/>
  <c r="I860"/>
  <c r="H860"/>
  <c r="EG859"/>
  <c r="EH859" s="1"/>
  <c r="W859" s="1"/>
  <c r="EE859"/>
  <c r="EA859"/>
  <c r="T859" s="1"/>
  <c r="DU859"/>
  <c r="DV859" s="1"/>
  <c r="DT859"/>
  <c r="AS859"/>
  <c r="I859"/>
  <c r="H859"/>
  <c r="EG858"/>
  <c r="EH858" s="1"/>
  <c r="W858" s="1"/>
  <c r="EE858"/>
  <c r="V858" s="1"/>
  <c r="EA858"/>
  <c r="T858" s="1"/>
  <c r="DU858"/>
  <c r="DV858" s="1"/>
  <c r="DT858"/>
  <c r="AS858"/>
  <c r="I858"/>
  <c r="H858"/>
  <c r="EG857"/>
  <c r="EH857" s="1"/>
  <c r="W857" s="1"/>
  <c r="EE857"/>
  <c r="EA857"/>
  <c r="T857" s="1"/>
  <c r="DU857"/>
  <c r="DV857" s="1"/>
  <c r="DT857"/>
  <c r="AS857"/>
  <c r="I857"/>
  <c r="H857"/>
  <c r="EG856"/>
  <c r="EE856"/>
  <c r="V856" s="1"/>
  <c r="EA856"/>
  <c r="T856" s="1"/>
  <c r="DU856"/>
  <c r="DT856"/>
  <c r="AS856"/>
  <c r="I856"/>
  <c r="H856"/>
  <c r="EG855"/>
  <c r="EH855" s="1"/>
  <c r="W855" s="1"/>
  <c r="EE855"/>
  <c r="EA855"/>
  <c r="T855" s="1"/>
  <c r="DU855"/>
  <c r="DV855" s="1"/>
  <c r="DT855"/>
  <c r="AS855"/>
  <c r="I855"/>
  <c r="H855"/>
  <c r="EG854"/>
  <c r="EH854" s="1"/>
  <c r="W854" s="1"/>
  <c r="EE854"/>
  <c r="V854" s="1"/>
  <c r="EA854"/>
  <c r="T854" s="1"/>
  <c r="DU854"/>
  <c r="DT854"/>
  <c r="DJ854"/>
  <c r="I854"/>
  <c r="H854"/>
  <c r="EG853"/>
  <c r="EH853" s="1"/>
  <c r="W853" s="1"/>
  <c r="EE853"/>
  <c r="EA853"/>
  <c r="T853" s="1"/>
  <c r="DU853"/>
  <c r="DT853"/>
  <c r="AS853"/>
  <c r="I853"/>
  <c r="H853"/>
  <c r="EG852"/>
  <c r="EE852"/>
  <c r="V852" s="1"/>
  <c r="DU852"/>
  <c r="DT852"/>
  <c r="AS852"/>
  <c r="I852"/>
  <c r="H852"/>
  <c r="EG851"/>
  <c r="EH851" s="1"/>
  <c r="W851" s="1"/>
  <c r="EE851"/>
  <c r="EA851"/>
  <c r="DU851"/>
  <c r="DT851"/>
  <c r="DJ851"/>
  <c r="AS851"/>
  <c r="I851"/>
  <c r="H851"/>
  <c r="EG850"/>
  <c r="EH850" s="1"/>
  <c r="W850" s="1"/>
  <c r="EE850"/>
  <c r="V850" s="1"/>
  <c r="DU850"/>
  <c r="DV850" s="1"/>
  <c r="DW850" s="1"/>
  <c r="DT850"/>
  <c r="AS850"/>
  <c r="I850"/>
  <c r="H850"/>
  <c r="EG849"/>
  <c r="EE849"/>
  <c r="V849" s="1"/>
  <c r="EA849"/>
  <c r="DU849"/>
  <c r="DT849"/>
  <c r="AS849"/>
  <c r="I849"/>
  <c r="H849"/>
  <c r="EG848"/>
  <c r="EH848" s="1"/>
  <c r="W848" s="1"/>
  <c r="EE848"/>
  <c r="V848" s="1"/>
  <c r="DU848"/>
  <c r="DV848" s="1"/>
  <c r="DW848" s="1"/>
  <c r="DT848"/>
  <c r="AS848"/>
  <c r="I848"/>
  <c r="H848"/>
  <c r="EG847"/>
  <c r="EH847" s="1"/>
  <c r="W847" s="1"/>
  <c r="EE847"/>
  <c r="V847" s="1"/>
  <c r="EA847"/>
  <c r="T847" s="1"/>
  <c r="DU847"/>
  <c r="DV847" s="1"/>
  <c r="DT847"/>
  <c r="AS847"/>
  <c r="I847"/>
  <c r="H847"/>
  <c r="EG846"/>
  <c r="EH846" s="1"/>
  <c r="W846" s="1"/>
  <c r="EE846"/>
  <c r="V846" s="1"/>
  <c r="DU846"/>
  <c r="DV846" s="1"/>
  <c r="DW846" s="1"/>
  <c r="DT846"/>
  <c r="AS846"/>
  <c r="I846"/>
  <c r="H846"/>
  <c r="EG845"/>
  <c r="EH845" s="1"/>
  <c r="W845" s="1"/>
  <c r="EE845"/>
  <c r="V845" s="1"/>
  <c r="EA845"/>
  <c r="T845" s="1"/>
  <c r="DU845"/>
  <c r="DV845" s="1"/>
  <c r="DT845"/>
  <c r="AS845"/>
  <c r="I845"/>
  <c r="H845"/>
  <c r="EG844"/>
  <c r="EH844" s="1"/>
  <c r="W844" s="1"/>
  <c r="EE844"/>
  <c r="V844" s="1"/>
  <c r="DU844"/>
  <c r="DV844" s="1"/>
  <c r="DW844" s="1"/>
  <c r="DT844"/>
  <c r="AS844"/>
  <c r="I844"/>
  <c r="H844"/>
  <c r="EG843"/>
  <c r="EH843" s="1"/>
  <c r="W843" s="1"/>
  <c r="EE843"/>
  <c r="V843" s="1"/>
  <c r="EA843"/>
  <c r="T843" s="1"/>
  <c r="DU843"/>
  <c r="DV843" s="1"/>
  <c r="DT843"/>
  <c r="AS843"/>
  <c r="I843"/>
  <c r="H843"/>
  <c r="EG842"/>
  <c r="EH842" s="1"/>
  <c r="W842" s="1"/>
  <c r="EE842"/>
  <c r="V842" s="1"/>
  <c r="DU842"/>
  <c r="DV842" s="1"/>
  <c r="DW842" s="1"/>
  <c r="DT842"/>
  <c r="AS842"/>
  <c r="I842"/>
  <c r="H842"/>
  <c r="EG841"/>
  <c r="EH841" s="1"/>
  <c r="W841" s="1"/>
  <c r="EE841"/>
  <c r="V841" s="1"/>
  <c r="EA841"/>
  <c r="T841" s="1"/>
  <c r="DU841"/>
  <c r="DV841" s="1"/>
  <c r="DT841"/>
  <c r="AS841"/>
  <c r="I841"/>
  <c r="H841"/>
  <c r="EG840"/>
  <c r="EH840" s="1"/>
  <c r="W840" s="1"/>
  <c r="EE840"/>
  <c r="V840" s="1"/>
  <c r="DU840"/>
  <c r="DV840" s="1"/>
  <c r="DW840" s="1"/>
  <c r="DT840"/>
  <c r="I840"/>
  <c r="H840"/>
  <c r="EG839"/>
  <c r="EH839" s="1"/>
  <c r="W839" s="1"/>
  <c r="EE839"/>
  <c r="V839" s="1"/>
  <c r="EA839"/>
  <c r="DU839"/>
  <c r="DV839" s="1"/>
  <c r="DT839"/>
  <c r="AS839"/>
  <c r="I839"/>
  <c r="H839"/>
  <c r="EG838"/>
  <c r="EH838" s="1"/>
  <c r="W838" s="1"/>
  <c r="EE838"/>
  <c r="V838" s="1"/>
  <c r="EA838"/>
  <c r="T838" s="1"/>
  <c r="DU838"/>
  <c r="DT838"/>
  <c r="I838"/>
  <c r="H838"/>
  <c r="EG837"/>
  <c r="EH837" s="1"/>
  <c r="W837" s="1"/>
  <c r="EE837"/>
  <c r="V837" s="1"/>
  <c r="EA837"/>
  <c r="T837" s="1"/>
  <c r="DU837"/>
  <c r="DT837"/>
  <c r="AS837"/>
  <c r="ED837" s="1"/>
  <c r="U837" s="1"/>
  <c r="I837"/>
  <c r="H837"/>
  <c r="EG836"/>
  <c r="EH836" s="1"/>
  <c r="W836" s="1"/>
  <c r="EE836"/>
  <c r="V836" s="1"/>
  <c r="EA836"/>
  <c r="DU836"/>
  <c r="DV836" s="1"/>
  <c r="DT836"/>
  <c r="AS836"/>
  <c r="I836"/>
  <c r="H836"/>
  <c r="EG835"/>
  <c r="EH835" s="1"/>
  <c r="W835" s="1"/>
  <c r="EE835"/>
  <c r="V835" s="1"/>
  <c r="EA835"/>
  <c r="T835" s="1"/>
  <c r="DU835"/>
  <c r="DT835"/>
  <c r="AS835"/>
  <c r="I835"/>
  <c r="H835"/>
  <c r="EG834"/>
  <c r="EH834" s="1"/>
  <c r="W834" s="1"/>
  <c r="EE834"/>
  <c r="V834" s="1"/>
  <c r="EA834"/>
  <c r="DU834"/>
  <c r="DV834" s="1"/>
  <c r="DT834"/>
  <c r="I834"/>
  <c r="H834"/>
  <c r="EG833"/>
  <c r="EH833" s="1"/>
  <c r="W833" s="1"/>
  <c r="EE833"/>
  <c r="V833" s="1"/>
  <c r="DU833"/>
  <c r="DV833" s="1"/>
  <c r="DT833"/>
  <c r="AS833"/>
  <c r="I833"/>
  <c r="H833"/>
  <c r="EG832"/>
  <c r="EH832" s="1"/>
  <c r="W832" s="1"/>
  <c r="EE832"/>
  <c r="EA832"/>
  <c r="T832" s="1"/>
  <c r="DU832"/>
  <c r="DV832" s="1"/>
  <c r="DT832"/>
  <c r="I832"/>
  <c r="H832"/>
  <c r="EG831"/>
  <c r="EH831" s="1"/>
  <c r="W831" s="1"/>
  <c r="EE831"/>
  <c r="EA831"/>
  <c r="T831" s="1"/>
  <c r="DU831"/>
  <c r="DV831" s="1"/>
  <c r="DT831"/>
  <c r="AS831"/>
  <c r="I831"/>
  <c r="H831"/>
  <c r="EG830"/>
  <c r="EH830" s="1"/>
  <c r="W830" s="1"/>
  <c r="EE830"/>
  <c r="V830" s="1"/>
  <c r="DU830"/>
  <c r="DV830" s="1"/>
  <c r="DT830"/>
  <c r="I830"/>
  <c r="H830"/>
  <c r="EG829"/>
  <c r="EH829" s="1"/>
  <c r="W829" s="1"/>
  <c r="EE829"/>
  <c r="V829" s="1"/>
  <c r="DU829"/>
  <c r="DV829" s="1"/>
  <c r="DT829"/>
  <c r="AS829"/>
  <c r="I829"/>
  <c r="H829"/>
  <c r="EG828"/>
  <c r="EH828" s="1"/>
  <c r="W828" s="1"/>
  <c r="EE828"/>
  <c r="EA828"/>
  <c r="T828" s="1"/>
  <c r="DU828"/>
  <c r="DV828" s="1"/>
  <c r="DT828"/>
  <c r="AS828"/>
  <c r="I828"/>
  <c r="H828"/>
  <c r="EG827"/>
  <c r="EH827" s="1"/>
  <c r="W827" s="1"/>
  <c r="EE827"/>
  <c r="V827" s="1"/>
  <c r="DU827"/>
  <c r="DV827" s="1"/>
  <c r="DT827"/>
  <c r="AS827"/>
  <c r="I827"/>
  <c r="H827"/>
  <c r="EG826"/>
  <c r="EH826" s="1"/>
  <c r="W826" s="1"/>
  <c r="EE826"/>
  <c r="EA826"/>
  <c r="T826" s="1"/>
  <c r="DU826"/>
  <c r="DV826" s="1"/>
  <c r="DT826"/>
  <c r="AS826"/>
  <c r="I826"/>
  <c r="H826"/>
  <c r="EG825"/>
  <c r="EH825" s="1"/>
  <c r="W825" s="1"/>
  <c r="EE825"/>
  <c r="V825" s="1"/>
  <c r="DU825"/>
  <c r="DV825" s="1"/>
  <c r="DT825"/>
  <c r="AS825"/>
  <c r="I825"/>
  <c r="H825"/>
  <c r="EG824"/>
  <c r="EH824" s="1"/>
  <c r="W824" s="1"/>
  <c r="EE824"/>
  <c r="EA824"/>
  <c r="T824" s="1"/>
  <c r="DU824"/>
  <c r="DV824" s="1"/>
  <c r="DT824"/>
  <c r="I824"/>
  <c r="H824"/>
  <c r="EG823"/>
  <c r="EH823" s="1"/>
  <c r="W823" s="1"/>
  <c r="EE823"/>
  <c r="EA823"/>
  <c r="T823" s="1"/>
  <c r="DU823"/>
  <c r="DV823" s="1"/>
  <c r="DT823"/>
  <c r="AS823"/>
  <c r="I823"/>
  <c r="H823"/>
  <c r="EG822"/>
  <c r="EH822" s="1"/>
  <c r="W822" s="1"/>
  <c r="EE822"/>
  <c r="V822" s="1"/>
  <c r="DU822"/>
  <c r="DV822" s="1"/>
  <c r="DT822"/>
  <c r="I822"/>
  <c r="H822"/>
  <c r="EG821"/>
  <c r="EH821" s="1"/>
  <c r="W821" s="1"/>
  <c r="EE821"/>
  <c r="V821" s="1"/>
  <c r="DU821"/>
  <c r="DV821" s="1"/>
  <c r="DT821"/>
  <c r="AS821"/>
  <c r="I821"/>
  <c r="H821"/>
  <c r="EG820"/>
  <c r="EH820" s="1"/>
  <c r="W820" s="1"/>
  <c r="EE820"/>
  <c r="EA820"/>
  <c r="T820" s="1"/>
  <c r="DU820"/>
  <c r="DV820" s="1"/>
  <c r="DT820"/>
  <c r="I820"/>
  <c r="H820"/>
  <c r="EG819"/>
  <c r="EH819" s="1"/>
  <c r="W819" s="1"/>
  <c r="EE819"/>
  <c r="EA819"/>
  <c r="T819" s="1"/>
  <c r="DU819"/>
  <c r="DV819" s="1"/>
  <c r="DT819"/>
  <c r="AS819"/>
  <c r="I819"/>
  <c r="H819"/>
  <c r="EG818"/>
  <c r="EH818" s="1"/>
  <c r="W818" s="1"/>
  <c r="EE818"/>
  <c r="V818" s="1"/>
  <c r="DU818"/>
  <c r="DV818" s="1"/>
  <c r="DT818"/>
  <c r="AS818"/>
  <c r="I818"/>
  <c r="H818"/>
  <c r="EG817"/>
  <c r="EH817" s="1"/>
  <c r="W817" s="1"/>
  <c r="EE817"/>
  <c r="EA817"/>
  <c r="T817" s="1"/>
  <c r="DU817"/>
  <c r="DV817" s="1"/>
  <c r="DT817"/>
  <c r="AS817"/>
  <c r="I817"/>
  <c r="H817"/>
  <c r="EG816"/>
  <c r="EH816" s="1"/>
  <c r="W816" s="1"/>
  <c r="EE816"/>
  <c r="V816" s="1"/>
  <c r="DU816"/>
  <c r="DV816" s="1"/>
  <c r="DT816"/>
  <c r="AS816"/>
  <c r="I816"/>
  <c r="H816"/>
  <c r="EG815"/>
  <c r="EH815" s="1"/>
  <c r="W815" s="1"/>
  <c r="EE815"/>
  <c r="EA815"/>
  <c r="T815" s="1"/>
  <c r="DU815"/>
  <c r="DV815" s="1"/>
  <c r="DT815"/>
  <c r="AS815"/>
  <c r="I815"/>
  <c r="H815"/>
  <c r="EG814"/>
  <c r="EH814" s="1"/>
  <c r="W814" s="1"/>
  <c r="EE814"/>
  <c r="V814" s="1"/>
  <c r="DU814"/>
  <c r="DV814" s="1"/>
  <c r="DT814"/>
  <c r="AS814"/>
  <c r="I814"/>
  <c r="H814"/>
  <c r="EG813"/>
  <c r="EH813" s="1"/>
  <c r="W813" s="1"/>
  <c r="EE813"/>
  <c r="EA813"/>
  <c r="T813" s="1"/>
  <c r="DU813"/>
  <c r="DV813" s="1"/>
  <c r="DT813"/>
  <c r="AS813"/>
  <c r="I813"/>
  <c r="H813"/>
  <c r="EG812"/>
  <c r="EH812" s="1"/>
  <c r="W812" s="1"/>
  <c r="EE812"/>
  <c r="V812" s="1"/>
  <c r="DU812"/>
  <c r="DV812" s="1"/>
  <c r="DT812"/>
  <c r="AS812"/>
  <c r="I812"/>
  <c r="H812"/>
  <c r="EG811"/>
  <c r="EH811" s="1"/>
  <c r="W811" s="1"/>
  <c r="EE811"/>
  <c r="EA811"/>
  <c r="T811" s="1"/>
  <c r="DU811"/>
  <c r="DV811" s="1"/>
  <c r="DT811"/>
  <c r="AS811"/>
  <c r="I811"/>
  <c r="H811"/>
  <c r="EG810"/>
  <c r="EH810" s="1"/>
  <c r="W810" s="1"/>
  <c r="EE810"/>
  <c r="V810" s="1"/>
  <c r="DU810"/>
  <c r="DV810" s="1"/>
  <c r="DT810"/>
  <c r="AS810"/>
  <c r="I810"/>
  <c r="H810"/>
  <c r="EG809"/>
  <c r="EH809" s="1"/>
  <c r="W809" s="1"/>
  <c r="EE809"/>
  <c r="EA809"/>
  <c r="T809" s="1"/>
  <c r="DU809"/>
  <c r="DV809" s="1"/>
  <c r="DT809"/>
  <c r="AS809"/>
  <c r="I809"/>
  <c r="H809"/>
  <c r="EG808"/>
  <c r="EH808" s="1"/>
  <c r="W808" s="1"/>
  <c r="EE808"/>
  <c r="V808" s="1"/>
  <c r="DU808"/>
  <c r="DV808" s="1"/>
  <c r="DT808"/>
  <c r="AS808"/>
  <c r="I808"/>
  <c r="H808"/>
  <c r="EG807"/>
  <c r="EH807" s="1"/>
  <c r="W807" s="1"/>
  <c r="EE807"/>
  <c r="EA807"/>
  <c r="T807" s="1"/>
  <c r="DU807"/>
  <c r="DV807" s="1"/>
  <c r="DT807"/>
  <c r="AS807"/>
  <c r="I807"/>
  <c r="H807"/>
  <c r="EG806"/>
  <c r="EH806" s="1"/>
  <c r="W806" s="1"/>
  <c r="EE806"/>
  <c r="V806" s="1"/>
  <c r="DU806"/>
  <c r="DV806" s="1"/>
  <c r="DT806"/>
  <c r="AS806"/>
  <c r="I806"/>
  <c r="H806"/>
  <c r="EG805"/>
  <c r="EE805"/>
  <c r="V805" s="1"/>
  <c r="EA805"/>
  <c r="T805" s="1"/>
  <c r="DU805"/>
  <c r="DT805"/>
  <c r="AS805"/>
  <c r="I805"/>
  <c r="H805"/>
  <c r="EG804"/>
  <c r="EH804" s="1"/>
  <c r="W804" s="1"/>
  <c r="EE804"/>
  <c r="V804" s="1"/>
  <c r="EA804"/>
  <c r="T804" s="1"/>
  <c r="DU804"/>
  <c r="DV804" s="1"/>
  <c r="DT804"/>
  <c r="AS804"/>
  <c r="I804"/>
  <c r="H804"/>
  <c r="EG803"/>
  <c r="EE803"/>
  <c r="V803" s="1"/>
  <c r="EA803"/>
  <c r="T803" s="1"/>
  <c r="DU803"/>
  <c r="DT803"/>
  <c r="AS803"/>
  <c r="I803"/>
  <c r="H803"/>
  <c r="EG802"/>
  <c r="EE802"/>
  <c r="V802" s="1"/>
  <c r="EA802"/>
  <c r="T802" s="1"/>
  <c r="DU802"/>
  <c r="DV802" s="1"/>
  <c r="DW802" s="1"/>
  <c r="DT802"/>
  <c r="AS802"/>
  <c r="I802"/>
  <c r="H802"/>
  <c r="EG801"/>
  <c r="EH801" s="1"/>
  <c r="W801" s="1"/>
  <c r="EE801"/>
  <c r="V801" s="1"/>
  <c r="EA801"/>
  <c r="T801" s="1"/>
  <c r="DU801"/>
  <c r="DV801" s="1"/>
  <c r="DT801"/>
  <c r="AS801"/>
  <c r="I801"/>
  <c r="H801"/>
  <c r="EG800"/>
  <c r="EH800" s="1"/>
  <c r="W800" s="1"/>
  <c r="EE800"/>
  <c r="V800" s="1"/>
  <c r="DU800"/>
  <c r="DT800"/>
  <c r="AS800"/>
  <c r="I800"/>
  <c r="H800"/>
  <c r="EG799"/>
  <c r="EH799" s="1"/>
  <c r="W799" s="1"/>
  <c r="EE799"/>
  <c r="V799" s="1"/>
  <c r="EA799"/>
  <c r="T799" s="1"/>
  <c r="DU799"/>
  <c r="DV799" s="1"/>
  <c r="DT799"/>
  <c r="AS799"/>
  <c r="I799"/>
  <c r="H799"/>
  <c r="EG798"/>
  <c r="EH798" s="1"/>
  <c r="W798" s="1"/>
  <c r="EE798"/>
  <c r="V798" s="1"/>
  <c r="DU798"/>
  <c r="DT798"/>
  <c r="AS798"/>
  <c r="I798"/>
  <c r="H798"/>
  <c r="EG797"/>
  <c r="EH797" s="1"/>
  <c r="W797" s="1"/>
  <c r="EE797"/>
  <c r="V797" s="1"/>
  <c r="EA797"/>
  <c r="T797" s="1"/>
  <c r="DU797"/>
  <c r="DV797" s="1"/>
  <c r="DT797"/>
  <c r="AS797"/>
  <c r="I797"/>
  <c r="H797"/>
  <c r="EG796"/>
  <c r="EH796" s="1"/>
  <c r="W796" s="1"/>
  <c r="EE796"/>
  <c r="V796" s="1"/>
  <c r="DU796"/>
  <c r="DV796" s="1"/>
  <c r="DW796" s="1"/>
  <c r="DX796" s="1"/>
  <c r="DT796"/>
  <c r="AS796"/>
  <c r="I796"/>
  <c r="H796"/>
  <c r="EG795"/>
  <c r="EE795"/>
  <c r="V795" s="1"/>
  <c r="EA795"/>
  <c r="T795" s="1"/>
  <c r="DU795"/>
  <c r="DV795" s="1"/>
  <c r="DW795" s="1"/>
  <c r="DT795"/>
  <c r="AS795"/>
  <c r="I795"/>
  <c r="H795"/>
  <c r="EG794"/>
  <c r="EE794"/>
  <c r="V794" s="1"/>
  <c r="EA794"/>
  <c r="T794" s="1"/>
  <c r="DU794"/>
  <c r="DT794"/>
  <c r="AS794"/>
  <c r="I794"/>
  <c r="H794"/>
  <c r="EG793"/>
  <c r="EH793" s="1"/>
  <c r="W793" s="1"/>
  <c r="EE793"/>
  <c r="V793" s="1"/>
  <c r="DU793"/>
  <c r="DV793" s="1"/>
  <c r="DT793"/>
  <c r="AS793"/>
  <c r="I793"/>
  <c r="H793"/>
  <c r="EG792"/>
  <c r="EE792"/>
  <c r="V792" s="1"/>
  <c r="DU792"/>
  <c r="DT792"/>
  <c r="AS792"/>
  <c r="I792"/>
  <c r="H792"/>
  <c r="EG791"/>
  <c r="EH791" s="1"/>
  <c r="W791" s="1"/>
  <c r="EE791"/>
  <c r="V791" s="1"/>
  <c r="EA791"/>
  <c r="T791" s="1"/>
  <c r="DU791"/>
  <c r="DT791"/>
  <c r="AS791"/>
  <c r="I791"/>
  <c r="H791"/>
  <c r="EG790"/>
  <c r="EE790"/>
  <c r="V790" s="1"/>
  <c r="EA790"/>
  <c r="T790" s="1"/>
  <c r="DU790"/>
  <c r="DT790"/>
  <c r="AS790"/>
  <c r="I790"/>
  <c r="H790"/>
  <c r="EG789"/>
  <c r="EE789"/>
  <c r="V789" s="1"/>
  <c r="EA789"/>
  <c r="T789" s="1"/>
  <c r="DU789"/>
  <c r="DV789" s="1"/>
  <c r="DW789" s="1"/>
  <c r="DT789"/>
  <c r="AS789"/>
  <c r="I789"/>
  <c r="H789"/>
  <c r="EG788"/>
  <c r="EE788"/>
  <c r="V788" s="1"/>
  <c r="EA788"/>
  <c r="DU788"/>
  <c r="DT788"/>
  <c r="AS788"/>
  <c r="I788"/>
  <c r="H788"/>
  <c r="EG787"/>
  <c r="EE787"/>
  <c r="ED787" s="1"/>
  <c r="U787" s="1"/>
  <c r="EA787"/>
  <c r="T787" s="1"/>
  <c r="DU787"/>
  <c r="DT787"/>
  <c r="I787"/>
  <c r="H787"/>
  <c r="EG786"/>
  <c r="EE786"/>
  <c r="V786" s="1"/>
  <c r="EA786"/>
  <c r="T786" s="1"/>
  <c r="DU786"/>
  <c r="DV786" s="1"/>
  <c r="DW786" s="1"/>
  <c r="DT786"/>
  <c r="AS786"/>
  <c r="ED786" s="1"/>
  <c r="U786" s="1"/>
  <c r="I786"/>
  <c r="H786"/>
  <c r="EG785"/>
  <c r="EE785"/>
  <c r="V785" s="1"/>
  <c r="DU785"/>
  <c r="DT785"/>
  <c r="AS785"/>
  <c r="I785"/>
  <c r="H785"/>
  <c r="EG784"/>
  <c r="EE784"/>
  <c r="V784" s="1"/>
  <c r="EA784"/>
  <c r="T784" s="1"/>
  <c r="DU784"/>
  <c r="DV784" s="1"/>
  <c r="DW784" s="1"/>
  <c r="DT784"/>
  <c r="AS784"/>
  <c r="I784"/>
  <c r="H784"/>
  <c r="EG783"/>
  <c r="EE783"/>
  <c r="V783" s="1"/>
  <c r="DU783"/>
  <c r="DT783"/>
  <c r="AS783"/>
  <c r="I783"/>
  <c r="H783"/>
  <c r="EG782"/>
  <c r="EE782"/>
  <c r="V782" s="1"/>
  <c r="DU782"/>
  <c r="DT782"/>
  <c r="AZ782"/>
  <c r="EQ782" s="1"/>
  <c r="FB782" s="1"/>
  <c r="FR782" s="1"/>
  <c r="I782"/>
  <c r="H782"/>
  <c r="EG781"/>
  <c r="EE781"/>
  <c r="V781" s="1"/>
  <c r="DU781"/>
  <c r="DV781" s="1"/>
  <c r="DT781"/>
  <c r="AS781"/>
  <c r="I781"/>
  <c r="H781"/>
  <c r="EG780"/>
  <c r="EE780"/>
  <c r="V780" s="1"/>
  <c r="DU780"/>
  <c r="DT780"/>
  <c r="AS780"/>
  <c r="I780"/>
  <c r="H780"/>
  <c r="EG779"/>
  <c r="EH779" s="1"/>
  <c r="W779" s="1"/>
  <c r="EE779"/>
  <c r="V779" s="1"/>
  <c r="DU779"/>
  <c r="DV779" s="1"/>
  <c r="DT779"/>
  <c r="AS779"/>
  <c r="I779"/>
  <c r="H779"/>
  <c r="EG778"/>
  <c r="EE778"/>
  <c r="V778" s="1"/>
  <c r="EA778"/>
  <c r="T778" s="1"/>
  <c r="DU778"/>
  <c r="DV778" s="1"/>
  <c r="DT778"/>
  <c r="AS778"/>
  <c r="I778"/>
  <c r="H778"/>
  <c r="EG777"/>
  <c r="EH777" s="1"/>
  <c r="W777" s="1"/>
  <c r="EE777"/>
  <c r="V777" s="1"/>
  <c r="DU777"/>
  <c r="DV777" s="1"/>
  <c r="DT777"/>
  <c r="AS777"/>
  <c r="I777"/>
  <c r="H777"/>
  <c r="EG776"/>
  <c r="EH776" s="1"/>
  <c r="W776" s="1"/>
  <c r="EE776"/>
  <c r="V776" s="1"/>
  <c r="DU776"/>
  <c r="DV776" s="1"/>
  <c r="DT776"/>
  <c r="AS776"/>
  <c r="I776"/>
  <c r="H776"/>
  <c r="EG775"/>
  <c r="EH775" s="1"/>
  <c r="W775" s="1"/>
  <c r="EE775"/>
  <c r="V775" s="1"/>
  <c r="DU775"/>
  <c r="DV775" s="1"/>
  <c r="DT775"/>
  <c r="AS775"/>
  <c r="AS773"/>
  <c r="ED773" s="1"/>
  <c r="AS772"/>
  <c r="ED772" s="1"/>
  <c r="EG769"/>
  <c r="EH769" s="1"/>
  <c r="W769" s="1"/>
  <c r="EE769"/>
  <c r="V769" s="1"/>
  <c r="EA769"/>
  <c r="T769" s="1"/>
  <c r="DU769"/>
  <c r="DV769" s="1"/>
  <c r="DT769"/>
  <c r="AS769"/>
  <c r="I769"/>
  <c r="H769"/>
  <c r="EG768"/>
  <c r="EE768"/>
  <c r="V768" s="1"/>
  <c r="EA768"/>
  <c r="DU768"/>
  <c r="DT768"/>
  <c r="AS768"/>
  <c r="I768"/>
  <c r="H768"/>
  <c r="EG767"/>
  <c r="EH767" s="1"/>
  <c r="W767" s="1"/>
  <c r="EE767"/>
  <c r="V767" s="1"/>
  <c r="DU767"/>
  <c r="DV767" s="1"/>
  <c r="DW767" s="1"/>
  <c r="DT767"/>
  <c r="AS767"/>
  <c r="I767"/>
  <c r="H767"/>
  <c r="EG766"/>
  <c r="EE766"/>
  <c r="V766" s="1"/>
  <c r="DU766"/>
  <c r="DT766"/>
  <c r="AS766"/>
  <c r="I766"/>
  <c r="H766"/>
  <c r="EG765"/>
  <c r="EH765" s="1"/>
  <c r="W765" s="1"/>
  <c r="EE765"/>
  <c r="V765" s="1"/>
  <c r="EA765"/>
  <c r="T765" s="1"/>
  <c r="DU765"/>
  <c r="DV765" s="1"/>
  <c r="DT765"/>
  <c r="AS765"/>
  <c r="ED765" s="1"/>
  <c r="U765" s="1"/>
  <c r="I765"/>
  <c r="H765"/>
  <c r="EG764"/>
  <c r="EE764"/>
  <c r="V764" s="1"/>
  <c r="EA764"/>
  <c r="T764" s="1"/>
  <c r="DU764"/>
  <c r="DT764"/>
  <c r="AS764"/>
  <c r="I764"/>
  <c r="H764"/>
  <c r="EG763"/>
  <c r="EE763"/>
  <c r="V763" s="1"/>
  <c r="EA763"/>
  <c r="T763" s="1"/>
  <c r="DU763"/>
  <c r="DV763" s="1"/>
  <c r="DW763" s="1"/>
  <c r="DT763"/>
  <c r="AS763"/>
  <c r="I763"/>
  <c r="H763"/>
  <c r="EG762"/>
  <c r="EE762"/>
  <c r="V762" s="1"/>
  <c r="DU762"/>
  <c r="DT762"/>
  <c r="AS762"/>
  <c r="I762"/>
  <c r="H762"/>
  <c r="EG761"/>
  <c r="EE761"/>
  <c r="V761" s="1"/>
  <c r="EA761"/>
  <c r="T761" s="1"/>
  <c r="DU761"/>
  <c r="DV761" s="1"/>
  <c r="DT761"/>
  <c r="AS761"/>
  <c r="I761"/>
  <c r="H761"/>
  <c r="EG760"/>
  <c r="EE760"/>
  <c r="V760" s="1"/>
  <c r="DU760"/>
  <c r="DT760"/>
  <c r="AS760"/>
  <c r="I760"/>
  <c r="H760"/>
  <c r="EG759"/>
  <c r="EE759"/>
  <c r="V759" s="1"/>
  <c r="DU759"/>
  <c r="DV759" s="1"/>
  <c r="DW759" s="1"/>
  <c r="DT759"/>
  <c r="AS759"/>
  <c r="I759"/>
  <c r="H759"/>
  <c r="EG758"/>
  <c r="EE758"/>
  <c r="V758" s="1"/>
  <c r="EA758"/>
  <c r="T758" s="1"/>
  <c r="DU758"/>
  <c r="DT758"/>
  <c r="AS758"/>
  <c r="I758"/>
  <c r="H758"/>
  <c r="EG757"/>
  <c r="EH757" s="1"/>
  <c r="W757" s="1"/>
  <c r="EE757"/>
  <c r="V757" s="1"/>
  <c r="EA757"/>
  <c r="T757" s="1"/>
  <c r="DU757"/>
  <c r="DV757" s="1"/>
  <c r="DW757" s="1"/>
  <c r="DT757"/>
  <c r="AS757"/>
  <c r="I757"/>
  <c r="H757"/>
  <c r="EG756"/>
  <c r="EE756"/>
  <c r="V756" s="1"/>
  <c r="DU756"/>
  <c r="DV756" s="1"/>
  <c r="DT756"/>
  <c r="AS756"/>
  <c r="I756"/>
  <c r="H756"/>
  <c r="EG755"/>
  <c r="EH755" s="1"/>
  <c r="W755" s="1"/>
  <c r="EE755"/>
  <c r="V755" s="1"/>
  <c r="EA755"/>
  <c r="T755" s="1"/>
  <c r="DU755"/>
  <c r="DV755" s="1"/>
  <c r="DT755"/>
  <c r="AS755"/>
  <c r="I755"/>
  <c r="H755"/>
  <c r="EG754"/>
  <c r="EH754" s="1"/>
  <c r="W754" s="1"/>
  <c r="EE754"/>
  <c r="V754" s="1"/>
  <c r="DU754"/>
  <c r="DV754" s="1"/>
  <c r="DT754"/>
  <c r="AS754"/>
  <c r="I754"/>
  <c r="H754"/>
  <c r="EG753"/>
  <c r="EH753" s="1"/>
  <c r="W753" s="1"/>
  <c r="EE753"/>
  <c r="V753" s="1"/>
  <c r="EA753"/>
  <c r="T753" s="1"/>
  <c r="DU753"/>
  <c r="DV753" s="1"/>
  <c r="DT753"/>
  <c r="AS753"/>
  <c r="I753"/>
  <c r="H753"/>
  <c r="EG752"/>
  <c r="EH752" s="1"/>
  <c r="W752" s="1"/>
  <c r="EE752"/>
  <c r="V752" s="1"/>
  <c r="DU752"/>
  <c r="DV752" s="1"/>
  <c r="DT752"/>
  <c r="AS752"/>
  <c r="I752"/>
  <c r="H752"/>
  <c r="EG751"/>
  <c r="EE751"/>
  <c r="V751" s="1"/>
  <c r="EA751"/>
  <c r="T751" s="1"/>
  <c r="DU751"/>
  <c r="DV751" s="1"/>
  <c r="DT751"/>
  <c r="AS751"/>
  <c r="I751"/>
  <c r="H751"/>
  <c r="EG750"/>
  <c r="EH750" s="1"/>
  <c r="W750" s="1"/>
  <c r="EE750"/>
  <c r="V750" s="1"/>
  <c r="EA750"/>
  <c r="DU750"/>
  <c r="DV750" s="1"/>
  <c r="DT750"/>
  <c r="AS750"/>
  <c r="I750"/>
  <c r="H750"/>
  <c r="EG749"/>
  <c r="EE749"/>
  <c r="V749" s="1"/>
  <c r="EA749"/>
  <c r="T749" s="1"/>
  <c r="DU749"/>
  <c r="DV749" s="1"/>
  <c r="DT749"/>
  <c r="AS749"/>
  <c r="I749"/>
  <c r="H749"/>
  <c r="EG747"/>
  <c r="EH747" s="1"/>
  <c r="W747" s="1"/>
  <c r="EE747"/>
  <c r="V747" s="1"/>
  <c r="EA747"/>
  <c r="DU747"/>
  <c r="DV747" s="1"/>
  <c r="DT747"/>
  <c r="AS747"/>
  <c r="I747"/>
  <c r="H747"/>
  <c r="EG746"/>
  <c r="EE746"/>
  <c r="V746" s="1"/>
  <c r="EA746"/>
  <c r="T746" s="1"/>
  <c r="DU746"/>
  <c r="DV746" s="1"/>
  <c r="DT746"/>
  <c r="AS746"/>
  <c r="I746"/>
  <c r="H746"/>
  <c r="EG745"/>
  <c r="EH745" s="1"/>
  <c r="W745" s="1"/>
  <c r="EE745"/>
  <c r="V745" s="1"/>
  <c r="DU745"/>
  <c r="DV745" s="1"/>
  <c r="DT745"/>
  <c r="AS745"/>
  <c r="I745"/>
  <c r="H745"/>
  <c r="EG744"/>
  <c r="EH744" s="1"/>
  <c r="W744" s="1"/>
  <c r="EE744"/>
  <c r="V744" s="1"/>
  <c r="DU744"/>
  <c r="DT744"/>
  <c r="DJ744"/>
  <c r="I744"/>
  <c r="H744"/>
  <c r="EG743"/>
  <c r="EH743" s="1"/>
  <c r="W743" s="1"/>
  <c r="EE743"/>
  <c r="EA743"/>
  <c r="DU743"/>
  <c r="DT743"/>
  <c r="AS743"/>
  <c r="I743"/>
  <c r="H743"/>
  <c r="EG742"/>
  <c r="EH742" s="1"/>
  <c r="W742" s="1"/>
  <c r="EE742"/>
  <c r="V742" s="1"/>
  <c r="EA742"/>
  <c r="T742" s="1"/>
  <c r="DU742"/>
  <c r="DV742" s="1"/>
  <c r="DT742"/>
  <c r="AS742"/>
  <c r="I742"/>
  <c r="H742"/>
  <c r="EG741"/>
  <c r="EH741" s="1"/>
  <c r="W741" s="1"/>
  <c r="EE741"/>
  <c r="EA741"/>
  <c r="T741" s="1"/>
  <c r="DU741"/>
  <c r="DT741"/>
  <c r="AS741"/>
  <c r="I741"/>
  <c r="H741"/>
  <c r="EG740"/>
  <c r="EH740" s="1"/>
  <c r="W740" s="1"/>
  <c r="EE740"/>
  <c r="V740" s="1"/>
  <c r="EA740"/>
  <c r="T740" s="1"/>
  <c r="DU740"/>
  <c r="DV740" s="1"/>
  <c r="DT740"/>
  <c r="AS740"/>
  <c r="I740"/>
  <c r="H740"/>
  <c r="EG739"/>
  <c r="EH739" s="1"/>
  <c r="W739" s="1"/>
  <c r="EE739"/>
  <c r="EA739"/>
  <c r="T739" s="1"/>
  <c r="DU739"/>
  <c r="DT739"/>
  <c r="AS739"/>
  <c r="I739"/>
  <c r="H739"/>
  <c r="EG738"/>
  <c r="EH738" s="1"/>
  <c r="W738" s="1"/>
  <c r="EE738"/>
  <c r="ED738" s="1"/>
  <c r="U738" s="1"/>
  <c r="EA738"/>
  <c r="T738" s="1"/>
  <c r="DU738"/>
  <c r="DV738" s="1"/>
  <c r="DT738"/>
  <c r="I738"/>
  <c r="H738"/>
  <c r="EG737"/>
  <c r="EH737" s="1"/>
  <c r="W737" s="1"/>
  <c r="EE737"/>
  <c r="EA737"/>
  <c r="T737" s="1"/>
  <c r="DU737"/>
  <c r="DV737" s="1"/>
  <c r="DT737"/>
  <c r="AS737"/>
  <c r="I737"/>
  <c r="H737"/>
  <c r="EG736"/>
  <c r="EH736" s="1"/>
  <c r="W736" s="1"/>
  <c r="EE736"/>
  <c r="DU736"/>
  <c r="DT736"/>
  <c r="I736"/>
  <c r="H736"/>
  <c r="EG735"/>
  <c r="EH735" s="1"/>
  <c r="W735" s="1"/>
  <c r="EE735"/>
  <c r="EA735"/>
  <c r="T735" s="1"/>
  <c r="DU735"/>
  <c r="DT735"/>
  <c r="AS735"/>
  <c r="I735"/>
  <c r="H735"/>
  <c r="EG734"/>
  <c r="EH734" s="1"/>
  <c r="W734" s="1"/>
  <c r="EE734"/>
  <c r="ED734" s="1"/>
  <c r="U734" s="1"/>
  <c r="EA734"/>
  <c r="T734" s="1"/>
  <c r="DU734"/>
  <c r="DV734" s="1"/>
  <c r="DT734"/>
  <c r="I734"/>
  <c r="H734"/>
  <c r="EG733"/>
  <c r="EH733" s="1"/>
  <c r="W733" s="1"/>
  <c r="EE733"/>
  <c r="EA733"/>
  <c r="T733" s="1"/>
  <c r="DU733"/>
  <c r="DV733" s="1"/>
  <c r="DT733"/>
  <c r="AS733"/>
  <c r="I733"/>
  <c r="H733"/>
  <c r="EG732"/>
  <c r="EH732" s="1"/>
  <c r="W732" s="1"/>
  <c r="EE732"/>
  <c r="DU732"/>
  <c r="DT732"/>
  <c r="I732"/>
  <c r="H732"/>
  <c r="EG731"/>
  <c r="EH731" s="1"/>
  <c r="W731" s="1"/>
  <c r="EE731"/>
  <c r="EA731"/>
  <c r="T731" s="1"/>
  <c r="DU731"/>
  <c r="DT731"/>
  <c r="AS731"/>
  <c r="I731"/>
  <c r="H731"/>
  <c r="EG730"/>
  <c r="EH730" s="1"/>
  <c r="W730" s="1"/>
  <c r="EE730"/>
  <c r="V730" s="1"/>
  <c r="EA730"/>
  <c r="T730" s="1"/>
  <c r="DU730"/>
  <c r="DV730" s="1"/>
  <c r="DT730"/>
  <c r="AS730"/>
  <c r="I730"/>
  <c r="H730"/>
  <c r="EG729"/>
  <c r="EH729" s="1"/>
  <c r="W729" s="1"/>
  <c r="EE729"/>
  <c r="DU729"/>
  <c r="DT729"/>
  <c r="AS729"/>
  <c r="I729"/>
  <c r="H729"/>
  <c r="EG728"/>
  <c r="EH728" s="1"/>
  <c r="W728" s="1"/>
  <c r="EE728"/>
  <c r="V728" s="1"/>
  <c r="EA728"/>
  <c r="T728" s="1"/>
  <c r="DU728"/>
  <c r="DV728" s="1"/>
  <c r="DT728"/>
  <c r="AS728"/>
  <c r="I728"/>
  <c r="H728"/>
  <c r="EG727"/>
  <c r="EH727" s="1"/>
  <c r="W727" s="1"/>
  <c r="EE727"/>
  <c r="DU727"/>
  <c r="DT727"/>
  <c r="AS727"/>
  <c r="I727"/>
  <c r="H727"/>
  <c r="EG726"/>
  <c r="EH726" s="1"/>
  <c r="W726" s="1"/>
  <c r="EE726"/>
  <c r="V726" s="1"/>
  <c r="EA726"/>
  <c r="T726" s="1"/>
  <c r="DU726"/>
  <c r="DV726" s="1"/>
  <c r="DT726"/>
  <c r="AS726"/>
  <c r="I726"/>
  <c r="H726"/>
  <c r="EG725"/>
  <c r="EH725" s="1"/>
  <c r="W725" s="1"/>
  <c r="EE725"/>
  <c r="EA725"/>
  <c r="T725" s="1"/>
  <c r="DU725"/>
  <c r="DT725"/>
  <c r="AS725"/>
  <c r="I725"/>
  <c r="H725"/>
  <c r="EG724"/>
  <c r="EH724" s="1"/>
  <c r="W724" s="1"/>
  <c r="EE724"/>
  <c r="V724" s="1"/>
  <c r="EA724"/>
  <c r="T724" s="1"/>
  <c r="DU724"/>
  <c r="DV724" s="1"/>
  <c r="DT724"/>
  <c r="AS724"/>
  <c r="I724"/>
  <c r="H724"/>
  <c r="EG723"/>
  <c r="EH723" s="1"/>
  <c r="W723" s="1"/>
  <c r="EE723"/>
  <c r="EA723"/>
  <c r="T723" s="1"/>
  <c r="DU723"/>
  <c r="DT723"/>
  <c r="AS723"/>
  <c r="I723"/>
  <c r="H723"/>
  <c r="EG722"/>
  <c r="EH722" s="1"/>
  <c r="W722" s="1"/>
  <c r="EE722"/>
  <c r="V722" s="1"/>
  <c r="EA722"/>
  <c r="T722" s="1"/>
  <c r="DU722"/>
  <c r="DV722" s="1"/>
  <c r="DT722"/>
  <c r="AS722"/>
  <c r="I722"/>
  <c r="H722"/>
  <c r="EG721"/>
  <c r="EH721" s="1"/>
  <c r="W721" s="1"/>
  <c r="EE721"/>
  <c r="DU721"/>
  <c r="DT721"/>
  <c r="AS721"/>
  <c r="I721"/>
  <c r="H721"/>
  <c r="EG720"/>
  <c r="EH720" s="1"/>
  <c r="W720" s="1"/>
  <c r="EE720"/>
  <c r="V720" s="1"/>
  <c r="EA720"/>
  <c r="T720" s="1"/>
  <c r="DU720"/>
  <c r="DV720" s="1"/>
  <c r="DT720"/>
  <c r="AS720"/>
  <c r="I720"/>
  <c r="H720"/>
  <c r="EG719"/>
  <c r="EH719" s="1"/>
  <c r="W719" s="1"/>
  <c r="EE719"/>
  <c r="DU719"/>
  <c r="DT719"/>
  <c r="AS719"/>
  <c r="I719"/>
  <c r="H719"/>
  <c r="EG718"/>
  <c r="EH718" s="1"/>
  <c r="W718" s="1"/>
  <c r="EE718"/>
  <c r="V718" s="1"/>
  <c r="EA718"/>
  <c r="T718" s="1"/>
  <c r="DU718"/>
  <c r="DV718" s="1"/>
  <c r="DT718"/>
  <c r="AS718"/>
  <c r="I718"/>
  <c r="H718"/>
  <c r="EG717"/>
  <c r="EH717" s="1"/>
  <c r="W717" s="1"/>
  <c r="EE717"/>
  <c r="EA717"/>
  <c r="T717" s="1"/>
  <c r="DU717"/>
  <c r="DT717"/>
  <c r="AS717"/>
  <c r="I717"/>
  <c r="H717"/>
  <c r="EG716"/>
  <c r="EH716" s="1"/>
  <c r="W716" s="1"/>
  <c r="EE716"/>
  <c r="V716" s="1"/>
  <c r="EA716"/>
  <c r="T716" s="1"/>
  <c r="DU716"/>
  <c r="DV716" s="1"/>
  <c r="DT716"/>
  <c r="AS716"/>
  <c r="I716"/>
  <c r="H716"/>
  <c r="EG715"/>
  <c r="EH715" s="1"/>
  <c r="W715" s="1"/>
  <c r="EE715"/>
  <c r="EA715"/>
  <c r="T715" s="1"/>
  <c r="DU715"/>
  <c r="DT715"/>
  <c r="AS715"/>
  <c r="I715"/>
  <c r="H715"/>
  <c r="EG714"/>
  <c r="EH714" s="1"/>
  <c r="W714" s="1"/>
  <c r="EE714"/>
  <c r="EA714"/>
  <c r="T714" s="1"/>
  <c r="DU714"/>
  <c r="DV714" s="1"/>
  <c r="DT714"/>
  <c r="DJ714"/>
  <c r="AS714"/>
  <c r="I714"/>
  <c r="H714"/>
  <c r="EG713"/>
  <c r="EH713" s="1"/>
  <c r="W713" s="1"/>
  <c r="EE713"/>
  <c r="EA713"/>
  <c r="T713" s="1"/>
  <c r="DU713"/>
  <c r="DV713" s="1"/>
  <c r="DT713"/>
  <c r="AS713"/>
  <c r="I713"/>
  <c r="H713"/>
  <c r="EG712"/>
  <c r="EH712" s="1"/>
  <c r="W712" s="1"/>
  <c r="EE712"/>
  <c r="V712" s="1"/>
  <c r="EA712"/>
  <c r="T712" s="1"/>
  <c r="DU712"/>
  <c r="DT712"/>
  <c r="AS712"/>
  <c r="ED712" s="1"/>
  <c r="U712" s="1"/>
  <c r="I712"/>
  <c r="H712"/>
  <c r="EG711"/>
  <c r="EH711" s="1"/>
  <c r="W711" s="1"/>
  <c r="EE711"/>
  <c r="EA711"/>
  <c r="T711" s="1"/>
  <c r="DU711"/>
  <c r="DV711" s="1"/>
  <c r="DT711"/>
  <c r="AS711"/>
  <c r="I711"/>
  <c r="H711"/>
  <c r="EG710"/>
  <c r="EE710"/>
  <c r="V710" s="1"/>
  <c r="EA710"/>
  <c r="T710" s="1"/>
  <c r="DU710"/>
  <c r="DV710" s="1"/>
  <c r="DT710"/>
  <c r="AS710"/>
  <c r="I710"/>
  <c r="H710"/>
  <c r="EG709"/>
  <c r="EH709" s="1"/>
  <c r="W709" s="1"/>
  <c r="EE709"/>
  <c r="EA709"/>
  <c r="T709" s="1"/>
  <c r="DU709"/>
  <c r="DV709" s="1"/>
  <c r="DT709"/>
  <c r="AS709"/>
  <c r="I709"/>
  <c r="H709"/>
  <c r="EG708"/>
  <c r="EH708" s="1"/>
  <c r="W708" s="1"/>
  <c r="EE708"/>
  <c r="V708" s="1"/>
  <c r="EA708"/>
  <c r="T708" s="1"/>
  <c r="DU708"/>
  <c r="DT708"/>
  <c r="AS708"/>
  <c r="I708"/>
  <c r="H708"/>
  <c r="EG707"/>
  <c r="EH707" s="1"/>
  <c r="W707" s="1"/>
  <c r="EE707"/>
  <c r="EA707"/>
  <c r="T707" s="1"/>
  <c r="DU707"/>
  <c r="DV707" s="1"/>
  <c r="DT707"/>
  <c r="AS707"/>
  <c r="I707"/>
  <c r="H707"/>
  <c r="EG706"/>
  <c r="EE706"/>
  <c r="V706" s="1"/>
  <c r="EA706"/>
  <c r="T706" s="1"/>
  <c r="DU706"/>
  <c r="DT706"/>
  <c r="AS706"/>
  <c r="I706"/>
  <c r="H706"/>
  <c r="EG705"/>
  <c r="EH705" s="1"/>
  <c r="W705" s="1"/>
  <c r="EE705"/>
  <c r="EA705"/>
  <c r="T705" s="1"/>
  <c r="DU705"/>
  <c r="DV705" s="1"/>
  <c r="DT705"/>
  <c r="AS705"/>
  <c r="I705"/>
  <c r="H705"/>
  <c r="EG704"/>
  <c r="EH704" s="1"/>
  <c r="W704" s="1"/>
  <c r="EE704"/>
  <c r="V704" s="1"/>
  <c r="EA704"/>
  <c r="T704" s="1"/>
  <c r="DU704"/>
  <c r="DT704"/>
  <c r="AS704"/>
  <c r="I704"/>
  <c r="H704"/>
  <c r="EG703"/>
  <c r="EH703" s="1"/>
  <c r="W703" s="1"/>
  <c r="EE703"/>
  <c r="EA703"/>
  <c r="T703" s="1"/>
  <c r="DU703"/>
  <c r="DV703" s="1"/>
  <c r="DT703"/>
  <c r="AS703"/>
  <c r="I703"/>
  <c r="H703"/>
  <c r="EG702"/>
  <c r="EH702" s="1"/>
  <c r="W702" s="1"/>
  <c r="EE702"/>
  <c r="V702" s="1"/>
  <c r="EA702"/>
  <c r="T702" s="1"/>
  <c r="DU702"/>
  <c r="DT702"/>
  <c r="I702"/>
  <c r="H702"/>
  <c r="EG701"/>
  <c r="EH701" s="1"/>
  <c r="W701" s="1"/>
  <c r="EE701"/>
  <c r="V701" s="1"/>
  <c r="EA701"/>
  <c r="T701" s="1"/>
  <c r="DU701"/>
  <c r="DT701"/>
  <c r="DJ701"/>
  <c r="I701"/>
  <c r="H701"/>
  <c r="EG700"/>
  <c r="EH700" s="1"/>
  <c r="W700" s="1"/>
  <c r="EE700"/>
  <c r="EA700"/>
  <c r="T700" s="1"/>
  <c r="DU700"/>
  <c r="DT700"/>
  <c r="AS700"/>
  <c r="I700"/>
  <c r="H700"/>
  <c r="EG699"/>
  <c r="EH699" s="1"/>
  <c r="W699" s="1"/>
  <c r="EE699"/>
  <c r="V699" s="1"/>
  <c r="EA699"/>
  <c r="T699" s="1"/>
  <c r="DU699"/>
  <c r="DV699" s="1"/>
  <c r="DT699"/>
  <c r="AS699"/>
  <c r="I699"/>
  <c r="H699"/>
  <c r="EG698"/>
  <c r="EH698" s="1"/>
  <c r="W698" s="1"/>
  <c r="EE698"/>
  <c r="EA698"/>
  <c r="T698" s="1"/>
  <c r="DU698"/>
  <c r="DT698"/>
  <c r="AS698"/>
  <c r="I698"/>
  <c r="H698"/>
  <c r="EG697"/>
  <c r="EH697" s="1"/>
  <c r="W697" s="1"/>
  <c r="EE697"/>
  <c r="ED697" s="1"/>
  <c r="U697" s="1"/>
  <c r="EA697"/>
  <c r="T697" s="1"/>
  <c r="DU697"/>
  <c r="DV697" s="1"/>
  <c r="DT697"/>
  <c r="I697"/>
  <c r="H697"/>
  <c r="EG696"/>
  <c r="EH696" s="1"/>
  <c r="W696" s="1"/>
  <c r="EE696"/>
  <c r="EA696"/>
  <c r="T696" s="1"/>
  <c r="DU696"/>
  <c r="DV696" s="1"/>
  <c r="DT696"/>
  <c r="AS696"/>
  <c r="I696"/>
  <c r="H696"/>
  <c r="EG695"/>
  <c r="EH695" s="1"/>
  <c r="W695" s="1"/>
  <c r="EE695"/>
  <c r="EA695"/>
  <c r="T695" s="1"/>
  <c r="DU695"/>
  <c r="DT695"/>
  <c r="AS695"/>
  <c r="I695"/>
  <c r="H695"/>
  <c r="EG694"/>
  <c r="EH694" s="1"/>
  <c r="W694" s="1"/>
  <c r="EE694"/>
  <c r="EA694"/>
  <c r="T694" s="1"/>
  <c r="DU694"/>
  <c r="DV694" s="1"/>
  <c r="DT694"/>
  <c r="AS694"/>
  <c r="I694"/>
  <c r="H694"/>
  <c r="EG693"/>
  <c r="EH693" s="1"/>
  <c r="W693" s="1"/>
  <c r="EE693"/>
  <c r="DU693"/>
  <c r="DT693"/>
  <c r="AS693"/>
  <c r="I693"/>
  <c r="H693"/>
  <c r="EG692"/>
  <c r="EH692" s="1"/>
  <c r="W692" s="1"/>
  <c r="EE692"/>
  <c r="V692" s="1"/>
  <c r="DU692"/>
  <c r="DV692" s="1"/>
  <c r="DT692"/>
  <c r="I692"/>
  <c r="H692"/>
  <c r="EG691"/>
  <c r="EH691" s="1"/>
  <c r="W691" s="1"/>
  <c r="EE691"/>
  <c r="V691" s="1"/>
  <c r="DU691"/>
  <c r="DV691" s="1"/>
  <c r="DT691"/>
  <c r="AS691"/>
  <c r="I691"/>
  <c r="H691"/>
  <c r="EG690"/>
  <c r="EH690" s="1"/>
  <c r="W690" s="1"/>
  <c r="EE690"/>
  <c r="EA690"/>
  <c r="DU690"/>
  <c r="DT690"/>
  <c r="AS690"/>
  <c r="I690"/>
  <c r="H690"/>
  <c r="EG689"/>
  <c r="EH689" s="1"/>
  <c r="W689" s="1"/>
  <c r="EE689"/>
  <c r="DU689"/>
  <c r="DV689" s="1"/>
  <c r="DT689"/>
  <c r="AS689"/>
  <c r="I689"/>
  <c r="H689"/>
  <c r="EG688"/>
  <c r="EH688" s="1"/>
  <c r="W688" s="1"/>
  <c r="EE688"/>
  <c r="DU688"/>
  <c r="DT688"/>
  <c r="AS688"/>
  <c r="I688"/>
  <c r="H688"/>
  <c r="EG687"/>
  <c r="EH687" s="1"/>
  <c r="W687" s="1"/>
  <c r="EE687"/>
  <c r="V687" s="1"/>
  <c r="DU687"/>
  <c r="DV687" s="1"/>
  <c r="DT687"/>
  <c r="AS687"/>
  <c r="I687"/>
  <c r="H687"/>
  <c r="EG686"/>
  <c r="EH686" s="1"/>
  <c r="W686" s="1"/>
  <c r="EE686"/>
  <c r="EA686"/>
  <c r="T686" s="1"/>
  <c r="DU686"/>
  <c r="DT686"/>
  <c r="I686"/>
  <c r="H686"/>
  <c r="EG685"/>
  <c r="EH685" s="1"/>
  <c r="W685" s="1"/>
  <c r="EE685"/>
  <c r="DU685"/>
  <c r="DT685"/>
  <c r="AS685"/>
  <c r="I685"/>
  <c r="H685"/>
  <c r="EG684"/>
  <c r="EH684" s="1"/>
  <c r="W684" s="1"/>
  <c r="EE684"/>
  <c r="V684" s="1"/>
  <c r="DU684"/>
  <c r="DV684" s="1"/>
  <c r="DT684"/>
  <c r="I684"/>
  <c r="H684"/>
  <c r="EG683"/>
  <c r="EH683" s="1"/>
  <c r="W683" s="1"/>
  <c r="EE683"/>
  <c r="ED683" s="1"/>
  <c r="U683" s="1"/>
  <c r="DU683"/>
  <c r="DV683" s="1"/>
  <c r="DT683"/>
  <c r="I683"/>
  <c r="H683"/>
  <c r="EG682"/>
  <c r="EH682" s="1"/>
  <c r="W682" s="1"/>
  <c r="EE682"/>
  <c r="V682" s="1"/>
  <c r="DU682"/>
  <c r="DV682" s="1"/>
  <c r="DT682"/>
  <c r="I682"/>
  <c r="H682"/>
  <c r="EG681"/>
  <c r="EE681"/>
  <c r="DU681"/>
  <c r="DV681" s="1"/>
  <c r="DT681"/>
  <c r="I681"/>
  <c r="H681"/>
  <c r="EG680"/>
  <c r="EH680" s="1"/>
  <c r="W680" s="1"/>
  <c r="EE680"/>
  <c r="V680" s="1"/>
  <c r="DU680"/>
  <c r="DT680"/>
  <c r="AS680"/>
  <c r="I680"/>
  <c r="H680"/>
  <c r="EG679"/>
  <c r="EH679" s="1"/>
  <c r="W679" s="1"/>
  <c r="EE679"/>
  <c r="EA679"/>
  <c r="T679" s="1"/>
  <c r="DU679"/>
  <c r="DT679"/>
  <c r="I679"/>
  <c r="H679"/>
  <c r="EG678"/>
  <c r="EH678" s="1"/>
  <c r="W678" s="1"/>
  <c r="EE678"/>
  <c r="V678" s="1"/>
  <c r="DU678"/>
  <c r="DT678"/>
  <c r="AS678"/>
  <c r="I678"/>
  <c r="H678"/>
  <c r="EG677"/>
  <c r="EH677" s="1"/>
  <c r="W677" s="1"/>
  <c r="EE677"/>
  <c r="EA677"/>
  <c r="T677" s="1"/>
  <c r="DU677"/>
  <c r="DT677"/>
  <c r="AS677"/>
  <c r="I677"/>
  <c r="H677"/>
  <c r="EG676"/>
  <c r="EH676" s="1"/>
  <c r="W676" s="1"/>
  <c r="EE676"/>
  <c r="V676" s="1"/>
  <c r="DU676"/>
  <c r="DT676"/>
  <c r="AS676"/>
  <c r="I676"/>
  <c r="H676"/>
  <c r="EG675"/>
  <c r="EH675" s="1"/>
  <c r="W675" s="1"/>
  <c r="EE675"/>
  <c r="V675" s="1"/>
  <c r="EA675"/>
  <c r="DU675"/>
  <c r="DV675" s="1"/>
  <c r="DT675"/>
  <c r="AS675"/>
  <c r="I675"/>
  <c r="H675"/>
  <c r="EG674"/>
  <c r="EE674"/>
  <c r="EA674"/>
  <c r="T674" s="1"/>
  <c r="DU674"/>
  <c r="DV674" s="1"/>
  <c r="DT674"/>
  <c r="AS674"/>
  <c r="I674"/>
  <c r="H674"/>
  <c r="EG673"/>
  <c r="EH673" s="1"/>
  <c r="W673" s="1"/>
  <c r="EE673"/>
  <c r="V673" s="1"/>
  <c r="EA673"/>
  <c r="DU673"/>
  <c r="DV673" s="1"/>
  <c r="DT673"/>
  <c r="AS673"/>
  <c r="I673"/>
  <c r="H673"/>
  <c r="EG672"/>
  <c r="EE672"/>
  <c r="EA672"/>
  <c r="T672" s="1"/>
  <c r="DU672"/>
  <c r="DV672" s="1"/>
  <c r="DT672"/>
  <c r="AS672"/>
  <c r="I672"/>
  <c r="H672"/>
  <c r="EG671"/>
  <c r="EH671" s="1"/>
  <c r="W671" s="1"/>
  <c r="EE671"/>
  <c r="V671" s="1"/>
  <c r="EA671"/>
  <c r="DU671"/>
  <c r="DV671" s="1"/>
  <c r="DT671"/>
  <c r="AS671"/>
  <c r="I671"/>
  <c r="H671"/>
  <c r="EG670"/>
  <c r="EE670"/>
  <c r="EA670"/>
  <c r="T670" s="1"/>
  <c r="DU670"/>
  <c r="DV670" s="1"/>
  <c r="DT670"/>
  <c r="AS670"/>
  <c r="I670"/>
  <c r="H670"/>
  <c r="EG669"/>
  <c r="EH669" s="1"/>
  <c r="W669" s="1"/>
  <c r="EE669"/>
  <c r="V669" s="1"/>
  <c r="EA669"/>
  <c r="DU669"/>
  <c r="DV669" s="1"/>
  <c r="DT669"/>
  <c r="AS669"/>
  <c r="I669"/>
  <c r="H669"/>
  <c r="EG668"/>
  <c r="EE668"/>
  <c r="EA668"/>
  <c r="T668" s="1"/>
  <c r="DU668"/>
  <c r="DV668" s="1"/>
  <c r="DT668"/>
  <c r="AS668"/>
  <c r="I668"/>
  <c r="H668"/>
  <c r="EG667"/>
  <c r="EE667"/>
  <c r="V667" s="1"/>
  <c r="EA667"/>
  <c r="DU667"/>
  <c r="DV667" s="1"/>
  <c r="DT667"/>
  <c r="AS667"/>
  <c r="I667"/>
  <c r="H667"/>
  <c r="EG666"/>
  <c r="EE666"/>
  <c r="EA666"/>
  <c r="T666" s="1"/>
  <c r="DU666"/>
  <c r="DV666" s="1"/>
  <c r="DT666"/>
  <c r="AS666"/>
  <c r="I666"/>
  <c r="H666"/>
  <c r="EG665"/>
  <c r="EH665" s="1"/>
  <c r="W665" s="1"/>
  <c r="EE665"/>
  <c r="EA665"/>
  <c r="DU665"/>
  <c r="DV665" s="1"/>
  <c r="DW665" s="1"/>
  <c r="DT665"/>
  <c r="I665"/>
  <c r="H665"/>
  <c r="EG664"/>
  <c r="EH664" s="1"/>
  <c r="W664" s="1"/>
  <c r="EE664"/>
  <c r="V664" s="1"/>
  <c r="DU664"/>
  <c r="DV664" s="1"/>
  <c r="DT664"/>
  <c r="AS664"/>
  <c r="I664"/>
  <c r="H664"/>
  <c r="EG663"/>
  <c r="EH663" s="1"/>
  <c r="W663" s="1"/>
  <c r="EE663"/>
  <c r="ED663" s="1"/>
  <c r="U663" s="1"/>
  <c r="EA663"/>
  <c r="T663" s="1"/>
  <c r="DU663"/>
  <c r="DV663" s="1"/>
  <c r="DT663"/>
  <c r="I663"/>
  <c r="H663"/>
  <c r="EG662"/>
  <c r="EH662" s="1"/>
  <c r="W662" s="1"/>
  <c r="EE662"/>
  <c r="EA662"/>
  <c r="T662" s="1"/>
  <c r="DU662"/>
  <c r="DV662" s="1"/>
  <c r="DT662"/>
  <c r="AS662"/>
  <c r="I662"/>
  <c r="H662"/>
  <c r="EG661"/>
  <c r="EH661" s="1"/>
  <c r="W661" s="1"/>
  <c r="EE661"/>
  <c r="DU661"/>
  <c r="DV661" s="1"/>
  <c r="DT661"/>
  <c r="I661"/>
  <c r="H661"/>
  <c r="EG660"/>
  <c r="EH660" s="1"/>
  <c r="W660" s="1"/>
  <c r="EE660"/>
  <c r="DU660"/>
  <c r="DV660" s="1"/>
  <c r="DT660"/>
  <c r="I660"/>
  <c r="H660"/>
  <c r="EG659"/>
  <c r="EH659" s="1"/>
  <c r="W659" s="1"/>
  <c r="EE659"/>
  <c r="V659" s="1"/>
  <c r="DU659"/>
  <c r="DV659" s="1"/>
  <c r="DT659"/>
  <c r="AS659"/>
  <c r="I659"/>
  <c r="H659"/>
  <c r="EG658"/>
  <c r="EH658" s="1"/>
  <c r="W658" s="1"/>
  <c r="EE658"/>
  <c r="EA658"/>
  <c r="T658" s="1"/>
  <c r="DU658"/>
  <c r="DV658" s="1"/>
  <c r="DT658"/>
  <c r="AS658"/>
  <c r="ED658" s="1"/>
  <c r="U658" s="1"/>
  <c r="I658"/>
  <c r="H658"/>
  <c r="EG657"/>
  <c r="EH657" s="1"/>
  <c r="W657" s="1"/>
  <c r="EE657"/>
  <c r="V657" s="1"/>
  <c r="DU657"/>
  <c r="DV657" s="1"/>
  <c r="DT657"/>
  <c r="AS657"/>
  <c r="I657"/>
  <c r="H657"/>
  <c r="EG656"/>
  <c r="EH656" s="1"/>
  <c r="W656" s="1"/>
  <c r="EE656"/>
  <c r="EA656"/>
  <c r="T656" s="1"/>
  <c r="DU656"/>
  <c r="DV656" s="1"/>
  <c r="DT656"/>
  <c r="AS656"/>
  <c r="I656"/>
  <c r="H656"/>
  <c r="EG655"/>
  <c r="EE655"/>
  <c r="V655" s="1"/>
  <c r="DU655"/>
  <c r="DT655"/>
  <c r="I655"/>
  <c r="H655"/>
  <c r="EG654"/>
  <c r="EE654"/>
  <c r="V654" s="1"/>
  <c r="EA654"/>
  <c r="T654" s="1"/>
  <c r="DU654"/>
  <c r="DT654"/>
  <c r="AZ654"/>
  <c r="EQ654" s="1"/>
  <c r="FB654" s="1"/>
  <c r="FR654" s="1"/>
  <c r="I654"/>
  <c r="H654"/>
  <c r="EG653"/>
  <c r="EH653" s="1"/>
  <c r="W653" s="1"/>
  <c r="EE653"/>
  <c r="EA653"/>
  <c r="T653" s="1"/>
  <c r="DU653"/>
  <c r="DV653" s="1"/>
  <c r="DT653"/>
  <c r="AS653"/>
  <c r="I653"/>
  <c r="H653"/>
  <c r="EG652"/>
  <c r="EH652" s="1"/>
  <c r="W652" s="1"/>
  <c r="EE652"/>
  <c r="V652" s="1"/>
  <c r="DU652"/>
  <c r="DV652" s="1"/>
  <c r="DT652"/>
  <c r="I652"/>
  <c r="H652"/>
  <c r="EG651"/>
  <c r="EH651" s="1"/>
  <c r="W651" s="1"/>
  <c r="EE651"/>
  <c r="V651" s="1"/>
  <c r="DU651"/>
  <c r="DV651" s="1"/>
  <c r="DT651"/>
  <c r="I651"/>
  <c r="H651"/>
  <c r="EG650"/>
  <c r="EH650" s="1"/>
  <c r="W650" s="1"/>
  <c r="EE650"/>
  <c r="V650" s="1"/>
  <c r="DU650"/>
  <c r="DV650" s="1"/>
  <c r="DT650"/>
  <c r="I650"/>
  <c r="H650"/>
  <c r="EG649"/>
  <c r="EH649" s="1"/>
  <c r="W649" s="1"/>
  <c r="EE649"/>
  <c r="DU649"/>
  <c r="DV649" s="1"/>
  <c r="DT649"/>
  <c r="AS649"/>
  <c r="I649"/>
  <c r="H649"/>
  <c r="EG648"/>
  <c r="EH648" s="1"/>
  <c r="W648" s="1"/>
  <c r="EE648"/>
  <c r="ED648" s="1"/>
  <c r="U648" s="1"/>
  <c r="EA648"/>
  <c r="T648" s="1"/>
  <c r="DU648"/>
  <c r="DV648" s="1"/>
  <c r="DT648"/>
  <c r="I648"/>
  <c r="H648"/>
  <c r="EG647"/>
  <c r="EH647" s="1"/>
  <c r="W647" s="1"/>
  <c r="EE647"/>
  <c r="ED647" s="1"/>
  <c r="U647" s="1"/>
  <c r="EA647"/>
  <c r="T647" s="1"/>
  <c r="DU647"/>
  <c r="DV647" s="1"/>
  <c r="DT647"/>
  <c r="I647"/>
  <c r="H647"/>
  <c r="EG646"/>
  <c r="EE646"/>
  <c r="DU646"/>
  <c r="DV646" s="1"/>
  <c r="DT646"/>
  <c r="AS646"/>
  <c r="I646"/>
  <c r="H646"/>
  <c r="EG645"/>
  <c r="EH645" s="1"/>
  <c r="W645" s="1"/>
  <c r="EE645"/>
  <c r="V645" s="1"/>
  <c r="DU645"/>
  <c r="DV645" s="1"/>
  <c r="DT645"/>
  <c r="I645"/>
  <c r="H645"/>
  <c r="EG644"/>
  <c r="EH644" s="1"/>
  <c r="W644" s="1"/>
  <c r="EE644"/>
  <c r="DU644"/>
  <c r="DV644" s="1"/>
  <c r="DT644"/>
  <c r="I644"/>
  <c r="H644"/>
  <c r="EG643"/>
  <c r="EH643" s="1"/>
  <c r="W643" s="1"/>
  <c r="EE643"/>
  <c r="V643" s="1"/>
  <c r="EA643"/>
  <c r="T643" s="1"/>
  <c r="DU643"/>
  <c r="DT643"/>
  <c r="I643"/>
  <c r="H643"/>
  <c r="EG642"/>
  <c r="EH642" s="1"/>
  <c r="W642" s="1"/>
  <c r="EE642"/>
  <c r="V642" s="1"/>
  <c r="EA642"/>
  <c r="T642" s="1"/>
  <c r="DU642"/>
  <c r="DT642"/>
  <c r="AS642"/>
  <c r="I642"/>
  <c r="H642"/>
  <c r="EG641"/>
  <c r="EH641" s="1"/>
  <c r="W641" s="1"/>
  <c r="EE641"/>
  <c r="V641" s="1"/>
  <c r="EA641"/>
  <c r="T641" s="1"/>
  <c r="DU641"/>
  <c r="DV641" s="1"/>
  <c r="DT641"/>
  <c r="AS641"/>
  <c r="I641"/>
  <c r="H641"/>
  <c r="EG640"/>
  <c r="EH640" s="1"/>
  <c r="W640" s="1"/>
  <c r="EE640"/>
  <c r="V640" s="1"/>
  <c r="EA640"/>
  <c r="T640" s="1"/>
  <c r="DU640"/>
  <c r="DV640" s="1"/>
  <c r="DW640" s="1"/>
  <c r="DT640"/>
  <c r="AS640"/>
  <c r="I640"/>
  <c r="H640"/>
  <c r="EG639"/>
  <c r="EH639" s="1"/>
  <c r="W639" s="1"/>
  <c r="EE639"/>
  <c r="V639" s="1"/>
  <c r="EA639"/>
  <c r="T639" s="1"/>
  <c r="DU639"/>
  <c r="DT639"/>
  <c r="AS639"/>
  <c r="I639"/>
  <c r="H639"/>
  <c r="EG638"/>
  <c r="EH638" s="1"/>
  <c r="W638" s="1"/>
  <c r="EE638"/>
  <c r="V638" s="1"/>
  <c r="EA638"/>
  <c r="T638" s="1"/>
  <c r="DU638"/>
  <c r="DT638"/>
  <c r="I638"/>
  <c r="H638"/>
  <c r="EG637"/>
  <c r="EH637" s="1"/>
  <c r="W637" s="1"/>
  <c r="EE637"/>
  <c r="V637" s="1"/>
  <c r="DU637"/>
  <c r="DT637"/>
  <c r="I637"/>
  <c r="H637"/>
  <c r="EG636"/>
  <c r="EH636" s="1"/>
  <c r="W636" s="1"/>
  <c r="EE636"/>
  <c r="EA636"/>
  <c r="T636" s="1"/>
  <c r="DU636"/>
  <c r="DV636" s="1"/>
  <c r="DT636"/>
  <c r="AS636"/>
  <c r="I636"/>
  <c r="H636"/>
  <c r="EG635"/>
  <c r="EH635" s="1"/>
  <c r="W635" s="1"/>
  <c r="EE635"/>
  <c r="V635" s="1"/>
  <c r="EA635"/>
  <c r="T635" s="1"/>
  <c r="DU635"/>
  <c r="DT635"/>
  <c r="AS635"/>
  <c r="I635"/>
  <c r="H635"/>
  <c r="EG634"/>
  <c r="EH634" s="1"/>
  <c r="W634" s="1"/>
  <c r="EE634"/>
  <c r="EA634"/>
  <c r="T634" s="1"/>
  <c r="DU634"/>
  <c r="DV634" s="1"/>
  <c r="DT634"/>
  <c r="DJ634"/>
  <c r="I634"/>
  <c r="H634"/>
  <c r="EG633"/>
  <c r="EH633" s="1"/>
  <c r="W633" s="1"/>
  <c r="EE633"/>
  <c r="V633" s="1"/>
  <c r="EA633"/>
  <c r="T633" s="1"/>
  <c r="DU633"/>
  <c r="DV633" s="1"/>
  <c r="DT633"/>
  <c r="AS633"/>
  <c r="I633"/>
  <c r="H633"/>
  <c r="EG632"/>
  <c r="EH632" s="1"/>
  <c r="W632" s="1"/>
  <c r="EE632"/>
  <c r="EA632"/>
  <c r="DU632"/>
  <c r="DT632"/>
  <c r="AS632"/>
  <c r="O632"/>
  <c r="I632"/>
  <c r="H632"/>
  <c r="EG631"/>
  <c r="EH631" s="1"/>
  <c r="W631" s="1"/>
  <c r="EE631"/>
  <c r="V631" s="1"/>
  <c r="EA631"/>
  <c r="T631" s="1"/>
  <c r="DU631"/>
  <c r="DV631" s="1"/>
  <c r="DT631"/>
  <c r="AS631"/>
  <c r="I631"/>
  <c r="H631"/>
  <c r="EG630"/>
  <c r="EH630" s="1"/>
  <c r="W630" s="1"/>
  <c r="EE630"/>
  <c r="EA630"/>
  <c r="T630" s="1"/>
  <c r="DU630"/>
  <c r="DV630" s="1"/>
  <c r="DT630"/>
  <c r="AS630"/>
  <c r="I630"/>
  <c r="H630"/>
  <c r="EG629"/>
  <c r="EH629" s="1"/>
  <c r="W629" s="1"/>
  <c r="EE629"/>
  <c r="V629" s="1"/>
  <c r="EA629"/>
  <c r="T629" s="1"/>
  <c r="DU629"/>
  <c r="DT629"/>
  <c r="AS629"/>
  <c r="I629"/>
  <c r="H629"/>
  <c r="EG628"/>
  <c r="EH628" s="1"/>
  <c r="W628" s="1"/>
  <c r="EE628"/>
  <c r="EA628"/>
  <c r="T628" s="1"/>
  <c r="DU628"/>
  <c r="DV628" s="1"/>
  <c r="DT628"/>
  <c r="AS628"/>
  <c r="I628"/>
  <c r="H628"/>
  <c r="EG627"/>
  <c r="EH627" s="1"/>
  <c r="W627" s="1"/>
  <c r="EE627"/>
  <c r="V627" s="1"/>
  <c r="EA627"/>
  <c r="T627" s="1"/>
  <c r="DU627"/>
  <c r="DT627"/>
  <c r="AS627"/>
  <c r="I627"/>
  <c r="H627"/>
  <c r="EG626"/>
  <c r="EH626" s="1"/>
  <c r="W626" s="1"/>
  <c r="EE626"/>
  <c r="EA626"/>
  <c r="T626" s="1"/>
  <c r="DU626"/>
  <c r="DV626" s="1"/>
  <c r="DT626"/>
  <c r="AS626"/>
  <c r="I626"/>
  <c r="H626"/>
  <c r="EG625"/>
  <c r="EH625" s="1"/>
  <c r="W625" s="1"/>
  <c r="EE625"/>
  <c r="V625" s="1"/>
  <c r="DU625"/>
  <c r="DV625" s="1"/>
  <c r="DT625"/>
  <c r="AS625"/>
  <c r="I625"/>
  <c r="H625"/>
  <c r="EG624"/>
  <c r="EH624" s="1"/>
  <c r="W624" s="1"/>
  <c r="EE624"/>
  <c r="EA624"/>
  <c r="T624" s="1"/>
  <c r="DU624"/>
  <c r="DV624" s="1"/>
  <c r="DT624"/>
  <c r="AS624"/>
  <c r="I624"/>
  <c r="H624"/>
  <c r="EG623"/>
  <c r="EH623" s="1"/>
  <c r="W623" s="1"/>
  <c r="EE623"/>
  <c r="V623" s="1"/>
  <c r="EA623"/>
  <c r="T623" s="1"/>
  <c r="DU623"/>
  <c r="DV623" s="1"/>
  <c r="DT623"/>
  <c r="I623"/>
  <c r="H623"/>
  <c r="EG622"/>
  <c r="EE622"/>
  <c r="V622" s="1"/>
  <c r="EA622"/>
  <c r="T622" s="1"/>
  <c r="DU622"/>
  <c r="DT622"/>
  <c r="I622"/>
  <c r="H622"/>
  <c r="EG621"/>
  <c r="EH621" s="1"/>
  <c r="W621" s="1"/>
  <c r="EE621"/>
  <c r="V621" s="1"/>
  <c r="EA621"/>
  <c r="T621" s="1"/>
  <c r="DU621"/>
  <c r="DV621" s="1"/>
  <c r="DT621"/>
  <c r="I621"/>
  <c r="H621"/>
  <c r="EG620"/>
  <c r="EH620" s="1"/>
  <c r="W620" s="1"/>
  <c r="EE620"/>
  <c r="V620" s="1"/>
  <c r="EA620"/>
  <c r="T620" s="1"/>
  <c r="DU620"/>
  <c r="DT620"/>
  <c r="AS620"/>
  <c r="I620"/>
  <c r="H620"/>
  <c r="EG619"/>
  <c r="EH619" s="1"/>
  <c r="W619" s="1"/>
  <c r="EE619"/>
  <c r="EA619"/>
  <c r="T619" s="1"/>
  <c r="DU619"/>
  <c r="DV619" s="1"/>
  <c r="DT619"/>
  <c r="AS619"/>
  <c r="I619"/>
  <c r="H619"/>
  <c r="EG618"/>
  <c r="EE618"/>
  <c r="V618" s="1"/>
  <c r="EA618"/>
  <c r="T618" s="1"/>
  <c r="DU618"/>
  <c r="DT618"/>
  <c r="AS618"/>
  <c r="I618"/>
  <c r="H618"/>
  <c r="EG617"/>
  <c r="EH617" s="1"/>
  <c r="W617" s="1"/>
  <c r="EE617"/>
  <c r="EA617"/>
  <c r="T617" s="1"/>
  <c r="DU617"/>
  <c r="DV617" s="1"/>
  <c r="DT617"/>
  <c r="AS617"/>
  <c r="I617"/>
  <c r="H617"/>
  <c r="EG616"/>
  <c r="EH616" s="1"/>
  <c r="W616" s="1"/>
  <c r="EE616"/>
  <c r="V616" s="1"/>
  <c r="DU616"/>
  <c r="DT616"/>
  <c r="AS616"/>
  <c r="I616"/>
  <c r="H616"/>
  <c r="EG615"/>
  <c r="EH615" s="1"/>
  <c r="W615" s="1"/>
  <c r="EE615"/>
  <c r="EA615"/>
  <c r="T615" s="1"/>
  <c r="DU615"/>
  <c r="DV615" s="1"/>
  <c r="DT615"/>
  <c r="AS615"/>
  <c r="I615"/>
  <c r="H615"/>
  <c r="EG614"/>
  <c r="EH614" s="1"/>
  <c r="W614" s="1"/>
  <c r="EE614"/>
  <c r="V614" s="1"/>
  <c r="EA614"/>
  <c r="T614" s="1"/>
  <c r="DU614"/>
  <c r="DV614" s="1"/>
  <c r="DT614"/>
  <c r="AS614"/>
  <c r="I614"/>
  <c r="H614"/>
  <c r="EG613"/>
  <c r="EH613" s="1"/>
  <c r="W613" s="1"/>
  <c r="EE613"/>
  <c r="EA613"/>
  <c r="T613" s="1"/>
  <c r="DU613"/>
  <c r="DV613" s="1"/>
  <c r="DT613"/>
  <c r="AS613"/>
  <c r="I613"/>
  <c r="H613"/>
  <c r="EG612"/>
  <c r="EE612"/>
  <c r="V612" s="1"/>
  <c r="EA612"/>
  <c r="T612" s="1"/>
  <c r="DU612"/>
  <c r="DT612"/>
  <c r="I612"/>
  <c r="H612"/>
  <c r="EG611"/>
  <c r="EH611" s="1"/>
  <c r="W611" s="1"/>
  <c r="EE611"/>
  <c r="V611" s="1"/>
  <c r="EA611"/>
  <c r="T611" s="1"/>
  <c r="DU611"/>
  <c r="DV611" s="1"/>
  <c r="DT611"/>
  <c r="I611"/>
  <c r="H611"/>
  <c r="EG610"/>
  <c r="EE610"/>
  <c r="V610" s="1"/>
  <c r="EA610"/>
  <c r="T610" s="1"/>
  <c r="DU610"/>
  <c r="DT610"/>
  <c r="AS610"/>
  <c r="I610"/>
  <c r="H610"/>
  <c r="EG609"/>
  <c r="EH609" s="1"/>
  <c r="W609" s="1"/>
  <c r="EE609"/>
  <c r="EA609"/>
  <c r="T609" s="1"/>
  <c r="DU609"/>
  <c r="DV609" s="1"/>
  <c r="DT609"/>
  <c r="I609"/>
  <c r="H609"/>
  <c r="EG608"/>
  <c r="EH608" s="1"/>
  <c r="W608" s="1"/>
  <c r="EE608"/>
  <c r="EA608"/>
  <c r="T608" s="1"/>
  <c r="DU608"/>
  <c r="DV608" s="1"/>
  <c r="DT608"/>
  <c r="AS608"/>
  <c r="I608"/>
  <c r="H608"/>
  <c r="EG607"/>
  <c r="EE607"/>
  <c r="V607" s="1"/>
  <c r="EA607"/>
  <c r="T607" s="1"/>
  <c r="DU607"/>
  <c r="DV607" s="1"/>
  <c r="DT607"/>
  <c r="I607"/>
  <c r="H607"/>
  <c r="EG606"/>
  <c r="EE606"/>
  <c r="V606" s="1"/>
  <c r="EA606"/>
  <c r="T606" s="1"/>
  <c r="DU606"/>
  <c r="DT606"/>
  <c r="I606"/>
  <c r="H606"/>
  <c r="EG605"/>
  <c r="EH605" s="1"/>
  <c r="W605" s="1"/>
  <c r="EE605"/>
  <c r="V605" s="1"/>
  <c r="EA605"/>
  <c r="T605" s="1"/>
  <c r="DU605"/>
  <c r="DV605" s="1"/>
  <c r="DT605"/>
  <c r="AS605"/>
  <c r="I605"/>
  <c r="H605"/>
  <c r="EG604"/>
  <c r="EH604" s="1"/>
  <c r="W604" s="1"/>
  <c r="EE604"/>
  <c r="V604" s="1"/>
  <c r="DU604"/>
  <c r="DT604"/>
  <c r="AS604"/>
  <c r="I604"/>
  <c r="H604"/>
  <c r="EG603"/>
  <c r="EH603" s="1"/>
  <c r="W603" s="1"/>
  <c r="EE603"/>
  <c r="DU603"/>
  <c r="DT603"/>
  <c r="AS603"/>
  <c r="I603"/>
  <c r="H603"/>
  <c r="EG601"/>
  <c r="EH601" s="1"/>
  <c r="W601" s="1"/>
  <c r="EE601"/>
  <c r="EA601"/>
  <c r="T601" s="1"/>
  <c r="DU601"/>
  <c r="DV601" s="1"/>
  <c r="DT601"/>
  <c r="AS601"/>
  <c r="I601"/>
  <c r="H601"/>
  <c r="EG602"/>
  <c r="EH602" s="1"/>
  <c r="W602" s="1"/>
  <c r="EE602"/>
  <c r="EA602"/>
  <c r="DU602"/>
  <c r="DT602"/>
  <c r="AS602"/>
  <c r="I602"/>
  <c r="H602"/>
  <c r="EG600"/>
  <c r="EH600" s="1"/>
  <c r="W600" s="1"/>
  <c r="EE600"/>
  <c r="EA600"/>
  <c r="T600" s="1"/>
  <c r="DU600"/>
  <c r="DV600" s="1"/>
  <c r="DT600"/>
  <c r="AS600"/>
  <c r="I600"/>
  <c r="H600"/>
  <c r="EG599"/>
  <c r="EH599" s="1"/>
  <c r="W599" s="1"/>
  <c r="EE599"/>
  <c r="EA599"/>
  <c r="T599" s="1"/>
  <c r="DU599"/>
  <c r="DT599"/>
  <c r="DJ599"/>
  <c r="I599"/>
  <c r="H599"/>
  <c r="EG598"/>
  <c r="EH598" s="1"/>
  <c r="W598" s="1"/>
  <c r="EE598"/>
  <c r="EA598"/>
  <c r="T598" s="1"/>
  <c r="DU598"/>
  <c r="DV598" s="1"/>
  <c r="DT598"/>
  <c r="AS598"/>
  <c r="I598"/>
  <c r="H598"/>
  <c r="EG597"/>
  <c r="EE597"/>
  <c r="V597" s="1"/>
  <c r="EA597"/>
  <c r="T597" s="1"/>
  <c r="DU597"/>
  <c r="DT597"/>
  <c r="AS597"/>
  <c r="ED597" s="1"/>
  <c r="U597" s="1"/>
  <c r="I597"/>
  <c r="H597"/>
  <c r="EG596"/>
  <c r="EH596" s="1"/>
  <c r="W596" s="1"/>
  <c r="EE596"/>
  <c r="EA596"/>
  <c r="T596" s="1"/>
  <c r="DU596"/>
  <c r="DV596" s="1"/>
  <c r="DT596"/>
  <c r="AS596"/>
  <c r="I596"/>
  <c r="H596"/>
  <c r="EG595"/>
  <c r="EE595"/>
  <c r="V595" s="1"/>
  <c r="EA595"/>
  <c r="T595" s="1"/>
  <c r="DU595"/>
  <c r="DV595" s="1"/>
  <c r="DT595"/>
  <c r="AS595"/>
  <c r="I595"/>
  <c r="H595"/>
  <c r="EG594"/>
  <c r="EH594" s="1"/>
  <c r="W594" s="1"/>
  <c r="EE594"/>
  <c r="EA594"/>
  <c r="T594" s="1"/>
  <c r="DU594"/>
  <c r="DV594" s="1"/>
  <c r="DT594"/>
  <c r="AS594"/>
  <c r="I594"/>
  <c r="H594"/>
  <c r="EG593"/>
  <c r="EH593" s="1"/>
  <c r="W593" s="1"/>
  <c r="EE593"/>
  <c r="V593" s="1"/>
  <c r="EA593"/>
  <c r="T593" s="1"/>
  <c r="DU593"/>
  <c r="DT593"/>
  <c r="DJ593"/>
  <c r="I593"/>
  <c r="H593"/>
  <c r="EG592"/>
  <c r="EH592" s="1"/>
  <c r="W592" s="1"/>
  <c r="EE592"/>
  <c r="EA592"/>
  <c r="T592" s="1"/>
  <c r="DU592"/>
  <c r="DT592"/>
  <c r="AS592"/>
  <c r="I592"/>
  <c r="H592"/>
  <c r="EG591"/>
  <c r="EH591" s="1"/>
  <c r="W591" s="1"/>
  <c r="EE591"/>
  <c r="EA591"/>
  <c r="T591" s="1"/>
  <c r="DU591"/>
  <c r="DV591" s="1"/>
  <c r="DT591"/>
  <c r="AS591"/>
  <c r="ED591" s="1"/>
  <c r="U591" s="1"/>
  <c r="I591"/>
  <c r="H591"/>
  <c r="EG590"/>
  <c r="EH590" s="1"/>
  <c r="W590" s="1"/>
  <c r="EE590"/>
  <c r="DU590"/>
  <c r="DT590"/>
  <c r="AS590"/>
  <c r="I590"/>
  <c r="H590"/>
  <c r="EG589"/>
  <c r="EH589" s="1"/>
  <c r="W589" s="1"/>
  <c r="EE589"/>
  <c r="EA589"/>
  <c r="T589" s="1"/>
  <c r="DU589"/>
  <c r="DV589" s="1"/>
  <c r="DT589"/>
  <c r="AS589"/>
  <c r="I589"/>
  <c r="H589"/>
  <c r="EG588"/>
  <c r="EH588" s="1"/>
  <c r="W588" s="1"/>
  <c r="EE588"/>
  <c r="EA588"/>
  <c r="T588" s="1"/>
  <c r="DU588"/>
  <c r="DT588"/>
  <c r="AS588"/>
  <c r="I588"/>
  <c r="H588"/>
  <c r="EG587"/>
  <c r="EH587" s="1"/>
  <c r="W587" s="1"/>
  <c r="EE587"/>
  <c r="ED587" s="1"/>
  <c r="U587" s="1"/>
  <c r="EA587"/>
  <c r="T587" s="1"/>
  <c r="DU587"/>
  <c r="DV587" s="1"/>
  <c r="DT587"/>
  <c r="AS587"/>
  <c r="I587"/>
  <c r="H587"/>
  <c r="EG586"/>
  <c r="EH586" s="1"/>
  <c r="W586" s="1"/>
  <c r="EE586"/>
  <c r="EA586"/>
  <c r="T586" s="1"/>
  <c r="DU586"/>
  <c r="DT586"/>
  <c r="AS586"/>
  <c r="I586"/>
  <c r="H586"/>
  <c r="EG585"/>
  <c r="EH585" s="1"/>
  <c r="W585" s="1"/>
  <c r="EE585"/>
  <c r="EA585"/>
  <c r="T585" s="1"/>
  <c r="DU585"/>
  <c r="DV585" s="1"/>
  <c r="DT585"/>
  <c r="AS585"/>
  <c r="I585"/>
  <c r="H585"/>
  <c r="EG584"/>
  <c r="EE584"/>
  <c r="V584" s="1"/>
  <c r="EA584"/>
  <c r="T584" s="1"/>
  <c r="DU584"/>
  <c r="DT584"/>
  <c r="AS584"/>
  <c r="I584"/>
  <c r="H584"/>
  <c r="EG583"/>
  <c r="EH583" s="1"/>
  <c r="W583" s="1"/>
  <c r="EE583"/>
  <c r="EA583"/>
  <c r="T583" s="1"/>
  <c r="DU583"/>
  <c r="DV583" s="1"/>
  <c r="DT583"/>
  <c r="DJ583"/>
  <c r="AS583"/>
  <c r="I583"/>
  <c r="H583"/>
  <c r="EG582"/>
  <c r="EH582" s="1"/>
  <c r="W582" s="1"/>
  <c r="EE582"/>
  <c r="DU582"/>
  <c r="DT582"/>
  <c r="AS582"/>
  <c r="I582"/>
  <c r="H582"/>
  <c r="EG581"/>
  <c r="EH581" s="1"/>
  <c r="W581" s="1"/>
  <c r="EE581"/>
  <c r="EA581"/>
  <c r="T581" s="1"/>
  <c r="DU581"/>
  <c r="DV581" s="1"/>
  <c r="DT581"/>
  <c r="AS581"/>
  <c r="ED581" s="1"/>
  <c r="U581" s="1"/>
  <c r="I581"/>
  <c r="H581"/>
  <c r="EG580"/>
  <c r="EH580" s="1"/>
  <c r="W580" s="1"/>
  <c r="EE580"/>
  <c r="EA580"/>
  <c r="T580" s="1"/>
  <c r="DU580"/>
  <c r="DT580"/>
  <c r="AS580"/>
  <c r="I580"/>
  <c r="H580"/>
  <c r="EG579"/>
  <c r="EH579" s="1"/>
  <c r="W579" s="1"/>
  <c r="EE579"/>
  <c r="EA579"/>
  <c r="T579" s="1"/>
  <c r="DU579"/>
  <c r="DV579" s="1"/>
  <c r="DT579"/>
  <c r="AS579"/>
  <c r="I579"/>
  <c r="H579"/>
  <c r="EG578"/>
  <c r="EH578" s="1"/>
  <c r="W578" s="1"/>
  <c r="EE578"/>
  <c r="EA578"/>
  <c r="DU578"/>
  <c r="DT578"/>
  <c r="AS578"/>
  <c r="I578"/>
  <c r="H578"/>
  <c r="EG577"/>
  <c r="EH577" s="1"/>
  <c r="W577" s="1"/>
  <c r="EE577"/>
  <c r="EA577"/>
  <c r="T577" s="1"/>
  <c r="DU577"/>
  <c r="DV577" s="1"/>
  <c r="DT577"/>
  <c r="AS577"/>
  <c r="I577"/>
  <c r="H577"/>
  <c r="EG576"/>
  <c r="EH576" s="1"/>
  <c r="W576" s="1"/>
  <c r="EE576"/>
  <c r="EA576"/>
  <c r="T576" s="1"/>
  <c r="DU576"/>
  <c r="DT576"/>
  <c r="AS576"/>
  <c r="I576"/>
  <c r="H576"/>
  <c r="EG575"/>
  <c r="EH575" s="1"/>
  <c r="W575" s="1"/>
  <c r="EE575"/>
  <c r="EA575"/>
  <c r="T575" s="1"/>
  <c r="DU575"/>
  <c r="DV575" s="1"/>
  <c r="DT575"/>
  <c r="AS575"/>
  <c r="I575"/>
  <c r="H575"/>
  <c r="EG574"/>
  <c r="EH574" s="1"/>
  <c r="W574" s="1"/>
  <c r="EE574"/>
  <c r="DU574"/>
  <c r="DT574"/>
  <c r="AS574"/>
  <c r="I574"/>
  <c r="H574"/>
  <c r="EG573"/>
  <c r="EH573" s="1"/>
  <c r="W573" s="1"/>
  <c r="EE573"/>
  <c r="EA573"/>
  <c r="T573" s="1"/>
  <c r="DU573"/>
  <c r="DV573" s="1"/>
  <c r="DT573"/>
  <c r="AS573"/>
  <c r="I573"/>
  <c r="H573"/>
  <c r="EG572"/>
  <c r="EH572" s="1"/>
  <c r="W572" s="1"/>
  <c r="EE572"/>
  <c r="EA572"/>
  <c r="T572" s="1"/>
  <c r="DU572"/>
  <c r="DT572"/>
  <c r="AS572"/>
  <c r="I572"/>
  <c r="H572"/>
  <c r="EG571"/>
  <c r="EH571" s="1"/>
  <c r="W571" s="1"/>
  <c r="EE571"/>
  <c r="EA571"/>
  <c r="T571" s="1"/>
  <c r="DU571"/>
  <c r="DV571" s="1"/>
  <c r="DT571"/>
  <c r="AS571"/>
  <c r="I571"/>
  <c r="H571"/>
  <c r="EG570"/>
  <c r="EH570" s="1"/>
  <c r="W570" s="1"/>
  <c r="EE570"/>
  <c r="DU570"/>
  <c r="DT570"/>
  <c r="AS570"/>
  <c r="I570"/>
  <c r="H570"/>
  <c r="EG569"/>
  <c r="EE569"/>
  <c r="V569" s="1"/>
  <c r="DU569"/>
  <c r="DV569" s="1"/>
  <c r="DT569"/>
  <c r="AS569"/>
  <c r="I569"/>
  <c r="H569"/>
  <c r="EG568"/>
  <c r="EH568" s="1"/>
  <c r="W568" s="1"/>
  <c r="EE568"/>
  <c r="EA568"/>
  <c r="T568" s="1"/>
  <c r="DU568"/>
  <c r="DT568"/>
  <c r="AS568"/>
  <c r="I568"/>
  <c r="H568"/>
  <c r="EG567"/>
  <c r="EH567" s="1"/>
  <c r="W567" s="1"/>
  <c r="EE567"/>
  <c r="DU567"/>
  <c r="DV567" s="1"/>
  <c r="DT567"/>
  <c r="AS567"/>
  <c r="I567"/>
  <c r="H567"/>
  <c r="EG566"/>
  <c r="EH566" s="1"/>
  <c r="W566" s="1"/>
  <c r="EE566"/>
  <c r="EA566"/>
  <c r="T566" s="1"/>
  <c r="DU566"/>
  <c r="DT566"/>
  <c r="AS566"/>
  <c r="I566"/>
  <c r="H566"/>
  <c r="EG565"/>
  <c r="EH565" s="1"/>
  <c r="W565" s="1"/>
  <c r="EE565"/>
  <c r="V565" s="1"/>
  <c r="DU565"/>
  <c r="DV565" s="1"/>
  <c r="DT565"/>
  <c r="AS565"/>
  <c r="I565"/>
  <c r="H565"/>
  <c r="EG564"/>
  <c r="EH564" s="1"/>
  <c r="W564" s="1"/>
  <c r="EE564"/>
  <c r="EA564"/>
  <c r="T564" s="1"/>
  <c r="DU564"/>
  <c r="DT564"/>
  <c r="AS564"/>
  <c r="I564"/>
  <c r="H564"/>
  <c r="EG563"/>
  <c r="EH563" s="1"/>
  <c r="W563" s="1"/>
  <c r="EE563"/>
  <c r="ED563" s="1"/>
  <c r="U563" s="1"/>
  <c r="DU563"/>
  <c r="DV563" s="1"/>
  <c r="DT563"/>
  <c r="I563"/>
  <c r="H563"/>
  <c r="EG562"/>
  <c r="EH562" s="1"/>
  <c r="W562" s="1"/>
  <c r="EE562"/>
  <c r="V562" s="1"/>
  <c r="DU562"/>
  <c r="DV562" s="1"/>
  <c r="DT562"/>
  <c r="I562"/>
  <c r="H562"/>
  <c r="EG561"/>
  <c r="EH561" s="1"/>
  <c r="W561" s="1"/>
  <c r="EE561"/>
  <c r="ED561" s="1"/>
  <c r="U561" s="1"/>
  <c r="DU561"/>
  <c r="DV561" s="1"/>
  <c r="DT561"/>
  <c r="I561"/>
  <c r="H561"/>
  <c r="EG560"/>
  <c r="EH560" s="1"/>
  <c r="W560" s="1"/>
  <c r="EE560"/>
  <c r="V560" s="1"/>
  <c r="DU560"/>
  <c r="DV560" s="1"/>
  <c r="DT560"/>
  <c r="I560"/>
  <c r="H560"/>
  <c r="EG559"/>
  <c r="EH559" s="1"/>
  <c r="W559" s="1"/>
  <c r="EE559"/>
  <c r="DU559"/>
  <c r="DT559"/>
  <c r="I559"/>
  <c r="H559"/>
  <c r="EG558"/>
  <c r="EH558" s="1"/>
  <c r="W558" s="1"/>
  <c r="EE558"/>
  <c r="V558" s="1"/>
  <c r="DU558"/>
  <c r="DV558" s="1"/>
  <c r="DT558"/>
  <c r="AS558"/>
  <c r="I558"/>
  <c r="H558"/>
  <c r="EG557"/>
  <c r="EH557" s="1"/>
  <c r="W557" s="1"/>
  <c r="EE557"/>
  <c r="EA557"/>
  <c r="DU557"/>
  <c r="DT557"/>
  <c r="AS557"/>
  <c r="I557"/>
  <c r="H557"/>
  <c r="EG556"/>
  <c r="EH556" s="1"/>
  <c r="W556" s="1"/>
  <c r="EE556"/>
  <c r="V556" s="1"/>
  <c r="DU556"/>
  <c r="DV556" s="1"/>
  <c r="DT556"/>
  <c r="AS556"/>
  <c r="I556"/>
  <c r="H556"/>
  <c r="EG555"/>
  <c r="EH555" s="1"/>
  <c r="W555" s="1"/>
  <c r="EE555"/>
  <c r="EA555"/>
  <c r="T555" s="1"/>
  <c r="DU555"/>
  <c r="DT555"/>
  <c r="AS555"/>
  <c r="I555"/>
  <c r="H555"/>
  <c r="EG554"/>
  <c r="EH554" s="1"/>
  <c r="W554" s="1"/>
  <c r="EE554"/>
  <c r="V554" s="1"/>
  <c r="DU554"/>
  <c r="DT554"/>
  <c r="AS554"/>
  <c r="I554"/>
  <c r="H554"/>
  <c r="EG553"/>
  <c r="EH553" s="1"/>
  <c r="W553" s="1"/>
  <c r="EE553"/>
  <c r="EA553"/>
  <c r="DU553"/>
  <c r="DT553"/>
  <c r="AS553"/>
  <c r="I553"/>
  <c r="H553"/>
  <c r="EG552"/>
  <c r="EH552" s="1"/>
  <c r="W552" s="1"/>
  <c r="EE552"/>
  <c r="V552" s="1"/>
  <c r="DU552"/>
  <c r="DT552"/>
  <c r="AS552"/>
  <c r="I552"/>
  <c r="H552"/>
  <c r="EG551"/>
  <c r="EH551" s="1"/>
  <c r="W551" s="1"/>
  <c r="EE551"/>
  <c r="EA551"/>
  <c r="DU551"/>
  <c r="DT551"/>
  <c r="AS551"/>
  <c r="I551"/>
  <c r="H551"/>
  <c r="EG550"/>
  <c r="EH550" s="1"/>
  <c r="W550" s="1"/>
  <c r="EE550"/>
  <c r="V550" s="1"/>
  <c r="DU550"/>
  <c r="DT550"/>
  <c r="AS550"/>
  <c r="I550"/>
  <c r="H550"/>
  <c r="EG549"/>
  <c r="EH549" s="1"/>
  <c r="W549" s="1"/>
  <c r="EE549"/>
  <c r="EA549"/>
  <c r="T549" s="1"/>
  <c r="DU549"/>
  <c r="DV549" s="1"/>
  <c r="DT549"/>
  <c r="AS549"/>
  <c r="AM549"/>
  <c r="I549"/>
  <c r="H549"/>
  <c r="EG548"/>
  <c r="EH548" s="1"/>
  <c r="W548" s="1"/>
  <c r="EE548"/>
  <c r="EA548"/>
  <c r="T548" s="1"/>
  <c r="DU548"/>
  <c r="DV548" s="1"/>
  <c r="DW548" s="1"/>
  <c r="DT548"/>
  <c r="AS548"/>
  <c r="I548"/>
  <c r="H548"/>
  <c r="EG547"/>
  <c r="EE547"/>
  <c r="V547" s="1"/>
  <c r="EA547"/>
  <c r="DU547"/>
  <c r="DT547"/>
  <c r="AS547"/>
  <c r="I547"/>
  <c r="H547"/>
  <c r="EG546"/>
  <c r="EH546" s="1"/>
  <c r="W546" s="1"/>
  <c r="EE546"/>
  <c r="DU546"/>
  <c r="DV546" s="1"/>
  <c r="DW546" s="1"/>
  <c r="DT546"/>
  <c r="AS546"/>
  <c r="I546"/>
  <c r="H546"/>
  <c r="EG545"/>
  <c r="EE545"/>
  <c r="V545" s="1"/>
  <c r="EA545"/>
  <c r="DU545"/>
  <c r="DT545"/>
  <c r="AS545"/>
  <c r="I545"/>
  <c r="H545"/>
  <c r="EG544"/>
  <c r="EH544" s="1"/>
  <c r="W544" s="1"/>
  <c r="EE544"/>
  <c r="EA544"/>
  <c r="T544" s="1"/>
  <c r="DU544"/>
  <c r="DV544" s="1"/>
  <c r="DW544" s="1"/>
  <c r="DT544"/>
  <c r="I544"/>
  <c r="H544"/>
  <c r="EG543"/>
  <c r="EH543" s="1"/>
  <c r="W543" s="1"/>
  <c r="EE543"/>
  <c r="EA543"/>
  <c r="T543" s="1"/>
  <c r="DU543"/>
  <c r="DV543" s="1"/>
  <c r="DW543" s="1"/>
  <c r="DT543"/>
  <c r="AS543"/>
  <c r="I543"/>
  <c r="H543"/>
  <c r="EG542"/>
  <c r="EE542"/>
  <c r="V542" s="1"/>
  <c r="EA542"/>
  <c r="DU542"/>
  <c r="DT542"/>
  <c r="AS542"/>
  <c r="I542"/>
  <c r="H542"/>
  <c r="EG541"/>
  <c r="EH541" s="1"/>
  <c r="W541" s="1"/>
  <c r="EE541"/>
  <c r="EA541"/>
  <c r="T541" s="1"/>
  <c r="DU541"/>
  <c r="DV541" s="1"/>
  <c r="DW541" s="1"/>
  <c r="DT541"/>
  <c r="I541"/>
  <c r="H541"/>
  <c r="EG540"/>
  <c r="EH540" s="1"/>
  <c r="W540" s="1"/>
  <c r="EE540"/>
  <c r="EA540"/>
  <c r="T540" s="1"/>
  <c r="DU540"/>
  <c r="DV540" s="1"/>
  <c r="DW540" s="1"/>
  <c r="DT540"/>
  <c r="AS540"/>
  <c r="I540"/>
  <c r="H540"/>
  <c r="EG539"/>
  <c r="EE539"/>
  <c r="V539" s="1"/>
  <c r="EA539"/>
  <c r="DU539"/>
  <c r="DT539"/>
  <c r="AS539"/>
  <c r="I539"/>
  <c r="H539"/>
  <c r="EG538"/>
  <c r="EH538" s="1"/>
  <c r="W538" s="1"/>
  <c r="EE538"/>
  <c r="EA538"/>
  <c r="T538" s="1"/>
  <c r="DU538"/>
  <c r="DV538" s="1"/>
  <c r="DW538" s="1"/>
  <c r="DT538"/>
  <c r="AS538"/>
  <c r="I538"/>
  <c r="H538"/>
  <c r="EG537"/>
  <c r="EE537"/>
  <c r="V537" s="1"/>
  <c r="EA537"/>
  <c r="T537" s="1"/>
  <c r="DU537"/>
  <c r="DT537"/>
  <c r="AS537"/>
  <c r="I537"/>
  <c r="H537"/>
  <c r="EG536"/>
  <c r="EH536" s="1"/>
  <c r="W536" s="1"/>
  <c r="EE536"/>
  <c r="V536" s="1"/>
  <c r="DU536"/>
  <c r="DV536" s="1"/>
  <c r="DT536"/>
  <c r="AS536"/>
  <c r="I536"/>
  <c r="H536"/>
  <c r="EG535"/>
  <c r="EE535"/>
  <c r="V535" s="1"/>
  <c r="DU535"/>
  <c r="DT535"/>
  <c r="AS535"/>
  <c r="I535"/>
  <c r="H535"/>
  <c r="EG534"/>
  <c r="EH534" s="1"/>
  <c r="W534" s="1"/>
  <c r="EE534"/>
  <c r="V534" s="1"/>
  <c r="EA534"/>
  <c r="T534" s="1"/>
  <c r="DU534"/>
  <c r="DT534"/>
  <c r="AS534"/>
  <c r="I534"/>
  <c r="H534"/>
  <c r="EG533"/>
  <c r="EE533"/>
  <c r="V533" s="1"/>
  <c r="EA533"/>
  <c r="T533" s="1"/>
  <c r="DU533"/>
  <c r="DT533"/>
  <c r="AS533"/>
  <c r="I533"/>
  <c r="H533"/>
  <c r="EG532"/>
  <c r="EH532" s="1"/>
  <c r="W532" s="1"/>
  <c r="EE532"/>
  <c r="V532" s="1"/>
  <c r="EA532"/>
  <c r="T532" s="1"/>
  <c r="DU532"/>
  <c r="DV532" s="1"/>
  <c r="DW532" s="1"/>
  <c r="DT532"/>
  <c r="AS532"/>
  <c r="I532"/>
  <c r="H532"/>
  <c r="EG531"/>
  <c r="EE531"/>
  <c r="V531" s="1"/>
  <c r="EA531"/>
  <c r="DU531"/>
  <c r="DT531"/>
  <c r="AS531"/>
  <c r="I531"/>
  <c r="H531"/>
  <c r="EG530"/>
  <c r="EE530"/>
  <c r="V530" s="1"/>
  <c r="EA530"/>
  <c r="T530" s="1"/>
  <c r="DU530"/>
  <c r="DV530" s="1"/>
  <c r="DW530" s="1"/>
  <c r="DT530"/>
  <c r="AS530"/>
  <c r="I530"/>
  <c r="H530"/>
  <c r="EG529"/>
  <c r="EE529"/>
  <c r="V529" s="1"/>
  <c r="EA529"/>
  <c r="T529" s="1"/>
  <c r="DU529"/>
  <c r="DT529"/>
  <c r="AS529"/>
  <c r="I529"/>
  <c r="H529"/>
  <c r="EG528"/>
  <c r="EH528" s="1"/>
  <c r="W528" s="1"/>
  <c r="EE528"/>
  <c r="V528" s="1"/>
  <c r="DU528"/>
  <c r="DV528" s="1"/>
  <c r="DT528"/>
  <c r="AS528"/>
  <c r="I528"/>
  <c r="H528"/>
  <c r="EG527"/>
  <c r="EE527"/>
  <c r="V527" s="1"/>
  <c r="DU527"/>
  <c r="DT527"/>
  <c r="AS527"/>
  <c r="I527"/>
  <c r="H527"/>
  <c r="EG526"/>
  <c r="EH526" s="1"/>
  <c r="W526" s="1"/>
  <c r="EE526"/>
  <c r="V526" s="1"/>
  <c r="EA526"/>
  <c r="T526" s="1"/>
  <c r="DU526"/>
  <c r="DT526"/>
  <c r="AS526"/>
  <c r="I526"/>
  <c r="H526"/>
  <c r="EG525"/>
  <c r="EE525"/>
  <c r="V525" s="1"/>
  <c r="EA525"/>
  <c r="T525" s="1"/>
  <c r="DU525"/>
  <c r="DT525"/>
  <c r="AS525"/>
  <c r="I525"/>
  <c r="H525"/>
  <c r="EG524"/>
  <c r="EH524" s="1"/>
  <c r="W524" s="1"/>
  <c r="EE524"/>
  <c r="V524" s="1"/>
  <c r="EA524"/>
  <c r="T524" s="1"/>
  <c r="DU524"/>
  <c r="DV524" s="1"/>
  <c r="DW524" s="1"/>
  <c r="DT524"/>
  <c r="AS524"/>
  <c r="I524"/>
  <c r="H524"/>
  <c r="EG523"/>
  <c r="EE523"/>
  <c r="V523" s="1"/>
  <c r="EA523"/>
  <c r="DU523"/>
  <c r="DT523"/>
  <c r="AS523"/>
  <c r="I523"/>
  <c r="H523"/>
  <c r="EG522"/>
  <c r="EE522"/>
  <c r="V522" s="1"/>
  <c r="DU522"/>
  <c r="DV522" s="1"/>
  <c r="DW522" s="1"/>
  <c r="DT522"/>
  <c r="AS522"/>
  <c r="I522"/>
  <c r="H522"/>
  <c r="EG521"/>
  <c r="EE521"/>
  <c r="V521" s="1"/>
  <c r="EA521"/>
  <c r="T521" s="1"/>
  <c r="DU521"/>
  <c r="DT521"/>
  <c r="AS521"/>
  <c r="I521"/>
  <c r="H521"/>
  <c r="EG520"/>
  <c r="EH520" s="1"/>
  <c r="W520" s="1"/>
  <c r="EE520"/>
  <c r="V520" s="1"/>
  <c r="DU520"/>
  <c r="DV520" s="1"/>
  <c r="DT520"/>
  <c r="AS520"/>
  <c r="I520"/>
  <c r="H520"/>
  <c r="EG519"/>
  <c r="EE519"/>
  <c r="V519" s="1"/>
  <c r="EA519"/>
  <c r="DU519"/>
  <c r="DT519"/>
  <c r="AS519"/>
  <c r="I519"/>
  <c r="H519"/>
  <c r="EG518"/>
  <c r="EH518" s="1"/>
  <c r="W518" s="1"/>
  <c r="EE518"/>
  <c r="EA518"/>
  <c r="T518" s="1"/>
  <c r="DU518"/>
  <c r="DT518"/>
  <c r="I518"/>
  <c r="H518"/>
  <c r="EG517"/>
  <c r="EH517" s="1"/>
  <c r="W517" s="1"/>
  <c r="EE517"/>
  <c r="ED517" s="1"/>
  <c r="U517" s="1"/>
  <c r="EA517"/>
  <c r="T517" s="1"/>
  <c r="DU517"/>
  <c r="DT517"/>
  <c r="I517"/>
  <c r="H517"/>
  <c r="EG516"/>
  <c r="EE516"/>
  <c r="V516" s="1"/>
  <c r="DU516"/>
  <c r="DV516" s="1"/>
  <c r="DW516" s="1"/>
  <c r="DT516"/>
  <c r="AS516"/>
  <c r="I516"/>
  <c r="H516"/>
  <c r="EG515"/>
  <c r="EE515"/>
  <c r="V515" s="1"/>
  <c r="EA515"/>
  <c r="T515" s="1"/>
  <c r="DU515"/>
  <c r="DT515"/>
  <c r="AS515"/>
  <c r="I515"/>
  <c r="H515"/>
  <c r="EG513"/>
  <c r="EH513" s="1"/>
  <c r="W513" s="1"/>
  <c r="EE513"/>
  <c r="V513" s="1"/>
  <c r="DU513"/>
  <c r="DV513" s="1"/>
  <c r="DW513" s="1"/>
  <c r="DT513"/>
  <c r="AS513"/>
  <c r="I513"/>
  <c r="H513"/>
  <c r="EG512"/>
  <c r="EE512"/>
  <c r="V512" s="1"/>
  <c r="EA512"/>
  <c r="T512" s="1"/>
  <c r="DU512"/>
  <c r="DT512"/>
  <c r="AS512"/>
  <c r="I512"/>
  <c r="H512"/>
  <c r="EG511"/>
  <c r="EH511" s="1"/>
  <c r="W511" s="1"/>
  <c r="EE511"/>
  <c r="V511" s="1"/>
  <c r="EA511"/>
  <c r="T511" s="1"/>
  <c r="DU511"/>
  <c r="DV511" s="1"/>
  <c r="DW511" s="1"/>
  <c r="DT511"/>
  <c r="AS511"/>
  <c r="I511"/>
  <c r="H511"/>
  <c r="EG510"/>
  <c r="EE510"/>
  <c r="V510" s="1"/>
  <c r="DU510"/>
  <c r="DT510"/>
  <c r="AS510"/>
  <c r="I510"/>
  <c r="H510"/>
  <c r="EG509"/>
  <c r="EH509" s="1"/>
  <c r="W509" s="1"/>
  <c r="EE509"/>
  <c r="V509" s="1"/>
  <c r="DU509"/>
  <c r="DV509" s="1"/>
  <c r="DW509" s="1"/>
  <c r="DT509"/>
  <c r="AS509"/>
  <c r="I509"/>
  <c r="H509"/>
  <c r="EG508"/>
  <c r="EE508"/>
  <c r="V508" s="1"/>
  <c r="EA508"/>
  <c r="T508" s="1"/>
  <c r="DU508"/>
  <c r="DT508"/>
  <c r="AS508"/>
  <c r="I508"/>
  <c r="H508"/>
  <c r="EG507"/>
  <c r="EE507"/>
  <c r="EA507"/>
  <c r="T507" s="1"/>
  <c r="DU507"/>
  <c r="DV507" s="1"/>
  <c r="DW507" s="1"/>
  <c r="DT507"/>
  <c r="I507"/>
  <c r="H507"/>
  <c r="EG506"/>
  <c r="EH506" s="1"/>
  <c r="W506" s="1"/>
  <c r="EE506"/>
  <c r="V506" s="1"/>
  <c r="DU506"/>
  <c r="DV506" s="1"/>
  <c r="DW506" s="1"/>
  <c r="DT506"/>
  <c r="AS506"/>
  <c r="I506"/>
  <c r="H506"/>
  <c r="EG505"/>
  <c r="EE505"/>
  <c r="V505" s="1"/>
  <c r="EA505"/>
  <c r="T505" s="1"/>
  <c r="DU505"/>
  <c r="DT505"/>
  <c r="AZ505"/>
  <c r="EQ505" s="1"/>
  <c r="FB505" s="1"/>
  <c r="FR505" s="1"/>
  <c r="I505"/>
  <c r="H505"/>
  <c r="EG504"/>
  <c r="EH504" s="1"/>
  <c r="W504" s="1"/>
  <c r="EE504"/>
  <c r="V504" s="1"/>
  <c r="EA504"/>
  <c r="DU504"/>
  <c r="DT504"/>
  <c r="AZ504"/>
  <c r="EQ504" s="1"/>
  <c r="FB504" s="1"/>
  <c r="FR504" s="1"/>
  <c r="I504"/>
  <c r="H504"/>
  <c r="EG503"/>
  <c r="EE503"/>
  <c r="V503" s="1"/>
  <c r="DU503"/>
  <c r="DV503" s="1"/>
  <c r="DW503" s="1"/>
  <c r="DT503"/>
  <c r="AS503"/>
  <c r="I503"/>
  <c r="H503"/>
  <c r="EG502"/>
  <c r="EE502"/>
  <c r="V502" s="1"/>
  <c r="DU502"/>
  <c r="DT502"/>
  <c r="AS502"/>
  <c r="I502"/>
  <c r="H502"/>
  <c r="EG501"/>
  <c r="EH501" s="1"/>
  <c r="W501" s="1"/>
  <c r="EE501"/>
  <c r="V501" s="1"/>
  <c r="EA501"/>
  <c r="T501" s="1"/>
  <c r="DU501"/>
  <c r="DT501"/>
  <c r="AS501"/>
  <c r="I501"/>
  <c r="H501"/>
  <c r="EG500"/>
  <c r="EE500"/>
  <c r="V500" s="1"/>
  <c r="EA500"/>
  <c r="T500" s="1"/>
  <c r="DU500"/>
  <c r="DT500"/>
  <c r="AS500"/>
  <c r="I500"/>
  <c r="H500"/>
  <c r="EG499"/>
  <c r="EE499"/>
  <c r="V499" s="1"/>
  <c r="DU499"/>
  <c r="DT499"/>
  <c r="AS499"/>
  <c r="I499"/>
  <c r="H499"/>
  <c r="EG498"/>
  <c r="EE498"/>
  <c r="V498" s="1"/>
  <c r="EA498"/>
  <c r="T498" s="1"/>
  <c r="DU498"/>
  <c r="DT498"/>
  <c r="AS498"/>
  <c r="I498"/>
  <c r="H498"/>
  <c r="EG497"/>
  <c r="EE497"/>
  <c r="V497" s="1"/>
  <c r="EA497"/>
  <c r="T497" s="1"/>
  <c r="DU497"/>
  <c r="DV497" s="1"/>
  <c r="DW497" s="1"/>
  <c r="DT497"/>
  <c r="AS497"/>
  <c r="I497"/>
  <c r="H497"/>
  <c r="EG496"/>
  <c r="EE496"/>
  <c r="V496" s="1"/>
  <c r="DU496"/>
  <c r="DT496"/>
  <c r="AS496"/>
  <c r="I496"/>
  <c r="H496"/>
  <c r="EG495"/>
  <c r="EH495" s="1"/>
  <c r="W495" s="1"/>
  <c r="EE495"/>
  <c r="V495" s="1"/>
  <c r="DU495"/>
  <c r="DV495" s="1"/>
  <c r="DW495" s="1"/>
  <c r="DT495"/>
  <c r="AS495"/>
  <c r="I495"/>
  <c r="H495"/>
  <c r="EG494"/>
  <c r="EE494"/>
  <c r="V494" s="1"/>
  <c r="DU494"/>
  <c r="DT494"/>
  <c r="AS494"/>
  <c r="I494"/>
  <c r="H494"/>
  <c r="EG493"/>
  <c r="EH493" s="1"/>
  <c r="W493" s="1"/>
  <c r="EE493"/>
  <c r="V493" s="1"/>
  <c r="EA493"/>
  <c r="T493" s="1"/>
  <c r="DU493"/>
  <c r="DV493" s="1"/>
  <c r="DW493" s="1"/>
  <c r="DT493"/>
  <c r="AS493"/>
  <c r="I493"/>
  <c r="H493"/>
  <c r="EG492"/>
  <c r="EE492"/>
  <c r="V492" s="1"/>
  <c r="DU492"/>
  <c r="DT492"/>
  <c r="AS492"/>
  <c r="I492"/>
  <c r="H492"/>
  <c r="EG491"/>
  <c r="EH491" s="1"/>
  <c r="W491" s="1"/>
  <c r="EE491"/>
  <c r="V491" s="1"/>
  <c r="DU491"/>
  <c r="DV491" s="1"/>
  <c r="DW491" s="1"/>
  <c r="DT491"/>
  <c r="AS491"/>
  <c r="I491"/>
  <c r="H491"/>
  <c r="EG490"/>
  <c r="EE490"/>
  <c r="V490" s="1"/>
  <c r="EA490"/>
  <c r="T490" s="1"/>
  <c r="DU490"/>
  <c r="DT490"/>
  <c r="AS490"/>
  <c r="I490"/>
  <c r="H490"/>
  <c r="EG489"/>
  <c r="EH489" s="1"/>
  <c r="W489" s="1"/>
  <c r="EE489"/>
  <c r="V489" s="1"/>
  <c r="EA489"/>
  <c r="T489" s="1"/>
  <c r="DU489"/>
  <c r="DV489" s="1"/>
  <c r="DW489" s="1"/>
  <c r="DT489"/>
  <c r="AS489"/>
  <c r="I489"/>
  <c r="H489"/>
  <c r="EG488"/>
  <c r="EE488"/>
  <c r="V488" s="1"/>
  <c r="DU488"/>
  <c r="DT488"/>
  <c r="AS488"/>
  <c r="I488"/>
  <c r="H488"/>
  <c r="EG487"/>
  <c r="EH487" s="1"/>
  <c r="W487" s="1"/>
  <c r="EE487"/>
  <c r="V487" s="1"/>
  <c r="DU487"/>
  <c r="DV487" s="1"/>
  <c r="DW487" s="1"/>
  <c r="DT487"/>
  <c r="AS487"/>
  <c r="I487"/>
  <c r="H487"/>
  <c r="EG486"/>
  <c r="EE486"/>
  <c r="V486" s="1"/>
  <c r="EA486"/>
  <c r="T486" s="1"/>
  <c r="DU486"/>
  <c r="DT486"/>
  <c r="AZ486"/>
  <c r="EQ486" s="1"/>
  <c r="FB486" s="1"/>
  <c r="FR486" s="1"/>
  <c r="I486"/>
  <c r="H486"/>
  <c r="EG485"/>
  <c r="EH485" s="1"/>
  <c r="W485" s="1"/>
  <c r="EE485"/>
  <c r="V485" s="1"/>
  <c r="EA485"/>
  <c r="T485" s="1"/>
  <c r="DU485"/>
  <c r="DV485" s="1"/>
  <c r="DT485"/>
  <c r="AS485"/>
  <c r="I485"/>
  <c r="H485"/>
  <c r="EG484"/>
  <c r="EH484" s="1"/>
  <c r="W484" s="1"/>
  <c r="EE484"/>
  <c r="V484" s="1"/>
  <c r="DU484"/>
  <c r="DV484" s="1"/>
  <c r="DT484"/>
  <c r="AS484"/>
  <c r="I484"/>
  <c r="H484"/>
  <c r="EG483"/>
  <c r="EH483" s="1"/>
  <c r="W483" s="1"/>
  <c r="EE483"/>
  <c r="V483" s="1"/>
  <c r="EA483"/>
  <c r="DU483"/>
  <c r="DT483"/>
  <c r="AS483"/>
  <c r="I483"/>
  <c r="H483"/>
  <c r="EG482"/>
  <c r="EE482"/>
  <c r="V482" s="1"/>
  <c r="DU482"/>
  <c r="DV482" s="1"/>
  <c r="DT482"/>
  <c r="AS482"/>
  <c r="I482"/>
  <c r="H482"/>
  <c r="EG481"/>
  <c r="EH481" s="1"/>
  <c r="W481" s="1"/>
  <c r="EE481"/>
  <c r="V481" s="1"/>
  <c r="EA481"/>
  <c r="DU481"/>
  <c r="DV481" s="1"/>
  <c r="DT481"/>
  <c r="AZ481"/>
  <c r="EQ481" s="1"/>
  <c r="FB481" s="1"/>
  <c r="FR481" s="1"/>
  <c r="I481"/>
  <c r="H481"/>
  <c r="EG480"/>
  <c r="EH480" s="1"/>
  <c r="W480" s="1"/>
  <c r="EE480"/>
  <c r="V480" s="1"/>
  <c r="DU480"/>
  <c r="DV480" s="1"/>
  <c r="DT480"/>
  <c r="AZ480"/>
  <c r="I480"/>
  <c r="H480"/>
  <c r="EG479"/>
  <c r="EH479" s="1"/>
  <c r="W479" s="1"/>
  <c r="EE479"/>
  <c r="V479" s="1"/>
  <c r="DU479"/>
  <c r="DV479" s="1"/>
  <c r="DT479"/>
  <c r="AS479"/>
  <c r="I479"/>
  <c r="H479"/>
  <c r="EG478"/>
  <c r="EH478" s="1"/>
  <c r="W478" s="1"/>
  <c r="EE478"/>
  <c r="V478" s="1"/>
  <c r="EA478"/>
  <c r="DU478"/>
  <c r="DV478" s="1"/>
  <c r="DT478"/>
  <c r="I478"/>
  <c r="H478"/>
  <c r="EG477"/>
  <c r="EE477"/>
  <c r="V477" s="1"/>
  <c r="EA477"/>
  <c r="T477" s="1"/>
  <c r="DU477"/>
  <c r="DV477" s="1"/>
  <c r="DT477"/>
  <c r="I477"/>
  <c r="H477"/>
  <c r="EG476"/>
  <c r="EE476"/>
  <c r="V476" s="1"/>
  <c r="EA476"/>
  <c r="DU476"/>
  <c r="DV476" s="1"/>
  <c r="DT476"/>
  <c r="AS476"/>
  <c r="ED476" s="1"/>
  <c r="U476" s="1"/>
  <c r="I476"/>
  <c r="H476"/>
  <c r="EG475"/>
  <c r="EH475" s="1"/>
  <c r="W475" s="1"/>
  <c r="EE475"/>
  <c r="V475" s="1"/>
  <c r="DU475"/>
  <c r="DT475"/>
  <c r="AS475"/>
  <c r="I475"/>
  <c r="H475"/>
  <c r="EG474"/>
  <c r="EH474" s="1"/>
  <c r="W474" s="1"/>
  <c r="EE474"/>
  <c r="V474" s="1"/>
  <c r="EA474"/>
  <c r="DU474"/>
  <c r="DV474" s="1"/>
  <c r="DT474"/>
  <c r="AS474"/>
  <c r="I474"/>
  <c r="H474"/>
  <c r="EG473"/>
  <c r="EH473" s="1"/>
  <c r="W473" s="1"/>
  <c r="EE473"/>
  <c r="V473" s="1"/>
  <c r="DU473"/>
  <c r="DT473"/>
  <c r="I473"/>
  <c r="H473"/>
  <c r="EG472"/>
  <c r="EH472" s="1"/>
  <c r="W472" s="1"/>
  <c r="EE472"/>
  <c r="V472" s="1"/>
  <c r="DU472"/>
  <c r="DT472"/>
  <c r="I472"/>
  <c r="H472"/>
  <c r="EG471"/>
  <c r="EE471"/>
  <c r="V471" s="1"/>
  <c r="DU471"/>
  <c r="DV471" s="1"/>
  <c r="DT471"/>
  <c r="AS471"/>
  <c r="I471"/>
  <c r="H471"/>
  <c r="EG470"/>
  <c r="EH470" s="1"/>
  <c r="W470" s="1"/>
  <c r="EE470"/>
  <c r="V470" s="1"/>
  <c r="EA470"/>
  <c r="DU470"/>
  <c r="DV470" s="1"/>
  <c r="DT470"/>
  <c r="AS470"/>
  <c r="I470"/>
  <c r="H470"/>
  <c r="EG468"/>
  <c r="EH468" s="1"/>
  <c r="W468" s="1"/>
  <c r="EE468"/>
  <c r="V468" s="1"/>
  <c r="DU468"/>
  <c r="DT468"/>
  <c r="AS468"/>
  <c r="I468"/>
  <c r="H468"/>
  <c r="EG469"/>
  <c r="EH469" s="1"/>
  <c r="W469" s="1"/>
  <c r="EE469"/>
  <c r="V469" s="1"/>
  <c r="EA469"/>
  <c r="DU469"/>
  <c r="DV469" s="1"/>
  <c r="DT469"/>
  <c r="AS469"/>
  <c r="I469"/>
  <c r="H469"/>
  <c r="EG467"/>
  <c r="EH467" s="1"/>
  <c r="W467" s="1"/>
  <c r="EE467"/>
  <c r="V467" s="1"/>
  <c r="DU467"/>
  <c r="DT467"/>
  <c r="AS467"/>
  <c r="I467"/>
  <c r="H467"/>
  <c r="EG466"/>
  <c r="EE466"/>
  <c r="V466" s="1"/>
  <c r="EA466"/>
  <c r="DU466"/>
  <c r="DT466"/>
  <c r="AS466"/>
  <c r="I466"/>
  <c r="H466"/>
  <c r="EG465"/>
  <c r="EH465" s="1"/>
  <c r="W465" s="1"/>
  <c r="EE465"/>
  <c r="V465" s="1"/>
  <c r="EA465"/>
  <c r="T465" s="1"/>
  <c r="DU465"/>
  <c r="DV465" s="1"/>
  <c r="DT465"/>
  <c r="AS465"/>
  <c r="I465"/>
  <c r="H465"/>
  <c r="EG464"/>
  <c r="EH464" s="1"/>
  <c r="W464" s="1"/>
  <c r="EE464"/>
  <c r="V464" s="1"/>
  <c r="DU464"/>
  <c r="DV464" s="1"/>
  <c r="DW464" s="1"/>
  <c r="DT464"/>
  <c r="AS464"/>
  <c r="I464"/>
  <c r="H464"/>
  <c r="EG463"/>
  <c r="EH463" s="1"/>
  <c r="W463" s="1"/>
  <c r="EE463"/>
  <c r="V463" s="1"/>
  <c r="EA463"/>
  <c r="T463" s="1"/>
  <c r="DU463"/>
  <c r="DV463" s="1"/>
  <c r="DT463"/>
  <c r="AS463"/>
  <c r="I463"/>
  <c r="H463"/>
  <c r="EG462"/>
  <c r="EH462" s="1"/>
  <c r="W462" s="1"/>
  <c r="EE462"/>
  <c r="V462" s="1"/>
  <c r="DU462"/>
  <c r="DV462" s="1"/>
  <c r="DW462" s="1"/>
  <c r="DT462"/>
  <c r="AS462"/>
  <c r="I462"/>
  <c r="H462"/>
  <c r="EG461"/>
  <c r="EH461" s="1"/>
  <c r="W461" s="1"/>
  <c r="EE461"/>
  <c r="V461" s="1"/>
  <c r="EA461"/>
  <c r="T461" s="1"/>
  <c r="DU461"/>
  <c r="DV461" s="1"/>
  <c r="DT461"/>
  <c r="AS461"/>
  <c r="I461"/>
  <c r="H461"/>
  <c r="EG460"/>
  <c r="EH460" s="1"/>
  <c r="W460" s="1"/>
  <c r="EE460"/>
  <c r="V460" s="1"/>
  <c r="DU460"/>
  <c r="DV460" s="1"/>
  <c r="DW460" s="1"/>
  <c r="DT460"/>
  <c r="AS460"/>
  <c r="I460"/>
  <c r="H460"/>
  <c r="EG459"/>
  <c r="EE459"/>
  <c r="V459" s="1"/>
  <c r="EA459"/>
  <c r="T459" s="1"/>
  <c r="DU459"/>
  <c r="DV459" s="1"/>
  <c r="DT459"/>
  <c r="AZ459"/>
  <c r="EQ459" s="1"/>
  <c r="FB459" s="1"/>
  <c r="FR459" s="1"/>
  <c r="I459"/>
  <c r="H459"/>
  <c r="EG457"/>
  <c r="EH457" s="1"/>
  <c r="W457" s="1"/>
  <c r="EE457"/>
  <c r="DU457"/>
  <c r="DT457"/>
  <c r="AS457"/>
  <c r="I457"/>
  <c r="H457"/>
  <c r="EG456"/>
  <c r="EH456" s="1"/>
  <c r="W456" s="1"/>
  <c r="EE456"/>
  <c r="V456" s="1"/>
  <c r="EA456"/>
  <c r="DU456"/>
  <c r="DV456" s="1"/>
  <c r="DT456"/>
  <c r="AS456"/>
  <c r="I456"/>
  <c r="H456"/>
  <c r="EG455"/>
  <c r="EH455" s="1"/>
  <c r="W455" s="1"/>
  <c r="EE455"/>
  <c r="DU455"/>
  <c r="DT455"/>
  <c r="AZ455"/>
  <c r="EQ455" s="1"/>
  <c r="FB455" s="1"/>
  <c r="FR455" s="1"/>
  <c r="I455"/>
  <c r="H455"/>
  <c r="EG454"/>
  <c r="EH454" s="1"/>
  <c r="W454" s="1"/>
  <c r="EE454"/>
  <c r="V454" s="1"/>
  <c r="EA454"/>
  <c r="T454" s="1"/>
  <c r="DU454"/>
  <c r="DT454"/>
  <c r="AS454"/>
  <c r="I454"/>
  <c r="H454"/>
  <c r="EG453"/>
  <c r="EE453"/>
  <c r="V453" s="1"/>
  <c r="EA453"/>
  <c r="DU453"/>
  <c r="DV453" s="1"/>
  <c r="DT453"/>
  <c r="AS453"/>
  <c r="I453"/>
  <c r="H453"/>
  <c r="EG452"/>
  <c r="EH452" s="1"/>
  <c r="W452" s="1"/>
  <c r="EE452"/>
  <c r="V452" s="1"/>
  <c r="EA452"/>
  <c r="T452" s="1"/>
  <c r="DU452"/>
  <c r="DT452"/>
  <c r="AS452"/>
  <c r="I452"/>
  <c r="H452"/>
  <c r="EG451"/>
  <c r="EE451"/>
  <c r="V451" s="1"/>
  <c r="EA451"/>
  <c r="DU451"/>
  <c r="DV451" s="1"/>
  <c r="DT451"/>
  <c r="AS451"/>
  <c r="I451"/>
  <c r="H451"/>
  <c r="EG450"/>
  <c r="EH450" s="1"/>
  <c r="W450" s="1"/>
  <c r="EE450"/>
  <c r="V450" s="1"/>
  <c r="EA450"/>
  <c r="T450" s="1"/>
  <c r="DU450"/>
  <c r="DT450"/>
  <c r="I450"/>
  <c r="H450"/>
  <c r="EG449"/>
  <c r="EH449" s="1"/>
  <c r="W449" s="1"/>
  <c r="EE449"/>
  <c r="V449" s="1"/>
  <c r="EA449"/>
  <c r="T449" s="1"/>
  <c r="DU449"/>
  <c r="DT449"/>
  <c r="AS449"/>
  <c r="I449"/>
  <c r="H449"/>
  <c r="EG448"/>
  <c r="EH448" s="1"/>
  <c r="W448" s="1"/>
  <c r="EE448"/>
  <c r="EA448"/>
  <c r="DU448"/>
  <c r="DT448"/>
  <c r="AS448"/>
  <c r="I448"/>
  <c r="H448"/>
  <c r="EG447"/>
  <c r="EE447"/>
  <c r="V447" s="1"/>
  <c r="EA447"/>
  <c r="T447" s="1"/>
  <c r="DU447"/>
  <c r="DT447"/>
  <c r="AS447"/>
  <c r="I447"/>
  <c r="H447"/>
  <c r="EG446"/>
  <c r="EH446" s="1"/>
  <c r="W446" s="1"/>
  <c r="EE446"/>
  <c r="EA446"/>
  <c r="DU446"/>
  <c r="DT446"/>
  <c r="I446"/>
  <c r="H446"/>
  <c r="EG445"/>
  <c r="EH445" s="1"/>
  <c r="W445" s="1"/>
  <c r="EE445"/>
  <c r="EA445"/>
  <c r="DU445"/>
  <c r="DT445"/>
  <c r="AS445"/>
  <c r="I445"/>
  <c r="H445"/>
  <c r="EG444"/>
  <c r="EE444"/>
  <c r="V444" s="1"/>
  <c r="EA444"/>
  <c r="T444" s="1"/>
  <c r="DU444"/>
  <c r="DT444"/>
  <c r="AS444"/>
  <c r="I444"/>
  <c r="H444"/>
  <c r="EG443"/>
  <c r="EH443" s="1"/>
  <c r="W443" s="1"/>
  <c r="EE443"/>
  <c r="EA443"/>
  <c r="DU443"/>
  <c r="DT443"/>
  <c r="AS443"/>
  <c r="I443"/>
  <c r="H443"/>
  <c r="EG442"/>
  <c r="EE442"/>
  <c r="V442" s="1"/>
  <c r="EA442"/>
  <c r="T442" s="1"/>
  <c r="DU442"/>
  <c r="DT442"/>
  <c r="AS442"/>
  <c r="I442"/>
  <c r="H442"/>
  <c r="EG441"/>
  <c r="EH441" s="1"/>
  <c r="W441" s="1"/>
  <c r="EE441"/>
  <c r="EA441"/>
  <c r="DU441"/>
  <c r="DT441"/>
  <c r="AS441"/>
  <c r="I441"/>
  <c r="H441"/>
  <c r="EG440"/>
  <c r="EE440"/>
  <c r="V440" s="1"/>
  <c r="EA440"/>
  <c r="T440" s="1"/>
  <c r="DU440"/>
  <c r="DT440"/>
  <c r="AS440"/>
  <c r="I440"/>
  <c r="H440"/>
  <c r="EG439"/>
  <c r="EH439" s="1"/>
  <c r="W439" s="1"/>
  <c r="EE439"/>
  <c r="EA439"/>
  <c r="DU439"/>
  <c r="DT439"/>
  <c r="AS439"/>
  <c r="I439"/>
  <c r="H439"/>
  <c r="EG438"/>
  <c r="EE438"/>
  <c r="V438" s="1"/>
  <c r="EA438"/>
  <c r="T438" s="1"/>
  <c r="DU438"/>
  <c r="DT438"/>
  <c r="AS438"/>
  <c r="I438"/>
  <c r="H438"/>
  <c r="EG437"/>
  <c r="EH437" s="1"/>
  <c r="W437" s="1"/>
  <c r="EE437"/>
  <c r="EA437"/>
  <c r="DU437"/>
  <c r="DT437"/>
  <c r="AS437"/>
  <c r="I437"/>
  <c r="H437"/>
  <c r="EG436"/>
  <c r="EE436"/>
  <c r="V436" s="1"/>
  <c r="EA436"/>
  <c r="T436" s="1"/>
  <c r="DU436"/>
  <c r="DT436"/>
  <c r="AS436"/>
  <c r="I436"/>
  <c r="H436"/>
  <c r="EG435"/>
  <c r="EH435" s="1"/>
  <c r="W435" s="1"/>
  <c r="EE435"/>
  <c r="EA435"/>
  <c r="DU435"/>
  <c r="DT435"/>
  <c r="I435"/>
  <c r="H435"/>
  <c r="EG434"/>
  <c r="EH434" s="1"/>
  <c r="W434" s="1"/>
  <c r="EE434"/>
  <c r="EA434"/>
  <c r="DU434"/>
  <c r="DT434"/>
  <c r="I434"/>
  <c r="H434"/>
  <c r="EG433"/>
  <c r="EH433" s="1"/>
  <c r="W433" s="1"/>
  <c r="EE433"/>
  <c r="EA433"/>
  <c r="DU433"/>
  <c r="DT433"/>
  <c r="AS433"/>
  <c r="I433"/>
  <c r="H433"/>
  <c r="EG432"/>
  <c r="EE432"/>
  <c r="V432" s="1"/>
  <c r="EA432"/>
  <c r="T432" s="1"/>
  <c r="DU432"/>
  <c r="DT432"/>
  <c r="I432"/>
  <c r="H432"/>
  <c r="EG431"/>
  <c r="EE431"/>
  <c r="V431" s="1"/>
  <c r="EA431"/>
  <c r="T431" s="1"/>
  <c r="DU431"/>
  <c r="DT431"/>
  <c r="I431"/>
  <c r="H431"/>
  <c r="EG430"/>
  <c r="EE430"/>
  <c r="V430" s="1"/>
  <c r="EA430"/>
  <c r="T430" s="1"/>
  <c r="DU430"/>
  <c r="DT430"/>
  <c r="I430"/>
  <c r="H430"/>
  <c r="EG429"/>
  <c r="EE429"/>
  <c r="V429" s="1"/>
  <c r="EA429"/>
  <c r="T429" s="1"/>
  <c r="DU429"/>
  <c r="DT429"/>
  <c r="AS429"/>
  <c r="I429"/>
  <c r="H429"/>
  <c r="EG428"/>
  <c r="EH428" s="1"/>
  <c r="W428" s="1"/>
  <c r="EE428"/>
  <c r="EA428"/>
  <c r="DU428"/>
  <c r="DT428"/>
  <c r="AS428"/>
  <c r="I428"/>
  <c r="H428"/>
  <c r="EG427"/>
  <c r="EE427"/>
  <c r="V427" s="1"/>
  <c r="EA427"/>
  <c r="T427" s="1"/>
  <c r="DU427"/>
  <c r="DT427"/>
  <c r="I427"/>
  <c r="H427"/>
  <c r="EG426"/>
  <c r="EE426"/>
  <c r="V426" s="1"/>
  <c r="EA426"/>
  <c r="T426" s="1"/>
  <c r="DU426"/>
  <c r="DT426"/>
  <c r="I426"/>
  <c r="H426"/>
  <c r="EG425"/>
  <c r="EE425"/>
  <c r="V425" s="1"/>
  <c r="EA425"/>
  <c r="T425" s="1"/>
  <c r="DU425"/>
  <c r="DT425"/>
  <c r="AS425"/>
  <c r="I425"/>
  <c r="H425"/>
  <c r="EG424"/>
  <c r="EH424" s="1"/>
  <c r="W424" s="1"/>
  <c r="EE424"/>
  <c r="EA424"/>
  <c r="DU424"/>
  <c r="DT424"/>
  <c r="I424"/>
  <c r="H424"/>
  <c r="EG423"/>
  <c r="EH423" s="1"/>
  <c r="W423" s="1"/>
  <c r="EE423"/>
  <c r="EA423"/>
  <c r="DU423"/>
  <c r="DT423"/>
  <c r="I423"/>
  <c r="H423"/>
  <c r="EG422"/>
  <c r="EH422" s="1"/>
  <c r="W422" s="1"/>
  <c r="EE422"/>
  <c r="EA422"/>
  <c r="DU422"/>
  <c r="DT422"/>
  <c r="I422"/>
  <c r="H422"/>
  <c r="EG421"/>
  <c r="EH421" s="1"/>
  <c r="W421" s="1"/>
  <c r="EE421"/>
  <c r="EA421"/>
  <c r="DU421"/>
  <c r="DT421"/>
  <c r="I421"/>
  <c r="H421"/>
  <c r="EG420"/>
  <c r="EH420" s="1"/>
  <c r="W420" s="1"/>
  <c r="EE420"/>
  <c r="EA420"/>
  <c r="DU420"/>
  <c r="DT420"/>
  <c r="I420"/>
  <c r="H420"/>
  <c r="EG419"/>
  <c r="EH419" s="1"/>
  <c r="W419" s="1"/>
  <c r="EE419"/>
  <c r="EA419"/>
  <c r="DU419"/>
  <c r="DT419"/>
  <c r="AS419"/>
  <c r="I419"/>
  <c r="H419"/>
  <c r="EG418"/>
  <c r="EE418"/>
  <c r="V418" s="1"/>
  <c r="EA418"/>
  <c r="T418" s="1"/>
  <c r="DU418"/>
  <c r="DT418"/>
  <c r="AS418"/>
  <c r="I418"/>
  <c r="H418"/>
  <c r="EG417"/>
  <c r="EH417" s="1"/>
  <c r="W417" s="1"/>
  <c r="EE417"/>
  <c r="EA417"/>
  <c r="DU417"/>
  <c r="DT417"/>
  <c r="I417"/>
  <c r="H417"/>
  <c r="EG416"/>
  <c r="EH416" s="1"/>
  <c r="W416" s="1"/>
  <c r="EE416"/>
  <c r="EA416"/>
  <c r="DU416"/>
  <c r="DT416"/>
  <c r="AS416"/>
  <c r="I416"/>
  <c r="H416"/>
  <c r="EG415"/>
  <c r="EE415"/>
  <c r="V415" s="1"/>
  <c r="EA415"/>
  <c r="T415" s="1"/>
  <c r="DU415"/>
  <c r="DT415"/>
  <c r="AS415"/>
  <c r="I415"/>
  <c r="H415"/>
  <c r="EG414"/>
  <c r="EH414" s="1"/>
  <c r="W414" s="1"/>
  <c r="EE414"/>
  <c r="EA414"/>
  <c r="DU414"/>
  <c r="DT414"/>
  <c r="I414"/>
  <c r="H414"/>
  <c r="EG413"/>
  <c r="EH413" s="1"/>
  <c r="W413" s="1"/>
  <c r="EE413"/>
  <c r="EA413"/>
  <c r="DU413"/>
  <c r="DT413"/>
  <c r="I413"/>
  <c r="H413"/>
  <c r="EG412"/>
  <c r="EH412" s="1"/>
  <c r="W412" s="1"/>
  <c r="EE412"/>
  <c r="EA412"/>
  <c r="DU412"/>
  <c r="DT412"/>
  <c r="AS412"/>
  <c r="I412"/>
  <c r="H412"/>
  <c r="EG411"/>
  <c r="EE411"/>
  <c r="V411" s="1"/>
  <c r="EA411"/>
  <c r="T411" s="1"/>
  <c r="DU411"/>
  <c r="DT411"/>
  <c r="I411"/>
  <c r="H411"/>
  <c r="EG410"/>
  <c r="EE410"/>
  <c r="V410" s="1"/>
  <c r="EA410"/>
  <c r="T410" s="1"/>
  <c r="DU410"/>
  <c r="DT410"/>
  <c r="AS410"/>
  <c r="I410"/>
  <c r="H410"/>
  <c r="EG409"/>
  <c r="EH409" s="1"/>
  <c r="W409" s="1"/>
  <c r="EE409"/>
  <c r="EA409"/>
  <c r="DU409"/>
  <c r="DT409"/>
  <c r="I409"/>
  <c r="H409"/>
  <c r="EG408"/>
  <c r="EH408" s="1"/>
  <c r="W408" s="1"/>
  <c r="EE408"/>
  <c r="EA408"/>
  <c r="DU408"/>
  <c r="DT408"/>
  <c r="I408"/>
  <c r="H408"/>
  <c r="EG407"/>
  <c r="EH407" s="1"/>
  <c r="W407" s="1"/>
  <c r="EE407"/>
  <c r="V407" s="1"/>
  <c r="EA407"/>
  <c r="DU407"/>
  <c r="DT407"/>
  <c r="AZ407"/>
  <c r="I407"/>
  <c r="H407"/>
  <c r="EG404"/>
  <c r="EH404" s="1"/>
  <c r="W404" s="1"/>
  <c r="EE404"/>
  <c r="V404" s="1"/>
  <c r="DU404"/>
  <c r="DV404" s="1"/>
  <c r="DT404"/>
  <c r="AS404"/>
  <c r="I404"/>
  <c r="H404"/>
  <c r="EG406"/>
  <c r="EH406" s="1"/>
  <c r="W406" s="1"/>
  <c r="EE406"/>
  <c r="EA406"/>
  <c r="T406" s="1"/>
  <c r="DU406"/>
  <c r="DV406" s="1"/>
  <c r="DT406"/>
  <c r="AS406"/>
  <c r="I406"/>
  <c r="H406"/>
  <c r="EG405"/>
  <c r="EH405" s="1"/>
  <c r="W405" s="1"/>
  <c r="EE405"/>
  <c r="V405" s="1"/>
  <c r="DU405"/>
  <c r="DV405" s="1"/>
  <c r="DT405"/>
  <c r="AS405"/>
  <c r="I405"/>
  <c r="H405"/>
  <c r="EG403"/>
  <c r="EH403" s="1"/>
  <c r="W403" s="1"/>
  <c r="EE403"/>
  <c r="EA403"/>
  <c r="T403" s="1"/>
  <c r="DU403"/>
  <c r="DV403" s="1"/>
  <c r="DT403"/>
  <c r="AS403"/>
  <c r="I403"/>
  <c r="H403"/>
  <c r="EG402"/>
  <c r="EH402" s="1"/>
  <c r="W402" s="1"/>
  <c r="EE402"/>
  <c r="V402" s="1"/>
  <c r="DU402"/>
  <c r="DV402" s="1"/>
  <c r="DT402"/>
  <c r="AS402"/>
  <c r="I402"/>
  <c r="H402"/>
  <c r="EG401"/>
  <c r="EH401" s="1"/>
  <c r="W401" s="1"/>
  <c r="EE401"/>
  <c r="EA401"/>
  <c r="T401" s="1"/>
  <c r="DU401"/>
  <c r="DV401" s="1"/>
  <c r="DT401"/>
  <c r="AS401"/>
  <c r="I401"/>
  <c r="H401"/>
  <c r="EG400"/>
  <c r="EH400" s="1"/>
  <c r="W400" s="1"/>
  <c r="EE400"/>
  <c r="V400" s="1"/>
  <c r="DU400"/>
  <c r="DV400" s="1"/>
  <c r="DT400"/>
  <c r="AS400"/>
  <c r="I400"/>
  <c r="H400"/>
  <c r="EG399"/>
  <c r="EH399" s="1"/>
  <c r="W399" s="1"/>
  <c r="EE399"/>
  <c r="EA399"/>
  <c r="T399" s="1"/>
  <c r="DU399"/>
  <c r="DV399" s="1"/>
  <c r="DT399"/>
  <c r="AS399"/>
  <c r="I399"/>
  <c r="H399"/>
  <c r="EG398"/>
  <c r="EH398" s="1"/>
  <c r="W398" s="1"/>
  <c r="EE398"/>
  <c r="V398" s="1"/>
  <c r="DU398"/>
  <c r="DV398" s="1"/>
  <c r="DT398"/>
  <c r="AS398"/>
  <c r="I398"/>
  <c r="H398"/>
  <c r="EG397"/>
  <c r="EH397" s="1"/>
  <c r="W397" s="1"/>
  <c r="EE397"/>
  <c r="EA397"/>
  <c r="T397" s="1"/>
  <c r="DU397"/>
  <c r="DV397" s="1"/>
  <c r="DT397"/>
  <c r="AS397"/>
  <c r="I397"/>
  <c r="H397"/>
  <c r="EG396"/>
  <c r="EH396" s="1"/>
  <c r="W396" s="1"/>
  <c r="EE396"/>
  <c r="V396" s="1"/>
  <c r="DU396"/>
  <c r="DV396" s="1"/>
  <c r="DT396"/>
  <c r="AS396"/>
  <c r="I396"/>
  <c r="H396"/>
  <c r="EG395"/>
  <c r="EH395" s="1"/>
  <c r="W395" s="1"/>
  <c r="EE395"/>
  <c r="EA395"/>
  <c r="T395" s="1"/>
  <c r="DU395"/>
  <c r="DV395" s="1"/>
  <c r="DT395"/>
  <c r="AS395"/>
  <c r="I395"/>
  <c r="H395"/>
  <c r="EG394"/>
  <c r="EH394" s="1"/>
  <c r="W394" s="1"/>
  <c r="EE394"/>
  <c r="V394" s="1"/>
  <c r="DU394"/>
  <c r="DV394" s="1"/>
  <c r="DT394"/>
  <c r="AS394"/>
  <c r="I394"/>
  <c r="H394"/>
  <c r="EG393"/>
  <c r="EH393" s="1"/>
  <c r="W393" s="1"/>
  <c r="EE393"/>
  <c r="EA393"/>
  <c r="DU393"/>
  <c r="DV393" s="1"/>
  <c r="DT393"/>
  <c r="AS393"/>
  <c r="I393"/>
  <c r="H393"/>
  <c r="EG392"/>
  <c r="EH392" s="1"/>
  <c r="W392" s="1"/>
  <c r="EE392"/>
  <c r="V392" s="1"/>
  <c r="DU392"/>
  <c r="DV392" s="1"/>
  <c r="DT392"/>
  <c r="AS392"/>
  <c r="I392"/>
  <c r="H392"/>
  <c r="EG391"/>
  <c r="EH391" s="1"/>
  <c r="W391" s="1"/>
  <c r="EE391"/>
  <c r="EA391"/>
  <c r="T391" s="1"/>
  <c r="DU391"/>
  <c r="DV391" s="1"/>
  <c r="DT391"/>
  <c r="AS391"/>
  <c r="I391"/>
  <c r="H391"/>
  <c r="EG390"/>
  <c r="EH390" s="1"/>
  <c r="W390" s="1"/>
  <c r="EE390"/>
  <c r="V390" s="1"/>
  <c r="DU390"/>
  <c r="DV390" s="1"/>
  <c r="DT390"/>
  <c r="AS390"/>
  <c r="I390"/>
  <c r="H390"/>
  <c r="EG389"/>
  <c r="EH389" s="1"/>
  <c r="W389" s="1"/>
  <c r="EE389"/>
  <c r="EA389"/>
  <c r="T389" s="1"/>
  <c r="DU389"/>
  <c r="DV389" s="1"/>
  <c r="DT389"/>
  <c r="AS389"/>
  <c r="I389"/>
  <c r="H389"/>
  <c r="EG388"/>
  <c r="EH388" s="1"/>
  <c r="W388" s="1"/>
  <c r="EE388"/>
  <c r="V388" s="1"/>
  <c r="DU388"/>
  <c r="DV388" s="1"/>
  <c r="DT388"/>
  <c r="AS388"/>
  <c r="I388"/>
  <c r="H388"/>
  <c r="EG387"/>
  <c r="EH387" s="1"/>
  <c r="W387" s="1"/>
  <c r="EE387"/>
  <c r="EA387"/>
  <c r="DU387"/>
  <c r="DV387" s="1"/>
  <c r="DT387"/>
  <c r="AS387"/>
  <c r="I387"/>
  <c r="H387"/>
  <c r="EG386"/>
  <c r="EH386" s="1"/>
  <c r="W386" s="1"/>
  <c r="EE386"/>
  <c r="V386" s="1"/>
  <c r="DU386"/>
  <c r="DV386" s="1"/>
  <c r="DT386"/>
  <c r="AS386"/>
  <c r="I386"/>
  <c r="H386"/>
  <c r="EG381"/>
  <c r="EH381" s="1"/>
  <c r="W381" s="1"/>
  <c r="EE381"/>
  <c r="EA381"/>
  <c r="DU381"/>
  <c r="DV381" s="1"/>
  <c r="DT381"/>
  <c r="AS381"/>
  <c r="I381"/>
  <c r="H381"/>
  <c r="EG383"/>
  <c r="EH383" s="1"/>
  <c r="W383" s="1"/>
  <c r="EE383"/>
  <c r="V383" s="1"/>
  <c r="DU383"/>
  <c r="DV383" s="1"/>
  <c r="DT383"/>
  <c r="AS383"/>
  <c r="I383"/>
  <c r="H383"/>
  <c r="EG382"/>
  <c r="EH382" s="1"/>
  <c r="W382" s="1"/>
  <c r="EE382"/>
  <c r="EA382"/>
  <c r="T382" s="1"/>
  <c r="DU382"/>
  <c r="DV382" s="1"/>
  <c r="DT382"/>
  <c r="AS382"/>
  <c r="I382"/>
  <c r="H382"/>
  <c r="EG377"/>
  <c r="EH377" s="1"/>
  <c r="W377" s="1"/>
  <c r="EE377"/>
  <c r="V377" s="1"/>
  <c r="DU377"/>
  <c r="DV377" s="1"/>
  <c r="DT377"/>
  <c r="AS377"/>
  <c r="I377"/>
  <c r="H377"/>
  <c r="EG376"/>
  <c r="EH376" s="1"/>
  <c r="W376" s="1"/>
  <c r="EE376"/>
  <c r="EA376"/>
  <c r="T376" s="1"/>
  <c r="DU376"/>
  <c r="DV376" s="1"/>
  <c r="DT376"/>
  <c r="AS376"/>
  <c r="I376"/>
  <c r="H376"/>
  <c r="EG375"/>
  <c r="EH375" s="1"/>
  <c r="W375" s="1"/>
  <c r="EE375"/>
  <c r="V375" s="1"/>
  <c r="DU375"/>
  <c r="DV375" s="1"/>
  <c r="DT375"/>
  <c r="AS375"/>
  <c r="I375"/>
  <c r="H375"/>
  <c r="EG374"/>
  <c r="EH374" s="1"/>
  <c r="W374" s="1"/>
  <c r="EE374"/>
  <c r="EA374"/>
  <c r="DU374"/>
  <c r="DV374" s="1"/>
  <c r="DT374"/>
  <c r="AS374"/>
  <c r="I374"/>
  <c r="H374"/>
  <c r="EG373"/>
  <c r="EH373" s="1"/>
  <c r="W373" s="1"/>
  <c r="EE373"/>
  <c r="V373" s="1"/>
  <c r="DU373"/>
  <c r="DV373" s="1"/>
  <c r="DT373"/>
  <c r="AS373"/>
  <c r="I373"/>
  <c r="H373"/>
  <c r="EG372"/>
  <c r="EH372" s="1"/>
  <c r="W372" s="1"/>
  <c r="EE372"/>
  <c r="EA372"/>
  <c r="DU372"/>
  <c r="DV372" s="1"/>
  <c r="DT372"/>
  <c r="AS372"/>
  <c r="I372"/>
  <c r="H372"/>
  <c r="EG371"/>
  <c r="EH371" s="1"/>
  <c r="W371" s="1"/>
  <c r="EE371"/>
  <c r="V371" s="1"/>
  <c r="DU371"/>
  <c r="DV371" s="1"/>
  <c r="DT371"/>
  <c r="AS371"/>
  <c r="I371"/>
  <c r="H371"/>
  <c r="EG370"/>
  <c r="EH370" s="1"/>
  <c r="W370" s="1"/>
  <c r="EE370"/>
  <c r="EA370"/>
  <c r="T370" s="1"/>
  <c r="DU370"/>
  <c r="DV370" s="1"/>
  <c r="DT370"/>
  <c r="AS370"/>
  <c r="I370"/>
  <c r="H370"/>
  <c r="EG369"/>
  <c r="EH369" s="1"/>
  <c r="W369" s="1"/>
  <c r="EE369"/>
  <c r="V369" s="1"/>
  <c r="DU369"/>
  <c r="DV369" s="1"/>
  <c r="DT369"/>
  <c r="AS369"/>
  <c r="I369"/>
  <c r="H369"/>
  <c r="EG368"/>
  <c r="EH368" s="1"/>
  <c r="W368" s="1"/>
  <c r="EE368"/>
  <c r="EA368"/>
  <c r="T368" s="1"/>
  <c r="DU368"/>
  <c r="DV368" s="1"/>
  <c r="DT368"/>
  <c r="AS368"/>
  <c r="I368"/>
  <c r="H368"/>
  <c r="EG367"/>
  <c r="EH367" s="1"/>
  <c r="W367" s="1"/>
  <c r="EE367"/>
  <c r="V367" s="1"/>
  <c r="DU367"/>
  <c r="DV367" s="1"/>
  <c r="DT367"/>
  <c r="AS367"/>
  <c r="I367"/>
  <c r="H367"/>
  <c r="EG366"/>
  <c r="EH366" s="1"/>
  <c r="W366" s="1"/>
  <c r="EE366"/>
  <c r="EA366"/>
  <c r="DU366"/>
  <c r="DV366" s="1"/>
  <c r="DT366"/>
  <c r="AS366"/>
  <c r="I366"/>
  <c r="H366"/>
  <c r="EG365"/>
  <c r="EH365" s="1"/>
  <c r="W365" s="1"/>
  <c r="EE365"/>
  <c r="V365" s="1"/>
  <c r="DU365"/>
  <c r="DV365" s="1"/>
  <c r="DT365"/>
  <c r="AS365"/>
  <c r="I365"/>
  <c r="H365"/>
  <c r="EG364"/>
  <c r="EH364" s="1"/>
  <c r="W364" s="1"/>
  <c r="EE364"/>
  <c r="EA364"/>
  <c r="DU364"/>
  <c r="DV364" s="1"/>
  <c r="DT364"/>
  <c r="AS364"/>
  <c r="I364"/>
  <c r="H364"/>
  <c r="EG363"/>
  <c r="EH363" s="1"/>
  <c r="W363" s="1"/>
  <c r="EE363"/>
  <c r="V363" s="1"/>
  <c r="DU363"/>
  <c r="DV363" s="1"/>
  <c r="DT363"/>
  <c r="AS363"/>
  <c r="I363"/>
  <c r="H363"/>
  <c r="EG362"/>
  <c r="EH362" s="1"/>
  <c r="W362" s="1"/>
  <c r="EE362"/>
  <c r="EA362"/>
  <c r="T362" s="1"/>
  <c r="DU362"/>
  <c r="DT362"/>
  <c r="AS362"/>
  <c r="I362"/>
  <c r="H362"/>
  <c r="EG361"/>
  <c r="EH361" s="1"/>
  <c r="W361" s="1"/>
  <c r="EE361"/>
  <c r="EA361"/>
  <c r="DU361"/>
  <c r="DV361" s="1"/>
  <c r="DT361"/>
  <c r="AS361"/>
  <c r="I361"/>
  <c r="H361"/>
  <c r="EG360"/>
  <c r="EH360" s="1"/>
  <c r="W360" s="1"/>
  <c r="EE360"/>
  <c r="V360" s="1"/>
  <c r="DU360"/>
  <c r="DV360" s="1"/>
  <c r="DT360"/>
  <c r="AS360"/>
  <c r="I360"/>
  <c r="H360"/>
  <c r="EG359"/>
  <c r="EH359" s="1"/>
  <c r="W359" s="1"/>
  <c r="EE359"/>
  <c r="EA359"/>
  <c r="DU359"/>
  <c r="DV359" s="1"/>
  <c r="DT359"/>
  <c r="AS359"/>
  <c r="I359"/>
  <c r="H359"/>
  <c r="EG379"/>
  <c r="EH379" s="1"/>
  <c r="W379" s="1"/>
  <c r="EE379"/>
  <c r="V379" s="1"/>
  <c r="EA379"/>
  <c r="T379" s="1"/>
  <c r="DU379"/>
  <c r="DV379" s="1"/>
  <c r="DT379"/>
  <c r="AS379"/>
  <c r="I379"/>
  <c r="H379"/>
  <c r="EG378"/>
  <c r="EE378"/>
  <c r="V378" s="1"/>
  <c r="EA378"/>
  <c r="T378" s="1"/>
  <c r="DU378"/>
  <c r="DT378"/>
  <c r="AS378"/>
  <c r="I378"/>
  <c r="H378"/>
  <c r="EG358"/>
  <c r="EH358" s="1"/>
  <c r="W358" s="1"/>
  <c r="EE358"/>
  <c r="V358" s="1"/>
  <c r="EA358"/>
  <c r="T358" s="1"/>
  <c r="DU358"/>
  <c r="DV358" s="1"/>
  <c r="DT358"/>
  <c r="AS358"/>
  <c r="I358"/>
  <c r="H358"/>
  <c r="EG357"/>
  <c r="EE357"/>
  <c r="V357" s="1"/>
  <c r="EA357"/>
  <c r="T357" s="1"/>
  <c r="DU357"/>
  <c r="DT357"/>
  <c r="AS357"/>
  <c r="I357"/>
  <c r="H357"/>
  <c r="EG356"/>
  <c r="EH356" s="1"/>
  <c r="W356" s="1"/>
  <c r="EE356"/>
  <c r="V356" s="1"/>
  <c r="EA356"/>
  <c r="T356" s="1"/>
  <c r="DU356"/>
  <c r="DV356" s="1"/>
  <c r="DT356"/>
  <c r="AS356"/>
  <c r="I356"/>
  <c r="H356"/>
  <c r="EG355"/>
  <c r="EE355"/>
  <c r="V355" s="1"/>
  <c r="EA355"/>
  <c r="T355" s="1"/>
  <c r="DU355"/>
  <c r="DT355"/>
  <c r="AS355"/>
  <c r="I355"/>
  <c r="H355"/>
  <c r="EG354"/>
  <c r="EH354" s="1"/>
  <c r="W354" s="1"/>
  <c r="EE354"/>
  <c r="V354" s="1"/>
  <c r="EA354"/>
  <c r="T354" s="1"/>
  <c r="DU354"/>
  <c r="DV354" s="1"/>
  <c r="DT354"/>
  <c r="AS354"/>
  <c r="ED354" s="1"/>
  <c r="U354" s="1"/>
  <c r="I354"/>
  <c r="H354"/>
  <c r="EG353"/>
  <c r="EE353"/>
  <c r="V353" s="1"/>
  <c r="EA353"/>
  <c r="T353" s="1"/>
  <c r="DU353"/>
  <c r="DT353"/>
  <c r="AS353"/>
  <c r="I353"/>
  <c r="H353"/>
  <c r="EG352"/>
  <c r="EH352" s="1"/>
  <c r="W352" s="1"/>
  <c r="EE352"/>
  <c r="V352" s="1"/>
  <c r="EA352"/>
  <c r="T352" s="1"/>
  <c r="DU352"/>
  <c r="DV352" s="1"/>
  <c r="DW352" s="1"/>
  <c r="DT352"/>
  <c r="AS352"/>
  <c r="I352"/>
  <c r="H352"/>
  <c r="EG351"/>
  <c r="EH351" s="1"/>
  <c r="W351" s="1"/>
  <c r="EE351"/>
  <c r="V351" s="1"/>
  <c r="EA351"/>
  <c r="T351" s="1"/>
  <c r="DU351"/>
  <c r="DV351" s="1"/>
  <c r="DT351"/>
  <c r="AS351"/>
  <c r="I351"/>
  <c r="H351"/>
  <c r="EG350"/>
  <c r="EH350" s="1"/>
  <c r="W350" s="1"/>
  <c r="EE350"/>
  <c r="V350" s="1"/>
  <c r="EA350"/>
  <c r="T350" s="1"/>
  <c r="DU350"/>
  <c r="DV350" s="1"/>
  <c r="DW350" s="1"/>
  <c r="DT350"/>
  <c r="AS350"/>
  <c r="I350"/>
  <c r="H350"/>
  <c r="EG385"/>
  <c r="EH385" s="1"/>
  <c r="W385" s="1"/>
  <c r="EE385"/>
  <c r="V385" s="1"/>
  <c r="EA385"/>
  <c r="T385" s="1"/>
  <c r="DU385"/>
  <c r="DV385" s="1"/>
  <c r="DT385"/>
  <c r="AS385"/>
  <c r="I385"/>
  <c r="H385"/>
  <c r="EG384"/>
  <c r="EE384"/>
  <c r="V384" s="1"/>
  <c r="EA384"/>
  <c r="T384" s="1"/>
  <c r="DU384"/>
  <c r="DT384"/>
  <c r="AS384"/>
  <c r="I384"/>
  <c r="H384"/>
  <c r="EG380"/>
  <c r="EE380"/>
  <c r="V380" s="1"/>
  <c r="EA380"/>
  <c r="T380" s="1"/>
  <c r="DU380"/>
  <c r="DT380"/>
  <c r="AS380"/>
  <c r="I380"/>
  <c r="H380"/>
  <c r="EG342"/>
  <c r="EH342" s="1"/>
  <c r="W342" s="1"/>
  <c r="EE342"/>
  <c r="EA342"/>
  <c r="DU342"/>
  <c r="DT342"/>
  <c r="AS342"/>
  <c r="I342"/>
  <c r="H342"/>
  <c r="EG341"/>
  <c r="EH341" s="1"/>
  <c r="W341" s="1"/>
  <c r="EE341"/>
  <c r="V341" s="1"/>
  <c r="EA341"/>
  <c r="T341" s="1"/>
  <c r="DU341"/>
  <c r="DV341" s="1"/>
  <c r="DT341"/>
  <c r="AS341"/>
  <c r="ED341" s="1"/>
  <c r="U341" s="1"/>
  <c r="I341"/>
  <c r="H341"/>
  <c r="EG340"/>
  <c r="EH340" s="1"/>
  <c r="W340" s="1"/>
  <c r="EE340"/>
  <c r="EA340"/>
  <c r="T340" s="1"/>
  <c r="DU340"/>
  <c r="DT340"/>
  <c r="AS340"/>
  <c r="I340"/>
  <c r="H340"/>
  <c r="EG339"/>
  <c r="EH339" s="1"/>
  <c r="W339" s="1"/>
  <c r="EE339"/>
  <c r="V339" s="1"/>
  <c r="EA339"/>
  <c r="T339" s="1"/>
  <c r="DU339"/>
  <c r="DV339" s="1"/>
  <c r="DT339"/>
  <c r="AS339"/>
  <c r="I339"/>
  <c r="H339"/>
  <c r="EG338"/>
  <c r="EH338" s="1"/>
  <c r="W338" s="1"/>
  <c r="EE338"/>
  <c r="EA338"/>
  <c r="T338" s="1"/>
  <c r="DU338"/>
  <c r="DT338"/>
  <c r="AS338"/>
  <c r="I338"/>
  <c r="H338"/>
  <c r="EG337"/>
  <c r="EH337" s="1"/>
  <c r="W337" s="1"/>
  <c r="EE337"/>
  <c r="V337" s="1"/>
  <c r="EA337"/>
  <c r="T337" s="1"/>
  <c r="DU337"/>
  <c r="DV337" s="1"/>
  <c r="DT337"/>
  <c r="AS337"/>
  <c r="I337"/>
  <c r="H337"/>
  <c r="EG336"/>
  <c r="EH336" s="1"/>
  <c r="W336" s="1"/>
  <c r="EE336"/>
  <c r="EA336"/>
  <c r="T336" s="1"/>
  <c r="DU336"/>
  <c r="DT336"/>
  <c r="DJ336"/>
  <c r="AS336"/>
  <c r="I336"/>
  <c r="H336"/>
  <c r="EG335"/>
  <c r="EH335" s="1"/>
  <c r="W335" s="1"/>
  <c r="EE335"/>
  <c r="V335" s="1"/>
  <c r="EA335"/>
  <c r="T335" s="1"/>
  <c r="DU335"/>
  <c r="DV335" s="1"/>
  <c r="DT335"/>
  <c r="AS335"/>
  <c r="I335"/>
  <c r="H335"/>
  <c r="EG334"/>
  <c r="EH334" s="1"/>
  <c r="W334" s="1"/>
  <c r="EE334"/>
  <c r="EA334"/>
  <c r="T334" s="1"/>
  <c r="DU334"/>
  <c r="DV334" s="1"/>
  <c r="DT334"/>
  <c r="AS334"/>
  <c r="I334"/>
  <c r="H334"/>
  <c r="EG333"/>
  <c r="EH333" s="1"/>
  <c r="W333" s="1"/>
  <c r="EE333"/>
  <c r="V333" s="1"/>
  <c r="EA333"/>
  <c r="T333" s="1"/>
  <c r="DU333"/>
  <c r="DT333"/>
  <c r="AS333"/>
  <c r="I333"/>
  <c r="H333"/>
  <c r="EG332"/>
  <c r="EH332" s="1"/>
  <c r="W332" s="1"/>
  <c r="EE332"/>
  <c r="EA332"/>
  <c r="T332" s="1"/>
  <c r="DU332"/>
  <c r="DV332" s="1"/>
  <c r="DT332"/>
  <c r="AS332"/>
  <c r="I332"/>
  <c r="H332"/>
  <c r="EG331"/>
  <c r="EH331" s="1"/>
  <c r="W331" s="1"/>
  <c r="EE331"/>
  <c r="V331" s="1"/>
  <c r="EA331"/>
  <c r="T331" s="1"/>
  <c r="DU331"/>
  <c r="DV331" s="1"/>
  <c r="DT331"/>
  <c r="I331"/>
  <c r="H331"/>
  <c r="EG330"/>
  <c r="EH330" s="1"/>
  <c r="W330" s="1"/>
  <c r="EE330"/>
  <c r="V330" s="1"/>
  <c r="DU330"/>
  <c r="DV330" s="1"/>
  <c r="DW330" s="1"/>
  <c r="DT330"/>
  <c r="AS330"/>
  <c r="I330"/>
  <c r="H330"/>
  <c r="EG329"/>
  <c r="EH329" s="1"/>
  <c r="W329" s="1"/>
  <c r="EE329"/>
  <c r="EA329"/>
  <c r="T329" s="1"/>
  <c r="DU329"/>
  <c r="DV329" s="1"/>
  <c r="DT329"/>
  <c r="AS329"/>
  <c r="I329"/>
  <c r="H329"/>
  <c r="EG328"/>
  <c r="EE328"/>
  <c r="V328" s="1"/>
  <c r="EA328"/>
  <c r="T328" s="1"/>
  <c r="DU328"/>
  <c r="DV328" s="1"/>
  <c r="DT328"/>
  <c r="AS328"/>
  <c r="I328"/>
  <c r="H328"/>
  <c r="EG327"/>
  <c r="EH327" s="1"/>
  <c r="W327" s="1"/>
  <c r="EE327"/>
  <c r="EA327"/>
  <c r="T327" s="1"/>
  <c r="DU327"/>
  <c r="DV327" s="1"/>
  <c r="DT327"/>
  <c r="AS327"/>
  <c r="I327"/>
  <c r="H327"/>
  <c r="EG326"/>
  <c r="EH326" s="1"/>
  <c r="W326" s="1"/>
  <c r="EE326"/>
  <c r="V326" s="1"/>
  <c r="EA326"/>
  <c r="T326" s="1"/>
  <c r="DU326"/>
  <c r="DT326"/>
  <c r="AS326"/>
  <c r="I326"/>
  <c r="H326"/>
  <c r="EG325"/>
  <c r="EH325" s="1"/>
  <c r="W325" s="1"/>
  <c r="EE325"/>
  <c r="EA325"/>
  <c r="T325" s="1"/>
  <c r="DU325"/>
  <c r="DV325" s="1"/>
  <c r="DT325"/>
  <c r="AS325"/>
  <c r="I325"/>
  <c r="H325"/>
  <c r="EG324"/>
  <c r="EH324" s="1"/>
  <c r="W324" s="1"/>
  <c r="EE324"/>
  <c r="V324" s="1"/>
  <c r="EA324"/>
  <c r="T324" s="1"/>
  <c r="DU324"/>
  <c r="DV324" s="1"/>
  <c r="DT324"/>
  <c r="AS324"/>
  <c r="ED324" s="1"/>
  <c r="U324" s="1"/>
  <c r="I324"/>
  <c r="H324"/>
  <c r="EG323"/>
  <c r="EH323" s="1"/>
  <c r="W323" s="1"/>
  <c r="EE323"/>
  <c r="EA323"/>
  <c r="T323" s="1"/>
  <c r="DU323"/>
  <c r="DV323" s="1"/>
  <c r="DT323"/>
  <c r="AS323"/>
  <c r="I323"/>
  <c r="H323"/>
  <c r="EG322"/>
  <c r="EH322" s="1"/>
  <c r="W322" s="1"/>
  <c r="EE322"/>
  <c r="V322" s="1"/>
  <c r="EA322"/>
  <c r="T322" s="1"/>
  <c r="DU322"/>
  <c r="DV322" s="1"/>
  <c r="DW322" s="1"/>
  <c r="DT322"/>
  <c r="AS322"/>
  <c r="I322"/>
  <c r="H322"/>
  <c r="EG321"/>
  <c r="EH321" s="1"/>
  <c r="W321" s="1"/>
  <c r="EE321"/>
  <c r="EA321"/>
  <c r="T321" s="1"/>
  <c r="DU321"/>
  <c r="DV321" s="1"/>
  <c r="DT321"/>
  <c r="AS321"/>
  <c r="I321"/>
  <c r="H321"/>
  <c r="EG320"/>
  <c r="EE320"/>
  <c r="V320" s="1"/>
  <c r="DU320"/>
  <c r="DT320"/>
  <c r="AS320"/>
  <c r="I320"/>
  <c r="H320"/>
  <c r="EG319"/>
  <c r="EH319" s="1"/>
  <c r="W319" s="1"/>
  <c r="EE319"/>
  <c r="EA319"/>
  <c r="T319" s="1"/>
  <c r="DU319"/>
  <c r="DV319" s="1"/>
  <c r="DT319"/>
  <c r="AS319"/>
  <c r="I319"/>
  <c r="H319"/>
  <c r="EG318"/>
  <c r="EH318" s="1"/>
  <c r="W318" s="1"/>
  <c r="EE318"/>
  <c r="V318" s="1"/>
  <c r="EA318"/>
  <c r="T318" s="1"/>
  <c r="DU318"/>
  <c r="DV318" s="1"/>
  <c r="DT318"/>
  <c r="AS318"/>
  <c r="I318"/>
  <c r="H318"/>
  <c r="EG317"/>
  <c r="EH317" s="1"/>
  <c r="W317" s="1"/>
  <c r="EE317"/>
  <c r="EA317"/>
  <c r="T317" s="1"/>
  <c r="DU317"/>
  <c r="DV317" s="1"/>
  <c r="DT317"/>
  <c r="AS317"/>
  <c r="I317"/>
  <c r="H317"/>
  <c r="EG316"/>
  <c r="EH316" s="1"/>
  <c r="W316" s="1"/>
  <c r="EE316"/>
  <c r="V316" s="1"/>
  <c r="EA316"/>
  <c r="T316" s="1"/>
  <c r="DU316"/>
  <c r="DT316"/>
  <c r="I316"/>
  <c r="H316"/>
  <c r="EG315"/>
  <c r="EH315" s="1"/>
  <c r="W315" s="1"/>
  <c r="EE315"/>
  <c r="V315" s="1"/>
  <c r="EA315"/>
  <c r="T315" s="1"/>
  <c r="DU315"/>
  <c r="DV315" s="1"/>
  <c r="DT315"/>
  <c r="AS315"/>
  <c r="I315"/>
  <c r="H315"/>
  <c r="EG314"/>
  <c r="EH314" s="1"/>
  <c r="W314" s="1"/>
  <c r="EE314"/>
  <c r="EA314"/>
  <c r="T314" s="1"/>
  <c r="DU314"/>
  <c r="DV314" s="1"/>
  <c r="DT314"/>
  <c r="AS314"/>
  <c r="I314"/>
  <c r="H314"/>
  <c r="EG313"/>
  <c r="EH313" s="1"/>
  <c r="W313" s="1"/>
  <c r="EE313"/>
  <c r="V313" s="1"/>
  <c r="EA313"/>
  <c r="T313" s="1"/>
  <c r="DU313"/>
  <c r="DT313"/>
  <c r="AS313"/>
  <c r="I313"/>
  <c r="H313"/>
  <c r="EG312"/>
  <c r="EH312" s="1"/>
  <c r="W312" s="1"/>
  <c r="EE312"/>
  <c r="EA312"/>
  <c r="T312" s="1"/>
  <c r="DU312"/>
  <c r="DV312" s="1"/>
  <c r="DT312"/>
  <c r="AS312"/>
  <c r="I312"/>
  <c r="H312"/>
  <c r="EG311"/>
  <c r="EH311" s="1"/>
  <c r="W311" s="1"/>
  <c r="EE311"/>
  <c r="V311" s="1"/>
  <c r="DU311"/>
  <c r="DV311" s="1"/>
  <c r="DT311"/>
  <c r="AS311"/>
  <c r="I311"/>
  <c r="H311"/>
  <c r="EG310"/>
  <c r="EH310" s="1"/>
  <c r="W310" s="1"/>
  <c r="EE310"/>
  <c r="EA310"/>
  <c r="T310" s="1"/>
  <c r="DU310"/>
  <c r="DV310" s="1"/>
  <c r="DT310"/>
  <c r="AS310"/>
  <c r="I310"/>
  <c r="H310"/>
  <c r="EG309"/>
  <c r="EH309" s="1"/>
  <c r="W309" s="1"/>
  <c r="EE309"/>
  <c r="V309" s="1"/>
  <c r="EA309"/>
  <c r="T309" s="1"/>
  <c r="DU309"/>
  <c r="DV309" s="1"/>
  <c r="DT309"/>
  <c r="AS309"/>
  <c r="I309"/>
  <c r="H309"/>
  <c r="EG308"/>
  <c r="EH308" s="1"/>
  <c r="W308" s="1"/>
  <c r="EE308"/>
  <c r="EA308"/>
  <c r="T308" s="1"/>
  <c r="DU308"/>
  <c r="DV308" s="1"/>
  <c r="DT308"/>
  <c r="AS308"/>
  <c r="I308"/>
  <c r="H308"/>
  <c r="EG307"/>
  <c r="EH307" s="1"/>
  <c r="W307" s="1"/>
  <c r="EE307"/>
  <c r="V307" s="1"/>
  <c r="DU307"/>
  <c r="DV307" s="1"/>
  <c r="DT307"/>
  <c r="AS307"/>
  <c r="I307"/>
  <c r="H307"/>
  <c r="EG306"/>
  <c r="EH306" s="1"/>
  <c r="W306" s="1"/>
  <c r="EE306"/>
  <c r="EA306"/>
  <c r="T306" s="1"/>
  <c r="DU306"/>
  <c r="DV306" s="1"/>
  <c r="DT306"/>
  <c r="AS306"/>
  <c r="I306"/>
  <c r="H306"/>
  <c r="EG305"/>
  <c r="EH305" s="1"/>
  <c r="W305" s="1"/>
  <c r="EE305"/>
  <c r="V305" s="1"/>
  <c r="DU305"/>
  <c r="DV305" s="1"/>
  <c r="DT305"/>
  <c r="AS305"/>
  <c r="I305"/>
  <c r="H305"/>
  <c r="EG304"/>
  <c r="EH304" s="1"/>
  <c r="W304" s="1"/>
  <c r="EE304"/>
  <c r="EA304"/>
  <c r="T304" s="1"/>
  <c r="DU304"/>
  <c r="DV304" s="1"/>
  <c r="DT304"/>
  <c r="AZ304"/>
  <c r="EQ304" s="1"/>
  <c r="FB304" s="1"/>
  <c r="FR304" s="1"/>
  <c r="I304"/>
  <c r="H304"/>
  <c r="EG303"/>
  <c r="EH303" s="1"/>
  <c r="W303" s="1"/>
  <c r="EE303"/>
  <c r="DU303"/>
  <c r="DT303"/>
  <c r="AS303"/>
  <c r="I303"/>
  <c r="H303"/>
  <c r="EG302"/>
  <c r="EH302" s="1"/>
  <c r="W302" s="1"/>
  <c r="EE302"/>
  <c r="V302" s="1"/>
  <c r="EA302"/>
  <c r="T302" s="1"/>
  <c r="DU302"/>
  <c r="DV302" s="1"/>
  <c r="DT302"/>
  <c r="AS302"/>
  <c r="I302"/>
  <c r="H302"/>
  <c r="EG301"/>
  <c r="EH301" s="1"/>
  <c r="W301" s="1"/>
  <c r="EE301"/>
  <c r="EA301"/>
  <c r="T301" s="1"/>
  <c r="DU301"/>
  <c r="DT301"/>
  <c r="AS301"/>
  <c r="I301"/>
  <c r="H301"/>
  <c r="EG300"/>
  <c r="EH300" s="1"/>
  <c r="W300" s="1"/>
  <c r="EE300"/>
  <c r="EA300"/>
  <c r="T300" s="1"/>
  <c r="DU300"/>
  <c r="DT300"/>
  <c r="AS300"/>
  <c r="I300"/>
  <c r="H300"/>
  <c r="EG299"/>
  <c r="EH299" s="1"/>
  <c r="W299" s="1"/>
  <c r="EE299"/>
  <c r="EA299"/>
  <c r="T299" s="1"/>
  <c r="DU299"/>
  <c r="DT299"/>
  <c r="AS299"/>
  <c r="I299"/>
  <c r="H299"/>
  <c r="EG298"/>
  <c r="EE298"/>
  <c r="ED298" s="1"/>
  <c r="U298" s="1"/>
  <c r="EA298"/>
  <c r="T298" s="1"/>
  <c r="DU298"/>
  <c r="DV298" s="1"/>
  <c r="DT298"/>
  <c r="AS298"/>
  <c r="I298"/>
  <c r="H298"/>
  <c r="EG297"/>
  <c r="EH297" s="1"/>
  <c r="W297" s="1"/>
  <c r="EE297"/>
  <c r="EA297"/>
  <c r="T297" s="1"/>
  <c r="DU297"/>
  <c r="DT297"/>
  <c r="I297"/>
  <c r="H297"/>
  <c r="EG296"/>
  <c r="EH296" s="1"/>
  <c r="W296" s="1"/>
  <c r="EE296"/>
  <c r="EA296"/>
  <c r="T296" s="1"/>
  <c r="DU296"/>
  <c r="DT296"/>
  <c r="AS296"/>
  <c r="AR296"/>
  <c r="I296"/>
  <c r="H296"/>
  <c r="EG295"/>
  <c r="EH295" s="1"/>
  <c r="W295" s="1"/>
  <c r="EE295"/>
  <c r="V295" s="1"/>
  <c r="DU295"/>
  <c r="DV295" s="1"/>
  <c r="DT295"/>
  <c r="AS295"/>
  <c r="I295"/>
  <c r="H295"/>
  <c r="EG294"/>
  <c r="EH294" s="1"/>
  <c r="W294" s="1"/>
  <c r="EE294"/>
  <c r="EA294"/>
  <c r="T294" s="1"/>
  <c r="DU294"/>
  <c r="DV294" s="1"/>
  <c r="DT294"/>
  <c r="AS294"/>
  <c r="I294"/>
  <c r="H294"/>
  <c r="EG293"/>
  <c r="EH293" s="1"/>
  <c r="W293" s="1"/>
  <c r="EE293"/>
  <c r="V293" s="1"/>
  <c r="DU293"/>
  <c r="DV293" s="1"/>
  <c r="DT293"/>
  <c r="AS293"/>
  <c r="I293"/>
  <c r="H293"/>
  <c r="EG292"/>
  <c r="EH292" s="1"/>
  <c r="W292" s="1"/>
  <c r="EE292"/>
  <c r="EA292"/>
  <c r="T292" s="1"/>
  <c r="DU292"/>
  <c r="DV292" s="1"/>
  <c r="DT292"/>
  <c r="AS292"/>
  <c r="I292"/>
  <c r="H292"/>
  <c r="EG291"/>
  <c r="EH291" s="1"/>
  <c r="W291" s="1"/>
  <c r="EE291"/>
  <c r="V291" s="1"/>
  <c r="DU291"/>
  <c r="DV291" s="1"/>
  <c r="DT291"/>
  <c r="AS291"/>
  <c r="I291"/>
  <c r="H291"/>
  <c r="EG290"/>
  <c r="EH290" s="1"/>
  <c r="W290" s="1"/>
  <c r="EE290"/>
  <c r="EA290"/>
  <c r="T290" s="1"/>
  <c r="DU290"/>
  <c r="DV290" s="1"/>
  <c r="DT290"/>
  <c r="AS290"/>
  <c r="I290"/>
  <c r="H290"/>
  <c r="EG289"/>
  <c r="EH289" s="1"/>
  <c r="W289" s="1"/>
  <c r="EE289"/>
  <c r="V289" s="1"/>
  <c r="EA289"/>
  <c r="T289" s="1"/>
  <c r="DU289"/>
  <c r="DV289" s="1"/>
  <c r="DT289"/>
  <c r="AS289"/>
  <c r="I289"/>
  <c r="H289"/>
  <c r="EG288"/>
  <c r="EH288" s="1"/>
  <c r="W288" s="1"/>
  <c r="EE288"/>
  <c r="EA288"/>
  <c r="T288" s="1"/>
  <c r="DU288"/>
  <c r="DV288" s="1"/>
  <c r="DT288"/>
  <c r="AS288"/>
  <c r="I288"/>
  <c r="H288"/>
  <c r="EG287"/>
  <c r="EH287" s="1"/>
  <c r="W287" s="1"/>
  <c r="EE287"/>
  <c r="V287" s="1"/>
  <c r="DU287"/>
  <c r="DV287" s="1"/>
  <c r="DT287"/>
  <c r="AS287"/>
  <c r="I287"/>
  <c r="H287"/>
  <c r="EG286"/>
  <c r="EH286" s="1"/>
  <c r="W286" s="1"/>
  <c r="EE286"/>
  <c r="EA286"/>
  <c r="T286" s="1"/>
  <c r="DU286"/>
  <c r="DV286" s="1"/>
  <c r="DT286"/>
  <c r="AS286"/>
  <c r="I286"/>
  <c r="H286"/>
  <c r="EG285"/>
  <c r="EH285" s="1"/>
  <c r="W285" s="1"/>
  <c r="EE285"/>
  <c r="V285" s="1"/>
  <c r="DU285"/>
  <c r="DV285" s="1"/>
  <c r="DT285"/>
  <c r="AS285"/>
  <c r="I285"/>
  <c r="H285"/>
  <c r="EG284"/>
  <c r="EH284" s="1"/>
  <c r="W284" s="1"/>
  <c r="EE284"/>
  <c r="EA284"/>
  <c r="T284" s="1"/>
  <c r="DU284"/>
  <c r="DV284" s="1"/>
  <c r="DT284"/>
  <c r="AS284"/>
  <c r="I284"/>
  <c r="H284"/>
  <c r="EG283"/>
  <c r="EH283" s="1"/>
  <c r="W283" s="1"/>
  <c r="EE283"/>
  <c r="V283" s="1"/>
  <c r="DU283"/>
  <c r="DV283" s="1"/>
  <c r="DT283"/>
  <c r="AS283"/>
  <c r="I283"/>
  <c r="H283"/>
  <c r="EG282"/>
  <c r="EH282" s="1"/>
  <c r="W282" s="1"/>
  <c r="EE282"/>
  <c r="EA282"/>
  <c r="T282" s="1"/>
  <c r="DU282"/>
  <c r="DV282" s="1"/>
  <c r="DT282"/>
  <c r="AS282"/>
  <c r="I282"/>
  <c r="H282"/>
  <c r="EG281"/>
  <c r="EE281"/>
  <c r="V281" s="1"/>
  <c r="EA281"/>
  <c r="T281" s="1"/>
  <c r="DU281"/>
  <c r="DT281"/>
  <c r="AS281"/>
  <c r="I281"/>
  <c r="H281"/>
  <c r="EG280"/>
  <c r="EH280" s="1"/>
  <c r="W280" s="1"/>
  <c r="EE280"/>
  <c r="EA280"/>
  <c r="T280" s="1"/>
  <c r="DU280"/>
  <c r="DV280" s="1"/>
  <c r="DT280"/>
  <c r="AS280"/>
  <c r="I280"/>
  <c r="H280"/>
  <c r="EG279"/>
  <c r="EH279" s="1"/>
  <c r="W279" s="1"/>
  <c r="EE279"/>
  <c r="V279" s="1"/>
  <c r="DU279"/>
  <c r="DV279" s="1"/>
  <c r="DT279"/>
  <c r="AS279"/>
  <c r="I279"/>
  <c r="H279"/>
  <c r="EG278"/>
  <c r="EH278" s="1"/>
  <c r="W278" s="1"/>
  <c r="EE278"/>
  <c r="EA278"/>
  <c r="T278" s="1"/>
  <c r="DU278"/>
  <c r="DV278" s="1"/>
  <c r="DT278"/>
  <c r="AS278"/>
  <c r="I278"/>
  <c r="H278"/>
  <c r="EG277"/>
  <c r="EE277"/>
  <c r="V277" s="1"/>
  <c r="EA277"/>
  <c r="T277" s="1"/>
  <c r="DU277"/>
  <c r="DT277"/>
  <c r="DJ277"/>
  <c r="I277"/>
  <c r="H277"/>
  <c r="EG276"/>
  <c r="EH276" s="1"/>
  <c r="W276" s="1"/>
  <c r="EE276"/>
  <c r="EA276"/>
  <c r="T276" s="1"/>
  <c r="DU276"/>
  <c r="DT276"/>
  <c r="AS276"/>
  <c r="I276"/>
  <c r="H276"/>
  <c r="EG275"/>
  <c r="EE275"/>
  <c r="ED275" s="1"/>
  <c r="U275" s="1"/>
  <c r="EA275"/>
  <c r="T275" s="1"/>
  <c r="DU275"/>
  <c r="DT275"/>
  <c r="AS275"/>
  <c r="I275"/>
  <c r="H275"/>
  <c r="EG274"/>
  <c r="EH274" s="1"/>
  <c r="W274" s="1"/>
  <c r="EE274"/>
  <c r="EA274"/>
  <c r="T274" s="1"/>
  <c r="DU274"/>
  <c r="DT274"/>
  <c r="AS274"/>
  <c r="I274"/>
  <c r="H274"/>
  <c r="EG273"/>
  <c r="EH273" s="1"/>
  <c r="W273" s="1"/>
  <c r="EE273"/>
  <c r="EA273"/>
  <c r="T273" s="1"/>
  <c r="DU273"/>
  <c r="DV273" s="1"/>
  <c r="DT273"/>
  <c r="AS273"/>
  <c r="I273"/>
  <c r="H273"/>
  <c r="EG272"/>
  <c r="EH272" s="1"/>
  <c r="W272" s="1"/>
  <c r="EE272"/>
  <c r="EA272"/>
  <c r="T272" s="1"/>
  <c r="DU272"/>
  <c r="DT272"/>
  <c r="AS272"/>
  <c r="I272"/>
  <c r="H272"/>
  <c r="EG271"/>
  <c r="EE271"/>
  <c r="ED271" s="1"/>
  <c r="U271" s="1"/>
  <c r="EA271"/>
  <c r="T271" s="1"/>
  <c r="DU271"/>
  <c r="DV271" s="1"/>
  <c r="DT271"/>
  <c r="AS271"/>
  <c r="I271"/>
  <c r="H271"/>
  <c r="EG270"/>
  <c r="EH270" s="1"/>
  <c r="W270" s="1"/>
  <c r="EE270"/>
  <c r="DU270"/>
  <c r="DT270"/>
  <c r="AS270"/>
  <c r="I270"/>
  <c r="H270"/>
  <c r="EG269"/>
  <c r="EH269" s="1"/>
  <c r="W269" s="1"/>
  <c r="EE269"/>
  <c r="V269" s="1"/>
  <c r="EA269"/>
  <c r="T269" s="1"/>
  <c r="DU269"/>
  <c r="DV269" s="1"/>
  <c r="DT269"/>
  <c r="AS269"/>
  <c r="I269"/>
  <c r="H269"/>
  <c r="EG268"/>
  <c r="EH268" s="1"/>
  <c r="W268" s="1"/>
  <c r="EE268"/>
  <c r="DU268"/>
  <c r="DT268"/>
  <c r="AS268"/>
  <c r="I268"/>
  <c r="H268"/>
  <c r="EG267"/>
  <c r="EH267" s="1"/>
  <c r="W267" s="1"/>
  <c r="EE267"/>
  <c r="EA267"/>
  <c r="T267" s="1"/>
  <c r="DU267"/>
  <c r="DV267" s="1"/>
  <c r="DT267"/>
  <c r="AS267"/>
  <c r="I267"/>
  <c r="H267"/>
  <c r="EG266"/>
  <c r="EH266" s="1"/>
  <c r="W266" s="1"/>
  <c r="EE266"/>
  <c r="EA266"/>
  <c r="DU266"/>
  <c r="DT266"/>
  <c r="AS266"/>
  <c r="I266"/>
  <c r="H266"/>
  <c r="EG265"/>
  <c r="EE265"/>
  <c r="ED265" s="1"/>
  <c r="U265" s="1"/>
  <c r="EA265"/>
  <c r="T265" s="1"/>
  <c r="DU265"/>
  <c r="DT265"/>
  <c r="AS265"/>
  <c r="I265"/>
  <c r="H265"/>
  <c r="EG264"/>
  <c r="EH264" s="1"/>
  <c r="W264" s="1"/>
  <c r="EE264"/>
  <c r="EA264"/>
  <c r="T264" s="1"/>
  <c r="DU264"/>
  <c r="DT264"/>
  <c r="AS264"/>
  <c r="I264"/>
  <c r="H264"/>
  <c r="EG263"/>
  <c r="EE263"/>
  <c r="ED263" s="1"/>
  <c r="U263" s="1"/>
  <c r="EA263"/>
  <c r="T263" s="1"/>
  <c r="DU263"/>
  <c r="DT263"/>
  <c r="AS263"/>
  <c r="I263"/>
  <c r="H263"/>
  <c r="EG262"/>
  <c r="EH262" s="1"/>
  <c r="W262" s="1"/>
  <c r="EE262"/>
  <c r="EA262"/>
  <c r="T262" s="1"/>
  <c r="DU262"/>
  <c r="DT262"/>
  <c r="AS262"/>
  <c r="I262"/>
  <c r="H262"/>
  <c r="EG261"/>
  <c r="EH261" s="1"/>
  <c r="W261" s="1"/>
  <c r="EE261"/>
  <c r="EA261"/>
  <c r="T261" s="1"/>
  <c r="DU261"/>
  <c r="DT261"/>
  <c r="AS261"/>
  <c r="I261"/>
  <c r="H261"/>
  <c r="EG260"/>
  <c r="EH260" s="1"/>
  <c r="W260" s="1"/>
  <c r="EE260"/>
  <c r="EA260"/>
  <c r="T260" s="1"/>
  <c r="DU260"/>
  <c r="DT260"/>
  <c r="AS260"/>
  <c r="I260"/>
  <c r="H260"/>
  <c r="EG259"/>
  <c r="EE259"/>
  <c r="V259" s="1"/>
  <c r="EA259"/>
  <c r="T259" s="1"/>
  <c r="DU259"/>
  <c r="DT259"/>
  <c r="AS259"/>
  <c r="I259"/>
  <c r="H259"/>
  <c r="EG258"/>
  <c r="EH258" s="1"/>
  <c r="W258" s="1"/>
  <c r="EE258"/>
  <c r="DU258"/>
  <c r="DT258"/>
  <c r="AS258"/>
  <c r="I258"/>
  <c r="H258"/>
  <c r="EG257"/>
  <c r="EE257"/>
  <c r="V257" s="1"/>
  <c r="EA257"/>
  <c r="T257" s="1"/>
  <c r="DU257"/>
  <c r="DT257"/>
  <c r="AS257"/>
  <c r="I257"/>
  <c r="H257"/>
  <c r="EG256"/>
  <c r="EH256" s="1"/>
  <c r="W256" s="1"/>
  <c r="EE256"/>
  <c r="EA256"/>
  <c r="T256" s="1"/>
  <c r="DU256"/>
  <c r="DT256"/>
  <c r="AS256"/>
  <c r="I256"/>
  <c r="H256"/>
  <c r="EG255"/>
  <c r="EE255"/>
  <c r="V255" s="1"/>
  <c r="EA255"/>
  <c r="T255" s="1"/>
  <c r="DU255"/>
  <c r="DT255"/>
  <c r="AS255"/>
  <c r="I255"/>
  <c r="H255"/>
  <c r="EG254"/>
  <c r="EH254" s="1"/>
  <c r="W254" s="1"/>
  <c r="EE254"/>
  <c r="EA254"/>
  <c r="DU254"/>
  <c r="DT254"/>
  <c r="AS254"/>
  <c r="I254"/>
  <c r="H254"/>
  <c r="EG253"/>
  <c r="EE253"/>
  <c r="V253" s="1"/>
  <c r="EA253"/>
  <c r="T253" s="1"/>
  <c r="DU253"/>
  <c r="DT253"/>
  <c r="AS253"/>
  <c r="I253"/>
  <c r="H253"/>
  <c r="EG252"/>
  <c r="EH252" s="1"/>
  <c r="W252" s="1"/>
  <c r="EE252"/>
  <c r="EA252"/>
  <c r="DU252"/>
  <c r="DT252"/>
  <c r="AS252"/>
  <c r="I252"/>
  <c r="H252"/>
  <c r="EG251"/>
  <c r="EE251"/>
  <c r="EA251"/>
  <c r="T251" s="1"/>
  <c r="DU251"/>
  <c r="DT251"/>
  <c r="AS251"/>
  <c r="I251"/>
  <c r="H251"/>
  <c r="EG250"/>
  <c r="EH250" s="1"/>
  <c r="W250" s="1"/>
  <c r="EE250"/>
  <c r="EA250"/>
  <c r="T250" s="1"/>
  <c r="DU250"/>
  <c r="DT250"/>
  <c r="AS250"/>
  <c r="I250"/>
  <c r="H250"/>
  <c r="EG249"/>
  <c r="EH249" s="1"/>
  <c r="W249" s="1"/>
  <c r="EE249"/>
  <c r="EA249"/>
  <c r="T249" s="1"/>
  <c r="DU249"/>
  <c r="DV249" s="1"/>
  <c r="DT249"/>
  <c r="AS249"/>
  <c r="I249"/>
  <c r="H249"/>
  <c r="EG248"/>
  <c r="EE248"/>
  <c r="V248" s="1"/>
  <c r="DU248"/>
  <c r="DT248"/>
  <c r="AS248"/>
  <c r="I248"/>
  <c r="H248"/>
  <c r="EG247"/>
  <c r="EE247"/>
  <c r="V247" s="1"/>
  <c r="EA247"/>
  <c r="T247" s="1"/>
  <c r="DU247"/>
  <c r="DT247"/>
  <c r="AS247"/>
  <c r="I247"/>
  <c r="H247"/>
  <c r="EG246"/>
  <c r="EH246" s="1"/>
  <c r="W246" s="1"/>
  <c r="EE246"/>
  <c r="V246" s="1"/>
  <c r="EA246"/>
  <c r="T246" s="1"/>
  <c r="DU246"/>
  <c r="DV246" s="1"/>
  <c r="DT246"/>
  <c r="AS246"/>
  <c r="ED246" s="1"/>
  <c r="U246" s="1"/>
  <c r="I246"/>
  <c r="H246"/>
  <c r="EG245"/>
  <c r="EE245"/>
  <c r="EA245"/>
  <c r="T245" s="1"/>
  <c r="DU245"/>
  <c r="DT245"/>
  <c r="AS245"/>
  <c r="I245"/>
  <c r="H245"/>
  <c r="EG244"/>
  <c r="EH244" s="1"/>
  <c r="W244" s="1"/>
  <c r="EE244"/>
  <c r="V244" s="1"/>
  <c r="DU244"/>
  <c r="DT244"/>
  <c r="I244"/>
  <c r="H244"/>
  <c r="EG243"/>
  <c r="EE243"/>
  <c r="V243" s="1"/>
  <c r="DU243"/>
  <c r="DT243"/>
  <c r="AS243"/>
  <c r="I243"/>
  <c r="H243"/>
  <c r="EG242"/>
  <c r="EH242" s="1"/>
  <c r="W242" s="1"/>
  <c r="EE242"/>
  <c r="EA242"/>
  <c r="T242" s="1"/>
  <c r="DU242"/>
  <c r="DV242" s="1"/>
  <c r="DT242"/>
  <c r="AS242"/>
  <c r="I242"/>
  <c r="H242"/>
  <c r="EG241"/>
  <c r="EH241" s="1"/>
  <c r="W241" s="1"/>
  <c r="EE241"/>
  <c r="EA241"/>
  <c r="DU241"/>
  <c r="DT241"/>
  <c r="AS241"/>
  <c r="I241"/>
  <c r="H241"/>
  <c r="EG240"/>
  <c r="EH240" s="1"/>
  <c r="W240" s="1"/>
  <c r="EE240"/>
  <c r="EA240"/>
  <c r="T240" s="1"/>
  <c r="DU240"/>
  <c r="DV240" s="1"/>
  <c r="DT240"/>
  <c r="AS240"/>
  <c r="I240"/>
  <c r="H240"/>
  <c r="EG239"/>
  <c r="EH239" s="1"/>
  <c r="W239" s="1"/>
  <c r="EE239"/>
  <c r="DU239"/>
  <c r="DT239"/>
  <c r="AS239"/>
  <c r="I239"/>
  <c r="H239"/>
  <c r="EG238"/>
  <c r="EH238" s="1"/>
  <c r="W238" s="1"/>
  <c r="EE238"/>
  <c r="V238" s="1"/>
  <c r="EA238"/>
  <c r="T238" s="1"/>
  <c r="DU238"/>
  <c r="DV238" s="1"/>
  <c r="DT238"/>
  <c r="AS238"/>
  <c r="I238"/>
  <c r="H238"/>
  <c r="EG237"/>
  <c r="EH237" s="1"/>
  <c r="W237" s="1"/>
  <c r="EE237"/>
  <c r="DU237"/>
  <c r="DT237"/>
  <c r="AS237"/>
  <c r="I237"/>
  <c r="H237"/>
  <c r="EG236"/>
  <c r="EH236" s="1"/>
  <c r="W236" s="1"/>
  <c r="EE236"/>
  <c r="EA236"/>
  <c r="T236" s="1"/>
  <c r="DU236"/>
  <c r="DV236" s="1"/>
  <c r="DT236"/>
  <c r="AS236"/>
  <c r="I236"/>
  <c r="H236"/>
  <c r="EG235"/>
  <c r="EH235" s="1"/>
  <c r="W235" s="1"/>
  <c r="EE235"/>
  <c r="V235" s="1"/>
  <c r="EA235"/>
  <c r="T235" s="1"/>
  <c r="DU235"/>
  <c r="DT235"/>
  <c r="AS235"/>
  <c r="I235"/>
  <c r="H235"/>
  <c r="EG234"/>
  <c r="EE234"/>
  <c r="V234" s="1"/>
  <c r="EA234"/>
  <c r="T234" s="1"/>
  <c r="DU234"/>
  <c r="DT234"/>
  <c r="AS234"/>
  <c r="I234"/>
  <c r="H234"/>
  <c r="EG233"/>
  <c r="EE233"/>
  <c r="V233" s="1"/>
  <c r="DU233"/>
  <c r="DT233"/>
  <c r="AS233"/>
  <c r="I233"/>
  <c r="H233"/>
  <c r="EG232"/>
  <c r="EH232" s="1"/>
  <c r="W232" s="1"/>
  <c r="EE232"/>
  <c r="EA232"/>
  <c r="T232" s="1"/>
  <c r="DU232"/>
  <c r="DT232"/>
  <c r="AS232"/>
  <c r="I232"/>
  <c r="H232"/>
  <c r="EG231"/>
  <c r="EE231"/>
  <c r="V231" s="1"/>
  <c r="EA231"/>
  <c r="T231" s="1"/>
  <c r="DU231"/>
  <c r="DT231"/>
  <c r="AS231"/>
  <c r="I231"/>
  <c r="H231"/>
  <c r="EG230"/>
  <c r="EH230" s="1"/>
  <c r="W230" s="1"/>
  <c r="EE230"/>
  <c r="EA230"/>
  <c r="T230" s="1"/>
  <c r="DU230"/>
  <c r="DV230" s="1"/>
  <c r="DT230"/>
  <c r="AS230"/>
  <c r="I230"/>
  <c r="H230"/>
  <c r="EG229"/>
  <c r="EH229" s="1"/>
  <c r="W229" s="1"/>
  <c r="EE229"/>
  <c r="EA229"/>
  <c r="T229" s="1"/>
  <c r="DU229"/>
  <c r="DT229"/>
  <c r="AS229"/>
  <c r="I229"/>
  <c r="H229"/>
  <c r="EG228"/>
  <c r="EE228"/>
  <c r="ED228" s="1"/>
  <c r="U228" s="1"/>
  <c r="EA228"/>
  <c r="T228" s="1"/>
  <c r="DU228"/>
  <c r="DV228" s="1"/>
  <c r="DT228"/>
  <c r="AS228"/>
  <c r="I228"/>
  <c r="H228"/>
  <c r="EG227"/>
  <c r="EH227" s="1"/>
  <c r="W227" s="1"/>
  <c r="EE227"/>
  <c r="EA227"/>
  <c r="T227" s="1"/>
  <c r="DU227"/>
  <c r="DT227"/>
  <c r="AS227"/>
  <c r="I227"/>
  <c r="H227"/>
  <c r="EG226"/>
  <c r="EE226"/>
  <c r="V226" s="1"/>
  <c r="DU226"/>
  <c r="DV226" s="1"/>
  <c r="DT226"/>
  <c r="AS226"/>
  <c r="I226"/>
  <c r="H226"/>
  <c r="EG225"/>
  <c r="EH225" s="1"/>
  <c r="W225" s="1"/>
  <c r="EE225"/>
  <c r="EA225"/>
  <c r="T225" s="1"/>
  <c r="DU225"/>
  <c r="DT225"/>
  <c r="AS225"/>
  <c r="I225"/>
  <c r="H225"/>
  <c r="EG224"/>
  <c r="EH224" s="1"/>
  <c r="W224" s="1"/>
  <c r="EE224"/>
  <c r="V224" s="1"/>
  <c r="DU224"/>
  <c r="DT224"/>
  <c r="AS224"/>
  <c r="I224"/>
  <c r="H224"/>
  <c r="EG223"/>
  <c r="EH223" s="1"/>
  <c r="W223" s="1"/>
  <c r="EE223"/>
  <c r="EA223"/>
  <c r="DU223"/>
  <c r="DT223"/>
  <c r="AS223"/>
  <c r="I223"/>
  <c r="H223"/>
  <c r="EG222"/>
  <c r="EH222" s="1"/>
  <c r="W222" s="1"/>
  <c r="EE222"/>
  <c r="V222" s="1"/>
  <c r="DU222"/>
  <c r="DV222" s="1"/>
  <c r="DT222"/>
  <c r="AS222"/>
  <c r="I222"/>
  <c r="H222"/>
  <c r="EG221"/>
  <c r="EH221" s="1"/>
  <c r="W221" s="1"/>
  <c r="EE221"/>
  <c r="V221" s="1"/>
  <c r="EA221"/>
  <c r="T221" s="1"/>
  <c r="DU221"/>
  <c r="DV221" s="1"/>
  <c r="DT221"/>
  <c r="AS221"/>
  <c r="ED221" s="1"/>
  <c r="U221" s="1"/>
  <c r="I221"/>
  <c r="H221"/>
  <c r="EG220"/>
  <c r="EH220" s="1"/>
  <c r="W220" s="1"/>
  <c r="EE220"/>
  <c r="DU220"/>
  <c r="DT220"/>
  <c r="AS220"/>
  <c r="I220"/>
  <c r="H220"/>
  <c r="EG219"/>
  <c r="EH219" s="1"/>
  <c r="W219" s="1"/>
  <c r="EE219"/>
  <c r="EA219"/>
  <c r="T219" s="1"/>
  <c r="DU219"/>
  <c r="DT219"/>
  <c r="AS219"/>
  <c r="I219"/>
  <c r="H219"/>
  <c r="EG218"/>
  <c r="EH218" s="1"/>
  <c r="W218" s="1"/>
  <c r="EE218"/>
  <c r="ED218" s="1"/>
  <c r="U218" s="1"/>
  <c r="DU218"/>
  <c r="DV218" s="1"/>
  <c r="DT218"/>
  <c r="AS218"/>
  <c r="I218"/>
  <c r="H218"/>
  <c r="EG217"/>
  <c r="EH217" s="1"/>
  <c r="W217" s="1"/>
  <c r="EE217"/>
  <c r="DU217"/>
  <c r="DT217"/>
  <c r="I217"/>
  <c r="H217"/>
  <c r="EG216"/>
  <c r="EH216" s="1"/>
  <c r="W216" s="1"/>
  <c r="EE216"/>
  <c r="EA216"/>
  <c r="DU216"/>
  <c r="DT216"/>
  <c r="AS216"/>
  <c r="I216"/>
  <c r="H216"/>
  <c r="EG215"/>
  <c r="EE215"/>
  <c r="V215" s="1"/>
  <c r="DU215"/>
  <c r="DV215" s="1"/>
  <c r="DT215"/>
  <c r="AS215"/>
  <c r="I215"/>
  <c r="H215"/>
  <c r="EG214"/>
  <c r="EH214" s="1"/>
  <c r="W214" s="1"/>
  <c r="EE214"/>
  <c r="EA214"/>
  <c r="T214" s="1"/>
  <c r="DU214"/>
  <c r="DT214"/>
  <c r="DJ214"/>
  <c r="I214"/>
  <c r="H214"/>
  <c r="EG213"/>
  <c r="EE213"/>
  <c r="V213" s="1"/>
  <c r="EA213"/>
  <c r="T213" s="1"/>
  <c r="DU213"/>
  <c r="DT213"/>
  <c r="AS213"/>
  <c r="I213"/>
  <c r="H213"/>
  <c r="EG212"/>
  <c r="EH212" s="1"/>
  <c r="W212" s="1"/>
  <c r="EE212"/>
  <c r="EA212"/>
  <c r="T212" s="1"/>
  <c r="DU212"/>
  <c r="DV212" s="1"/>
  <c r="DT212"/>
  <c r="AS212"/>
  <c r="I212"/>
  <c r="H212"/>
  <c r="EG211"/>
  <c r="EE211"/>
  <c r="V211" s="1"/>
  <c r="EA211"/>
  <c r="T211" s="1"/>
  <c r="DU211"/>
  <c r="DT211"/>
  <c r="AS211"/>
  <c r="I211"/>
  <c r="H211"/>
  <c r="EG210"/>
  <c r="EH210" s="1"/>
  <c r="W210" s="1"/>
  <c r="EE210"/>
  <c r="V210" s="1"/>
  <c r="EA210"/>
  <c r="T210" s="1"/>
  <c r="DU210"/>
  <c r="DT210"/>
  <c r="AS210"/>
  <c r="I210"/>
  <c r="H210"/>
  <c r="EG209"/>
  <c r="EE209"/>
  <c r="V209" s="1"/>
  <c r="EA209"/>
  <c r="T209" s="1"/>
  <c r="DU209"/>
  <c r="DT209"/>
  <c r="AS209"/>
  <c r="I209"/>
  <c r="H209"/>
  <c r="EG208"/>
  <c r="EH208" s="1"/>
  <c r="W208" s="1"/>
  <c r="EE208"/>
  <c r="V208" s="1"/>
  <c r="EA208"/>
  <c r="T208" s="1"/>
  <c r="DU208"/>
  <c r="DV208" s="1"/>
  <c r="DT208"/>
  <c r="AS208"/>
  <c r="I208"/>
  <c r="H208"/>
  <c r="EG207"/>
  <c r="EE207"/>
  <c r="V207" s="1"/>
  <c r="EA207"/>
  <c r="T207" s="1"/>
  <c r="DU207"/>
  <c r="DT207"/>
  <c r="AS207"/>
  <c r="I207"/>
  <c r="H207"/>
  <c r="EG206"/>
  <c r="EH206" s="1"/>
  <c r="W206" s="1"/>
  <c r="EE206"/>
  <c r="V206" s="1"/>
  <c r="EA206"/>
  <c r="T206" s="1"/>
  <c r="DU206"/>
  <c r="DV206" s="1"/>
  <c r="DT206"/>
  <c r="AS206"/>
  <c r="I206"/>
  <c r="H206"/>
  <c r="EG205"/>
  <c r="EE205"/>
  <c r="V205" s="1"/>
  <c r="EA205"/>
  <c r="T205" s="1"/>
  <c r="DU205"/>
  <c r="DT205"/>
  <c r="AS205"/>
  <c r="I205"/>
  <c r="H205"/>
  <c r="EG204"/>
  <c r="EH204" s="1"/>
  <c r="W204" s="1"/>
  <c r="EE204"/>
  <c r="V204" s="1"/>
  <c r="EA204"/>
  <c r="T204" s="1"/>
  <c r="DU204"/>
  <c r="DV204" s="1"/>
  <c r="DW204" s="1"/>
  <c r="DT204"/>
  <c r="AS204"/>
  <c r="I204"/>
  <c r="H204"/>
  <c r="EG203"/>
  <c r="EE203"/>
  <c r="V203" s="1"/>
  <c r="EA203"/>
  <c r="T203" s="1"/>
  <c r="DU203"/>
  <c r="DT203"/>
  <c r="AS203"/>
  <c r="I203"/>
  <c r="H203"/>
  <c r="EG202"/>
  <c r="EH202" s="1"/>
  <c r="W202" s="1"/>
  <c r="EE202"/>
  <c r="V202" s="1"/>
  <c r="EA202"/>
  <c r="T202" s="1"/>
  <c r="DU202"/>
  <c r="DV202" s="1"/>
  <c r="DW202" s="1"/>
  <c r="DT202"/>
  <c r="AS202"/>
  <c r="I202"/>
  <c r="H202"/>
  <c r="EG201"/>
  <c r="EE201"/>
  <c r="V201" s="1"/>
  <c r="EA201"/>
  <c r="T201" s="1"/>
  <c r="DU201"/>
  <c r="DT201"/>
  <c r="AS201"/>
  <c r="I201"/>
  <c r="H201"/>
  <c r="EG200"/>
  <c r="EH200" s="1"/>
  <c r="W200" s="1"/>
  <c r="EE200"/>
  <c r="V200" s="1"/>
  <c r="EA200"/>
  <c r="T200" s="1"/>
  <c r="DU200"/>
  <c r="DV200" s="1"/>
  <c r="DW200" s="1"/>
  <c r="DT200"/>
  <c r="AS200"/>
  <c r="I200"/>
  <c r="H200"/>
  <c r="EG199"/>
  <c r="EE199"/>
  <c r="V199" s="1"/>
  <c r="EA199"/>
  <c r="T199" s="1"/>
  <c r="DU199"/>
  <c r="DT199"/>
  <c r="AS199"/>
  <c r="I199"/>
  <c r="H199"/>
  <c r="EG198"/>
  <c r="EH198" s="1"/>
  <c r="W198" s="1"/>
  <c r="EE198"/>
  <c r="V198" s="1"/>
  <c r="EA198"/>
  <c r="T198" s="1"/>
  <c r="DU198"/>
  <c r="DV198" s="1"/>
  <c r="DW198" s="1"/>
  <c r="DT198"/>
  <c r="AS198"/>
  <c r="I198"/>
  <c r="H198"/>
  <c r="EG197"/>
  <c r="EE197"/>
  <c r="V197" s="1"/>
  <c r="EA197"/>
  <c r="T197" s="1"/>
  <c r="DU197"/>
  <c r="DT197"/>
  <c r="AS197"/>
  <c r="I197"/>
  <c r="H197"/>
  <c r="EG196"/>
  <c r="EH196" s="1"/>
  <c r="W196" s="1"/>
  <c r="EE196"/>
  <c r="V196" s="1"/>
  <c r="EA196"/>
  <c r="T196" s="1"/>
  <c r="DU196"/>
  <c r="DV196" s="1"/>
  <c r="DW196" s="1"/>
  <c r="DT196"/>
  <c r="AS196"/>
  <c r="I196"/>
  <c r="H196"/>
  <c r="EG195"/>
  <c r="EE195"/>
  <c r="V195" s="1"/>
  <c r="DU195"/>
  <c r="DT195"/>
  <c r="I195"/>
  <c r="H195"/>
  <c r="EG194"/>
  <c r="EE194"/>
  <c r="V194" s="1"/>
  <c r="EA194"/>
  <c r="DU194"/>
  <c r="DT194"/>
  <c r="AS194"/>
  <c r="I194"/>
  <c r="H194"/>
  <c r="EG193"/>
  <c r="EH193" s="1"/>
  <c r="W193" s="1"/>
  <c r="EE193"/>
  <c r="V193" s="1"/>
  <c r="DU193"/>
  <c r="DV193" s="1"/>
  <c r="DT193"/>
  <c r="AS193"/>
  <c r="I193"/>
  <c r="H193"/>
  <c r="EG192"/>
  <c r="EE192"/>
  <c r="V192" s="1"/>
  <c r="EA192"/>
  <c r="DU192"/>
  <c r="DT192"/>
  <c r="AS192"/>
  <c r="I192"/>
  <c r="H192"/>
  <c r="EG191"/>
  <c r="EE191"/>
  <c r="DU191"/>
  <c r="DT191"/>
  <c r="AS191"/>
  <c r="I191"/>
  <c r="H191"/>
  <c r="EG190"/>
  <c r="EE190"/>
  <c r="V190" s="1"/>
  <c r="EA190"/>
  <c r="DU190"/>
  <c r="DT190"/>
  <c r="AS190"/>
  <c r="I190"/>
  <c r="H190"/>
  <c r="EG189"/>
  <c r="EH189" s="1"/>
  <c r="W189" s="1"/>
  <c r="EE189"/>
  <c r="V189" s="1"/>
  <c r="DU189"/>
  <c r="DT189"/>
  <c r="AS189"/>
  <c r="I189"/>
  <c r="H189"/>
  <c r="EG188"/>
  <c r="EE188"/>
  <c r="V188" s="1"/>
  <c r="EA188"/>
  <c r="DU188"/>
  <c r="DT188"/>
  <c r="AS188"/>
  <c r="I188"/>
  <c r="H188"/>
  <c r="EG187"/>
  <c r="EH187" s="1"/>
  <c r="W187" s="1"/>
  <c r="EE187"/>
  <c r="DU187"/>
  <c r="DT187"/>
  <c r="AS187"/>
  <c r="I187"/>
  <c r="H187"/>
  <c r="EG186"/>
  <c r="EE186"/>
  <c r="V186" s="1"/>
  <c r="EA186"/>
  <c r="DU186"/>
  <c r="DT186"/>
  <c r="AS186"/>
  <c r="I186"/>
  <c r="H186"/>
  <c r="EG185"/>
  <c r="EH185" s="1"/>
  <c r="W185" s="1"/>
  <c r="EE185"/>
  <c r="V185" s="1"/>
  <c r="DU185"/>
  <c r="DT185"/>
  <c r="AS185"/>
  <c r="I185"/>
  <c r="H185"/>
  <c r="EG184"/>
  <c r="EH184" s="1"/>
  <c r="W184" s="1"/>
  <c r="EE184"/>
  <c r="V184" s="1"/>
  <c r="DU184"/>
  <c r="DV184" s="1"/>
  <c r="DT184"/>
  <c r="AS184"/>
  <c r="I184"/>
  <c r="H184"/>
  <c r="EG183"/>
  <c r="EH183" s="1"/>
  <c r="W183" s="1"/>
  <c r="EE183"/>
  <c r="V183" s="1"/>
  <c r="EA183"/>
  <c r="T183" s="1"/>
  <c r="DU183"/>
  <c r="DT183"/>
  <c r="AS183"/>
  <c r="I183"/>
  <c r="H183"/>
  <c r="EG182"/>
  <c r="EE182"/>
  <c r="V182" s="1"/>
  <c r="DU182"/>
  <c r="DV182" s="1"/>
  <c r="DT182"/>
  <c r="AS182"/>
  <c r="I182"/>
  <c r="H182"/>
  <c r="EG181"/>
  <c r="EE181"/>
  <c r="V181" s="1"/>
  <c r="DU181"/>
  <c r="DT181"/>
  <c r="AS181"/>
  <c r="I181"/>
  <c r="H181"/>
  <c r="EG180"/>
  <c r="EH180" s="1"/>
  <c r="W180" s="1"/>
  <c r="EE180"/>
  <c r="V180" s="1"/>
  <c r="DU180"/>
  <c r="DV180" s="1"/>
  <c r="DT180"/>
  <c r="AS180"/>
  <c r="I180"/>
  <c r="H180"/>
  <c r="EG179"/>
  <c r="EH179" s="1"/>
  <c r="W179" s="1"/>
  <c r="EE179"/>
  <c r="V179" s="1"/>
  <c r="EA179"/>
  <c r="T179" s="1"/>
  <c r="DU179"/>
  <c r="DV179" s="1"/>
  <c r="DT179"/>
  <c r="AS179"/>
  <c r="AM179"/>
  <c r="I179"/>
  <c r="H179"/>
  <c r="EG178"/>
  <c r="EH178" s="1"/>
  <c r="W178" s="1"/>
  <c r="EE178"/>
  <c r="V178" s="1"/>
  <c r="EA178"/>
  <c r="T178" s="1"/>
  <c r="DU178"/>
  <c r="DT178"/>
  <c r="AS178"/>
  <c r="AM178"/>
  <c r="I178"/>
  <c r="H178"/>
  <c r="EG177"/>
  <c r="EH177" s="1"/>
  <c r="W177" s="1"/>
  <c r="EE177"/>
  <c r="V177" s="1"/>
  <c r="DU177"/>
  <c r="DV177" s="1"/>
  <c r="DT177"/>
  <c r="I177"/>
  <c r="H177"/>
  <c r="EG176"/>
  <c r="EH176" s="1"/>
  <c r="W176" s="1"/>
  <c r="EE176"/>
  <c r="V176" s="1"/>
  <c r="DU176"/>
  <c r="DV176" s="1"/>
  <c r="DT176"/>
  <c r="AS176"/>
  <c r="I176"/>
  <c r="H176"/>
  <c r="EG175"/>
  <c r="EH175" s="1"/>
  <c r="W175" s="1"/>
  <c r="EE175"/>
  <c r="V175" s="1"/>
  <c r="EA175"/>
  <c r="T175" s="1"/>
  <c r="DU175"/>
  <c r="DV175" s="1"/>
  <c r="DW175" s="1"/>
  <c r="DT175"/>
  <c r="AS175"/>
  <c r="I175"/>
  <c r="H175"/>
  <c r="EG174"/>
  <c r="EH174" s="1"/>
  <c r="W174" s="1"/>
  <c r="EE174"/>
  <c r="V174" s="1"/>
  <c r="DU174"/>
  <c r="DV174" s="1"/>
  <c r="DT174"/>
  <c r="AS174"/>
  <c r="I174"/>
  <c r="H174"/>
  <c r="EG173"/>
  <c r="EH173" s="1"/>
  <c r="W173" s="1"/>
  <c r="EE173"/>
  <c r="V173" s="1"/>
  <c r="EA173"/>
  <c r="T173" s="1"/>
  <c r="DU173"/>
  <c r="DT173"/>
  <c r="AS173"/>
  <c r="I173"/>
  <c r="H173"/>
  <c r="EG172"/>
  <c r="EE172"/>
  <c r="V172" s="1"/>
  <c r="DU172"/>
  <c r="DV172" s="1"/>
  <c r="DT172"/>
  <c r="AS172"/>
  <c r="I172"/>
  <c r="H172"/>
  <c r="EG171"/>
  <c r="EH171" s="1"/>
  <c r="W171" s="1"/>
  <c r="EE171"/>
  <c r="V171" s="1"/>
  <c r="EA171"/>
  <c r="T171" s="1"/>
  <c r="DU171"/>
  <c r="DV171" s="1"/>
  <c r="DW171" s="1"/>
  <c r="DT171"/>
  <c r="AS171"/>
  <c r="I171"/>
  <c r="H171"/>
  <c r="EG170"/>
  <c r="EH170" s="1"/>
  <c r="W170" s="1"/>
  <c r="EE170"/>
  <c r="V170" s="1"/>
  <c r="DU170"/>
  <c r="DV170" s="1"/>
  <c r="DT170"/>
  <c r="AS170"/>
  <c r="I170"/>
  <c r="H170"/>
  <c r="EG169"/>
  <c r="EH169" s="1"/>
  <c r="W169" s="1"/>
  <c r="EE169"/>
  <c r="V169" s="1"/>
  <c r="EA169"/>
  <c r="DU169"/>
  <c r="DV169" s="1"/>
  <c r="DT169"/>
  <c r="AS169"/>
  <c r="ED169" s="1"/>
  <c r="U169" s="1"/>
  <c r="I169"/>
  <c r="H169"/>
  <c r="EG168"/>
  <c r="EH168" s="1"/>
  <c r="W168" s="1"/>
  <c r="EE168"/>
  <c r="V168" s="1"/>
  <c r="DU168"/>
  <c r="DV168" s="1"/>
  <c r="DT168"/>
  <c r="AS168"/>
  <c r="I168"/>
  <c r="H168"/>
  <c r="EG167"/>
  <c r="EH167" s="1"/>
  <c r="W167" s="1"/>
  <c r="EE167"/>
  <c r="V167" s="1"/>
  <c r="EA167"/>
  <c r="T167" s="1"/>
  <c r="DU167"/>
  <c r="DT167"/>
  <c r="AS167"/>
  <c r="I167"/>
  <c r="H167"/>
  <c r="EG166"/>
  <c r="EE166"/>
  <c r="V166" s="1"/>
  <c r="DU166"/>
  <c r="DV166" s="1"/>
  <c r="DT166"/>
  <c r="I166"/>
  <c r="H166"/>
  <c r="EG165"/>
  <c r="EH165" s="1"/>
  <c r="W165" s="1"/>
  <c r="EE165"/>
  <c r="V165" s="1"/>
  <c r="EA165"/>
  <c r="T165" s="1"/>
  <c r="DU165"/>
  <c r="DV165" s="1"/>
  <c r="DT165"/>
  <c r="AS165"/>
  <c r="I165"/>
  <c r="H165"/>
  <c r="EG164"/>
  <c r="EH164" s="1"/>
  <c r="W164" s="1"/>
  <c r="EE164"/>
  <c r="V164" s="1"/>
  <c r="DU164"/>
  <c r="DV164" s="1"/>
  <c r="DT164"/>
  <c r="AS164"/>
  <c r="I164"/>
  <c r="H164"/>
  <c r="EG163"/>
  <c r="EE163"/>
  <c r="V163" s="1"/>
  <c r="EA163"/>
  <c r="T163" s="1"/>
  <c r="DU163"/>
  <c r="DT163"/>
  <c r="DJ163"/>
  <c r="I163"/>
  <c r="H163"/>
  <c r="EG162"/>
  <c r="EE162"/>
  <c r="V162" s="1"/>
  <c r="DU162"/>
  <c r="DT162"/>
  <c r="AS162"/>
  <c r="I162"/>
  <c r="H162"/>
  <c r="EG161"/>
  <c r="EH161" s="1"/>
  <c r="W161" s="1"/>
  <c r="EE161"/>
  <c r="ED161" s="1"/>
  <c r="DU161"/>
  <c r="DV161" s="1"/>
  <c r="DT161"/>
  <c r="AS161"/>
  <c r="I161"/>
  <c r="H161"/>
  <c r="EG160"/>
  <c r="EE160"/>
  <c r="V160" s="1"/>
  <c r="EA160"/>
  <c r="T160" s="1"/>
  <c r="DU160"/>
  <c r="DT160"/>
  <c r="AS160"/>
  <c r="I160"/>
  <c r="H160"/>
  <c r="EG159"/>
  <c r="EE159"/>
  <c r="V159" s="1"/>
  <c r="DU159"/>
  <c r="DT159"/>
  <c r="AS159"/>
  <c r="O159"/>
  <c r="I159"/>
  <c r="H159"/>
  <c r="EG158"/>
  <c r="EE158"/>
  <c r="V158" s="1"/>
  <c r="DU158"/>
  <c r="DV158" s="1"/>
  <c r="DT158"/>
  <c r="AS158"/>
  <c r="I158"/>
  <c r="H158"/>
  <c r="EG157"/>
  <c r="EE157"/>
  <c r="V157" s="1"/>
  <c r="DU157"/>
  <c r="DT157"/>
  <c r="AS157"/>
  <c r="I157"/>
  <c r="H157"/>
  <c r="EG156"/>
  <c r="EH156" s="1"/>
  <c r="W156" s="1"/>
  <c r="EE156"/>
  <c r="V156" s="1"/>
  <c r="DU156"/>
  <c r="DV156" s="1"/>
  <c r="DT156"/>
  <c r="AS156"/>
  <c r="I156"/>
  <c r="H156"/>
  <c r="EG155"/>
  <c r="EH155" s="1"/>
  <c r="W155" s="1"/>
  <c r="EE155"/>
  <c r="V155" s="1"/>
  <c r="EA155"/>
  <c r="T155" s="1"/>
  <c r="DU155"/>
  <c r="DV155" s="1"/>
  <c r="DT155"/>
  <c r="AS155"/>
  <c r="I155"/>
  <c r="H155"/>
  <c r="EG154"/>
  <c r="EH154" s="1"/>
  <c r="W154" s="1"/>
  <c r="EE154"/>
  <c r="V154" s="1"/>
  <c r="DU154"/>
  <c r="DV154" s="1"/>
  <c r="DT154"/>
  <c r="AS154"/>
  <c r="I154"/>
  <c r="H154"/>
  <c r="EG153"/>
  <c r="EE153"/>
  <c r="V153" s="1"/>
  <c r="DU153"/>
  <c r="DT153"/>
  <c r="AS153"/>
  <c r="I153"/>
  <c r="H153"/>
  <c r="EG152"/>
  <c r="EE152"/>
  <c r="V152" s="1"/>
  <c r="DU152"/>
  <c r="DV152" s="1"/>
  <c r="DT152"/>
  <c r="AS152"/>
  <c r="I152"/>
  <c r="H152"/>
  <c r="EG151"/>
  <c r="EH151" s="1"/>
  <c r="W151" s="1"/>
  <c r="EE151"/>
  <c r="V151" s="1"/>
  <c r="EA151"/>
  <c r="DU151"/>
  <c r="DV151" s="1"/>
  <c r="DT151"/>
  <c r="AS151"/>
  <c r="ED151" s="1"/>
  <c r="U151" s="1"/>
  <c r="I151"/>
  <c r="H151"/>
  <c r="EG150"/>
  <c r="EH150" s="1"/>
  <c r="W150" s="1"/>
  <c r="EE150"/>
  <c r="V150" s="1"/>
  <c r="DU150"/>
  <c r="DV150" s="1"/>
  <c r="DT150"/>
  <c r="AS150"/>
  <c r="I150"/>
  <c r="H150"/>
  <c r="EG149"/>
  <c r="EH149" s="1"/>
  <c r="W149" s="1"/>
  <c r="EE149"/>
  <c r="V149" s="1"/>
  <c r="EA149"/>
  <c r="T149" s="1"/>
  <c r="DU149"/>
  <c r="DV149" s="1"/>
  <c r="DT149"/>
  <c r="AS149"/>
  <c r="ED149" s="1"/>
  <c r="U149" s="1"/>
  <c r="I149"/>
  <c r="H149"/>
  <c r="EG148"/>
  <c r="EH148" s="1"/>
  <c r="W148" s="1"/>
  <c r="EE148"/>
  <c r="V148" s="1"/>
  <c r="DU148"/>
  <c r="DV148" s="1"/>
  <c r="DT148"/>
  <c r="AS148"/>
  <c r="I148"/>
  <c r="H148"/>
  <c r="EG147"/>
  <c r="EE147"/>
  <c r="V147" s="1"/>
  <c r="EA147"/>
  <c r="T147" s="1"/>
  <c r="DU147"/>
  <c r="DT147"/>
  <c r="AS147"/>
  <c r="I147"/>
  <c r="H147"/>
  <c r="EG146"/>
  <c r="EE146"/>
  <c r="V146" s="1"/>
  <c r="DU146"/>
  <c r="DV146" s="1"/>
  <c r="DT146"/>
  <c r="AS146"/>
  <c r="I146"/>
  <c r="H146"/>
  <c r="EG145"/>
  <c r="EH145" s="1"/>
  <c r="W145" s="1"/>
  <c r="EE145"/>
  <c r="V145" s="1"/>
  <c r="DU145"/>
  <c r="DT145"/>
  <c r="DJ145"/>
  <c r="AS145"/>
  <c r="I145"/>
  <c r="H145"/>
  <c r="EG144"/>
  <c r="EH144" s="1"/>
  <c r="W144" s="1"/>
  <c r="EE144"/>
  <c r="V144" s="1"/>
  <c r="EA144"/>
  <c r="T144" s="1"/>
  <c r="DU144"/>
  <c r="DV144" s="1"/>
  <c r="DW144" s="1"/>
  <c r="DT144"/>
  <c r="AS144"/>
  <c r="I144"/>
  <c r="H144"/>
  <c r="EG143"/>
  <c r="EE143"/>
  <c r="V143" s="1"/>
  <c r="EA143"/>
  <c r="DU143"/>
  <c r="DT143"/>
  <c r="AS143"/>
  <c r="I143"/>
  <c r="H143"/>
  <c r="EG142"/>
  <c r="EH142" s="1"/>
  <c r="W142" s="1"/>
  <c r="EE142"/>
  <c r="V142" s="1"/>
  <c r="DU142"/>
  <c r="DV142" s="1"/>
  <c r="DT142"/>
  <c r="AS142"/>
  <c r="I142"/>
  <c r="H142"/>
  <c r="EG141"/>
  <c r="EE141"/>
  <c r="V141" s="1"/>
  <c r="DU141"/>
  <c r="DT141"/>
  <c r="AS141"/>
  <c r="I141"/>
  <c r="H141"/>
  <c r="EG140"/>
  <c r="EH140" s="1"/>
  <c r="W140" s="1"/>
  <c r="EE140"/>
  <c r="V140" s="1"/>
  <c r="EA140"/>
  <c r="T140" s="1"/>
  <c r="DU140"/>
  <c r="DV140" s="1"/>
  <c r="DW140" s="1"/>
  <c r="DT140"/>
  <c r="AS140"/>
  <c r="I140"/>
  <c r="H140"/>
  <c r="EG139"/>
  <c r="EE139"/>
  <c r="V139" s="1"/>
  <c r="EA139"/>
  <c r="DU139"/>
  <c r="DT139"/>
  <c r="AS139"/>
  <c r="I139"/>
  <c r="H139"/>
  <c r="EG138"/>
  <c r="EH138" s="1"/>
  <c r="W138" s="1"/>
  <c r="EE138"/>
  <c r="V138" s="1"/>
  <c r="DU138"/>
  <c r="DV138" s="1"/>
  <c r="DT138"/>
  <c r="AS138"/>
  <c r="I138"/>
  <c r="H138"/>
  <c r="EG137"/>
  <c r="EE137"/>
  <c r="V137" s="1"/>
  <c r="DU137"/>
  <c r="DT137"/>
  <c r="AS137"/>
  <c r="I137"/>
  <c r="H137"/>
  <c r="EG136"/>
  <c r="EH136" s="1"/>
  <c r="W136" s="1"/>
  <c r="EE136"/>
  <c r="V136" s="1"/>
  <c r="EA136"/>
  <c r="T136" s="1"/>
  <c r="DU136"/>
  <c r="DV136" s="1"/>
  <c r="DW136" s="1"/>
  <c r="DT136"/>
  <c r="AS136"/>
  <c r="I136"/>
  <c r="H136"/>
  <c r="EG135"/>
  <c r="EE135"/>
  <c r="V135" s="1"/>
  <c r="EA135"/>
  <c r="T135" s="1"/>
  <c r="DU135"/>
  <c r="DT135"/>
  <c r="AS135"/>
  <c r="I135"/>
  <c r="H135"/>
  <c r="EG134"/>
  <c r="EH134" s="1"/>
  <c r="W134" s="1"/>
  <c r="EE134"/>
  <c r="V134" s="1"/>
  <c r="EA134"/>
  <c r="T134" s="1"/>
  <c r="DU134"/>
  <c r="DV134" s="1"/>
  <c r="DW134" s="1"/>
  <c r="DT134"/>
  <c r="AS134"/>
  <c r="I134"/>
  <c r="H134"/>
  <c r="EG133"/>
  <c r="EE133"/>
  <c r="V133" s="1"/>
  <c r="DU133"/>
  <c r="DT133"/>
  <c r="AS133"/>
  <c r="I133"/>
  <c r="H133"/>
  <c r="EG132"/>
  <c r="EH132" s="1"/>
  <c r="W132" s="1"/>
  <c r="EE132"/>
  <c r="V132" s="1"/>
  <c r="EA132"/>
  <c r="T132" s="1"/>
  <c r="DU132"/>
  <c r="DT132"/>
  <c r="AS132"/>
  <c r="I132"/>
  <c r="H132"/>
  <c r="EG131"/>
  <c r="EE131"/>
  <c r="V131" s="1"/>
  <c r="EA131"/>
  <c r="T131" s="1"/>
  <c r="DU131"/>
  <c r="DT131"/>
  <c r="AS131"/>
  <c r="I131"/>
  <c r="H131"/>
  <c r="EG130"/>
  <c r="EH130" s="1"/>
  <c r="W130" s="1"/>
  <c r="EE130"/>
  <c r="V130" s="1"/>
  <c r="DU130"/>
  <c r="DV130" s="1"/>
  <c r="DT130"/>
  <c r="AS130"/>
  <c r="I130"/>
  <c r="H130"/>
  <c r="EG129"/>
  <c r="EE129"/>
  <c r="V129" s="1"/>
  <c r="EA129"/>
  <c r="DU129"/>
  <c r="DT129"/>
  <c r="AS129"/>
  <c r="I129"/>
  <c r="H129"/>
  <c r="EG128"/>
  <c r="EE128"/>
  <c r="V128" s="1"/>
  <c r="DU128"/>
  <c r="DV128" s="1"/>
  <c r="DW128" s="1"/>
  <c r="DT128"/>
  <c r="AS128"/>
  <c r="I128"/>
  <c r="H128"/>
  <c r="EG127"/>
  <c r="EE127"/>
  <c r="V127" s="1"/>
  <c r="EA127"/>
  <c r="T127" s="1"/>
  <c r="DU127"/>
  <c r="DT127"/>
  <c r="AS127"/>
  <c r="I127"/>
  <c r="H127"/>
  <c r="EG126"/>
  <c r="EH126" s="1"/>
  <c r="W126" s="1"/>
  <c r="EE126"/>
  <c r="V126" s="1"/>
  <c r="EA126"/>
  <c r="T126" s="1"/>
  <c r="DU126"/>
  <c r="DV126" s="1"/>
  <c r="DW126" s="1"/>
  <c r="DT126"/>
  <c r="AS126"/>
  <c r="I126"/>
  <c r="H126"/>
  <c r="EG125"/>
  <c r="EE125"/>
  <c r="V125" s="1"/>
  <c r="DU125"/>
  <c r="DT125"/>
  <c r="AS125"/>
  <c r="I125"/>
  <c r="H125"/>
  <c r="EG124"/>
  <c r="EH124" s="1"/>
  <c r="W124" s="1"/>
  <c r="EE124"/>
  <c r="ED124" s="1"/>
  <c r="U124" s="1"/>
  <c r="DU124"/>
  <c r="DV124" s="1"/>
  <c r="DW124" s="1"/>
  <c r="DT124"/>
  <c r="AS124"/>
  <c r="I124"/>
  <c r="H124"/>
  <c r="EG123"/>
  <c r="EE123"/>
  <c r="V123" s="1"/>
  <c r="EA123"/>
  <c r="T123" s="1"/>
  <c r="DU123"/>
  <c r="DT123"/>
  <c r="DJ123"/>
  <c r="I123"/>
  <c r="H123"/>
  <c r="EG122"/>
  <c r="EE122"/>
  <c r="V122" s="1"/>
  <c r="DU122"/>
  <c r="DV122" s="1"/>
  <c r="DT122"/>
  <c r="I122"/>
  <c r="H122"/>
  <c r="EG121"/>
  <c r="EE121"/>
  <c r="V121" s="1"/>
  <c r="DU121"/>
  <c r="DV121" s="1"/>
  <c r="DT121"/>
  <c r="AS121"/>
  <c r="I121"/>
  <c r="H121"/>
  <c r="EG120"/>
  <c r="EH120" s="1"/>
  <c r="W120" s="1"/>
  <c r="EE120"/>
  <c r="V120" s="1"/>
  <c r="EA120"/>
  <c r="T120" s="1"/>
  <c r="DU120"/>
  <c r="DV120" s="1"/>
  <c r="DT120"/>
  <c r="I120"/>
  <c r="H120"/>
  <c r="EG119"/>
  <c r="EH119" s="1"/>
  <c r="W119" s="1"/>
  <c r="EE119"/>
  <c r="EA119"/>
  <c r="T119" s="1"/>
  <c r="DU119"/>
  <c r="DV119" s="1"/>
  <c r="DT119"/>
  <c r="AS119"/>
  <c r="I119"/>
  <c r="H119"/>
  <c r="EG118"/>
  <c r="EE118"/>
  <c r="V118" s="1"/>
  <c r="DU118"/>
  <c r="DV118" s="1"/>
  <c r="DT118"/>
  <c r="AS118"/>
  <c r="I118"/>
  <c r="H118"/>
  <c r="EG117"/>
  <c r="EH117" s="1"/>
  <c r="W117" s="1"/>
  <c r="EE117"/>
  <c r="DU117"/>
  <c r="DV117" s="1"/>
  <c r="DT117"/>
  <c r="AS117"/>
  <c r="I117"/>
  <c r="H117"/>
  <c r="EG116"/>
  <c r="EH116" s="1"/>
  <c r="W116" s="1"/>
  <c r="EE116"/>
  <c r="V116" s="1"/>
  <c r="DU116"/>
  <c r="DV116" s="1"/>
  <c r="DT116"/>
  <c r="AS116"/>
  <c r="I116"/>
  <c r="H116"/>
  <c r="EG115"/>
  <c r="EH115" s="1"/>
  <c r="W115" s="1"/>
  <c r="EE115"/>
  <c r="EA115"/>
  <c r="T115" s="1"/>
  <c r="DU115"/>
  <c r="DV115" s="1"/>
  <c r="DT115"/>
  <c r="AS115"/>
  <c r="I115"/>
  <c r="H115"/>
  <c r="EG114"/>
  <c r="EH114" s="1"/>
  <c r="W114" s="1"/>
  <c r="EE114"/>
  <c r="V114" s="1"/>
  <c r="DU114"/>
  <c r="DV114" s="1"/>
  <c r="DT114"/>
  <c r="AS114"/>
  <c r="I114"/>
  <c r="H114"/>
  <c r="EG113"/>
  <c r="EH113" s="1"/>
  <c r="W113" s="1"/>
  <c r="EE113"/>
  <c r="EA113"/>
  <c r="DU113"/>
  <c r="DV113" s="1"/>
  <c r="DT113"/>
  <c r="AS113"/>
  <c r="I113"/>
  <c r="H113"/>
  <c r="EG112"/>
  <c r="EE112"/>
  <c r="V112" s="1"/>
  <c r="DU112"/>
  <c r="DV112" s="1"/>
  <c r="DT112"/>
  <c r="AS112"/>
  <c r="I112"/>
  <c r="H112"/>
  <c r="EG111"/>
  <c r="EH111" s="1"/>
  <c r="W111" s="1"/>
  <c r="EE111"/>
  <c r="EA111"/>
  <c r="T111" s="1"/>
  <c r="DU111"/>
  <c r="DV111" s="1"/>
  <c r="DT111"/>
  <c r="AS111"/>
  <c r="I111"/>
  <c r="H111"/>
  <c r="EG110"/>
  <c r="EE110"/>
  <c r="V110" s="1"/>
  <c r="DU110"/>
  <c r="DV110" s="1"/>
  <c r="DT110"/>
  <c r="AS110"/>
  <c r="I110"/>
  <c r="H110"/>
  <c r="EG109"/>
  <c r="EH109" s="1"/>
  <c r="W109" s="1"/>
  <c r="EE109"/>
  <c r="EA109"/>
  <c r="T109" s="1"/>
  <c r="DU109"/>
  <c r="DV109" s="1"/>
  <c r="DT109"/>
  <c r="AS109"/>
  <c r="I109"/>
  <c r="H109"/>
  <c r="EG108"/>
  <c r="EE108"/>
  <c r="V108" s="1"/>
  <c r="DU108"/>
  <c r="DV108" s="1"/>
  <c r="DT108"/>
  <c r="AS108"/>
  <c r="I108"/>
  <c r="H108"/>
  <c r="EG107"/>
  <c r="EH107" s="1"/>
  <c r="W107" s="1"/>
  <c r="EE107"/>
  <c r="EA107"/>
  <c r="T107" s="1"/>
  <c r="DU107"/>
  <c r="DV107" s="1"/>
  <c r="DT107"/>
  <c r="I107"/>
  <c r="H107"/>
  <c r="EG106"/>
  <c r="EH106" s="1"/>
  <c r="W106" s="1"/>
  <c r="EE106"/>
  <c r="EA106"/>
  <c r="T106" s="1"/>
  <c r="DU106"/>
  <c r="DV106" s="1"/>
  <c r="DT106"/>
  <c r="AS106"/>
  <c r="I106"/>
  <c r="H106"/>
  <c r="EG105"/>
  <c r="EH105" s="1"/>
  <c r="W105" s="1"/>
  <c r="EE105"/>
  <c r="V105" s="1"/>
  <c r="DU105"/>
  <c r="DV105" s="1"/>
  <c r="DT105"/>
  <c r="AS105"/>
  <c r="I105"/>
  <c r="H105"/>
  <c r="EG104"/>
  <c r="EH104" s="1"/>
  <c r="W104" s="1"/>
  <c r="EE104"/>
  <c r="DU104"/>
  <c r="DV104" s="1"/>
  <c r="DT104"/>
  <c r="AS104"/>
  <c r="I104"/>
  <c r="H104"/>
  <c r="EG103"/>
  <c r="EH103" s="1"/>
  <c r="W103" s="1"/>
  <c r="EE103"/>
  <c r="V103" s="1"/>
  <c r="DU103"/>
  <c r="DV103" s="1"/>
  <c r="DT103"/>
  <c r="AS103"/>
  <c r="I103"/>
  <c r="H103"/>
  <c r="EG102"/>
  <c r="EH102" s="1"/>
  <c r="W102" s="1"/>
  <c r="EE102"/>
  <c r="EA102"/>
  <c r="DU102"/>
  <c r="DV102" s="1"/>
  <c r="DT102"/>
  <c r="AS102"/>
  <c r="I102"/>
  <c r="H102"/>
  <c r="EG101"/>
  <c r="EE101"/>
  <c r="V101" s="1"/>
  <c r="DU101"/>
  <c r="DV101" s="1"/>
  <c r="DT101"/>
  <c r="AS101"/>
  <c r="I101"/>
  <c r="H101"/>
  <c r="EG100"/>
  <c r="EH100" s="1"/>
  <c r="W100" s="1"/>
  <c r="EE100"/>
  <c r="DU100"/>
  <c r="DV100" s="1"/>
  <c r="DT100"/>
  <c r="AS100"/>
  <c r="I100"/>
  <c r="H100"/>
  <c r="EG99"/>
  <c r="EH99" s="1"/>
  <c r="W99" s="1"/>
  <c r="EE99"/>
  <c r="V99" s="1"/>
  <c r="DU99"/>
  <c r="DV99" s="1"/>
  <c r="DT99"/>
  <c r="AS99"/>
  <c r="I99"/>
  <c r="H99"/>
  <c r="EG98"/>
  <c r="EH98" s="1"/>
  <c r="W98" s="1"/>
  <c r="EE98"/>
  <c r="EA98"/>
  <c r="T98" s="1"/>
  <c r="DU98"/>
  <c r="DV98" s="1"/>
  <c r="DT98"/>
  <c r="AS98"/>
  <c r="I98"/>
  <c r="H98"/>
  <c r="EG97"/>
  <c r="EH97" s="1"/>
  <c r="W97" s="1"/>
  <c r="EE97"/>
  <c r="V97" s="1"/>
  <c r="DU97"/>
  <c r="DV97" s="1"/>
  <c r="DT97"/>
  <c r="AS97"/>
  <c r="I97"/>
  <c r="H97"/>
  <c r="EG96"/>
  <c r="EH96" s="1"/>
  <c r="W96" s="1"/>
  <c r="EE96"/>
  <c r="DU96"/>
  <c r="DV96" s="1"/>
  <c r="DT96"/>
  <c r="AS96"/>
  <c r="I96"/>
  <c r="H96"/>
  <c r="EG95"/>
  <c r="EH95" s="1"/>
  <c r="W95" s="1"/>
  <c r="EE95"/>
  <c r="V95" s="1"/>
  <c r="DU95"/>
  <c r="DV95" s="1"/>
  <c r="DT95"/>
  <c r="AS95"/>
  <c r="I95"/>
  <c r="H95"/>
  <c r="EG94"/>
  <c r="EH94" s="1"/>
  <c r="W94" s="1"/>
  <c r="EE94"/>
  <c r="DU94"/>
  <c r="DV94" s="1"/>
  <c r="DT94"/>
  <c r="AS94"/>
  <c r="I94"/>
  <c r="H94"/>
  <c r="EG93"/>
  <c r="EH93" s="1"/>
  <c r="W93" s="1"/>
  <c r="EE93"/>
  <c r="V93" s="1"/>
  <c r="DU93"/>
  <c r="DV93" s="1"/>
  <c r="DT93"/>
  <c r="AS93"/>
  <c r="I93"/>
  <c r="H93"/>
  <c r="EG92"/>
  <c r="EH92" s="1"/>
  <c r="W92" s="1"/>
  <c r="EE92"/>
  <c r="EA92"/>
  <c r="T92" s="1"/>
  <c r="DU92"/>
  <c r="DV92" s="1"/>
  <c r="DT92"/>
  <c r="AS92"/>
  <c r="I92"/>
  <c r="H92"/>
  <c r="EG91"/>
  <c r="EE91"/>
  <c r="V91" s="1"/>
  <c r="DU91"/>
  <c r="DV91" s="1"/>
  <c r="DT91"/>
  <c r="AS91"/>
  <c r="I91"/>
  <c r="H91"/>
  <c r="EG90"/>
  <c r="EH90" s="1"/>
  <c r="W90" s="1"/>
  <c r="EE90"/>
  <c r="EA90"/>
  <c r="T90" s="1"/>
  <c r="DU90"/>
  <c r="DV90" s="1"/>
  <c r="DT90"/>
  <c r="AS90"/>
  <c r="I90"/>
  <c r="H90"/>
  <c r="EG89"/>
  <c r="EH89" s="1"/>
  <c r="W89" s="1"/>
  <c r="EE89"/>
  <c r="V89" s="1"/>
  <c r="DU89"/>
  <c r="DV89" s="1"/>
  <c r="DT89"/>
  <c r="AS89"/>
  <c r="I89"/>
  <c r="H89"/>
  <c r="EG88"/>
  <c r="EH88" s="1"/>
  <c r="W88" s="1"/>
  <c r="EE88"/>
  <c r="V88" s="1"/>
  <c r="EA88"/>
  <c r="DU88"/>
  <c r="DV88" s="1"/>
  <c r="DT88"/>
  <c r="AS88"/>
  <c r="I88"/>
  <c r="H88"/>
  <c r="EG87"/>
  <c r="EH87" s="1"/>
  <c r="W87" s="1"/>
  <c r="EE87"/>
  <c r="V87" s="1"/>
  <c r="DU87"/>
  <c r="DV87" s="1"/>
  <c r="DT87"/>
  <c r="I87"/>
  <c r="H87"/>
  <c r="EG86"/>
  <c r="EH86" s="1"/>
  <c r="W86" s="1"/>
  <c r="EE86"/>
  <c r="V86" s="1"/>
  <c r="DU86"/>
  <c r="DV86" s="1"/>
  <c r="DT86"/>
  <c r="AS86"/>
  <c r="I86"/>
  <c r="H86"/>
  <c r="EG85"/>
  <c r="EH85" s="1"/>
  <c r="W85" s="1"/>
  <c r="EE85"/>
  <c r="EA85"/>
  <c r="T85" s="1"/>
  <c r="DU85"/>
  <c r="DV85" s="1"/>
  <c r="DT85"/>
  <c r="AS85"/>
  <c r="I85"/>
  <c r="H85"/>
  <c r="EG84"/>
  <c r="EE84"/>
  <c r="V84" s="1"/>
  <c r="DU84"/>
  <c r="DV84" s="1"/>
  <c r="DT84"/>
  <c r="AS84"/>
  <c r="I84"/>
  <c r="H84"/>
  <c r="EG83"/>
  <c r="EH83" s="1"/>
  <c r="W83" s="1"/>
  <c r="EE83"/>
  <c r="EA83"/>
  <c r="T83" s="1"/>
  <c r="DU83"/>
  <c r="DV83" s="1"/>
  <c r="DT83"/>
  <c r="I83"/>
  <c r="H83"/>
  <c r="EG82"/>
  <c r="EH82" s="1"/>
  <c r="W82" s="1"/>
  <c r="EE82"/>
  <c r="V82" s="1"/>
  <c r="EA82"/>
  <c r="T82" s="1"/>
  <c r="DU82"/>
  <c r="DV82" s="1"/>
  <c r="DT82"/>
  <c r="AS82"/>
  <c r="I82"/>
  <c r="H82"/>
  <c r="EG81"/>
  <c r="EE81"/>
  <c r="V81" s="1"/>
  <c r="DU81"/>
  <c r="DV81" s="1"/>
  <c r="DT81"/>
  <c r="AS81"/>
  <c r="I81"/>
  <c r="H81"/>
  <c r="EG80"/>
  <c r="EH80" s="1"/>
  <c r="W80" s="1"/>
  <c r="EE80"/>
  <c r="EA80"/>
  <c r="T80" s="1"/>
  <c r="DU80"/>
  <c r="DV80" s="1"/>
  <c r="DT80"/>
  <c r="AS80"/>
  <c r="I80"/>
  <c r="H80"/>
  <c r="EG79"/>
  <c r="EE79"/>
  <c r="V79" s="1"/>
  <c r="DU79"/>
  <c r="DV79" s="1"/>
  <c r="DT79"/>
  <c r="AS79"/>
  <c r="I79"/>
  <c r="H79"/>
  <c r="EG78"/>
  <c r="EH78" s="1"/>
  <c r="W78" s="1"/>
  <c r="EE78"/>
  <c r="V78" s="1"/>
  <c r="EA78"/>
  <c r="T78" s="1"/>
  <c r="DU78"/>
  <c r="DV78" s="1"/>
  <c r="DT78"/>
  <c r="AS78"/>
  <c r="I78"/>
  <c r="H78"/>
  <c r="EG77"/>
  <c r="EE77"/>
  <c r="V77" s="1"/>
  <c r="DU77"/>
  <c r="DV77" s="1"/>
  <c r="DT77"/>
  <c r="AS77"/>
  <c r="I77"/>
  <c r="H77"/>
  <c r="EG76"/>
  <c r="EH76" s="1"/>
  <c r="W76" s="1"/>
  <c r="EE76"/>
  <c r="DU76"/>
  <c r="DV76" s="1"/>
  <c r="DW76" s="1"/>
  <c r="DT76"/>
  <c r="AS76"/>
  <c r="I76"/>
  <c r="H76"/>
  <c r="EG75"/>
  <c r="EH75" s="1"/>
  <c r="W75" s="1"/>
  <c r="EE75"/>
  <c r="V75" s="1"/>
  <c r="DU75"/>
  <c r="DV75" s="1"/>
  <c r="DT75"/>
  <c r="AS75"/>
  <c r="I75"/>
  <c r="H75"/>
  <c r="EG74"/>
  <c r="EH74" s="1"/>
  <c r="W74" s="1"/>
  <c r="EE74"/>
  <c r="V74" s="1"/>
  <c r="DU74"/>
  <c r="DV74" s="1"/>
  <c r="DW74" s="1"/>
  <c r="DT74"/>
  <c r="AS74"/>
  <c r="I74"/>
  <c r="H74"/>
  <c r="EG73"/>
  <c r="EH73" s="1"/>
  <c r="W73" s="1"/>
  <c r="EE73"/>
  <c r="V73" s="1"/>
  <c r="DU73"/>
  <c r="DV73" s="1"/>
  <c r="DT73"/>
  <c r="AS73"/>
  <c r="I73"/>
  <c r="H73"/>
  <c r="EG72"/>
  <c r="EH72" s="1"/>
  <c r="W72" s="1"/>
  <c r="EE72"/>
  <c r="DU72"/>
  <c r="DV72" s="1"/>
  <c r="DW72" s="1"/>
  <c r="DT72"/>
  <c r="AS72"/>
  <c r="I72"/>
  <c r="H72"/>
  <c r="EG71"/>
  <c r="EH71" s="1"/>
  <c r="W71" s="1"/>
  <c r="EE71"/>
  <c r="V71" s="1"/>
  <c r="DU71"/>
  <c r="DV71" s="1"/>
  <c r="DT71"/>
  <c r="AS71"/>
  <c r="I71"/>
  <c r="H71"/>
  <c r="EG70"/>
  <c r="EH70" s="1"/>
  <c r="W70" s="1"/>
  <c r="EE70"/>
  <c r="DU70"/>
  <c r="DV70" s="1"/>
  <c r="DW70" s="1"/>
  <c r="DT70"/>
  <c r="AS70"/>
  <c r="I70"/>
  <c r="H70"/>
  <c r="EG69"/>
  <c r="EH69" s="1"/>
  <c r="W69" s="1"/>
  <c r="EE69"/>
  <c r="V69" s="1"/>
  <c r="DU69"/>
  <c r="DV69" s="1"/>
  <c r="DT69"/>
  <c r="AS69"/>
  <c r="I69"/>
  <c r="H69"/>
  <c r="EG68"/>
  <c r="EH68" s="1"/>
  <c r="W68" s="1"/>
  <c r="EE68"/>
  <c r="EA68"/>
  <c r="T68" s="1"/>
  <c r="DU68"/>
  <c r="DV68" s="1"/>
  <c r="DW68" s="1"/>
  <c r="DT68"/>
  <c r="AS68"/>
  <c r="I68"/>
  <c r="H68"/>
  <c r="EG67"/>
  <c r="EE67"/>
  <c r="V67" s="1"/>
  <c r="EA67"/>
  <c r="T67" s="1"/>
  <c r="DU67"/>
  <c r="DT67"/>
  <c r="AS67"/>
  <c r="EG65"/>
  <c r="EH65" s="1"/>
  <c r="W65" s="1"/>
  <c r="EE65"/>
  <c r="V65" s="1"/>
  <c r="EA65"/>
  <c r="T65" s="1"/>
  <c r="DU65"/>
  <c r="DV65" s="1"/>
  <c r="DT65"/>
  <c r="AS65"/>
  <c r="I65"/>
  <c r="H65"/>
  <c r="EG64"/>
  <c r="EH64" s="1"/>
  <c r="W64" s="1"/>
  <c r="EE64"/>
  <c r="DU64"/>
  <c r="DV64" s="1"/>
  <c r="DW64" s="1"/>
  <c r="DT64"/>
  <c r="AS64"/>
  <c r="I64"/>
  <c r="H64"/>
  <c r="EG63"/>
  <c r="EH63" s="1"/>
  <c r="W63" s="1"/>
  <c r="EE63"/>
  <c r="V63" s="1"/>
  <c r="DU63"/>
  <c r="DV63" s="1"/>
  <c r="DT63"/>
  <c r="AS63"/>
  <c r="I63"/>
  <c r="H63"/>
  <c r="EG62"/>
  <c r="EH62" s="1"/>
  <c r="W62" s="1"/>
  <c r="EE62"/>
  <c r="EA62"/>
  <c r="T62" s="1"/>
  <c r="DU62"/>
  <c r="DV62" s="1"/>
  <c r="DW62" s="1"/>
  <c r="DT62"/>
  <c r="AS62"/>
  <c r="I62"/>
  <c r="H62"/>
  <c r="EG61"/>
  <c r="EH61" s="1"/>
  <c r="W61" s="1"/>
  <c r="EE61"/>
  <c r="V61" s="1"/>
  <c r="DU61"/>
  <c r="DV61" s="1"/>
  <c r="DT61"/>
  <c r="AS61"/>
  <c r="I61"/>
  <c r="H61"/>
  <c r="EG60"/>
  <c r="EH60" s="1"/>
  <c r="W60" s="1"/>
  <c r="EE60"/>
  <c r="EA60"/>
  <c r="DU60"/>
  <c r="DV60" s="1"/>
  <c r="DW60" s="1"/>
  <c r="DT60"/>
  <c r="AS60"/>
  <c r="I60"/>
  <c r="H60"/>
  <c r="EG59"/>
  <c r="EH59" s="1"/>
  <c r="W59" s="1"/>
  <c r="EE59"/>
  <c r="V59" s="1"/>
  <c r="DU59"/>
  <c r="DV59" s="1"/>
  <c r="DT59"/>
  <c r="AS59"/>
  <c r="I59"/>
  <c r="H59"/>
  <c r="EG58"/>
  <c r="EH58" s="1"/>
  <c r="W58" s="1"/>
  <c r="EE58"/>
  <c r="DU58"/>
  <c r="DV58" s="1"/>
  <c r="DW58" s="1"/>
  <c r="DT58"/>
  <c r="AS58"/>
  <c r="I58"/>
  <c r="H58"/>
  <c r="EG57"/>
  <c r="EH57" s="1"/>
  <c r="W57" s="1"/>
  <c r="EE57"/>
  <c r="V57" s="1"/>
  <c r="DU57"/>
  <c r="DV57" s="1"/>
  <c r="DT57"/>
  <c r="DJ57"/>
  <c r="I57"/>
  <c r="H57"/>
  <c r="EG56"/>
  <c r="EH56" s="1"/>
  <c r="W56" s="1"/>
  <c r="EE56"/>
  <c r="V56" s="1"/>
  <c r="DU56"/>
  <c r="DV56" s="1"/>
  <c r="DT56"/>
  <c r="AS56"/>
  <c r="I56"/>
  <c r="H56"/>
  <c r="EG55"/>
  <c r="EE55"/>
  <c r="V55" s="1"/>
  <c r="EA55"/>
  <c r="T55" s="1"/>
  <c r="DU55"/>
  <c r="DT55"/>
  <c r="AS55"/>
  <c r="I55"/>
  <c r="H55"/>
  <c r="EG54"/>
  <c r="EH54" s="1"/>
  <c r="W54" s="1"/>
  <c r="EE54"/>
  <c r="V54" s="1"/>
  <c r="EA54"/>
  <c r="T54" s="1"/>
  <c r="DU54"/>
  <c r="DV54" s="1"/>
  <c r="DW54" s="1"/>
  <c r="DT54"/>
  <c r="AS54"/>
  <c r="I54"/>
  <c r="H54"/>
  <c r="EG53"/>
  <c r="EE53"/>
  <c r="V53" s="1"/>
  <c r="EA53"/>
  <c r="DU53"/>
  <c r="DT53"/>
  <c r="AS53"/>
  <c r="I53"/>
  <c r="H53"/>
  <c r="EG52"/>
  <c r="EH52" s="1"/>
  <c r="W52" s="1"/>
  <c r="EE52"/>
  <c r="V52" s="1"/>
  <c r="DU52"/>
  <c r="DV52" s="1"/>
  <c r="DW52" s="1"/>
  <c r="DT52"/>
  <c r="AS52"/>
  <c r="I52"/>
  <c r="H52"/>
  <c r="EG51"/>
  <c r="EE51"/>
  <c r="V51" s="1"/>
  <c r="EA51"/>
  <c r="DU51"/>
  <c r="DT51"/>
  <c r="AS51"/>
  <c r="I51"/>
  <c r="H51"/>
  <c r="EG50"/>
  <c r="EH50" s="1"/>
  <c r="W50" s="1"/>
  <c r="EE50"/>
  <c r="V50" s="1"/>
  <c r="DU50"/>
  <c r="DV50" s="1"/>
  <c r="DT50"/>
  <c r="AS50"/>
  <c r="I50"/>
  <c r="H50"/>
  <c r="EG49"/>
  <c r="EE49"/>
  <c r="V49" s="1"/>
  <c r="EA49"/>
  <c r="T49" s="1"/>
  <c r="DU49"/>
  <c r="DT49"/>
  <c r="I49"/>
  <c r="H49"/>
  <c r="EG48"/>
  <c r="EE48"/>
  <c r="V48" s="1"/>
  <c r="EA48"/>
  <c r="T48" s="1"/>
  <c r="DU48"/>
  <c r="DT48"/>
  <c r="I48"/>
  <c r="H48"/>
  <c r="EG47"/>
  <c r="EE47"/>
  <c r="V47" s="1"/>
  <c r="EA47"/>
  <c r="DU47"/>
  <c r="DT47"/>
  <c r="AS47"/>
  <c r="I47"/>
  <c r="H47"/>
  <c r="EG46"/>
  <c r="EH46" s="1"/>
  <c r="W46" s="1"/>
  <c r="EE46"/>
  <c r="V46" s="1"/>
  <c r="DU46"/>
  <c r="DV46" s="1"/>
  <c r="DW46" s="1"/>
  <c r="DT46"/>
  <c r="AS46"/>
  <c r="I46"/>
  <c r="H46"/>
  <c r="EG45"/>
  <c r="EE45"/>
  <c r="V45" s="1"/>
  <c r="EA45"/>
  <c r="T45" s="1"/>
  <c r="DU45"/>
  <c r="DT45"/>
  <c r="I45"/>
  <c r="H45"/>
  <c r="EG44"/>
  <c r="EE44"/>
  <c r="V44" s="1"/>
  <c r="EA44"/>
  <c r="T44" s="1"/>
  <c r="DU44"/>
  <c r="DT44"/>
  <c r="AS44"/>
  <c r="I44"/>
  <c r="H44"/>
  <c r="EG43"/>
  <c r="EH43" s="1"/>
  <c r="W43" s="1"/>
  <c r="EE43"/>
  <c r="V43" s="1"/>
  <c r="EA43"/>
  <c r="T43" s="1"/>
  <c r="DU43"/>
  <c r="DV43" s="1"/>
  <c r="DT43"/>
  <c r="I43"/>
  <c r="H43"/>
  <c r="EG42"/>
  <c r="EH42" s="1"/>
  <c r="W42" s="1"/>
  <c r="EE42"/>
  <c r="V42" s="1"/>
  <c r="EA42"/>
  <c r="T42" s="1"/>
  <c r="DU42"/>
  <c r="DV42" s="1"/>
  <c r="DT42"/>
  <c r="AS42"/>
  <c r="I42"/>
  <c r="H42"/>
  <c r="EG41"/>
  <c r="EE41"/>
  <c r="V41" s="1"/>
  <c r="EA41"/>
  <c r="T41" s="1"/>
  <c r="DU41"/>
  <c r="DT41"/>
  <c r="AS41"/>
  <c r="I41"/>
  <c r="H41"/>
  <c r="EG40"/>
  <c r="EH40" s="1"/>
  <c r="W40" s="1"/>
  <c r="EE40"/>
  <c r="V40" s="1"/>
  <c r="EA40"/>
  <c r="T40" s="1"/>
  <c r="DU40"/>
  <c r="DV40" s="1"/>
  <c r="DT40"/>
  <c r="AS40"/>
  <c r="I40"/>
  <c r="H40"/>
  <c r="EG39"/>
  <c r="EE39"/>
  <c r="V39" s="1"/>
  <c r="EA39"/>
  <c r="T39" s="1"/>
  <c r="DU39"/>
  <c r="DT39"/>
  <c r="I39"/>
  <c r="H39"/>
  <c r="EG38"/>
  <c r="EE38"/>
  <c r="V38" s="1"/>
  <c r="EA38"/>
  <c r="T38" s="1"/>
  <c r="DU38"/>
  <c r="DT38"/>
  <c r="AS38"/>
  <c r="I38"/>
  <c r="H38"/>
  <c r="EG37"/>
  <c r="EH37" s="1"/>
  <c r="W37" s="1"/>
  <c r="EE37"/>
  <c r="V37" s="1"/>
  <c r="EA37"/>
  <c r="T37" s="1"/>
  <c r="DU37"/>
  <c r="DV37" s="1"/>
  <c r="DW37" s="1"/>
  <c r="DT37"/>
  <c r="AS37"/>
  <c r="I37"/>
  <c r="H37"/>
  <c r="EG36"/>
  <c r="EE36"/>
  <c r="V36" s="1"/>
  <c r="EA36"/>
  <c r="T36" s="1"/>
  <c r="DU36"/>
  <c r="DT36"/>
  <c r="AS36"/>
  <c r="I36"/>
  <c r="H36"/>
  <c r="EG35"/>
  <c r="EH35" s="1"/>
  <c r="W35" s="1"/>
  <c r="EE35"/>
  <c r="V35" s="1"/>
  <c r="EA35"/>
  <c r="T35" s="1"/>
  <c r="DU35"/>
  <c r="DV35" s="1"/>
  <c r="DT35"/>
  <c r="I35"/>
  <c r="H35"/>
  <c r="EG34"/>
  <c r="EH34" s="1"/>
  <c r="W34" s="1"/>
  <c r="EE34"/>
  <c r="V34" s="1"/>
  <c r="DU34"/>
  <c r="DV34" s="1"/>
  <c r="DT34"/>
  <c r="AS34"/>
  <c r="I34"/>
  <c r="H34"/>
  <c r="EG33"/>
  <c r="EE33"/>
  <c r="V33" s="1"/>
  <c r="EA33"/>
  <c r="T33" s="1"/>
  <c r="DU33"/>
  <c r="DT33"/>
  <c r="AS33"/>
  <c r="I33"/>
  <c r="H33"/>
  <c r="EG32"/>
  <c r="EH32" s="1"/>
  <c r="W32" s="1"/>
  <c r="EE32"/>
  <c r="EA32"/>
  <c r="DU32"/>
  <c r="DV32" s="1"/>
  <c r="DW32" s="1"/>
  <c r="DT32"/>
  <c r="AS32"/>
  <c r="I32"/>
  <c r="H32"/>
  <c r="EG31"/>
  <c r="EE31"/>
  <c r="V31" s="1"/>
  <c r="EA31"/>
  <c r="T31" s="1"/>
  <c r="DU31"/>
  <c r="DT31"/>
  <c r="AS31"/>
  <c r="I31"/>
  <c r="H31"/>
  <c r="EG30"/>
  <c r="EH30" s="1"/>
  <c r="W30" s="1"/>
  <c r="EE30"/>
  <c r="EA30"/>
  <c r="DU30"/>
  <c r="DV30" s="1"/>
  <c r="DW30" s="1"/>
  <c r="DT30"/>
  <c r="AZ30"/>
  <c r="I30"/>
  <c r="H30"/>
  <c r="EG29"/>
  <c r="EH29" s="1"/>
  <c r="W29" s="1"/>
  <c r="EE29"/>
  <c r="V29" s="1"/>
  <c r="DU29"/>
  <c r="DV29" s="1"/>
  <c r="DT29"/>
  <c r="AZ29"/>
  <c r="I29"/>
  <c r="H29"/>
  <c r="EG28"/>
  <c r="EE28"/>
  <c r="V28" s="1"/>
  <c r="EA28"/>
  <c r="T28" s="1"/>
  <c r="DU28"/>
  <c r="DT28"/>
  <c r="AZ28"/>
  <c r="EQ28" s="1"/>
  <c r="FB28" s="1"/>
  <c r="FR28" s="1"/>
  <c r="I28"/>
  <c r="H28"/>
  <c r="EG27"/>
  <c r="EH27" s="1"/>
  <c r="W27" s="1"/>
  <c r="EE27"/>
  <c r="EA27"/>
  <c r="T27" s="1"/>
  <c r="DU27"/>
  <c r="DV27" s="1"/>
  <c r="DT27"/>
  <c r="AZ27"/>
  <c r="EQ27" s="1"/>
  <c r="FB27" s="1"/>
  <c r="FR27" s="1"/>
  <c r="I27"/>
  <c r="H27"/>
  <c r="EG26"/>
  <c r="EH26" s="1"/>
  <c r="W26" s="1"/>
  <c r="EE26"/>
  <c r="EA26"/>
  <c r="DU26"/>
  <c r="DV26" s="1"/>
  <c r="DW26" s="1"/>
  <c r="DT26"/>
  <c r="AS26"/>
  <c r="I26"/>
  <c r="H26"/>
  <c r="EG25"/>
  <c r="EE25"/>
  <c r="V25" s="1"/>
  <c r="EA25"/>
  <c r="T25" s="1"/>
  <c r="DU25"/>
  <c r="DT25"/>
  <c r="AS25"/>
  <c r="I25"/>
  <c r="H25"/>
  <c r="EG24"/>
  <c r="EH24" s="1"/>
  <c r="W24" s="1"/>
  <c r="EE24"/>
  <c r="EA24"/>
  <c r="DU24"/>
  <c r="DV24" s="1"/>
  <c r="DW24" s="1"/>
  <c r="DT24"/>
  <c r="AS24"/>
  <c r="I24"/>
  <c r="H24"/>
  <c r="EG23"/>
  <c r="EE23"/>
  <c r="V23" s="1"/>
  <c r="EA23"/>
  <c r="T23" s="1"/>
  <c r="DU23"/>
  <c r="DT23"/>
  <c r="AS23"/>
  <c r="I23"/>
  <c r="H23"/>
  <c r="EG22"/>
  <c r="EH22" s="1"/>
  <c r="W22" s="1"/>
  <c r="EE22"/>
  <c r="EA22"/>
  <c r="DU22"/>
  <c r="DV22" s="1"/>
  <c r="DW22" s="1"/>
  <c r="DT22"/>
  <c r="AS22"/>
  <c r="I22"/>
  <c r="H22"/>
  <c r="EG21"/>
  <c r="EE21"/>
  <c r="V21" s="1"/>
  <c r="EA21"/>
  <c r="DU21"/>
  <c r="DT21"/>
  <c r="AS21"/>
  <c r="I21"/>
  <c r="H21"/>
  <c r="EG20"/>
  <c r="EH20" s="1"/>
  <c r="W20" s="1"/>
  <c r="EE20"/>
  <c r="EA20"/>
  <c r="DU20"/>
  <c r="DV20" s="1"/>
  <c r="DW20" s="1"/>
  <c r="DT20"/>
  <c r="AS20"/>
  <c r="I20"/>
  <c r="H20"/>
  <c r="EG19"/>
  <c r="EE19"/>
  <c r="V19" s="1"/>
  <c r="EA19"/>
  <c r="DU19"/>
  <c r="DT19"/>
  <c r="AS19"/>
  <c r="I19"/>
  <c r="H19"/>
  <c r="EG18"/>
  <c r="EH18" s="1"/>
  <c r="W18" s="1"/>
  <c r="EE18"/>
  <c r="EA18"/>
  <c r="DU18"/>
  <c r="DV18" s="1"/>
  <c r="DW18" s="1"/>
  <c r="DT18"/>
  <c r="AS18"/>
  <c r="I18"/>
  <c r="H18"/>
  <c r="EG17"/>
  <c r="EE17"/>
  <c r="V17" s="1"/>
  <c r="EA17"/>
  <c r="T17" s="1"/>
  <c r="DU17"/>
  <c r="DT17"/>
  <c r="AZ17"/>
  <c r="EQ17" s="1"/>
  <c r="FB17" s="1"/>
  <c r="FR17" s="1"/>
  <c r="I17"/>
  <c r="H17"/>
  <c r="EG16"/>
  <c r="EH16" s="1"/>
  <c r="W16" s="1"/>
  <c r="EE16"/>
  <c r="EA16"/>
  <c r="T16" s="1"/>
  <c r="DU16"/>
  <c r="DV16" s="1"/>
  <c r="DT16"/>
  <c r="AZ16"/>
  <c r="EQ16" s="1"/>
  <c r="FB16" s="1"/>
  <c r="FR16" s="1"/>
  <c r="I16"/>
  <c r="H16"/>
  <c r="EG15"/>
  <c r="EH15" s="1"/>
  <c r="W15" s="1"/>
  <c r="EE15"/>
  <c r="EA15"/>
  <c r="DU15"/>
  <c r="DV15" s="1"/>
  <c r="DW15" s="1"/>
  <c r="DT15"/>
  <c r="AS15"/>
  <c r="I15"/>
  <c r="H15"/>
  <c r="EG14"/>
  <c r="EE14"/>
  <c r="V14" s="1"/>
  <c r="EA14"/>
  <c r="T14" s="1"/>
  <c r="DU14"/>
  <c r="DT14"/>
  <c r="AS14"/>
  <c r="I14"/>
  <c r="H14"/>
  <c r="EG13"/>
  <c r="EH13" s="1"/>
  <c r="W13" s="1"/>
  <c r="EE13"/>
  <c r="EA13"/>
  <c r="DU13"/>
  <c r="DV13" s="1"/>
  <c r="DW13" s="1"/>
  <c r="DT13"/>
  <c r="AS13"/>
  <c r="I13"/>
  <c r="H13"/>
  <c r="EG12"/>
  <c r="EE12"/>
  <c r="V12" s="1"/>
  <c r="EA12"/>
  <c r="T12" s="1"/>
  <c r="DU12"/>
  <c r="DT12"/>
  <c r="AS12"/>
  <c r="I12"/>
  <c r="H12"/>
  <c r="EG11"/>
  <c r="EH11" s="1"/>
  <c r="W11" s="1"/>
  <c r="EE11"/>
  <c r="EA11"/>
  <c r="DU11"/>
  <c r="DV11" s="1"/>
  <c r="DW11" s="1"/>
  <c r="DT11"/>
  <c r="AS11"/>
  <c r="I11"/>
  <c r="H11"/>
  <c r="EG10"/>
  <c r="EE10"/>
  <c r="V10" s="1"/>
  <c r="DU10"/>
  <c r="DT10"/>
  <c r="AS10"/>
  <c r="I10"/>
  <c r="H10"/>
  <c r="EG9"/>
  <c r="EH9" s="1"/>
  <c r="W9" s="1"/>
  <c r="EE9"/>
  <c r="EA9"/>
  <c r="DU9"/>
  <c r="DV9" s="1"/>
  <c r="DW9" s="1"/>
  <c r="DT9"/>
  <c r="AS9"/>
  <c r="I9"/>
  <c r="H9"/>
  <c r="EG8"/>
  <c r="EE8"/>
  <c r="V8" s="1"/>
  <c r="DU8"/>
  <c r="DT8"/>
  <c r="AS8"/>
  <c r="I8"/>
  <c r="H8"/>
  <c r="EG7"/>
  <c r="EH7" s="1"/>
  <c r="W7" s="1"/>
  <c r="EE7"/>
  <c r="EA7"/>
  <c r="DU7"/>
  <c r="DV7" s="1"/>
  <c r="DW7" s="1"/>
  <c r="DT7"/>
  <c r="AS7"/>
  <c r="I7"/>
  <c r="H7"/>
  <c r="EG6"/>
  <c r="EE6"/>
  <c r="EA6"/>
  <c r="T6" s="1"/>
  <c r="DU6"/>
  <c r="DT6"/>
  <c r="AS6"/>
  <c r="I6"/>
  <c r="H6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ED200" l="1"/>
  <c r="U200" s="1"/>
  <c r="ED728"/>
  <c r="U728" s="1"/>
  <c r="ED453"/>
  <c r="U453" s="1"/>
  <c r="ED956"/>
  <c r="U956" s="1"/>
  <c r="ED1010"/>
  <c r="ED339"/>
  <c r="U339" s="1"/>
  <c r="ED470"/>
  <c r="U470" s="1"/>
  <c r="ED927"/>
  <c r="U927" s="1"/>
  <c r="ED483"/>
  <c r="U483" s="1"/>
  <c r="ED451"/>
  <c r="U451" s="1"/>
  <c r="ED249"/>
  <c r="U249" s="1"/>
  <c r="ED573"/>
  <c r="U573" s="1"/>
  <c r="ED641"/>
  <c r="U641" s="1"/>
  <c r="ED730"/>
  <c r="U730" s="1"/>
  <c r="ED178"/>
  <c r="U178" s="1"/>
  <c r="ED247"/>
  <c r="U247" s="1"/>
  <c r="ED511"/>
  <c r="U511" s="1"/>
  <c r="ED994"/>
  <c r="U994" s="1"/>
  <c r="ED722"/>
  <c r="U722" s="1"/>
  <c r="ED577"/>
  <c r="U577" s="1"/>
  <c r="ED614"/>
  <c r="U614" s="1"/>
  <c r="ED720"/>
  <c r="U720" s="1"/>
  <c r="ED54"/>
  <c r="U54" s="1"/>
  <c r="ED322"/>
  <c r="U322" s="1"/>
  <c r="ED791"/>
  <c r="U791" s="1"/>
  <c r="ED88"/>
  <c r="U88" s="1"/>
  <c r="ED210"/>
  <c r="U210" s="1"/>
  <c r="ED337"/>
  <c r="U337" s="1"/>
  <c r="ED864"/>
  <c r="U864" s="1"/>
  <c r="ED931"/>
  <c r="U931" s="1"/>
  <c r="ED1016"/>
  <c r="U1016" s="1"/>
  <c r="FM304"/>
  <c r="GB304" s="1"/>
  <c r="FQ304"/>
  <c r="GA304" s="1"/>
  <c r="FO304"/>
  <c r="GH304" s="1"/>
  <c r="FP304"/>
  <c r="GC304" s="1"/>
  <c r="FP481"/>
  <c r="GC481" s="1"/>
  <c r="FM481"/>
  <c r="GB481" s="1"/>
  <c r="FQ481"/>
  <c r="GA481" s="1"/>
  <c r="FQ504"/>
  <c r="GA504" s="1"/>
  <c r="FM504"/>
  <c r="GB504" s="1"/>
  <c r="FP504"/>
  <c r="GC504" s="1"/>
  <c r="FM505"/>
  <c r="GB505" s="1"/>
  <c r="FO505"/>
  <c r="GH505" s="1"/>
  <c r="FQ505"/>
  <c r="GA505" s="1"/>
  <c r="FP505"/>
  <c r="GC505" s="1"/>
  <c r="ED646"/>
  <c r="U646" s="1"/>
  <c r="FM782"/>
  <c r="GB782" s="1"/>
  <c r="FO782"/>
  <c r="GH782" s="1"/>
  <c r="FQ782"/>
  <c r="GA782" s="1"/>
  <c r="FQ985"/>
  <c r="GA985" s="1"/>
  <c r="FM985"/>
  <c r="GB985" s="1"/>
  <c r="FP985"/>
  <c r="GC985" s="1"/>
  <c r="AS30"/>
  <c r="ED30" s="1"/>
  <c r="U30" s="1"/>
  <c r="EQ30"/>
  <c r="FB30" s="1"/>
  <c r="FR30" s="1"/>
  <c r="AS407"/>
  <c r="EQ407"/>
  <c r="FB407" s="1"/>
  <c r="FR407" s="1"/>
  <c r="FP455"/>
  <c r="GC455" s="1"/>
  <c r="FM455"/>
  <c r="GB455" s="1"/>
  <c r="FQ455"/>
  <c r="GA455" s="1"/>
  <c r="AS480"/>
  <c r="ED480" s="1"/>
  <c r="EQ480"/>
  <c r="FB480" s="1"/>
  <c r="FR480" s="1"/>
  <c r="FO16"/>
  <c r="GH16" s="1"/>
  <c r="FP16"/>
  <c r="GC16" s="1"/>
  <c r="FM16"/>
  <c r="GB16" s="1"/>
  <c r="FQ16"/>
  <c r="GA16" s="1"/>
  <c r="FM17"/>
  <c r="GB17" s="1"/>
  <c r="FP17"/>
  <c r="GC17" s="1"/>
  <c r="FQ17"/>
  <c r="GA17" s="1"/>
  <c r="FO17"/>
  <c r="GH17" s="1"/>
  <c r="FP27"/>
  <c r="GC27" s="1"/>
  <c r="FM27"/>
  <c r="GB27" s="1"/>
  <c r="FQ27"/>
  <c r="GA27" s="1"/>
  <c r="FO27"/>
  <c r="GH27" s="1"/>
  <c r="FM28"/>
  <c r="GB28" s="1"/>
  <c r="FP28"/>
  <c r="GC28" s="1"/>
  <c r="FQ28"/>
  <c r="GA28" s="1"/>
  <c r="FO28"/>
  <c r="GH28" s="1"/>
  <c r="AS29"/>
  <c r="EQ29"/>
  <c r="FB29" s="1"/>
  <c r="FR29" s="1"/>
  <c r="FO486"/>
  <c r="GH486" s="1"/>
  <c r="FP486"/>
  <c r="GC486" s="1"/>
  <c r="FQ486"/>
  <c r="GA486" s="1"/>
  <c r="FM486"/>
  <c r="GB486" s="1"/>
  <c r="FO654"/>
  <c r="GH654" s="1"/>
  <c r="FP654"/>
  <c r="GC654" s="1"/>
  <c r="FQ654"/>
  <c r="GA654" s="1"/>
  <c r="FM654"/>
  <c r="GB654" s="1"/>
  <c r="AS934"/>
  <c r="EQ934"/>
  <c r="FB934" s="1"/>
  <c r="FR934" s="1"/>
  <c r="AS976"/>
  <c r="ED976" s="1"/>
  <c r="U976" s="1"/>
  <c r="EQ976"/>
  <c r="FB976" s="1"/>
  <c r="FR976" s="1"/>
  <c r="FM1037"/>
  <c r="GB1037" s="1"/>
  <c r="FQ1037"/>
  <c r="GA1037" s="1"/>
  <c r="FP1037"/>
  <c r="GC1037" s="1"/>
  <c r="FO459"/>
  <c r="GH459" s="1"/>
  <c r="FP459"/>
  <c r="GC459" s="1"/>
  <c r="FM459"/>
  <c r="GB459" s="1"/>
  <c r="FQ459"/>
  <c r="GA459" s="1"/>
  <c r="AS861"/>
  <c r="EQ861"/>
  <c r="FB861" s="1"/>
  <c r="FR861" s="1"/>
  <c r="AS914"/>
  <c r="EQ914"/>
  <c r="FB914" s="1"/>
  <c r="FR914" s="1"/>
  <c r="AS1033"/>
  <c r="ED1033" s="1"/>
  <c r="U1033" s="1"/>
  <c r="EQ1033"/>
  <c r="FB1033" s="1"/>
  <c r="FR1033" s="1"/>
  <c r="FP1034"/>
  <c r="GC1034" s="1"/>
  <c r="FM1034"/>
  <c r="GB1034" s="1"/>
  <c r="FO1034"/>
  <c r="GH1034" s="1"/>
  <c r="FQ1034"/>
  <c r="GA1034" s="1"/>
  <c r="FO1035"/>
  <c r="GH1035" s="1"/>
  <c r="FM1035"/>
  <c r="GB1035" s="1"/>
  <c r="FQ1035"/>
  <c r="GA1035" s="1"/>
  <c r="FP1035"/>
  <c r="GC1035" s="1"/>
  <c r="ED513"/>
  <c r="U513" s="1"/>
  <c r="ED170"/>
  <c r="U170" s="1"/>
  <c r="ED243"/>
  <c r="U243" s="1"/>
  <c r="ED248"/>
  <c r="U248" s="1"/>
  <c r="ED365"/>
  <c r="U365" s="1"/>
  <c r="ED394"/>
  <c r="U394" s="1"/>
  <c r="ED402"/>
  <c r="U402" s="1"/>
  <c r="AS486"/>
  <c r="AS304"/>
  <c r="ED1030"/>
  <c r="U1030" s="1"/>
  <c r="AS455"/>
  <c r="ED860"/>
  <c r="ED932"/>
  <c r="U932" s="1"/>
  <c r="AS1034"/>
  <c r="ED128"/>
  <c r="U128" s="1"/>
  <c r="ED138"/>
  <c r="U138" s="1"/>
  <c r="ED50"/>
  <c r="U50" s="1"/>
  <c r="ED63"/>
  <c r="U63" s="1"/>
  <c r="ED71"/>
  <c r="U71" s="1"/>
  <c r="ED75"/>
  <c r="U75" s="1"/>
  <c r="ED993"/>
  <c r="U993" s="1"/>
  <c r="AS17"/>
  <c r="ED17" s="1"/>
  <c r="U17" s="1"/>
  <c r="ED827"/>
  <c r="U827" s="1"/>
  <c r="ED89"/>
  <c r="U89" s="1"/>
  <c r="ED176"/>
  <c r="ED180"/>
  <c r="U180" s="1"/>
  <c r="ED371"/>
  <c r="U371" s="1"/>
  <c r="ED400"/>
  <c r="U400" s="1"/>
  <c r="ED522"/>
  <c r="ED759"/>
  <c r="U759" s="1"/>
  <c r="ED781"/>
  <c r="U781" s="1"/>
  <c r="ED800"/>
  <c r="U800" s="1"/>
  <c r="ED825"/>
  <c r="U825" s="1"/>
  <c r="ED168"/>
  <c r="U168" s="1"/>
  <c r="ED99"/>
  <c r="U99" s="1"/>
  <c r="ED142"/>
  <c r="U142" s="1"/>
  <c r="ED152"/>
  <c r="U152" s="1"/>
  <c r="ED166"/>
  <c r="U166" s="1"/>
  <c r="ED184"/>
  <c r="U184" s="1"/>
  <c r="ED330"/>
  <c r="U330" s="1"/>
  <c r="ED369"/>
  <c r="U369" s="1"/>
  <c r="ED377"/>
  <c r="U377" s="1"/>
  <c r="ED390"/>
  <c r="U390" s="1"/>
  <c r="ED398"/>
  <c r="U398" s="1"/>
  <c r="ED404"/>
  <c r="ED569"/>
  <c r="U569" s="1"/>
  <c r="ED775"/>
  <c r="U775" s="1"/>
  <c r="ED798"/>
  <c r="U798" s="1"/>
  <c r="ED810"/>
  <c r="U810" s="1"/>
  <c r="AS985"/>
  <c r="ED79"/>
  <c r="U79" s="1"/>
  <c r="ED95"/>
  <c r="U95" s="1"/>
  <c r="ED146"/>
  <c r="ED392"/>
  <c r="U392" s="1"/>
  <c r="ED77"/>
  <c r="U77" s="1"/>
  <c r="ED181"/>
  <c r="U181" s="1"/>
  <c r="ED273"/>
  <c r="ED52"/>
  <c r="U52" s="1"/>
  <c r="ED93"/>
  <c r="U93" s="1"/>
  <c r="ED97"/>
  <c r="U97" s="1"/>
  <c r="ED153"/>
  <c r="U153" s="1"/>
  <c r="ED164"/>
  <c r="U164" s="1"/>
  <c r="ED193"/>
  <c r="U193" s="1"/>
  <c r="ED233"/>
  <c r="U233" s="1"/>
  <c r="ED367"/>
  <c r="U367" s="1"/>
  <c r="ED375"/>
  <c r="U375" s="1"/>
  <c r="ED388"/>
  <c r="U388" s="1"/>
  <c r="ED405"/>
  <c r="U405" s="1"/>
  <c r="ED482"/>
  <c r="U482" s="1"/>
  <c r="AS654"/>
  <c r="ED779"/>
  <c r="U779" s="1"/>
  <c r="ED808"/>
  <c r="U808" s="1"/>
  <c r="ED816"/>
  <c r="U816" s="1"/>
  <c r="ED821"/>
  <c r="U821" s="1"/>
  <c r="ED938"/>
  <c r="U938" s="1"/>
  <c r="ED1011"/>
  <c r="ED830"/>
  <c r="U830" s="1"/>
  <c r="ED835"/>
  <c r="U835" s="1"/>
  <c r="ED846"/>
  <c r="U846" s="1"/>
  <c r="ED869"/>
  <c r="U869" s="1"/>
  <c r="ED584"/>
  <c r="U584" s="1"/>
  <c r="ED873"/>
  <c r="U873" s="1"/>
  <c r="EI874"/>
  <c r="ED911"/>
  <c r="U911" s="1"/>
  <c r="ED995"/>
  <c r="U995" s="1"/>
  <c r="EI1000"/>
  <c r="AS1035"/>
  <c r="ED1035" s="1"/>
  <c r="U1035" s="1"/>
  <c r="AS16"/>
  <c r="EI555"/>
  <c r="ED802"/>
  <c r="U802" s="1"/>
  <c r="ED842"/>
  <c r="U842" s="1"/>
  <c r="AS27"/>
  <c r="ED27" s="1"/>
  <c r="AS28"/>
  <c r="DW793"/>
  <c r="EB797"/>
  <c r="DW804"/>
  <c r="ED804"/>
  <c r="U804" s="1"/>
  <c r="ED836"/>
  <c r="U836" s="1"/>
  <c r="ED850"/>
  <c r="U850" s="1"/>
  <c r="EB861"/>
  <c r="EI868"/>
  <c r="ED871"/>
  <c r="U871" s="1"/>
  <c r="EI872"/>
  <c r="ED875"/>
  <c r="U875" s="1"/>
  <c r="EB884"/>
  <c r="EI920"/>
  <c r="ED925"/>
  <c r="ED960"/>
  <c r="U960" s="1"/>
  <c r="ED961"/>
  <c r="U961" s="1"/>
  <c r="ED963"/>
  <c r="U963" s="1"/>
  <c r="EI984"/>
  <c r="ED988"/>
  <c r="U988" s="1"/>
  <c r="ED998"/>
  <c r="U998" s="1"/>
  <c r="DW999"/>
  <c r="DX999" s="1"/>
  <c r="DY999" s="1"/>
  <c r="DW1003"/>
  <c r="EB1020"/>
  <c r="ED1021"/>
  <c r="U1021" s="1"/>
  <c r="EI1024"/>
  <c r="ED1026"/>
  <c r="U1026" s="1"/>
  <c r="EB1035"/>
  <c r="EB1038"/>
  <c r="ED692"/>
  <c r="U692" s="1"/>
  <c r="EA785"/>
  <c r="T785" s="1"/>
  <c r="EH789"/>
  <c r="W789" s="1"/>
  <c r="EB794"/>
  <c r="ED795"/>
  <c r="U795" s="1"/>
  <c r="ED839"/>
  <c r="U839" s="1"/>
  <c r="ED844"/>
  <c r="U844" s="1"/>
  <c r="ED848"/>
  <c r="U848" s="1"/>
  <c r="EI850"/>
  <c r="ED854"/>
  <c r="DW948"/>
  <c r="DX948" s="1"/>
  <c r="DY948" s="1"/>
  <c r="DV950"/>
  <c r="DW952"/>
  <c r="DX952" s="1"/>
  <c r="ED958"/>
  <c r="U958" s="1"/>
  <c r="DV960"/>
  <c r="DW960" s="1"/>
  <c r="DX960" s="1"/>
  <c r="DY960" s="1"/>
  <c r="ED970"/>
  <c r="U970" s="1"/>
  <c r="ED971"/>
  <c r="U971" s="1"/>
  <c r="EI972"/>
  <c r="DV978"/>
  <c r="DW978" s="1"/>
  <c r="DW980"/>
  <c r="ED982"/>
  <c r="U982" s="1"/>
  <c r="EI990"/>
  <c r="ED996"/>
  <c r="U996" s="1"/>
  <c r="DW1018"/>
  <c r="EI1018"/>
  <c r="EI1040"/>
  <c r="EI834"/>
  <c r="ED856"/>
  <c r="U856" s="1"/>
  <c r="ED885"/>
  <c r="U885" s="1"/>
  <c r="EA893"/>
  <c r="T893" s="1"/>
  <c r="ED903"/>
  <c r="U903" s="1"/>
  <c r="ED904"/>
  <c r="U904" s="1"/>
  <c r="ED913"/>
  <c r="U913" s="1"/>
  <c r="ED928"/>
  <c r="U928" s="1"/>
  <c r="ED930"/>
  <c r="U930" s="1"/>
  <c r="EB933"/>
  <c r="AS505"/>
  <c r="ED684"/>
  <c r="EB799"/>
  <c r="EB807"/>
  <c r="ED812"/>
  <c r="U812" s="1"/>
  <c r="EB815"/>
  <c r="EB853"/>
  <c r="EI882"/>
  <c r="EA890"/>
  <c r="T890" s="1"/>
  <c r="EA892"/>
  <c r="T892" s="1"/>
  <c r="ED909"/>
  <c r="U909" s="1"/>
  <c r="EI910"/>
  <c r="DV916"/>
  <c r="DW916" s="1"/>
  <c r="DV922"/>
  <c r="DW922" s="1"/>
  <c r="EB949"/>
  <c r="ED954"/>
  <c r="U954" s="1"/>
  <c r="ED957"/>
  <c r="U957" s="1"/>
  <c r="EB977"/>
  <c r="DW991"/>
  <c r="DX991" s="1"/>
  <c r="DY991" s="1"/>
  <c r="EI992"/>
  <c r="EI996"/>
  <c r="ED1004"/>
  <c r="U1004" s="1"/>
  <c r="EI1005"/>
  <c r="DW1014"/>
  <c r="ED1014"/>
  <c r="EI1026"/>
  <c r="DW1027"/>
  <c r="EH1033"/>
  <c r="W1033" s="1"/>
  <c r="EI818"/>
  <c r="EI822"/>
  <c r="EB834"/>
  <c r="T834"/>
  <c r="EI839"/>
  <c r="EB882"/>
  <c r="T882"/>
  <c r="T886"/>
  <c r="EB886"/>
  <c r="T891"/>
  <c r="EB891"/>
  <c r="EB910"/>
  <c r="T910"/>
  <c r="EI927"/>
  <c r="EI929"/>
  <c r="EI931"/>
  <c r="T939"/>
  <c r="EB939"/>
  <c r="EI950"/>
  <c r="EI978"/>
  <c r="EI994"/>
  <c r="EB1033"/>
  <c r="T1033"/>
  <c r="EI804"/>
  <c r="EB868"/>
  <c r="T868"/>
  <c r="EB872"/>
  <c r="T872"/>
  <c r="EI948"/>
  <c r="EI952"/>
  <c r="EI961"/>
  <c r="EB992"/>
  <c r="T992"/>
  <c r="EB1024"/>
  <c r="T1024"/>
  <c r="EI821"/>
  <c r="EI854"/>
  <c r="EI916"/>
  <c r="T935"/>
  <c r="EB935"/>
  <c r="EB972"/>
  <c r="T972"/>
  <c r="EI976"/>
  <c r="T985"/>
  <c r="EB985"/>
  <c r="EI1021"/>
  <c r="T788"/>
  <c r="EB788"/>
  <c r="EI791"/>
  <c r="EI816"/>
  <c r="EI825"/>
  <c r="EI827"/>
  <c r="EI836"/>
  <c r="EB851"/>
  <c r="T851"/>
  <c r="EB874"/>
  <c r="T874"/>
  <c r="DW953"/>
  <c r="DX953" s="1"/>
  <c r="DY953" s="1"/>
  <c r="EI982"/>
  <c r="EB987"/>
  <c r="T987"/>
  <c r="EB990"/>
  <c r="T990"/>
  <c r="EI991"/>
  <c r="EB1000"/>
  <c r="T1000"/>
  <c r="EI1011"/>
  <c r="EB1018"/>
  <c r="T1018"/>
  <c r="EI1019"/>
  <c r="EI1023"/>
  <c r="T1031"/>
  <c r="EB1031"/>
  <c r="EB1034"/>
  <c r="T1034"/>
  <c r="EI549"/>
  <c r="EI629"/>
  <c r="EB786"/>
  <c r="EH786"/>
  <c r="W786" s="1"/>
  <c r="DV787"/>
  <c r="DW787" s="1"/>
  <c r="DX787" s="1"/>
  <c r="V787"/>
  <c r="EH787"/>
  <c r="W787" s="1"/>
  <c r="DV791"/>
  <c r="DW791" s="1"/>
  <c r="DX791" s="1"/>
  <c r="EJ791" s="1"/>
  <c r="EA792"/>
  <c r="T792" s="1"/>
  <c r="ED793"/>
  <c r="U793" s="1"/>
  <c r="EB795"/>
  <c r="EH795"/>
  <c r="W795" s="1"/>
  <c r="DY796"/>
  <c r="DV800"/>
  <c r="DW800" s="1"/>
  <c r="EH802"/>
  <c r="W802" s="1"/>
  <c r="EC804"/>
  <c r="ED806"/>
  <c r="U806" s="1"/>
  <c r="ED807"/>
  <c r="U807" s="1"/>
  <c r="V807"/>
  <c r="ED814"/>
  <c r="U814" s="1"/>
  <c r="ED815"/>
  <c r="U815" s="1"/>
  <c r="V815"/>
  <c r="ED822"/>
  <c r="U822" s="1"/>
  <c r="ED833"/>
  <c r="U833" s="1"/>
  <c r="ED834"/>
  <c r="U834" s="1"/>
  <c r="EB849"/>
  <c r="T849"/>
  <c r="EC854"/>
  <c r="EF854" s="1"/>
  <c r="EB856"/>
  <c r="EH856"/>
  <c r="W856" s="1"/>
  <c r="DV860"/>
  <c r="EH860"/>
  <c r="W860" s="1"/>
  <c r="EC864"/>
  <c r="V864"/>
  <c r="ED865"/>
  <c r="ED867"/>
  <c r="U867" s="1"/>
  <c r="EI870"/>
  <c r="EI876"/>
  <c r="EI878"/>
  <c r="EI880"/>
  <c r="EI885"/>
  <c r="ED886"/>
  <c r="U886" s="1"/>
  <c r="V886"/>
  <c r="ED887"/>
  <c r="U887" s="1"/>
  <c r="DW889"/>
  <c r="DX889" s="1"/>
  <c r="ED891"/>
  <c r="U891" s="1"/>
  <c r="V891"/>
  <c r="ED894"/>
  <c r="U894" s="1"/>
  <c r="EA897"/>
  <c r="T897" s="1"/>
  <c r="ED901"/>
  <c r="U901" s="1"/>
  <c r="EA905"/>
  <c r="T905" s="1"/>
  <c r="EI905"/>
  <c r="EH906"/>
  <c r="W906" s="1"/>
  <c r="EA912"/>
  <c r="T912" s="1"/>
  <c r="ED916"/>
  <c r="U916" s="1"/>
  <c r="EH918"/>
  <c r="W918" s="1"/>
  <c r="ED922"/>
  <c r="U922" s="1"/>
  <c r="EH925"/>
  <c r="W925" s="1"/>
  <c r="ED940"/>
  <c r="U940" s="1"/>
  <c r="EA941"/>
  <c r="T941" s="1"/>
  <c r="ED942"/>
  <c r="U942" s="1"/>
  <c r="EA943"/>
  <c r="T943" s="1"/>
  <c r="ED944"/>
  <c r="U944" s="1"/>
  <c r="EA945"/>
  <c r="T945" s="1"/>
  <c r="ED946"/>
  <c r="U946" s="1"/>
  <c r="EA947"/>
  <c r="T947" s="1"/>
  <c r="ED948"/>
  <c r="U948" s="1"/>
  <c r="ED950"/>
  <c r="U950" s="1"/>
  <c r="EB951"/>
  <c r="ED952"/>
  <c r="U952" s="1"/>
  <c r="ED953"/>
  <c r="EH953"/>
  <c r="W953" s="1"/>
  <c r="EA956"/>
  <c r="T956" s="1"/>
  <c r="EH956"/>
  <c r="W956" s="1"/>
  <c r="EA958"/>
  <c r="T958" s="1"/>
  <c r="EH958"/>
  <c r="W958" s="1"/>
  <c r="EB961"/>
  <c r="EC961"/>
  <c r="DV963"/>
  <c r="DW963" s="1"/>
  <c r="EH963"/>
  <c r="W963" s="1"/>
  <c r="ED965"/>
  <c r="U965" s="1"/>
  <c r="V965"/>
  <c r="EB967"/>
  <c r="EH967"/>
  <c r="W967" s="1"/>
  <c r="ED968"/>
  <c r="U968" s="1"/>
  <c r="V968"/>
  <c r="EB970"/>
  <c r="EH970"/>
  <c r="W970" s="1"/>
  <c r="ED973"/>
  <c r="U973" s="1"/>
  <c r="ED975"/>
  <c r="DX976"/>
  <c r="ED978"/>
  <c r="U978" s="1"/>
  <c r="EB979"/>
  <c r="ED980"/>
  <c r="U980" s="1"/>
  <c r="DV982"/>
  <c r="DW982" s="1"/>
  <c r="ED991"/>
  <c r="U991" s="1"/>
  <c r="ED992"/>
  <c r="U992" s="1"/>
  <c r="DV996"/>
  <c r="DW996" s="1"/>
  <c r="ED999"/>
  <c r="U999" s="1"/>
  <c r="EB1002"/>
  <c r="EB1006"/>
  <c r="ED1007"/>
  <c r="V1007"/>
  <c r="DV1010"/>
  <c r="EB1011"/>
  <c r="EC1011"/>
  <c r="EF1011" s="1"/>
  <c r="DW1012"/>
  <c r="EB1013"/>
  <c r="ED1018"/>
  <c r="V1019"/>
  <c r="EB1021"/>
  <c r="EI1027"/>
  <c r="EH1028"/>
  <c r="W1028" s="1"/>
  <c r="EA1029"/>
  <c r="T1029" s="1"/>
  <c r="EI1029"/>
  <c r="EI1035"/>
  <c r="ED1036"/>
  <c r="U1036" s="1"/>
  <c r="EH1037"/>
  <c r="W1037" s="1"/>
  <c r="EB1039"/>
  <c r="ED689"/>
  <c r="U689" s="1"/>
  <c r="EC772"/>
  <c r="EF772" s="1"/>
  <c r="U772"/>
  <c r="EJ772"/>
  <c r="ED828"/>
  <c r="U828" s="1"/>
  <c r="V828"/>
  <c r="EI829"/>
  <c r="ED831"/>
  <c r="U831" s="1"/>
  <c r="V831"/>
  <c r="ED832"/>
  <c r="U832" s="1"/>
  <c r="V832"/>
  <c r="EI842"/>
  <c r="EI844"/>
  <c r="EI846"/>
  <c r="ED851"/>
  <c r="V851"/>
  <c r="ED853"/>
  <c r="U853" s="1"/>
  <c r="V853"/>
  <c r="ED855"/>
  <c r="U855" s="1"/>
  <c r="V855"/>
  <c r="U860"/>
  <c r="V862"/>
  <c r="EB870"/>
  <c r="T870"/>
  <c r="EB876"/>
  <c r="T876"/>
  <c r="EB878"/>
  <c r="T878"/>
  <c r="EB880"/>
  <c r="T880"/>
  <c r="ED883"/>
  <c r="U883" s="1"/>
  <c r="V883"/>
  <c r="ED884"/>
  <c r="V884"/>
  <c r="V888"/>
  <c r="ED890"/>
  <c r="U890" s="1"/>
  <c r="V890"/>
  <c r="ED892"/>
  <c r="U892" s="1"/>
  <c r="V892"/>
  <c r="ED893"/>
  <c r="U893" s="1"/>
  <c r="V893"/>
  <c r="V895"/>
  <c r="V896"/>
  <c r="ED907"/>
  <c r="U907" s="1"/>
  <c r="V907"/>
  <c r="ED914"/>
  <c r="U914" s="1"/>
  <c r="EI914"/>
  <c r="ED924"/>
  <c r="U924" s="1"/>
  <c r="V924"/>
  <c r="U925"/>
  <c r="ED934"/>
  <c r="U934" s="1"/>
  <c r="ED951"/>
  <c r="U951" s="1"/>
  <c r="V951"/>
  <c r="ED969"/>
  <c r="U969" s="1"/>
  <c r="V969"/>
  <c r="ED979"/>
  <c r="U979" s="1"/>
  <c r="V979"/>
  <c r="EI986"/>
  <c r="EC992"/>
  <c r="EF992" s="1"/>
  <c r="EC996"/>
  <c r="ED1002"/>
  <c r="U1002" s="1"/>
  <c r="V1002"/>
  <c r="EI1003"/>
  <c r="EC1010"/>
  <c r="U1010"/>
  <c r="EI1030"/>
  <c r="EI1032"/>
  <c r="ED682"/>
  <c r="U682" s="1"/>
  <c r="ED744"/>
  <c r="EC773"/>
  <c r="EF773" s="1"/>
  <c r="U773"/>
  <c r="EJ773"/>
  <c r="EB787"/>
  <c r="EC787"/>
  <c r="EF787" s="1"/>
  <c r="ED789"/>
  <c r="U789" s="1"/>
  <c r="EB790"/>
  <c r="EB791"/>
  <c r="EA793"/>
  <c r="T793" s="1"/>
  <c r="EI793"/>
  <c r="ED796"/>
  <c r="U796" s="1"/>
  <c r="DV798"/>
  <c r="DW798" s="1"/>
  <c r="EB801"/>
  <c r="EB809"/>
  <c r="EB811"/>
  <c r="ED813"/>
  <c r="U813" s="1"/>
  <c r="V813"/>
  <c r="ED818"/>
  <c r="U818" s="1"/>
  <c r="ED819"/>
  <c r="U819" s="1"/>
  <c r="V819"/>
  <c r="ED823"/>
  <c r="U823" s="1"/>
  <c r="V823"/>
  <c r="ED829"/>
  <c r="U829" s="1"/>
  <c r="ED838"/>
  <c r="U838" s="1"/>
  <c r="ED840"/>
  <c r="U840" s="1"/>
  <c r="EI848"/>
  <c r="EH852"/>
  <c r="W852" s="1"/>
  <c r="DV854"/>
  <c r="DV856"/>
  <c r="ED857"/>
  <c r="U857" s="1"/>
  <c r="V857"/>
  <c r="DW858"/>
  <c r="DX858" s="1"/>
  <c r="ED858"/>
  <c r="EI858"/>
  <c r="EB860"/>
  <c r="EC860"/>
  <c r="EF860" s="1"/>
  <c r="DW862"/>
  <c r="ED862"/>
  <c r="U862" s="1"/>
  <c r="EB863"/>
  <c r="DV864"/>
  <c r="DW864" s="1"/>
  <c r="EH864"/>
  <c r="W864" s="1"/>
  <c r="EI866"/>
  <c r="EC869"/>
  <c r="ED877"/>
  <c r="U877" s="1"/>
  <c r="ED879"/>
  <c r="U879" s="1"/>
  <c r="ED881"/>
  <c r="U881" s="1"/>
  <c r="DW883"/>
  <c r="DW887"/>
  <c r="ED888"/>
  <c r="U888" s="1"/>
  <c r="EH889"/>
  <c r="W889" s="1"/>
  <c r="DW894"/>
  <c r="EI894"/>
  <c r="DW895"/>
  <c r="ED895"/>
  <c r="U895" s="1"/>
  <c r="DW896"/>
  <c r="ED896"/>
  <c r="U896" s="1"/>
  <c r="ED897"/>
  <c r="U897" s="1"/>
  <c r="V897"/>
  <c r="EB898"/>
  <c r="EB899"/>
  <c r="EB900"/>
  <c r="EI902"/>
  <c r="EI903"/>
  <c r="EC904"/>
  <c r="ED906"/>
  <c r="U906" s="1"/>
  <c r="EI908"/>
  <c r="EC909"/>
  <c r="EC911"/>
  <c r="ED912"/>
  <c r="U912" s="1"/>
  <c r="V912"/>
  <c r="EA916"/>
  <c r="T916" s="1"/>
  <c r="ED918"/>
  <c r="U918" s="1"/>
  <c r="ED920"/>
  <c r="U920" s="1"/>
  <c r="DW920"/>
  <c r="ED921"/>
  <c r="U921" s="1"/>
  <c r="V921"/>
  <c r="EA922"/>
  <c r="T922" s="1"/>
  <c r="EI922"/>
  <c r="DW923"/>
  <c r="DX923" s="1"/>
  <c r="ED923"/>
  <c r="EI923"/>
  <c r="EB925"/>
  <c r="EC925"/>
  <c r="EF925" s="1"/>
  <c r="ED926"/>
  <c r="U926" s="1"/>
  <c r="EB927"/>
  <c r="ED936"/>
  <c r="U936" s="1"/>
  <c r="EB937"/>
  <c r="ED949"/>
  <c r="U949" s="1"/>
  <c r="V949"/>
  <c r="EB953"/>
  <c r="ED955"/>
  <c r="U955" s="1"/>
  <c r="EB959"/>
  <c r="T959"/>
  <c r="EI960"/>
  <c r="ED962"/>
  <c r="EI962"/>
  <c r="EB963"/>
  <c r="DV967"/>
  <c r="DV970"/>
  <c r="EI974"/>
  <c r="ED977"/>
  <c r="U977" s="1"/>
  <c r="V977"/>
  <c r="EI980"/>
  <c r="ED984"/>
  <c r="U984" s="1"/>
  <c r="ED986"/>
  <c r="U986" s="1"/>
  <c r="DW987"/>
  <c r="DX987" s="1"/>
  <c r="EB996"/>
  <c r="DW1001"/>
  <c r="EB1001"/>
  <c r="EB1004"/>
  <c r="EI1004"/>
  <c r="EB1005"/>
  <c r="EB1008"/>
  <c r="T1008"/>
  <c r="ED1009"/>
  <c r="U1009" s="1"/>
  <c r="EH1010"/>
  <c r="W1010" s="1"/>
  <c r="DV1011"/>
  <c r="DW1011" s="1"/>
  <c r="EH1012"/>
  <c r="W1012" s="1"/>
  <c r="EH1014"/>
  <c r="W1014" s="1"/>
  <c r="EA1015"/>
  <c r="T1015" s="1"/>
  <c r="ED1017"/>
  <c r="U1017" s="1"/>
  <c r="EI1017"/>
  <c r="EC1019"/>
  <c r="EF1019" s="1"/>
  <c r="DV1021"/>
  <c r="DW1021" s="1"/>
  <c r="EA1022"/>
  <c r="T1022" s="1"/>
  <c r="DW1023"/>
  <c r="DX1023" s="1"/>
  <c r="ED1023"/>
  <c r="U1023" s="1"/>
  <c r="ED1028"/>
  <c r="U1028" s="1"/>
  <c r="ED702"/>
  <c r="EB789"/>
  <c r="ED809"/>
  <c r="U809" s="1"/>
  <c r="V809"/>
  <c r="ED811"/>
  <c r="U811" s="1"/>
  <c r="V811"/>
  <c r="ED817"/>
  <c r="U817" s="1"/>
  <c r="V817"/>
  <c r="ED820"/>
  <c r="U820" s="1"/>
  <c r="V820"/>
  <c r="ED824"/>
  <c r="U824" s="1"/>
  <c r="V824"/>
  <c r="ED826"/>
  <c r="U826" s="1"/>
  <c r="V826"/>
  <c r="EI830"/>
  <c r="EI833"/>
  <c r="EB836"/>
  <c r="T836"/>
  <c r="EB839"/>
  <c r="T839"/>
  <c r="U854"/>
  <c r="EB858"/>
  <c r="ED859"/>
  <c r="U859" s="1"/>
  <c r="V859"/>
  <c r="EI862"/>
  <c r="ED863"/>
  <c r="U863" s="1"/>
  <c r="V863"/>
  <c r="EB866"/>
  <c r="T866"/>
  <c r="DW885"/>
  <c r="EI888"/>
  <c r="EC889"/>
  <c r="V889"/>
  <c r="EI895"/>
  <c r="EI896"/>
  <c r="ED898"/>
  <c r="U898" s="1"/>
  <c r="V898"/>
  <c r="ED899"/>
  <c r="U899" s="1"/>
  <c r="V899"/>
  <c r="ED900"/>
  <c r="U900" s="1"/>
  <c r="V900"/>
  <c r="EB908"/>
  <c r="T908"/>
  <c r="EI912"/>
  <c r="EB918"/>
  <c r="EB920"/>
  <c r="EB923"/>
  <c r="EB929"/>
  <c r="T929"/>
  <c r="EB931"/>
  <c r="T931"/>
  <c r="EC932"/>
  <c r="EI940"/>
  <c r="EI942"/>
  <c r="EI944"/>
  <c r="EI946"/>
  <c r="EB962"/>
  <c r="ED966"/>
  <c r="U966" s="1"/>
  <c r="V966"/>
  <c r="EB974"/>
  <c r="T974"/>
  <c r="EB994"/>
  <c r="T994"/>
  <c r="ED1001"/>
  <c r="U1001" s="1"/>
  <c r="V1001"/>
  <c r="ED1005"/>
  <c r="U1005" s="1"/>
  <c r="V1005"/>
  <c r="U1011"/>
  <c r="EC1012"/>
  <c r="V1012"/>
  <c r="DW1040"/>
  <c r="DX1040" s="1"/>
  <c r="T750"/>
  <c r="EB750"/>
  <c r="ED652"/>
  <c r="U652" s="1"/>
  <c r="DW673"/>
  <c r="EI673"/>
  <c r="EB592"/>
  <c r="EI665"/>
  <c r="DW667"/>
  <c r="DX667" s="1"/>
  <c r="DY667" s="1"/>
  <c r="DV782"/>
  <c r="DW782" s="1"/>
  <c r="ED659"/>
  <c r="U659" s="1"/>
  <c r="EI679"/>
  <c r="EI750"/>
  <c r="ED567"/>
  <c r="U567" s="1"/>
  <c r="T743"/>
  <c r="EB743"/>
  <c r="EB647"/>
  <c r="ED650"/>
  <c r="U650" s="1"/>
  <c r="DW675"/>
  <c r="EI675"/>
  <c r="EB698"/>
  <c r="EH706"/>
  <c r="W706" s="1"/>
  <c r="EB735"/>
  <c r="EH751"/>
  <c r="W751" s="1"/>
  <c r="EI755"/>
  <c r="EH759"/>
  <c r="W759" s="1"/>
  <c r="EI753"/>
  <c r="EB566"/>
  <c r="EB586"/>
  <c r="DV701"/>
  <c r="DW701" s="1"/>
  <c r="DX701" s="1"/>
  <c r="ED701"/>
  <c r="EC701" s="1"/>
  <c r="EF701" s="1"/>
  <c r="EI701"/>
  <c r="DV702"/>
  <c r="DW702" s="1"/>
  <c r="DX702" s="1"/>
  <c r="EI702"/>
  <c r="EI704"/>
  <c r="DV712"/>
  <c r="DW712" s="1"/>
  <c r="DW761"/>
  <c r="EB564"/>
  <c r="EI669"/>
  <c r="DW671"/>
  <c r="EB695"/>
  <c r="EB700"/>
  <c r="DW710"/>
  <c r="EB739"/>
  <c r="ED746"/>
  <c r="U746" s="1"/>
  <c r="EB758"/>
  <c r="T557"/>
  <c r="EB557"/>
  <c r="ED165"/>
  <c r="U165" s="1"/>
  <c r="ED307"/>
  <c r="EC307" s="1"/>
  <c r="EH328"/>
  <c r="W328" s="1"/>
  <c r="ED526"/>
  <c r="U526" s="1"/>
  <c r="EB529"/>
  <c r="ED530"/>
  <c r="U530" s="1"/>
  <c r="ED534"/>
  <c r="U534" s="1"/>
  <c r="EB537"/>
  <c r="EI557"/>
  <c r="DV593"/>
  <c r="DW593" s="1"/>
  <c r="DX593" s="1"/>
  <c r="ED593"/>
  <c r="EC593" s="1"/>
  <c r="EF593" s="1"/>
  <c r="EI593"/>
  <c r="ED595"/>
  <c r="U595" s="1"/>
  <c r="DV597"/>
  <c r="DW597" s="1"/>
  <c r="DX597" s="1"/>
  <c r="EH607"/>
  <c r="W607" s="1"/>
  <c r="EH610"/>
  <c r="W610" s="1"/>
  <c r="EI611"/>
  <c r="ED612"/>
  <c r="EC612" s="1"/>
  <c r="EF612" s="1"/>
  <c r="EI614"/>
  <c r="ED618"/>
  <c r="ED620"/>
  <c r="U620" s="1"/>
  <c r="ED621"/>
  <c r="ED622"/>
  <c r="U622" s="1"/>
  <c r="ED623"/>
  <c r="T747"/>
  <c r="EB747"/>
  <c r="ED328"/>
  <c r="U328" s="1"/>
  <c r="EB555"/>
  <c r="EB568"/>
  <c r="EB588"/>
  <c r="ED631"/>
  <c r="U631" s="1"/>
  <c r="V649"/>
  <c r="ED649"/>
  <c r="U649" s="1"/>
  <c r="V661"/>
  <c r="ED661"/>
  <c r="U661" s="1"/>
  <c r="T690"/>
  <c r="EB690"/>
  <c r="ED112"/>
  <c r="U112" s="1"/>
  <c r="ED156"/>
  <c r="U156" s="1"/>
  <c r="EA646"/>
  <c r="T646" s="1"/>
  <c r="EH667"/>
  <c r="W667" s="1"/>
  <c r="EI524"/>
  <c r="DW528"/>
  <c r="EI532"/>
  <c r="DW536"/>
  <c r="EI553"/>
  <c r="EA570"/>
  <c r="T570" s="1"/>
  <c r="EB572"/>
  <c r="EB576"/>
  <c r="EB599"/>
  <c r="DV604"/>
  <c r="DW604" s="1"/>
  <c r="DX604" s="1"/>
  <c r="EI605"/>
  <c r="ED606"/>
  <c r="DV610"/>
  <c r="DW610" s="1"/>
  <c r="DX610" s="1"/>
  <c r="DW611"/>
  <c r="DX611" s="1"/>
  <c r="DV616"/>
  <c r="DW616" s="1"/>
  <c r="DX616" s="1"/>
  <c r="DW625"/>
  <c r="EI627"/>
  <c r="V644"/>
  <c r="ED644"/>
  <c r="U644" s="1"/>
  <c r="V660"/>
  <c r="ED660"/>
  <c r="U660" s="1"/>
  <c r="ED640"/>
  <c r="EB686"/>
  <c r="ED704"/>
  <c r="U704" s="1"/>
  <c r="EI712"/>
  <c r="EB715"/>
  <c r="ED716"/>
  <c r="U716" s="1"/>
  <c r="EB723"/>
  <c r="ED724"/>
  <c r="U724" s="1"/>
  <c r="EB731"/>
  <c r="EB741"/>
  <c r="EI776"/>
  <c r="DW778"/>
  <c r="DX778" s="1"/>
  <c r="EI631"/>
  <c r="ED635"/>
  <c r="U635" s="1"/>
  <c r="ED670"/>
  <c r="U670" s="1"/>
  <c r="DV706"/>
  <c r="DW706" s="1"/>
  <c r="DX706" s="1"/>
  <c r="DY706" s="1"/>
  <c r="DV708"/>
  <c r="EI708"/>
  <c r="ED710"/>
  <c r="U710" s="1"/>
  <c r="ED714"/>
  <c r="U714" s="1"/>
  <c r="EA721"/>
  <c r="T721" s="1"/>
  <c r="EA729"/>
  <c r="T729" s="1"/>
  <c r="EA745"/>
  <c r="T745" s="1"/>
  <c r="EI745"/>
  <c r="EH746"/>
  <c r="W746" s="1"/>
  <c r="EH749"/>
  <c r="W749" s="1"/>
  <c r="ED751"/>
  <c r="U751" s="1"/>
  <c r="EA752"/>
  <c r="T752" s="1"/>
  <c r="EI752"/>
  <c r="ED755"/>
  <c r="U755" s="1"/>
  <c r="EA760"/>
  <c r="T760" s="1"/>
  <c r="ED761"/>
  <c r="U761" s="1"/>
  <c r="DW769"/>
  <c r="DX769" s="1"/>
  <c r="EA776"/>
  <c r="T776" s="1"/>
  <c r="EB778"/>
  <c r="EH778"/>
  <c r="W778" s="1"/>
  <c r="ED784"/>
  <c r="U784" s="1"/>
  <c r="DV627"/>
  <c r="DW627" s="1"/>
  <c r="DX627" s="1"/>
  <c r="DV629"/>
  <c r="DW629" s="1"/>
  <c r="DX629" s="1"/>
  <c r="DY629" s="1"/>
  <c r="EB648"/>
  <c r="ED668"/>
  <c r="EI677"/>
  <c r="ED691"/>
  <c r="U691" s="1"/>
  <c r="ED708"/>
  <c r="U708" s="1"/>
  <c r="EB717"/>
  <c r="ED718"/>
  <c r="U718" s="1"/>
  <c r="EA719"/>
  <c r="T719" s="1"/>
  <c r="EB725"/>
  <c r="ED726"/>
  <c r="EA727"/>
  <c r="T727" s="1"/>
  <c r="EA732"/>
  <c r="T732" s="1"/>
  <c r="EI747"/>
  <c r="DW765"/>
  <c r="DX765" s="1"/>
  <c r="DY765" s="1"/>
  <c r="EI765"/>
  <c r="DW776"/>
  <c r="DX776" s="1"/>
  <c r="DY776" s="1"/>
  <c r="EI316"/>
  <c r="T143"/>
  <c r="EB143"/>
  <c r="ED69"/>
  <c r="U69" s="1"/>
  <c r="EB219"/>
  <c r="DW221"/>
  <c r="DX221" s="1"/>
  <c r="EJ221" s="1"/>
  <c r="ED242"/>
  <c r="U242" s="1"/>
  <c r="EI309"/>
  <c r="ED311"/>
  <c r="DW311"/>
  <c r="DX311" s="1"/>
  <c r="EB545"/>
  <c r="T545"/>
  <c r="T602"/>
  <c r="EB602"/>
  <c r="T632"/>
  <c r="EB632"/>
  <c r="EI635"/>
  <c r="EI664"/>
  <c r="EC759"/>
  <c r="EB553"/>
  <c r="T553"/>
  <c r="T578"/>
  <c r="EB578"/>
  <c r="DW621"/>
  <c r="DX621" s="1"/>
  <c r="DW623"/>
  <c r="DX623" s="1"/>
  <c r="EB673"/>
  <c r="T673"/>
  <c r="EI767"/>
  <c r="T768"/>
  <c r="EB768"/>
  <c r="EB207"/>
  <c r="ED238"/>
  <c r="U238" s="1"/>
  <c r="EA258"/>
  <c r="T258" s="1"/>
  <c r="EA303"/>
  <c r="T303" s="1"/>
  <c r="DV313"/>
  <c r="DW313" s="1"/>
  <c r="ED316"/>
  <c r="DV320"/>
  <c r="DW320" s="1"/>
  <c r="DV326"/>
  <c r="DW326" s="1"/>
  <c r="DX326" s="1"/>
  <c r="DY326" s="1"/>
  <c r="DV333"/>
  <c r="DW333" s="1"/>
  <c r="DX333" s="1"/>
  <c r="EI621"/>
  <c r="EI623"/>
  <c r="EI640"/>
  <c r="EB36"/>
  <c r="DX70"/>
  <c r="ED279"/>
  <c r="ED293"/>
  <c r="ED313"/>
  <c r="U313" s="1"/>
  <c r="DW315"/>
  <c r="DV316"/>
  <c r="DW316" s="1"/>
  <c r="T523"/>
  <c r="EB523"/>
  <c r="EI526"/>
  <c r="T531"/>
  <c r="EB531"/>
  <c r="EI534"/>
  <c r="EI538"/>
  <c r="EB542"/>
  <c r="T542"/>
  <c r="DW595"/>
  <c r="EI620"/>
  <c r="EI660"/>
  <c r="EI757"/>
  <c r="ED333"/>
  <c r="U333" s="1"/>
  <c r="DW335"/>
  <c r="DX335" s="1"/>
  <c r="DY335" s="1"/>
  <c r="ED493"/>
  <c r="U493" s="1"/>
  <c r="DW520"/>
  <c r="DV526"/>
  <c r="DW526" s="1"/>
  <c r="EA527"/>
  <c r="T527" s="1"/>
  <c r="ED528"/>
  <c r="U528" s="1"/>
  <c r="EB530"/>
  <c r="EH530"/>
  <c r="W530" s="1"/>
  <c r="DV534"/>
  <c r="DW534" s="1"/>
  <c r="EA535"/>
  <c r="T535" s="1"/>
  <c r="ED536"/>
  <c r="U536" s="1"/>
  <c r="ED538"/>
  <c r="U538" s="1"/>
  <c r="V538"/>
  <c r="ED543"/>
  <c r="U543" s="1"/>
  <c r="V543"/>
  <c r="EB544"/>
  <c r="ED548"/>
  <c r="V548"/>
  <c r="EI551"/>
  <c r="ED557"/>
  <c r="U557" s="1"/>
  <c r="V557"/>
  <c r="ED558"/>
  <c r="U558" s="1"/>
  <c r="ED559"/>
  <c r="U559" s="1"/>
  <c r="V559"/>
  <c r="ED560"/>
  <c r="U560" s="1"/>
  <c r="EI561"/>
  <c r="DW562"/>
  <c r="ED562"/>
  <c r="U562" s="1"/>
  <c r="ED564"/>
  <c r="V564"/>
  <c r="ED566"/>
  <c r="U566" s="1"/>
  <c r="V566"/>
  <c r="ED571"/>
  <c r="EC573"/>
  <c r="V573"/>
  <c r="EA574"/>
  <c r="T574" s="1"/>
  <c r="DW575"/>
  <c r="DX575" s="1"/>
  <c r="EI575"/>
  <c r="ED578"/>
  <c r="U578" s="1"/>
  <c r="V578"/>
  <c r="ED579"/>
  <c r="EC581"/>
  <c r="V581"/>
  <c r="EA582"/>
  <c r="T582" s="1"/>
  <c r="DV584"/>
  <c r="DW584" s="1"/>
  <c r="EH584"/>
  <c r="W584" s="1"/>
  <c r="DW587"/>
  <c r="ED589"/>
  <c r="U589" s="1"/>
  <c r="EA590"/>
  <c r="T590" s="1"/>
  <c r="EB595"/>
  <c r="EH595"/>
  <c r="W595" s="1"/>
  <c r="EB597"/>
  <c r="EH597"/>
  <c r="W597" s="1"/>
  <c r="ED598"/>
  <c r="U598" s="1"/>
  <c r="V598"/>
  <c r="ED600"/>
  <c r="U600" s="1"/>
  <c r="ED602"/>
  <c r="U602" s="1"/>
  <c r="V602"/>
  <c r="DW601"/>
  <c r="EI601"/>
  <c r="EA603"/>
  <c r="T603" s="1"/>
  <c r="ED604"/>
  <c r="U604" s="1"/>
  <c r="DV606"/>
  <c r="EH606"/>
  <c r="W606" s="1"/>
  <c r="ED608"/>
  <c r="V608"/>
  <c r="ED609"/>
  <c r="U609" s="1"/>
  <c r="V609"/>
  <c r="ED610"/>
  <c r="U610" s="1"/>
  <c r="ED611"/>
  <c r="EC611" s="1"/>
  <c r="DV612"/>
  <c r="EH612"/>
  <c r="W612" s="1"/>
  <c r="ED616"/>
  <c r="U616" s="1"/>
  <c r="DV618"/>
  <c r="EH618"/>
  <c r="W618" s="1"/>
  <c r="DV620"/>
  <c r="DW620" s="1"/>
  <c r="EB621"/>
  <c r="EC621"/>
  <c r="EF621" s="1"/>
  <c r="DV622"/>
  <c r="EH622"/>
  <c r="W622" s="1"/>
  <c r="EB623"/>
  <c r="ED625"/>
  <c r="U625" s="1"/>
  <c r="ED627"/>
  <c r="U627" s="1"/>
  <c r="ED629"/>
  <c r="ED630"/>
  <c r="U630" s="1"/>
  <c r="V630"/>
  <c r="ED632"/>
  <c r="U632" s="1"/>
  <c r="V632"/>
  <c r="DW633"/>
  <c r="EI633"/>
  <c r="DV635"/>
  <c r="ED636"/>
  <c r="U636" s="1"/>
  <c r="V636"/>
  <c r="DV642"/>
  <c r="DW642" s="1"/>
  <c r="DV643"/>
  <c r="DW643" s="1"/>
  <c r="ED643"/>
  <c r="U643" s="1"/>
  <c r="EC646"/>
  <c r="V646"/>
  <c r="EI647"/>
  <c r="EI648"/>
  <c r="ED651"/>
  <c r="U651" s="1"/>
  <c r="EI653"/>
  <c r="EB654"/>
  <c r="ED657"/>
  <c r="U657" s="1"/>
  <c r="EB658"/>
  <c r="EI662"/>
  <c r="EC663"/>
  <c r="EF663" s="1"/>
  <c r="V663"/>
  <c r="ED665"/>
  <c r="U665" s="1"/>
  <c r="V665"/>
  <c r="ED666"/>
  <c r="U666" s="1"/>
  <c r="DW669"/>
  <c r="EC670"/>
  <c r="V670"/>
  <c r="EI671"/>
  <c r="ED674"/>
  <c r="ED677"/>
  <c r="U677" s="1"/>
  <c r="V677"/>
  <c r="ED679"/>
  <c r="U679" s="1"/>
  <c r="V679"/>
  <c r="EI683"/>
  <c r="EA685"/>
  <c r="T685" s="1"/>
  <c r="EI687"/>
  <c r="EA688"/>
  <c r="T688" s="1"/>
  <c r="EA693"/>
  <c r="T693" s="1"/>
  <c r="ED694"/>
  <c r="U694" s="1"/>
  <c r="EI697"/>
  <c r="ED698"/>
  <c r="U698" s="1"/>
  <c r="V698"/>
  <c r="DW699"/>
  <c r="EI699"/>
  <c r="ED700"/>
  <c r="V700"/>
  <c r="EB702"/>
  <c r="EC702"/>
  <c r="DV704"/>
  <c r="ED706"/>
  <c r="U706" s="1"/>
  <c r="ED707"/>
  <c r="U707" s="1"/>
  <c r="V707"/>
  <c r="EB710"/>
  <c r="EH710"/>
  <c r="W710" s="1"/>
  <c r="DW714"/>
  <c r="ED733"/>
  <c r="U733" s="1"/>
  <c r="EA736"/>
  <c r="T736" s="1"/>
  <c r="DW737"/>
  <c r="EI737"/>
  <c r="EI738"/>
  <c r="DW740"/>
  <c r="EI740"/>
  <c r="ED742"/>
  <c r="U742" s="1"/>
  <c r="ED749"/>
  <c r="U749" s="1"/>
  <c r="ED753"/>
  <c r="U753" s="1"/>
  <c r="EA754"/>
  <c r="T754" s="1"/>
  <c r="EI754"/>
  <c r="EA756"/>
  <c r="T756" s="1"/>
  <c r="ED757"/>
  <c r="U757" s="1"/>
  <c r="EH761"/>
  <c r="W761" s="1"/>
  <c r="EA762"/>
  <c r="T762" s="1"/>
  <c r="ED763"/>
  <c r="U763" s="1"/>
  <c r="EH763"/>
  <c r="W763" s="1"/>
  <c r="EB764"/>
  <c r="EA766"/>
  <c r="T766" s="1"/>
  <c r="ED767"/>
  <c r="U767" s="1"/>
  <c r="EI769"/>
  <c r="ED776"/>
  <c r="U776" s="1"/>
  <c r="EI777"/>
  <c r="ED778"/>
  <c r="U778" s="1"/>
  <c r="EH782"/>
  <c r="W782" s="1"/>
  <c r="EB539"/>
  <c r="T539"/>
  <c r="ED540"/>
  <c r="V540"/>
  <c r="ED541"/>
  <c r="U541" s="1"/>
  <c r="V541"/>
  <c r="EB547"/>
  <c r="T547"/>
  <c r="ED549"/>
  <c r="U549" s="1"/>
  <c r="V549"/>
  <c r="EB551"/>
  <c r="T551"/>
  <c r="ED555"/>
  <c r="U555" s="1"/>
  <c r="V555"/>
  <c r="ED556"/>
  <c r="U556" s="1"/>
  <c r="EC567"/>
  <c r="V567"/>
  <c r="ED568"/>
  <c r="U568" s="1"/>
  <c r="V568"/>
  <c r="ED570"/>
  <c r="U570" s="1"/>
  <c r="V570"/>
  <c r="V571"/>
  <c r="DW573"/>
  <c r="EI573"/>
  <c r="ED576"/>
  <c r="U576" s="1"/>
  <c r="V576"/>
  <c r="V579"/>
  <c r="DW581"/>
  <c r="EI581"/>
  <c r="EI587"/>
  <c r="ED588"/>
  <c r="U588" s="1"/>
  <c r="V588"/>
  <c r="V589"/>
  <c r="ED594"/>
  <c r="U594" s="1"/>
  <c r="V594"/>
  <c r="ED599"/>
  <c r="U599" s="1"/>
  <c r="V599"/>
  <c r="V600"/>
  <c r="U606"/>
  <c r="EB610"/>
  <c r="EB611"/>
  <c r="U612"/>
  <c r="EB627"/>
  <c r="ED628"/>
  <c r="U628" s="1"/>
  <c r="V628"/>
  <c r="EB629"/>
  <c r="ED642"/>
  <c r="U642" s="1"/>
  <c r="ED653"/>
  <c r="U653" s="1"/>
  <c r="V656"/>
  <c r="EC658"/>
  <c r="V658"/>
  <c r="ED664"/>
  <c r="U664" s="1"/>
  <c r="V668"/>
  <c r="EB671"/>
  <c r="T671"/>
  <c r="ED672"/>
  <c r="U672" s="1"/>
  <c r="ED686"/>
  <c r="V686"/>
  <c r="EC689"/>
  <c r="V689"/>
  <c r="EI691"/>
  <c r="V694"/>
  <c r="ED696"/>
  <c r="U696" s="1"/>
  <c r="ED703"/>
  <c r="V703"/>
  <c r="ED705"/>
  <c r="U705" s="1"/>
  <c r="V705"/>
  <c r="EB706"/>
  <c r="ED709"/>
  <c r="U709" s="1"/>
  <c r="V709"/>
  <c r="EI714"/>
  <c r="ED715"/>
  <c r="U715" s="1"/>
  <c r="V715"/>
  <c r="DW716"/>
  <c r="EI716"/>
  <c r="ED717"/>
  <c r="V717"/>
  <c r="DW718"/>
  <c r="EI718"/>
  <c r="ED719"/>
  <c r="V719"/>
  <c r="DW720"/>
  <c r="EI720"/>
  <c r="ED721"/>
  <c r="U721" s="1"/>
  <c r="V721"/>
  <c r="DW722"/>
  <c r="EI722"/>
  <c r="ED723"/>
  <c r="U723" s="1"/>
  <c r="V723"/>
  <c r="DW724"/>
  <c r="EI724"/>
  <c r="ED725"/>
  <c r="V725"/>
  <c r="DW726"/>
  <c r="EI726"/>
  <c r="ED727"/>
  <c r="V727"/>
  <c r="DW728"/>
  <c r="EI728"/>
  <c r="ED729"/>
  <c r="U729" s="1"/>
  <c r="V729"/>
  <c r="DW730"/>
  <c r="EI730"/>
  <c r="ED731"/>
  <c r="U731" s="1"/>
  <c r="V731"/>
  <c r="ED732"/>
  <c r="U732" s="1"/>
  <c r="V732"/>
  <c r="V733"/>
  <c r="EC734"/>
  <c r="V734"/>
  <c r="ED741"/>
  <c r="U741" s="1"/>
  <c r="V741"/>
  <c r="DV780"/>
  <c r="DW780" s="1"/>
  <c r="EA780"/>
  <c r="T780" s="1"/>
  <c r="EH780"/>
  <c r="W780" s="1"/>
  <c r="EA782"/>
  <c r="T782" s="1"/>
  <c r="EA783"/>
  <c r="T783" s="1"/>
  <c r="EB784"/>
  <c r="EH784"/>
  <c r="W784" s="1"/>
  <c r="ED489"/>
  <c r="U489" s="1"/>
  <c r="ED497"/>
  <c r="U497" s="1"/>
  <c r="EB515"/>
  <c r="ED516"/>
  <c r="U516" s="1"/>
  <c r="ED524"/>
  <c r="EC524" s="1"/>
  <c r="EB525"/>
  <c r="EB526"/>
  <c r="EA528"/>
  <c r="T528" s="1"/>
  <c r="EI528"/>
  <c r="ED532"/>
  <c r="U532" s="1"/>
  <c r="EB533"/>
  <c r="EB534"/>
  <c r="EA536"/>
  <c r="T536" s="1"/>
  <c r="EI536"/>
  <c r="EB538"/>
  <c r="EB543"/>
  <c r="ED544"/>
  <c r="U544" s="1"/>
  <c r="V544"/>
  <c r="EA546"/>
  <c r="T546" s="1"/>
  <c r="EB548"/>
  <c r="DW549"/>
  <c r="DX549" s="1"/>
  <c r="EJ549" s="1"/>
  <c r="ED551"/>
  <c r="U551" s="1"/>
  <c r="V551"/>
  <c r="EC561"/>
  <c r="V561"/>
  <c r="ED565"/>
  <c r="EH569"/>
  <c r="W569" s="1"/>
  <c r="DW571"/>
  <c r="EI571"/>
  <c r="ED574"/>
  <c r="U574" s="1"/>
  <c r="V574"/>
  <c r="ED575"/>
  <c r="U575" s="1"/>
  <c r="EC577"/>
  <c r="EF577" s="1"/>
  <c r="V577"/>
  <c r="DW579"/>
  <c r="EI579"/>
  <c r="EB580"/>
  <c r="ED582"/>
  <c r="U582" s="1"/>
  <c r="V582"/>
  <c r="EB584"/>
  <c r="EC584"/>
  <c r="EF584" s="1"/>
  <c r="DW589"/>
  <c r="EI589"/>
  <c r="ED590"/>
  <c r="U590" s="1"/>
  <c r="V590"/>
  <c r="EC591"/>
  <c r="EF591" s="1"/>
  <c r="V591"/>
  <c r="ED596"/>
  <c r="U596" s="1"/>
  <c r="V596"/>
  <c r="DW600"/>
  <c r="EI600"/>
  <c r="ED601"/>
  <c r="U601" s="1"/>
  <c r="ED603"/>
  <c r="V603"/>
  <c r="EA604"/>
  <c r="T604" s="1"/>
  <c r="EI604"/>
  <c r="Y604"/>
  <c r="ED605"/>
  <c r="U605" s="1"/>
  <c r="DW605"/>
  <c r="DX605" s="1"/>
  <c r="EB606"/>
  <c r="EC606"/>
  <c r="EF606" s="1"/>
  <c r="DW607"/>
  <c r="DX607" s="1"/>
  <c r="ED607"/>
  <c r="EB612"/>
  <c r="DW614"/>
  <c r="ED615"/>
  <c r="U615" s="1"/>
  <c r="V615"/>
  <c r="EA616"/>
  <c r="EI616"/>
  <c r="EB618"/>
  <c r="EB620"/>
  <c r="EB622"/>
  <c r="EC622"/>
  <c r="EF622" s="1"/>
  <c r="ED624"/>
  <c r="U624" s="1"/>
  <c r="V624"/>
  <c r="EA625"/>
  <c r="T625" s="1"/>
  <c r="EI625"/>
  <c r="DW631"/>
  <c r="DX631" s="1"/>
  <c r="ED633"/>
  <c r="U633" s="1"/>
  <c r="ED634"/>
  <c r="U634" s="1"/>
  <c r="V634"/>
  <c r="EB635"/>
  <c r="ED637"/>
  <c r="EI638"/>
  <c r="DX640"/>
  <c r="ED645"/>
  <c r="U645" s="1"/>
  <c r="EH646"/>
  <c r="W646" s="1"/>
  <c r="EC647"/>
  <c r="EF647" s="1"/>
  <c r="V647"/>
  <c r="EC648"/>
  <c r="EF648" s="1"/>
  <c r="V648"/>
  <c r="EB653"/>
  <c r="EA655"/>
  <c r="T655" s="1"/>
  <c r="ED656"/>
  <c r="U656" s="1"/>
  <c r="EI658"/>
  <c r="ED662"/>
  <c r="U662" s="1"/>
  <c r="EI663"/>
  <c r="EC666"/>
  <c r="V666"/>
  <c r="EB669"/>
  <c r="T669"/>
  <c r="V674"/>
  <c r="ED681"/>
  <c r="U681" s="1"/>
  <c r="V681"/>
  <c r="EC683"/>
  <c r="V683"/>
  <c r="DW684"/>
  <c r="DX684" s="1"/>
  <c r="ED685"/>
  <c r="U685" s="1"/>
  <c r="V685"/>
  <c r="ED687"/>
  <c r="U687" s="1"/>
  <c r="ED688"/>
  <c r="V688"/>
  <c r="DW692"/>
  <c r="ED693"/>
  <c r="V693"/>
  <c r="DW694"/>
  <c r="EI694"/>
  <c r="EC696"/>
  <c r="V696"/>
  <c r="EC697"/>
  <c r="V697"/>
  <c r="ED699"/>
  <c r="U699" s="1"/>
  <c r="EB704"/>
  <c r="DX710"/>
  <c r="ED711"/>
  <c r="V711"/>
  <c r="ED713"/>
  <c r="U713" s="1"/>
  <c r="V713"/>
  <c r="DW733"/>
  <c r="EI733"/>
  <c r="DW734"/>
  <c r="ED736"/>
  <c r="V736"/>
  <c r="ED737"/>
  <c r="U737" s="1"/>
  <c r="EC738"/>
  <c r="V738"/>
  <c r="ED740"/>
  <c r="U740" s="1"/>
  <c r="DW742"/>
  <c r="EI742"/>
  <c r="EA767"/>
  <c r="T767" s="1"/>
  <c r="ED769"/>
  <c r="U769" s="1"/>
  <c r="EI775"/>
  <c r="ED777"/>
  <c r="U777" s="1"/>
  <c r="ED780"/>
  <c r="U780" s="1"/>
  <c r="EH781"/>
  <c r="W781" s="1"/>
  <c r="EB524"/>
  <c r="EB532"/>
  <c r="EB540"/>
  <c r="EB541"/>
  <c r="ED546"/>
  <c r="U546" s="1"/>
  <c r="V546"/>
  <c r="ED553"/>
  <c r="V553"/>
  <c r="EC563"/>
  <c r="V563"/>
  <c r="EI567"/>
  <c r="ED572"/>
  <c r="U572" s="1"/>
  <c r="V572"/>
  <c r="V575"/>
  <c r="DW577"/>
  <c r="EI577"/>
  <c r="ED580"/>
  <c r="V580"/>
  <c r="ED583"/>
  <c r="U583" s="1"/>
  <c r="V583"/>
  <c r="ED585"/>
  <c r="V585"/>
  <c r="ED586"/>
  <c r="U586" s="1"/>
  <c r="V586"/>
  <c r="EC587"/>
  <c r="EF587" s="1"/>
  <c r="V587"/>
  <c r="DW591"/>
  <c r="EI591"/>
  <c r="ED592"/>
  <c r="V592"/>
  <c r="EB593"/>
  <c r="V601"/>
  <c r="EB605"/>
  <c r="EB607"/>
  <c r="ED613"/>
  <c r="V613"/>
  <c r="EB614"/>
  <c r="ED617"/>
  <c r="U617" s="1"/>
  <c r="V617"/>
  <c r="ED619"/>
  <c r="V619"/>
  <c r="U621"/>
  <c r="DX625"/>
  <c r="ED626"/>
  <c r="U626" s="1"/>
  <c r="V626"/>
  <c r="EB631"/>
  <c r="V653"/>
  <c r="EI656"/>
  <c r="EI661"/>
  <c r="V662"/>
  <c r="EB665"/>
  <c r="T665"/>
  <c r="EB667"/>
  <c r="T667"/>
  <c r="V672"/>
  <c r="EB675"/>
  <c r="T675"/>
  <c r="EI689"/>
  <c r="ED690"/>
  <c r="U690" s="1"/>
  <c r="V690"/>
  <c r="ED695"/>
  <c r="U695" s="1"/>
  <c r="V695"/>
  <c r="DW696"/>
  <c r="EI696"/>
  <c r="DW697"/>
  <c r="DX697" s="1"/>
  <c r="EJ697" s="1"/>
  <c r="EB701"/>
  <c r="EF702"/>
  <c r="U702"/>
  <c r="EB708"/>
  <c r="EB712"/>
  <c r="EC714"/>
  <c r="V714"/>
  <c r="EI734"/>
  <c r="ED735"/>
  <c r="U735" s="1"/>
  <c r="V735"/>
  <c r="V737"/>
  <c r="DW738"/>
  <c r="ED739"/>
  <c r="U739" s="1"/>
  <c r="V739"/>
  <c r="ED743"/>
  <c r="V743"/>
  <c r="EB769"/>
  <c r="EI779"/>
  <c r="T139"/>
  <c r="EB139"/>
  <c r="U161"/>
  <c r="EC161"/>
  <c r="EF161" s="1"/>
  <c r="ED16"/>
  <c r="DX58"/>
  <c r="EI74"/>
  <c r="ED86"/>
  <c r="ED101"/>
  <c r="ED121"/>
  <c r="U121" s="1"/>
  <c r="EB160"/>
  <c r="ED174"/>
  <c r="ED175"/>
  <c r="U175" s="1"/>
  <c r="DW193"/>
  <c r="EB179"/>
  <c r="DV185"/>
  <c r="DW185" s="1"/>
  <c r="ED185"/>
  <c r="U185" s="1"/>
  <c r="EH191"/>
  <c r="W191" s="1"/>
  <c r="EB205"/>
  <c r="EB41"/>
  <c r="EA74"/>
  <c r="T74" s="1"/>
  <c r="ED110"/>
  <c r="U110" s="1"/>
  <c r="ED122"/>
  <c r="DV159"/>
  <c r="DW159" s="1"/>
  <c r="DV189"/>
  <c r="DW189" s="1"/>
  <c r="ED189"/>
  <c r="U189" s="1"/>
  <c r="ED204"/>
  <c r="EA72"/>
  <c r="T72" s="1"/>
  <c r="ED73"/>
  <c r="U73" s="1"/>
  <c r="ED145"/>
  <c r="U145" s="1"/>
  <c r="ED159"/>
  <c r="U159" s="1"/>
  <c r="ED171"/>
  <c r="U171" s="1"/>
  <c r="ED177"/>
  <c r="U177" s="1"/>
  <c r="EI178"/>
  <c r="DW179"/>
  <c r="DX179" s="1"/>
  <c r="ED202"/>
  <c r="U202" s="1"/>
  <c r="EB209"/>
  <c r="DW481"/>
  <c r="DX481" s="1"/>
  <c r="ED226"/>
  <c r="U226" s="1"/>
  <c r="ED236"/>
  <c r="U236" s="1"/>
  <c r="ED240"/>
  <c r="ED244"/>
  <c r="EB256"/>
  <c r="EB260"/>
  <c r="ED269"/>
  <c r="U269" s="1"/>
  <c r="DW324"/>
  <c r="DX324" s="1"/>
  <c r="EI330"/>
  <c r="EI331"/>
  <c r="ED356"/>
  <c r="U356" s="1"/>
  <c r="EB459"/>
  <c r="ED469"/>
  <c r="U469" s="1"/>
  <c r="DW469"/>
  <c r="DX469" s="1"/>
  <c r="DW470"/>
  <c r="DX470" s="1"/>
  <c r="ED474"/>
  <c r="DW474"/>
  <c r="DW476"/>
  <c r="DX476" s="1"/>
  <c r="DW477"/>
  <c r="DX477" s="1"/>
  <c r="ED479"/>
  <c r="U479" s="1"/>
  <c r="DW480"/>
  <c r="EI491"/>
  <c r="EI513"/>
  <c r="EI311"/>
  <c r="ED396"/>
  <c r="U396" s="1"/>
  <c r="EB485"/>
  <c r="EB486"/>
  <c r="EI487"/>
  <c r="EA496"/>
  <c r="T496" s="1"/>
  <c r="DV466"/>
  <c r="DW466" s="1"/>
  <c r="DX466" s="1"/>
  <c r="EH476"/>
  <c r="W476" s="1"/>
  <c r="DW478"/>
  <c r="ED478"/>
  <c r="U478" s="1"/>
  <c r="EA492"/>
  <c r="T492" s="1"/>
  <c r="DV499"/>
  <c r="DW499" s="1"/>
  <c r="DV501"/>
  <c r="DW501" s="1"/>
  <c r="EH503"/>
  <c r="W503" s="1"/>
  <c r="DV504"/>
  <c r="DW504" s="1"/>
  <c r="EA510"/>
  <c r="T510" s="1"/>
  <c r="EB512"/>
  <c r="EH516"/>
  <c r="W516" s="1"/>
  <c r="DV517"/>
  <c r="DW517" s="1"/>
  <c r="EI517"/>
  <c r="DV518"/>
  <c r="DW518" s="1"/>
  <c r="ED283"/>
  <c r="U283" s="1"/>
  <c r="ED295"/>
  <c r="U295" s="1"/>
  <c r="ED305"/>
  <c r="EC305" s="1"/>
  <c r="EF305" s="1"/>
  <c r="ED315"/>
  <c r="U315" s="1"/>
  <c r="ED320"/>
  <c r="EH320"/>
  <c r="W320" s="1"/>
  <c r="ED326"/>
  <c r="U326" s="1"/>
  <c r="DW331"/>
  <c r="DX331" s="1"/>
  <c r="ED335"/>
  <c r="EB378"/>
  <c r="EB370"/>
  <c r="ED466"/>
  <c r="EI480"/>
  <c r="DV483"/>
  <c r="DW485"/>
  <c r="DX485" s="1"/>
  <c r="DY485" s="1"/>
  <c r="EA488"/>
  <c r="T488" s="1"/>
  <c r="EI495"/>
  <c r="EH499"/>
  <c r="W499" s="1"/>
  <c r="EB500"/>
  <c r="ED501"/>
  <c r="EI518"/>
  <c r="EI88"/>
  <c r="T102"/>
  <c r="EB102"/>
  <c r="T113"/>
  <c r="EB113"/>
  <c r="EI120"/>
  <c r="EI151"/>
  <c r="EI155"/>
  <c r="EI37"/>
  <c r="DW88"/>
  <c r="DX88" s="1"/>
  <c r="EJ88" s="1"/>
  <c r="EI124"/>
  <c r="EI132"/>
  <c r="DW151"/>
  <c r="DX151" s="1"/>
  <c r="EI169"/>
  <c r="T88"/>
  <c r="EB88"/>
  <c r="T151"/>
  <c r="EB151"/>
  <c r="DW169"/>
  <c r="DX169" s="1"/>
  <c r="EJ169" s="1"/>
  <c r="T129"/>
  <c r="EB129"/>
  <c r="T169"/>
  <c r="EB169"/>
  <c r="A66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EB39"/>
  <c r="DW42"/>
  <c r="DW56"/>
  <c r="DX56" s="1"/>
  <c r="DY56" s="1"/>
  <c r="EI56"/>
  <c r="EB62"/>
  <c r="DX64"/>
  <c r="ED65"/>
  <c r="DX76"/>
  <c r="DY76" s="1"/>
  <c r="ED76"/>
  <c r="U76" s="1"/>
  <c r="V76"/>
  <c r="EB78"/>
  <c r="ED81"/>
  <c r="U81" s="1"/>
  <c r="EB82"/>
  <c r="EB83"/>
  <c r="ED84"/>
  <c r="EI86"/>
  <c r="EI87"/>
  <c r="EI89"/>
  <c r="EB90"/>
  <c r="ED91"/>
  <c r="U91" s="1"/>
  <c r="EI93"/>
  <c r="ED94"/>
  <c r="U94" s="1"/>
  <c r="V94"/>
  <c r="EI95"/>
  <c r="ED96"/>
  <c r="U96" s="1"/>
  <c r="V96"/>
  <c r="EI97"/>
  <c r="EB98"/>
  <c r="EI98"/>
  <c r="ED100"/>
  <c r="U100" s="1"/>
  <c r="V100"/>
  <c r="ED104"/>
  <c r="U104" s="1"/>
  <c r="V104"/>
  <c r="ED108"/>
  <c r="U108" s="1"/>
  <c r="EB109"/>
  <c r="EB115"/>
  <c r="EI116"/>
  <c r="ED117"/>
  <c r="U117" s="1"/>
  <c r="V117"/>
  <c r="ED118"/>
  <c r="U118" s="1"/>
  <c r="ED120"/>
  <c r="EB123"/>
  <c r="V124"/>
  <c r="EI126"/>
  <c r="ED130"/>
  <c r="U130" s="1"/>
  <c r="DW130"/>
  <c r="EB131"/>
  <c r="EB132"/>
  <c r="EI134"/>
  <c r="EI136"/>
  <c r="DW138"/>
  <c r="DX138" s="1"/>
  <c r="DY138" s="1"/>
  <c r="EI140"/>
  <c r="DW142"/>
  <c r="DX142" s="1"/>
  <c r="DY142" s="1"/>
  <c r="EI144"/>
  <c r="EB147"/>
  <c r="EI148"/>
  <c r="EI154"/>
  <c r="ED155"/>
  <c r="EI156"/>
  <c r="ED158"/>
  <c r="U158" s="1"/>
  <c r="DW161"/>
  <c r="EI161"/>
  <c r="EB163"/>
  <c r="ED167"/>
  <c r="U167" s="1"/>
  <c r="EB167"/>
  <c r="EI167"/>
  <c r="EI170"/>
  <c r="ED173"/>
  <c r="EB173"/>
  <c r="EI173"/>
  <c r="DV178"/>
  <c r="EH181"/>
  <c r="W181" s="1"/>
  <c r="DV187"/>
  <c r="DW187" s="1"/>
  <c r="EI193"/>
  <c r="EI198"/>
  <c r="V220"/>
  <c r="ED220"/>
  <c r="T266"/>
  <c r="EB266"/>
  <c r="DW283"/>
  <c r="EI283"/>
  <c r="DW295"/>
  <c r="EI295"/>
  <c r="DW305"/>
  <c r="DX305" s="1"/>
  <c r="EI318"/>
  <c r="EI352"/>
  <c r="EI398"/>
  <c r="EI400"/>
  <c r="EI402"/>
  <c r="EB414"/>
  <c r="T414"/>
  <c r="EB420"/>
  <c r="T420"/>
  <c r="EB422"/>
  <c r="T422"/>
  <c r="EB437"/>
  <c r="T437"/>
  <c r="EB448"/>
  <c r="T448"/>
  <c r="EI462"/>
  <c r="T478"/>
  <c r="EB478"/>
  <c r="EI483"/>
  <c r="EI485"/>
  <c r="T519"/>
  <c r="EB519"/>
  <c r="ED83"/>
  <c r="U83" s="1"/>
  <c r="V83"/>
  <c r="ED90"/>
  <c r="U90" s="1"/>
  <c r="V90"/>
  <c r="ED98"/>
  <c r="V98"/>
  <c r="ED109"/>
  <c r="U109" s="1"/>
  <c r="V109"/>
  <c r="ED115"/>
  <c r="U115" s="1"/>
  <c r="V115"/>
  <c r="DV181"/>
  <c r="EI183"/>
  <c r="V191"/>
  <c r="ED191"/>
  <c r="U191" s="1"/>
  <c r="EA195"/>
  <c r="T195" s="1"/>
  <c r="EI200"/>
  <c r="EI210"/>
  <c r="DW212"/>
  <c r="EI212"/>
  <c r="ED214"/>
  <c r="U214" s="1"/>
  <c r="V214"/>
  <c r="T216"/>
  <c r="EB216"/>
  <c r="EI305"/>
  <c r="EI379"/>
  <c r="EB412"/>
  <c r="T412"/>
  <c r="EB416"/>
  <c r="T416"/>
  <c r="EB441"/>
  <c r="T441"/>
  <c r="EB443"/>
  <c r="T443"/>
  <c r="T469"/>
  <c r="EB469"/>
  <c r="T474"/>
  <c r="EB474"/>
  <c r="EI481"/>
  <c r="T504"/>
  <c r="EB504"/>
  <c r="ED35"/>
  <c r="U35" s="1"/>
  <c r="ED37"/>
  <c r="U37" s="1"/>
  <c r="EB38"/>
  <c r="EI40"/>
  <c r="ED59"/>
  <c r="U59" s="1"/>
  <c r="DX68"/>
  <c r="EA76"/>
  <c r="T76" s="1"/>
  <c r="EH77"/>
  <c r="W77" s="1"/>
  <c r="EB80"/>
  <c r="EH81"/>
  <c r="W81" s="1"/>
  <c r="EB85"/>
  <c r="EB92"/>
  <c r="EA94"/>
  <c r="T94" s="1"/>
  <c r="EA96"/>
  <c r="T96" s="1"/>
  <c r="EA100"/>
  <c r="T100" s="1"/>
  <c r="ED102"/>
  <c r="U102" s="1"/>
  <c r="V102"/>
  <c r="ED103"/>
  <c r="U103" s="1"/>
  <c r="EA104"/>
  <c r="T104" s="1"/>
  <c r="ED105"/>
  <c r="U105" s="1"/>
  <c r="EB106"/>
  <c r="EB107"/>
  <c r="EH108"/>
  <c r="W108" s="1"/>
  <c r="EB111"/>
  <c r="ED113"/>
  <c r="U113" s="1"/>
  <c r="V113"/>
  <c r="ED114"/>
  <c r="EA117"/>
  <c r="T117" s="1"/>
  <c r="EH118"/>
  <c r="W118" s="1"/>
  <c r="EB119"/>
  <c r="DW120"/>
  <c r="EB120"/>
  <c r="EC124"/>
  <c r="EF124" s="1"/>
  <c r="EA125"/>
  <c r="T125" s="1"/>
  <c r="ED126"/>
  <c r="U126" s="1"/>
  <c r="EB127"/>
  <c r="EH128"/>
  <c r="W128" s="1"/>
  <c r="EA130"/>
  <c r="T130" s="1"/>
  <c r="EI130"/>
  <c r="DV132"/>
  <c r="DW132" s="1"/>
  <c r="EA133"/>
  <c r="T133" s="1"/>
  <c r="ED134"/>
  <c r="U134" s="1"/>
  <c r="EB135"/>
  <c r="ED136"/>
  <c r="U136" s="1"/>
  <c r="EA137"/>
  <c r="T137" s="1"/>
  <c r="EA138"/>
  <c r="T138" s="1"/>
  <c r="EI138"/>
  <c r="ED140"/>
  <c r="EA141"/>
  <c r="T141" s="1"/>
  <c r="EA142"/>
  <c r="T142" s="1"/>
  <c r="EI142"/>
  <c r="ED144"/>
  <c r="U144" s="1"/>
  <c r="DV145"/>
  <c r="DW145" s="1"/>
  <c r="EA145"/>
  <c r="T145" s="1"/>
  <c r="EI145"/>
  <c r="EH146"/>
  <c r="W146" s="1"/>
  <c r="ED147"/>
  <c r="U147" s="1"/>
  <c r="EH147"/>
  <c r="W147" s="1"/>
  <c r="DW149"/>
  <c r="EB149"/>
  <c r="EI149"/>
  <c r="ED150"/>
  <c r="U150" s="1"/>
  <c r="EH152"/>
  <c r="W152" s="1"/>
  <c r="DV153"/>
  <c r="EA153"/>
  <c r="T153" s="1"/>
  <c r="EH153"/>
  <c r="W153" s="1"/>
  <c r="DW155"/>
  <c r="DX155" s="1"/>
  <c r="EB155"/>
  <c r="DV157"/>
  <c r="DW157" s="1"/>
  <c r="EA157"/>
  <c r="T157" s="1"/>
  <c r="EH157"/>
  <c r="W157" s="1"/>
  <c r="EH159"/>
  <c r="W159" s="1"/>
  <c r="EA161"/>
  <c r="T161" s="1"/>
  <c r="EA162"/>
  <c r="T162" s="1"/>
  <c r="ED163"/>
  <c r="U163" s="1"/>
  <c r="EH163"/>
  <c r="W163" s="1"/>
  <c r="DW165"/>
  <c r="DX165" s="1"/>
  <c r="EJ165" s="1"/>
  <c r="EB165"/>
  <c r="EI165"/>
  <c r="EH166"/>
  <c r="W166" s="1"/>
  <c r="EB171"/>
  <c r="EI171"/>
  <c r="EH172"/>
  <c r="W172" s="1"/>
  <c r="EB175"/>
  <c r="EI175"/>
  <c r="EA181"/>
  <c r="T181" s="1"/>
  <c r="V187"/>
  <c r="ED187"/>
  <c r="U187" s="1"/>
  <c r="EI189"/>
  <c r="EI202"/>
  <c r="EA217"/>
  <c r="T217" s="1"/>
  <c r="T252"/>
  <c r="EB252"/>
  <c r="T254"/>
  <c r="EB254"/>
  <c r="DW279"/>
  <c r="EI279"/>
  <c r="DW307"/>
  <c r="DX307" s="1"/>
  <c r="DY307" s="1"/>
  <c r="T342"/>
  <c r="EB342"/>
  <c r="EI356"/>
  <c r="EI358"/>
  <c r="EI394"/>
  <c r="EI404"/>
  <c r="EB407"/>
  <c r="T407"/>
  <c r="EB413"/>
  <c r="T413"/>
  <c r="EB417"/>
  <c r="T417"/>
  <c r="EB421"/>
  <c r="T421"/>
  <c r="EB423"/>
  <c r="T423"/>
  <c r="EI460"/>
  <c r="T483"/>
  <c r="EB483"/>
  <c r="EI489"/>
  <c r="DW40"/>
  <c r="EI62"/>
  <c r="EI71"/>
  <c r="ED72"/>
  <c r="U72" s="1"/>
  <c r="V72"/>
  <c r="ED74"/>
  <c r="EH79"/>
  <c r="W79" s="1"/>
  <c r="ED80"/>
  <c r="U80" s="1"/>
  <c r="V80"/>
  <c r="EH84"/>
  <c r="W84" s="1"/>
  <c r="ED85"/>
  <c r="U85" s="1"/>
  <c r="V85"/>
  <c r="ED87"/>
  <c r="U87" s="1"/>
  <c r="EH91"/>
  <c r="W91" s="1"/>
  <c r="ED92"/>
  <c r="U92" s="1"/>
  <c r="V92"/>
  <c r="EI99"/>
  <c r="EH101"/>
  <c r="W101" s="1"/>
  <c r="EI103"/>
  <c r="EI105"/>
  <c r="ED106"/>
  <c r="U106" s="1"/>
  <c r="V106"/>
  <c r="ED107"/>
  <c r="U107" s="1"/>
  <c r="V107"/>
  <c r="EH110"/>
  <c r="W110" s="1"/>
  <c r="ED111"/>
  <c r="V111"/>
  <c r="EH112"/>
  <c r="W112" s="1"/>
  <c r="EI114"/>
  <c r="ED116"/>
  <c r="U116" s="1"/>
  <c r="ED119"/>
  <c r="U119" s="1"/>
  <c r="V119"/>
  <c r="EH121"/>
  <c r="W121" s="1"/>
  <c r="EH122"/>
  <c r="W122" s="1"/>
  <c r="EA124"/>
  <c r="T124" s="1"/>
  <c r="EB126"/>
  <c r="EA128"/>
  <c r="T128" s="1"/>
  <c r="ED132"/>
  <c r="EB134"/>
  <c r="EB136"/>
  <c r="EB140"/>
  <c r="EB144"/>
  <c r="DV147"/>
  <c r="DW147" s="1"/>
  <c r="ED148"/>
  <c r="U148" s="1"/>
  <c r="EI150"/>
  <c r="ED154"/>
  <c r="ED157"/>
  <c r="EH158"/>
  <c r="W158" s="1"/>
  <c r="EA159"/>
  <c r="T159" s="1"/>
  <c r="V161"/>
  <c r="DV163"/>
  <c r="EI164"/>
  <c r="DV167"/>
  <c r="EI168"/>
  <c r="DX171"/>
  <c r="DY171" s="1"/>
  <c r="ED172"/>
  <c r="U172" s="1"/>
  <c r="DV173"/>
  <c r="EI174"/>
  <c r="DX175"/>
  <c r="DY175" s="1"/>
  <c r="EI185"/>
  <c r="EI187"/>
  <c r="DV191"/>
  <c r="DW191" s="1"/>
  <c r="DX191" s="1"/>
  <c r="EC193"/>
  <c r="EI196"/>
  <c r="V212"/>
  <c r="ED212"/>
  <c r="U212" s="1"/>
  <c r="EH215"/>
  <c r="W215" s="1"/>
  <c r="EB221"/>
  <c r="T223"/>
  <c r="EB223"/>
  <c r="T241"/>
  <c r="EB241"/>
  <c r="DW293"/>
  <c r="DX293" s="1"/>
  <c r="EI293"/>
  <c r="EI307"/>
  <c r="EI350"/>
  <c r="EB419"/>
  <c r="T419"/>
  <c r="EB428"/>
  <c r="T428"/>
  <c r="EB446"/>
  <c r="T446"/>
  <c r="EB453"/>
  <c r="T453"/>
  <c r="T481"/>
  <c r="EB481"/>
  <c r="EI504"/>
  <c r="EI177"/>
  <c r="EB178"/>
  <c r="ED179"/>
  <c r="U179" s="1"/>
  <c r="EI179"/>
  <c r="ED182"/>
  <c r="U182" s="1"/>
  <c r="ED183"/>
  <c r="U183" s="1"/>
  <c r="EB183"/>
  <c r="EB188"/>
  <c r="T188"/>
  <c r="EB192"/>
  <c r="T192"/>
  <c r="EI204"/>
  <c r="ED206"/>
  <c r="EI206"/>
  <c r="ED208"/>
  <c r="U208" s="1"/>
  <c r="EI208"/>
  <c r="EB214"/>
  <c r="ED215"/>
  <c r="U215" s="1"/>
  <c r="ED217"/>
  <c r="U217" s="1"/>
  <c r="V217"/>
  <c r="EC218"/>
  <c r="V218"/>
  <c r="ED222"/>
  <c r="U222" s="1"/>
  <c r="DW228"/>
  <c r="EB229"/>
  <c r="EI229"/>
  <c r="EI230"/>
  <c r="EB231"/>
  <c r="ED234"/>
  <c r="U234" s="1"/>
  <c r="ED235"/>
  <c r="U235" s="1"/>
  <c r="EB235"/>
  <c r="EI235"/>
  <c r="DW236"/>
  <c r="EI236"/>
  <c r="ED237"/>
  <c r="V237"/>
  <c r="DW238"/>
  <c r="EI238"/>
  <c r="ED239"/>
  <c r="U239" s="1"/>
  <c r="V239"/>
  <c r="DW240"/>
  <c r="EI240"/>
  <c r="DW242"/>
  <c r="EI242"/>
  <c r="ED245"/>
  <c r="U245" s="1"/>
  <c r="ED251"/>
  <c r="U251" s="1"/>
  <c r="ED253"/>
  <c r="ED255"/>
  <c r="U255" s="1"/>
  <c r="ED257"/>
  <c r="U257" s="1"/>
  <c r="ED259"/>
  <c r="U259" s="1"/>
  <c r="EB262"/>
  <c r="EC263"/>
  <c r="V263"/>
  <c r="EC265"/>
  <c r="EF265" s="1"/>
  <c r="V265"/>
  <c r="EI267"/>
  <c r="ED268"/>
  <c r="U268" s="1"/>
  <c r="V268"/>
  <c r="DW269"/>
  <c r="EI269"/>
  <c r="ED270"/>
  <c r="U270" s="1"/>
  <c r="V270"/>
  <c r="DW271"/>
  <c r="EB274"/>
  <c r="EC275"/>
  <c r="V275"/>
  <c r="EB277"/>
  <c r="ED280"/>
  <c r="U280" s="1"/>
  <c r="V280"/>
  <c r="EB281"/>
  <c r="ED282"/>
  <c r="V282"/>
  <c r="DW285"/>
  <c r="ED285"/>
  <c r="EI285"/>
  <c r="DW287"/>
  <c r="ED287"/>
  <c r="EI287"/>
  <c r="EI289"/>
  <c r="ED291"/>
  <c r="DW291"/>
  <c r="DX291" s="1"/>
  <c r="DW298"/>
  <c r="DX298" s="1"/>
  <c r="EB299"/>
  <c r="ED308"/>
  <c r="U308" s="1"/>
  <c r="V308"/>
  <c r="EB309"/>
  <c r="ED312"/>
  <c r="V312"/>
  <c r="EI313"/>
  <c r="EI315"/>
  <c r="ED317"/>
  <c r="U317" s="1"/>
  <c r="V317"/>
  <c r="EB318"/>
  <c r="ED321"/>
  <c r="V321"/>
  <c r="EI322"/>
  <c r="EI324"/>
  <c r="EI326"/>
  <c r="DW328"/>
  <c r="DX330"/>
  <c r="EB331"/>
  <c r="EI333"/>
  <c r="EI335"/>
  <c r="EB336"/>
  <c r="EB338"/>
  <c r="EB340"/>
  <c r="ED380"/>
  <c r="ED384"/>
  <c r="U384" s="1"/>
  <c r="ED350"/>
  <c r="EB350"/>
  <c r="ED351"/>
  <c r="U351" s="1"/>
  <c r="ED352"/>
  <c r="U352" s="1"/>
  <c r="EB352"/>
  <c r="EB357"/>
  <c r="ED379"/>
  <c r="U379" s="1"/>
  <c r="ED360"/>
  <c r="U360" s="1"/>
  <c r="ED363"/>
  <c r="U363" s="1"/>
  <c r="ED366"/>
  <c r="U366" s="1"/>
  <c r="V366"/>
  <c r="ED373"/>
  <c r="U373" s="1"/>
  <c r="EB381"/>
  <c r="T381"/>
  <c r="EB389"/>
  <c r="EB391"/>
  <c r="ED393"/>
  <c r="U393" s="1"/>
  <c r="V393"/>
  <c r="EI405"/>
  <c r="ED412"/>
  <c r="V412"/>
  <c r="ED419"/>
  <c r="U419" s="1"/>
  <c r="V419"/>
  <c r="ED443"/>
  <c r="U443" s="1"/>
  <c r="V443"/>
  <c r="ED449"/>
  <c r="U449" s="1"/>
  <c r="ED455"/>
  <c r="U455" s="1"/>
  <c r="V455"/>
  <c r="EB470"/>
  <c r="T470"/>
  <c r="EB476"/>
  <c r="T476"/>
  <c r="EB490"/>
  <c r="EI493"/>
  <c r="EB498"/>
  <c r="EI501"/>
  <c r="EB508"/>
  <c r="EI511"/>
  <c r="EB518"/>
  <c r="ED520"/>
  <c r="EB521"/>
  <c r="EH522"/>
  <c r="W522" s="1"/>
  <c r="ED229"/>
  <c r="U229" s="1"/>
  <c r="V229"/>
  <c r="V232"/>
  <c r="V245"/>
  <c r="V251"/>
  <c r="V261"/>
  <c r="ED262"/>
  <c r="U262" s="1"/>
  <c r="V262"/>
  <c r="ED274"/>
  <c r="U274" s="1"/>
  <c r="V274"/>
  <c r="U279"/>
  <c r="ED299"/>
  <c r="V299"/>
  <c r="V300"/>
  <c r="ED302"/>
  <c r="U302" s="1"/>
  <c r="U305"/>
  <c r="EF307"/>
  <c r="U307"/>
  <c r="ED314"/>
  <c r="U314" s="1"/>
  <c r="V314"/>
  <c r="DX315"/>
  <c r="DX322"/>
  <c r="ED323"/>
  <c r="U323" s="1"/>
  <c r="V323"/>
  <c r="EB328"/>
  <c r="ED332"/>
  <c r="U332" s="1"/>
  <c r="V332"/>
  <c r="ED336"/>
  <c r="U336" s="1"/>
  <c r="V336"/>
  <c r="DW337"/>
  <c r="DX337" s="1"/>
  <c r="EJ337" s="1"/>
  <c r="EI337"/>
  <c r="ED338"/>
  <c r="U338" s="1"/>
  <c r="V338"/>
  <c r="DW339"/>
  <c r="DX339" s="1"/>
  <c r="EJ339" s="1"/>
  <c r="EI339"/>
  <c r="ED340"/>
  <c r="U340" s="1"/>
  <c r="V340"/>
  <c r="DW341"/>
  <c r="DX341" s="1"/>
  <c r="EJ341" s="1"/>
  <c r="EI341"/>
  <c r="EI354"/>
  <c r="EB359"/>
  <c r="T359"/>
  <c r="EB372"/>
  <c r="T372"/>
  <c r="EB376"/>
  <c r="EB382"/>
  <c r="ED381"/>
  <c r="U381" s="1"/>
  <c r="V381"/>
  <c r="EB387"/>
  <c r="T387"/>
  <c r="ED389"/>
  <c r="U389" s="1"/>
  <c r="V389"/>
  <c r="ED391"/>
  <c r="V391"/>
  <c r="EI396"/>
  <c r="ED399"/>
  <c r="V399"/>
  <c r="ED414"/>
  <c r="U414" s="1"/>
  <c r="V414"/>
  <c r="ED417"/>
  <c r="U417" s="1"/>
  <c r="V417"/>
  <c r="ED421"/>
  <c r="U421" s="1"/>
  <c r="V421"/>
  <c r="ED423"/>
  <c r="U423" s="1"/>
  <c r="V423"/>
  <c r="EB424"/>
  <c r="T424"/>
  <c r="EB435"/>
  <c r="T435"/>
  <c r="ED437"/>
  <c r="U437" s="1"/>
  <c r="V437"/>
  <c r="EH453"/>
  <c r="W453" s="1"/>
  <c r="ED454"/>
  <c r="U454" s="1"/>
  <c r="EB456"/>
  <c r="T456"/>
  <c r="ED457"/>
  <c r="U457" s="1"/>
  <c r="V457"/>
  <c r="EI464"/>
  <c r="EI469"/>
  <c r="EI470"/>
  <c r="EI474"/>
  <c r="ED477"/>
  <c r="U477" s="1"/>
  <c r="EH477"/>
  <c r="W477" s="1"/>
  <c r="EI484"/>
  <c r="ED485"/>
  <c r="ED487"/>
  <c r="EB489"/>
  <c r="EA491"/>
  <c r="T491" s="1"/>
  <c r="EA494"/>
  <c r="ED495"/>
  <c r="EB497"/>
  <c r="EH497"/>
  <c r="W497" s="1"/>
  <c r="EA499"/>
  <c r="EA502"/>
  <c r="ED503"/>
  <c r="U503" s="1"/>
  <c r="EB505"/>
  <c r="EA506"/>
  <c r="EI506"/>
  <c r="V507"/>
  <c r="EH507"/>
  <c r="W507" s="1"/>
  <c r="EA509"/>
  <c r="T509" s="1"/>
  <c r="EI509"/>
  <c r="V517"/>
  <c r="EA522"/>
  <c r="T522" s="1"/>
  <c r="EB186"/>
  <c r="T186"/>
  <c r="EB190"/>
  <c r="T190"/>
  <c r="EB194"/>
  <c r="T194"/>
  <c r="ED196"/>
  <c r="U196" s="1"/>
  <c r="ED198"/>
  <c r="EI214"/>
  <c r="ED219"/>
  <c r="U219" s="1"/>
  <c r="V219"/>
  <c r="ED223"/>
  <c r="U223" s="1"/>
  <c r="V223"/>
  <c r="ED224"/>
  <c r="U224" s="1"/>
  <c r="EB225"/>
  <c r="EB227"/>
  <c r="EH228"/>
  <c r="W228" s="1"/>
  <c r="V230"/>
  <c r="ED231"/>
  <c r="U231" s="1"/>
  <c r="EH231"/>
  <c r="W231" s="1"/>
  <c r="ED232"/>
  <c r="U232" s="1"/>
  <c r="DV233"/>
  <c r="DW233" s="1"/>
  <c r="EA233"/>
  <c r="EH233"/>
  <c r="W233" s="1"/>
  <c r="EA237"/>
  <c r="EA239"/>
  <c r="T239" s="1"/>
  <c r="ED241"/>
  <c r="V241"/>
  <c r="DV243"/>
  <c r="EA243"/>
  <c r="T243" s="1"/>
  <c r="EH243"/>
  <c r="W243" s="1"/>
  <c r="DV244"/>
  <c r="DW244" s="1"/>
  <c r="EA244"/>
  <c r="EI244"/>
  <c r="DW246"/>
  <c r="EB246"/>
  <c r="EI246"/>
  <c r="DV247"/>
  <c r="EH247"/>
  <c r="W247" s="1"/>
  <c r="DV248"/>
  <c r="DW248" s="1"/>
  <c r="EA248"/>
  <c r="T248" s="1"/>
  <c r="EH248"/>
  <c r="W248" s="1"/>
  <c r="EC249"/>
  <c r="EF249" s="1"/>
  <c r="V249"/>
  <c r="EB250"/>
  <c r="EI250"/>
  <c r="ED252"/>
  <c r="U252" s="1"/>
  <c r="V252"/>
  <c r="ED254"/>
  <c r="U254" s="1"/>
  <c r="V254"/>
  <c r="ED256"/>
  <c r="U256" s="1"/>
  <c r="V256"/>
  <c r="ED258"/>
  <c r="U258" s="1"/>
  <c r="V258"/>
  <c r="ED260"/>
  <c r="V260"/>
  <c r="ED261"/>
  <c r="DV263"/>
  <c r="DW263" s="1"/>
  <c r="DX263" s="1"/>
  <c r="EB264"/>
  <c r="DV265"/>
  <c r="DW265" s="1"/>
  <c r="ED266"/>
  <c r="U266" s="1"/>
  <c r="V266"/>
  <c r="V267"/>
  <c r="EA268"/>
  <c r="EA270"/>
  <c r="T270" s="1"/>
  <c r="EH271"/>
  <c r="W271" s="1"/>
  <c r="EB272"/>
  <c r="V273"/>
  <c r="DV275"/>
  <c r="DW275" s="1"/>
  <c r="EB276"/>
  <c r="DV277"/>
  <c r="DW277" s="1"/>
  <c r="EH277"/>
  <c r="W277" s="1"/>
  <c r="EC279"/>
  <c r="EF279" s="1"/>
  <c r="DV281"/>
  <c r="DW281" s="1"/>
  <c r="EH281"/>
  <c r="W281" s="1"/>
  <c r="ED284"/>
  <c r="U284" s="1"/>
  <c r="V284"/>
  <c r="EA285"/>
  <c r="T285" s="1"/>
  <c r="ED286"/>
  <c r="U286" s="1"/>
  <c r="V286"/>
  <c r="EA287"/>
  <c r="T287" s="1"/>
  <c r="ED289"/>
  <c r="DW289"/>
  <c r="DX289" s="1"/>
  <c r="DY289" s="1"/>
  <c r="ED290"/>
  <c r="U290" s="1"/>
  <c r="V290"/>
  <c r="EA291"/>
  <c r="T291" s="1"/>
  <c r="EI291"/>
  <c r="EC295"/>
  <c r="EF295" s="1"/>
  <c r="EB296"/>
  <c r="EB297"/>
  <c r="EH298"/>
  <c r="W298" s="1"/>
  <c r="ED300"/>
  <c r="EB301"/>
  <c r="ED304"/>
  <c r="U304" s="1"/>
  <c r="V304"/>
  <c r="U316"/>
  <c r="ED327"/>
  <c r="U327" s="1"/>
  <c r="V327"/>
  <c r="ED342"/>
  <c r="V342"/>
  <c r="EB353"/>
  <c r="ED359"/>
  <c r="V359"/>
  <c r="EB361"/>
  <c r="T361"/>
  <c r="EB364"/>
  <c r="T364"/>
  <c r="EB368"/>
  <c r="ED372"/>
  <c r="U372" s="1"/>
  <c r="V372"/>
  <c r="EB374"/>
  <c r="T374"/>
  <c r="ED376"/>
  <c r="V376"/>
  <c r="ED382"/>
  <c r="U382" s="1"/>
  <c r="V382"/>
  <c r="ED383"/>
  <c r="U383" s="1"/>
  <c r="ED387"/>
  <c r="U387" s="1"/>
  <c r="V387"/>
  <c r="ED403"/>
  <c r="U403" s="1"/>
  <c r="V403"/>
  <c r="ED406"/>
  <c r="V406"/>
  <c r="EB408"/>
  <c r="T408"/>
  <c r="EB409"/>
  <c r="T409"/>
  <c r="ED413"/>
  <c r="U413" s="1"/>
  <c r="V413"/>
  <c r="ED416"/>
  <c r="U416" s="1"/>
  <c r="V416"/>
  <c r="ED420"/>
  <c r="U420" s="1"/>
  <c r="V420"/>
  <c r="ED422"/>
  <c r="V422"/>
  <c r="ED424"/>
  <c r="U424" s="1"/>
  <c r="V424"/>
  <c r="ED428"/>
  <c r="V428"/>
  <c r="EB433"/>
  <c r="T433"/>
  <c r="EB434"/>
  <c r="T434"/>
  <c r="ED435"/>
  <c r="U435" s="1"/>
  <c r="V435"/>
  <c r="EB439"/>
  <c r="T439"/>
  <c r="ED441"/>
  <c r="U441" s="1"/>
  <c r="V441"/>
  <c r="EB445"/>
  <c r="T445"/>
  <c r="ED446"/>
  <c r="U446" s="1"/>
  <c r="V446"/>
  <c r="EH451"/>
  <c r="W451" s="1"/>
  <c r="ED452"/>
  <c r="U452" s="1"/>
  <c r="EH466"/>
  <c r="W466" s="1"/>
  <c r="EC469"/>
  <c r="EF469" s="1"/>
  <c r="EJ470"/>
  <c r="EC470"/>
  <c r="ED471"/>
  <c r="U471" s="1"/>
  <c r="EC474"/>
  <c r="EJ476"/>
  <c r="EC476"/>
  <c r="ED507"/>
  <c r="U507" s="1"/>
  <c r="EA516"/>
  <c r="V518"/>
  <c r="EA520"/>
  <c r="T520" s="1"/>
  <c r="EI520"/>
  <c r="EI176"/>
  <c r="EI180"/>
  <c r="EH182"/>
  <c r="W182" s="1"/>
  <c r="DV183"/>
  <c r="EI184"/>
  <c r="EB197"/>
  <c r="EB199"/>
  <c r="EB201"/>
  <c r="EB203"/>
  <c r="DV210"/>
  <c r="DW210" s="1"/>
  <c r="ED216"/>
  <c r="U216" s="1"/>
  <c r="V216"/>
  <c r="DV220"/>
  <c r="DV224"/>
  <c r="DW224" s="1"/>
  <c r="ED225"/>
  <c r="U225" s="1"/>
  <c r="V225"/>
  <c r="EH226"/>
  <c r="W226" s="1"/>
  <c r="ED227"/>
  <c r="U227" s="1"/>
  <c r="V227"/>
  <c r="EC228"/>
  <c r="EF228" s="1"/>
  <c r="V228"/>
  <c r="DW230"/>
  <c r="DX230" s="1"/>
  <c r="ED230"/>
  <c r="U230" s="1"/>
  <c r="DV231"/>
  <c r="DW231" s="1"/>
  <c r="DV232"/>
  <c r="DW232" s="1"/>
  <c r="EI232"/>
  <c r="DV234"/>
  <c r="DW234" s="1"/>
  <c r="EH234"/>
  <c r="W234" s="1"/>
  <c r="DV235"/>
  <c r="EC236"/>
  <c r="EF236" s="1"/>
  <c r="V236"/>
  <c r="V240"/>
  <c r="EC242"/>
  <c r="V242"/>
  <c r="DV245"/>
  <c r="DW245" s="1"/>
  <c r="EH245"/>
  <c r="W245" s="1"/>
  <c r="DW249"/>
  <c r="DX249" s="1"/>
  <c r="EJ249" s="1"/>
  <c r="EI249"/>
  <c r="ED250"/>
  <c r="U250" s="1"/>
  <c r="V250"/>
  <c r="DV251"/>
  <c r="DW251" s="1"/>
  <c r="EH251"/>
  <c r="W251" s="1"/>
  <c r="DV253"/>
  <c r="DW253" s="1"/>
  <c r="EH253"/>
  <c r="W253" s="1"/>
  <c r="DV255"/>
  <c r="EH255"/>
  <c r="W255" s="1"/>
  <c r="DV257"/>
  <c r="DW257" s="1"/>
  <c r="EH257"/>
  <c r="W257" s="1"/>
  <c r="DV259"/>
  <c r="DW259" s="1"/>
  <c r="EH259"/>
  <c r="W259" s="1"/>
  <c r="DV261"/>
  <c r="DW261" s="1"/>
  <c r="EI261"/>
  <c r="EH263"/>
  <c r="W263" s="1"/>
  <c r="ED264"/>
  <c r="U264" s="1"/>
  <c r="V264"/>
  <c r="EH265"/>
  <c r="W265" s="1"/>
  <c r="DW267"/>
  <c r="DX267" s="1"/>
  <c r="ED267"/>
  <c r="EC271"/>
  <c r="V271"/>
  <c r="ED272"/>
  <c r="U272" s="1"/>
  <c r="V272"/>
  <c r="DW273"/>
  <c r="EI273"/>
  <c r="EH275"/>
  <c r="W275" s="1"/>
  <c r="ED276"/>
  <c r="U276" s="1"/>
  <c r="V276"/>
  <c r="ED277"/>
  <c r="ED278"/>
  <c r="U278" s="1"/>
  <c r="V278"/>
  <c r="EA279"/>
  <c r="T279" s="1"/>
  <c r="ED281"/>
  <c r="EA283"/>
  <c r="T283" s="1"/>
  <c r="ED288"/>
  <c r="U288" s="1"/>
  <c r="V288"/>
  <c r="EB289"/>
  <c r="ED292"/>
  <c r="U292" s="1"/>
  <c r="V292"/>
  <c r="EA293"/>
  <c r="T293" s="1"/>
  <c r="ED294"/>
  <c r="U294" s="1"/>
  <c r="V294"/>
  <c r="EA295"/>
  <c r="T295" s="1"/>
  <c r="ED296"/>
  <c r="U296" s="1"/>
  <c r="V296"/>
  <c r="ED297"/>
  <c r="U297" s="1"/>
  <c r="V297"/>
  <c r="EC298"/>
  <c r="V298"/>
  <c r="DV300"/>
  <c r="DW300" s="1"/>
  <c r="EI300"/>
  <c r="ED301"/>
  <c r="U301" s="1"/>
  <c r="V301"/>
  <c r="DW302"/>
  <c r="DX302" s="1"/>
  <c r="EI302"/>
  <c r="ED303"/>
  <c r="U303" s="1"/>
  <c r="V303"/>
  <c r="EA305"/>
  <c r="T305" s="1"/>
  <c r="ED306"/>
  <c r="V306"/>
  <c r="EA307"/>
  <c r="T307" s="1"/>
  <c r="ED309"/>
  <c r="U309" s="1"/>
  <c r="DW309"/>
  <c r="ED310"/>
  <c r="U310" s="1"/>
  <c r="V310"/>
  <c r="EA311"/>
  <c r="EB313"/>
  <c r="EB315"/>
  <c r="EB316"/>
  <c r="EC316"/>
  <c r="EF316" s="1"/>
  <c r="ED318"/>
  <c r="U318" s="1"/>
  <c r="DW318"/>
  <c r="ED319"/>
  <c r="U319" s="1"/>
  <c r="V319"/>
  <c r="EA320"/>
  <c r="T320" s="1"/>
  <c r="EB322"/>
  <c r="EB324"/>
  <c r="ED325"/>
  <c r="U325" s="1"/>
  <c r="V325"/>
  <c r="EB326"/>
  <c r="ED329"/>
  <c r="U329" s="1"/>
  <c r="V329"/>
  <c r="EA330"/>
  <c r="ED331"/>
  <c r="EC331" s="1"/>
  <c r="EB333"/>
  <c r="ED334"/>
  <c r="U334" s="1"/>
  <c r="V334"/>
  <c r="EB335"/>
  <c r="DV380"/>
  <c r="DW380" s="1"/>
  <c r="EH380"/>
  <c r="W380" s="1"/>
  <c r="DV384"/>
  <c r="DW384" s="1"/>
  <c r="EH384"/>
  <c r="W384" s="1"/>
  <c r="ED385"/>
  <c r="U385" s="1"/>
  <c r="EB355"/>
  <c r="ED358"/>
  <c r="U358" s="1"/>
  <c r="ED361"/>
  <c r="U361" s="1"/>
  <c r="V361"/>
  <c r="ED362"/>
  <c r="V362"/>
  <c r="ED364"/>
  <c r="U364" s="1"/>
  <c r="V364"/>
  <c r="EB366"/>
  <c r="T366"/>
  <c r="ED368"/>
  <c r="U368" s="1"/>
  <c r="V368"/>
  <c r="ED370"/>
  <c r="V370"/>
  <c r="ED374"/>
  <c r="U374" s="1"/>
  <c r="V374"/>
  <c r="ED386"/>
  <c r="U386" s="1"/>
  <c r="EB393"/>
  <c r="T393"/>
  <c r="ED395"/>
  <c r="U395" s="1"/>
  <c r="V395"/>
  <c r="ED397"/>
  <c r="V397"/>
  <c r="ED401"/>
  <c r="U401" s="1"/>
  <c r="V401"/>
  <c r="ED408"/>
  <c r="U408" s="1"/>
  <c r="V408"/>
  <c r="ED409"/>
  <c r="U409" s="1"/>
  <c r="V409"/>
  <c r="ED433"/>
  <c r="U433" s="1"/>
  <c r="V433"/>
  <c r="ED434"/>
  <c r="U434" s="1"/>
  <c r="V434"/>
  <c r="ED439"/>
  <c r="U439" s="1"/>
  <c r="V439"/>
  <c r="ED445"/>
  <c r="U445" s="1"/>
  <c r="V445"/>
  <c r="ED448"/>
  <c r="U448" s="1"/>
  <c r="V448"/>
  <c r="ED450"/>
  <c r="U450" s="1"/>
  <c r="EB451"/>
  <c r="T451"/>
  <c r="ED460"/>
  <c r="U460" s="1"/>
  <c r="ED462"/>
  <c r="U462" s="1"/>
  <c r="ED464"/>
  <c r="U464" s="1"/>
  <c r="EB466"/>
  <c r="T466"/>
  <c r="EB477"/>
  <c r="EC478"/>
  <c r="EF478" s="1"/>
  <c r="EI478"/>
  <c r="EA480"/>
  <c r="EH482"/>
  <c r="W482" s="1"/>
  <c r="ED484"/>
  <c r="U484" s="1"/>
  <c r="EA487"/>
  <c r="ED491"/>
  <c r="U491" s="1"/>
  <c r="EB493"/>
  <c r="EA495"/>
  <c r="T495" s="1"/>
  <c r="ED499"/>
  <c r="U499" s="1"/>
  <c r="EB501"/>
  <c r="EA503"/>
  <c r="T503" s="1"/>
  <c r="ED506"/>
  <c r="EB507"/>
  <c r="ED509"/>
  <c r="U509" s="1"/>
  <c r="EB511"/>
  <c r="EA513"/>
  <c r="EB517"/>
  <c r="EC517"/>
  <c r="EF517" s="1"/>
  <c r="ED518"/>
  <c r="EI65"/>
  <c r="EB20"/>
  <c r="T20"/>
  <c r="EI29"/>
  <c r="EB32"/>
  <c r="T32"/>
  <c r="EB26"/>
  <c r="T26"/>
  <c r="EB9"/>
  <c r="T9"/>
  <c r="EB11"/>
  <c r="T11"/>
  <c r="T60"/>
  <c r="EB60"/>
  <c r="V6"/>
  <c r="ED13"/>
  <c r="U13" s="1"/>
  <c r="V13"/>
  <c r="V16"/>
  <c r="EB23"/>
  <c r="EB25"/>
  <c r="DW27"/>
  <c r="DX27" s="1"/>
  <c r="ED34"/>
  <c r="U34" s="1"/>
  <c r="ED40"/>
  <c r="U40" s="1"/>
  <c r="ED42"/>
  <c r="U42" s="1"/>
  <c r="DW43"/>
  <c r="DX43" s="1"/>
  <c r="ED43"/>
  <c r="U43" s="1"/>
  <c r="EB47"/>
  <c r="T47"/>
  <c r="EI54"/>
  <c r="EA58"/>
  <c r="T58" s="1"/>
  <c r="ED62"/>
  <c r="U62" s="1"/>
  <c r="V62"/>
  <c r="EA64"/>
  <c r="DW65"/>
  <c r="DX65" s="1"/>
  <c r="EJ65" s="1"/>
  <c r="EB68"/>
  <c r="EA70"/>
  <c r="T70" s="1"/>
  <c r="ED78"/>
  <c r="U78" s="1"/>
  <c r="ED82"/>
  <c r="U82" s="1"/>
  <c r="V27"/>
  <c r="EI34"/>
  <c r="EA8"/>
  <c r="T8" s="1"/>
  <c r="EA10"/>
  <c r="T10" s="1"/>
  <c r="ED11"/>
  <c r="EC11" s="1"/>
  <c r="V11"/>
  <c r="DW16"/>
  <c r="DX16" s="1"/>
  <c r="EB19"/>
  <c r="T19"/>
  <c r="ED20"/>
  <c r="V20"/>
  <c r="EB24"/>
  <c r="T24"/>
  <c r="ED26"/>
  <c r="U26" s="1"/>
  <c r="V26"/>
  <c r="EI27"/>
  <c r="ED29"/>
  <c r="EB30"/>
  <c r="T30"/>
  <c r="ED32"/>
  <c r="V32"/>
  <c r="ED46"/>
  <c r="EB51"/>
  <c r="T51"/>
  <c r="EA56"/>
  <c r="T56" s="1"/>
  <c r="ED57"/>
  <c r="U57" s="1"/>
  <c r="ED68"/>
  <c r="EC68" s="1"/>
  <c r="V68"/>
  <c r="EI69"/>
  <c r="ED7"/>
  <c r="V7"/>
  <c r="ED15"/>
  <c r="V15"/>
  <c r="ED18"/>
  <c r="V18"/>
  <c r="EB21"/>
  <c r="T21"/>
  <c r="ED22"/>
  <c r="U22" s="1"/>
  <c r="V22"/>
  <c r="EB7"/>
  <c r="T7"/>
  <c r="ED9"/>
  <c r="U9" s="1"/>
  <c r="V9"/>
  <c r="EB12"/>
  <c r="EB14"/>
  <c r="EB15"/>
  <c r="T15"/>
  <c r="EI16"/>
  <c r="EB18"/>
  <c r="T18"/>
  <c r="EB22"/>
  <c r="T22"/>
  <c r="ED24"/>
  <c r="U24" s="1"/>
  <c r="V24"/>
  <c r="EB28"/>
  <c r="V30"/>
  <c r="EB31"/>
  <c r="ED58"/>
  <c r="U58" s="1"/>
  <c r="V58"/>
  <c r="ED64"/>
  <c r="EC64" s="1"/>
  <c r="V64"/>
  <c r="EI68"/>
  <c r="ED70"/>
  <c r="U70" s="1"/>
  <c r="V70"/>
  <c r="EB13"/>
  <c r="T13"/>
  <c r="EB17"/>
  <c r="EI42"/>
  <c r="EI43"/>
  <c r="EB53"/>
  <c r="T53"/>
  <c r="EB54"/>
  <c r="ED56"/>
  <c r="EI59"/>
  <c r="ED60"/>
  <c r="U60" s="1"/>
  <c r="V60"/>
  <c r="ED61"/>
  <c r="U61" s="1"/>
  <c r="EI32"/>
  <c r="EI11"/>
  <c r="EB16"/>
  <c r="EI22"/>
  <c r="EI30"/>
  <c r="EC52"/>
  <c r="EF52" s="1"/>
  <c r="EI20"/>
  <c r="EB27"/>
  <c r="EI7"/>
  <c r="EI9"/>
  <c r="EI13"/>
  <c r="EI15"/>
  <c r="EI18"/>
  <c r="EI24"/>
  <c r="EI26"/>
  <c r="EI58"/>
  <c r="DV67"/>
  <c r="EH67"/>
  <c r="W67" s="1"/>
  <c r="EC96"/>
  <c r="EF96" s="1"/>
  <c r="DW107"/>
  <c r="DX107" s="1"/>
  <c r="EI109"/>
  <c r="EI113"/>
  <c r="EI117"/>
  <c r="EC149"/>
  <c r="EF149" s="1"/>
  <c r="EC151"/>
  <c r="EF151" s="1"/>
  <c r="EC159"/>
  <c r="EF159" s="1"/>
  <c r="EC169"/>
  <c r="EF169" s="1"/>
  <c r="EJ171"/>
  <c r="EC178"/>
  <c r="EF178" s="1"/>
  <c r="EC200"/>
  <c r="EF200" s="1"/>
  <c r="DV39"/>
  <c r="DW39" s="1"/>
  <c r="EH44"/>
  <c r="W44" s="1"/>
  <c r="ED51"/>
  <c r="U51" s="1"/>
  <c r="EA73"/>
  <c r="T73" s="1"/>
  <c r="EI78"/>
  <c r="EI94"/>
  <c r="DW96"/>
  <c r="DX96" s="1"/>
  <c r="DY96" s="1"/>
  <c r="EI102"/>
  <c r="DV6"/>
  <c r="DW6" s="1"/>
  <c r="DX6" s="1"/>
  <c r="ED6"/>
  <c r="U6" s="1"/>
  <c r="EH6"/>
  <c r="W6" s="1"/>
  <c r="DX7"/>
  <c r="DV8"/>
  <c r="DW8" s="1"/>
  <c r="ED8"/>
  <c r="U8" s="1"/>
  <c r="EH8"/>
  <c r="W8" s="1"/>
  <c r="DX9"/>
  <c r="DY9" s="1"/>
  <c r="DV10"/>
  <c r="DW10" s="1"/>
  <c r="ED10"/>
  <c r="U10" s="1"/>
  <c r="EH10"/>
  <c r="W10" s="1"/>
  <c r="DX11"/>
  <c r="DY11" s="1"/>
  <c r="DV12"/>
  <c r="DW12" s="1"/>
  <c r="ED12"/>
  <c r="U12" s="1"/>
  <c r="EH12"/>
  <c r="W12" s="1"/>
  <c r="DX13"/>
  <c r="DV14"/>
  <c r="DW14" s="1"/>
  <c r="ED14"/>
  <c r="EH14"/>
  <c r="W14" s="1"/>
  <c r="DX15"/>
  <c r="DY15" s="1"/>
  <c r="DV17"/>
  <c r="DW17" s="1"/>
  <c r="EH17"/>
  <c r="W17" s="1"/>
  <c r="DX18"/>
  <c r="DY18" s="1"/>
  <c r="DV19"/>
  <c r="DW19" s="1"/>
  <c r="ED19"/>
  <c r="U19" s="1"/>
  <c r="EH19"/>
  <c r="W19" s="1"/>
  <c r="DX20"/>
  <c r="DV21"/>
  <c r="DW21" s="1"/>
  <c r="ED21"/>
  <c r="U21" s="1"/>
  <c r="EH21"/>
  <c r="W21" s="1"/>
  <c r="DX22"/>
  <c r="DV23"/>
  <c r="DW23" s="1"/>
  <c r="ED23"/>
  <c r="U23" s="1"/>
  <c r="EH23"/>
  <c r="W23" s="1"/>
  <c r="DX24"/>
  <c r="DV25"/>
  <c r="DW25" s="1"/>
  <c r="ED25"/>
  <c r="U25" s="1"/>
  <c r="EH25"/>
  <c r="W25" s="1"/>
  <c r="DX26"/>
  <c r="DY26" s="1"/>
  <c r="DV28"/>
  <c r="DW28" s="1"/>
  <c r="ED28"/>
  <c r="U28" s="1"/>
  <c r="EH28"/>
  <c r="W28" s="1"/>
  <c r="DW29"/>
  <c r="EA29"/>
  <c r="T29" s="1"/>
  <c r="DX30"/>
  <c r="DY30" s="1"/>
  <c r="DV31"/>
  <c r="DW31" s="1"/>
  <c r="ED31"/>
  <c r="U31" s="1"/>
  <c r="EH31"/>
  <c r="W31" s="1"/>
  <c r="DX32"/>
  <c r="DY32" s="1"/>
  <c r="DV33"/>
  <c r="EB33"/>
  <c r="EA34"/>
  <c r="T34" s="1"/>
  <c r="EH36"/>
  <c r="W36" s="1"/>
  <c r="EB37"/>
  <c r="EC37"/>
  <c r="EF37" s="1"/>
  <c r="EH38"/>
  <c r="W38" s="1"/>
  <c r="ED39"/>
  <c r="U39" s="1"/>
  <c r="DX40"/>
  <c r="DY40" s="1"/>
  <c r="ED41"/>
  <c r="U41" s="1"/>
  <c r="DX42"/>
  <c r="DV44"/>
  <c r="DW44" s="1"/>
  <c r="EB44"/>
  <c r="EI46"/>
  <c r="DV48"/>
  <c r="EB48"/>
  <c r="DW50"/>
  <c r="DX50" s="1"/>
  <c r="DY50" s="1"/>
  <c r="EI50"/>
  <c r="EI52"/>
  <c r="EB55"/>
  <c r="EI57"/>
  <c r="DX60"/>
  <c r="DY60" s="1"/>
  <c r="EI61"/>
  <c r="DX62"/>
  <c r="EB65"/>
  <c r="EA71"/>
  <c r="T71" s="1"/>
  <c r="EI72"/>
  <c r="EI75"/>
  <c r="DW80"/>
  <c r="EC80"/>
  <c r="EF80" s="1"/>
  <c r="EI83"/>
  <c r="EC88"/>
  <c r="EF88" s="1"/>
  <c r="DW90"/>
  <c r="DX90" s="1"/>
  <c r="DY90" s="1"/>
  <c r="EC90"/>
  <c r="EF90" s="1"/>
  <c r="EI96"/>
  <c r="DW100"/>
  <c r="EC100"/>
  <c r="EF100" s="1"/>
  <c r="DW104"/>
  <c r="DX104" s="1"/>
  <c r="DY104" s="1"/>
  <c r="EI107"/>
  <c r="DW111"/>
  <c r="DX111" s="1"/>
  <c r="DY111" s="1"/>
  <c r="DW115"/>
  <c r="DX115" s="1"/>
  <c r="DY115" s="1"/>
  <c r="DW119"/>
  <c r="EC175"/>
  <c r="EF175" s="1"/>
  <c r="EH33"/>
  <c r="W33" s="1"/>
  <c r="EB35"/>
  <c r="ED47"/>
  <c r="U47" s="1"/>
  <c r="ED53"/>
  <c r="U53" s="1"/>
  <c r="EI64"/>
  <c r="EC76"/>
  <c r="EF76" s="1"/>
  <c r="DW83"/>
  <c r="DX83" s="1"/>
  <c r="DY83" s="1"/>
  <c r="ED33"/>
  <c r="U33" s="1"/>
  <c r="DV36"/>
  <c r="DV38"/>
  <c r="DW38" s="1"/>
  <c r="DX38" s="1"/>
  <c r="ED44"/>
  <c r="U44" s="1"/>
  <c r="EH45"/>
  <c r="W45" s="1"/>
  <c r="EH47"/>
  <c r="W47" s="1"/>
  <c r="ED48"/>
  <c r="U48" s="1"/>
  <c r="EH49"/>
  <c r="W49" s="1"/>
  <c r="EH51"/>
  <c r="W51" s="1"/>
  <c r="EH53"/>
  <c r="W53" s="1"/>
  <c r="ED55"/>
  <c r="U55" s="1"/>
  <c r="EA57"/>
  <c r="T57" s="1"/>
  <c r="EA61"/>
  <c r="T61" s="1"/>
  <c r="EB67"/>
  <c r="EI70"/>
  <c r="EA75"/>
  <c r="T75" s="1"/>
  <c r="EI76"/>
  <c r="EI80"/>
  <c r="DW82"/>
  <c r="DX82" s="1"/>
  <c r="DY82" s="1"/>
  <c r="DW85"/>
  <c r="DX85" s="1"/>
  <c r="DY85" s="1"/>
  <c r="EI90"/>
  <c r="DW92"/>
  <c r="DX92" s="1"/>
  <c r="DY92" s="1"/>
  <c r="DW98"/>
  <c r="DX98" s="1"/>
  <c r="DY98" s="1"/>
  <c r="EI100"/>
  <c r="EI104"/>
  <c r="DW106"/>
  <c r="EC106"/>
  <c r="EF106" s="1"/>
  <c r="EI111"/>
  <c r="EI115"/>
  <c r="EI119"/>
  <c r="EC128"/>
  <c r="EF128" s="1"/>
  <c r="EC134"/>
  <c r="EF134" s="1"/>
  <c r="EC136"/>
  <c r="EF136" s="1"/>
  <c r="EC138"/>
  <c r="EF138" s="1"/>
  <c r="EC142"/>
  <c r="EF142" s="1"/>
  <c r="EC165"/>
  <c r="EF165" s="1"/>
  <c r="EJ175"/>
  <c r="EC183"/>
  <c r="EF183" s="1"/>
  <c r="DV41"/>
  <c r="DW41" s="1"/>
  <c r="ED45"/>
  <c r="U45" s="1"/>
  <c r="EH48"/>
  <c r="W48" s="1"/>
  <c r="ED49"/>
  <c r="U49" s="1"/>
  <c r="EA63"/>
  <c r="T63" s="1"/>
  <c r="EB6"/>
  <c r="DW34"/>
  <c r="DW35"/>
  <c r="EI35"/>
  <c r="ED36"/>
  <c r="U36" s="1"/>
  <c r="DX37"/>
  <c r="EJ37" s="1"/>
  <c r="ED38"/>
  <c r="U38" s="1"/>
  <c r="EH39"/>
  <c r="W39" s="1"/>
  <c r="EB40"/>
  <c r="EH41"/>
  <c r="W41" s="1"/>
  <c r="EB42"/>
  <c r="EB43"/>
  <c r="DV45"/>
  <c r="DW45" s="1"/>
  <c r="EB45"/>
  <c r="EA46"/>
  <c r="T46" s="1"/>
  <c r="DV47"/>
  <c r="DW47" s="1"/>
  <c r="DV49"/>
  <c r="DW49" s="1"/>
  <c r="EB49"/>
  <c r="EA50"/>
  <c r="T50" s="1"/>
  <c r="DV51"/>
  <c r="DW51" s="1"/>
  <c r="EA52"/>
  <c r="T52" s="1"/>
  <c r="DV53"/>
  <c r="EC54"/>
  <c r="EF54" s="1"/>
  <c r="DV55"/>
  <c r="DW55" s="1"/>
  <c r="DX55" s="1"/>
  <c r="EH55"/>
  <c r="W55" s="1"/>
  <c r="EA59"/>
  <c r="T59" s="1"/>
  <c r="EI60"/>
  <c r="EI63"/>
  <c r="ED67"/>
  <c r="U67" s="1"/>
  <c r="EA69"/>
  <c r="T69" s="1"/>
  <c r="DX72"/>
  <c r="EJ72" s="1"/>
  <c r="EC72"/>
  <c r="EF72" s="1"/>
  <c r="EI73"/>
  <c r="DX74"/>
  <c r="EJ74" s="1"/>
  <c r="DW78"/>
  <c r="DX78" s="1"/>
  <c r="DY78" s="1"/>
  <c r="EI82"/>
  <c r="EI85"/>
  <c r="EI92"/>
  <c r="DW94"/>
  <c r="DX94" s="1"/>
  <c r="DY94" s="1"/>
  <c r="EC94"/>
  <c r="EF94" s="1"/>
  <c r="DW102"/>
  <c r="DX102" s="1"/>
  <c r="DY102" s="1"/>
  <c r="EC102"/>
  <c r="EF102" s="1"/>
  <c r="EI106"/>
  <c r="DW109"/>
  <c r="DX109" s="1"/>
  <c r="DY109" s="1"/>
  <c r="EC109"/>
  <c r="EF109" s="1"/>
  <c r="DW113"/>
  <c r="DX113" s="1"/>
  <c r="DY113" s="1"/>
  <c r="DW117"/>
  <c r="EC117"/>
  <c r="EF117" s="1"/>
  <c r="EC153"/>
  <c r="EF153" s="1"/>
  <c r="EC171"/>
  <c r="EF171" s="1"/>
  <c r="EC181"/>
  <c r="EF181" s="1"/>
  <c r="EC202"/>
  <c r="EF202" s="1"/>
  <c r="EF193"/>
  <c r="DV195"/>
  <c r="DW195" s="1"/>
  <c r="DX196"/>
  <c r="DV197"/>
  <c r="DW197" s="1"/>
  <c r="DX198"/>
  <c r="DY198" s="1"/>
  <c r="DV199"/>
  <c r="DW199" s="1"/>
  <c r="DX200"/>
  <c r="EJ200" s="1"/>
  <c r="DV201"/>
  <c r="DW201" s="1"/>
  <c r="DX202"/>
  <c r="EJ202" s="1"/>
  <c r="DV203"/>
  <c r="DW203" s="1"/>
  <c r="DX204"/>
  <c r="DV205"/>
  <c r="DW205" s="1"/>
  <c r="DV207"/>
  <c r="DW207" s="1"/>
  <c r="DV209"/>
  <c r="DW209" s="1"/>
  <c r="EB211"/>
  <c r="DW215"/>
  <c r="DX215" s="1"/>
  <c r="DY215" s="1"/>
  <c r="EA218"/>
  <c r="T218" s="1"/>
  <c r="EI219"/>
  <c r="EA222"/>
  <c r="T222" s="1"/>
  <c r="EI223"/>
  <c r="EC224"/>
  <c r="EF224" s="1"/>
  <c r="DW226"/>
  <c r="DX226" s="1"/>
  <c r="DY226" s="1"/>
  <c r="EI227"/>
  <c r="EC235"/>
  <c r="EF235" s="1"/>
  <c r="EC248"/>
  <c r="EF248" s="1"/>
  <c r="EC254"/>
  <c r="EF254" s="1"/>
  <c r="EC258"/>
  <c r="EF258" s="1"/>
  <c r="EI266"/>
  <c r="EB282"/>
  <c r="EI296"/>
  <c r="EI299"/>
  <c r="EB314"/>
  <c r="EB323"/>
  <c r="EC328"/>
  <c r="EF328" s="1"/>
  <c r="EB332"/>
  <c r="DY333"/>
  <c r="EC336"/>
  <c r="EF336" s="1"/>
  <c r="EC338"/>
  <c r="EF338" s="1"/>
  <c r="EC340"/>
  <c r="EF340" s="1"/>
  <c r="EH186"/>
  <c r="W186" s="1"/>
  <c r="EH188"/>
  <c r="W188" s="1"/>
  <c r="EH190"/>
  <c r="W190" s="1"/>
  <c r="EH192"/>
  <c r="W192" s="1"/>
  <c r="EH194"/>
  <c r="W194" s="1"/>
  <c r="ED195"/>
  <c r="U195" s="1"/>
  <c r="ED197"/>
  <c r="U197" s="1"/>
  <c r="ED199"/>
  <c r="ED201"/>
  <c r="U201" s="1"/>
  <c r="ED203"/>
  <c r="U203" s="1"/>
  <c r="ED205"/>
  <c r="U205" s="1"/>
  <c r="ED207"/>
  <c r="U207" s="1"/>
  <c r="ED209"/>
  <c r="U209" s="1"/>
  <c r="ED211"/>
  <c r="U211" s="1"/>
  <c r="EB213"/>
  <c r="EI217"/>
  <c r="EI221"/>
  <c r="EC222"/>
  <c r="EF222" s="1"/>
  <c r="EC225"/>
  <c r="EF225" s="1"/>
  <c r="EC233"/>
  <c r="EF233" s="1"/>
  <c r="EI237"/>
  <c r="EC239"/>
  <c r="EF239" s="1"/>
  <c r="EC246"/>
  <c r="EF246" s="1"/>
  <c r="EI252"/>
  <c r="EI254"/>
  <c r="EI256"/>
  <c r="EI258"/>
  <c r="EI260"/>
  <c r="EC262"/>
  <c r="EF262" s="1"/>
  <c r="EI268"/>
  <c r="EI270"/>
  <c r="EB280"/>
  <c r="EB288"/>
  <c r="EI301"/>
  <c r="EI303"/>
  <c r="EB304"/>
  <c r="EB308"/>
  <c r="EB317"/>
  <c r="EC322"/>
  <c r="EF322" s="1"/>
  <c r="EJ322"/>
  <c r="EB325"/>
  <c r="EC330"/>
  <c r="EF330" s="1"/>
  <c r="EB334"/>
  <c r="EI336"/>
  <c r="EI338"/>
  <c r="EI340"/>
  <c r="EI342"/>
  <c r="EC352"/>
  <c r="EF352" s="1"/>
  <c r="EC354"/>
  <c r="EF354" s="1"/>
  <c r="EC356"/>
  <c r="EF356" s="1"/>
  <c r="EC379"/>
  <c r="EF379" s="1"/>
  <c r="DX46"/>
  <c r="DX52"/>
  <c r="DY52" s="1"/>
  <c r="DX54"/>
  <c r="EJ54" s="1"/>
  <c r="DW57"/>
  <c r="DY58"/>
  <c r="DW59"/>
  <c r="DW61"/>
  <c r="DW63"/>
  <c r="EC63"/>
  <c r="EF63" s="1"/>
  <c r="DY64"/>
  <c r="DY68"/>
  <c r="DW69"/>
  <c r="EC69"/>
  <c r="EF69" s="1"/>
  <c r="DY70"/>
  <c r="DW71"/>
  <c r="EC71"/>
  <c r="EF71" s="1"/>
  <c r="DW73"/>
  <c r="DW75"/>
  <c r="DX75" s="1"/>
  <c r="EC75"/>
  <c r="EF75" s="1"/>
  <c r="DW77"/>
  <c r="DX77" s="1"/>
  <c r="EA77"/>
  <c r="T77" s="1"/>
  <c r="EC77"/>
  <c r="EF77" s="1"/>
  <c r="DW79"/>
  <c r="EA79"/>
  <c r="T79" s="1"/>
  <c r="EC79"/>
  <c r="EF79" s="1"/>
  <c r="DW81"/>
  <c r="EA81"/>
  <c r="T81" s="1"/>
  <c r="EC81"/>
  <c r="EF81" s="1"/>
  <c r="DW84"/>
  <c r="DX84" s="1"/>
  <c r="EA84"/>
  <c r="T84" s="1"/>
  <c r="DW86"/>
  <c r="EA86"/>
  <c r="T86" s="1"/>
  <c r="DW87"/>
  <c r="DX87" s="1"/>
  <c r="EA87"/>
  <c r="T87" s="1"/>
  <c r="EC87"/>
  <c r="EF87" s="1"/>
  <c r="DW89"/>
  <c r="EA89"/>
  <c r="T89" s="1"/>
  <c r="EC89"/>
  <c r="EF89" s="1"/>
  <c r="DW91"/>
  <c r="DX91" s="1"/>
  <c r="EA91"/>
  <c r="T91" s="1"/>
  <c r="EC91"/>
  <c r="EF91" s="1"/>
  <c r="DW93"/>
  <c r="EA93"/>
  <c r="T93" s="1"/>
  <c r="EC93"/>
  <c r="EF93" s="1"/>
  <c r="DW95"/>
  <c r="DX95" s="1"/>
  <c r="EA95"/>
  <c r="T95" s="1"/>
  <c r="EC95"/>
  <c r="EF95" s="1"/>
  <c r="DW97"/>
  <c r="EA97"/>
  <c r="T97" s="1"/>
  <c r="EC97"/>
  <c r="EF97" s="1"/>
  <c r="DW99"/>
  <c r="DX99" s="1"/>
  <c r="EA99"/>
  <c r="T99" s="1"/>
  <c r="EC99"/>
  <c r="EF99" s="1"/>
  <c r="DW101"/>
  <c r="DX101" s="1"/>
  <c r="EA101"/>
  <c r="T101" s="1"/>
  <c r="DW103"/>
  <c r="DX103" s="1"/>
  <c r="EA103"/>
  <c r="T103" s="1"/>
  <c r="EC103"/>
  <c r="EF103" s="1"/>
  <c r="DW105"/>
  <c r="DX105" s="1"/>
  <c r="EA105"/>
  <c r="T105" s="1"/>
  <c r="DW108"/>
  <c r="EA108"/>
  <c r="T108" s="1"/>
  <c r="EC108"/>
  <c r="EF108" s="1"/>
  <c r="DW110"/>
  <c r="DX110" s="1"/>
  <c r="EA110"/>
  <c r="T110" s="1"/>
  <c r="DW112"/>
  <c r="DX112" s="1"/>
  <c r="EA112"/>
  <c r="T112" s="1"/>
  <c r="EC112"/>
  <c r="EF112" s="1"/>
  <c r="DW114"/>
  <c r="DX114" s="1"/>
  <c r="EA114"/>
  <c r="T114" s="1"/>
  <c r="DW116"/>
  <c r="EA116"/>
  <c r="T116" s="1"/>
  <c r="DW118"/>
  <c r="DX118" s="1"/>
  <c r="EA118"/>
  <c r="T118" s="1"/>
  <c r="EC118"/>
  <c r="EF118" s="1"/>
  <c r="DW121"/>
  <c r="EA121"/>
  <c r="T121" s="1"/>
  <c r="EC121"/>
  <c r="EF121" s="1"/>
  <c r="DW122"/>
  <c r="DX122" s="1"/>
  <c r="EA122"/>
  <c r="T122" s="1"/>
  <c r="DV123"/>
  <c r="DW123" s="1"/>
  <c r="ED123"/>
  <c r="U123" s="1"/>
  <c r="EH123"/>
  <c r="W123" s="1"/>
  <c r="DX124"/>
  <c r="DY124" s="1"/>
  <c r="DV125"/>
  <c r="ED125"/>
  <c r="U125" s="1"/>
  <c r="EH125"/>
  <c r="W125" s="1"/>
  <c r="DX126"/>
  <c r="DY126" s="1"/>
  <c r="DV127"/>
  <c r="DW127" s="1"/>
  <c r="ED127"/>
  <c r="U127" s="1"/>
  <c r="EH127"/>
  <c r="W127" s="1"/>
  <c r="DX128"/>
  <c r="DY128" s="1"/>
  <c r="DV129"/>
  <c r="ED129"/>
  <c r="U129" s="1"/>
  <c r="EH129"/>
  <c r="W129" s="1"/>
  <c r="DX130"/>
  <c r="DY130" s="1"/>
  <c r="DV131"/>
  <c r="DW131" s="1"/>
  <c r="ED131"/>
  <c r="U131" s="1"/>
  <c r="EH131"/>
  <c r="W131" s="1"/>
  <c r="DX132"/>
  <c r="EJ132" s="1"/>
  <c r="DV133"/>
  <c r="ED133"/>
  <c r="U133" s="1"/>
  <c r="EH133"/>
  <c r="W133" s="1"/>
  <c r="DX134"/>
  <c r="DY134" s="1"/>
  <c r="DV135"/>
  <c r="DW135" s="1"/>
  <c r="ED135"/>
  <c r="U135" s="1"/>
  <c r="EH135"/>
  <c r="W135" s="1"/>
  <c r="DX136"/>
  <c r="DY136" s="1"/>
  <c r="DV137"/>
  <c r="DW137" s="1"/>
  <c r="ED137"/>
  <c r="U137" s="1"/>
  <c r="EH137"/>
  <c r="W137" s="1"/>
  <c r="DV139"/>
  <c r="DW139" s="1"/>
  <c r="ED139"/>
  <c r="U139" s="1"/>
  <c r="EH139"/>
  <c r="W139" s="1"/>
  <c r="DX140"/>
  <c r="DV141"/>
  <c r="DW141" s="1"/>
  <c r="ED141"/>
  <c r="U141" s="1"/>
  <c r="EH141"/>
  <c r="W141" s="1"/>
  <c r="DV143"/>
  <c r="DW143" s="1"/>
  <c r="ED143"/>
  <c r="U143" s="1"/>
  <c r="EH143"/>
  <c r="W143" s="1"/>
  <c r="DX144"/>
  <c r="DY144" s="1"/>
  <c r="DW146"/>
  <c r="EA146"/>
  <c r="T146" s="1"/>
  <c r="DW148"/>
  <c r="EA148"/>
  <c r="T148" s="1"/>
  <c r="EC148"/>
  <c r="EF148" s="1"/>
  <c r="DW150"/>
  <c r="EA150"/>
  <c r="T150" s="1"/>
  <c r="DW152"/>
  <c r="EA152"/>
  <c r="T152" s="1"/>
  <c r="DW154"/>
  <c r="EA154"/>
  <c r="T154" s="1"/>
  <c r="DW156"/>
  <c r="DX156" s="1"/>
  <c r="EA156"/>
  <c r="T156" s="1"/>
  <c r="EC156"/>
  <c r="EF156" s="1"/>
  <c r="DW158"/>
  <c r="EA158"/>
  <c r="T158" s="1"/>
  <c r="EC158"/>
  <c r="EF158" s="1"/>
  <c r="DX159"/>
  <c r="EJ159" s="1"/>
  <c r="DV160"/>
  <c r="DW160" s="1"/>
  <c r="ED160"/>
  <c r="U160" s="1"/>
  <c r="EH160"/>
  <c r="W160" s="1"/>
  <c r="DX161"/>
  <c r="DV162"/>
  <c r="ED162"/>
  <c r="U162" s="1"/>
  <c r="EH162"/>
  <c r="W162" s="1"/>
  <c r="DW164"/>
  <c r="EA164"/>
  <c r="T164" s="1"/>
  <c r="EC164"/>
  <c r="EF164" s="1"/>
  <c r="DW166"/>
  <c r="DX166" s="1"/>
  <c r="EA166"/>
  <c r="T166" s="1"/>
  <c r="EC166"/>
  <c r="EF166" s="1"/>
  <c r="DW168"/>
  <c r="DX168" s="1"/>
  <c r="EA168"/>
  <c r="T168" s="1"/>
  <c r="EC168"/>
  <c r="EF168" s="1"/>
  <c r="DW170"/>
  <c r="EA170"/>
  <c r="T170" s="1"/>
  <c r="EC170"/>
  <c r="EF170" s="1"/>
  <c r="DW172"/>
  <c r="EA172"/>
  <c r="T172" s="1"/>
  <c r="EC172"/>
  <c r="EF172" s="1"/>
  <c r="DW174"/>
  <c r="DX174" s="1"/>
  <c r="EA174"/>
  <c r="T174" s="1"/>
  <c r="DW176"/>
  <c r="EA176"/>
  <c r="T176" s="1"/>
  <c r="DW177"/>
  <c r="EA177"/>
  <c r="T177" s="1"/>
  <c r="EC177"/>
  <c r="EF177" s="1"/>
  <c r="DW180"/>
  <c r="DX180" s="1"/>
  <c r="EA180"/>
  <c r="T180" s="1"/>
  <c r="EC180"/>
  <c r="EF180" s="1"/>
  <c r="DW182"/>
  <c r="EA182"/>
  <c r="T182" s="1"/>
  <c r="EC182"/>
  <c r="EF182" s="1"/>
  <c r="DW184"/>
  <c r="EA184"/>
  <c r="T184" s="1"/>
  <c r="EC184"/>
  <c r="EF184" s="1"/>
  <c r="EA185"/>
  <c r="T185" s="1"/>
  <c r="DV186"/>
  <c r="DW186" s="1"/>
  <c r="EA187"/>
  <c r="T187" s="1"/>
  <c r="DV188"/>
  <c r="DW188" s="1"/>
  <c r="EA189"/>
  <c r="T189" s="1"/>
  <c r="DV190"/>
  <c r="DW190" s="1"/>
  <c r="EA191"/>
  <c r="T191" s="1"/>
  <c r="DV192"/>
  <c r="DW192" s="1"/>
  <c r="DX193"/>
  <c r="EA193"/>
  <c r="T193" s="1"/>
  <c r="DV194"/>
  <c r="DW194" s="1"/>
  <c r="DW206"/>
  <c r="DW208"/>
  <c r="DX208" s="1"/>
  <c r="EC210"/>
  <c r="EF210" s="1"/>
  <c r="DV211"/>
  <c r="DW211" s="1"/>
  <c r="EH211"/>
  <c r="W211" s="1"/>
  <c r="ED213"/>
  <c r="U213" s="1"/>
  <c r="EA215"/>
  <c r="T215" s="1"/>
  <c r="EI216"/>
  <c r="DW218"/>
  <c r="DX218" s="1"/>
  <c r="DY218" s="1"/>
  <c r="EC219"/>
  <c r="EF219" s="1"/>
  <c r="EI220"/>
  <c r="EC221"/>
  <c r="EF221" s="1"/>
  <c r="DW222"/>
  <c r="DX222" s="1"/>
  <c r="EI224"/>
  <c r="EA226"/>
  <c r="T226" s="1"/>
  <c r="EC234"/>
  <c r="EF234" s="1"/>
  <c r="EC238"/>
  <c r="EF238" s="1"/>
  <c r="EI239"/>
  <c r="EC243"/>
  <c r="EF243" s="1"/>
  <c r="EC247"/>
  <c r="EF247" s="1"/>
  <c r="EC255"/>
  <c r="EF255" s="1"/>
  <c r="EC257"/>
  <c r="EF257" s="1"/>
  <c r="EI262"/>
  <c r="EC264"/>
  <c r="EF264" s="1"/>
  <c r="EC269"/>
  <c r="EF269" s="1"/>
  <c r="EI272"/>
  <c r="EI274"/>
  <c r="EC276"/>
  <c r="EF276" s="1"/>
  <c r="EB278"/>
  <c r="EB286"/>
  <c r="EB290"/>
  <c r="DY291"/>
  <c r="EB294"/>
  <c r="EI297"/>
  <c r="EC302"/>
  <c r="EF302" s="1"/>
  <c r="EB306"/>
  <c r="EB310"/>
  <c r="EB319"/>
  <c r="EC324"/>
  <c r="EF324" s="1"/>
  <c r="EB327"/>
  <c r="EC333"/>
  <c r="EF333" s="1"/>
  <c r="EJ333"/>
  <c r="EC337"/>
  <c r="EF337" s="1"/>
  <c r="EC339"/>
  <c r="EF339" s="1"/>
  <c r="EC341"/>
  <c r="EF341" s="1"/>
  <c r="EC384"/>
  <c r="EF384" s="1"/>
  <c r="EC388"/>
  <c r="EF388" s="1"/>
  <c r="EC390"/>
  <c r="EF390" s="1"/>
  <c r="ED186"/>
  <c r="ED188"/>
  <c r="DX189"/>
  <c r="ED190"/>
  <c r="U190" s="1"/>
  <c r="ED192"/>
  <c r="U192" s="1"/>
  <c r="ED194"/>
  <c r="U194" s="1"/>
  <c r="EH195"/>
  <c r="W195" s="1"/>
  <c r="EB196"/>
  <c r="EH197"/>
  <c r="W197" s="1"/>
  <c r="EB198"/>
  <c r="EH199"/>
  <c r="W199" s="1"/>
  <c r="EB200"/>
  <c r="EH201"/>
  <c r="W201" s="1"/>
  <c r="EB202"/>
  <c r="EH203"/>
  <c r="W203" s="1"/>
  <c r="EB204"/>
  <c r="EH205"/>
  <c r="W205" s="1"/>
  <c r="EB206"/>
  <c r="EH207"/>
  <c r="W207" s="1"/>
  <c r="EB208"/>
  <c r="EH209"/>
  <c r="W209" s="1"/>
  <c r="EB210"/>
  <c r="EB212"/>
  <c r="DV213"/>
  <c r="EH213"/>
  <c r="W213" s="1"/>
  <c r="EC215"/>
  <c r="EF215" s="1"/>
  <c r="EC217"/>
  <c r="EF217" s="1"/>
  <c r="EI218"/>
  <c r="EA220"/>
  <c r="T220" s="1"/>
  <c r="EI222"/>
  <c r="EA224"/>
  <c r="T224" s="1"/>
  <c r="EI225"/>
  <c r="EI241"/>
  <c r="EI264"/>
  <c r="EC266"/>
  <c r="EF266" s="1"/>
  <c r="EI276"/>
  <c r="EB284"/>
  <c r="EB292"/>
  <c r="DY293"/>
  <c r="EC296"/>
  <c r="EF296" s="1"/>
  <c r="DY305"/>
  <c r="EB312"/>
  <c r="EB321"/>
  <c r="DY322"/>
  <c r="EC326"/>
  <c r="EF326" s="1"/>
  <c r="EB329"/>
  <c r="DY330"/>
  <c r="EC375"/>
  <c r="EF375" s="1"/>
  <c r="EC377"/>
  <c r="EF377" s="1"/>
  <c r="DV214"/>
  <c r="DV216"/>
  <c r="DV217"/>
  <c r="EF218"/>
  <c r="DV219"/>
  <c r="DV223"/>
  <c r="DX224"/>
  <c r="DY224" s="1"/>
  <c r="DV225"/>
  <c r="DV227"/>
  <c r="DX228"/>
  <c r="EJ228" s="1"/>
  <c r="EB228"/>
  <c r="DV229"/>
  <c r="EB230"/>
  <c r="DX232"/>
  <c r="EB232"/>
  <c r="EB234"/>
  <c r="DX236"/>
  <c r="EJ236" s="1"/>
  <c r="EB236"/>
  <c r="DV237"/>
  <c r="DX238"/>
  <c r="EB238"/>
  <c r="DV239"/>
  <c r="DX240"/>
  <c r="EB240"/>
  <c r="DV241"/>
  <c r="DX242"/>
  <c r="EB242"/>
  <c r="EF242"/>
  <c r="DX245"/>
  <c r="EJ245" s="1"/>
  <c r="EB245"/>
  <c r="EB247"/>
  <c r="EB249"/>
  <c r="DV250"/>
  <c r="EB251"/>
  <c r="DV252"/>
  <c r="DX253"/>
  <c r="EB253"/>
  <c r="DV254"/>
  <c r="EB255"/>
  <c r="DV256"/>
  <c r="DX257"/>
  <c r="EJ257" s="1"/>
  <c r="EB257"/>
  <c r="DV258"/>
  <c r="EB259"/>
  <c r="DV260"/>
  <c r="DX261"/>
  <c r="EJ261" s="1"/>
  <c r="EB261"/>
  <c r="DV262"/>
  <c r="EB263"/>
  <c r="EF263"/>
  <c r="DV264"/>
  <c r="DX265"/>
  <c r="EJ265" s="1"/>
  <c r="EB265"/>
  <c r="DV266"/>
  <c r="EB267"/>
  <c r="DV268"/>
  <c r="DX269"/>
  <c r="EB269"/>
  <c r="DV270"/>
  <c r="DX271"/>
  <c r="EB271"/>
  <c r="EF271"/>
  <c r="DV272"/>
  <c r="DX273"/>
  <c r="EB273"/>
  <c r="DV274"/>
  <c r="DX275"/>
  <c r="EJ275" s="1"/>
  <c r="EB275"/>
  <c r="EF275"/>
  <c r="DV276"/>
  <c r="DW278"/>
  <c r="DX278" s="1"/>
  <c r="DY278" s="1"/>
  <c r="EI278"/>
  <c r="DW280"/>
  <c r="DX280" s="1"/>
  <c r="EC280"/>
  <c r="EF280" s="1"/>
  <c r="EI280"/>
  <c r="DW282"/>
  <c r="EI282"/>
  <c r="DW284"/>
  <c r="DX284" s="1"/>
  <c r="DY284" s="1"/>
  <c r="EC284"/>
  <c r="EF284" s="1"/>
  <c r="EI284"/>
  <c r="DW286"/>
  <c r="DX286" s="1"/>
  <c r="DY286" s="1"/>
  <c r="EI286"/>
  <c r="DW288"/>
  <c r="EI288"/>
  <c r="DW290"/>
  <c r="EC290"/>
  <c r="EF290" s="1"/>
  <c r="EI290"/>
  <c r="DW292"/>
  <c r="DX292" s="1"/>
  <c r="DY292" s="1"/>
  <c r="EI292"/>
  <c r="DW294"/>
  <c r="DX294" s="1"/>
  <c r="DY294" s="1"/>
  <c r="EC294"/>
  <c r="EF294" s="1"/>
  <c r="EI294"/>
  <c r="DV296"/>
  <c r="DV297"/>
  <c r="EB298"/>
  <c r="EF298"/>
  <c r="DV299"/>
  <c r="EB300"/>
  <c r="DV301"/>
  <c r="EB302"/>
  <c r="DV303"/>
  <c r="DW304"/>
  <c r="DX304" s="1"/>
  <c r="DY304" s="1"/>
  <c r="EC304"/>
  <c r="EF304" s="1"/>
  <c r="EI304"/>
  <c r="DW306"/>
  <c r="DX306" s="1"/>
  <c r="EI306"/>
  <c r="DW308"/>
  <c r="DX308" s="1"/>
  <c r="EC308"/>
  <c r="EF308" s="1"/>
  <c r="EI308"/>
  <c r="DW310"/>
  <c r="DX310" s="1"/>
  <c r="DY310" s="1"/>
  <c r="EC310"/>
  <c r="EF310" s="1"/>
  <c r="EI310"/>
  <c r="DW312"/>
  <c r="DX312" s="1"/>
  <c r="DY312" s="1"/>
  <c r="EI312"/>
  <c r="DW314"/>
  <c r="DX314" s="1"/>
  <c r="EC314"/>
  <c r="EF314" s="1"/>
  <c r="EI314"/>
  <c r="DW317"/>
  <c r="DX317" s="1"/>
  <c r="DY317" s="1"/>
  <c r="EC317"/>
  <c r="EF317" s="1"/>
  <c r="EI317"/>
  <c r="DW319"/>
  <c r="DX319" s="1"/>
  <c r="EC319"/>
  <c r="EF319" s="1"/>
  <c r="EI319"/>
  <c r="DW321"/>
  <c r="DX321" s="1"/>
  <c r="EI321"/>
  <c r="DW323"/>
  <c r="DX323" s="1"/>
  <c r="DY323" s="1"/>
  <c r="EC323"/>
  <c r="EF323" s="1"/>
  <c r="EI323"/>
  <c r="DW325"/>
  <c r="DX325" s="1"/>
  <c r="DY325" s="1"/>
  <c r="EI325"/>
  <c r="DW327"/>
  <c r="DX327" s="1"/>
  <c r="DY327" s="1"/>
  <c r="EC327"/>
  <c r="EF327" s="1"/>
  <c r="EI327"/>
  <c r="DW329"/>
  <c r="DX329" s="1"/>
  <c r="EC329"/>
  <c r="EF329" s="1"/>
  <c r="EI329"/>
  <c r="DW332"/>
  <c r="DX332" s="1"/>
  <c r="DY332" s="1"/>
  <c r="EC332"/>
  <c r="EF332" s="1"/>
  <c r="EI332"/>
  <c r="DW334"/>
  <c r="DX334" s="1"/>
  <c r="DY334" s="1"/>
  <c r="EI334"/>
  <c r="DV336"/>
  <c r="EB337"/>
  <c r="DV338"/>
  <c r="EB339"/>
  <c r="DV340"/>
  <c r="EB341"/>
  <c r="DV342"/>
  <c r="DX380"/>
  <c r="EB380"/>
  <c r="DX384"/>
  <c r="EJ384" s="1"/>
  <c r="EB384"/>
  <c r="EB385"/>
  <c r="EI385"/>
  <c r="DX350"/>
  <c r="EB351"/>
  <c r="EI351"/>
  <c r="DX352"/>
  <c r="EH353"/>
  <c r="W353" s="1"/>
  <c r="EB354"/>
  <c r="EH355"/>
  <c r="W355" s="1"/>
  <c r="EB356"/>
  <c r="EH357"/>
  <c r="W357" s="1"/>
  <c r="EB358"/>
  <c r="EH378"/>
  <c r="W378" s="1"/>
  <c r="EB379"/>
  <c r="EA360"/>
  <c r="T360" s="1"/>
  <c r="EI360"/>
  <c r="EA365"/>
  <c r="T365" s="1"/>
  <c r="EI365"/>
  <c r="DW367"/>
  <c r="EA373"/>
  <c r="T373" s="1"/>
  <c r="EI373"/>
  <c r="DW375"/>
  <c r="DX375" s="1"/>
  <c r="DY375" s="1"/>
  <c r="EA386"/>
  <c r="T386" s="1"/>
  <c r="EI386"/>
  <c r="DW388"/>
  <c r="DX388" s="1"/>
  <c r="DY388" s="1"/>
  <c r="EC398"/>
  <c r="EF398" s="1"/>
  <c r="EB399"/>
  <c r="ED407"/>
  <c r="U407" s="1"/>
  <c r="EC414"/>
  <c r="EF414" s="1"/>
  <c r="EC416"/>
  <c r="EF416" s="1"/>
  <c r="EC421"/>
  <c r="EF421" s="1"/>
  <c r="EI435"/>
  <c r="EI437"/>
  <c r="EC443"/>
  <c r="EF443" s="1"/>
  <c r="EI445"/>
  <c r="EC446"/>
  <c r="EF446" s="1"/>
  <c r="EC453"/>
  <c r="EF453" s="1"/>
  <c r="DY267"/>
  <c r="EC385"/>
  <c r="EF385" s="1"/>
  <c r="EC351"/>
  <c r="EF351" s="1"/>
  <c r="DV353"/>
  <c r="DW353" s="1"/>
  <c r="DV355"/>
  <c r="DW355" s="1"/>
  <c r="DV357"/>
  <c r="DW357" s="1"/>
  <c r="DV378"/>
  <c r="DW378" s="1"/>
  <c r="EC363"/>
  <c r="EF363" s="1"/>
  <c r="EA367"/>
  <c r="T367" s="1"/>
  <c r="EI367"/>
  <c r="DW369"/>
  <c r="EC371"/>
  <c r="EF371" s="1"/>
  <c r="EA375"/>
  <c r="T375" s="1"/>
  <c r="EI375"/>
  <c r="DW377"/>
  <c r="DX377" s="1"/>
  <c r="EC383"/>
  <c r="EF383" s="1"/>
  <c r="EA388"/>
  <c r="T388" s="1"/>
  <c r="EI388"/>
  <c r="DW390"/>
  <c r="EC392"/>
  <c r="EF392" s="1"/>
  <c r="EC400"/>
  <c r="EF400" s="1"/>
  <c r="EB401"/>
  <c r="EI407"/>
  <c r="EI408"/>
  <c r="EI414"/>
  <c r="EI416"/>
  <c r="EC419"/>
  <c r="EF419" s="1"/>
  <c r="EI421"/>
  <c r="EI423"/>
  <c r="EI428"/>
  <c r="EI433"/>
  <c r="EC434"/>
  <c r="EF434" s="1"/>
  <c r="EC441"/>
  <c r="EF441" s="1"/>
  <c r="EI443"/>
  <c r="EI446"/>
  <c r="EI448"/>
  <c r="ED353"/>
  <c r="U353" s="1"/>
  <c r="ED355"/>
  <c r="U355" s="1"/>
  <c r="ED357"/>
  <c r="U357" s="1"/>
  <c r="ED378"/>
  <c r="U378" s="1"/>
  <c r="DW363"/>
  <c r="EC365"/>
  <c r="EF365" s="1"/>
  <c r="EA369"/>
  <c r="T369" s="1"/>
  <c r="EI369"/>
  <c r="DW371"/>
  <c r="DX371" s="1"/>
  <c r="EC373"/>
  <c r="EF373" s="1"/>
  <c r="EA377"/>
  <c r="T377" s="1"/>
  <c r="EI377"/>
  <c r="DW383"/>
  <c r="EA390"/>
  <c r="T390" s="1"/>
  <c r="EI390"/>
  <c r="DW392"/>
  <c r="DX392" s="1"/>
  <c r="EC394"/>
  <c r="EF394" s="1"/>
  <c r="EB395"/>
  <c r="EC402"/>
  <c r="EF402" s="1"/>
  <c r="EB403"/>
  <c r="EC409"/>
  <c r="EF409" s="1"/>
  <c r="EI412"/>
  <c r="EC413"/>
  <c r="EF413" s="1"/>
  <c r="EI417"/>
  <c r="EI419"/>
  <c r="EC420"/>
  <c r="EF420" s="1"/>
  <c r="EC424"/>
  <c r="EF424" s="1"/>
  <c r="EI434"/>
  <c r="EI441"/>
  <c r="EC457"/>
  <c r="EF457" s="1"/>
  <c r="DW385"/>
  <c r="DW351"/>
  <c r="DW354"/>
  <c r="DW356"/>
  <c r="DW358"/>
  <c r="DW379"/>
  <c r="DX379" s="1"/>
  <c r="DW360"/>
  <c r="DX360" s="1"/>
  <c r="EB362"/>
  <c r="EI362"/>
  <c r="EA363"/>
  <c r="T363" s="1"/>
  <c r="EI363"/>
  <c r="DW365"/>
  <c r="EA371"/>
  <c r="T371" s="1"/>
  <c r="EI371"/>
  <c r="DW373"/>
  <c r="DX373" s="1"/>
  <c r="EA383"/>
  <c r="T383" s="1"/>
  <c r="EI383"/>
  <c r="DW386"/>
  <c r="DX386" s="1"/>
  <c r="EA392"/>
  <c r="EI392"/>
  <c r="EC396"/>
  <c r="EF396" s="1"/>
  <c r="EB397"/>
  <c r="EC405"/>
  <c r="EF405" s="1"/>
  <c r="EB406"/>
  <c r="EI409"/>
  <c r="EI413"/>
  <c r="EI420"/>
  <c r="EI422"/>
  <c r="EI424"/>
  <c r="EC435"/>
  <c r="EF435" s="1"/>
  <c r="EC437"/>
  <c r="EF437" s="1"/>
  <c r="EI439"/>
  <c r="EC445"/>
  <c r="EF445" s="1"/>
  <c r="EC451"/>
  <c r="EF451" s="1"/>
  <c r="DW359"/>
  <c r="EI359"/>
  <c r="DW361"/>
  <c r="EC361"/>
  <c r="EF361" s="1"/>
  <c r="EI361"/>
  <c r="DV362"/>
  <c r="DW364"/>
  <c r="EC364"/>
  <c r="EF364" s="1"/>
  <c r="EI364"/>
  <c r="DW366"/>
  <c r="EC366"/>
  <c r="EF366" s="1"/>
  <c r="EI366"/>
  <c r="DW368"/>
  <c r="EC368"/>
  <c r="EF368" s="1"/>
  <c r="EI368"/>
  <c r="DW370"/>
  <c r="EI370"/>
  <c r="DW372"/>
  <c r="EC372"/>
  <c r="EF372" s="1"/>
  <c r="EI372"/>
  <c r="DW374"/>
  <c r="EC374"/>
  <c r="EF374" s="1"/>
  <c r="EI374"/>
  <c r="DW376"/>
  <c r="EI376"/>
  <c r="DW382"/>
  <c r="DX382" s="1"/>
  <c r="DY382" s="1"/>
  <c r="EC382"/>
  <c r="EF382" s="1"/>
  <c r="EI382"/>
  <c r="DW381"/>
  <c r="EC381"/>
  <c r="EF381" s="1"/>
  <c r="EI381"/>
  <c r="DW387"/>
  <c r="EC387"/>
  <c r="EF387" s="1"/>
  <c r="EI387"/>
  <c r="DW389"/>
  <c r="EC389"/>
  <c r="EF389" s="1"/>
  <c r="EI389"/>
  <c r="DW391"/>
  <c r="DX391" s="1"/>
  <c r="DY391" s="1"/>
  <c r="EI391"/>
  <c r="DW393"/>
  <c r="EC393"/>
  <c r="EF393" s="1"/>
  <c r="EI393"/>
  <c r="DW395"/>
  <c r="EC395"/>
  <c r="EF395" s="1"/>
  <c r="EI395"/>
  <c r="DW397"/>
  <c r="EI397"/>
  <c r="DW399"/>
  <c r="EI399"/>
  <c r="DW401"/>
  <c r="EC401"/>
  <c r="EF401" s="1"/>
  <c r="EI401"/>
  <c r="DW403"/>
  <c r="EC403"/>
  <c r="EF403" s="1"/>
  <c r="EI403"/>
  <c r="DW406"/>
  <c r="EI406"/>
  <c r="DV407"/>
  <c r="DV408"/>
  <c r="DV409"/>
  <c r="EB410"/>
  <c r="EB411"/>
  <c r="DV412"/>
  <c r="DV413"/>
  <c r="DV414"/>
  <c r="EB415"/>
  <c r="DV416"/>
  <c r="DV417"/>
  <c r="EB418"/>
  <c r="DV419"/>
  <c r="DV420"/>
  <c r="DV421"/>
  <c r="DV422"/>
  <c r="DV423"/>
  <c r="DV424"/>
  <c r="EB425"/>
  <c r="EB426"/>
  <c r="EB427"/>
  <c r="DV428"/>
  <c r="EB429"/>
  <c r="EB430"/>
  <c r="EB431"/>
  <c r="EB432"/>
  <c r="DV433"/>
  <c r="DV434"/>
  <c r="DV435"/>
  <c r="EB436"/>
  <c r="DV437"/>
  <c r="EB438"/>
  <c r="DV439"/>
  <c r="EB440"/>
  <c r="DV441"/>
  <c r="EB442"/>
  <c r="DV443"/>
  <c r="EB444"/>
  <c r="DV445"/>
  <c r="DV446"/>
  <c r="EB447"/>
  <c r="DV448"/>
  <c r="EC449"/>
  <c r="EF449" s="1"/>
  <c r="EC450"/>
  <c r="EF450" s="1"/>
  <c r="EC452"/>
  <c r="EF452" s="1"/>
  <c r="EC454"/>
  <c r="EF454" s="1"/>
  <c r="EI455"/>
  <c r="ED456"/>
  <c r="U456" s="1"/>
  <c r="EI456"/>
  <c r="EI457"/>
  <c r="DW459"/>
  <c r="DX459" s="1"/>
  <c r="DX460"/>
  <c r="DY460" s="1"/>
  <c r="EB461"/>
  <c r="EI461"/>
  <c r="DX462"/>
  <c r="DY462" s="1"/>
  <c r="EB463"/>
  <c r="EI463"/>
  <c r="DX464"/>
  <c r="DY464" s="1"/>
  <c r="EB465"/>
  <c r="EI465"/>
  <c r="DY466"/>
  <c r="EI467"/>
  <c r="EA468"/>
  <c r="T468" s="1"/>
  <c r="DW471"/>
  <c r="DX471" s="1"/>
  <c r="EC471"/>
  <c r="EF471" s="1"/>
  <c r="EI472"/>
  <c r="EA473"/>
  <c r="T473" s="1"/>
  <c r="EA475"/>
  <c r="T475" s="1"/>
  <c r="EI479"/>
  <c r="DY481"/>
  <c r="EC483"/>
  <c r="EF483" s="1"/>
  <c r="EC509"/>
  <c r="EF509" s="1"/>
  <c r="EC511"/>
  <c r="EF511" s="1"/>
  <c r="EC513"/>
  <c r="EF513" s="1"/>
  <c r="EC516"/>
  <c r="EF516" s="1"/>
  <c r="EC528"/>
  <c r="EF528" s="1"/>
  <c r="EC530"/>
  <c r="EF530" s="1"/>
  <c r="EC532"/>
  <c r="EF532" s="1"/>
  <c r="EC534"/>
  <c r="EF534" s="1"/>
  <c r="EC536"/>
  <c r="EF536" s="1"/>
  <c r="EI541"/>
  <c r="EA467"/>
  <c r="T467" s="1"/>
  <c r="EA472"/>
  <c r="T472" s="1"/>
  <c r="EA479"/>
  <c r="T479" s="1"/>
  <c r="EC489"/>
  <c r="EF489" s="1"/>
  <c r="EC491"/>
  <c r="EF491" s="1"/>
  <c r="EC493"/>
  <c r="EF493" s="1"/>
  <c r="EC497"/>
  <c r="EF497" s="1"/>
  <c r="EC503"/>
  <c r="EF503" s="1"/>
  <c r="EC538"/>
  <c r="EF538" s="1"/>
  <c r="EI540"/>
  <c r="EC543"/>
  <c r="EF543" s="1"/>
  <c r="EI544"/>
  <c r="DW394"/>
  <c r="EA394"/>
  <c r="T394" s="1"/>
  <c r="DW396"/>
  <c r="EA396"/>
  <c r="T396" s="1"/>
  <c r="DW398"/>
  <c r="EA398"/>
  <c r="T398" s="1"/>
  <c r="DW400"/>
  <c r="EA400"/>
  <c r="T400" s="1"/>
  <c r="DW402"/>
  <c r="EA402"/>
  <c r="T402" s="1"/>
  <c r="DW405"/>
  <c r="EA405"/>
  <c r="T405" s="1"/>
  <c r="DW404"/>
  <c r="EA404"/>
  <c r="T404" s="1"/>
  <c r="DV410"/>
  <c r="ED410"/>
  <c r="U410" s="1"/>
  <c r="EH410"/>
  <c r="W410" s="1"/>
  <c r="DV411"/>
  <c r="DW411" s="1"/>
  <c r="ED411"/>
  <c r="U411" s="1"/>
  <c r="EH411"/>
  <c r="W411" s="1"/>
  <c r="DV415"/>
  <c r="DW415" s="1"/>
  <c r="ED415"/>
  <c r="U415" s="1"/>
  <c r="EH415"/>
  <c r="W415" s="1"/>
  <c r="DV418"/>
  <c r="DW418" s="1"/>
  <c r="ED418"/>
  <c r="U418" s="1"/>
  <c r="EH418"/>
  <c r="W418" s="1"/>
  <c r="DV425"/>
  <c r="DW425" s="1"/>
  <c r="ED425"/>
  <c r="U425" s="1"/>
  <c r="EH425"/>
  <c r="W425" s="1"/>
  <c r="DV426"/>
  <c r="ED426"/>
  <c r="U426" s="1"/>
  <c r="EH426"/>
  <c r="W426" s="1"/>
  <c r="DV427"/>
  <c r="ED427"/>
  <c r="U427" s="1"/>
  <c r="EH427"/>
  <c r="W427" s="1"/>
  <c r="DV429"/>
  <c r="DW429" s="1"/>
  <c r="ED429"/>
  <c r="U429" s="1"/>
  <c r="EH429"/>
  <c r="W429" s="1"/>
  <c r="DV430"/>
  <c r="ED430"/>
  <c r="U430" s="1"/>
  <c r="EH430"/>
  <c r="W430" s="1"/>
  <c r="DV431"/>
  <c r="ED431"/>
  <c r="U431" s="1"/>
  <c r="EH431"/>
  <c r="W431" s="1"/>
  <c r="DV432"/>
  <c r="ED432"/>
  <c r="U432" s="1"/>
  <c r="EH432"/>
  <c r="W432" s="1"/>
  <c r="DV436"/>
  <c r="ED436"/>
  <c r="U436" s="1"/>
  <c r="EH436"/>
  <c r="W436" s="1"/>
  <c r="DV438"/>
  <c r="ED438"/>
  <c r="U438" s="1"/>
  <c r="EH438"/>
  <c r="W438" s="1"/>
  <c r="DV440"/>
  <c r="ED440"/>
  <c r="U440" s="1"/>
  <c r="EH440"/>
  <c r="W440" s="1"/>
  <c r="DV442"/>
  <c r="ED442"/>
  <c r="U442" s="1"/>
  <c r="EH442"/>
  <c r="W442" s="1"/>
  <c r="DV444"/>
  <c r="DW444" s="1"/>
  <c r="ED444"/>
  <c r="U444" s="1"/>
  <c r="EH444"/>
  <c r="W444" s="1"/>
  <c r="DV447"/>
  <c r="DW447" s="1"/>
  <c r="ED447"/>
  <c r="U447" s="1"/>
  <c r="EH447"/>
  <c r="W447" s="1"/>
  <c r="DV449"/>
  <c r="DW449" s="1"/>
  <c r="DW451"/>
  <c r="DX451" s="1"/>
  <c r="DW453"/>
  <c r="DX453" s="1"/>
  <c r="DV455"/>
  <c r="DW455" s="1"/>
  <c r="EA455"/>
  <c r="T455" s="1"/>
  <c r="DW456"/>
  <c r="DX456" s="1"/>
  <c r="DV457"/>
  <c r="DW457" s="1"/>
  <c r="EA457"/>
  <c r="T457" s="1"/>
  <c r="EH459"/>
  <c r="W459" s="1"/>
  <c r="EA460"/>
  <c r="T460" s="1"/>
  <c r="EC460"/>
  <c r="EF460" s="1"/>
  <c r="ED461"/>
  <c r="U461" s="1"/>
  <c r="EA462"/>
  <c r="T462" s="1"/>
  <c r="EC462"/>
  <c r="EF462" s="1"/>
  <c r="ED463"/>
  <c r="U463" s="1"/>
  <c r="EA464"/>
  <c r="T464" s="1"/>
  <c r="ED465"/>
  <c r="U465" s="1"/>
  <c r="DV468"/>
  <c r="DW468" s="1"/>
  <c r="ED468"/>
  <c r="U468" s="1"/>
  <c r="DY470"/>
  <c r="DV473"/>
  <c r="ED473"/>
  <c r="U473" s="1"/>
  <c r="DV475"/>
  <c r="ED475"/>
  <c r="U475" s="1"/>
  <c r="DY476"/>
  <c r="EI543"/>
  <c r="EC546"/>
  <c r="EF546" s="1"/>
  <c r="EB449"/>
  <c r="EI449"/>
  <c r="DV450"/>
  <c r="EB450"/>
  <c r="EI450"/>
  <c r="DV452"/>
  <c r="EB452"/>
  <c r="EI452"/>
  <c r="DV454"/>
  <c r="DW454" s="1"/>
  <c r="EB454"/>
  <c r="EI454"/>
  <c r="ED459"/>
  <c r="U459" s="1"/>
  <c r="DW461"/>
  <c r="DW463"/>
  <c r="DX463" s="1"/>
  <c r="DW465"/>
  <c r="DV467"/>
  <c r="DW467" s="1"/>
  <c r="ED467"/>
  <c r="U467" s="1"/>
  <c r="DY469"/>
  <c r="EI468"/>
  <c r="EF470"/>
  <c r="EA471"/>
  <c r="T471" s="1"/>
  <c r="EH471"/>
  <c r="W471" s="1"/>
  <c r="DV472"/>
  <c r="ED472"/>
  <c r="U472" s="1"/>
  <c r="EI473"/>
  <c r="EI475"/>
  <c r="EF476"/>
  <c r="DY477"/>
  <c r="EC541"/>
  <c r="EF541" s="1"/>
  <c r="EI546"/>
  <c r="EI548"/>
  <c r="DW479"/>
  <c r="DX479" s="1"/>
  <c r="DX480"/>
  <c r="DY480" s="1"/>
  <c r="AS481"/>
  <c r="ED481" s="1"/>
  <c r="U481" s="1"/>
  <c r="DW482"/>
  <c r="DX482" s="1"/>
  <c r="EA482"/>
  <c r="T482" s="1"/>
  <c r="DW484"/>
  <c r="DX484" s="1"/>
  <c r="EA484"/>
  <c r="T484" s="1"/>
  <c r="DV486"/>
  <c r="ED486"/>
  <c r="U486" s="1"/>
  <c r="EH486"/>
  <c r="W486" s="1"/>
  <c r="DX487"/>
  <c r="DY487" s="1"/>
  <c r="DV488"/>
  <c r="DW488" s="1"/>
  <c r="ED488"/>
  <c r="U488" s="1"/>
  <c r="EH488"/>
  <c r="W488" s="1"/>
  <c r="DX489"/>
  <c r="DV490"/>
  <c r="DW490" s="1"/>
  <c r="ED490"/>
  <c r="U490" s="1"/>
  <c r="EH490"/>
  <c r="W490" s="1"/>
  <c r="DX491"/>
  <c r="EJ491" s="1"/>
  <c r="DV492"/>
  <c r="ED492"/>
  <c r="U492" s="1"/>
  <c r="EH492"/>
  <c r="W492" s="1"/>
  <c r="DX493"/>
  <c r="EJ493" s="1"/>
  <c r="DV494"/>
  <c r="ED494"/>
  <c r="U494" s="1"/>
  <c r="EH494"/>
  <c r="W494" s="1"/>
  <c r="DX495"/>
  <c r="DY495" s="1"/>
  <c r="DV496"/>
  <c r="DW496" s="1"/>
  <c r="ED496"/>
  <c r="U496" s="1"/>
  <c r="EH496"/>
  <c r="W496" s="1"/>
  <c r="DX497"/>
  <c r="EJ497" s="1"/>
  <c r="DV498"/>
  <c r="DW498" s="1"/>
  <c r="ED498"/>
  <c r="U498" s="1"/>
  <c r="EH498"/>
  <c r="W498" s="1"/>
  <c r="DX499"/>
  <c r="DV500"/>
  <c r="ED500"/>
  <c r="U500" s="1"/>
  <c r="EH500"/>
  <c r="W500" s="1"/>
  <c r="DV502"/>
  <c r="ED502"/>
  <c r="U502" s="1"/>
  <c r="EH502"/>
  <c r="W502" s="1"/>
  <c r="DX503"/>
  <c r="DY503" s="1"/>
  <c r="AS504"/>
  <c r="ED504" s="1"/>
  <c r="DV505"/>
  <c r="DW505" s="1"/>
  <c r="ED505"/>
  <c r="U505" s="1"/>
  <c r="EH505"/>
  <c r="W505" s="1"/>
  <c r="DX506"/>
  <c r="DY506" s="1"/>
  <c r="DX507"/>
  <c r="DY507" s="1"/>
  <c r="DV508"/>
  <c r="DW508" s="1"/>
  <c r="DX508" s="1"/>
  <c r="ED508"/>
  <c r="U508" s="1"/>
  <c r="EH508"/>
  <c r="W508" s="1"/>
  <c r="DX509"/>
  <c r="DV510"/>
  <c r="DW510" s="1"/>
  <c r="DX510" s="1"/>
  <c r="ED510"/>
  <c r="U510" s="1"/>
  <c r="EH510"/>
  <c r="W510" s="1"/>
  <c r="DX511"/>
  <c r="EJ511" s="1"/>
  <c r="DV512"/>
  <c r="DW512" s="1"/>
  <c r="DX512" s="1"/>
  <c r="ED512"/>
  <c r="U512" s="1"/>
  <c r="EH512"/>
  <c r="W512" s="1"/>
  <c r="DX513"/>
  <c r="DV515"/>
  <c r="ED515"/>
  <c r="U515" s="1"/>
  <c r="EH515"/>
  <c r="W515" s="1"/>
  <c r="DX516"/>
  <c r="DX517"/>
  <c r="DY517" s="1"/>
  <c r="DV519"/>
  <c r="DW519" s="1"/>
  <c r="ED519"/>
  <c r="U519" s="1"/>
  <c r="EH519"/>
  <c r="W519" s="1"/>
  <c r="DX520"/>
  <c r="EJ520" s="1"/>
  <c r="DV521"/>
  <c r="DW521" s="1"/>
  <c r="DX521" s="1"/>
  <c r="ED521"/>
  <c r="U521" s="1"/>
  <c r="EH521"/>
  <c r="W521" s="1"/>
  <c r="DX522"/>
  <c r="DY522" s="1"/>
  <c r="DV523"/>
  <c r="DW523" s="1"/>
  <c r="ED523"/>
  <c r="U523" s="1"/>
  <c r="EH523"/>
  <c r="W523" s="1"/>
  <c r="DX524"/>
  <c r="DY524" s="1"/>
  <c r="DV525"/>
  <c r="DW525" s="1"/>
  <c r="ED525"/>
  <c r="U525" s="1"/>
  <c r="EH525"/>
  <c r="W525" s="1"/>
  <c r="DX526"/>
  <c r="DV527"/>
  <c r="ED527"/>
  <c r="U527" s="1"/>
  <c r="EH527"/>
  <c r="W527" s="1"/>
  <c r="DX528"/>
  <c r="EJ528" s="1"/>
  <c r="DV529"/>
  <c r="ED529"/>
  <c r="U529" s="1"/>
  <c r="EH529"/>
  <c r="W529" s="1"/>
  <c r="DX530"/>
  <c r="DY530" s="1"/>
  <c r="DV531"/>
  <c r="ED531"/>
  <c r="U531" s="1"/>
  <c r="EH531"/>
  <c r="W531" s="1"/>
  <c r="DX532"/>
  <c r="DY532" s="1"/>
  <c r="DV533"/>
  <c r="DW533" s="1"/>
  <c r="ED533"/>
  <c r="U533" s="1"/>
  <c r="EH533"/>
  <c r="W533" s="1"/>
  <c r="DV535"/>
  <c r="ED535"/>
  <c r="U535" s="1"/>
  <c r="EH535"/>
  <c r="W535" s="1"/>
  <c r="DX536"/>
  <c r="DV537"/>
  <c r="ED537"/>
  <c r="U537" s="1"/>
  <c r="EH537"/>
  <c r="W537" s="1"/>
  <c r="DX538"/>
  <c r="EJ538" s="1"/>
  <c r="DV539"/>
  <c r="DW539" s="1"/>
  <c r="DX539" s="1"/>
  <c r="ED539"/>
  <c r="U539" s="1"/>
  <c r="EH539"/>
  <c r="W539" s="1"/>
  <c r="DX540"/>
  <c r="EJ540" s="1"/>
  <c r="DX541"/>
  <c r="EJ541" s="1"/>
  <c r="DV542"/>
  <c r="DW542" s="1"/>
  <c r="DX542" s="1"/>
  <c r="ED542"/>
  <c r="U542" s="1"/>
  <c r="EH542"/>
  <c r="W542" s="1"/>
  <c r="DX543"/>
  <c r="EJ543" s="1"/>
  <c r="DX544"/>
  <c r="DV545"/>
  <c r="DW545" s="1"/>
  <c r="DX545" s="1"/>
  <c r="ED545"/>
  <c r="U545" s="1"/>
  <c r="EH545"/>
  <c r="W545" s="1"/>
  <c r="DX546"/>
  <c r="EJ546" s="1"/>
  <c r="DV547"/>
  <c r="DW547" s="1"/>
  <c r="DX547" s="1"/>
  <c r="ED547"/>
  <c r="U547" s="1"/>
  <c r="EH547"/>
  <c r="W547" s="1"/>
  <c r="DX548"/>
  <c r="EB549"/>
  <c r="EA550"/>
  <c r="T550" s="1"/>
  <c r="EC551"/>
  <c r="EF551" s="1"/>
  <c r="EA552"/>
  <c r="T552" s="1"/>
  <c r="EA554"/>
  <c r="T554" s="1"/>
  <c r="EC555"/>
  <c r="EF555" s="1"/>
  <c r="EA556"/>
  <c r="T556" s="1"/>
  <c r="EC557"/>
  <c r="EF557" s="1"/>
  <c r="EA558"/>
  <c r="T558" s="1"/>
  <c r="DV559"/>
  <c r="DW559" s="1"/>
  <c r="DX559" s="1"/>
  <c r="EI560"/>
  <c r="EA561"/>
  <c r="T561" s="1"/>
  <c r="EC562"/>
  <c r="EF562" s="1"/>
  <c r="DW563"/>
  <c r="DW565"/>
  <c r="DX565" s="1"/>
  <c r="EA567"/>
  <c r="T567" s="1"/>
  <c r="DW569"/>
  <c r="DX569" s="1"/>
  <c r="DY569" s="1"/>
  <c r="EC570"/>
  <c r="EF570" s="1"/>
  <c r="EC572"/>
  <c r="EF572" s="1"/>
  <c r="EC574"/>
  <c r="EF574" s="1"/>
  <c r="EC576"/>
  <c r="EF576" s="1"/>
  <c r="EC578"/>
  <c r="EF578" s="1"/>
  <c r="EC582"/>
  <c r="EF582" s="1"/>
  <c r="EB585"/>
  <c r="EI586"/>
  <c r="EC597"/>
  <c r="EF597" s="1"/>
  <c r="EJ597"/>
  <c r="EI602"/>
  <c r="EI603"/>
  <c r="EC604"/>
  <c r="EF604" s="1"/>
  <c r="EJ604"/>
  <c r="DY605"/>
  <c r="EJ607"/>
  <c r="EB609"/>
  <c r="EC610"/>
  <c r="EF610" s="1"/>
  <c r="EB615"/>
  <c r="DY616"/>
  <c r="EB619"/>
  <c r="EC627"/>
  <c r="EF627" s="1"/>
  <c r="EJ627"/>
  <c r="EB630"/>
  <c r="DY631"/>
  <c r="EC633"/>
  <c r="EF633" s="1"/>
  <c r="DW556"/>
  <c r="DX556" s="1"/>
  <c r="EC556"/>
  <c r="EF556" s="1"/>
  <c r="DW558"/>
  <c r="DX558" s="1"/>
  <c r="EC558"/>
  <c r="EF558" s="1"/>
  <c r="EI559"/>
  <c r="EA560"/>
  <c r="T560" s="1"/>
  <c r="EI563"/>
  <c r="EI565"/>
  <c r="EI566"/>
  <c r="EC568"/>
  <c r="EF568" s="1"/>
  <c r="EI570"/>
  <c r="EI572"/>
  <c r="EI574"/>
  <c r="EI576"/>
  <c r="EI578"/>
  <c r="EI580"/>
  <c r="EI582"/>
  <c r="EB583"/>
  <c r="EC588"/>
  <c r="EF588" s="1"/>
  <c r="EC590"/>
  <c r="EF590" s="1"/>
  <c r="DY593"/>
  <c r="EB594"/>
  <c r="EC614"/>
  <c r="EF614" s="1"/>
  <c r="EB617"/>
  <c r="DY621"/>
  <c r="DY623"/>
  <c r="EB624"/>
  <c r="DY625"/>
  <c r="EB636"/>
  <c r="EC549"/>
  <c r="EF549" s="1"/>
  <c r="DV550"/>
  <c r="ED550"/>
  <c r="U550" s="1"/>
  <c r="DV552"/>
  <c r="DW552" s="1"/>
  <c r="ED552"/>
  <c r="U552" s="1"/>
  <c r="DV554"/>
  <c r="ED554"/>
  <c r="U554" s="1"/>
  <c r="EA559"/>
  <c r="T559" s="1"/>
  <c r="DW560"/>
  <c r="DX560" s="1"/>
  <c r="DW561"/>
  <c r="DX561" s="1"/>
  <c r="EI562"/>
  <c r="EA563"/>
  <c r="T563" s="1"/>
  <c r="EA565"/>
  <c r="T565" s="1"/>
  <c r="DW567"/>
  <c r="DX567" s="1"/>
  <c r="EA569"/>
  <c r="T569" s="1"/>
  <c r="EI588"/>
  <c r="EI590"/>
  <c r="EI592"/>
  <c r="EB596"/>
  <c r="DY597"/>
  <c r="EC599"/>
  <c r="EF599" s="1"/>
  <c r="DY604"/>
  <c r="EC605"/>
  <c r="EF605" s="1"/>
  <c r="EJ605"/>
  <c r="DY607"/>
  <c r="EB608"/>
  <c r="DY610"/>
  <c r="EC616"/>
  <c r="EF616" s="1"/>
  <c r="EC620"/>
  <c r="EF620" s="1"/>
  <c r="EB626"/>
  <c r="DY627"/>
  <c r="EC631"/>
  <c r="EF631" s="1"/>
  <c r="EJ631"/>
  <c r="EC632"/>
  <c r="EF632" s="1"/>
  <c r="EB634"/>
  <c r="EC635"/>
  <c r="EF635" s="1"/>
  <c r="EI550"/>
  <c r="EI552"/>
  <c r="EI554"/>
  <c r="EI556"/>
  <c r="EI558"/>
  <c r="EC559"/>
  <c r="EF559" s="1"/>
  <c r="EA562"/>
  <c r="T562" s="1"/>
  <c r="EI564"/>
  <c r="EC566"/>
  <c r="EF566" s="1"/>
  <c r="EI568"/>
  <c r="EC569"/>
  <c r="EF569" s="1"/>
  <c r="EC586"/>
  <c r="EF586" s="1"/>
  <c r="EC595"/>
  <c r="EF595" s="1"/>
  <c r="EB598"/>
  <c r="EI599"/>
  <c r="EB613"/>
  <c r="EC625"/>
  <c r="EF625" s="1"/>
  <c r="EB628"/>
  <c r="EI632"/>
  <c r="EI637"/>
  <c r="EC642"/>
  <c r="EF642" s="1"/>
  <c r="DV551"/>
  <c r="DV553"/>
  <c r="DV555"/>
  <c r="DV557"/>
  <c r="EF561"/>
  <c r="DX562"/>
  <c r="EF563"/>
  <c r="DV564"/>
  <c r="DV566"/>
  <c r="EF567"/>
  <c r="DV568"/>
  <c r="DV570"/>
  <c r="DX571"/>
  <c r="EB571"/>
  <c r="DV572"/>
  <c r="DX573"/>
  <c r="EJ573" s="1"/>
  <c r="EB573"/>
  <c r="EF573"/>
  <c r="DV574"/>
  <c r="EB575"/>
  <c r="DV576"/>
  <c r="DX577"/>
  <c r="EJ577" s="1"/>
  <c r="EB577"/>
  <c r="DV578"/>
  <c r="DX579"/>
  <c r="EB579"/>
  <c r="DV580"/>
  <c r="DX581"/>
  <c r="EJ581" s="1"/>
  <c r="EB581"/>
  <c r="EF581"/>
  <c r="DV582"/>
  <c r="DW583"/>
  <c r="EC583"/>
  <c r="EF583" s="1"/>
  <c r="EI583"/>
  <c r="DW585"/>
  <c r="DX585" s="1"/>
  <c r="EI585"/>
  <c r="DV586"/>
  <c r="DX587"/>
  <c r="EJ587" s="1"/>
  <c r="EB587"/>
  <c r="DV588"/>
  <c r="DX589"/>
  <c r="EJ589" s="1"/>
  <c r="EB589"/>
  <c r="DV590"/>
  <c r="DX591"/>
  <c r="EJ591" s="1"/>
  <c r="EB591"/>
  <c r="DV592"/>
  <c r="DW594"/>
  <c r="DX594" s="1"/>
  <c r="DY594" s="1"/>
  <c r="EC594"/>
  <c r="EF594" s="1"/>
  <c r="EI594"/>
  <c r="DW596"/>
  <c r="DX596" s="1"/>
  <c r="DY596" s="1"/>
  <c r="EC596"/>
  <c r="EF596" s="1"/>
  <c r="EI596"/>
  <c r="DW598"/>
  <c r="DX598" s="1"/>
  <c r="DY598" s="1"/>
  <c r="EC598"/>
  <c r="EF598" s="1"/>
  <c r="EI598"/>
  <c r="DV599"/>
  <c r="DX600"/>
  <c r="EJ600" s="1"/>
  <c r="EB600"/>
  <c r="DV602"/>
  <c r="DX601"/>
  <c r="EB601"/>
  <c r="DV603"/>
  <c r="DW608"/>
  <c r="DX608" s="1"/>
  <c r="DY608" s="1"/>
  <c r="EI608"/>
  <c r="DW609"/>
  <c r="DX609" s="1"/>
  <c r="EC609"/>
  <c r="EF609" s="1"/>
  <c r="EI609"/>
  <c r="DW613"/>
  <c r="DX613" s="1"/>
  <c r="EI613"/>
  <c r="DW615"/>
  <c r="DX615" s="1"/>
  <c r="DY615" s="1"/>
  <c r="EC615"/>
  <c r="EF615" s="1"/>
  <c r="EI615"/>
  <c r="DW617"/>
  <c r="DX617" s="1"/>
  <c r="DY617" s="1"/>
  <c r="EC617"/>
  <c r="EF617" s="1"/>
  <c r="EI617"/>
  <c r="DW619"/>
  <c r="DX619" s="1"/>
  <c r="DY619" s="1"/>
  <c r="EI619"/>
  <c r="DW624"/>
  <c r="DX624" s="1"/>
  <c r="DY624" s="1"/>
  <c r="EC624"/>
  <c r="EF624" s="1"/>
  <c r="EI624"/>
  <c r="DW626"/>
  <c r="DX626" s="1"/>
  <c r="EI626"/>
  <c r="DW628"/>
  <c r="EC628"/>
  <c r="EF628" s="1"/>
  <c r="EI628"/>
  <c r="DW630"/>
  <c r="DX630" s="1"/>
  <c r="EC630"/>
  <c r="EF630" s="1"/>
  <c r="EI630"/>
  <c r="DV632"/>
  <c r="DX633"/>
  <c r="EB633"/>
  <c r="DW634"/>
  <c r="DX634" s="1"/>
  <c r="EI634"/>
  <c r="DW636"/>
  <c r="DX636" s="1"/>
  <c r="DY636" s="1"/>
  <c r="EC636"/>
  <c r="EF636" s="1"/>
  <c r="EI636"/>
  <c r="ED639"/>
  <c r="U639" s="1"/>
  <c r="EB641"/>
  <c r="EI641"/>
  <c r="EB642"/>
  <c r="EB643"/>
  <c r="EF646"/>
  <c r="EA649"/>
  <c r="T649" s="1"/>
  <c r="EI649"/>
  <c r="DV654"/>
  <c r="ED654"/>
  <c r="U654" s="1"/>
  <c r="EB656"/>
  <c r="EB638"/>
  <c r="EC641"/>
  <c r="EF641" s="1"/>
  <c r="EI642"/>
  <c r="EI643"/>
  <c r="EC644"/>
  <c r="EF644" s="1"/>
  <c r="EC645"/>
  <c r="EF645" s="1"/>
  <c r="EC650"/>
  <c r="EF650" s="1"/>
  <c r="EC651"/>
  <c r="EF651" s="1"/>
  <c r="EC652"/>
  <c r="EF652" s="1"/>
  <c r="EH654"/>
  <c r="W654" s="1"/>
  <c r="EC657"/>
  <c r="EF657" s="1"/>
  <c r="EC659"/>
  <c r="EF659" s="1"/>
  <c r="DW660"/>
  <c r="DX660" s="1"/>
  <c r="EB662"/>
  <c r="DV638"/>
  <c r="DW638" s="1"/>
  <c r="EC643"/>
  <c r="EF643" s="1"/>
  <c r="DW644"/>
  <c r="DW645"/>
  <c r="EC649"/>
  <c r="EF649" s="1"/>
  <c r="DW650"/>
  <c r="DX650" s="1"/>
  <c r="DW651"/>
  <c r="DX651" s="1"/>
  <c r="DW652"/>
  <c r="DX652" s="1"/>
  <c r="DV655"/>
  <c r="DW655" s="1"/>
  <c r="ED655"/>
  <c r="U655" s="1"/>
  <c r="DW657"/>
  <c r="DW659"/>
  <c r="DX659" s="1"/>
  <c r="EA660"/>
  <c r="T660" s="1"/>
  <c r="EB663"/>
  <c r="EC664"/>
  <c r="EF664" s="1"/>
  <c r="DV637"/>
  <c r="EA637"/>
  <c r="T637" s="1"/>
  <c r="ED638"/>
  <c r="U638" s="1"/>
  <c r="DV639"/>
  <c r="EB639"/>
  <c r="EI639"/>
  <c r="DY640"/>
  <c r="EB640"/>
  <c r="EA644"/>
  <c r="T644" s="1"/>
  <c r="EI644"/>
  <c r="EA645"/>
  <c r="T645" s="1"/>
  <c r="EI645"/>
  <c r="DW649"/>
  <c r="DX649" s="1"/>
  <c r="EA650"/>
  <c r="T650" s="1"/>
  <c r="EI650"/>
  <c r="EA651"/>
  <c r="T651" s="1"/>
  <c r="EI651"/>
  <c r="EA652"/>
  <c r="T652" s="1"/>
  <c r="EI652"/>
  <c r="EH655"/>
  <c r="W655" s="1"/>
  <c r="EA657"/>
  <c r="T657" s="1"/>
  <c r="EI657"/>
  <c r="EF658"/>
  <c r="EA659"/>
  <c r="T659" s="1"/>
  <c r="EI659"/>
  <c r="DW641"/>
  <c r="DW646"/>
  <c r="DW647"/>
  <c r="DW648"/>
  <c r="DW653"/>
  <c r="DW656"/>
  <c r="DW658"/>
  <c r="DW662"/>
  <c r="DW663"/>
  <c r="EC665"/>
  <c r="EF665" s="1"/>
  <c r="EB666"/>
  <c r="EB668"/>
  <c r="EB670"/>
  <c r="EB672"/>
  <c r="EB674"/>
  <c r="EA676"/>
  <c r="T676" s="1"/>
  <c r="EC677"/>
  <c r="EF677" s="1"/>
  <c r="EA678"/>
  <c r="T678" s="1"/>
  <c r="EC679"/>
  <c r="EF679" s="1"/>
  <c r="EA680"/>
  <c r="T680" s="1"/>
  <c r="EI682"/>
  <c r="EA683"/>
  <c r="T683" s="1"/>
  <c r="EI685"/>
  <c r="DW687"/>
  <c r="DX687" s="1"/>
  <c r="DY687" s="1"/>
  <c r="EA689"/>
  <c r="T689" s="1"/>
  <c r="DW691"/>
  <c r="DX691" s="1"/>
  <c r="DY691" s="1"/>
  <c r="EC692"/>
  <c r="EF692" s="1"/>
  <c r="EI693"/>
  <c r="EC698"/>
  <c r="EF698" s="1"/>
  <c r="DY701"/>
  <c r="DY702"/>
  <c r="EB703"/>
  <c r="EC708"/>
  <c r="EF708" s="1"/>
  <c r="EB711"/>
  <c r="EC715"/>
  <c r="EF715" s="1"/>
  <c r="EC721"/>
  <c r="EF721" s="1"/>
  <c r="EC723"/>
  <c r="EF723" s="1"/>
  <c r="EC729"/>
  <c r="EF729" s="1"/>
  <c r="EC731"/>
  <c r="EF731" s="1"/>
  <c r="EC739"/>
  <c r="EF739" s="1"/>
  <c r="EC741"/>
  <c r="EF741" s="1"/>
  <c r="EI744"/>
  <c r="DW753"/>
  <c r="EA682"/>
  <c r="T682" s="1"/>
  <c r="EI688"/>
  <c r="EC690"/>
  <c r="EF690" s="1"/>
  <c r="EC695"/>
  <c r="EF695" s="1"/>
  <c r="EI698"/>
  <c r="EI700"/>
  <c r="EB705"/>
  <c r="EC710"/>
  <c r="EF710" s="1"/>
  <c r="EB713"/>
  <c r="EI715"/>
  <c r="EI717"/>
  <c r="EI719"/>
  <c r="EI721"/>
  <c r="EI723"/>
  <c r="EI725"/>
  <c r="EI727"/>
  <c r="EI729"/>
  <c r="EI731"/>
  <c r="EI736"/>
  <c r="EI739"/>
  <c r="EI741"/>
  <c r="EI743"/>
  <c r="DW751"/>
  <c r="DX751" s="1"/>
  <c r="DY751" s="1"/>
  <c r="EC660"/>
  <c r="EF660" s="1"/>
  <c r="DW661"/>
  <c r="EA661"/>
  <c r="T661" s="1"/>
  <c r="EC661"/>
  <c r="EF661" s="1"/>
  <c r="DW664"/>
  <c r="DX664" s="1"/>
  <c r="EA664"/>
  <c r="T664" s="1"/>
  <c r="DX665"/>
  <c r="EJ665" s="1"/>
  <c r="DW666"/>
  <c r="EF666"/>
  <c r="EH666"/>
  <c r="W666" s="1"/>
  <c r="DW668"/>
  <c r="EH668"/>
  <c r="W668" s="1"/>
  <c r="DX669"/>
  <c r="DY669" s="1"/>
  <c r="DW670"/>
  <c r="DX670" s="1"/>
  <c r="EF670"/>
  <c r="EH670"/>
  <c r="W670" s="1"/>
  <c r="DX671"/>
  <c r="DY671" s="1"/>
  <c r="DW672"/>
  <c r="EH672"/>
  <c r="W672" s="1"/>
  <c r="DX673"/>
  <c r="DY673" s="1"/>
  <c r="DW674"/>
  <c r="EH674"/>
  <c r="W674" s="1"/>
  <c r="DX675"/>
  <c r="DY675" s="1"/>
  <c r="DV676"/>
  <c r="DW676" s="1"/>
  <c r="ED676"/>
  <c r="U676" s="1"/>
  <c r="EB677"/>
  <c r="DV678"/>
  <c r="DW678" s="1"/>
  <c r="ED678"/>
  <c r="U678" s="1"/>
  <c r="EB679"/>
  <c r="DV680"/>
  <c r="DW680" s="1"/>
  <c r="ED680"/>
  <c r="U680" s="1"/>
  <c r="EA681"/>
  <c r="T681" s="1"/>
  <c r="EH681"/>
  <c r="W681" s="1"/>
  <c r="DW682"/>
  <c r="DX682" s="1"/>
  <c r="EC682"/>
  <c r="EF682" s="1"/>
  <c r="DW683"/>
  <c r="DX683" s="1"/>
  <c r="DY683" s="1"/>
  <c r="EI684"/>
  <c r="EC685"/>
  <c r="EF685" s="1"/>
  <c r="EA687"/>
  <c r="T687" s="1"/>
  <c r="DW689"/>
  <c r="DX689" s="1"/>
  <c r="DY689" s="1"/>
  <c r="EA691"/>
  <c r="T691" s="1"/>
  <c r="EI692"/>
  <c r="EI695"/>
  <c r="EC699"/>
  <c r="EF699" s="1"/>
  <c r="EJ701"/>
  <c r="EJ702"/>
  <c r="EC704"/>
  <c r="EF704" s="1"/>
  <c r="EB707"/>
  <c r="EC712"/>
  <c r="EF712" s="1"/>
  <c r="EC716"/>
  <c r="EF716" s="1"/>
  <c r="EC718"/>
  <c r="EF718" s="1"/>
  <c r="EC720"/>
  <c r="EF720" s="1"/>
  <c r="EC722"/>
  <c r="EF722" s="1"/>
  <c r="EC724"/>
  <c r="EF724" s="1"/>
  <c r="EC728"/>
  <c r="EF728" s="1"/>
  <c r="EC730"/>
  <c r="EF730" s="1"/>
  <c r="EC732"/>
  <c r="EF732" s="1"/>
  <c r="EC735"/>
  <c r="EF735" s="1"/>
  <c r="EC740"/>
  <c r="EF740" s="1"/>
  <c r="EC742"/>
  <c r="EF742" s="1"/>
  <c r="DW749"/>
  <c r="DX749" s="1"/>
  <c r="EC757"/>
  <c r="EF757" s="1"/>
  <c r="ED667"/>
  <c r="U667" s="1"/>
  <c r="ED669"/>
  <c r="U669" s="1"/>
  <c r="ED671"/>
  <c r="U671" s="1"/>
  <c r="ED673"/>
  <c r="U673" s="1"/>
  <c r="ED675"/>
  <c r="U675" s="1"/>
  <c r="EI676"/>
  <c r="EI678"/>
  <c r="EI680"/>
  <c r="DW681"/>
  <c r="DX681" s="1"/>
  <c r="EC681"/>
  <c r="EF681" s="1"/>
  <c r="EA684"/>
  <c r="T684" s="1"/>
  <c r="EI686"/>
  <c r="EC687"/>
  <c r="EF687" s="1"/>
  <c r="EI690"/>
  <c r="EC691"/>
  <c r="EF691" s="1"/>
  <c r="EA692"/>
  <c r="T692" s="1"/>
  <c r="EC706"/>
  <c r="EF706" s="1"/>
  <c r="EJ706"/>
  <c r="EB709"/>
  <c r="EI732"/>
  <c r="EI735"/>
  <c r="DW746"/>
  <c r="DX746" s="1"/>
  <c r="DY746" s="1"/>
  <c r="DW755"/>
  <c r="DX755" s="1"/>
  <c r="DY755" s="1"/>
  <c r="EC763"/>
  <c r="EF763" s="1"/>
  <c r="DV677"/>
  <c r="DV679"/>
  <c r="EF683"/>
  <c r="DV685"/>
  <c r="DV686"/>
  <c r="DV688"/>
  <c r="EF689"/>
  <c r="DV690"/>
  <c r="DX692"/>
  <c r="DY692" s="1"/>
  <c r="DV693"/>
  <c r="DX694"/>
  <c r="EJ694" s="1"/>
  <c r="EB694"/>
  <c r="DV695"/>
  <c r="DX696"/>
  <c r="EJ696" s="1"/>
  <c r="EB696"/>
  <c r="EF696"/>
  <c r="EB697"/>
  <c r="EF697"/>
  <c r="DV698"/>
  <c r="DX699"/>
  <c r="EB699"/>
  <c r="DV700"/>
  <c r="DW703"/>
  <c r="DX703" s="1"/>
  <c r="DY703" s="1"/>
  <c r="EI703"/>
  <c r="DW705"/>
  <c r="DX705" s="1"/>
  <c r="DY705" s="1"/>
  <c r="EC705"/>
  <c r="EF705" s="1"/>
  <c r="EI705"/>
  <c r="DW707"/>
  <c r="DX707" s="1"/>
  <c r="DY707" s="1"/>
  <c r="EC707"/>
  <c r="EF707" s="1"/>
  <c r="EI707"/>
  <c r="DW709"/>
  <c r="DX709" s="1"/>
  <c r="DY709" s="1"/>
  <c r="EC709"/>
  <c r="EF709" s="1"/>
  <c r="EI709"/>
  <c r="DW711"/>
  <c r="DX711" s="1"/>
  <c r="DY711" s="1"/>
  <c r="EI711"/>
  <c r="DW713"/>
  <c r="DX713" s="1"/>
  <c r="DY713" s="1"/>
  <c r="EC713"/>
  <c r="EF713" s="1"/>
  <c r="EI713"/>
  <c r="DX714"/>
  <c r="EJ714" s="1"/>
  <c r="EB714"/>
  <c r="EF714"/>
  <c r="DV715"/>
  <c r="DX716"/>
  <c r="EJ716" s="1"/>
  <c r="EB716"/>
  <c r="DV717"/>
  <c r="DX718"/>
  <c r="EJ718" s="1"/>
  <c r="EB718"/>
  <c r="DV719"/>
  <c r="DX720"/>
  <c r="EJ720" s="1"/>
  <c r="EB720"/>
  <c r="DV721"/>
  <c r="DX722"/>
  <c r="EJ722" s="1"/>
  <c r="EB722"/>
  <c r="DV723"/>
  <c r="DX724"/>
  <c r="EJ724" s="1"/>
  <c r="EB724"/>
  <c r="DV725"/>
  <c r="DX726"/>
  <c r="EB726"/>
  <c r="DV727"/>
  <c r="DX728"/>
  <c r="EJ728" s="1"/>
  <c r="EB728"/>
  <c r="DV729"/>
  <c r="DX730"/>
  <c r="EJ730" s="1"/>
  <c r="EB730"/>
  <c r="DV731"/>
  <c r="DV732"/>
  <c r="DX733"/>
  <c r="EJ733" s="1"/>
  <c r="EB733"/>
  <c r="DX734"/>
  <c r="EJ734" s="1"/>
  <c r="EB734"/>
  <c r="EF734"/>
  <c r="DV735"/>
  <c r="DV736"/>
  <c r="DX737"/>
  <c r="EJ737" s="1"/>
  <c r="EB737"/>
  <c r="DX738"/>
  <c r="EJ738" s="1"/>
  <c r="EB738"/>
  <c r="EF738"/>
  <c r="DV739"/>
  <c r="DX740"/>
  <c r="EJ740" s="1"/>
  <c r="EB740"/>
  <c r="DV741"/>
  <c r="DX742"/>
  <c r="EJ742" s="1"/>
  <c r="EB742"/>
  <c r="DV743"/>
  <c r="DW745"/>
  <c r="DW747"/>
  <c r="DW750"/>
  <c r="DW752"/>
  <c r="DW754"/>
  <c r="DW756"/>
  <c r="ED758"/>
  <c r="U758" s="1"/>
  <c r="EF759"/>
  <c r="DV762"/>
  <c r="DW762" s="1"/>
  <c r="EH762"/>
  <c r="W762" s="1"/>
  <c r="EB763"/>
  <c r="EB765"/>
  <c r="DV766"/>
  <c r="DW766" s="1"/>
  <c r="DX766" s="1"/>
  <c r="ED768"/>
  <c r="U768" s="1"/>
  <c r="EC776"/>
  <c r="EF776" s="1"/>
  <c r="EC784"/>
  <c r="EF784" s="1"/>
  <c r="EC786"/>
  <c r="EF786" s="1"/>
  <c r="EH756"/>
  <c r="W756" s="1"/>
  <c r="EB757"/>
  <c r="ED760"/>
  <c r="U760" s="1"/>
  <c r="DV764"/>
  <c r="ED766"/>
  <c r="U766" s="1"/>
  <c r="EH768"/>
  <c r="W768" s="1"/>
  <c r="EC769"/>
  <c r="EF769" s="1"/>
  <c r="ED745"/>
  <c r="U745" s="1"/>
  <c r="ED747"/>
  <c r="U747" s="1"/>
  <c r="ED750"/>
  <c r="U750" s="1"/>
  <c r="ED752"/>
  <c r="U752" s="1"/>
  <c r="ED754"/>
  <c r="U754" s="1"/>
  <c r="ED756"/>
  <c r="U756" s="1"/>
  <c r="DV758"/>
  <c r="EH758"/>
  <c r="W758" s="1"/>
  <c r="ED762"/>
  <c r="U762" s="1"/>
  <c r="ED764"/>
  <c r="U764" s="1"/>
  <c r="EH766"/>
  <c r="W766" s="1"/>
  <c r="EC780"/>
  <c r="EF780" s="1"/>
  <c r="EC789"/>
  <c r="EF789" s="1"/>
  <c r="EC791"/>
  <c r="EF791" s="1"/>
  <c r="EC793"/>
  <c r="EF793" s="1"/>
  <c r="EC795"/>
  <c r="EF795" s="1"/>
  <c r="EC808"/>
  <c r="EF808" s="1"/>
  <c r="DV744"/>
  <c r="DW744" s="1"/>
  <c r="EA744"/>
  <c r="T744" s="1"/>
  <c r="EB746"/>
  <c r="EC746"/>
  <c r="EF746" s="1"/>
  <c r="EB749"/>
  <c r="EC749"/>
  <c r="EF749" s="1"/>
  <c r="EB751"/>
  <c r="EC751"/>
  <c r="EF751" s="1"/>
  <c r="DX753"/>
  <c r="DY753" s="1"/>
  <c r="EB753"/>
  <c r="EC753"/>
  <c r="EF753" s="1"/>
  <c r="EB755"/>
  <c r="EC755"/>
  <c r="EF755" s="1"/>
  <c r="EA759"/>
  <c r="T759" s="1"/>
  <c r="DV760"/>
  <c r="DW760" s="1"/>
  <c r="EH760"/>
  <c r="W760" s="1"/>
  <c r="EB761"/>
  <c r="EC761"/>
  <c r="EF761" s="1"/>
  <c r="EH764"/>
  <c r="W764" s="1"/>
  <c r="EC765"/>
  <c r="EF765" s="1"/>
  <c r="DV768"/>
  <c r="EC778"/>
  <c r="EF778" s="1"/>
  <c r="DX757"/>
  <c r="DY757" s="1"/>
  <c r="DX759"/>
  <c r="DX761"/>
  <c r="EJ761" s="1"/>
  <c r="DX763"/>
  <c r="EJ763" s="1"/>
  <c r="DX767"/>
  <c r="EJ767" s="1"/>
  <c r="DW775"/>
  <c r="DX775" s="1"/>
  <c r="EA775"/>
  <c r="T775" s="1"/>
  <c r="EC775"/>
  <c r="EF775" s="1"/>
  <c r="DW777"/>
  <c r="DX777" s="1"/>
  <c r="EA777"/>
  <c r="T777" s="1"/>
  <c r="EC777"/>
  <c r="EF777" s="1"/>
  <c r="DW779"/>
  <c r="DX779" s="1"/>
  <c r="EA779"/>
  <c r="T779" s="1"/>
  <c r="EC779"/>
  <c r="EF779" s="1"/>
  <c r="DW781"/>
  <c r="DX781" s="1"/>
  <c r="EA781"/>
  <c r="T781" s="1"/>
  <c r="EC781"/>
  <c r="EF781" s="1"/>
  <c r="DX782"/>
  <c r="DY782" s="1"/>
  <c r="DV783"/>
  <c r="DW783" s="1"/>
  <c r="ED783"/>
  <c r="U783" s="1"/>
  <c r="EH783"/>
  <c r="W783" s="1"/>
  <c r="DX784"/>
  <c r="EJ784" s="1"/>
  <c r="DV785"/>
  <c r="ED785"/>
  <c r="U785" s="1"/>
  <c r="EH785"/>
  <c r="W785" s="1"/>
  <c r="DX786"/>
  <c r="EJ786" s="1"/>
  <c r="DV788"/>
  <c r="DW788" s="1"/>
  <c r="DX788" s="1"/>
  <c r="ED788"/>
  <c r="U788" s="1"/>
  <c r="EH788"/>
  <c r="W788" s="1"/>
  <c r="DX789"/>
  <c r="DY789" s="1"/>
  <c r="DV790"/>
  <c r="DW790" s="1"/>
  <c r="ED790"/>
  <c r="U790" s="1"/>
  <c r="EH790"/>
  <c r="W790" s="1"/>
  <c r="DV792"/>
  <c r="DW792" s="1"/>
  <c r="DX792" s="1"/>
  <c r="ED792"/>
  <c r="U792" s="1"/>
  <c r="EH792"/>
  <c r="W792" s="1"/>
  <c r="DX793"/>
  <c r="DY793" s="1"/>
  <c r="DV794"/>
  <c r="DW794" s="1"/>
  <c r="ED794"/>
  <c r="U794" s="1"/>
  <c r="EH794"/>
  <c r="W794" s="1"/>
  <c r="DX795"/>
  <c r="EJ795" s="1"/>
  <c r="EA796"/>
  <c r="T796" s="1"/>
  <c r="EI796"/>
  <c r="ED797"/>
  <c r="U797" s="1"/>
  <c r="EA798"/>
  <c r="T798" s="1"/>
  <c r="EC798"/>
  <c r="EF798" s="1"/>
  <c r="EI798"/>
  <c r="ED799"/>
  <c r="U799" s="1"/>
  <c r="EA800"/>
  <c r="T800" s="1"/>
  <c r="EC800"/>
  <c r="EF800" s="1"/>
  <c r="EI800"/>
  <c r="ED801"/>
  <c r="U801" s="1"/>
  <c r="DV803"/>
  <c r="DW803" s="1"/>
  <c r="EB803"/>
  <c r="DV805"/>
  <c r="DW805" s="1"/>
  <c r="EB805"/>
  <c r="DW806"/>
  <c r="EA812"/>
  <c r="T812" s="1"/>
  <c r="EI812"/>
  <c r="EB813"/>
  <c r="DW814"/>
  <c r="DX814" s="1"/>
  <c r="DY814" s="1"/>
  <c r="EB819"/>
  <c r="EB823"/>
  <c r="EC839"/>
  <c r="EF839" s="1"/>
  <c r="AS782"/>
  <c r="ED782" s="1"/>
  <c r="U782" s="1"/>
  <c r="DW797"/>
  <c r="DW799"/>
  <c r="DW801"/>
  <c r="DX802"/>
  <c r="DY802" s="1"/>
  <c r="ED803"/>
  <c r="DX804"/>
  <c r="DY804" s="1"/>
  <c r="ED805"/>
  <c r="U805" s="1"/>
  <c r="EA806"/>
  <c r="T806" s="1"/>
  <c r="EI806"/>
  <c r="DW808"/>
  <c r="DX808" s="1"/>
  <c r="EA814"/>
  <c r="T814" s="1"/>
  <c r="EI814"/>
  <c r="EC821"/>
  <c r="EF821" s="1"/>
  <c r="EB826"/>
  <c r="EB832"/>
  <c r="EI797"/>
  <c r="EI799"/>
  <c r="EI801"/>
  <c r="EF804"/>
  <c r="EA808"/>
  <c r="T808" s="1"/>
  <c r="EI808"/>
  <c r="DW810"/>
  <c r="DX810" s="1"/>
  <c r="EC812"/>
  <c r="EF812" s="1"/>
  <c r="EB817"/>
  <c r="EC827"/>
  <c r="EF827" s="1"/>
  <c r="EB828"/>
  <c r="EB831"/>
  <c r="EB802"/>
  <c r="EH803"/>
  <c r="W803" s="1"/>
  <c r="EB804"/>
  <c r="EH805"/>
  <c r="W805" s="1"/>
  <c r="EC806"/>
  <c r="EF806" s="1"/>
  <c r="EA810"/>
  <c r="T810" s="1"/>
  <c r="EI810"/>
  <c r="DW812"/>
  <c r="EC814"/>
  <c r="EF814" s="1"/>
  <c r="EB820"/>
  <c r="EB824"/>
  <c r="EC829"/>
  <c r="EF829" s="1"/>
  <c r="EC833"/>
  <c r="EF833" s="1"/>
  <c r="EC836"/>
  <c r="EF836" s="1"/>
  <c r="DW807"/>
  <c r="EC807"/>
  <c r="EF807" s="1"/>
  <c r="EI807"/>
  <c r="DW809"/>
  <c r="DX809" s="1"/>
  <c r="DY809" s="1"/>
  <c r="EC809"/>
  <c r="EF809" s="1"/>
  <c r="EI809"/>
  <c r="DW811"/>
  <c r="EC811"/>
  <c r="EF811" s="1"/>
  <c r="EI811"/>
  <c r="DW813"/>
  <c r="EC813"/>
  <c r="EF813" s="1"/>
  <c r="EI813"/>
  <c r="DW815"/>
  <c r="EC815"/>
  <c r="EF815" s="1"/>
  <c r="EI815"/>
  <c r="DW817"/>
  <c r="EC817"/>
  <c r="EF817" s="1"/>
  <c r="EI817"/>
  <c r="DW819"/>
  <c r="EC819"/>
  <c r="EF819" s="1"/>
  <c r="EI819"/>
  <c r="DW820"/>
  <c r="EC820"/>
  <c r="EF820" s="1"/>
  <c r="EI820"/>
  <c r="DW823"/>
  <c r="DX823" s="1"/>
  <c r="DY823" s="1"/>
  <c r="EC823"/>
  <c r="EF823" s="1"/>
  <c r="EI823"/>
  <c r="DW824"/>
  <c r="EC824"/>
  <c r="EF824" s="1"/>
  <c r="EI824"/>
  <c r="DW826"/>
  <c r="EC826"/>
  <c r="EF826" s="1"/>
  <c r="EI826"/>
  <c r="DW828"/>
  <c r="EC828"/>
  <c r="EF828" s="1"/>
  <c r="EI828"/>
  <c r="DW831"/>
  <c r="EC831"/>
  <c r="EF831" s="1"/>
  <c r="EI831"/>
  <c r="DW832"/>
  <c r="DX832" s="1"/>
  <c r="DY832" s="1"/>
  <c r="EC832"/>
  <c r="EF832" s="1"/>
  <c r="EI832"/>
  <c r="EC835"/>
  <c r="EF835" s="1"/>
  <c r="EC837"/>
  <c r="EF837" s="1"/>
  <c r="EC838"/>
  <c r="EF838" s="1"/>
  <c r="DX840"/>
  <c r="DY840" s="1"/>
  <c r="EB841"/>
  <c r="EI841"/>
  <c r="DX842"/>
  <c r="DY842" s="1"/>
  <c r="EB843"/>
  <c r="EI843"/>
  <c r="DX844"/>
  <c r="DY844" s="1"/>
  <c r="EB845"/>
  <c r="EI845"/>
  <c r="DX846"/>
  <c r="DY846" s="1"/>
  <c r="EB847"/>
  <c r="EI847"/>
  <c r="DX848"/>
  <c r="DY848" s="1"/>
  <c r="ED849"/>
  <c r="U849" s="1"/>
  <c r="DX850"/>
  <c r="DY850" s="1"/>
  <c r="EA852"/>
  <c r="T852" s="1"/>
  <c r="EB854"/>
  <c r="EB857"/>
  <c r="EI861"/>
  <c r="EI863"/>
  <c r="EI865"/>
  <c r="EI873"/>
  <c r="EI881"/>
  <c r="EC853"/>
  <c r="EF853" s="1"/>
  <c r="EC856"/>
  <c r="EF856" s="1"/>
  <c r="EI871"/>
  <c r="EI875"/>
  <c r="DW816"/>
  <c r="EA816"/>
  <c r="T816" s="1"/>
  <c r="DW818"/>
  <c r="EA818"/>
  <c r="T818" s="1"/>
  <c r="DW821"/>
  <c r="EA821"/>
  <c r="T821" s="1"/>
  <c r="DW822"/>
  <c r="EA822"/>
  <c r="T822" s="1"/>
  <c r="DW825"/>
  <c r="DX825" s="1"/>
  <c r="EA825"/>
  <c r="T825" s="1"/>
  <c r="DW827"/>
  <c r="DX827" s="1"/>
  <c r="EA827"/>
  <c r="T827" s="1"/>
  <c r="DW829"/>
  <c r="DX829" s="1"/>
  <c r="EA829"/>
  <c r="T829" s="1"/>
  <c r="DW830"/>
  <c r="EA830"/>
  <c r="T830" s="1"/>
  <c r="DW833"/>
  <c r="DX833" s="1"/>
  <c r="EA833"/>
  <c r="T833" s="1"/>
  <c r="DW834"/>
  <c r="DW836"/>
  <c r="DW839"/>
  <c r="EA840"/>
  <c r="T840" s="1"/>
  <c r="EC840"/>
  <c r="EF840" s="1"/>
  <c r="EI840"/>
  <c r="ED841"/>
  <c r="U841" s="1"/>
  <c r="EA842"/>
  <c r="T842" s="1"/>
  <c r="EC842"/>
  <c r="EF842" s="1"/>
  <c r="ED843"/>
  <c r="U843" s="1"/>
  <c r="EA844"/>
  <c r="T844" s="1"/>
  <c r="ED845"/>
  <c r="U845" s="1"/>
  <c r="EA846"/>
  <c r="T846" s="1"/>
  <c r="EC846"/>
  <c r="EF846" s="1"/>
  <c r="ED847"/>
  <c r="U847" s="1"/>
  <c r="EA848"/>
  <c r="T848" s="1"/>
  <c r="EC848"/>
  <c r="EF848" s="1"/>
  <c r="EH849"/>
  <c r="W849" s="1"/>
  <c r="EC850"/>
  <c r="EF850" s="1"/>
  <c r="DV852"/>
  <c r="DW852" s="1"/>
  <c r="ED852"/>
  <c r="U852" s="1"/>
  <c r="EI869"/>
  <c r="EI877"/>
  <c r="DV835"/>
  <c r="EB835"/>
  <c r="EI835"/>
  <c r="DV837"/>
  <c r="EB837"/>
  <c r="EI837"/>
  <c r="DV838"/>
  <c r="EB838"/>
  <c r="EI838"/>
  <c r="DW841"/>
  <c r="DW843"/>
  <c r="DW845"/>
  <c r="DW847"/>
  <c r="DV849"/>
  <c r="DW849" s="1"/>
  <c r="EA850"/>
  <c r="T850" s="1"/>
  <c r="EI851"/>
  <c r="EI853"/>
  <c r="EB855"/>
  <c r="EB859"/>
  <c r="ED861"/>
  <c r="U861" s="1"/>
  <c r="EC863"/>
  <c r="EF863" s="1"/>
  <c r="EI867"/>
  <c r="EI879"/>
  <c r="DV851"/>
  <c r="DV853"/>
  <c r="DW855"/>
  <c r="DX855" s="1"/>
  <c r="DY855" s="1"/>
  <c r="EC855"/>
  <c r="EF855" s="1"/>
  <c r="EI855"/>
  <c r="DW857"/>
  <c r="DX857" s="1"/>
  <c r="DY857" s="1"/>
  <c r="EI857"/>
  <c r="DW859"/>
  <c r="DX859" s="1"/>
  <c r="EC859"/>
  <c r="EF859" s="1"/>
  <c r="EI859"/>
  <c r="DV861"/>
  <c r="DX862"/>
  <c r="EB862"/>
  <c r="DV863"/>
  <c r="EB864"/>
  <c r="EF864"/>
  <c r="EF869"/>
  <c r="EC883"/>
  <c r="EF883" s="1"/>
  <c r="EC885"/>
  <c r="EF885" s="1"/>
  <c r="EC886"/>
  <c r="EF886" s="1"/>
  <c r="EI887"/>
  <c r="DW888"/>
  <c r="DX888" s="1"/>
  <c r="DY888" s="1"/>
  <c r="EC890"/>
  <c r="EF890" s="1"/>
  <c r="EC893"/>
  <c r="EF893" s="1"/>
  <c r="EI897"/>
  <c r="EC899"/>
  <c r="EF899" s="1"/>
  <c r="EI900"/>
  <c r="EI901"/>
  <c r="ED866"/>
  <c r="U866" s="1"/>
  <c r="ED868"/>
  <c r="U868" s="1"/>
  <c r="ED870"/>
  <c r="U870" s="1"/>
  <c r="ED872"/>
  <c r="U872" s="1"/>
  <c r="ED874"/>
  <c r="U874" s="1"/>
  <c r="ED876"/>
  <c r="U876" s="1"/>
  <c r="ED878"/>
  <c r="U878" s="1"/>
  <c r="ED880"/>
  <c r="U880" s="1"/>
  <c r="ED882"/>
  <c r="U882" s="1"/>
  <c r="EA887"/>
  <c r="T887" s="1"/>
  <c r="EA889"/>
  <c r="T889" s="1"/>
  <c r="EI890"/>
  <c r="EC892"/>
  <c r="EF892" s="1"/>
  <c r="EI893"/>
  <c r="EC898"/>
  <c r="EF898" s="1"/>
  <c r="EI899"/>
  <c r="DW906"/>
  <c r="DX906" s="1"/>
  <c r="EC907"/>
  <c r="EF907" s="1"/>
  <c r="EI909"/>
  <c r="EC877"/>
  <c r="EF877" s="1"/>
  <c r="EC879"/>
  <c r="EF879" s="1"/>
  <c r="EC881"/>
  <c r="EF881" s="1"/>
  <c r="DX883"/>
  <c r="EJ883" s="1"/>
  <c r="EB883"/>
  <c r="EI884"/>
  <c r="EI886"/>
  <c r="EC887"/>
  <c r="EF887" s="1"/>
  <c r="EA888"/>
  <c r="T888" s="1"/>
  <c r="EC891"/>
  <c r="EF891" s="1"/>
  <c r="EI892"/>
  <c r="EI898"/>
  <c r="DW903"/>
  <c r="DX903" s="1"/>
  <c r="EI904"/>
  <c r="EC914"/>
  <c r="EF914" s="1"/>
  <c r="DV865"/>
  <c r="EA865"/>
  <c r="T865" s="1"/>
  <c r="DW866"/>
  <c r="DX866" s="1"/>
  <c r="DV867"/>
  <c r="EA867"/>
  <c r="T867" s="1"/>
  <c r="DW868"/>
  <c r="DV869"/>
  <c r="EA869"/>
  <c r="T869" s="1"/>
  <c r="DW870"/>
  <c r="DX870" s="1"/>
  <c r="DV871"/>
  <c r="DW871" s="1"/>
  <c r="EA871"/>
  <c r="T871" s="1"/>
  <c r="DW872"/>
  <c r="DX872" s="1"/>
  <c r="DV873"/>
  <c r="DW873" s="1"/>
  <c r="EA873"/>
  <c r="T873" s="1"/>
  <c r="DW874"/>
  <c r="DX874" s="1"/>
  <c r="DV875"/>
  <c r="EA875"/>
  <c r="T875" s="1"/>
  <c r="DW876"/>
  <c r="DX876" s="1"/>
  <c r="DV877"/>
  <c r="DW877" s="1"/>
  <c r="EA877"/>
  <c r="T877" s="1"/>
  <c r="DW878"/>
  <c r="DX878" s="1"/>
  <c r="DV879"/>
  <c r="EA879"/>
  <c r="T879" s="1"/>
  <c r="DW880"/>
  <c r="DX880" s="1"/>
  <c r="DV881"/>
  <c r="EA881"/>
  <c r="T881" s="1"/>
  <c r="DW882"/>
  <c r="DX882" s="1"/>
  <c r="EI883"/>
  <c r="EA885"/>
  <c r="T885" s="1"/>
  <c r="EI891"/>
  <c r="EC894"/>
  <c r="EF894" s="1"/>
  <c r="EC897"/>
  <c r="EF897" s="1"/>
  <c r="EC900"/>
  <c r="EF900" s="1"/>
  <c r="DV884"/>
  <c r="DX885"/>
  <c r="DV886"/>
  <c r="DX887"/>
  <c r="EF889"/>
  <c r="DV890"/>
  <c r="DV891"/>
  <c r="DV892"/>
  <c r="DV893"/>
  <c r="DX894"/>
  <c r="EJ894" s="1"/>
  <c r="EB894"/>
  <c r="DX895"/>
  <c r="DY895" s="1"/>
  <c r="EB895"/>
  <c r="DX896"/>
  <c r="EJ896" s="1"/>
  <c r="EB896"/>
  <c r="DV897"/>
  <c r="DV898"/>
  <c r="DV899"/>
  <c r="DV900"/>
  <c r="DX902"/>
  <c r="DY902" s="1"/>
  <c r="EB902"/>
  <c r="EF904"/>
  <c r="DW905"/>
  <c r="EI907"/>
  <c r="EF909"/>
  <c r="EF911"/>
  <c r="EA913"/>
  <c r="T913" s="1"/>
  <c r="ED915"/>
  <c r="U915" s="1"/>
  <c r="ED917"/>
  <c r="U917" s="1"/>
  <c r="DX918"/>
  <c r="ED919"/>
  <c r="U919" s="1"/>
  <c r="EB921"/>
  <c r="EC938"/>
  <c r="EF938" s="1"/>
  <c r="EB907"/>
  <c r="ED908"/>
  <c r="U908" s="1"/>
  <c r="ED910"/>
  <c r="U910" s="1"/>
  <c r="DW913"/>
  <c r="EC913"/>
  <c r="EF913" s="1"/>
  <c r="EB914"/>
  <c r="DV915"/>
  <c r="EH915"/>
  <c r="W915" s="1"/>
  <c r="DV917"/>
  <c r="EH917"/>
  <c r="W917" s="1"/>
  <c r="DV919"/>
  <c r="DW919" s="1"/>
  <c r="DX919" s="1"/>
  <c r="DY919" s="1"/>
  <c r="EH919"/>
  <c r="W919" s="1"/>
  <c r="EB924"/>
  <c r="EC927"/>
  <c r="EF927" s="1"/>
  <c r="ED905"/>
  <c r="U905" s="1"/>
  <c r="EC922"/>
  <c r="EF922" s="1"/>
  <c r="EC929"/>
  <c r="EF929" s="1"/>
  <c r="EC934"/>
  <c r="EF934" s="1"/>
  <c r="DV901"/>
  <c r="EA901"/>
  <c r="T901" s="1"/>
  <c r="ED902"/>
  <c r="U902" s="1"/>
  <c r="EB903"/>
  <c r="EC903"/>
  <c r="EF903" s="1"/>
  <c r="DV904"/>
  <c r="EA904"/>
  <c r="T904" s="1"/>
  <c r="EB906"/>
  <c r="DW907"/>
  <c r="DX907" s="1"/>
  <c r="DW908"/>
  <c r="DV909"/>
  <c r="DW909" s="1"/>
  <c r="EA909"/>
  <c r="T909" s="1"/>
  <c r="DW910"/>
  <c r="DV911"/>
  <c r="EA911"/>
  <c r="T911" s="1"/>
  <c r="EI911"/>
  <c r="EI913"/>
  <c r="DX914"/>
  <c r="DY914" s="1"/>
  <c r="EB915"/>
  <c r="EB917"/>
  <c r="EB919"/>
  <c r="EC931"/>
  <c r="EF931" s="1"/>
  <c r="DV912"/>
  <c r="DW921"/>
  <c r="DX921" s="1"/>
  <c r="DY921" s="1"/>
  <c r="EC921"/>
  <c r="EF921" s="1"/>
  <c r="EI921"/>
  <c r="DW924"/>
  <c r="DX924" s="1"/>
  <c r="EC924"/>
  <c r="EF924" s="1"/>
  <c r="EI924"/>
  <c r="DX925"/>
  <c r="EJ925" s="1"/>
  <c r="DV926"/>
  <c r="DW926" s="1"/>
  <c r="EB926"/>
  <c r="EI926"/>
  <c r="DX927"/>
  <c r="EJ927" s="1"/>
  <c r="DV928"/>
  <c r="DW928" s="1"/>
  <c r="DX928" s="1"/>
  <c r="EB928"/>
  <c r="EI928"/>
  <c r="DX929"/>
  <c r="EJ929" s="1"/>
  <c r="DV930"/>
  <c r="EB930"/>
  <c r="EI930"/>
  <c r="DX931"/>
  <c r="EJ931" s="1"/>
  <c r="DW932"/>
  <c r="EB932"/>
  <c r="EF932"/>
  <c r="DW933"/>
  <c r="EI934"/>
  <c r="EA936"/>
  <c r="T936" s="1"/>
  <c r="EI936"/>
  <c r="EC942"/>
  <c r="EF942" s="1"/>
  <c r="EC946"/>
  <c r="EF946" s="1"/>
  <c r="EB950"/>
  <c r="EC926"/>
  <c r="EF926" s="1"/>
  <c r="EC930"/>
  <c r="EF930" s="1"/>
  <c r="EI933"/>
  <c r="EB934"/>
  <c r="EC936"/>
  <c r="EF936" s="1"/>
  <c r="EA938"/>
  <c r="T938" s="1"/>
  <c r="EI938"/>
  <c r="EB952"/>
  <c r="EI932"/>
  <c r="ED933"/>
  <c r="U933" s="1"/>
  <c r="EC956"/>
  <c r="EF956" s="1"/>
  <c r="EC958"/>
  <c r="EF958" s="1"/>
  <c r="DX934"/>
  <c r="DY934" s="1"/>
  <c r="DV935"/>
  <c r="ED935"/>
  <c r="U935" s="1"/>
  <c r="EH935"/>
  <c r="W935" s="1"/>
  <c r="DX936"/>
  <c r="DY936" s="1"/>
  <c r="DV937"/>
  <c r="DW937" s="1"/>
  <c r="ED937"/>
  <c r="U937" s="1"/>
  <c r="EH937"/>
  <c r="W937" s="1"/>
  <c r="DX938"/>
  <c r="DV939"/>
  <c r="DW939" s="1"/>
  <c r="ED939"/>
  <c r="U939" s="1"/>
  <c r="EH939"/>
  <c r="W939" s="1"/>
  <c r="DX940"/>
  <c r="DY940" s="1"/>
  <c r="EB940"/>
  <c r="DV941"/>
  <c r="ED941"/>
  <c r="EH941"/>
  <c r="W941" s="1"/>
  <c r="DX942"/>
  <c r="DY942" s="1"/>
  <c r="EB942"/>
  <c r="DV943"/>
  <c r="DW943" s="1"/>
  <c r="ED943"/>
  <c r="U943" s="1"/>
  <c r="EH943"/>
  <c r="W943" s="1"/>
  <c r="DX944"/>
  <c r="EJ944" s="1"/>
  <c r="EB944"/>
  <c r="DV945"/>
  <c r="ED945"/>
  <c r="U945" s="1"/>
  <c r="EH945"/>
  <c r="W945" s="1"/>
  <c r="DX946"/>
  <c r="DY946" s="1"/>
  <c r="EB946"/>
  <c r="DV947"/>
  <c r="DW947" s="1"/>
  <c r="ED947"/>
  <c r="U947" s="1"/>
  <c r="EH947"/>
  <c r="W947" s="1"/>
  <c r="EA948"/>
  <c r="T948" s="1"/>
  <c r="EC950"/>
  <c r="EF950" s="1"/>
  <c r="EC952"/>
  <c r="EF952" s="1"/>
  <c r="EC954"/>
  <c r="EF954" s="1"/>
  <c r="EC955"/>
  <c r="EF955" s="1"/>
  <c r="DY956"/>
  <c r="EC957"/>
  <c r="EF957" s="1"/>
  <c r="DY958"/>
  <c r="DV959"/>
  <c r="DW959" s="1"/>
  <c r="DX961"/>
  <c r="DY961" s="1"/>
  <c r="DX962"/>
  <c r="EJ962" s="1"/>
  <c r="EB965"/>
  <c r="EB966"/>
  <c r="EC967"/>
  <c r="EF967" s="1"/>
  <c r="EI975"/>
  <c r="EB976"/>
  <c r="EB978"/>
  <c r="DW949"/>
  <c r="DX949" s="1"/>
  <c r="DW951"/>
  <c r="DX951" s="1"/>
  <c r="ED959"/>
  <c r="U959" s="1"/>
  <c r="EF961"/>
  <c r="EB964"/>
  <c r="EB969"/>
  <c r="EC970"/>
  <c r="EF970" s="1"/>
  <c r="EI973"/>
  <c r="EJ956"/>
  <c r="ED964"/>
  <c r="U964" s="1"/>
  <c r="EI971"/>
  <c r="EC976"/>
  <c r="EF976" s="1"/>
  <c r="EJ976"/>
  <c r="EC949"/>
  <c r="EF949" s="1"/>
  <c r="EH949"/>
  <c r="W949" s="1"/>
  <c r="EC951"/>
  <c r="EF951" s="1"/>
  <c r="EH951"/>
  <c r="W951" s="1"/>
  <c r="DV954"/>
  <c r="DW954" s="1"/>
  <c r="EB954"/>
  <c r="EI954"/>
  <c r="DV955"/>
  <c r="DW955" s="1"/>
  <c r="DX955" s="1"/>
  <c r="EB955"/>
  <c r="EI955"/>
  <c r="DV957"/>
  <c r="EB957"/>
  <c r="EI957"/>
  <c r="EH959"/>
  <c r="W959" s="1"/>
  <c r="EB960"/>
  <c r="DV964"/>
  <c r="DW964" s="1"/>
  <c r="DX964" s="1"/>
  <c r="EH964"/>
  <c r="W964" s="1"/>
  <c r="EB968"/>
  <c r="DW965"/>
  <c r="DX965" s="1"/>
  <c r="EC965"/>
  <c r="EF965" s="1"/>
  <c r="EI965"/>
  <c r="DW966"/>
  <c r="DX966" s="1"/>
  <c r="DY966" s="1"/>
  <c r="EC966"/>
  <c r="EF966" s="1"/>
  <c r="EI966"/>
  <c r="DW968"/>
  <c r="EC968"/>
  <c r="EF968" s="1"/>
  <c r="EI968"/>
  <c r="DW969"/>
  <c r="DX969" s="1"/>
  <c r="EC969"/>
  <c r="EF969" s="1"/>
  <c r="EI969"/>
  <c r="EC978"/>
  <c r="EF978" s="1"/>
  <c r="DV981"/>
  <c r="EH981"/>
  <c r="W981" s="1"/>
  <c r="DV983"/>
  <c r="DW983" s="1"/>
  <c r="EH983"/>
  <c r="W983" s="1"/>
  <c r="ED972"/>
  <c r="U972" s="1"/>
  <c r="ED974"/>
  <c r="U974" s="1"/>
  <c r="DW977"/>
  <c r="DX977" s="1"/>
  <c r="DW979"/>
  <c r="DX979" s="1"/>
  <c r="EB980"/>
  <c r="EB982"/>
  <c r="EB984"/>
  <c r="EC994"/>
  <c r="EF994" s="1"/>
  <c r="EC986"/>
  <c r="EF986" s="1"/>
  <c r="EA986"/>
  <c r="T986" s="1"/>
  <c r="DV971"/>
  <c r="EA971"/>
  <c r="T971" s="1"/>
  <c r="DW972"/>
  <c r="DV973"/>
  <c r="EA973"/>
  <c r="T973" s="1"/>
  <c r="DW974"/>
  <c r="DX974" s="1"/>
  <c r="DV975"/>
  <c r="DW975" s="1"/>
  <c r="EA975"/>
  <c r="T975" s="1"/>
  <c r="DY976"/>
  <c r="EC977"/>
  <c r="EF977" s="1"/>
  <c r="EH977"/>
  <c r="W977" s="1"/>
  <c r="EC979"/>
  <c r="EF979" s="1"/>
  <c r="EH979"/>
  <c r="W979" s="1"/>
  <c r="DX980"/>
  <c r="ED981"/>
  <c r="U981" s="1"/>
  <c r="EC982"/>
  <c r="EF982" s="1"/>
  <c r="ED983"/>
  <c r="U983" s="1"/>
  <c r="DX984"/>
  <c r="DY984" s="1"/>
  <c r="EC984"/>
  <c r="EF984" s="1"/>
  <c r="EC990"/>
  <c r="EF990" s="1"/>
  <c r="EA981"/>
  <c r="T981" s="1"/>
  <c r="EA983"/>
  <c r="T983" s="1"/>
  <c r="DV985"/>
  <c r="DW985" s="1"/>
  <c r="ED985"/>
  <c r="U985" s="1"/>
  <c r="EH985"/>
  <c r="W985" s="1"/>
  <c r="DX986"/>
  <c r="DY986" s="1"/>
  <c r="DY987"/>
  <c r="ED987"/>
  <c r="U987" s="1"/>
  <c r="EI987"/>
  <c r="ED989"/>
  <c r="U989" s="1"/>
  <c r="EI989"/>
  <c r="DX990"/>
  <c r="EJ990" s="1"/>
  <c r="EA991"/>
  <c r="T991" s="1"/>
  <c r="EC991"/>
  <c r="EF991" s="1"/>
  <c r="DX992"/>
  <c r="EJ992" s="1"/>
  <c r="DV993"/>
  <c r="DW993" s="1"/>
  <c r="EB993"/>
  <c r="EI993"/>
  <c r="DX994"/>
  <c r="EJ994" s="1"/>
  <c r="DV995"/>
  <c r="DW995" s="1"/>
  <c r="EB995"/>
  <c r="EI995"/>
  <c r="EF996"/>
  <c r="EC998"/>
  <c r="EF998" s="1"/>
  <c r="EC1004"/>
  <c r="EF1004" s="1"/>
  <c r="DX989"/>
  <c r="DY989" s="1"/>
  <c r="EB989"/>
  <c r="EC995"/>
  <c r="EF995" s="1"/>
  <c r="EI997"/>
  <c r="EA998"/>
  <c r="T998" s="1"/>
  <c r="EI998"/>
  <c r="DV988"/>
  <c r="EB988"/>
  <c r="EI988"/>
  <c r="ED997"/>
  <c r="U997" s="1"/>
  <c r="DX997"/>
  <c r="EB997"/>
  <c r="DW998"/>
  <c r="DX998" s="1"/>
  <c r="EA999"/>
  <c r="T999" s="1"/>
  <c r="EC999"/>
  <c r="EF999" s="1"/>
  <c r="EI999"/>
  <c r="EC1001"/>
  <c r="EF1001" s="1"/>
  <c r="DX1003"/>
  <c r="DY1003" s="1"/>
  <c r="EB1003"/>
  <c r="DY1004"/>
  <c r="EI1007"/>
  <c r="DV1008"/>
  <c r="DW1008" s="1"/>
  <c r="EA1009"/>
  <c r="T1009" s="1"/>
  <c r="ED1000"/>
  <c r="U1000" s="1"/>
  <c r="DW1002"/>
  <c r="EH1006"/>
  <c r="W1006" s="1"/>
  <c r="ED1008"/>
  <c r="U1008" s="1"/>
  <c r="DW1009"/>
  <c r="DX1009" s="1"/>
  <c r="EC1009"/>
  <c r="EF1009" s="1"/>
  <c r="EB1010"/>
  <c r="EJ1004"/>
  <c r="DV1006"/>
  <c r="DW1006" s="1"/>
  <c r="DW1000"/>
  <c r="DX1000" s="1"/>
  <c r="EI1001"/>
  <c r="EC1002"/>
  <c r="EF1002" s="1"/>
  <c r="EH1002"/>
  <c r="W1002" s="1"/>
  <c r="ED1003"/>
  <c r="U1003" s="1"/>
  <c r="EC1005"/>
  <c r="EF1005" s="1"/>
  <c r="ED1006"/>
  <c r="U1006" s="1"/>
  <c r="EB1007"/>
  <c r="EH1008"/>
  <c r="W1008" s="1"/>
  <c r="EI1009"/>
  <c r="EF1010"/>
  <c r="DV1005"/>
  <c r="DV1007"/>
  <c r="DX1012"/>
  <c r="EJ1012" s="1"/>
  <c r="EB1012"/>
  <c r="EF1012"/>
  <c r="DW1013"/>
  <c r="EI1013"/>
  <c r="EA1016"/>
  <c r="T1016" s="1"/>
  <c r="DX1017"/>
  <c r="DY1017" s="1"/>
  <c r="DX1018"/>
  <c r="EJ1018" s="1"/>
  <c r="EB1019"/>
  <c r="DV1020"/>
  <c r="DW1020" s="1"/>
  <c r="ED1015"/>
  <c r="U1015" s="1"/>
  <c r="DW1016"/>
  <c r="EC1016"/>
  <c r="EF1016" s="1"/>
  <c r="ED1020"/>
  <c r="U1020" s="1"/>
  <c r="EC1021"/>
  <c r="EF1021" s="1"/>
  <c r="EH1020"/>
  <c r="W1020" s="1"/>
  <c r="ED1013"/>
  <c r="U1013" s="1"/>
  <c r="EA1014"/>
  <c r="T1014" s="1"/>
  <c r="DV1015"/>
  <c r="DW1015" s="1"/>
  <c r="DX1015" s="1"/>
  <c r="EH1015"/>
  <c r="W1015" s="1"/>
  <c r="EI1016"/>
  <c r="EB1017"/>
  <c r="DX1014"/>
  <c r="DY1014" s="1"/>
  <c r="DX1019"/>
  <c r="DY1019" s="1"/>
  <c r="DV1022"/>
  <c r="DW1022" s="1"/>
  <c r="ED1022"/>
  <c r="U1022" s="1"/>
  <c r="EH1022"/>
  <c r="W1022" s="1"/>
  <c r="EA1023"/>
  <c r="T1023" s="1"/>
  <c r="EC1023"/>
  <c r="EF1023" s="1"/>
  <c r="DV1025"/>
  <c r="EB1025"/>
  <c r="EI1025"/>
  <c r="DX1027"/>
  <c r="DY1027" s="1"/>
  <c r="EB1027"/>
  <c r="EA1028"/>
  <c r="T1028" s="1"/>
  <c r="EA1030"/>
  <c r="T1030" s="1"/>
  <c r="AS1037"/>
  <c r="ED1037" s="1"/>
  <c r="U1037" s="1"/>
  <c r="DV1024"/>
  <c r="ED1025"/>
  <c r="U1025" s="1"/>
  <c r="ED1027"/>
  <c r="U1027" s="1"/>
  <c r="DW1036"/>
  <c r="ED1024"/>
  <c r="U1024" s="1"/>
  <c r="DV1026"/>
  <c r="DV1028"/>
  <c r="DW1028" s="1"/>
  <c r="ED1029"/>
  <c r="U1029" s="1"/>
  <c r="DV1030"/>
  <c r="DV1032"/>
  <c r="DW1032" s="1"/>
  <c r="EH1034"/>
  <c r="W1034" s="1"/>
  <c r="EH1031"/>
  <c r="W1031" s="1"/>
  <c r="EA1032"/>
  <c r="T1032" s="1"/>
  <c r="EB1026"/>
  <c r="EC1026"/>
  <c r="EF1026" s="1"/>
  <c r="EC1028"/>
  <c r="EF1028" s="1"/>
  <c r="DV1029"/>
  <c r="EC1030"/>
  <c r="EF1030" s="1"/>
  <c r="DV1031"/>
  <c r="EC1033"/>
  <c r="EF1033" s="1"/>
  <c r="DX1033"/>
  <c r="EJ1033" s="1"/>
  <c r="DV1034"/>
  <c r="EC1035"/>
  <c r="EF1035" s="1"/>
  <c r="EA1036"/>
  <c r="T1036" s="1"/>
  <c r="ED1034"/>
  <c r="U1034" s="1"/>
  <c r="ED1031"/>
  <c r="U1031" s="1"/>
  <c r="ED1032"/>
  <c r="U1032" s="1"/>
  <c r="DW1035"/>
  <c r="EC1036"/>
  <c r="EF1036" s="1"/>
  <c r="DX1037"/>
  <c r="DY1037" s="1"/>
  <c r="ED1038"/>
  <c r="U1038" s="1"/>
  <c r="EH1039"/>
  <c r="W1039" s="1"/>
  <c r="DV1039"/>
  <c r="EB1037"/>
  <c r="EH1038"/>
  <c r="W1038" s="1"/>
  <c r="ED1039"/>
  <c r="U1039" s="1"/>
  <c r="EC1040"/>
  <c r="EF1040" s="1"/>
  <c r="EI1036"/>
  <c r="DV1038"/>
  <c r="EB1040"/>
  <c r="EJ196" l="1"/>
  <c r="EC196"/>
  <c r="EF196" s="1"/>
  <c r="DY694"/>
  <c r="EC867"/>
  <c r="EF867" s="1"/>
  <c r="EC834"/>
  <c r="EF834" s="1"/>
  <c r="EJ161"/>
  <c r="EC216"/>
  <c r="EF216" s="1"/>
  <c r="EJ302"/>
  <c r="DY200"/>
  <c r="EC901"/>
  <c r="EF901" s="1"/>
  <c r="EC653"/>
  <c r="EF653" s="1"/>
  <c r="DY720"/>
  <c r="EC600"/>
  <c r="EF600" s="1"/>
  <c r="EC973"/>
  <c r="EF973" s="1"/>
  <c r="EC589"/>
  <c r="EF589" s="1"/>
  <c r="EC1017"/>
  <c r="EF1017" s="1"/>
  <c r="EC448"/>
  <c r="EF448" s="1"/>
  <c r="EJ230"/>
  <c r="EJ885"/>
  <c r="EC672"/>
  <c r="EF672" s="1"/>
  <c r="EC694"/>
  <c r="EF694" s="1"/>
  <c r="DY107"/>
  <c r="EJ298"/>
  <c r="U701"/>
  <c r="U593"/>
  <c r="EC733"/>
  <c r="EF733" s="1"/>
  <c r="EC871"/>
  <c r="EF871" s="1"/>
  <c r="EJ952"/>
  <c r="DY952"/>
  <c r="U480"/>
  <c r="EC480"/>
  <c r="EF480" s="1"/>
  <c r="DY324"/>
  <c r="EJ324"/>
  <c r="FQ1033"/>
  <c r="GA1033" s="1"/>
  <c r="FO1033"/>
  <c r="GH1033" s="1"/>
  <c r="FM1033"/>
  <c r="GB1033" s="1"/>
  <c r="FP1033"/>
  <c r="GC1033" s="1"/>
  <c r="FO861"/>
  <c r="GH861" s="1"/>
  <c r="FP861"/>
  <c r="GC861" s="1"/>
  <c r="FQ861"/>
  <c r="GA861" s="1"/>
  <c r="FM861"/>
  <c r="GB861" s="1"/>
  <c r="GI459"/>
  <c r="GJ459"/>
  <c r="GI1037"/>
  <c r="GJ1037"/>
  <c r="GI486"/>
  <c r="GJ486"/>
  <c r="GI16"/>
  <c r="GJ16"/>
  <c r="GI455"/>
  <c r="GJ455"/>
  <c r="GI481"/>
  <c r="GJ481"/>
  <c r="EC227"/>
  <c r="EF227" s="1"/>
  <c r="EC223"/>
  <c r="EF223" s="1"/>
  <c r="EC40"/>
  <c r="EF40" s="1"/>
  <c r="EC208"/>
  <c r="EF208" s="1"/>
  <c r="EC35"/>
  <c r="EF35" s="1"/>
  <c r="EJ267"/>
  <c r="DY179"/>
  <c r="GI1035"/>
  <c r="GJ1035"/>
  <c r="FM934"/>
  <c r="GB934" s="1"/>
  <c r="FQ934"/>
  <c r="GA934" s="1"/>
  <c r="FO934"/>
  <c r="GH934" s="1"/>
  <c r="FP934"/>
  <c r="GC934" s="1"/>
  <c r="FQ29"/>
  <c r="GA29" s="1"/>
  <c r="FM29"/>
  <c r="GB29" s="1"/>
  <c r="FP29"/>
  <c r="GC29" s="1"/>
  <c r="FO29"/>
  <c r="GH29" s="1"/>
  <c r="GI28"/>
  <c r="GJ28"/>
  <c r="GI27"/>
  <c r="GJ27"/>
  <c r="FM407"/>
  <c r="GB407" s="1"/>
  <c r="FQ407"/>
  <c r="GA407" s="1"/>
  <c r="FP407"/>
  <c r="GC407" s="1"/>
  <c r="GI505"/>
  <c r="GJ505"/>
  <c r="DY931"/>
  <c r="EC801"/>
  <c r="EC499"/>
  <c r="EF499" s="1"/>
  <c r="EJ469"/>
  <c r="EC360"/>
  <c r="EF360" s="1"/>
  <c r="EC417"/>
  <c r="EF417" s="1"/>
  <c r="EC455"/>
  <c r="EF455" s="1"/>
  <c r="EC423"/>
  <c r="EF423" s="1"/>
  <c r="EC408"/>
  <c r="EF408" s="1"/>
  <c r="EC292"/>
  <c r="EF292" s="1"/>
  <c r="EC286"/>
  <c r="EF286" s="1"/>
  <c r="EJ326"/>
  <c r="EC318"/>
  <c r="EF318" s="1"/>
  <c r="EC226"/>
  <c r="EF226" s="1"/>
  <c r="DY311"/>
  <c r="EC259"/>
  <c r="EF259" s="1"/>
  <c r="EC229"/>
  <c r="EF229" s="1"/>
  <c r="EJ140"/>
  <c r="EC105"/>
  <c r="EF105" s="1"/>
  <c r="EC59"/>
  <c r="EF59" s="1"/>
  <c r="EC274"/>
  <c r="EF274" s="1"/>
  <c r="EJ311"/>
  <c r="EC270"/>
  <c r="EF270" s="1"/>
  <c r="EJ204"/>
  <c r="EC144"/>
  <c r="EF144" s="1"/>
  <c r="EJ62"/>
  <c r="EC963"/>
  <c r="EF963" s="1"/>
  <c r="GI1034"/>
  <c r="GJ1034"/>
  <c r="FM914"/>
  <c r="GB914" s="1"/>
  <c r="FO914"/>
  <c r="GH914" s="1"/>
  <c r="FP914"/>
  <c r="GC914" s="1"/>
  <c r="FQ914"/>
  <c r="GA914" s="1"/>
  <c r="GI504"/>
  <c r="GJ504"/>
  <c r="GI304"/>
  <c r="GJ304"/>
  <c r="EC783"/>
  <c r="DY319"/>
  <c r="EC334"/>
  <c r="EF334" s="1"/>
  <c r="EC325"/>
  <c r="EF325" s="1"/>
  <c r="EC313"/>
  <c r="EF313" s="1"/>
  <c r="EC268"/>
  <c r="EF268" s="1"/>
  <c r="EC113"/>
  <c r="EF113" s="1"/>
  <c r="EC130"/>
  <c r="EF130" s="1"/>
  <c r="EC167"/>
  <c r="EF167" s="1"/>
  <c r="EC737"/>
  <c r="EF737" s="1"/>
  <c r="EC662"/>
  <c r="EC575"/>
  <c r="EF575" s="1"/>
  <c r="EC802"/>
  <c r="EF802" s="1"/>
  <c r="EC971"/>
  <c r="EF971" s="1"/>
  <c r="EC873"/>
  <c r="EF873" s="1"/>
  <c r="FM976"/>
  <c r="GB976" s="1"/>
  <c r="FP976"/>
  <c r="GC976" s="1"/>
  <c r="FO976"/>
  <c r="GH976" s="1"/>
  <c r="FQ976"/>
  <c r="GA976" s="1"/>
  <c r="GI654"/>
  <c r="GJ654"/>
  <c r="GI17"/>
  <c r="GJ17"/>
  <c r="FM480"/>
  <c r="GB480" s="1"/>
  <c r="FO480"/>
  <c r="GH480" s="1"/>
  <c r="FQ480"/>
  <c r="GA480" s="1"/>
  <c r="FP480"/>
  <c r="GC480" s="1"/>
  <c r="FM30"/>
  <c r="GB30" s="1"/>
  <c r="FP30"/>
  <c r="GC30" s="1"/>
  <c r="FO30"/>
  <c r="GH30" s="1"/>
  <c r="FQ30"/>
  <c r="GA30" s="1"/>
  <c r="GI985"/>
  <c r="GJ985"/>
  <c r="GI782"/>
  <c r="GJ782"/>
  <c r="DY730"/>
  <c r="EC82"/>
  <c r="EF82" s="1"/>
  <c r="EJ575"/>
  <c r="EJ769"/>
  <c r="EJ611"/>
  <c r="EJ1040"/>
  <c r="EJ987"/>
  <c r="EC303"/>
  <c r="EF303" s="1"/>
  <c r="EC42"/>
  <c r="EF42" s="1"/>
  <c r="DY27"/>
  <c r="EC145"/>
  <c r="EF145" s="1"/>
  <c r="DY733"/>
  <c r="EC505"/>
  <c r="EC61"/>
  <c r="EF61" s="1"/>
  <c r="EC301"/>
  <c r="EF301" s="1"/>
  <c r="DY221"/>
  <c r="EB938"/>
  <c r="EC250"/>
  <c r="EF250" s="1"/>
  <c r="U370"/>
  <c r="EC370"/>
  <c r="EF370" s="1"/>
  <c r="U342"/>
  <c r="EC342"/>
  <c r="EF342" s="1"/>
  <c r="U198"/>
  <c r="EC198"/>
  <c r="EF198" s="1"/>
  <c r="U114"/>
  <c r="EC114"/>
  <c r="EF114" s="1"/>
  <c r="U220"/>
  <c r="EC220"/>
  <c r="EF220" s="1"/>
  <c r="U65"/>
  <c r="EC65"/>
  <c r="EF65" s="1"/>
  <c r="U501"/>
  <c r="EC501"/>
  <c r="EF501" s="1"/>
  <c r="U474"/>
  <c r="EF474"/>
  <c r="U174"/>
  <c r="EC174"/>
  <c r="EF174" s="1"/>
  <c r="T616"/>
  <c r="EJ616"/>
  <c r="U608"/>
  <c r="EC608"/>
  <c r="EF608" s="1"/>
  <c r="U571"/>
  <c r="EC571"/>
  <c r="EF571" s="1"/>
  <c r="U668"/>
  <c r="EC668"/>
  <c r="EF668" s="1"/>
  <c r="DW708"/>
  <c r="U640"/>
  <c r="EJ640"/>
  <c r="U273"/>
  <c r="EC273"/>
  <c r="EF273" s="1"/>
  <c r="EC928"/>
  <c r="EF928" s="1"/>
  <c r="EJ726"/>
  <c r="EJ625"/>
  <c r="EC560"/>
  <c r="EF560" s="1"/>
  <c r="EC526"/>
  <c r="EF526" s="1"/>
  <c r="EC386"/>
  <c r="EF386" s="1"/>
  <c r="DX300"/>
  <c r="EJ300" s="1"/>
  <c r="EJ335"/>
  <c r="EJ331"/>
  <c r="DX185"/>
  <c r="DY185" s="1"/>
  <c r="EC150"/>
  <c r="EF150" s="1"/>
  <c r="EC214"/>
  <c r="EF214" s="1"/>
  <c r="EC369"/>
  <c r="EF369" s="1"/>
  <c r="EC252"/>
  <c r="EF252" s="1"/>
  <c r="EC85"/>
  <c r="EF85" s="1"/>
  <c r="U14"/>
  <c r="EC14"/>
  <c r="EF14" s="1"/>
  <c r="U289"/>
  <c r="EC289"/>
  <c r="EF289" s="1"/>
  <c r="DW247"/>
  <c r="DX247" s="1"/>
  <c r="EJ247" s="1"/>
  <c r="U154"/>
  <c r="EC154"/>
  <c r="EF154" s="1"/>
  <c r="U132"/>
  <c r="EC132"/>
  <c r="EF132" s="1"/>
  <c r="U111"/>
  <c r="EC111"/>
  <c r="EF111" s="1"/>
  <c r="U74"/>
  <c r="EC74"/>
  <c r="EF74" s="1"/>
  <c r="U592"/>
  <c r="EC592"/>
  <c r="EF592" s="1"/>
  <c r="U585"/>
  <c r="EC585"/>
  <c r="EF585" s="1"/>
  <c r="U580"/>
  <c r="EC580"/>
  <c r="EF580" s="1"/>
  <c r="U553"/>
  <c r="EC553"/>
  <c r="EF553" s="1"/>
  <c r="U711"/>
  <c r="EC711"/>
  <c r="EF711" s="1"/>
  <c r="U688"/>
  <c r="EC688"/>
  <c r="EF688" s="1"/>
  <c r="U700"/>
  <c r="EC700"/>
  <c r="EF700" s="1"/>
  <c r="U674"/>
  <c r="EC674"/>
  <c r="EF674" s="1"/>
  <c r="U629"/>
  <c r="EC629"/>
  <c r="EF629" s="1"/>
  <c r="EJ629"/>
  <c r="U506"/>
  <c r="EC506"/>
  <c r="EF506" s="1"/>
  <c r="U241"/>
  <c r="EC241"/>
  <c r="EF241" s="1"/>
  <c r="U157"/>
  <c r="EC157"/>
  <c r="EF157" s="1"/>
  <c r="DX279"/>
  <c r="DY279" s="1"/>
  <c r="DX283"/>
  <c r="DY283" s="1"/>
  <c r="U466"/>
  <c r="EC466"/>
  <c r="EF466" s="1"/>
  <c r="U86"/>
  <c r="EC86"/>
  <c r="EF86" s="1"/>
  <c r="U579"/>
  <c r="EC579"/>
  <c r="EF579" s="1"/>
  <c r="DX595"/>
  <c r="DY595" s="1"/>
  <c r="U293"/>
  <c r="EC293"/>
  <c r="EF293" s="1"/>
  <c r="U618"/>
  <c r="EC618"/>
  <c r="EF618" s="1"/>
  <c r="U744"/>
  <c r="EC744"/>
  <c r="EF744" s="1"/>
  <c r="U975"/>
  <c r="EC975"/>
  <c r="EF975" s="1"/>
  <c r="U953"/>
  <c r="EC953"/>
  <c r="EF953" s="1"/>
  <c r="U865"/>
  <c r="EC865"/>
  <c r="EF865" s="1"/>
  <c r="U146"/>
  <c r="EC146"/>
  <c r="EF146" s="1"/>
  <c r="U404"/>
  <c r="EC404"/>
  <c r="EF404" s="1"/>
  <c r="U522"/>
  <c r="EC522"/>
  <c r="EF522" s="1"/>
  <c r="EC940"/>
  <c r="EF940" s="1"/>
  <c r="EC857"/>
  <c r="EF857" s="1"/>
  <c r="EC830"/>
  <c r="EF830" s="1"/>
  <c r="EC988"/>
  <c r="EF988" s="1"/>
  <c r="EC980"/>
  <c r="EF980" s="1"/>
  <c r="EC906"/>
  <c r="EF906" s="1"/>
  <c r="EJ918"/>
  <c r="EC912"/>
  <c r="EF912" s="1"/>
  <c r="EJ895"/>
  <c r="EJ887"/>
  <c r="EC844"/>
  <c r="EF844" s="1"/>
  <c r="EC822"/>
  <c r="EF822" s="1"/>
  <c r="EC799"/>
  <c r="EF799" s="1"/>
  <c r="EC816"/>
  <c r="EF816" s="1"/>
  <c r="EC825"/>
  <c r="EF825" s="1"/>
  <c r="DY726"/>
  <c r="EJ548"/>
  <c r="EJ536"/>
  <c r="DX534"/>
  <c r="EJ534" s="1"/>
  <c r="EJ526"/>
  <c r="DX518"/>
  <c r="DY518" s="1"/>
  <c r="DX501"/>
  <c r="EJ501" s="1"/>
  <c r="EJ499"/>
  <c r="EJ489"/>
  <c r="EC484"/>
  <c r="EF484" s="1"/>
  <c r="EC479"/>
  <c r="EF479" s="1"/>
  <c r="EC464"/>
  <c r="EF464" s="1"/>
  <c r="EC544"/>
  <c r="EF544" s="1"/>
  <c r="EJ380"/>
  <c r="EJ269"/>
  <c r="EJ240"/>
  <c r="EC315"/>
  <c r="EF315" s="1"/>
  <c r="EC152"/>
  <c r="EF152" s="1"/>
  <c r="DY62"/>
  <c r="EC57"/>
  <c r="EF57" s="1"/>
  <c r="EC297"/>
  <c r="EF297" s="1"/>
  <c r="EC272"/>
  <c r="EF272" s="1"/>
  <c r="EC367"/>
  <c r="EF367" s="1"/>
  <c r="EC92"/>
  <c r="EF92" s="1"/>
  <c r="EJ40"/>
  <c r="EC115"/>
  <c r="EF115" s="1"/>
  <c r="EC104"/>
  <c r="EF104" s="1"/>
  <c r="U380"/>
  <c r="EC380"/>
  <c r="EF380" s="1"/>
  <c r="DX328"/>
  <c r="EJ328" s="1"/>
  <c r="U312"/>
  <c r="EC312"/>
  <c r="EF312" s="1"/>
  <c r="U291"/>
  <c r="EC291"/>
  <c r="EF291" s="1"/>
  <c r="U619"/>
  <c r="EC619"/>
  <c r="EF619" s="1"/>
  <c r="U736"/>
  <c r="EC736"/>
  <c r="EF736" s="1"/>
  <c r="DY710"/>
  <c r="EJ710"/>
  <c r="U693"/>
  <c r="EC693"/>
  <c r="EF693" s="1"/>
  <c r="U540"/>
  <c r="EC540"/>
  <c r="EF540" s="1"/>
  <c r="DW255"/>
  <c r="DX255" s="1"/>
  <c r="DW220"/>
  <c r="DX220" s="1"/>
  <c r="DY220" s="1"/>
  <c r="U376"/>
  <c r="EC376"/>
  <c r="EF376" s="1"/>
  <c r="U260"/>
  <c r="EC260"/>
  <c r="EF260" s="1"/>
  <c r="U299"/>
  <c r="EC299"/>
  <c r="EF299" s="1"/>
  <c r="DW178"/>
  <c r="DX178" s="1"/>
  <c r="DY178" s="1"/>
  <c r="U84"/>
  <c r="EC84"/>
  <c r="EF84" s="1"/>
  <c r="U240"/>
  <c r="U524"/>
  <c r="EF524"/>
  <c r="U564"/>
  <c r="EC564"/>
  <c r="EF564" s="1"/>
  <c r="U548"/>
  <c r="EC548"/>
  <c r="EF548" s="1"/>
  <c r="U311"/>
  <c r="EC311"/>
  <c r="EF311" s="1"/>
  <c r="U726"/>
  <c r="EC726"/>
  <c r="EF726" s="1"/>
  <c r="EC623"/>
  <c r="EF623" s="1"/>
  <c r="U623"/>
  <c r="U1014"/>
  <c r="EC1014"/>
  <c r="U684"/>
  <c r="EC684"/>
  <c r="EF684" s="1"/>
  <c r="U27"/>
  <c r="EC27"/>
  <c r="EF27" s="1"/>
  <c r="EJ27"/>
  <c r="U176"/>
  <c r="EC176"/>
  <c r="EF176" s="1"/>
  <c r="EF1014"/>
  <c r="EC993"/>
  <c r="EF993" s="1"/>
  <c r="EJ958"/>
  <c r="EC948"/>
  <c r="EF948" s="1"/>
  <c r="EC920"/>
  <c r="EF920" s="1"/>
  <c r="EC482"/>
  <c r="EF482" s="1"/>
  <c r="EJ980"/>
  <c r="EC960"/>
  <c r="EF960" s="1"/>
  <c r="EC944"/>
  <c r="EF944" s="1"/>
  <c r="EC875"/>
  <c r="EF875" s="1"/>
  <c r="EJ862"/>
  <c r="EC818"/>
  <c r="EF818" s="1"/>
  <c r="EC797"/>
  <c r="EC796"/>
  <c r="EF796" s="1"/>
  <c r="EC810"/>
  <c r="EF810" s="1"/>
  <c r="EF662"/>
  <c r="EC634"/>
  <c r="EF634" s="1"/>
  <c r="EC626"/>
  <c r="EF626" s="1"/>
  <c r="EC602"/>
  <c r="EF602" s="1"/>
  <c r="EC640"/>
  <c r="EF640" s="1"/>
  <c r="EJ610"/>
  <c r="EC278"/>
  <c r="EF278" s="1"/>
  <c r="EJ273"/>
  <c r="EJ271"/>
  <c r="DX234"/>
  <c r="EJ234" s="1"/>
  <c r="EC309"/>
  <c r="EF309" s="1"/>
  <c r="EC116"/>
  <c r="EF116" s="1"/>
  <c r="EC110"/>
  <c r="EF110" s="1"/>
  <c r="EC73"/>
  <c r="EF73" s="1"/>
  <c r="DY331"/>
  <c r="EC126"/>
  <c r="EF126" s="1"/>
  <c r="U397"/>
  <c r="EC397"/>
  <c r="EF397" s="1"/>
  <c r="T330"/>
  <c r="EJ330"/>
  <c r="U306"/>
  <c r="EC306"/>
  <c r="EF306" s="1"/>
  <c r="EC240"/>
  <c r="EF240" s="1"/>
  <c r="EC231"/>
  <c r="U428"/>
  <c r="EC428"/>
  <c r="EF428" s="1"/>
  <c r="U422"/>
  <c r="EC422"/>
  <c r="EF422" s="1"/>
  <c r="U406"/>
  <c r="EC406"/>
  <c r="EF406" s="1"/>
  <c r="U359"/>
  <c r="EC359"/>
  <c r="EF359" s="1"/>
  <c r="U495"/>
  <c r="EC495"/>
  <c r="EF495" s="1"/>
  <c r="U487"/>
  <c r="EC487"/>
  <c r="EF487" s="1"/>
  <c r="U399"/>
  <c r="EC399"/>
  <c r="EF399" s="1"/>
  <c r="U391"/>
  <c r="EC391"/>
  <c r="EF391" s="1"/>
  <c r="DY315"/>
  <c r="EJ315"/>
  <c r="U520"/>
  <c r="EC520"/>
  <c r="EF520" s="1"/>
  <c r="U412"/>
  <c r="EC412"/>
  <c r="EF412" s="1"/>
  <c r="U350"/>
  <c r="EC350"/>
  <c r="EF350" s="1"/>
  <c r="U321"/>
  <c r="EC321"/>
  <c r="EF321" s="1"/>
  <c r="U282"/>
  <c r="EC282"/>
  <c r="EF282" s="1"/>
  <c r="U253"/>
  <c r="EC253"/>
  <c r="EF253" s="1"/>
  <c r="U237"/>
  <c r="EC237"/>
  <c r="EF237" s="1"/>
  <c r="U206"/>
  <c r="EC206"/>
  <c r="EF206" s="1"/>
  <c r="U140"/>
  <c r="EC140"/>
  <c r="EF140" s="1"/>
  <c r="DX212"/>
  <c r="DY212" s="1"/>
  <c r="U98"/>
  <c r="EC98"/>
  <c r="EF98" s="1"/>
  <c r="U173"/>
  <c r="EC173"/>
  <c r="EF173" s="1"/>
  <c r="U335"/>
  <c r="EC335"/>
  <c r="EF335" s="1"/>
  <c r="U320"/>
  <c r="EC320"/>
  <c r="EF320" s="1"/>
  <c r="DX474"/>
  <c r="EJ474" s="1"/>
  <c r="U244"/>
  <c r="EC244"/>
  <c r="EF244" s="1"/>
  <c r="U204"/>
  <c r="EC204"/>
  <c r="EF204" s="1"/>
  <c r="U122"/>
  <c r="EC122"/>
  <c r="EF122" s="1"/>
  <c r="U101"/>
  <c r="EC101"/>
  <c r="EF101" s="1"/>
  <c r="U16"/>
  <c r="EC16"/>
  <c r="EF16" s="1"/>
  <c r="U743"/>
  <c r="EC743"/>
  <c r="EF743" s="1"/>
  <c r="U613"/>
  <c r="EC613"/>
  <c r="EF613" s="1"/>
  <c r="U603"/>
  <c r="EC603"/>
  <c r="EF603" s="1"/>
  <c r="U565"/>
  <c r="EC565"/>
  <c r="EF565" s="1"/>
  <c r="U727"/>
  <c r="EC727"/>
  <c r="EF727" s="1"/>
  <c r="U725"/>
  <c r="EC725"/>
  <c r="EF725" s="1"/>
  <c r="U719"/>
  <c r="EC719"/>
  <c r="EF719" s="1"/>
  <c r="U717"/>
  <c r="EC717"/>
  <c r="EF717" s="1"/>
  <c r="U703"/>
  <c r="EC703"/>
  <c r="EF703" s="1"/>
  <c r="U686"/>
  <c r="EC686"/>
  <c r="EF686" s="1"/>
  <c r="EJ699"/>
  <c r="EJ601"/>
  <c r="EJ544"/>
  <c r="EJ198"/>
  <c r="EJ633"/>
  <c r="EJ579"/>
  <c r="EJ571"/>
  <c r="EJ516"/>
  <c r="EJ513"/>
  <c r="EJ509"/>
  <c r="EJ253"/>
  <c r="EC50"/>
  <c r="EF50" s="1"/>
  <c r="DY992"/>
  <c r="EJ804"/>
  <c r="EC792"/>
  <c r="DY549"/>
  <c r="DY196"/>
  <c r="EJ787"/>
  <c r="DY962"/>
  <c r="EJ1017"/>
  <c r="DY927"/>
  <c r="EC878"/>
  <c r="DX790"/>
  <c r="DY790" s="1"/>
  <c r="DY722"/>
  <c r="DY696"/>
  <c r="EC535"/>
  <c r="EC439"/>
  <c r="EF439" s="1"/>
  <c r="EC433"/>
  <c r="EF433" s="1"/>
  <c r="EC288"/>
  <c r="EF288" s="1"/>
  <c r="DY204"/>
  <c r="EJ289"/>
  <c r="EC358"/>
  <c r="EF358" s="1"/>
  <c r="EC256"/>
  <c r="EF256" s="1"/>
  <c r="EC78"/>
  <c r="EF78" s="1"/>
  <c r="EC119"/>
  <c r="EF119" s="1"/>
  <c r="EC83"/>
  <c r="EF83" s="1"/>
  <c r="EC179"/>
  <c r="EF179" s="1"/>
  <c r="EJ291"/>
  <c r="EC43"/>
  <c r="EF43" s="1"/>
  <c r="EC107"/>
  <c r="EF107" s="1"/>
  <c r="EJ889"/>
  <c r="DY699"/>
  <c r="EC512"/>
  <c r="EF512" s="1"/>
  <c r="DY300"/>
  <c r="EC6"/>
  <c r="EF6" s="1"/>
  <c r="EB1036"/>
  <c r="EJ938"/>
  <c r="DX922"/>
  <c r="DY922" s="1"/>
  <c r="EJ997"/>
  <c r="EI766"/>
  <c r="DY714"/>
  <c r="DY72"/>
  <c r="EJ961"/>
  <c r="DY298"/>
  <c r="EJ46"/>
  <c r="EJ42"/>
  <c r="EC1039"/>
  <c r="EB1030"/>
  <c r="DX968"/>
  <c r="DY968" s="1"/>
  <c r="EC964"/>
  <c r="DY918"/>
  <c r="DX916"/>
  <c r="DY916" s="1"/>
  <c r="DY929"/>
  <c r="EC1034"/>
  <c r="EC1022"/>
  <c r="EF1022" s="1"/>
  <c r="DY1012"/>
  <c r="EI981"/>
  <c r="DY925"/>
  <c r="DY894"/>
  <c r="EC882"/>
  <c r="EF882" s="1"/>
  <c r="EC874"/>
  <c r="EF874" s="1"/>
  <c r="EJ802"/>
  <c r="DX794"/>
  <c r="EJ794" s="1"/>
  <c r="EC794"/>
  <c r="EC790"/>
  <c r="EC785"/>
  <c r="DY738"/>
  <c r="DY728"/>
  <c r="DY544"/>
  <c r="EC12"/>
  <c r="EJ43"/>
  <c r="EB892"/>
  <c r="EI789"/>
  <c r="DY1009"/>
  <c r="DY924"/>
  <c r="DY859"/>
  <c r="EC756"/>
  <c r="DY734"/>
  <c r="DY718"/>
  <c r="EJ13"/>
  <c r="EB890"/>
  <c r="DX978"/>
  <c r="DY978" s="1"/>
  <c r="DW950"/>
  <c r="DX950" s="1"/>
  <c r="EJ950" s="1"/>
  <c r="EB785"/>
  <c r="DY990"/>
  <c r="EI951"/>
  <c r="EC905"/>
  <c r="EF905" s="1"/>
  <c r="DY896"/>
  <c r="DY887"/>
  <c r="EC880"/>
  <c r="EF880" s="1"/>
  <c r="EC876"/>
  <c r="EF876" s="1"/>
  <c r="EC788"/>
  <c r="DY724"/>
  <c r="DY716"/>
  <c r="DY275"/>
  <c r="EC10"/>
  <c r="EC17"/>
  <c r="EC24"/>
  <c r="EJ593"/>
  <c r="EC916"/>
  <c r="EF916" s="1"/>
  <c r="EI1033"/>
  <c r="EB893"/>
  <c r="EI759"/>
  <c r="EC918"/>
  <c r="EF918" s="1"/>
  <c r="DX800"/>
  <c r="DY800" s="1"/>
  <c r="DY778"/>
  <c r="EJ778"/>
  <c r="DX864"/>
  <c r="EJ864" s="1"/>
  <c r="DY858"/>
  <c r="EJ858"/>
  <c r="DX996"/>
  <c r="DY996" s="1"/>
  <c r="DX963"/>
  <c r="EJ963" s="1"/>
  <c r="DX1011"/>
  <c r="DY1011" s="1"/>
  <c r="DX712"/>
  <c r="DY712" s="1"/>
  <c r="DX1021"/>
  <c r="DY1021" s="1"/>
  <c r="DX982"/>
  <c r="EJ982" s="1"/>
  <c r="DW1026"/>
  <c r="EI1022"/>
  <c r="EB973"/>
  <c r="DX983"/>
  <c r="DY969"/>
  <c r="DY964"/>
  <c r="EI959"/>
  <c r="EC959"/>
  <c r="DY949"/>
  <c r="DY944"/>
  <c r="EI937"/>
  <c r="DX926"/>
  <c r="DY862"/>
  <c r="EC849"/>
  <c r="EF849" s="1"/>
  <c r="EJ848"/>
  <c r="EJ846"/>
  <c r="EJ844"/>
  <c r="EJ842"/>
  <c r="EB563"/>
  <c r="DW970"/>
  <c r="DW967"/>
  <c r="DX967" s="1"/>
  <c r="DY967" s="1"/>
  <c r="U858"/>
  <c r="EC858"/>
  <c r="EF858" s="1"/>
  <c r="EC896"/>
  <c r="EF896" s="1"/>
  <c r="EI864"/>
  <c r="EI852"/>
  <c r="EI958"/>
  <c r="DW860"/>
  <c r="DX860" s="1"/>
  <c r="EI795"/>
  <c r="EB912"/>
  <c r="EB1029"/>
  <c r="EI1037"/>
  <c r="EB1015"/>
  <c r="EI967"/>
  <c r="EB905"/>
  <c r="EI860"/>
  <c r="EC1038"/>
  <c r="EF1034"/>
  <c r="EI1034"/>
  <c r="DX1022"/>
  <c r="DY1022" s="1"/>
  <c r="EI1015"/>
  <c r="EC1006"/>
  <c r="EF1006" s="1"/>
  <c r="EJ984"/>
  <c r="EB975"/>
  <c r="DY980"/>
  <c r="EI941"/>
  <c r="EC947"/>
  <c r="DY889"/>
  <c r="DY885"/>
  <c r="EB885"/>
  <c r="EJ840"/>
  <c r="EC805"/>
  <c r="EF805" s="1"/>
  <c r="EC803"/>
  <c r="U803"/>
  <c r="DY792"/>
  <c r="DY788"/>
  <c r="EJ562"/>
  <c r="EC547"/>
  <c r="EF547" s="1"/>
  <c r="EC531"/>
  <c r="EI199"/>
  <c r="EC58"/>
  <c r="EF58" s="1"/>
  <c r="DW856"/>
  <c r="DX856" s="1"/>
  <c r="DY856" s="1"/>
  <c r="EI1012"/>
  <c r="EI889"/>
  <c r="EC862"/>
  <c r="EF862" s="1"/>
  <c r="EC851"/>
  <c r="EF851" s="1"/>
  <c r="U851"/>
  <c r="DY1023"/>
  <c r="EB956"/>
  <c r="EI918"/>
  <c r="EB792"/>
  <c r="EI1028"/>
  <c r="EB958"/>
  <c r="EI1014"/>
  <c r="EB947"/>
  <c r="EB897"/>
  <c r="EI856"/>
  <c r="DY1000"/>
  <c r="EJ934"/>
  <c r="DX1001"/>
  <c r="EJ1001" s="1"/>
  <c r="U923"/>
  <c r="EC923"/>
  <c r="EF923" s="1"/>
  <c r="DW854"/>
  <c r="DX854" s="1"/>
  <c r="DX920"/>
  <c r="EJ920" s="1"/>
  <c r="EB916"/>
  <c r="EC884"/>
  <c r="EF884" s="1"/>
  <c r="U884"/>
  <c r="EI953"/>
  <c r="EB945"/>
  <c r="EI1010"/>
  <c r="EI963"/>
  <c r="EI956"/>
  <c r="DX798"/>
  <c r="DY798" s="1"/>
  <c r="EB943"/>
  <c r="EC1027"/>
  <c r="EC1008"/>
  <c r="EI1006"/>
  <c r="EB983"/>
  <c r="EB971"/>
  <c r="EC985"/>
  <c r="DY955"/>
  <c r="DX954"/>
  <c r="EC941"/>
  <c r="U941"/>
  <c r="EB936"/>
  <c r="EC915"/>
  <c r="EF915" s="1"/>
  <c r="EF878"/>
  <c r="DY903"/>
  <c r="EB887"/>
  <c r="EI849"/>
  <c r="EI803"/>
  <c r="EJ684"/>
  <c r="EJ15"/>
  <c r="EJ7"/>
  <c r="U962"/>
  <c r="EC962"/>
  <c r="EF962" s="1"/>
  <c r="EJ923"/>
  <c r="EB922"/>
  <c r="EC895"/>
  <c r="EF895" s="1"/>
  <c r="EC888"/>
  <c r="EF888" s="1"/>
  <c r="EB793"/>
  <c r="U1018"/>
  <c r="EC1018"/>
  <c r="EF1018" s="1"/>
  <c r="U1007"/>
  <c r="EC1007"/>
  <c r="EF1007" s="1"/>
  <c r="DY923"/>
  <c r="EI970"/>
  <c r="EJ953"/>
  <c r="EI802"/>
  <c r="EB1022"/>
  <c r="EB941"/>
  <c r="EI786"/>
  <c r="DW1010"/>
  <c r="DX1010" s="1"/>
  <c r="EI925"/>
  <c r="EI787"/>
  <c r="EI906"/>
  <c r="DY613"/>
  <c r="DY538"/>
  <c r="EC527"/>
  <c r="U199"/>
  <c r="EC199"/>
  <c r="EF199" s="1"/>
  <c r="EI762"/>
  <c r="EJ759"/>
  <c r="EC752"/>
  <c r="EF752" s="1"/>
  <c r="DY302"/>
  <c r="EC747"/>
  <c r="DY633"/>
  <c r="DY601"/>
  <c r="DY74"/>
  <c r="EC28"/>
  <c r="EC62"/>
  <c r="EF62" s="1"/>
  <c r="EC60"/>
  <c r="EF60" s="1"/>
  <c r="EI667"/>
  <c r="EB776"/>
  <c r="EB570"/>
  <c r="EB752"/>
  <c r="DX783"/>
  <c r="DY783" s="1"/>
  <c r="DY740"/>
  <c r="DY634"/>
  <c r="DY546"/>
  <c r="DY540"/>
  <c r="EC486"/>
  <c r="DY271"/>
  <c r="EI378"/>
  <c r="EC23"/>
  <c r="EC8"/>
  <c r="U32"/>
  <c r="EC32"/>
  <c r="EF32" s="1"/>
  <c r="EI768"/>
  <c r="DY591"/>
  <c r="DY541"/>
  <c r="EC500"/>
  <c r="EC209"/>
  <c r="EF209" s="1"/>
  <c r="EJ30"/>
  <c r="EJ24"/>
  <c r="EJ22"/>
  <c r="EJ20"/>
  <c r="EC477"/>
  <c r="EF477" s="1"/>
  <c r="EB142"/>
  <c r="EI706"/>
  <c r="EJ263"/>
  <c r="EB574"/>
  <c r="EB745"/>
  <c r="EB760"/>
  <c r="EI751"/>
  <c r="EI607"/>
  <c r="DX251"/>
  <c r="EJ251" s="1"/>
  <c r="DY630"/>
  <c r="DY626"/>
  <c r="EC19"/>
  <c r="EJ32"/>
  <c r="EC30"/>
  <c r="EF30" s="1"/>
  <c r="DW764"/>
  <c r="DX764" s="1"/>
  <c r="DY565"/>
  <c r="DX563"/>
  <c r="DY563" s="1"/>
  <c r="DY567"/>
  <c r="DY548"/>
  <c r="EB471"/>
  <c r="EB390"/>
  <c r="DY314"/>
  <c r="DX290"/>
  <c r="DY290" s="1"/>
  <c r="EI320"/>
  <c r="EB74"/>
  <c r="EC760"/>
  <c r="EB683"/>
  <c r="EB651"/>
  <c r="EB660"/>
  <c r="DX628"/>
  <c r="DY628" s="1"/>
  <c r="DY600"/>
  <c r="EC537"/>
  <c r="EC533"/>
  <c r="EC523"/>
  <c r="DY380"/>
  <c r="EB373"/>
  <c r="EJ255"/>
  <c r="EI158"/>
  <c r="EC191"/>
  <c r="EF191" s="1"/>
  <c r="DY587"/>
  <c r="EB569"/>
  <c r="EC529"/>
  <c r="EC525"/>
  <c r="DY234"/>
  <c r="DY228"/>
  <c r="DY222"/>
  <c r="EI6"/>
  <c r="EJ155"/>
  <c r="EJ76"/>
  <c r="EI746"/>
  <c r="EB582"/>
  <c r="EB727"/>
  <c r="EI778"/>
  <c r="EB729"/>
  <c r="EB646"/>
  <c r="EI610"/>
  <c r="DY611"/>
  <c r="EB721"/>
  <c r="EB732"/>
  <c r="EB719"/>
  <c r="EI749"/>
  <c r="EI328"/>
  <c r="DY308"/>
  <c r="DY384"/>
  <c r="EJ238"/>
  <c r="DY238"/>
  <c r="DX187"/>
  <c r="DY187" s="1"/>
  <c r="DX316"/>
  <c r="DY316" s="1"/>
  <c r="DX313"/>
  <c r="DY313" s="1"/>
  <c r="DW758"/>
  <c r="DX758" s="1"/>
  <c r="EJ758" s="1"/>
  <c r="EB692"/>
  <c r="EB684"/>
  <c r="EB687"/>
  <c r="EB659"/>
  <c r="EB652"/>
  <c r="EC655"/>
  <c r="EF655" s="1"/>
  <c r="DX638"/>
  <c r="DY638" s="1"/>
  <c r="DY609"/>
  <c r="DX583"/>
  <c r="DY583" s="1"/>
  <c r="DY579"/>
  <c r="DY575"/>
  <c r="DY571"/>
  <c r="EB649"/>
  <c r="EB562"/>
  <c r="DX519"/>
  <c r="EC545"/>
  <c r="EC539"/>
  <c r="EF539" s="1"/>
  <c r="DW535"/>
  <c r="DW527"/>
  <c r="EC496"/>
  <c r="EC492"/>
  <c r="EF492" s="1"/>
  <c r="EB567"/>
  <c r="T392"/>
  <c r="EB392"/>
  <c r="EI355"/>
  <c r="EJ352"/>
  <c r="DY352"/>
  <c r="EJ350"/>
  <c r="DY350"/>
  <c r="DY306"/>
  <c r="DX288"/>
  <c r="DY288" s="1"/>
  <c r="DX282"/>
  <c r="DY282" s="1"/>
  <c r="DY280"/>
  <c r="EJ242"/>
  <c r="DY242"/>
  <c r="EJ232"/>
  <c r="DY232"/>
  <c r="DY263"/>
  <c r="DY781"/>
  <c r="DY775"/>
  <c r="DY742"/>
  <c r="DY697"/>
  <c r="DY585"/>
  <c r="DY589"/>
  <c r="DY562"/>
  <c r="DX533"/>
  <c r="DY533" s="1"/>
  <c r="DX525"/>
  <c r="DY525" s="1"/>
  <c r="DY543"/>
  <c r="DW537"/>
  <c r="DX537" s="1"/>
  <c r="DW529"/>
  <c r="DX529" s="1"/>
  <c r="EC502"/>
  <c r="EF502" s="1"/>
  <c r="EC498"/>
  <c r="EC488"/>
  <c r="DY547"/>
  <c r="EI207"/>
  <c r="DX259"/>
  <c r="EJ259" s="1"/>
  <c r="DX320"/>
  <c r="EJ320" s="1"/>
  <c r="DW785"/>
  <c r="EB779"/>
  <c r="DY769"/>
  <c r="EC754"/>
  <c r="EC750"/>
  <c r="EC745"/>
  <c r="EC764"/>
  <c r="EI758"/>
  <c r="EC766"/>
  <c r="DY737"/>
  <c r="DY684"/>
  <c r="EJ692"/>
  <c r="EB681"/>
  <c r="EI655"/>
  <c r="EB650"/>
  <c r="DY581"/>
  <c r="DY577"/>
  <c r="DY573"/>
  <c r="DY561"/>
  <c r="DX523"/>
  <c r="DY523" s="1"/>
  <c r="EC542"/>
  <c r="DW531"/>
  <c r="DW515"/>
  <c r="DX515" s="1"/>
  <c r="EC494"/>
  <c r="EC490"/>
  <c r="DY545"/>
  <c r="DY542"/>
  <c r="DY539"/>
  <c r="EB360"/>
  <c r="DY329"/>
  <c r="DY321"/>
  <c r="DY202"/>
  <c r="EC205"/>
  <c r="EF205" s="1"/>
  <c r="EC201"/>
  <c r="EF201" s="1"/>
  <c r="EF64"/>
  <c r="EJ56"/>
  <c r="DY42"/>
  <c r="DY24"/>
  <c r="EC21"/>
  <c r="EF21" s="1"/>
  <c r="DY7"/>
  <c r="EJ26"/>
  <c r="EF24"/>
  <c r="EB73"/>
  <c r="EC283"/>
  <c r="EF283" s="1"/>
  <c r="EI234"/>
  <c r="EB509"/>
  <c r="DY169"/>
  <c r="EC163"/>
  <c r="DY88"/>
  <c r="EI79"/>
  <c r="EI476"/>
  <c r="EC185"/>
  <c r="EF185" s="1"/>
  <c r="EI191"/>
  <c r="EC601"/>
  <c r="EF601" s="1"/>
  <c r="U637"/>
  <c r="EC637"/>
  <c r="EF637" s="1"/>
  <c r="EI781"/>
  <c r="EC656"/>
  <c r="EF656" s="1"/>
  <c r="EB625"/>
  <c r="DX614"/>
  <c r="EJ614" s="1"/>
  <c r="EB536"/>
  <c r="EF611"/>
  <c r="U611"/>
  <c r="EB535"/>
  <c r="EB603"/>
  <c r="EB762"/>
  <c r="EJ623"/>
  <c r="EB780"/>
  <c r="EI646"/>
  <c r="EB546"/>
  <c r="EC767"/>
  <c r="EF767" s="1"/>
  <c r="EB783"/>
  <c r="DX642"/>
  <c r="EI595"/>
  <c r="EI584"/>
  <c r="EI780"/>
  <c r="EI710"/>
  <c r="EI622"/>
  <c r="EI784"/>
  <c r="DW618"/>
  <c r="EI606"/>
  <c r="EB688"/>
  <c r="EB303"/>
  <c r="EC31"/>
  <c r="DY20"/>
  <c r="EI38"/>
  <c r="EI101"/>
  <c r="DX504"/>
  <c r="DY504" s="1"/>
  <c r="EB604"/>
  <c r="EB782"/>
  <c r="EI612"/>
  <c r="EI530"/>
  <c r="DW704"/>
  <c r="DX704" s="1"/>
  <c r="EI618"/>
  <c r="EI761"/>
  <c r="DW622"/>
  <c r="EJ776"/>
  <c r="EB766"/>
  <c r="DW635"/>
  <c r="EB258"/>
  <c r="DY43"/>
  <c r="EC48"/>
  <c r="EF48" s="1"/>
  <c r="DY22"/>
  <c r="EC70"/>
  <c r="EF70" s="1"/>
  <c r="EJ60"/>
  <c r="EC26"/>
  <c r="EF26" s="1"/>
  <c r="EC13"/>
  <c r="EF13" s="1"/>
  <c r="EB287"/>
  <c r="EC251"/>
  <c r="EF251" s="1"/>
  <c r="EC245"/>
  <c r="EF245" s="1"/>
  <c r="U607"/>
  <c r="EC607"/>
  <c r="EF607" s="1"/>
  <c r="DX780"/>
  <c r="EJ780" s="1"/>
  <c r="EB767"/>
  <c r="EB655"/>
  <c r="EB616"/>
  <c r="EI569"/>
  <c r="EB528"/>
  <c r="DX620"/>
  <c r="DX584"/>
  <c r="DY584" s="1"/>
  <c r="EB736"/>
  <c r="EB685"/>
  <c r="EB527"/>
  <c r="EI763"/>
  <c r="EB754"/>
  <c r="EB693"/>
  <c r="EI597"/>
  <c r="EB756"/>
  <c r="DX643"/>
  <c r="EJ621"/>
  <c r="DW612"/>
  <c r="DX612" s="1"/>
  <c r="EB590"/>
  <c r="EI782"/>
  <c r="DW606"/>
  <c r="DX505"/>
  <c r="DY505" s="1"/>
  <c r="DX496"/>
  <c r="DY496" s="1"/>
  <c r="DX488"/>
  <c r="DY488" s="1"/>
  <c r="EC510"/>
  <c r="EF510" s="1"/>
  <c r="DY521"/>
  <c r="DY519"/>
  <c r="EB473"/>
  <c r="DY459"/>
  <c r="DY339"/>
  <c r="DY273"/>
  <c r="DY269"/>
  <c r="DY265"/>
  <c r="DY261"/>
  <c r="DY257"/>
  <c r="DY253"/>
  <c r="DY249"/>
  <c r="DY240"/>
  <c r="DY236"/>
  <c r="EI195"/>
  <c r="EC192"/>
  <c r="EC190"/>
  <c r="EJ193"/>
  <c r="EC207"/>
  <c r="EF207" s="1"/>
  <c r="EC203"/>
  <c r="EF203" s="1"/>
  <c r="EI192"/>
  <c r="EB63"/>
  <c r="EC9"/>
  <c r="EF9" s="1"/>
  <c r="T233"/>
  <c r="EB233"/>
  <c r="T502"/>
  <c r="EB502"/>
  <c r="EI247"/>
  <c r="EC232"/>
  <c r="EF232" s="1"/>
  <c r="DY484"/>
  <c r="DY482"/>
  <c r="EI357"/>
  <c r="EI353"/>
  <c r="EI213"/>
  <c r="EC194"/>
  <c r="EF194" s="1"/>
  <c r="EB226"/>
  <c r="EI245"/>
  <c r="EI226"/>
  <c r="EC515"/>
  <c r="DW500"/>
  <c r="DX500" s="1"/>
  <c r="DW492"/>
  <c r="DX492" s="1"/>
  <c r="DY512"/>
  <c r="DY510"/>
  <c r="DY508"/>
  <c r="U267"/>
  <c r="EC267"/>
  <c r="EF267" s="1"/>
  <c r="EI259"/>
  <c r="EI255"/>
  <c r="EI251"/>
  <c r="EI263"/>
  <c r="T244"/>
  <c r="EB244"/>
  <c r="DX498"/>
  <c r="DY498" s="1"/>
  <c r="DX490"/>
  <c r="DY490" s="1"/>
  <c r="EC508"/>
  <c r="DW502"/>
  <c r="DX502" s="1"/>
  <c r="DW494"/>
  <c r="DX494" s="1"/>
  <c r="DW486"/>
  <c r="DX486" s="1"/>
  <c r="EB479"/>
  <c r="EB468"/>
  <c r="EB57"/>
  <c r="DY13"/>
  <c r="U518"/>
  <c r="EC518"/>
  <c r="EI482"/>
  <c r="EB495"/>
  <c r="EB320"/>
  <c r="DX309"/>
  <c r="EJ309" s="1"/>
  <c r="EI497"/>
  <c r="EF163"/>
  <c r="EB510"/>
  <c r="EI503"/>
  <c r="EC189"/>
  <c r="EF189" s="1"/>
  <c r="EB72"/>
  <c r="DX478"/>
  <c r="EJ478" s="1"/>
  <c r="DX244"/>
  <c r="EJ244" s="1"/>
  <c r="EC212"/>
  <c r="EF212" s="1"/>
  <c r="EB181"/>
  <c r="EB159"/>
  <c r="DX157"/>
  <c r="EJ157" s="1"/>
  <c r="EB161"/>
  <c r="EB130"/>
  <c r="EI81"/>
  <c r="EB488"/>
  <c r="EB492"/>
  <c r="EB496"/>
  <c r="DW483"/>
  <c r="DX483" s="1"/>
  <c r="DY483" s="1"/>
  <c r="EI516"/>
  <c r="EI499"/>
  <c r="EC521"/>
  <c r="DX457"/>
  <c r="EB371"/>
  <c r="DY377"/>
  <c r="DY245"/>
  <c r="EB224"/>
  <c r="EI203"/>
  <c r="EC186"/>
  <c r="U186"/>
  <c r="EI188"/>
  <c r="EB218"/>
  <c r="EC44"/>
  <c r="EF44" s="1"/>
  <c r="U18"/>
  <c r="EC18"/>
  <c r="EF18" s="1"/>
  <c r="T311"/>
  <c r="EB311"/>
  <c r="T516"/>
  <c r="EB516"/>
  <c r="EJ466"/>
  <c r="EI466"/>
  <c r="EI380"/>
  <c r="T268"/>
  <c r="EB268"/>
  <c r="EI257"/>
  <c r="T237"/>
  <c r="EB237"/>
  <c r="EI453"/>
  <c r="DY456"/>
  <c r="U46"/>
  <c r="EC46"/>
  <c r="EF46" s="1"/>
  <c r="U11"/>
  <c r="EF11"/>
  <c r="T64"/>
  <c r="EB64"/>
  <c r="T480"/>
  <c r="EB480"/>
  <c r="EI271"/>
  <c r="U261"/>
  <c r="EC261"/>
  <c r="EF261" s="1"/>
  <c r="EI243"/>
  <c r="T506"/>
  <c r="EB506"/>
  <c r="T499"/>
  <c r="EB499"/>
  <c r="T494"/>
  <c r="EB494"/>
  <c r="U485"/>
  <c r="EC485"/>
  <c r="EF485" s="1"/>
  <c r="EJ485"/>
  <c r="EI477"/>
  <c r="EJ477"/>
  <c r="EB472"/>
  <c r="EB467"/>
  <c r="EB369"/>
  <c r="EB375"/>
  <c r="EJ191"/>
  <c r="EJ189"/>
  <c r="EC188"/>
  <c r="U188"/>
  <c r="EJ187"/>
  <c r="EC49"/>
  <c r="EF49" s="1"/>
  <c r="EI51"/>
  <c r="EI36"/>
  <c r="EJ11"/>
  <c r="U7"/>
  <c r="EC7"/>
  <c r="EF7" s="1"/>
  <c r="U20"/>
  <c r="EC20"/>
  <c r="EF20" s="1"/>
  <c r="T487"/>
  <c r="EB487"/>
  <c r="U362"/>
  <c r="EC362"/>
  <c r="EF362" s="1"/>
  <c r="EI384"/>
  <c r="DX318"/>
  <c r="EJ318" s="1"/>
  <c r="U277"/>
  <c r="EC277"/>
  <c r="EF277" s="1"/>
  <c r="EI265"/>
  <c r="EI277"/>
  <c r="DX248"/>
  <c r="EJ248" s="1"/>
  <c r="EI233"/>
  <c r="EI507"/>
  <c r="EJ151"/>
  <c r="DY151"/>
  <c r="EC519"/>
  <c r="EJ504"/>
  <c r="U504"/>
  <c r="DX455"/>
  <c r="EJ455" s="1"/>
  <c r="EJ464"/>
  <c r="EJ460"/>
  <c r="DY341"/>
  <c r="DY337"/>
  <c r="DY230"/>
  <c r="EJ224"/>
  <c r="DY193"/>
  <c r="EJ185"/>
  <c r="EC25"/>
  <c r="EJ16"/>
  <c r="DY16"/>
  <c r="T513"/>
  <c r="EB513"/>
  <c r="DW183"/>
  <c r="EB305"/>
  <c r="U300"/>
  <c r="EC300"/>
  <c r="EF300" s="1"/>
  <c r="EB293"/>
  <c r="EI253"/>
  <c r="EJ18"/>
  <c r="EJ9"/>
  <c r="EC34"/>
  <c r="EF34" s="1"/>
  <c r="EC507"/>
  <c r="EF507" s="1"/>
  <c r="U281"/>
  <c r="DW243"/>
  <c r="DX243" s="1"/>
  <c r="EF518"/>
  <c r="EB503"/>
  <c r="EB307"/>
  <c r="EI275"/>
  <c r="DX210"/>
  <c r="EI228"/>
  <c r="U285"/>
  <c r="EC285"/>
  <c r="EF285" s="1"/>
  <c r="EC281"/>
  <c r="EF281" s="1"/>
  <c r="EI281"/>
  <c r="EB270"/>
  <c r="EI231"/>
  <c r="DW153"/>
  <c r="EC147"/>
  <c r="EF147" s="1"/>
  <c r="EJ307"/>
  <c r="EI248"/>
  <c r="EB217"/>
  <c r="EC187"/>
  <c r="EF187" s="1"/>
  <c r="EB128"/>
  <c r="EI122"/>
  <c r="EI110"/>
  <c r="EI91"/>
  <c r="EI522"/>
  <c r="EI451"/>
  <c r="DX246"/>
  <c r="EJ246" s="1"/>
  <c r="EB239"/>
  <c r="EB195"/>
  <c r="EI152"/>
  <c r="EI118"/>
  <c r="EJ305"/>
  <c r="EB248"/>
  <c r="EI181"/>
  <c r="DY165"/>
  <c r="DY155"/>
  <c r="DX149"/>
  <c r="EJ149" s="1"/>
  <c r="DX147"/>
  <c r="EJ147" s="1"/>
  <c r="EI121"/>
  <c r="DX285"/>
  <c r="DY285" s="1"/>
  <c r="DW235"/>
  <c r="DX145"/>
  <c r="EJ145" s="1"/>
  <c r="EB100"/>
  <c r="EI157"/>
  <c r="EI163"/>
  <c r="DX120"/>
  <c r="EJ120" s="1"/>
  <c r="DX231"/>
  <c r="EJ231" s="1"/>
  <c r="EB330"/>
  <c r="DX277"/>
  <c r="DY277" s="1"/>
  <c r="EC230"/>
  <c r="EF230" s="1"/>
  <c r="EI182"/>
  <c r="EB291"/>
  <c r="EB522"/>
  <c r="EB491"/>
  <c r="EJ293"/>
  <c r="EI215"/>
  <c r="EI112"/>
  <c r="EI84"/>
  <c r="DW181"/>
  <c r="EI166"/>
  <c r="EB138"/>
  <c r="EI108"/>
  <c r="EI77"/>
  <c r="DX295"/>
  <c r="DY295" s="1"/>
  <c r="DX233"/>
  <c r="EJ233" s="1"/>
  <c r="U120"/>
  <c r="EC120"/>
  <c r="EF120" s="1"/>
  <c r="EJ179"/>
  <c r="DW167"/>
  <c r="EB76"/>
  <c r="EB162"/>
  <c r="EB137"/>
  <c r="EB96"/>
  <c r="EB157"/>
  <c r="EI147"/>
  <c r="EB104"/>
  <c r="EF331"/>
  <c r="U331"/>
  <c r="EB295"/>
  <c r="EB283"/>
  <c r="DX281"/>
  <c r="EJ281" s="1"/>
  <c r="EB279"/>
  <c r="EB520"/>
  <c r="EI298"/>
  <c r="EB285"/>
  <c r="U287"/>
  <c r="EC287"/>
  <c r="EF287" s="1"/>
  <c r="EF231"/>
  <c r="EJ279"/>
  <c r="EB124"/>
  <c r="DX287"/>
  <c r="DY287" s="1"/>
  <c r="EB243"/>
  <c r="EI172"/>
  <c r="EI146"/>
  <c r="U155"/>
  <c r="EC155"/>
  <c r="EF155" s="1"/>
  <c r="DW173"/>
  <c r="EI128"/>
  <c r="EB94"/>
  <c r="DW163"/>
  <c r="DX163" s="1"/>
  <c r="EJ163" s="1"/>
  <c r="EB153"/>
  <c r="EB141"/>
  <c r="EI159"/>
  <c r="EB133"/>
  <c r="EB125"/>
  <c r="EB117"/>
  <c r="EI153"/>
  <c r="EB145"/>
  <c r="EF68"/>
  <c r="DX39"/>
  <c r="DY39" s="1"/>
  <c r="DX28"/>
  <c r="DX21"/>
  <c r="DY21" s="1"/>
  <c r="DX14"/>
  <c r="EI67"/>
  <c r="EC22"/>
  <c r="EF22" s="1"/>
  <c r="U68"/>
  <c r="EJ68"/>
  <c r="DX41"/>
  <c r="EI53"/>
  <c r="DX19"/>
  <c r="EJ19" s="1"/>
  <c r="DX12"/>
  <c r="U56"/>
  <c r="EC56"/>
  <c r="EF56" s="1"/>
  <c r="U15"/>
  <c r="EC15"/>
  <c r="EF15" s="1"/>
  <c r="EI33"/>
  <c r="DX25"/>
  <c r="EJ25" s="1"/>
  <c r="DX17"/>
  <c r="EB69"/>
  <c r="EI41"/>
  <c r="EC38"/>
  <c r="EF38" s="1"/>
  <c r="EC55"/>
  <c r="EF55" s="1"/>
  <c r="EI49"/>
  <c r="EC47"/>
  <c r="EC39"/>
  <c r="EF39" s="1"/>
  <c r="DX31"/>
  <c r="DX23"/>
  <c r="DX8"/>
  <c r="DY8" s="1"/>
  <c r="U64"/>
  <c r="EJ64"/>
  <c r="U29"/>
  <c r="EC29"/>
  <c r="EF29" s="1"/>
  <c r="EJ70"/>
  <c r="EB10"/>
  <c r="EB70"/>
  <c r="EJ58"/>
  <c r="EB56"/>
  <c r="EB8"/>
  <c r="EB58"/>
  <c r="DX909"/>
  <c r="EJ909" s="1"/>
  <c r="DX211"/>
  <c r="EJ211" s="1"/>
  <c r="DY559"/>
  <c r="DY1040"/>
  <c r="DW1030"/>
  <c r="DX1030" s="1"/>
  <c r="DY1030" s="1"/>
  <c r="EC1024"/>
  <c r="EF1027"/>
  <c r="DW1024"/>
  <c r="EJ1037"/>
  <c r="EB1023"/>
  <c r="DW1005"/>
  <c r="DX1005" s="1"/>
  <c r="DY1005" s="1"/>
  <c r="DX1006"/>
  <c r="DY1006" s="1"/>
  <c r="EJ1003"/>
  <c r="EJ1019"/>
  <c r="EC1003"/>
  <c r="DY997"/>
  <c r="EJ974"/>
  <c r="EJ979"/>
  <c r="EC974"/>
  <c r="DW981"/>
  <c r="DW973"/>
  <c r="EJ960"/>
  <c r="EJ954"/>
  <c r="EI949"/>
  <c r="DY979"/>
  <c r="EF959"/>
  <c r="EJ951"/>
  <c r="DY954"/>
  <c r="EJ926"/>
  <c r="EI939"/>
  <c r="DW912"/>
  <c r="DX912" s="1"/>
  <c r="DY912" s="1"/>
  <c r="DX910"/>
  <c r="EJ910" s="1"/>
  <c r="DW897"/>
  <c r="DW892"/>
  <c r="DX892" s="1"/>
  <c r="DY892" s="1"/>
  <c r="EB879"/>
  <c r="EB875"/>
  <c r="DY907"/>
  <c r="DY874"/>
  <c r="EC872"/>
  <c r="EF872" s="1"/>
  <c r="DY866"/>
  <c r="DW869"/>
  <c r="EJ859"/>
  <c r="DW851"/>
  <c r="DY883"/>
  <c r="EC847"/>
  <c r="EF847" s="1"/>
  <c r="EC845"/>
  <c r="EF845" s="1"/>
  <c r="EC843"/>
  <c r="EF843" s="1"/>
  <c r="EC841"/>
  <c r="EF841" s="1"/>
  <c r="EB833"/>
  <c r="DX834"/>
  <c r="EJ834" s="1"/>
  <c r="DX818"/>
  <c r="DY818" s="1"/>
  <c r="EB816"/>
  <c r="EB808"/>
  <c r="EB848"/>
  <c r="DX828"/>
  <c r="DY828" s="1"/>
  <c r="EB806"/>
  <c r="EJ783"/>
  <c r="DX849"/>
  <c r="DY849" s="1"/>
  <c r="DX821"/>
  <c r="EJ821" s="1"/>
  <c r="EI764"/>
  <c r="EI760"/>
  <c r="EF797"/>
  <c r="EI794"/>
  <c r="EJ793"/>
  <c r="DY784"/>
  <c r="EF764"/>
  <c r="EC762"/>
  <c r="EF762" s="1"/>
  <c r="DX744"/>
  <c r="EJ744" s="1"/>
  <c r="EJ782"/>
  <c r="EF766"/>
  <c r="DY763"/>
  <c r="EI756"/>
  <c r="EB798"/>
  <c r="EJ796"/>
  <c r="DY791"/>
  <c r="EI783"/>
  <c r="EC768"/>
  <c r="EF768" s="1"/>
  <c r="DY767"/>
  <c r="DX752"/>
  <c r="EJ752" s="1"/>
  <c r="DW743"/>
  <c r="DX743" s="1"/>
  <c r="DY743" s="1"/>
  <c r="DW736"/>
  <c r="DW731"/>
  <c r="DX731" s="1"/>
  <c r="DY731" s="1"/>
  <c r="DW723"/>
  <c r="DW715"/>
  <c r="DX715" s="1"/>
  <c r="DY715" s="1"/>
  <c r="DW677"/>
  <c r="EJ755"/>
  <c r="EJ746"/>
  <c r="EJ681"/>
  <c r="EB691"/>
  <c r="EJ757"/>
  <c r="EJ751"/>
  <c r="EC680"/>
  <c r="EC678"/>
  <c r="EC676"/>
  <c r="EJ753"/>
  <c r="EB680"/>
  <c r="EB676"/>
  <c r="EJ675"/>
  <c r="DX674"/>
  <c r="DY674" s="1"/>
  <c r="EJ671"/>
  <c r="EJ667"/>
  <c r="DX666"/>
  <c r="DY666" s="1"/>
  <c r="DX658"/>
  <c r="EJ658" s="1"/>
  <c r="DX653"/>
  <c r="EJ653" s="1"/>
  <c r="DX641"/>
  <c r="EJ641" s="1"/>
  <c r="EC673"/>
  <c r="EF673" s="1"/>
  <c r="EC669"/>
  <c r="EF669" s="1"/>
  <c r="DY665"/>
  <c r="EJ649"/>
  <c r="EB644"/>
  <c r="EI674"/>
  <c r="EI670"/>
  <c r="EI666"/>
  <c r="EJ659"/>
  <c r="DX655"/>
  <c r="DY655" s="1"/>
  <c r="EJ652"/>
  <c r="EJ650"/>
  <c r="DX644"/>
  <c r="DY644" s="1"/>
  <c r="EB661"/>
  <c r="EI654"/>
  <c r="DY650"/>
  <c r="DW654"/>
  <c r="DW637"/>
  <c r="EJ634"/>
  <c r="EJ608"/>
  <c r="DW592"/>
  <c r="DX592" s="1"/>
  <c r="DY592" s="1"/>
  <c r="DW582"/>
  <c r="DW574"/>
  <c r="DX574" s="1"/>
  <c r="DY574" s="1"/>
  <c r="EB565"/>
  <c r="EB560"/>
  <c r="EJ556"/>
  <c r="DY556"/>
  <c r="EC554"/>
  <c r="EC550"/>
  <c r="EJ547"/>
  <c r="EJ545"/>
  <c r="EJ539"/>
  <c r="EJ537"/>
  <c r="EJ529"/>
  <c r="EJ521"/>
  <c r="EJ502"/>
  <c r="EJ494"/>
  <c r="EJ569"/>
  <c r="EB558"/>
  <c r="EB554"/>
  <c r="EB550"/>
  <c r="EJ479"/>
  <c r="EF508"/>
  <c r="DY497"/>
  <c r="DY489"/>
  <c r="DY479"/>
  <c r="DY534"/>
  <c r="DY526"/>
  <c r="EJ518"/>
  <c r="DY513"/>
  <c r="DX467"/>
  <c r="EJ467" s="1"/>
  <c r="EF542"/>
  <c r="EI498"/>
  <c r="EI490"/>
  <c r="EJ480"/>
  <c r="DX468"/>
  <c r="EJ468" s="1"/>
  <c r="EI459"/>
  <c r="EI533"/>
  <c r="EJ530"/>
  <c r="EI525"/>
  <c r="EJ522"/>
  <c r="EJ517"/>
  <c r="EI508"/>
  <c r="EB484"/>
  <c r="EJ471"/>
  <c r="DY451"/>
  <c r="DW439"/>
  <c r="DX439" s="1"/>
  <c r="DY439" s="1"/>
  <c r="DW434"/>
  <c r="DX434" s="1"/>
  <c r="DY434" s="1"/>
  <c r="DX425"/>
  <c r="DY425" s="1"/>
  <c r="DW417"/>
  <c r="DX417" s="1"/>
  <c r="DY417" s="1"/>
  <c r="DX411"/>
  <c r="EJ411" s="1"/>
  <c r="DW442"/>
  <c r="DW430"/>
  <c r="DX430" s="1"/>
  <c r="EC425"/>
  <c r="EI418"/>
  <c r="EB396"/>
  <c r="EJ373"/>
  <c r="EB363"/>
  <c r="EI442"/>
  <c r="DW436"/>
  <c r="DW431"/>
  <c r="EI415"/>
  <c r="DX383"/>
  <c r="DY383" s="1"/>
  <c r="DY373"/>
  <c r="EJ371"/>
  <c r="DW438"/>
  <c r="DX438" s="1"/>
  <c r="EI426"/>
  <c r="DW410"/>
  <c r="DX410" s="1"/>
  <c r="EB388"/>
  <c r="DX369"/>
  <c r="DY369" s="1"/>
  <c r="DX378"/>
  <c r="DY378" s="1"/>
  <c r="EB460"/>
  <c r="DY457"/>
  <c r="EC444"/>
  <c r="EI432"/>
  <c r="EC429"/>
  <c r="EC426"/>
  <c r="EF426" s="1"/>
  <c r="DX400"/>
  <c r="EJ400" s="1"/>
  <c r="EJ375"/>
  <c r="EB365"/>
  <c r="DW338"/>
  <c r="DX338" s="1"/>
  <c r="DY338" s="1"/>
  <c r="EJ306"/>
  <c r="DW299"/>
  <c r="EJ292"/>
  <c r="EJ290"/>
  <c r="EJ288"/>
  <c r="EJ280"/>
  <c r="DW274"/>
  <c r="DX274" s="1"/>
  <c r="DY274" s="1"/>
  <c r="DW266"/>
  <c r="DW258"/>
  <c r="DX258" s="1"/>
  <c r="DY258" s="1"/>
  <c r="DW241"/>
  <c r="DW239"/>
  <c r="DW237"/>
  <c r="DW225"/>
  <c r="DX225" s="1"/>
  <c r="DY225" s="1"/>
  <c r="DW219"/>
  <c r="DX219" s="1"/>
  <c r="DY219" s="1"/>
  <c r="DW216"/>
  <c r="DX216" s="1"/>
  <c r="DY216" s="1"/>
  <c r="EI209"/>
  <c r="EI201"/>
  <c r="EF192"/>
  <c r="EC213"/>
  <c r="EF213" s="1"/>
  <c r="DY191"/>
  <c r="EC211"/>
  <c r="EI190"/>
  <c r="EB189"/>
  <c r="DX385"/>
  <c r="DY385" s="1"/>
  <c r="EB222"/>
  <c r="DX207"/>
  <c r="DY207" s="1"/>
  <c r="DX199"/>
  <c r="DY199" s="1"/>
  <c r="DY174"/>
  <c r="DY166"/>
  <c r="DX123"/>
  <c r="EJ123" s="1"/>
  <c r="DY103"/>
  <c r="DY99"/>
  <c r="DY95"/>
  <c r="DY91"/>
  <c r="DY87"/>
  <c r="DY75"/>
  <c r="DX176"/>
  <c r="DY176" s="1"/>
  <c r="EJ113"/>
  <c r="EJ109"/>
  <c r="EJ102"/>
  <c r="DX89"/>
  <c r="DY89" s="1"/>
  <c r="EC67"/>
  <c r="EF67" s="1"/>
  <c r="EB59"/>
  <c r="EI55"/>
  <c r="DW53"/>
  <c r="DX47"/>
  <c r="DY47" s="1"/>
  <c r="DY46"/>
  <c r="DX45"/>
  <c r="EI39"/>
  <c r="EJ6"/>
  <c r="EB184"/>
  <c r="DX177"/>
  <c r="EJ177" s="1"/>
  <c r="EB146"/>
  <c r="EJ142"/>
  <c r="EI137"/>
  <c r="EJ134"/>
  <c r="EI129"/>
  <c r="EJ126"/>
  <c r="EB121"/>
  <c r="EB116"/>
  <c r="EB112"/>
  <c r="EB108"/>
  <c r="EB87"/>
  <c r="EB75"/>
  <c r="EB61"/>
  <c r="EI47"/>
  <c r="EI45"/>
  <c r="DY37"/>
  <c r="DX35"/>
  <c r="DY35" s="1"/>
  <c r="EJ31"/>
  <c r="EJ28"/>
  <c r="EJ17"/>
  <c r="EB79"/>
  <c r="EC53"/>
  <c r="EF53" s="1"/>
  <c r="DY31"/>
  <c r="DX182"/>
  <c r="EJ182" s="1"/>
  <c r="DW162"/>
  <c r="DX162" s="1"/>
  <c r="EC133"/>
  <c r="EF133" s="1"/>
  <c r="EC129"/>
  <c r="EF129" s="1"/>
  <c r="EC125"/>
  <c r="EF125" s="1"/>
  <c r="EB89"/>
  <c r="DX69"/>
  <c r="DY69" s="1"/>
  <c r="EJ39"/>
  <c r="DY14"/>
  <c r="EB180"/>
  <c r="EB150"/>
  <c r="DY140"/>
  <c r="DY132"/>
  <c r="EJ124"/>
  <c r="EB114"/>
  <c r="DX81"/>
  <c r="DY81" s="1"/>
  <c r="DY41"/>
  <c r="EF17"/>
  <c r="EF12"/>
  <c r="EI28"/>
  <c r="EI12"/>
  <c r="EF8"/>
  <c r="EF31"/>
  <c r="EI25"/>
  <c r="EI14"/>
  <c r="DX10"/>
  <c r="EJ1015"/>
  <c r="EJ1014"/>
  <c r="DX995"/>
  <c r="DY995" s="1"/>
  <c r="EI1038"/>
  <c r="EI1039"/>
  <c r="EF1038"/>
  <c r="DX1035"/>
  <c r="DY1035" s="1"/>
  <c r="EC1032"/>
  <c r="EF1032" s="1"/>
  <c r="EC1031"/>
  <c r="EF1031" s="1"/>
  <c r="DY1033"/>
  <c r="DW1029"/>
  <c r="EB1032"/>
  <c r="EI1031"/>
  <c r="DX1032"/>
  <c r="EJ1032" s="1"/>
  <c r="DX1028"/>
  <c r="DY1028" s="1"/>
  <c r="EF1024"/>
  <c r="EJ1027"/>
  <c r="DX1024"/>
  <c r="EJ1022"/>
  <c r="EB1028"/>
  <c r="DY1015"/>
  <c r="EJ1023"/>
  <c r="EI1020"/>
  <c r="EC1013"/>
  <c r="EF1013" s="1"/>
  <c r="EC1020"/>
  <c r="EF1020" s="1"/>
  <c r="DY1018"/>
  <c r="DX1016"/>
  <c r="EJ1016" s="1"/>
  <c r="EI1002"/>
  <c r="EJ1009"/>
  <c r="EC1000"/>
  <c r="EF1000" s="1"/>
  <c r="EJ998"/>
  <c r="EC997"/>
  <c r="DW988"/>
  <c r="DY994"/>
  <c r="EJ999"/>
  <c r="DY998"/>
  <c r="EC987"/>
  <c r="EF987" s="1"/>
  <c r="EF985"/>
  <c r="EJ989"/>
  <c r="EC981"/>
  <c r="EF981" s="1"/>
  <c r="EJ991"/>
  <c r="EB986"/>
  <c r="EI985"/>
  <c r="EI979"/>
  <c r="DY974"/>
  <c r="EC972"/>
  <c r="EJ983"/>
  <c r="DW971"/>
  <c r="EJ968"/>
  <c r="EJ964"/>
  <c r="DW935"/>
  <c r="EF947"/>
  <c r="EJ946"/>
  <c r="EJ936"/>
  <c r="EJ928"/>
  <c r="EI935"/>
  <c r="EC933"/>
  <c r="EF933" s="1"/>
  <c r="DY951"/>
  <c r="EI947"/>
  <c r="DY938"/>
  <c r="DY928"/>
  <c r="EJ924"/>
  <c r="EJ902"/>
  <c r="EI919"/>
  <c r="DW917"/>
  <c r="DW915"/>
  <c r="DX915" s="1"/>
  <c r="DY915" s="1"/>
  <c r="EC910"/>
  <c r="EF910" s="1"/>
  <c r="EC917"/>
  <c r="EF917" s="1"/>
  <c r="EB913"/>
  <c r="DW911"/>
  <c r="DX908"/>
  <c r="EJ908" s="1"/>
  <c r="DW901"/>
  <c r="DW900"/>
  <c r="DX900" s="1"/>
  <c r="DY900" s="1"/>
  <c r="DW891"/>
  <c r="EB888"/>
  <c r="EB873"/>
  <c r="EB871"/>
  <c r="EB869"/>
  <c r="EB867"/>
  <c r="EB865"/>
  <c r="EJ914"/>
  <c r="EJ906"/>
  <c r="EB889"/>
  <c r="DY872"/>
  <c r="EC870"/>
  <c r="EF870" s="1"/>
  <c r="DW867"/>
  <c r="EJ857"/>
  <c r="EJ855"/>
  <c r="DW838"/>
  <c r="DW875"/>
  <c r="DX875" s="1"/>
  <c r="DY875" s="1"/>
  <c r="EC852"/>
  <c r="EF852" s="1"/>
  <c r="DW881"/>
  <c r="EB852"/>
  <c r="DX815"/>
  <c r="DY815" s="1"/>
  <c r="DX813"/>
  <c r="DY813" s="1"/>
  <c r="DX811"/>
  <c r="DY811" s="1"/>
  <c r="EJ809"/>
  <c r="DX807"/>
  <c r="DY807" s="1"/>
  <c r="EB840"/>
  <c r="DY825"/>
  <c r="EB810"/>
  <c r="EI805"/>
  <c r="DX845"/>
  <c r="EJ845" s="1"/>
  <c r="DX841"/>
  <c r="EJ841" s="1"/>
  <c r="EB822"/>
  <c r="EJ810"/>
  <c r="EB821"/>
  <c r="DX817"/>
  <c r="DY817" s="1"/>
  <c r="EB814"/>
  <c r="EJ808"/>
  <c r="DX797"/>
  <c r="EJ797" s="1"/>
  <c r="EJ788"/>
  <c r="EB846"/>
  <c r="EB830"/>
  <c r="DY827"/>
  <c r="DY808"/>
  <c r="DX806"/>
  <c r="DY806" s="1"/>
  <c r="DX805"/>
  <c r="EJ805" s="1"/>
  <c r="DW768"/>
  <c r="DY759"/>
  <c r="EB800"/>
  <c r="EI792"/>
  <c r="EB759"/>
  <c r="EF792"/>
  <c r="EF788"/>
  <c r="EI785"/>
  <c r="DY761"/>
  <c r="DX754"/>
  <c r="EJ754" s="1"/>
  <c r="DX745"/>
  <c r="EJ745" s="1"/>
  <c r="DW741"/>
  <c r="DX741" s="1"/>
  <c r="DW735"/>
  <c r="DX735" s="1"/>
  <c r="DW729"/>
  <c r="DX729" s="1"/>
  <c r="DW721"/>
  <c r="DX721" s="1"/>
  <c r="DW695"/>
  <c r="DX695" s="1"/>
  <c r="DY695" s="1"/>
  <c r="DY744"/>
  <c r="EJ749"/>
  <c r="EJ682"/>
  <c r="EJ670"/>
  <c r="EF756"/>
  <c r="EI681"/>
  <c r="DX680"/>
  <c r="EJ680" s="1"/>
  <c r="DX678"/>
  <c r="DY678" s="1"/>
  <c r="DX676"/>
  <c r="DY676" s="1"/>
  <c r="EJ691"/>
  <c r="DX663"/>
  <c r="DY663" s="1"/>
  <c r="DX648"/>
  <c r="EJ648" s="1"/>
  <c r="DY682"/>
  <c r="DY681"/>
  <c r="DY670"/>
  <c r="EB637"/>
  <c r="DY659"/>
  <c r="DX661"/>
  <c r="DY661" s="1"/>
  <c r="EC654"/>
  <c r="EF654" s="1"/>
  <c r="DY641"/>
  <c r="DW632"/>
  <c r="EJ619"/>
  <c r="EJ609"/>
  <c r="DW603"/>
  <c r="DW590"/>
  <c r="DW580"/>
  <c r="DW572"/>
  <c r="DW555"/>
  <c r="DW551"/>
  <c r="EJ508"/>
  <c r="EJ505"/>
  <c r="EJ496"/>
  <c r="EJ488"/>
  <c r="EJ565"/>
  <c r="EC481"/>
  <c r="EF481" s="1"/>
  <c r="EF537"/>
  <c r="EF533"/>
  <c r="EF529"/>
  <c r="EF525"/>
  <c r="EF521"/>
  <c r="EF505"/>
  <c r="DY499"/>
  <c r="DY491"/>
  <c r="DY536"/>
  <c r="DY528"/>
  <c r="DY520"/>
  <c r="DY516"/>
  <c r="EJ507"/>
  <c r="EJ506"/>
  <c r="EF486"/>
  <c r="DW472"/>
  <c r="DX472" s="1"/>
  <c r="EC467"/>
  <c r="EF467" s="1"/>
  <c r="DW452"/>
  <c r="DW450"/>
  <c r="EJ503"/>
  <c r="EI496"/>
  <c r="EJ495"/>
  <c r="EI488"/>
  <c r="EJ487"/>
  <c r="DW475"/>
  <c r="DW473"/>
  <c r="DX473" s="1"/>
  <c r="EC468"/>
  <c r="EF468" s="1"/>
  <c r="EI535"/>
  <c r="EJ532"/>
  <c r="EI527"/>
  <c r="EJ524"/>
  <c r="EI519"/>
  <c r="EI510"/>
  <c r="EF500"/>
  <c r="EF496"/>
  <c r="EF488"/>
  <c r="EJ459"/>
  <c r="DX449"/>
  <c r="EJ449" s="1"/>
  <c r="DW445"/>
  <c r="DX445" s="1"/>
  <c r="DY445" s="1"/>
  <c r="DX444"/>
  <c r="EJ444" s="1"/>
  <c r="DW437"/>
  <c r="DX429"/>
  <c r="EJ429" s="1"/>
  <c r="DW424"/>
  <c r="DW422"/>
  <c r="DX422" s="1"/>
  <c r="DY422" s="1"/>
  <c r="DW420"/>
  <c r="DW413"/>
  <c r="DX413" s="1"/>
  <c r="DY413" s="1"/>
  <c r="DW409"/>
  <c r="DW407"/>
  <c r="DX407" s="1"/>
  <c r="DY407" s="1"/>
  <c r="EJ391"/>
  <c r="DX387"/>
  <c r="DY387" s="1"/>
  <c r="DX381"/>
  <c r="DY381" s="1"/>
  <c r="EJ382"/>
  <c r="DX374"/>
  <c r="DY374" s="1"/>
  <c r="DX372"/>
  <c r="DY372" s="1"/>
  <c r="DX366"/>
  <c r="DY366" s="1"/>
  <c r="DX364"/>
  <c r="DY364" s="1"/>
  <c r="DY471"/>
  <c r="EC410"/>
  <c r="EF410" s="1"/>
  <c r="DX404"/>
  <c r="EJ404" s="1"/>
  <c r="DX399"/>
  <c r="DY399" s="1"/>
  <c r="EC418"/>
  <c r="EF418" s="1"/>
  <c r="DX397"/>
  <c r="DY397" s="1"/>
  <c r="EB394"/>
  <c r="EC378"/>
  <c r="EF378" s="1"/>
  <c r="EC357"/>
  <c r="EF357" s="1"/>
  <c r="EC355"/>
  <c r="EF355" s="1"/>
  <c r="EC353"/>
  <c r="EF353" s="1"/>
  <c r="EI431"/>
  <c r="EI429"/>
  <c r="DW427"/>
  <c r="EC415"/>
  <c r="EF415" s="1"/>
  <c r="DX395"/>
  <c r="DY395" s="1"/>
  <c r="DY371"/>
  <c r="DX353"/>
  <c r="EJ353" s="1"/>
  <c r="EI438"/>
  <c r="EC411"/>
  <c r="EF411" s="1"/>
  <c r="EB404"/>
  <c r="EB398"/>
  <c r="DW336"/>
  <c r="EJ334"/>
  <c r="EJ332"/>
  <c r="EJ304"/>
  <c r="DW297"/>
  <c r="DX297" s="1"/>
  <c r="DY297" s="1"/>
  <c r="EJ286"/>
  <c r="EJ278"/>
  <c r="DW272"/>
  <c r="DX272" s="1"/>
  <c r="DY272" s="1"/>
  <c r="DW264"/>
  <c r="DW256"/>
  <c r="DX256" s="1"/>
  <c r="DY256" s="1"/>
  <c r="DW229"/>
  <c r="DW227"/>
  <c r="DX227" s="1"/>
  <c r="DY227" s="1"/>
  <c r="DW213"/>
  <c r="DX213" s="1"/>
  <c r="DY213" s="1"/>
  <c r="EF190"/>
  <c r="DX192"/>
  <c r="DY192" s="1"/>
  <c r="DX188"/>
  <c r="DY188" s="1"/>
  <c r="EJ156"/>
  <c r="EF211"/>
  <c r="DX206"/>
  <c r="DY206" s="1"/>
  <c r="EB191"/>
  <c r="DX209"/>
  <c r="DY209" s="1"/>
  <c r="DX201"/>
  <c r="EJ201" s="1"/>
  <c r="DY182"/>
  <c r="DY177"/>
  <c r="DX141"/>
  <c r="EJ141" s="1"/>
  <c r="DX137"/>
  <c r="EJ137" s="1"/>
  <c r="DY122"/>
  <c r="DY118"/>
  <c r="DY114"/>
  <c r="DY110"/>
  <c r="EB164"/>
  <c r="DX97"/>
  <c r="DY97" s="1"/>
  <c r="EB86"/>
  <c r="DX71"/>
  <c r="EJ71" s="1"/>
  <c r="EJ45"/>
  <c r="EJ14"/>
  <c r="EI48"/>
  <c r="EC45"/>
  <c r="EB174"/>
  <c r="EB166"/>
  <c r="EI162"/>
  <c r="DY159"/>
  <c r="DX152"/>
  <c r="DY152" s="1"/>
  <c r="DX148"/>
  <c r="EJ148" s="1"/>
  <c r="EJ144"/>
  <c r="EI139"/>
  <c r="EJ136"/>
  <c r="EI131"/>
  <c r="EJ128"/>
  <c r="DX106"/>
  <c r="DY106" s="1"/>
  <c r="EJ98"/>
  <c r="EJ92"/>
  <c r="EB84"/>
  <c r="DY65"/>
  <c r="EB52"/>
  <c r="EB50"/>
  <c r="DY38"/>
  <c r="DW36"/>
  <c r="EC33"/>
  <c r="EF33" s="1"/>
  <c r="EJ83"/>
  <c r="DY17"/>
  <c r="DW133"/>
  <c r="DW129"/>
  <c r="DW125"/>
  <c r="EC123"/>
  <c r="DX119"/>
  <c r="DY119" s="1"/>
  <c r="EJ115"/>
  <c r="DX100"/>
  <c r="DY100" s="1"/>
  <c r="EB97"/>
  <c r="EJ90"/>
  <c r="DX80"/>
  <c r="DY80" s="1"/>
  <c r="EB71"/>
  <c r="DX59"/>
  <c r="DY59" s="1"/>
  <c r="DY54"/>
  <c r="DW48"/>
  <c r="DX44"/>
  <c r="DY44" s="1"/>
  <c r="EC41"/>
  <c r="EF41" s="1"/>
  <c r="DW33"/>
  <c r="EJ96"/>
  <c r="EI44"/>
  <c r="EB177"/>
  <c r="EB148"/>
  <c r="EJ107"/>
  <c r="DW67"/>
  <c r="DX67" s="1"/>
  <c r="DY19"/>
  <c r="EI8"/>
  <c r="EI19"/>
  <c r="EF47"/>
  <c r="EF19"/>
  <c r="EI17"/>
  <c r="DW1034"/>
  <c r="EC1025"/>
  <c r="EF1025" s="1"/>
  <c r="EJ1006"/>
  <c r="DX985"/>
  <c r="EJ985" s="1"/>
  <c r="EJ986"/>
  <c r="EJ966"/>
  <c r="EJ955"/>
  <c r="DX959"/>
  <c r="EJ959" s="1"/>
  <c r="DX947"/>
  <c r="EJ947" s="1"/>
  <c r="DX943"/>
  <c r="EJ943" s="1"/>
  <c r="DX939"/>
  <c r="DY939" s="1"/>
  <c r="EJ940"/>
  <c r="EJ948"/>
  <c r="EI945"/>
  <c r="EC943"/>
  <c r="EF943" s="1"/>
  <c r="DY926"/>
  <c r="EJ921"/>
  <c r="DY910"/>
  <c r="EC908"/>
  <c r="EF908" s="1"/>
  <c r="DW904"/>
  <c r="DW899"/>
  <c r="DW890"/>
  <c r="DX890" s="1"/>
  <c r="DY890" s="1"/>
  <c r="DW886"/>
  <c r="DX886" s="1"/>
  <c r="DY886" s="1"/>
  <c r="DW884"/>
  <c r="DX884" s="1"/>
  <c r="DY884" s="1"/>
  <c r="EC902"/>
  <c r="EF902" s="1"/>
  <c r="EB881"/>
  <c r="EB877"/>
  <c r="DX873"/>
  <c r="EJ873" s="1"/>
  <c r="DX871"/>
  <c r="EJ871" s="1"/>
  <c r="DX869"/>
  <c r="DX867"/>
  <c r="DY906"/>
  <c r="DY870"/>
  <c r="EC868"/>
  <c r="EF868" s="1"/>
  <c r="EJ888"/>
  <c r="DW865"/>
  <c r="DX865" s="1"/>
  <c r="DW863"/>
  <c r="DW853"/>
  <c r="DX853" s="1"/>
  <c r="DY853" s="1"/>
  <c r="DW879"/>
  <c r="EC861"/>
  <c r="EF861" s="1"/>
  <c r="DW835"/>
  <c r="EJ833"/>
  <c r="DX852"/>
  <c r="DY852" s="1"/>
  <c r="EJ850"/>
  <c r="DX839"/>
  <c r="DY839" s="1"/>
  <c r="DX830"/>
  <c r="EJ830" s="1"/>
  <c r="DX819"/>
  <c r="DY819" s="1"/>
  <c r="DY845"/>
  <c r="DY841"/>
  <c r="EB827"/>
  <c r="DX824"/>
  <c r="DY824" s="1"/>
  <c r="DX820"/>
  <c r="DY820" s="1"/>
  <c r="EF803"/>
  <c r="DX799"/>
  <c r="DY799" s="1"/>
  <c r="EJ790"/>
  <c r="EC782"/>
  <c r="EF782" s="1"/>
  <c r="EB844"/>
  <c r="EJ781"/>
  <c r="EJ779"/>
  <c r="EJ777"/>
  <c r="EJ775"/>
  <c r="EF801"/>
  <c r="EI790"/>
  <c r="EJ789"/>
  <c r="DY787"/>
  <c r="EB781"/>
  <c r="EF760"/>
  <c r="EJ800"/>
  <c r="DY795"/>
  <c r="DY766"/>
  <c r="DX762"/>
  <c r="DY762" s="1"/>
  <c r="EC758"/>
  <c r="EF758" s="1"/>
  <c r="DX756"/>
  <c r="EJ756" s="1"/>
  <c r="DX747"/>
  <c r="DY747" s="1"/>
  <c r="DW739"/>
  <c r="DW727"/>
  <c r="DX727" s="1"/>
  <c r="DW719"/>
  <c r="DW700"/>
  <c r="DX700" s="1"/>
  <c r="DW693"/>
  <c r="DX693" s="1"/>
  <c r="DW690"/>
  <c r="DX690" s="1"/>
  <c r="DW688"/>
  <c r="DX688" s="1"/>
  <c r="DW686"/>
  <c r="DX686" s="1"/>
  <c r="DW679"/>
  <c r="EF754"/>
  <c r="EF745"/>
  <c r="DY749"/>
  <c r="EJ689"/>
  <c r="EF750"/>
  <c r="EB682"/>
  <c r="EB689"/>
  <c r="EJ687"/>
  <c r="EB678"/>
  <c r="EJ673"/>
  <c r="DX672"/>
  <c r="EJ672" s="1"/>
  <c r="EJ669"/>
  <c r="DX668"/>
  <c r="EJ668" s="1"/>
  <c r="DX662"/>
  <c r="EJ662" s="1"/>
  <c r="DX656"/>
  <c r="EJ656" s="1"/>
  <c r="DX647"/>
  <c r="DY647" s="1"/>
  <c r="EC675"/>
  <c r="EF675" s="1"/>
  <c r="EC671"/>
  <c r="EF671" s="1"/>
  <c r="EC667"/>
  <c r="EF667" s="1"/>
  <c r="EB657"/>
  <c r="EB645"/>
  <c r="EI672"/>
  <c r="EI668"/>
  <c r="EB664"/>
  <c r="DX657"/>
  <c r="EJ657" s="1"/>
  <c r="EJ651"/>
  <c r="DY649"/>
  <c r="DX645"/>
  <c r="EJ645" s="1"/>
  <c r="DX637"/>
  <c r="DY652"/>
  <c r="EC639"/>
  <c r="EF639" s="1"/>
  <c r="EJ630"/>
  <c r="EJ628"/>
  <c r="EJ626"/>
  <c r="EJ624"/>
  <c r="EJ617"/>
  <c r="EJ615"/>
  <c r="EJ613"/>
  <c r="DW602"/>
  <c r="EJ598"/>
  <c r="EJ596"/>
  <c r="EJ594"/>
  <c r="DW588"/>
  <c r="EJ585"/>
  <c r="DW578"/>
  <c r="DW570"/>
  <c r="DX570" s="1"/>
  <c r="DW568"/>
  <c r="DX568" s="1"/>
  <c r="DY568" s="1"/>
  <c r="DW566"/>
  <c r="DX566" s="1"/>
  <c r="DW564"/>
  <c r="DX564" s="1"/>
  <c r="EB559"/>
  <c r="DW639"/>
  <c r="EJ558"/>
  <c r="DY558"/>
  <c r="DW554"/>
  <c r="DX554" s="1"/>
  <c r="EC552"/>
  <c r="EF552" s="1"/>
  <c r="DW550"/>
  <c r="DX550" s="1"/>
  <c r="DY550" s="1"/>
  <c r="EJ542"/>
  <c r="EJ533"/>
  <c r="EJ510"/>
  <c r="EJ498"/>
  <c r="EJ563"/>
  <c r="EB561"/>
  <c r="EB556"/>
  <c r="EB552"/>
  <c r="EF515"/>
  <c r="DY501"/>
  <c r="DY493"/>
  <c r="EI486"/>
  <c r="EJ481"/>
  <c r="EJ463"/>
  <c r="EI542"/>
  <c r="DY509"/>
  <c r="EC472"/>
  <c r="EF472" s="1"/>
  <c r="EI471"/>
  <c r="EC459"/>
  <c r="EF459" s="1"/>
  <c r="EJ456"/>
  <c r="EJ451"/>
  <c r="EI539"/>
  <c r="EI502"/>
  <c r="EI494"/>
  <c r="EC473"/>
  <c r="EF473" s="1"/>
  <c r="EB457"/>
  <c r="EB455"/>
  <c r="DY411"/>
  <c r="EI537"/>
  <c r="EI529"/>
  <c r="EI521"/>
  <c r="EI512"/>
  <c r="EB475"/>
  <c r="DW448"/>
  <c r="DX448" s="1"/>
  <c r="DX447"/>
  <c r="EJ447" s="1"/>
  <c r="DW443"/>
  <c r="DX442"/>
  <c r="DW435"/>
  <c r="DW433"/>
  <c r="DX433" s="1"/>
  <c r="DW428"/>
  <c r="DX428" s="1"/>
  <c r="DY428" s="1"/>
  <c r="EF425"/>
  <c r="DW416"/>
  <c r="DX415"/>
  <c r="EJ415" s="1"/>
  <c r="DX361"/>
  <c r="DY361" s="1"/>
  <c r="DX359"/>
  <c r="DY359" s="1"/>
  <c r="EI440"/>
  <c r="EC427"/>
  <c r="EF427" s="1"/>
  <c r="EB405"/>
  <c r="EB383"/>
  <c r="DX365"/>
  <c r="DY365" s="1"/>
  <c r="EJ360"/>
  <c r="DY463"/>
  <c r="EI430"/>
  <c r="DW426"/>
  <c r="DX406"/>
  <c r="DY406" s="1"/>
  <c r="EB402"/>
  <c r="DX396"/>
  <c r="EJ396" s="1"/>
  <c r="EJ392"/>
  <c r="EB377"/>
  <c r="DX363"/>
  <c r="EJ363" s="1"/>
  <c r="DY360"/>
  <c r="DX358"/>
  <c r="EJ358" s="1"/>
  <c r="DX356"/>
  <c r="DY356" s="1"/>
  <c r="DX354"/>
  <c r="DY354" s="1"/>
  <c r="EC447"/>
  <c r="EF447" s="1"/>
  <c r="DW432"/>
  <c r="EI411"/>
  <c r="DX403"/>
  <c r="DY403" s="1"/>
  <c r="DX394"/>
  <c r="EJ394" s="1"/>
  <c r="DX390"/>
  <c r="DY390" s="1"/>
  <c r="EJ377"/>
  <c r="EB367"/>
  <c r="DX355"/>
  <c r="DY355" s="1"/>
  <c r="EB464"/>
  <c r="DW440"/>
  <c r="DX440" s="1"/>
  <c r="EC436"/>
  <c r="EF436" s="1"/>
  <c r="EC431"/>
  <c r="EF431" s="1"/>
  <c r="EI427"/>
  <c r="EI425"/>
  <c r="DX401"/>
  <c r="DY401" s="1"/>
  <c r="DX393"/>
  <c r="DY393" s="1"/>
  <c r="EB386"/>
  <c r="DX367"/>
  <c r="DY367" s="1"/>
  <c r="DW342"/>
  <c r="EJ329"/>
  <c r="EJ327"/>
  <c r="EJ325"/>
  <c r="EJ323"/>
  <c r="EJ321"/>
  <c r="EJ319"/>
  <c r="EJ317"/>
  <c r="DW303"/>
  <c r="DW296"/>
  <c r="DX296" s="1"/>
  <c r="DY296" s="1"/>
  <c r="EJ284"/>
  <c r="DW270"/>
  <c r="DX270" s="1"/>
  <c r="DW262"/>
  <c r="DW254"/>
  <c r="DX389"/>
  <c r="DY389" s="1"/>
  <c r="EB220"/>
  <c r="EI205"/>
  <c r="EI197"/>
  <c r="EF188"/>
  <c r="EF186"/>
  <c r="EJ218"/>
  <c r="EB215"/>
  <c r="EI211"/>
  <c r="DY211"/>
  <c r="EJ208"/>
  <c r="DY189"/>
  <c r="EJ174"/>
  <c r="EJ166"/>
  <c r="EJ118"/>
  <c r="EJ114"/>
  <c r="EJ112"/>
  <c r="EJ110"/>
  <c r="EJ84"/>
  <c r="EJ75"/>
  <c r="EC197"/>
  <c r="EF197" s="1"/>
  <c r="EC195"/>
  <c r="EF195" s="1"/>
  <c r="EI194"/>
  <c r="EB193"/>
  <c r="EI186"/>
  <c r="EB185"/>
  <c r="EJ215"/>
  <c r="DX203"/>
  <c r="DY203" s="1"/>
  <c r="DX195"/>
  <c r="DY195" s="1"/>
  <c r="DY168"/>
  <c r="DY156"/>
  <c r="DY148"/>
  <c r="DY105"/>
  <c r="DY101"/>
  <c r="DY77"/>
  <c r="EB182"/>
  <c r="EC160"/>
  <c r="EF160" s="1"/>
  <c r="DX117"/>
  <c r="DY117" s="1"/>
  <c r="EB93"/>
  <c r="EB77"/>
  <c r="DY55"/>
  <c r="DX51"/>
  <c r="EJ51" s="1"/>
  <c r="DX49"/>
  <c r="EJ49" s="1"/>
  <c r="EC36"/>
  <c r="EF36" s="1"/>
  <c r="EJ10"/>
  <c r="EJ41"/>
  <c r="DY161"/>
  <c r="EB156"/>
  <c r="EI141"/>
  <c r="EJ138"/>
  <c r="EI133"/>
  <c r="EJ130"/>
  <c r="EI125"/>
  <c r="EB122"/>
  <c r="EB81"/>
  <c r="EJ38"/>
  <c r="EJ23"/>
  <c r="DY28"/>
  <c r="EB176"/>
  <c r="EB168"/>
  <c r="EC143"/>
  <c r="EF143" s="1"/>
  <c r="EC141"/>
  <c r="EF141" s="1"/>
  <c r="EC139"/>
  <c r="EF139" s="1"/>
  <c r="EC137"/>
  <c r="EF137" s="1"/>
  <c r="EC135"/>
  <c r="EF135" s="1"/>
  <c r="EC131"/>
  <c r="EF131" s="1"/>
  <c r="EC127"/>
  <c r="EF127" s="1"/>
  <c r="EJ111"/>
  <c r="DX86"/>
  <c r="EJ86" s="1"/>
  <c r="EJ44"/>
  <c r="DX184"/>
  <c r="EJ184" s="1"/>
  <c r="EB170"/>
  <c r="EI160"/>
  <c r="EB118"/>
  <c r="EB110"/>
  <c r="DX61"/>
  <c r="EJ61" s="1"/>
  <c r="EF25"/>
  <c r="EF10"/>
  <c r="EF45"/>
  <c r="EI23"/>
  <c r="EI31"/>
  <c r="EB29"/>
  <c r="EF23"/>
  <c r="EJ52"/>
  <c r="EC1037"/>
  <c r="EF1037" s="1"/>
  <c r="DW1025"/>
  <c r="DX993"/>
  <c r="EJ993" s="1"/>
  <c r="EJ969"/>
  <c r="EJ965"/>
  <c r="DW1038"/>
  <c r="EF1039"/>
  <c r="DW1039"/>
  <c r="DX1034"/>
  <c r="DW1031"/>
  <c r="DX1031" s="1"/>
  <c r="EC1029"/>
  <c r="EF1029" s="1"/>
  <c r="DX1036"/>
  <c r="DY1036" s="1"/>
  <c r="DY1016"/>
  <c r="EB1014"/>
  <c r="EC1015"/>
  <c r="EF1015" s="1"/>
  <c r="DX1020"/>
  <c r="DY1020" s="1"/>
  <c r="EB1016"/>
  <c r="DX1013"/>
  <c r="DY1013" s="1"/>
  <c r="DW1007"/>
  <c r="DX1007" s="1"/>
  <c r="DY1007" s="1"/>
  <c r="EI1008"/>
  <c r="DX1002"/>
  <c r="DY1002" s="1"/>
  <c r="EJ1000"/>
  <c r="EF1003"/>
  <c r="EF1008"/>
  <c r="EB1009"/>
  <c r="DX1008"/>
  <c r="EJ1008" s="1"/>
  <c r="EF997"/>
  <c r="EB999"/>
  <c r="EB998"/>
  <c r="DY985"/>
  <c r="EC983"/>
  <c r="EF983" s="1"/>
  <c r="EF974"/>
  <c r="EF972"/>
  <c r="EC989"/>
  <c r="EF989" s="1"/>
  <c r="EB981"/>
  <c r="EI977"/>
  <c r="DX975"/>
  <c r="EJ975" s="1"/>
  <c r="DX971"/>
  <c r="DY965"/>
  <c r="EJ977"/>
  <c r="EB991"/>
  <c r="EI983"/>
  <c r="DY983"/>
  <c r="DX972"/>
  <c r="DY972" s="1"/>
  <c r="DY977"/>
  <c r="EI964"/>
  <c r="EF964"/>
  <c r="DW957"/>
  <c r="DX957" s="1"/>
  <c r="EJ949"/>
  <c r="DW945"/>
  <c r="DW941"/>
  <c r="EF941"/>
  <c r="DX937"/>
  <c r="DY937" s="1"/>
  <c r="EB948"/>
  <c r="EJ942"/>
  <c r="DW930"/>
  <c r="EC937"/>
  <c r="EF937" s="1"/>
  <c r="EI943"/>
  <c r="EC945"/>
  <c r="EF945" s="1"/>
  <c r="EC939"/>
  <c r="EF939" s="1"/>
  <c r="EC935"/>
  <c r="EF935" s="1"/>
  <c r="DX933"/>
  <c r="EJ933" s="1"/>
  <c r="EJ907"/>
  <c r="EB911"/>
  <c r="EB909"/>
  <c r="EB904"/>
  <c r="EB901"/>
  <c r="DX932"/>
  <c r="DY932" s="1"/>
  <c r="EJ919"/>
  <c r="EI917"/>
  <c r="EI915"/>
  <c r="DX913"/>
  <c r="EJ913" s="1"/>
  <c r="DY908"/>
  <c r="EC919"/>
  <c r="EF919" s="1"/>
  <c r="DX905"/>
  <c r="EJ905" s="1"/>
  <c r="DW898"/>
  <c r="DX898" s="1"/>
  <c r="DW893"/>
  <c r="EJ882"/>
  <c r="DY882"/>
  <c r="EJ880"/>
  <c r="DY880"/>
  <c r="EJ878"/>
  <c r="DY878"/>
  <c r="EJ876"/>
  <c r="DY876"/>
  <c r="EJ874"/>
  <c r="EJ872"/>
  <c r="EJ870"/>
  <c r="EJ866"/>
  <c r="EJ903"/>
  <c r="DX881"/>
  <c r="DX877"/>
  <c r="EJ877" s="1"/>
  <c r="EC866"/>
  <c r="EF866" s="1"/>
  <c r="DX868"/>
  <c r="DY868" s="1"/>
  <c r="DW861"/>
  <c r="DX861" s="1"/>
  <c r="DY861" s="1"/>
  <c r="EB850"/>
  <c r="DW837"/>
  <c r="DX837" s="1"/>
  <c r="EJ829"/>
  <c r="EJ827"/>
  <c r="EJ825"/>
  <c r="DY834"/>
  <c r="EJ832"/>
  <c r="EJ823"/>
  <c r="EB829"/>
  <c r="DY821"/>
  <c r="EB818"/>
  <c r="DX812"/>
  <c r="EJ812" s="1"/>
  <c r="DX847"/>
  <c r="EJ847" s="1"/>
  <c r="DX843"/>
  <c r="DY843" s="1"/>
  <c r="DX836"/>
  <c r="DY836" s="1"/>
  <c r="DY833"/>
  <c r="DX831"/>
  <c r="DY831" s="1"/>
  <c r="DY829"/>
  <c r="EB825"/>
  <c r="DX822"/>
  <c r="DY822" s="1"/>
  <c r="DX816"/>
  <c r="DY816" s="1"/>
  <c r="DY810"/>
  <c r="DX801"/>
  <c r="EJ801" s="1"/>
  <c r="EJ792"/>
  <c r="EB842"/>
  <c r="DX838"/>
  <c r="DX826"/>
  <c r="DY826" s="1"/>
  <c r="EJ814"/>
  <c r="EB812"/>
  <c r="DX803"/>
  <c r="DY803" s="1"/>
  <c r="EF785"/>
  <c r="EF783"/>
  <c r="EJ765"/>
  <c r="EB796"/>
  <c r="EI788"/>
  <c r="DY786"/>
  <c r="DY777"/>
  <c r="EB744"/>
  <c r="EF794"/>
  <c r="EF790"/>
  <c r="DY779"/>
  <c r="EB775"/>
  <c r="EB777"/>
  <c r="EJ766"/>
  <c r="EJ762"/>
  <c r="DX750"/>
  <c r="EJ750" s="1"/>
  <c r="DW732"/>
  <c r="DX732" s="1"/>
  <c r="DY732" s="1"/>
  <c r="DW725"/>
  <c r="DX725" s="1"/>
  <c r="DW717"/>
  <c r="DX717" s="1"/>
  <c r="EJ713"/>
  <c r="EJ711"/>
  <c r="EJ709"/>
  <c r="EJ707"/>
  <c r="EJ705"/>
  <c r="EJ703"/>
  <c r="DW698"/>
  <c r="DX698" s="1"/>
  <c r="DW685"/>
  <c r="DX685" s="1"/>
  <c r="EF747"/>
  <c r="EJ683"/>
  <c r="EJ674"/>
  <c r="EJ666"/>
  <c r="EJ664"/>
  <c r="EJ661"/>
  <c r="DX760"/>
  <c r="EJ760" s="1"/>
  <c r="EF680"/>
  <c r="EF678"/>
  <c r="EF676"/>
  <c r="DX646"/>
  <c r="EJ646" s="1"/>
  <c r="DY672"/>
  <c r="EJ644"/>
  <c r="EJ660"/>
  <c r="DY651"/>
  <c r="DY645"/>
  <c r="DY664"/>
  <c r="DY660"/>
  <c r="EJ636"/>
  <c r="DW599"/>
  <c r="DX599" s="1"/>
  <c r="DW586"/>
  <c r="EJ583"/>
  <c r="DW576"/>
  <c r="DX576" s="1"/>
  <c r="DW557"/>
  <c r="DX557" s="1"/>
  <c r="DW553"/>
  <c r="EJ559"/>
  <c r="EJ567"/>
  <c r="EJ561"/>
  <c r="EJ560"/>
  <c r="EC638"/>
  <c r="EF638" s="1"/>
  <c r="EF554"/>
  <c r="DX552"/>
  <c r="EJ552" s="1"/>
  <c r="EF550"/>
  <c r="EJ519"/>
  <c r="EJ512"/>
  <c r="EJ500"/>
  <c r="EC504"/>
  <c r="EF504" s="1"/>
  <c r="EJ484"/>
  <c r="EJ482"/>
  <c r="EI547"/>
  <c r="EI545"/>
  <c r="EF535"/>
  <c r="EF531"/>
  <c r="EF527"/>
  <c r="EF523"/>
  <c r="EF519"/>
  <c r="EJ457"/>
  <c r="DY560"/>
  <c r="EF545"/>
  <c r="DY511"/>
  <c r="EJ453"/>
  <c r="EI500"/>
  <c r="EI492"/>
  <c r="EB482"/>
  <c r="EC475"/>
  <c r="EF475" s="1"/>
  <c r="EC465"/>
  <c r="EF465" s="1"/>
  <c r="EC463"/>
  <c r="EF463" s="1"/>
  <c r="EC461"/>
  <c r="EF461" s="1"/>
  <c r="EI531"/>
  <c r="EI523"/>
  <c r="EI515"/>
  <c r="EI505"/>
  <c r="EF498"/>
  <c r="EF494"/>
  <c r="EF490"/>
  <c r="EC456"/>
  <c r="EF456" s="1"/>
  <c r="DY453"/>
  <c r="DW446"/>
  <c r="EF444"/>
  <c r="DW441"/>
  <c r="DX441" s="1"/>
  <c r="EF429"/>
  <c r="DW423"/>
  <c r="DW421"/>
  <c r="DW419"/>
  <c r="DX418"/>
  <c r="EJ418" s="1"/>
  <c r="DW414"/>
  <c r="DX414" s="1"/>
  <c r="DW412"/>
  <c r="DX412" s="1"/>
  <c r="DW408"/>
  <c r="DW362"/>
  <c r="DX362" s="1"/>
  <c r="DY362" s="1"/>
  <c r="EJ462"/>
  <c r="EC438"/>
  <c r="EF438" s="1"/>
  <c r="EC432"/>
  <c r="EF432" s="1"/>
  <c r="DY400"/>
  <c r="DX398"/>
  <c r="EJ398" s="1"/>
  <c r="EJ386"/>
  <c r="EJ379"/>
  <c r="EJ385"/>
  <c r="DX465"/>
  <c r="DY465" s="1"/>
  <c r="DX461"/>
  <c r="EJ461" s="1"/>
  <c r="DX454"/>
  <c r="DY454" s="1"/>
  <c r="EI447"/>
  <c r="EC440"/>
  <c r="EF440" s="1"/>
  <c r="DX405"/>
  <c r="EJ405" s="1"/>
  <c r="DY386"/>
  <c r="EJ383"/>
  <c r="EI444"/>
  <c r="EC442"/>
  <c r="EF442" s="1"/>
  <c r="EI436"/>
  <c r="EC430"/>
  <c r="EF430" s="1"/>
  <c r="DX402"/>
  <c r="EJ402" s="1"/>
  <c r="EB400"/>
  <c r="DY392"/>
  <c r="EJ369"/>
  <c r="DY379"/>
  <c r="EJ378"/>
  <c r="DX357"/>
  <c r="EJ357" s="1"/>
  <c r="EB462"/>
  <c r="EI410"/>
  <c r="EC407"/>
  <c r="EF407" s="1"/>
  <c r="EJ388"/>
  <c r="DW340"/>
  <c r="EJ314"/>
  <c r="EJ312"/>
  <c r="EJ310"/>
  <c r="EJ308"/>
  <c r="DW301"/>
  <c r="EJ294"/>
  <c r="EJ282"/>
  <c r="DW276"/>
  <c r="DW268"/>
  <c r="DW260"/>
  <c r="DW252"/>
  <c r="DW250"/>
  <c r="DW223"/>
  <c r="DX223" s="1"/>
  <c r="DW217"/>
  <c r="DX217" s="1"/>
  <c r="DW214"/>
  <c r="DX214" s="1"/>
  <c r="DX370"/>
  <c r="DY370" s="1"/>
  <c r="EJ222"/>
  <c r="EJ206"/>
  <c r="DX194"/>
  <c r="EJ194" s="1"/>
  <c r="DX190"/>
  <c r="DY190" s="1"/>
  <c r="DX186"/>
  <c r="EJ186" s="1"/>
  <c r="EJ180"/>
  <c r="EJ176"/>
  <c r="EJ168"/>
  <c r="EJ122"/>
  <c r="EJ105"/>
  <c r="EJ103"/>
  <c r="EJ101"/>
  <c r="EJ99"/>
  <c r="EJ97"/>
  <c r="EJ95"/>
  <c r="EJ91"/>
  <c r="EJ89"/>
  <c r="EJ87"/>
  <c r="EJ81"/>
  <c r="EJ77"/>
  <c r="DX368"/>
  <c r="DY368" s="1"/>
  <c r="DX351"/>
  <c r="EJ351" s="1"/>
  <c r="EB187"/>
  <c r="DX376"/>
  <c r="DY376" s="1"/>
  <c r="EJ226"/>
  <c r="DY208"/>
  <c r="DX205"/>
  <c r="EJ205" s="1"/>
  <c r="EJ199"/>
  <c r="DX197"/>
  <c r="EJ197" s="1"/>
  <c r="DY184"/>
  <c r="DY180"/>
  <c r="DX160"/>
  <c r="EJ160" s="1"/>
  <c r="DX143"/>
  <c r="DY143" s="1"/>
  <c r="DX139"/>
  <c r="DY139" s="1"/>
  <c r="DX135"/>
  <c r="EJ135" s="1"/>
  <c r="DX131"/>
  <c r="EJ131" s="1"/>
  <c r="DX127"/>
  <c r="DY127" s="1"/>
  <c r="EF123"/>
  <c r="DY112"/>
  <c r="DY84"/>
  <c r="EB172"/>
  <c r="DX158"/>
  <c r="DY158" s="1"/>
  <c r="EB154"/>
  <c r="EJ94"/>
  <c r="EJ78"/>
  <c r="EJ55"/>
  <c r="DX53"/>
  <c r="EJ35"/>
  <c r="EJ12"/>
  <c r="DX57"/>
  <c r="EJ57" s="1"/>
  <c r="DY12"/>
  <c r="DX170"/>
  <c r="EJ170" s="1"/>
  <c r="DX150"/>
  <c r="DY150" s="1"/>
  <c r="EI143"/>
  <c r="EI135"/>
  <c r="EI127"/>
  <c r="EI123"/>
  <c r="EB105"/>
  <c r="EB101"/>
  <c r="EB91"/>
  <c r="EJ85"/>
  <c r="EJ82"/>
  <c r="DX79"/>
  <c r="DY79" s="1"/>
  <c r="DX73"/>
  <c r="EJ73" s="1"/>
  <c r="DX63"/>
  <c r="DY63" s="1"/>
  <c r="EB46"/>
  <c r="DX34"/>
  <c r="DY34" s="1"/>
  <c r="DX172"/>
  <c r="EJ172" s="1"/>
  <c r="DX164"/>
  <c r="EJ164" s="1"/>
  <c r="EC162"/>
  <c r="EF162" s="1"/>
  <c r="EB158"/>
  <c r="DX154"/>
  <c r="EJ154" s="1"/>
  <c r="EJ104"/>
  <c r="EB99"/>
  <c r="DX93"/>
  <c r="DY93" s="1"/>
  <c r="EJ50"/>
  <c r="EB95"/>
  <c r="EC51"/>
  <c r="EF51" s="1"/>
  <c r="EB34"/>
  <c r="DY6"/>
  <c r="EB152"/>
  <c r="DX146"/>
  <c r="EJ146" s="1"/>
  <c r="DX121"/>
  <c r="DY121" s="1"/>
  <c r="DX116"/>
  <c r="EJ116" s="1"/>
  <c r="DX108"/>
  <c r="EJ108" s="1"/>
  <c r="EB103"/>
  <c r="DY23"/>
  <c r="DY51"/>
  <c r="DY49"/>
  <c r="EF28"/>
  <c r="DY45"/>
  <c r="DX29"/>
  <c r="DY29" s="1"/>
  <c r="EI21"/>
  <c r="EI10"/>
  <c r="EJ978" l="1"/>
  <c r="GI934"/>
  <c r="GJ934"/>
  <c r="GI861"/>
  <c r="GJ861"/>
  <c r="DY801"/>
  <c r="GI480"/>
  <c r="GJ480"/>
  <c r="GI29"/>
  <c r="GJ29"/>
  <c r="GI1033"/>
  <c r="GJ1033"/>
  <c r="GI30"/>
  <c r="GJ30"/>
  <c r="GI976"/>
  <c r="GJ976"/>
  <c r="GI914"/>
  <c r="GJ914"/>
  <c r="GI407"/>
  <c r="GJ407"/>
  <c r="EJ212"/>
  <c r="DX708"/>
  <c r="EJ708" s="1"/>
  <c r="DY25"/>
  <c r="EJ207"/>
  <c r="DY141"/>
  <c r="EJ69"/>
  <c r="EJ849"/>
  <c r="DY943"/>
  <c r="EJ638"/>
  <c r="EJ21"/>
  <c r="EJ47"/>
  <c r="EJ523"/>
  <c r="EJ486"/>
  <c r="EJ220"/>
  <c r="DY794"/>
  <c r="DY255"/>
  <c r="DY328"/>
  <c r="EJ152"/>
  <c r="DY656"/>
  <c r="EJ798"/>
  <c r="EJ525"/>
  <c r="EJ818"/>
  <c r="DY467"/>
  <c r="DY455"/>
  <c r="EJ922"/>
  <c r="DY474"/>
  <c r="EJ595"/>
  <c r="EJ283"/>
  <c r="EJ492"/>
  <c r="DY653"/>
  <c r="EJ490"/>
  <c r="EJ178"/>
  <c r="DY247"/>
  <c r="EJ916"/>
  <c r="DY1001"/>
  <c r="DY909"/>
  <c r="DY864"/>
  <c r="EJ1011"/>
  <c r="DY950"/>
  <c r="EJ712"/>
  <c r="DY963"/>
  <c r="DY993"/>
  <c r="EJ799"/>
  <c r="DY797"/>
  <c r="EJ811"/>
  <c r="DY982"/>
  <c r="DY1034"/>
  <c r="DY838"/>
  <c r="EJ860"/>
  <c r="DY860"/>
  <c r="EJ967"/>
  <c r="EJ1021"/>
  <c r="EJ996"/>
  <c r="DY920"/>
  <c r="DY812"/>
  <c r="EJ813"/>
  <c r="EJ856"/>
  <c r="DY805"/>
  <c r="EJ1010"/>
  <c r="DY1010"/>
  <c r="DY898"/>
  <c r="DY1008"/>
  <c r="EJ839"/>
  <c r="EJ828"/>
  <c r="EJ854"/>
  <c r="DX970"/>
  <c r="DY970" s="1"/>
  <c r="DY854"/>
  <c r="DX1026"/>
  <c r="EJ1026" s="1"/>
  <c r="DY780"/>
  <c r="DY244"/>
  <c r="EJ316"/>
  <c r="DY251"/>
  <c r="DY137"/>
  <c r="DY668"/>
  <c r="DY123"/>
  <c r="DY658"/>
  <c r="DY157"/>
  <c r="EJ374"/>
  <c r="DY281"/>
  <c r="EJ764"/>
  <c r="DY764"/>
  <c r="DY515"/>
  <c r="EJ515"/>
  <c r="EJ647"/>
  <c r="DY745"/>
  <c r="DX535"/>
  <c r="EJ535" s="1"/>
  <c r="DY758"/>
  <c r="DY309"/>
  <c r="DY754"/>
  <c r="DY414"/>
  <c r="DY564"/>
  <c r="DY570"/>
  <c r="DY662"/>
  <c r="DY688"/>
  <c r="EJ747"/>
  <c r="EJ372"/>
  <c r="DY741"/>
  <c r="EJ643"/>
  <c r="DY643"/>
  <c r="DX635"/>
  <c r="EJ635" s="1"/>
  <c r="DX622"/>
  <c r="DY622" s="1"/>
  <c r="DY320"/>
  <c r="DY259"/>
  <c r="DX527"/>
  <c r="EJ527" s="1"/>
  <c r="DY717"/>
  <c r="EJ620"/>
  <c r="DY620"/>
  <c r="DX531"/>
  <c r="EJ531" s="1"/>
  <c r="DX785"/>
  <c r="EJ785" s="1"/>
  <c r="EJ584"/>
  <c r="DY529"/>
  <c r="DY537"/>
  <c r="DY721"/>
  <c r="DY752"/>
  <c r="EJ612"/>
  <c r="DY612"/>
  <c r="DY704"/>
  <c r="EJ704"/>
  <c r="EJ642"/>
  <c r="DY642"/>
  <c r="DY614"/>
  <c r="EJ576"/>
  <c r="DY727"/>
  <c r="DX606"/>
  <c r="DY606" s="1"/>
  <c r="DX618"/>
  <c r="EJ618" s="1"/>
  <c r="EJ313"/>
  <c r="EJ8"/>
  <c r="EJ285"/>
  <c r="DY492"/>
  <c r="DY500"/>
  <c r="DX408"/>
  <c r="DY408" s="1"/>
  <c r="DY478"/>
  <c r="DY486"/>
  <c r="DY494"/>
  <c r="DY502"/>
  <c r="DY61"/>
  <c r="DX303"/>
  <c r="DY303" s="1"/>
  <c r="DY404"/>
  <c r="DX235"/>
  <c r="EJ235" s="1"/>
  <c r="DX153"/>
  <c r="DY153" s="1"/>
  <c r="EJ483"/>
  <c r="EJ243"/>
  <c r="DY243"/>
  <c r="EJ79"/>
  <c r="EJ295"/>
  <c r="DY145"/>
  <c r="DY147"/>
  <c r="DY149"/>
  <c r="DY233"/>
  <c r="DY214"/>
  <c r="DY358"/>
  <c r="DY415"/>
  <c r="DY447"/>
  <c r="DX173"/>
  <c r="EJ173" s="1"/>
  <c r="DX167"/>
  <c r="EJ167" s="1"/>
  <c r="EJ287"/>
  <c r="EJ277"/>
  <c r="DY248"/>
  <c r="EJ395"/>
  <c r="DX181"/>
  <c r="EJ181" s="1"/>
  <c r="DY210"/>
  <c r="EJ210"/>
  <c r="DY120"/>
  <c r="DX416"/>
  <c r="DY416" s="1"/>
  <c r="DY163"/>
  <c r="DY231"/>
  <c r="DY246"/>
  <c r="DX183"/>
  <c r="DY183" s="1"/>
  <c r="DY318"/>
  <c r="DY57"/>
  <c r="DY116"/>
  <c r="EJ63"/>
  <c r="EJ93"/>
  <c r="DY186"/>
  <c r="DY194"/>
  <c r="EJ217"/>
  <c r="DX250"/>
  <c r="EJ250" s="1"/>
  <c r="DX260"/>
  <c r="DY260" s="1"/>
  <c r="DX276"/>
  <c r="DY276" s="1"/>
  <c r="DX301"/>
  <c r="DY301" s="1"/>
  <c r="EJ408"/>
  <c r="EJ414"/>
  <c r="DX419"/>
  <c r="DY419" s="1"/>
  <c r="DX423"/>
  <c r="DY423" s="1"/>
  <c r="EJ441"/>
  <c r="DX446"/>
  <c r="EJ446" s="1"/>
  <c r="EJ725"/>
  <c r="DY750"/>
  <c r="EJ868"/>
  <c r="DY933"/>
  <c r="EJ1013"/>
  <c r="DX1025"/>
  <c r="DY1025" s="1"/>
  <c r="EJ1002"/>
  <c r="EJ29"/>
  <c r="DY164"/>
  <c r="DX254"/>
  <c r="DY254" s="1"/>
  <c r="EJ354"/>
  <c r="EJ359"/>
  <c r="DX435"/>
  <c r="DY435" s="1"/>
  <c r="DX443"/>
  <c r="DY443" s="1"/>
  <c r="DY552"/>
  <c r="DY566"/>
  <c r="DX588"/>
  <c r="DY588" s="1"/>
  <c r="EJ803"/>
  <c r="EJ816"/>
  <c r="DX863"/>
  <c r="DY863" s="1"/>
  <c r="DX129"/>
  <c r="EJ129" s="1"/>
  <c r="DY131"/>
  <c r="EJ390"/>
  <c r="EJ356"/>
  <c r="EJ403"/>
  <c r="DY440"/>
  <c r="DY657"/>
  <c r="DY760"/>
  <c r="DY830"/>
  <c r="EJ817"/>
  <c r="DY837"/>
  <c r="EJ867"/>
  <c r="EJ80"/>
  <c r="DY146"/>
  <c r="DY170"/>
  <c r="DY162"/>
  <c r="DY402"/>
  <c r="DY396"/>
  <c r="DY398"/>
  <c r="EJ442"/>
  <c r="EJ417"/>
  <c r="DY429"/>
  <c r="EJ574"/>
  <c r="EJ592"/>
  <c r="EJ637"/>
  <c r="EJ824"/>
  <c r="EJ843"/>
  <c r="DY873"/>
  <c r="EJ869"/>
  <c r="EJ912"/>
  <c r="EJ1030"/>
  <c r="EJ143"/>
  <c r="EJ655"/>
  <c r="EJ676"/>
  <c r="EJ995"/>
  <c r="DY197"/>
  <c r="DY357"/>
  <c r="EJ425"/>
  <c r="EJ678"/>
  <c r="EJ209"/>
  <c r="EJ188"/>
  <c r="DY576"/>
  <c r="EJ852"/>
  <c r="DY10"/>
  <c r="DX436"/>
  <c r="DY436" s="1"/>
  <c r="DX835"/>
  <c r="DY835" s="1"/>
  <c r="DX586"/>
  <c r="EJ586" s="1"/>
  <c r="EJ685"/>
  <c r="EJ837"/>
  <c r="DX893"/>
  <c r="DY893" s="1"/>
  <c r="DY905"/>
  <c r="DY913"/>
  <c r="EJ937"/>
  <c r="EJ1020"/>
  <c r="EJ121"/>
  <c r="EJ440"/>
  <c r="EJ361"/>
  <c r="EJ433"/>
  <c r="EJ465"/>
  <c r="DY554"/>
  <c r="EJ564"/>
  <c r="EJ568"/>
  <c r="DX578"/>
  <c r="EJ578" s="1"/>
  <c r="DX602"/>
  <c r="DY602" s="1"/>
  <c r="DX679"/>
  <c r="EJ679" s="1"/>
  <c r="EJ688"/>
  <c r="EJ693"/>
  <c r="DX719"/>
  <c r="EJ719" s="1"/>
  <c r="DX739"/>
  <c r="EJ739" s="1"/>
  <c r="DY756"/>
  <c r="EJ831"/>
  <c r="EJ865"/>
  <c r="EJ886"/>
  <c r="DX899"/>
  <c r="DY899" s="1"/>
  <c r="DY959"/>
  <c r="DX36"/>
  <c r="DY36" s="1"/>
  <c r="DX133"/>
  <c r="DY133" s="1"/>
  <c r="DY135"/>
  <c r="DX336"/>
  <c r="EJ336" s="1"/>
  <c r="DY363"/>
  <c r="EJ365"/>
  <c r="EJ368"/>
  <c r="EJ389"/>
  <c r="EJ397"/>
  <c r="EJ406"/>
  <c r="DX409"/>
  <c r="EJ409" s="1"/>
  <c r="EJ445"/>
  <c r="DY444"/>
  <c r="EJ473"/>
  <c r="DY473"/>
  <c r="EJ472"/>
  <c r="DX551"/>
  <c r="EJ551" s="1"/>
  <c r="DX572"/>
  <c r="EJ572" s="1"/>
  <c r="DX590"/>
  <c r="DY590" s="1"/>
  <c r="EJ663"/>
  <c r="EJ695"/>
  <c r="EJ729"/>
  <c r="EJ741"/>
  <c r="DX768"/>
  <c r="EJ768" s="1"/>
  <c r="EJ820"/>
  <c r="EJ875"/>
  <c r="DX879"/>
  <c r="EJ879" s="1"/>
  <c r="DY877"/>
  <c r="DX901"/>
  <c r="DY901" s="1"/>
  <c r="EJ939"/>
  <c r="DX33"/>
  <c r="EJ33" s="1"/>
  <c r="DX48"/>
  <c r="DY48" s="1"/>
  <c r="EJ100"/>
  <c r="EJ119"/>
  <c r="DY154"/>
  <c r="EJ219"/>
  <c r="DX237"/>
  <c r="DY237" s="1"/>
  <c r="DX241"/>
  <c r="DY241" s="1"/>
  <c r="DX266"/>
  <c r="DY266" s="1"/>
  <c r="DX299"/>
  <c r="DY299" s="1"/>
  <c r="EJ430"/>
  <c r="DX431"/>
  <c r="DY431" s="1"/>
  <c r="DY449"/>
  <c r="EJ826"/>
  <c r="DY871"/>
  <c r="EJ836"/>
  <c r="DX935"/>
  <c r="DY935" s="1"/>
  <c r="DY975"/>
  <c r="EJ1024"/>
  <c r="DY86"/>
  <c r="DX427"/>
  <c r="DY427" s="1"/>
  <c r="DY869"/>
  <c r="DY430"/>
  <c r="EJ454"/>
  <c r="DX988"/>
  <c r="DY988" s="1"/>
  <c r="DY201"/>
  <c r="EJ139"/>
  <c r="EJ190"/>
  <c r="DY441"/>
  <c r="DY442"/>
  <c r="DY646"/>
  <c r="DY725"/>
  <c r="DY865"/>
  <c r="DX450"/>
  <c r="DY450" s="1"/>
  <c r="DY690"/>
  <c r="DY108"/>
  <c r="EJ214"/>
  <c r="EJ223"/>
  <c r="DX252"/>
  <c r="DY252" s="1"/>
  <c r="DX268"/>
  <c r="EJ268" s="1"/>
  <c r="DX340"/>
  <c r="DY340" s="1"/>
  <c r="EJ362"/>
  <c r="EJ412"/>
  <c r="DX421"/>
  <c r="EJ421" s="1"/>
  <c r="DY418"/>
  <c r="DX553"/>
  <c r="EJ553" s="1"/>
  <c r="EJ599"/>
  <c r="EJ698"/>
  <c r="EJ717"/>
  <c r="EJ732"/>
  <c r="EJ898"/>
  <c r="EJ932"/>
  <c r="EJ957"/>
  <c r="EJ1007"/>
  <c r="EJ1031"/>
  <c r="DY1031"/>
  <c r="DX1039"/>
  <c r="DY1039" s="1"/>
  <c r="DY73"/>
  <c r="DY172"/>
  <c r="DY160"/>
  <c r="EJ150"/>
  <c r="DX262"/>
  <c r="EJ262" s="1"/>
  <c r="EJ296"/>
  <c r="DX342"/>
  <c r="DY342" s="1"/>
  <c r="EJ428"/>
  <c r="EJ448"/>
  <c r="EJ550"/>
  <c r="DX639"/>
  <c r="EJ639" s="1"/>
  <c r="EJ570"/>
  <c r="EJ700"/>
  <c r="EJ727"/>
  <c r="EJ853"/>
  <c r="EJ884"/>
  <c r="EJ890"/>
  <c r="DY957"/>
  <c r="EJ34"/>
  <c r="EJ117"/>
  <c r="EJ203"/>
  <c r="EJ59"/>
  <c r="DX229"/>
  <c r="DY229" s="1"/>
  <c r="DX264"/>
  <c r="DY264" s="1"/>
  <c r="EJ355"/>
  <c r="EJ364"/>
  <c r="EJ370"/>
  <c r="EJ381"/>
  <c r="EJ399"/>
  <c r="EJ407"/>
  <c r="EJ413"/>
  <c r="DX420"/>
  <c r="DY420" s="1"/>
  <c r="DX424"/>
  <c r="DY424" s="1"/>
  <c r="DX437"/>
  <c r="EJ437" s="1"/>
  <c r="EJ815"/>
  <c r="EJ822"/>
  <c r="EJ838"/>
  <c r="DX891"/>
  <c r="DY891" s="1"/>
  <c r="DX911"/>
  <c r="DY911" s="1"/>
  <c r="EJ1035"/>
  <c r="EJ106"/>
  <c r="EJ53"/>
  <c r="DY71"/>
  <c r="DY351"/>
  <c r="EJ258"/>
  <c r="EJ274"/>
  <c r="DY394"/>
  <c r="EJ410"/>
  <c r="EJ438"/>
  <c r="EJ439"/>
  <c r="DX677"/>
  <c r="DY677" s="1"/>
  <c r="DX723"/>
  <c r="DY723" s="1"/>
  <c r="DX736"/>
  <c r="DY736" s="1"/>
  <c r="DY847"/>
  <c r="DX851"/>
  <c r="DY851" s="1"/>
  <c r="DX897"/>
  <c r="EJ897" s="1"/>
  <c r="DX904"/>
  <c r="EJ904" s="1"/>
  <c r="DX941"/>
  <c r="DY941" s="1"/>
  <c r="EJ972"/>
  <c r="EJ1005"/>
  <c r="DY1024"/>
  <c r="DY1032"/>
  <c r="EJ127"/>
  <c r="DX475"/>
  <c r="EJ475" s="1"/>
  <c r="DY729"/>
  <c r="DY947"/>
  <c r="DY448"/>
  <c r="DY461"/>
  <c r="DY867"/>
  <c r="EJ192"/>
  <c r="DY217"/>
  <c r="DY353"/>
  <c r="DY599"/>
  <c r="DY680"/>
  <c r="DY685"/>
  <c r="DY205"/>
  <c r="DY468"/>
  <c r="DY693"/>
  <c r="DX917"/>
  <c r="DY917" s="1"/>
  <c r="DX973"/>
  <c r="DY973" s="1"/>
  <c r="EJ557"/>
  <c r="EJ861"/>
  <c r="EJ158"/>
  <c r="EJ270"/>
  <c r="EJ554"/>
  <c r="EJ566"/>
  <c r="EJ686"/>
  <c r="EJ690"/>
  <c r="EJ863"/>
  <c r="EJ1034"/>
  <c r="EJ67"/>
  <c r="DY67"/>
  <c r="DX125"/>
  <c r="DY125" s="1"/>
  <c r="EJ195"/>
  <c r="EJ213"/>
  <c r="EJ227"/>
  <c r="EJ256"/>
  <c r="EJ272"/>
  <c r="EJ297"/>
  <c r="EJ367"/>
  <c r="DY405"/>
  <c r="EJ366"/>
  <c r="EJ376"/>
  <c r="EJ387"/>
  <c r="EJ393"/>
  <c r="EJ401"/>
  <c r="EJ422"/>
  <c r="DX555"/>
  <c r="DY555" s="1"/>
  <c r="DX580"/>
  <c r="EJ580" s="1"/>
  <c r="DX603"/>
  <c r="DY603" s="1"/>
  <c r="DX632"/>
  <c r="DY632" s="1"/>
  <c r="DY648"/>
  <c r="EJ721"/>
  <c r="EJ735"/>
  <c r="EJ807"/>
  <c r="EJ881"/>
  <c r="DY881"/>
  <c r="EJ900"/>
  <c r="EJ915"/>
  <c r="EJ971"/>
  <c r="EJ1036"/>
  <c r="DX1029"/>
  <c r="EJ1029" s="1"/>
  <c r="EJ162"/>
  <c r="EJ216"/>
  <c r="EJ225"/>
  <c r="DX239"/>
  <c r="DY239" s="1"/>
  <c r="EJ338"/>
  <c r="DX452"/>
  <c r="EJ452" s="1"/>
  <c r="DX426"/>
  <c r="DY426" s="1"/>
  <c r="EJ434"/>
  <c r="DX582"/>
  <c r="DY582" s="1"/>
  <c r="EJ715"/>
  <c r="EJ731"/>
  <c r="EJ743"/>
  <c r="EJ806"/>
  <c r="EJ819"/>
  <c r="EJ892"/>
  <c r="DX930"/>
  <c r="EJ930" s="1"/>
  <c r="DX945"/>
  <c r="DY945" s="1"/>
  <c r="EJ1028"/>
  <c r="DY53"/>
  <c r="DY438"/>
  <c r="DY735"/>
  <c r="DY971"/>
  <c r="DY433"/>
  <c r="DX432"/>
  <c r="DY432" s="1"/>
  <c r="DX981"/>
  <c r="DY981" s="1"/>
  <c r="DY223"/>
  <c r="DY410"/>
  <c r="DY472"/>
  <c r="DY557"/>
  <c r="DX654"/>
  <c r="DY654" s="1"/>
  <c r="DY698"/>
  <c r="DX1038"/>
  <c r="DY1038" s="1"/>
  <c r="DY270"/>
  <c r="DY412"/>
  <c r="DY637"/>
  <c r="DY686"/>
  <c r="DY700"/>
  <c r="EJ835" l="1"/>
  <c r="DY167"/>
  <c r="EJ301"/>
  <c r="DY879"/>
  <c r="DY708"/>
  <c r="EJ901"/>
  <c r="EJ443"/>
  <c r="EJ1025"/>
  <c r="EJ416"/>
  <c r="DY679"/>
  <c r="EJ588"/>
  <c r="EJ435"/>
  <c r="DY553"/>
  <c r="DY1026"/>
  <c r="EJ303"/>
  <c r="DY635"/>
  <c r="EJ254"/>
  <c r="EJ970"/>
  <c r="EJ945"/>
  <c r="EJ276"/>
  <c r="EJ911"/>
  <c r="DY475"/>
  <c r="DY578"/>
  <c r="DY535"/>
  <c r="DY572"/>
  <c r="DY768"/>
  <c r="DY129"/>
  <c r="EJ419"/>
  <c r="DY639"/>
  <c r="EJ606"/>
  <c r="DY618"/>
  <c r="DY527"/>
  <c r="DY551"/>
  <c r="EJ153"/>
  <c r="DY719"/>
  <c r="DY739"/>
  <c r="EJ423"/>
  <c r="EJ260"/>
  <c r="DY262"/>
  <c r="DY586"/>
  <c r="EJ723"/>
  <c r="EJ622"/>
  <c r="DY531"/>
  <c r="DY452"/>
  <c r="DY580"/>
  <c r="DY785"/>
  <c r="DY181"/>
  <c r="EJ431"/>
  <c r="EJ133"/>
  <c r="DY235"/>
  <c r="EJ239"/>
  <c r="DY421"/>
  <c r="DY250"/>
  <c r="DY409"/>
  <c r="EJ432"/>
  <c r="DY446"/>
  <c r="DY336"/>
  <c r="EJ436"/>
  <c r="DY268"/>
  <c r="EJ183"/>
  <c r="DY173"/>
  <c r="EJ48"/>
  <c r="EJ981"/>
  <c r="EJ632"/>
  <c r="EJ941"/>
  <c r="EJ917"/>
  <c r="EJ424"/>
  <c r="EJ264"/>
  <c r="EJ252"/>
  <c r="EJ241"/>
  <c r="EJ450"/>
  <c r="EJ899"/>
  <c r="DY904"/>
  <c r="EJ654"/>
  <c r="EJ973"/>
  <c r="EJ603"/>
  <c r="DY437"/>
  <c r="EJ677"/>
  <c r="EJ988"/>
  <c r="EJ420"/>
  <c r="EJ427"/>
  <c r="EJ229"/>
  <c r="EJ36"/>
  <c r="EJ426"/>
  <c r="EJ342"/>
  <c r="EJ237"/>
  <c r="DY1029"/>
  <c r="EJ590"/>
  <c r="EJ893"/>
  <c r="DY897"/>
  <c r="EJ1038"/>
  <c r="DY930"/>
  <c r="EJ582"/>
  <c r="EJ125"/>
  <c r="EJ340"/>
  <c r="EJ299"/>
  <c r="DY33"/>
  <c r="EJ555"/>
  <c r="EJ1039"/>
  <c r="EJ851"/>
  <c r="EJ736"/>
  <c r="EJ891"/>
  <c r="EJ266"/>
  <c r="EJ935"/>
  <c r="EJ602"/>
  <c r="X559" l="1"/>
  <c r="X1013"/>
  <c r="X899"/>
  <c r="X637"/>
  <c r="X893" l="1"/>
  <c r="X87"/>
  <c r="X651"/>
  <c r="X1019"/>
  <c r="X472"/>
  <c r="X966"/>
  <c r="X838"/>
  <c r="X420"/>
  <c r="X423"/>
  <c r="X701"/>
  <c r="X623"/>
  <c r="X123"/>
  <c r="X900"/>
  <c r="X107"/>
  <c r="X621"/>
  <c r="X411"/>
  <c r="X409"/>
  <c r="X331"/>
  <c r="X732"/>
  <c r="X622"/>
  <c r="X1017"/>
  <c r="X427"/>
  <c r="X473"/>
  <c r="X446"/>
  <c r="X955"/>
  <c r="X413"/>
  <c r="X57"/>
  <c r="X431"/>
  <c r="X599"/>
  <c r="X830"/>
  <c r="X965"/>
  <c r="X655"/>
  <c r="X39"/>
  <c r="X316"/>
  <c r="X665"/>
  <c r="X450"/>
  <c r="X681"/>
  <c r="X904"/>
  <c r="X611"/>
  <c r="X35"/>
  <c r="X686"/>
  <c r="X244"/>
  <c r="X660"/>
  <c r="X120"/>
  <c r="X163"/>
  <c r="X477"/>
  <c r="X961"/>
  <c r="X434"/>
  <c r="X217"/>
  <c r="X925"/>
  <c r="X408"/>
  <c r="X834"/>
  <c r="X195"/>
  <c r="X736"/>
  <c r="X663"/>
  <c r="X214"/>
  <c r="X683"/>
  <c r="X414"/>
  <c r="X896"/>
  <c r="X854"/>
  <c r="X421"/>
  <c r="X560"/>
  <c r="X962"/>
  <c r="X892"/>
  <c r="X891"/>
  <c r="X83"/>
  <c r="X999"/>
  <c r="X1023"/>
  <c r="X888"/>
  <c r="X432"/>
  <c r="X430"/>
  <c r="X1001"/>
  <c r="X435"/>
  <c r="X903"/>
  <c r="X822"/>
  <c r="X45"/>
  <c r="X48"/>
  <c r="X923"/>
  <c r="X832"/>
  <c r="X1025"/>
  <c r="X963"/>
  <c r="X49"/>
  <c r="X898"/>
  <c r="X840"/>
  <c r="X744"/>
  <c r="X684"/>
  <c r="X953"/>
  <c r="X883"/>
  <c r="X609"/>
  <c r="X507"/>
  <c r="X895"/>
  <c r="X563"/>
  <c r="X478"/>
  <c r="X417"/>
  <c r="X932"/>
  <c r="X820"/>
  <c r="X902"/>
  <c r="X638"/>
  <c r="X422"/>
  <c r="X787"/>
  <c r="X824"/>
  <c r="X606"/>
  <c r="X1012"/>
  <c r="X607"/>
  <c r="X277"/>
  <c r="X692"/>
  <c r="X644"/>
  <c r="X424"/>
  <c r="X889"/>
  <c r="X738"/>
  <c r="X650"/>
  <c r="X652"/>
  <c r="X426"/>
  <c r="X593"/>
  <c r="X656"/>
  <c r="X697"/>
  <c r="X702"/>
  <c r="X643"/>
  <c r="X518"/>
  <c r="X297"/>
  <c r="X907"/>
  <c r="X1039"/>
  <c r="X969"/>
  <c r="X884"/>
  <c r="X612"/>
  <c r="X634"/>
  <c r="X1007"/>
  <c r="X122"/>
  <c r="X517"/>
  <c r="X541"/>
  <c r="X682"/>
  <c r="X734"/>
  <c r="AT353"/>
  <c r="FS353" s="1"/>
  <c r="FT353" s="1"/>
  <c r="AT858"/>
  <c r="FS858" s="1"/>
  <c r="FT858" s="1"/>
  <c r="AT785"/>
  <c r="FS785" s="1"/>
  <c r="FT785" s="1"/>
  <c r="AT752"/>
  <c r="FS752" s="1"/>
  <c r="FT752" s="1"/>
  <c r="AT689"/>
  <c r="FS689" s="1"/>
  <c r="FT689" s="1"/>
  <c r="AT568"/>
  <c r="FS568" s="1"/>
  <c r="FT568" s="1"/>
  <c r="AT531"/>
  <c r="FS531" s="1"/>
  <c r="FT531" s="1"/>
  <c r="AT461"/>
  <c r="FS461" s="1"/>
  <c r="FT461" s="1"/>
  <c r="AT322"/>
  <c r="FS322" s="1"/>
  <c r="FT322" s="1"/>
  <c r="AT271"/>
  <c r="FS271" s="1"/>
  <c r="FT271" s="1"/>
  <c r="AT241"/>
  <c r="FS241" s="1"/>
  <c r="FT241" s="1"/>
  <c r="AT76"/>
  <c r="FS76" s="1"/>
  <c r="FT76" s="1"/>
  <c r="AT1035"/>
  <c r="FS1035" s="1"/>
  <c r="FT1035" s="1"/>
  <c r="AT971"/>
  <c r="FS971" s="1"/>
  <c r="FT971" s="1"/>
  <c r="AT928"/>
  <c r="FS928" s="1"/>
  <c r="FT928" s="1"/>
  <c r="AT844"/>
  <c r="FS844" s="1"/>
  <c r="FT844" s="1"/>
  <c r="AT759"/>
  <c r="FS759" s="1"/>
  <c r="FT759" s="1"/>
  <c r="FS679"/>
  <c r="FT679" s="1"/>
  <c r="AT603"/>
  <c r="FS603" s="1"/>
  <c r="FT603" s="1"/>
  <c r="AT506"/>
  <c r="FS506" s="1"/>
  <c r="FT506" s="1"/>
  <c r="AT399"/>
  <c r="FS399" s="1"/>
  <c r="FT399" s="1"/>
  <c r="AT358"/>
  <c r="FS358" s="1"/>
  <c r="FT358" s="1"/>
  <c r="AT380"/>
  <c r="FS380" s="1"/>
  <c r="FT380" s="1"/>
  <c r="AT278"/>
  <c r="FS278" s="1"/>
  <c r="FT278" s="1"/>
  <c r="AT174"/>
  <c r="FS174" s="1"/>
  <c r="FT174" s="1"/>
  <c r="AT91"/>
  <c r="FS91" s="1"/>
  <c r="FT91" s="1"/>
  <c r="AT25"/>
  <c r="FS25" s="1"/>
  <c r="FT25" s="1"/>
  <c r="AT905"/>
  <c r="FS905" s="1"/>
  <c r="FT905" s="1"/>
  <c r="AT863"/>
  <c r="FS863" s="1"/>
  <c r="FT863" s="1"/>
  <c r="AT796"/>
  <c r="FS796" s="1"/>
  <c r="FT796" s="1"/>
  <c r="AT641"/>
  <c r="FS641" s="1"/>
  <c r="FT641" s="1"/>
  <c r="AT588"/>
  <c r="FS588" s="1"/>
  <c r="FT588" s="1"/>
  <c r="AT540"/>
  <c r="FS540" s="1"/>
  <c r="FT540" s="1"/>
  <c r="AT499"/>
  <c r="FS499" s="1"/>
  <c r="FT499" s="1"/>
  <c r="AT464"/>
  <c r="FS464" s="1"/>
  <c r="FT464" s="1"/>
  <c r="AT443"/>
  <c r="FS443" s="1"/>
  <c r="FT443" s="1"/>
  <c r="AT333"/>
  <c r="FS333" s="1"/>
  <c r="FT333" s="1"/>
  <c r="AT303"/>
  <c r="FS303" s="1"/>
  <c r="FT303" s="1"/>
  <c r="AT250"/>
  <c r="FS250" s="1"/>
  <c r="FT250" s="1"/>
  <c r="AT216"/>
  <c r="FS216" s="1"/>
  <c r="FT216" s="1"/>
  <c r="AT126"/>
  <c r="FS126" s="1"/>
  <c r="FT126" s="1"/>
  <c r="AT1010"/>
  <c r="FS1010" s="1"/>
  <c r="FT1010" s="1"/>
  <c r="AT949"/>
  <c r="FS949" s="1"/>
  <c r="FT949" s="1"/>
  <c r="AT894"/>
  <c r="FS894" s="1"/>
  <c r="FT894" s="1"/>
  <c r="AT783"/>
  <c r="FS783" s="1"/>
  <c r="FT783" s="1"/>
  <c r="AT721"/>
  <c r="FS721" s="1"/>
  <c r="FT721" s="1"/>
  <c r="AT674"/>
  <c r="FS674" s="1"/>
  <c r="FT674" s="1"/>
  <c r="AT567"/>
  <c r="FS567" s="1"/>
  <c r="FT567" s="1"/>
  <c r="AT486"/>
  <c r="FS486" s="1"/>
  <c r="FT486" s="1"/>
  <c r="AT392"/>
  <c r="FS392" s="1"/>
  <c r="FT392" s="1"/>
  <c r="AT173"/>
  <c r="FS173" s="1"/>
  <c r="FT173" s="1"/>
  <c r="AT104"/>
  <c r="FS104" s="1"/>
  <c r="FT104" s="1"/>
  <c r="AT69"/>
  <c r="FS69" s="1"/>
  <c r="FT69" s="1"/>
  <c r="AT18"/>
  <c r="FS18" s="1"/>
  <c r="FT18" s="1"/>
  <c r="AT197"/>
  <c r="FS197" s="1"/>
  <c r="FT197" s="1"/>
  <c r="AT680"/>
  <c r="FS680" s="1"/>
  <c r="FT680" s="1"/>
  <c r="AT1006"/>
  <c r="FS1006" s="1"/>
  <c r="FT1006" s="1"/>
  <c r="AT908"/>
  <c r="FS908" s="1"/>
  <c r="FT908" s="1"/>
  <c r="AT808"/>
  <c r="FS808" s="1"/>
  <c r="FT808" s="1"/>
  <c r="AT750"/>
  <c r="FS750" s="1"/>
  <c r="FT750" s="1"/>
  <c r="AT642"/>
  <c r="FS642" s="1"/>
  <c r="FT642" s="1"/>
  <c r="AT598"/>
  <c r="FS598" s="1"/>
  <c r="FT598" s="1"/>
  <c r="AT545"/>
  <c r="FS545" s="1"/>
  <c r="FT545" s="1"/>
  <c r="AT471"/>
  <c r="FS471" s="1"/>
  <c r="FT471" s="1"/>
  <c r="AT444"/>
  <c r="FS444" s="1"/>
  <c r="FT444" s="1"/>
  <c r="AT416"/>
  <c r="FS416" s="1"/>
  <c r="FT416" s="1"/>
  <c r="AT296"/>
  <c r="FS296" s="1"/>
  <c r="FT296" s="1"/>
  <c r="AT261"/>
  <c r="FS261" s="1"/>
  <c r="FT261" s="1"/>
  <c r="AT253"/>
  <c r="FS253" s="1"/>
  <c r="FT253" s="1"/>
  <c r="AT215"/>
  <c r="FS215" s="1"/>
  <c r="FT215" s="1"/>
  <c r="AT137"/>
  <c r="FS137" s="1"/>
  <c r="FT137" s="1"/>
  <c r="AT74"/>
  <c r="FS74" s="1"/>
  <c r="FT74" s="1"/>
  <c r="AT803"/>
  <c r="FS803" s="1"/>
  <c r="FT803" s="1"/>
  <c r="AT730"/>
  <c r="FS730" s="1"/>
  <c r="FT730" s="1"/>
  <c r="AT722"/>
  <c r="FS722" s="1"/>
  <c r="FT722" s="1"/>
  <c r="AT711"/>
  <c r="FS711" s="1"/>
  <c r="FT711" s="1"/>
  <c r="AT673"/>
  <c r="FS673" s="1"/>
  <c r="FT673" s="1"/>
  <c r="AT608"/>
  <c r="FS608" s="1"/>
  <c r="FT608" s="1"/>
  <c r="AT557"/>
  <c r="FS557" s="1"/>
  <c r="FT557" s="1"/>
  <c r="AT366"/>
  <c r="FS366" s="1"/>
  <c r="FT366" s="1"/>
  <c r="AT286"/>
  <c r="FS286" s="1"/>
  <c r="FT286" s="1"/>
  <c r="AT157"/>
  <c r="FS157" s="1"/>
  <c r="FT157" s="1"/>
  <c r="AT113"/>
  <c r="FS113" s="1"/>
  <c r="FT113" s="1"/>
  <c r="AT68"/>
  <c r="FS68" s="1"/>
  <c r="FT68" s="1"/>
  <c r="AT1018"/>
  <c r="FS1018" s="1"/>
  <c r="FT1018" s="1"/>
  <c r="AT938"/>
  <c r="FS938" s="1"/>
  <c r="FT938" s="1"/>
  <c r="AT789"/>
  <c r="FS789" s="1"/>
  <c r="FT789" s="1"/>
  <c r="AT703"/>
  <c r="FS703" s="1"/>
  <c r="FT703" s="1"/>
  <c r="AT627"/>
  <c r="FS627" s="1"/>
  <c r="FT627" s="1"/>
  <c r="AT549"/>
  <c r="FS549" s="1"/>
  <c r="FT549" s="1"/>
  <c r="AT522"/>
  <c r="FS522" s="1"/>
  <c r="FT522" s="1"/>
  <c r="AT470"/>
  <c r="FS470" s="1"/>
  <c r="FT470" s="1"/>
  <c r="AT317"/>
  <c r="FS317" s="1"/>
  <c r="FT317" s="1"/>
  <c r="AT264"/>
  <c r="FS264" s="1"/>
  <c r="FT264" s="1"/>
  <c r="AT226"/>
  <c r="FS226" s="1"/>
  <c r="FT226" s="1"/>
  <c r="AT56"/>
  <c r="FS56" s="1"/>
  <c r="FT56" s="1"/>
  <c r="AT944"/>
  <c r="FS944" s="1"/>
  <c r="FT944" s="1"/>
  <c r="AT911"/>
  <c r="FS911" s="1"/>
  <c r="FT911" s="1"/>
  <c r="AT869"/>
  <c r="FS869" s="1"/>
  <c r="FT869" s="1"/>
  <c r="AT758"/>
  <c r="FS758" s="1"/>
  <c r="FT758" s="1"/>
  <c r="AT693"/>
  <c r="FS693" s="1"/>
  <c r="FT693" s="1"/>
  <c r="AT398"/>
  <c r="FS398" s="1"/>
  <c r="FT398" s="1"/>
  <c r="AT385"/>
  <c r="FS385" s="1"/>
  <c r="FT385" s="1"/>
  <c r="AT295"/>
  <c r="FS295" s="1"/>
  <c r="FT295" s="1"/>
  <c r="AT212"/>
  <c r="FS212" s="1"/>
  <c r="FT212" s="1"/>
  <c r="AT158"/>
  <c r="FS158" s="1"/>
  <c r="FT158" s="1"/>
  <c r="AT110"/>
  <c r="FS110" s="1"/>
  <c r="FT110" s="1"/>
  <c r="AT80"/>
  <c r="FS80" s="1"/>
  <c r="FT80" s="1"/>
  <c r="AT24"/>
  <c r="FS24" s="1"/>
  <c r="FT24" s="1"/>
  <c r="AT201"/>
  <c r="FS201" s="1"/>
  <c r="FT201" s="1"/>
  <c r="AT974"/>
  <c r="FS974" s="1"/>
  <c r="FT974" s="1"/>
  <c r="AT866"/>
  <c r="FS866" s="1"/>
  <c r="FT866" s="1"/>
  <c r="AT640"/>
  <c r="FS640" s="1"/>
  <c r="FT640" s="1"/>
  <c r="AT587"/>
  <c r="FS587" s="1"/>
  <c r="FT587" s="1"/>
  <c r="AT550"/>
  <c r="FS550" s="1"/>
  <c r="FT550" s="1"/>
  <c r="AT533"/>
  <c r="FS533" s="1"/>
  <c r="FT533" s="1"/>
  <c r="AT504"/>
  <c r="FS504" s="1"/>
  <c r="FT504" s="1"/>
  <c r="AT465"/>
  <c r="FS465" s="1"/>
  <c r="FT465" s="1"/>
  <c r="AT326"/>
  <c r="FS326" s="1"/>
  <c r="FT326" s="1"/>
  <c r="AT275"/>
  <c r="FS275" s="1"/>
  <c r="FT275" s="1"/>
  <c r="AT229"/>
  <c r="FS229" s="1"/>
  <c r="FT229" s="1"/>
  <c r="AT41"/>
  <c r="FS41" s="1"/>
  <c r="FT41" s="1"/>
  <c r="AT1015"/>
  <c r="FS1015" s="1"/>
  <c r="FT1015" s="1"/>
  <c r="AT918"/>
  <c r="FS918" s="1"/>
  <c r="FT918" s="1"/>
  <c r="AT871"/>
  <c r="FS871" s="1"/>
  <c r="FT871" s="1"/>
  <c r="AT815"/>
  <c r="FS815" s="1"/>
  <c r="FT815" s="1"/>
  <c r="AT709"/>
  <c r="FS709" s="1"/>
  <c r="FT709" s="1"/>
  <c r="AT667"/>
  <c r="FS667" s="1"/>
  <c r="FT667" s="1"/>
  <c r="AT403"/>
  <c r="FS403" s="1"/>
  <c r="FT403" s="1"/>
  <c r="AT370"/>
  <c r="FS370" s="1"/>
  <c r="FT370" s="1"/>
  <c r="AT337"/>
  <c r="FS337" s="1"/>
  <c r="FT337" s="1"/>
  <c r="AT185"/>
  <c r="FS185" s="1"/>
  <c r="FT185" s="1"/>
  <c r="AT146"/>
  <c r="FS146" s="1"/>
  <c r="FT146" s="1"/>
  <c r="AT93"/>
  <c r="FS93" s="1"/>
  <c r="FT93" s="1"/>
  <c r="AT9"/>
  <c r="FS9" s="1"/>
  <c r="FT9" s="1"/>
  <c r="AT988"/>
  <c r="FS988" s="1"/>
  <c r="FT988" s="1"/>
  <c r="AT926"/>
  <c r="FS926" s="1"/>
  <c r="FT926" s="1"/>
  <c r="AT875"/>
  <c r="FS875" s="1"/>
  <c r="FT875" s="1"/>
  <c r="AT779"/>
  <c r="FS779" s="1"/>
  <c r="FT779" s="1"/>
  <c r="AT688"/>
  <c r="FS688" s="1"/>
  <c r="FT688" s="1"/>
  <c r="AT581"/>
  <c r="FS581" s="1"/>
  <c r="FT581" s="1"/>
  <c r="AT528"/>
  <c r="FS528" s="1"/>
  <c r="FT528" s="1"/>
  <c r="AT495"/>
  <c r="FS495" s="1"/>
  <c r="FT495" s="1"/>
  <c r="AT439"/>
  <c r="FS439" s="1"/>
  <c r="FT439" s="1"/>
  <c r="AT307"/>
  <c r="FS307" s="1"/>
  <c r="FT307" s="1"/>
  <c r="AT254"/>
  <c r="FS254" s="1"/>
  <c r="FT254" s="1"/>
  <c r="AT234"/>
  <c r="FS234" s="1"/>
  <c r="FT234" s="1"/>
  <c r="AT130"/>
  <c r="FS130" s="1"/>
  <c r="FT130" s="1"/>
  <c r="AT40"/>
  <c r="FS40" s="1"/>
  <c r="FT40" s="1"/>
  <c r="AT995"/>
  <c r="FS995" s="1"/>
  <c r="FT995" s="1"/>
  <c r="AT927"/>
  <c r="FS927" s="1"/>
  <c r="FT927" s="1"/>
  <c r="AT881"/>
  <c r="FS881" s="1"/>
  <c r="FT881" s="1"/>
  <c r="AT712"/>
  <c r="FS712" s="1"/>
  <c r="FT712" s="1"/>
  <c r="AT375"/>
  <c r="FS375" s="1"/>
  <c r="FT375" s="1"/>
  <c r="AT285"/>
  <c r="FS285" s="1"/>
  <c r="FT285" s="1"/>
  <c r="AT156"/>
  <c r="FS156" s="1"/>
  <c r="FT156" s="1"/>
  <c r="AT108"/>
  <c r="FS108" s="1"/>
  <c r="FT108" s="1"/>
  <c r="AT67"/>
  <c r="FS67" s="1"/>
  <c r="FT67" s="1"/>
  <c r="AT8"/>
  <c r="FS8" s="1"/>
  <c r="FT8" s="1"/>
  <c r="AT218"/>
  <c r="FS218" s="1"/>
  <c r="FT218" s="1"/>
  <c r="AT475"/>
  <c r="FS475" s="1"/>
  <c r="FT475" s="1"/>
  <c r="AT687"/>
  <c r="FS687" s="1"/>
  <c r="FT687" s="1"/>
  <c r="AT980"/>
  <c r="FS980" s="1"/>
  <c r="FT980" s="1"/>
  <c r="AT890"/>
  <c r="FS890" s="1"/>
  <c r="FT890" s="1"/>
  <c r="AT806"/>
  <c r="FS806" s="1"/>
  <c r="FT806" s="1"/>
  <c r="AT763"/>
  <c r="FS763" s="1"/>
  <c r="FT763" s="1"/>
  <c r="AT596"/>
  <c r="FS596" s="1"/>
  <c r="FT596" s="1"/>
  <c r="AT512"/>
  <c r="FS512" s="1"/>
  <c r="FT512" s="1"/>
  <c r="AT463"/>
  <c r="FS463" s="1"/>
  <c r="FT463" s="1"/>
  <c r="AT324"/>
  <c r="FS324" s="1"/>
  <c r="FT324" s="1"/>
  <c r="AT249"/>
  <c r="FS249" s="1"/>
  <c r="FT249" s="1"/>
  <c r="AT227"/>
  <c r="FS227" s="1"/>
  <c r="FT227" s="1"/>
  <c r="AT143"/>
  <c r="FS143" s="1"/>
  <c r="FT143" s="1"/>
  <c r="AT127"/>
  <c r="FS127" s="1"/>
  <c r="FT127" s="1"/>
  <c r="AT1003"/>
  <c r="FS1003" s="1"/>
  <c r="FT1003" s="1"/>
  <c r="AT970"/>
  <c r="FS970" s="1"/>
  <c r="FT970" s="1"/>
  <c r="AT914"/>
  <c r="FS914" s="1"/>
  <c r="FT914" s="1"/>
  <c r="AT812"/>
  <c r="FS812" s="1"/>
  <c r="FT812" s="1"/>
  <c r="AT669"/>
  <c r="FS669" s="1"/>
  <c r="FT669" s="1"/>
  <c r="AT631"/>
  <c r="FS631" s="1"/>
  <c r="FT631" s="1"/>
  <c r="AT508"/>
  <c r="FS508" s="1"/>
  <c r="FT508" s="1"/>
  <c r="AT389"/>
  <c r="FS389" s="1"/>
  <c r="FT389" s="1"/>
  <c r="AT379"/>
  <c r="FS379" s="1"/>
  <c r="FT379" s="1"/>
  <c r="AT170"/>
  <c r="FS170" s="1"/>
  <c r="FT170" s="1"/>
  <c r="AT109"/>
  <c r="FS109" s="1"/>
  <c r="FT109" s="1"/>
  <c r="AT81"/>
  <c r="FS81" s="1"/>
  <c r="FT81" s="1"/>
  <c r="AT37"/>
  <c r="FS37" s="1"/>
  <c r="FT37" s="1"/>
  <c r="AT1008"/>
  <c r="FS1008" s="1"/>
  <c r="FT1008" s="1"/>
  <c r="AT913"/>
  <c r="FS913" s="1"/>
  <c r="FT913" s="1"/>
  <c r="AT843"/>
  <c r="FS843" s="1"/>
  <c r="FT843" s="1"/>
  <c r="AT817"/>
  <c r="FS817" s="1"/>
  <c r="FT817" s="1"/>
  <c r="AT731"/>
  <c r="FS731" s="1"/>
  <c r="FT731" s="1"/>
  <c r="AT590"/>
  <c r="FS590" s="1"/>
  <c r="FT590" s="1"/>
  <c r="AT553"/>
  <c r="FS553" s="1"/>
  <c r="FT553" s="1"/>
  <c r="AT501"/>
  <c r="FS501" s="1"/>
  <c r="FT501" s="1"/>
  <c r="AT476"/>
  <c r="FS476" s="1"/>
  <c r="FT476" s="1"/>
  <c r="AT445"/>
  <c r="FS445" s="1"/>
  <c r="FT445" s="1"/>
  <c r="AT335"/>
  <c r="FS335" s="1"/>
  <c r="FT335" s="1"/>
  <c r="AT276"/>
  <c r="FS276" s="1"/>
  <c r="FT276" s="1"/>
  <c r="AT240"/>
  <c r="FS240" s="1"/>
  <c r="FT240" s="1"/>
  <c r="AT128"/>
  <c r="FS128" s="1"/>
  <c r="FT128" s="1"/>
  <c r="AT52"/>
  <c r="FS52" s="1"/>
  <c r="FT52" s="1"/>
  <c r="AT977"/>
  <c r="FS977" s="1"/>
  <c r="FT977" s="1"/>
  <c r="AT921"/>
  <c r="FS921" s="1"/>
  <c r="FT921" s="1"/>
  <c r="AT839"/>
  <c r="FS839" s="1"/>
  <c r="FT839" s="1"/>
  <c r="AT800"/>
  <c r="FS800" s="1"/>
  <c r="FT800" s="1"/>
  <c r="AT657"/>
  <c r="FS657" s="1"/>
  <c r="FT657" s="1"/>
  <c r="AT613"/>
  <c r="FS613" s="1"/>
  <c r="FT613" s="1"/>
  <c r="AT373"/>
  <c r="FS373" s="1"/>
  <c r="FT373" s="1"/>
  <c r="AT340"/>
  <c r="FS340" s="1"/>
  <c r="FT340" s="1"/>
  <c r="AT208"/>
  <c r="FS208" s="1"/>
  <c r="FT208" s="1"/>
  <c r="AT175"/>
  <c r="FS175" s="1"/>
  <c r="FT175" s="1"/>
  <c r="AT106"/>
  <c r="FS106" s="1"/>
  <c r="FT106" s="1"/>
  <c r="AT38"/>
  <c r="FS38" s="1"/>
  <c r="FT38" s="1"/>
  <c r="X647"/>
  <c r="Y214"/>
  <c r="Y331"/>
  <c r="Y907"/>
  <c r="Y884"/>
  <c r="Y217"/>
  <c r="Y634"/>
  <c r="Y83"/>
  <c r="Y655"/>
  <c r="Y593"/>
  <c r="Y1025"/>
  <c r="Y43"/>
  <c r="Y701"/>
  <c r="AT773"/>
  <c r="FS773" s="1"/>
  <c r="FT773" s="1"/>
  <c r="AT222"/>
  <c r="FS222" s="1"/>
  <c r="FT222" s="1"/>
  <c r="AT678"/>
  <c r="FS678" s="1"/>
  <c r="FT678" s="1"/>
  <c r="AT973"/>
  <c r="FS973" s="1"/>
  <c r="FT973" s="1"/>
  <c r="AT952"/>
  <c r="FS952" s="1"/>
  <c r="FT952" s="1"/>
  <c r="AT922"/>
  <c r="FS922" s="1"/>
  <c r="FT922" s="1"/>
  <c r="AT853"/>
  <c r="FS853" s="1"/>
  <c r="FT853" s="1"/>
  <c r="AT816"/>
  <c r="FS816" s="1"/>
  <c r="FT816" s="1"/>
  <c r="AT782"/>
  <c r="FS782" s="1"/>
  <c r="FT782" s="1"/>
  <c r="AT742"/>
  <c r="FS742" s="1"/>
  <c r="FT742" s="1"/>
  <c r="AT594"/>
  <c r="FS594" s="1"/>
  <c r="FT594" s="1"/>
  <c r="AT552"/>
  <c r="FS552" s="1"/>
  <c r="FT552" s="1"/>
  <c r="AT527"/>
  <c r="FS527" s="1"/>
  <c r="FT527" s="1"/>
  <c r="AT500"/>
  <c r="FS500" s="1"/>
  <c r="FT500" s="1"/>
  <c r="AT456"/>
  <c r="FS456" s="1"/>
  <c r="FT456" s="1"/>
  <c r="AT312"/>
  <c r="FS312" s="1"/>
  <c r="FT312" s="1"/>
  <c r="AT269"/>
  <c r="FS269" s="1"/>
  <c r="FT269" s="1"/>
  <c r="AT233"/>
  <c r="FS233" s="1"/>
  <c r="FT233" s="1"/>
  <c r="AT17"/>
  <c r="FS17" s="1"/>
  <c r="FT17" s="1"/>
  <c r="AT1028"/>
  <c r="FS1028" s="1"/>
  <c r="FT1028" s="1"/>
  <c r="AT968"/>
  <c r="FS968" s="1"/>
  <c r="FT968" s="1"/>
  <c r="AT798"/>
  <c r="FS798" s="1"/>
  <c r="FT798" s="1"/>
  <c r="AT755"/>
  <c r="FS755" s="1"/>
  <c r="FT755" s="1"/>
  <c r="AT671"/>
  <c r="FS671" s="1"/>
  <c r="FT671" s="1"/>
  <c r="AT636"/>
  <c r="FS636" s="1"/>
  <c r="FT636" s="1"/>
  <c r="AT481"/>
  <c r="FS481" s="1"/>
  <c r="FT481" s="1"/>
  <c r="AT395"/>
  <c r="FS395" s="1"/>
  <c r="FT395" s="1"/>
  <c r="AT350"/>
  <c r="FS350" s="1"/>
  <c r="FT350" s="1"/>
  <c r="AT213"/>
  <c r="FS213" s="1"/>
  <c r="FT213" s="1"/>
  <c r="AT164"/>
  <c r="FS164" s="1"/>
  <c r="FT164" s="1"/>
  <c r="AT79"/>
  <c r="FS79" s="1"/>
  <c r="FT79" s="1"/>
  <c r="AT13"/>
  <c r="FS13" s="1"/>
  <c r="FT13" s="1"/>
  <c r="AT981"/>
  <c r="FS981" s="1"/>
  <c r="FT981" s="1"/>
  <c r="AT850"/>
  <c r="FS850" s="1"/>
  <c r="FT850" s="1"/>
  <c r="AT775"/>
  <c r="FS775" s="1"/>
  <c r="FT775" s="1"/>
  <c r="AT733"/>
  <c r="FS733" s="1"/>
  <c r="FT733" s="1"/>
  <c r="AT639"/>
  <c r="FS639" s="1"/>
  <c r="FT639" s="1"/>
  <c r="AT577"/>
  <c r="FS577" s="1"/>
  <c r="FT577" s="1"/>
  <c r="AT532"/>
  <c r="FS532" s="1"/>
  <c r="FT532" s="1"/>
  <c r="AT491"/>
  <c r="FS491" s="1"/>
  <c r="FT491" s="1"/>
  <c r="AT451"/>
  <c r="FS451" s="1"/>
  <c r="FT451" s="1"/>
  <c r="AT429"/>
  <c r="FS429" s="1"/>
  <c r="FT429" s="1"/>
  <c r="AT327"/>
  <c r="FS327" s="1"/>
  <c r="FT327" s="1"/>
  <c r="AT274"/>
  <c r="FS274" s="1"/>
  <c r="FT274" s="1"/>
  <c r="AT230"/>
  <c r="FS230" s="1"/>
  <c r="FT230" s="1"/>
  <c r="AT160"/>
  <c r="FS160" s="1"/>
  <c r="FT160" s="1"/>
  <c r="AT27"/>
  <c r="FS27" s="1"/>
  <c r="FT27" s="1"/>
  <c r="AT1009"/>
  <c r="FS1009" s="1"/>
  <c r="FT1009" s="1"/>
  <c r="AT947"/>
  <c r="FS947" s="1"/>
  <c r="FT947" s="1"/>
  <c r="AT879"/>
  <c r="FS879" s="1"/>
  <c r="FT879" s="1"/>
  <c r="AT756"/>
  <c r="FS756" s="1"/>
  <c r="FT756" s="1"/>
  <c r="AT708"/>
  <c r="FS708" s="1"/>
  <c r="FT708" s="1"/>
  <c r="AT666"/>
  <c r="FS666" s="1"/>
  <c r="FT666" s="1"/>
  <c r="AT619"/>
  <c r="FS619" s="1"/>
  <c r="FT619" s="1"/>
  <c r="AT556"/>
  <c r="FS556" s="1"/>
  <c r="FT556" s="1"/>
  <c r="AT383"/>
  <c r="FS383" s="1"/>
  <c r="FT383" s="1"/>
  <c r="AT338"/>
  <c r="FS338" s="1"/>
  <c r="FT338" s="1"/>
  <c r="AT206"/>
  <c r="FS206" s="1"/>
  <c r="FT206" s="1"/>
  <c r="AT165"/>
  <c r="FS165" s="1"/>
  <c r="FT165" s="1"/>
  <c r="AT96"/>
  <c r="FS96" s="1"/>
  <c r="FT96" s="1"/>
  <c r="AT63"/>
  <c r="FS63" s="1"/>
  <c r="FT63" s="1"/>
  <c r="AT14"/>
  <c r="FS14" s="1"/>
  <c r="FT14" s="1"/>
  <c r="AT44"/>
  <c r="FS44" s="1"/>
  <c r="FT44" s="1"/>
  <c r="AT1004"/>
  <c r="FS1004" s="1"/>
  <c r="FT1004" s="1"/>
  <c r="AT867"/>
  <c r="FS867" s="1"/>
  <c r="FT867" s="1"/>
  <c r="AT794"/>
  <c r="FS794" s="1"/>
  <c r="FT794" s="1"/>
  <c r="AT589"/>
  <c r="FS589" s="1"/>
  <c r="FT589" s="1"/>
  <c r="AT515"/>
  <c r="FS515" s="1"/>
  <c r="FT515" s="1"/>
  <c r="AT442"/>
  <c r="FS442" s="1"/>
  <c r="FT442" s="1"/>
  <c r="AT334"/>
  <c r="FS334" s="1"/>
  <c r="FT334" s="1"/>
  <c r="AT259"/>
  <c r="FS259" s="1"/>
  <c r="FT259" s="1"/>
  <c r="AT239"/>
  <c r="FS239" s="1"/>
  <c r="FT239" s="1"/>
  <c r="AT133"/>
  <c r="FS133" s="1"/>
  <c r="FT133" s="1"/>
  <c r="AT1030"/>
  <c r="FS1030" s="1"/>
  <c r="FT1030" s="1"/>
  <c r="AT802"/>
  <c r="FS802" s="1"/>
  <c r="FT802" s="1"/>
  <c r="AT728"/>
  <c r="FS728" s="1"/>
  <c r="FT728" s="1"/>
  <c r="AT720"/>
  <c r="FS720" s="1"/>
  <c r="FT720" s="1"/>
  <c r="AT705"/>
  <c r="FS705" s="1"/>
  <c r="FT705" s="1"/>
  <c r="AT602"/>
  <c r="FS602" s="1"/>
  <c r="FT602" s="1"/>
  <c r="AT362"/>
  <c r="FS362" s="1"/>
  <c r="FT362" s="1"/>
  <c r="AT187"/>
  <c r="FS187" s="1"/>
  <c r="FT187" s="1"/>
  <c r="AT150"/>
  <c r="FS150" s="1"/>
  <c r="FT150" s="1"/>
  <c r="AT105"/>
  <c r="FS105" s="1"/>
  <c r="FT105" s="1"/>
  <c r="AT60"/>
  <c r="FS60" s="1"/>
  <c r="FT60" s="1"/>
  <c r="AT992"/>
  <c r="FS992" s="1"/>
  <c r="FT992" s="1"/>
  <c r="AT937"/>
  <c r="FS937" s="1"/>
  <c r="FT937" s="1"/>
  <c r="AT777"/>
  <c r="FS777" s="1"/>
  <c r="FT777" s="1"/>
  <c r="AT659"/>
  <c r="FS659" s="1"/>
  <c r="FT659" s="1"/>
  <c r="AT595"/>
  <c r="FS595" s="1"/>
  <c r="FT595" s="1"/>
  <c r="AT546"/>
  <c r="FS546" s="1"/>
  <c r="FT546" s="1"/>
  <c r="AT513"/>
  <c r="FS513" s="1"/>
  <c r="FT513" s="1"/>
  <c r="AT462"/>
  <c r="FS462" s="1"/>
  <c r="FT462" s="1"/>
  <c r="AT309"/>
  <c r="FS309" s="1"/>
  <c r="FT309" s="1"/>
  <c r="AT256"/>
  <c r="FS256" s="1"/>
  <c r="FT256" s="1"/>
  <c r="AT140"/>
  <c r="FS140" s="1"/>
  <c r="FT140" s="1"/>
  <c r="AT42"/>
  <c r="FS42" s="1"/>
  <c r="FT42" s="1"/>
  <c r="AT1000"/>
  <c r="FS1000" s="1"/>
  <c r="FT1000" s="1"/>
  <c r="AT931"/>
  <c r="FS931" s="1"/>
  <c r="FT931" s="1"/>
  <c r="AT910"/>
  <c r="FS910" s="1"/>
  <c r="FT910" s="1"/>
  <c r="AT833"/>
  <c r="FS833" s="1"/>
  <c r="FT833" s="1"/>
  <c r="AT727"/>
  <c r="FS727" s="1"/>
  <c r="FT727" s="1"/>
  <c r="AT615"/>
  <c r="FS615" s="1"/>
  <c r="FT615" s="1"/>
  <c r="AT390"/>
  <c r="FS390" s="1"/>
  <c r="FT390" s="1"/>
  <c r="AT287"/>
  <c r="FS287" s="1"/>
  <c r="FT287" s="1"/>
  <c r="AT204"/>
  <c r="FS204" s="1"/>
  <c r="FT204" s="1"/>
  <c r="AT155"/>
  <c r="FS155" s="1"/>
  <c r="FT155" s="1"/>
  <c r="AT102"/>
  <c r="FS102" s="1"/>
  <c r="FT102" s="1"/>
  <c r="AT65"/>
  <c r="FS65" s="1"/>
  <c r="FT65" s="1"/>
  <c r="AT6"/>
  <c r="FS6" s="1"/>
  <c r="FT6" s="1"/>
  <c r="AT357"/>
  <c r="FS357" s="1"/>
  <c r="FT357" s="1"/>
  <c r="AT186"/>
  <c r="FS186" s="1"/>
  <c r="FT186" s="1"/>
  <c r="AT960"/>
  <c r="FS960" s="1"/>
  <c r="FT960" s="1"/>
  <c r="AT828"/>
  <c r="FS828" s="1"/>
  <c r="FT828" s="1"/>
  <c r="AT747"/>
  <c r="FS747" s="1"/>
  <c r="FT747" s="1"/>
  <c r="AT633"/>
  <c r="FS633" s="1"/>
  <c r="FT633" s="1"/>
  <c r="AT580"/>
  <c r="FS580" s="1"/>
  <c r="FT580" s="1"/>
  <c r="AT543"/>
  <c r="FS543" s="1"/>
  <c r="FT543" s="1"/>
  <c r="AT529"/>
  <c r="FS529" s="1"/>
  <c r="FT529" s="1"/>
  <c r="AT496"/>
  <c r="FS496" s="1"/>
  <c r="FT496" s="1"/>
  <c r="AT448"/>
  <c r="FS448" s="1"/>
  <c r="FT448" s="1"/>
  <c r="AT318"/>
  <c r="FS318" s="1"/>
  <c r="FT318" s="1"/>
  <c r="AT263"/>
  <c r="FS263" s="1"/>
  <c r="FT263" s="1"/>
  <c r="AT221"/>
  <c r="FS221" s="1"/>
  <c r="FT221" s="1"/>
  <c r="AT28"/>
  <c r="FS28" s="1"/>
  <c r="FT28" s="1"/>
  <c r="AT874"/>
  <c r="FS874" s="1"/>
  <c r="FT874" s="1"/>
  <c r="AT846"/>
  <c r="FS846" s="1"/>
  <c r="FT846" s="1"/>
  <c r="AT807"/>
  <c r="FS807" s="1"/>
  <c r="FT807" s="1"/>
  <c r="AT696"/>
  <c r="FS696" s="1"/>
  <c r="FT696" s="1"/>
  <c r="AT620"/>
  <c r="FS620" s="1"/>
  <c r="FT620" s="1"/>
  <c r="AT397"/>
  <c r="FS397" s="1"/>
  <c r="FT397" s="1"/>
  <c r="AT364"/>
  <c r="FS364" s="1"/>
  <c r="FT364" s="1"/>
  <c r="AT282"/>
  <c r="FS282" s="1"/>
  <c r="FT282" s="1"/>
  <c r="AT172"/>
  <c r="FS172" s="1"/>
  <c r="FT172" s="1"/>
  <c r="AT119"/>
  <c r="FS119" s="1"/>
  <c r="FT119" s="1"/>
  <c r="AT58"/>
  <c r="FS58" s="1"/>
  <c r="FT58" s="1"/>
  <c r="AT1040"/>
  <c r="FS1040" s="1"/>
  <c r="FT1040" s="1"/>
  <c r="AT984"/>
  <c r="FS984" s="1"/>
  <c r="FT984" s="1"/>
  <c r="AT919"/>
  <c r="FS919" s="1"/>
  <c r="FT919" s="1"/>
  <c r="AT845"/>
  <c r="FS845" s="1"/>
  <c r="FT845" s="1"/>
  <c r="AT811"/>
  <c r="FS811" s="1"/>
  <c r="FT811" s="1"/>
  <c r="AT764"/>
  <c r="FS764" s="1"/>
  <c r="FT764" s="1"/>
  <c r="AT653"/>
  <c r="FS653" s="1"/>
  <c r="FT653" s="1"/>
  <c r="AT573"/>
  <c r="FS573" s="1"/>
  <c r="FT573" s="1"/>
  <c r="AT520"/>
  <c r="FS520" s="1"/>
  <c r="FT520" s="1"/>
  <c r="AT487"/>
  <c r="FS487" s="1"/>
  <c r="FT487" s="1"/>
  <c r="AT329"/>
  <c r="FS329" s="1"/>
  <c r="FT329" s="1"/>
  <c r="AT299"/>
  <c r="FS299" s="1"/>
  <c r="FT299" s="1"/>
  <c r="AT246"/>
  <c r="FS246" s="1"/>
  <c r="FT246" s="1"/>
  <c r="AT224"/>
  <c r="FS224" s="1"/>
  <c r="FT224" s="1"/>
  <c r="AT75"/>
  <c r="FS75" s="1"/>
  <c r="FT75" s="1"/>
  <c r="AT30"/>
  <c r="FS30" s="1"/>
  <c r="FT30" s="1"/>
  <c r="AT915"/>
  <c r="FS915" s="1"/>
  <c r="FT915" s="1"/>
  <c r="AT877"/>
  <c r="FS877" s="1"/>
  <c r="FT877" s="1"/>
  <c r="AT819"/>
  <c r="FS819" s="1"/>
  <c r="FT819" s="1"/>
  <c r="AT704"/>
  <c r="FS704" s="1"/>
  <c r="FT704" s="1"/>
  <c r="AT654"/>
  <c r="FS654" s="1"/>
  <c r="FT654" s="1"/>
  <c r="AT604"/>
  <c r="FS604" s="1"/>
  <c r="FT604" s="1"/>
  <c r="AT405"/>
  <c r="FS405" s="1"/>
  <c r="FT405" s="1"/>
  <c r="AT367"/>
  <c r="FS367" s="1"/>
  <c r="FT367" s="1"/>
  <c r="AT342"/>
  <c r="FS342" s="1"/>
  <c r="FT342" s="1"/>
  <c r="AT210"/>
  <c r="FS210" s="1"/>
  <c r="FT210" s="1"/>
  <c r="AT153"/>
  <c r="FS153" s="1"/>
  <c r="FT153" s="1"/>
  <c r="AT100"/>
  <c r="FS100" s="1"/>
  <c r="FT100" s="1"/>
  <c r="AT36"/>
  <c r="FS36" s="1"/>
  <c r="FT36" s="1"/>
  <c r="AT55"/>
  <c r="FS55" s="1"/>
  <c r="FT55" s="1"/>
  <c r="AT207"/>
  <c r="FS207" s="1"/>
  <c r="FT207" s="1"/>
  <c r="AT468"/>
  <c r="FS468" s="1"/>
  <c r="FT468" s="1"/>
  <c r="AT565"/>
  <c r="FS565" s="1"/>
  <c r="FT565" s="1"/>
  <c r="AT1002"/>
  <c r="FS1002" s="1"/>
  <c r="FT1002" s="1"/>
  <c r="AT979"/>
  <c r="FS979" s="1"/>
  <c r="FT979" s="1"/>
  <c r="AT864"/>
  <c r="FS864" s="1"/>
  <c r="FT864" s="1"/>
  <c r="AT831"/>
  <c r="FS831" s="1"/>
  <c r="FT831" s="1"/>
  <c r="AT797"/>
  <c r="FS797" s="1"/>
  <c r="FT797" s="1"/>
  <c r="AT737"/>
  <c r="FS737" s="1"/>
  <c r="FT737" s="1"/>
  <c r="AT585"/>
  <c r="FS585" s="1"/>
  <c r="FT585" s="1"/>
  <c r="AT502"/>
  <c r="FS502" s="1"/>
  <c r="FT502" s="1"/>
  <c r="AT436"/>
  <c r="FS436" s="1"/>
  <c r="FT436" s="1"/>
  <c r="AT314"/>
  <c r="FS314" s="1"/>
  <c r="FT314" s="1"/>
  <c r="AT247"/>
  <c r="FS247" s="1"/>
  <c r="FT247" s="1"/>
  <c r="AT219"/>
  <c r="FS219" s="1"/>
  <c r="FT219" s="1"/>
  <c r="AT139"/>
  <c r="FS139" s="1"/>
  <c r="FT139" s="1"/>
  <c r="AT78"/>
  <c r="FS78" s="1"/>
  <c r="FT78" s="1"/>
  <c r="AT1022"/>
  <c r="FS1022" s="1"/>
  <c r="FT1022" s="1"/>
  <c r="AT993"/>
  <c r="FS993" s="1"/>
  <c r="FT993" s="1"/>
  <c r="AT967"/>
  <c r="FS967" s="1"/>
  <c r="FT967" s="1"/>
  <c r="AT801"/>
  <c r="FS801" s="1"/>
  <c r="FT801" s="1"/>
  <c r="AT658"/>
  <c r="FS658" s="1"/>
  <c r="FT658" s="1"/>
  <c r="AT387"/>
  <c r="FS387" s="1"/>
  <c r="FT387" s="1"/>
  <c r="AT352"/>
  <c r="FS352" s="1"/>
  <c r="FT352" s="1"/>
  <c r="AT191"/>
  <c r="FS191" s="1"/>
  <c r="FT191" s="1"/>
  <c r="AT152"/>
  <c r="FS152" s="1"/>
  <c r="FT152" s="1"/>
  <c r="AT101"/>
  <c r="FS101" s="1"/>
  <c r="FT101" s="1"/>
  <c r="AT72"/>
  <c r="FS72" s="1"/>
  <c r="FT72" s="1"/>
  <c r="AT23"/>
  <c r="FS23" s="1"/>
  <c r="FT23" s="1"/>
  <c r="AT996"/>
  <c r="FS996" s="1"/>
  <c r="FT996" s="1"/>
  <c r="AT837"/>
  <c r="FS837" s="1"/>
  <c r="FT837" s="1"/>
  <c r="AT766"/>
  <c r="FS766" s="1"/>
  <c r="FT766" s="1"/>
  <c r="AT579"/>
  <c r="FS579" s="1"/>
  <c r="FT579" s="1"/>
  <c r="AT542"/>
  <c r="FS542" s="1"/>
  <c r="FT542" s="1"/>
  <c r="AT493"/>
  <c r="FS493" s="1"/>
  <c r="FT493" s="1"/>
  <c r="AT466"/>
  <c r="FS466" s="1"/>
  <c r="FT466" s="1"/>
  <c r="AT437"/>
  <c r="FS437" s="1"/>
  <c r="FT437" s="1"/>
  <c r="AT319"/>
  <c r="FS319" s="1"/>
  <c r="FT319" s="1"/>
  <c r="AT268"/>
  <c r="FS268" s="1"/>
  <c r="FT268" s="1"/>
  <c r="AT232"/>
  <c r="FS232" s="1"/>
  <c r="FT232" s="1"/>
  <c r="AT916"/>
  <c r="FS916" s="1"/>
  <c r="FT916" s="1"/>
  <c r="AT836"/>
  <c r="FS836" s="1"/>
  <c r="FT836" s="1"/>
  <c r="AT792"/>
  <c r="FS792" s="1"/>
  <c r="FT792" s="1"/>
  <c r="AT723"/>
  <c r="FS723" s="1"/>
  <c r="FT723" s="1"/>
  <c r="AT635"/>
  <c r="FS635" s="1"/>
  <c r="FT635" s="1"/>
  <c r="AT511"/>
  <c r="FS511" s="1"/>
  <c r="FT511" s="1"/>
  <c r="AT402"/>
  <c r="FS402" s="1"/>
  <c r="FT402" s="1"/>
  <c r="AT365"/>
  <c r="FS365" s="1"/>
  <c r="FT365" s="1"/>
  <c r="AT200"/>
  <c r="FS200" s="1"/>
  <c r="FT200" s="1"/>
  <c r="AT167"/>
  <c r="FS167" s="1"/>
  <c r="FT167" s="1"/>
  <c r="AT98"/>
  <c r="FS98" s="1"/>
  <c r="FT98" s="1"/>
  <c r="AT34"/>
  <c r="FS34" s="1"/>
  <c r="FT34" s="1"/>
  <c r="AT771"/>
  <c r="FS771" s="1"/>
  <c r="FT771" s="1"/>
  <c r="AT770"/>
  <c r="FS770" s="1"/>
  <c r="FT770" s="1"/>
  <c r="X43"/>
  <c r="X561"/>
  <c r="AT194"/>
  <c r="FS194" s="1"/>
  <c r="FT194" s="1"/>
  <c r="AT768"/>
  <c r="FS768" s="1"/>
  <c r="FT768" s="1"/>
  <c r="AT951"/>
  <c r="FS951" s="1"/>
  <c r="FT951" s="1"/>
  <c r="AT852"/>
  <c r="FS852" s="1"/>
  <c r="FT852" s="1"/>
  <c r="AT799"/>
  <c r="FS799" s="1"/>
  <c r="FT799" s="1"/>
  <c r="AT769"/>
  <c r="FS769" s="1"/>
  <c r="FT769" s="1"/>
  <c r="AT740"/>
  <c r="FS740" s="1"/>
  <c r="FT740" s="1"/>
  <c r="AT646"/>
  <c r="FS646" s="1"/>
  <c r="FT646" s="1"/>
  <c r="AT591"/>
  <c r="FS591" s="1"/>
  <c r="FT591" s="1"/>
  <c r="AT547"/>
  <c r="FS547" s="1"/>
  <c r="FT547" s="1"/>
  <c r="AT523"/>
  <c r="FS523" s="1"/>
  <c r="FT523" s="1"/>
  <c r="AT492"/>
  <c r="FS492" s="1"/>
  <c r="FT492" s="1"/>
  <c r="AT410"/>
  <c r="FS410" s="1"/>
  <c r="FT410" s="1"/>
  <c r="AT308"/>
  <c r="FS308" s="1"/>
  <c r="FT308" s="1"/>
  <c r="AT267"/>
  <c r="FS267" s="1"/>
  <c r="FT267" s="1"/>
  <c r="AT225"/>
  <c r="FS225" s="1"/>
  <c r="FT225" s="1"/>
  <c r="AT1037"/>
  <c r="FS1037" s="1"/>
  <c r="FT1037" s="1"/>
  <c r="AT989"/>
  <c r="FS989" s="1"/>
  <c r="FT989" s="1"/>
  <c r="AT958"/>
  <c r="FS958" s="1"/>
  <c r="FT958" s="1"/>
  <c r="AT886"/>
  <c r="FS886" s="1"/>
  <c r="FT886" s="1"/>
  <c r="AT788"/>
  <c r="FS788" s="1"/>
  <c r="FT788" s="1"/>
  <c r="AT629"/>
  <c r="FS629" s="1"/>
  <c r="FT629" s="1"/>
  <c r="AT583"/>
  <c r="FS583" s="1"/>
  <c r="FT583" s="1"/>
  <c r="AT391"/>
  <c r="FS391" s="1"/>
  <c r="FT391" s="1"/>
  <c r="AT384"/>
  <c r="FS384" s="1"/>
  <c r="FT384" s="1"/>
  <c r="AT294"/>
  <c r="FS294" s="1"/>
  <c r="FT294" s="1"/>
  <c r="AT189"/>
  <c r="FS189" s="1"/>
  <c r="FT189" s="1"/>
  <c r="AT115"/>
  <c r="FS115" s="1"/>
  <c r="FT115" s="1"/>
  <c r="AT70"/>
  <c r="FS70" s="1"/>
  <c r="FT70" s="1"/>
  <c r="AT1033"/>
  <c r="FS1033" s="1"/>
  <c r="FT1033" s="1"/>
  <c r="AT957"/>
  <c r="FS957" s="1"/>
  <c r="FT957" s="1"/>
  <c r="AT878"/>
  <c r="FS878" s="1"/>
  <c r="FT878" s="1"/>
  <c r="AT841"/>
  <c r="FS841" s="1"/>
  <c r="FT841" s="1"/>
  <c r="AT746"/>
  <c r="FS746" s="1"/>
  <c r="FT746" s="1"/>
  <c r="AT714"/>
  <c r="FS714" s="1"/>
  <c r="FT714" s="1"/>
  <c r="AT551"/>
  <c r="FS551" s="1"/>
  <c r="FT551" s="1"/>
  <c r="AT524"/>
  <c r="FS524" s="1"/>
  <c r="FT524" s="1"/>
  <c r="AT483"/>
  <c r="FS483" s="1"/>
  <c r="FT483" s="1"/>
  <c r="AT449"/>
  <c r="FS449" s="1"/>
  <c r="FT449" s="1"/>
  <c r="AT425"/>
  <c r="FS425" s="1"/>
  <c r="FT425" s="1"/>
  <c r="AT323"/>
  <c r="FS323" s="1"/>
  <c r="FT323" s="1"/>
  <c r="AT266"/>
  <c r="FS266" s="1"/>
  <c r="FT266" s="1"/>
  <c r="AT228"/>
  <c r="FS228" s="1"/>
  <c r="FT228" s="1"/>
  <c r="AT142"/>
  <c r="FS142" s="1"/>
  <c r="FT142" s="1"/>
  <c r="AT16"/>
  <c r="FS16" s="1"/>
  <c r="FT16" s="1"/>
  <c r="AT998"/>
  <c r="FS998" s="1"/>
  <c r="FT998" s="1"/>
  <c r="AT946"/>
  <c r="FS946" s="1"/>
  <c r="FT946" s="1"/>
  <c r="AT754"/>
  <c r="FS754" s="1"/>
  <c r="FT754" s="1"/>
  <c r="AT695"/>
  <c r="FS695" s="1"/>
  <c r="FT695" s="1"/>
  <c r="AT600"/>
  <c r="FS600" s="1"/>
  <c r="FT600" s="1"/>
  <c r="AT371"/>
  <c r="FS371" s="1"/>
  <c r="FT371" s="1"/>
  <c r="AT289"/>
  <c r="FS289" s="1"/>
  <c r="FT289" s="1"/>
  <c r="AT198"/>
  <c r="FS198" s="1"/>
  <c r="FT198" s="1"/>
  <c r="AT149"/>
  <c r="FS149" s="1"/>
  <c r="FT149" s="1"/>
  <c r="AT88"/>
  <c r="FS88" s="1"/>
  <c r="FT88" s="1"/>
  <c r="AT32"/>
  <c r="FS32" s="1"/>
  <c r="FT32" s="1"/>
  <c r="AT47"/>
  <c r="FS47" s="1"/>
  <c r="FT47" s="1"/>
  <c r="AT355"/>
  <c r="FS355" s="1"/>
  <c r="FT355" s="1"/>
  <c r="AT209"/>
  <c r="FS209" s="1"/>
  <c r="FT209" s="1"/>
  <c r="AT1034"/>
  <c r="FS1034" s="1"/>
  <c r="FT1034" s="1"/>
  <c r="AT975"/>
  <c r="FS975" s="1"/>
  <c r="FT975" s="1"/>
  <c r="AT855"/>
  <c r="FS855" s="1"/>
  <c r="FT855" s="1"/>
  <c r="AT780"/>
  <c r="FS780" s="1"/>
  <c r="FT780" s="1"/>
  <c r="AT624"/>
  <c r="FS624" s="1"/>
  <c r="FT624" s="1"/>
  <c r="AT582"/>
  <c r="FS582" s="1"/>
  <c r="FT582" s="1"/>
  <c r="AT498"/>
  <c r="FS498" s="1"/>
  <c r="FT498" s="1"/>
  <c r="AT454"/>
  <c r="FS454" s="1"/>
  <c r="FT454" s="1"/>
  <c r="AT438"/>
  <c r="FS438" s="1"/>
  <c r="FT438" s="1"/>
  <c r="AT328"/>
  <c r="FS328" s="1"/>
  <c r="FT328" s="1"/>
  <c r="AT273"/>
  <c r="FS273" s="1"/>
  <c r="FT273" s="1"/>
  <c r="AT257"/>
  <c r="FS257" s="1"/>
  <c r="FT257" s="1"/>
  <c r="AT231"/>
  <c r="FS231" s="1"/>
  <c r="FT231" s="1"/>
  <c r="AT129"/>
  <c r="FS129" s="1"/>
  <c r="FT129" s="1"/>
  <c r="AT1005"/>
  <c r="FS1005" s="1"/>
  <c r="FT1005" s="1"/>
  <c r="AT917"/>
  <c r="FS917" s="1"/>
  <c r="FT917" s="1"/>
  <c r="AT786"/>
  <c r="FS786" s="1"/>
  <c r="FT786" s="1"/>
  <c r="AT726"/>
  <c r="FS726" s="1"/>
  <c r="FT726" s="1"/>
  <c r="AT718"/>
  <c r="FS718" s="1"/>
  <c r="FT718" s="1"/>
  <c r="AT694"/>
  <c r="FS694" s="1"/>
  <c r="FT694" s="1"/>
  <c r="AT614"/>
  <c r="FS614" s="1"/>
  <c r="FT614" s="1"/>
  <c r="AT592"/>
  <c r="FS592" s="1"/>
  <c r="FT592" s="1"/>
  <c r="AT393"/>
  <c r="FS393" s="1"/>
  <c r="FT393" s="1"/>
  <c r="AT356"/>
  <c r="FS356" s="1"/>
  <c r="FT356" s="1"/>
  <c r="AT179"/>
  <c r="FS179" s="1"/>
  <c r="FT179" s="1"/>
  <c r="AT95"/>
  <c r="FS95" s="1"/>
  <c r="FT95" s="1"/>
  <c r="AT11"/>
  <c r="FS11" s="1"/>
  <c r="FT11" s="1"/>
  <c r="AT976"/>
  <c r="FS976" s="1"/>
  <c r="FT976" s="1"/>
  <c r="AT920"/>
  <c r="FS920" s="1"/>
  <c r="FT920" s="1"/>
  <c r="AT870"/>
  <c r="FS870" s="1"/>
  <c r="FT870" s="1"/>
  <c r="AT810"/>
  <c r="FS810" s="1"/>
  <c r="FT810" s="1"/>
  <c r="AT751"/>
  <c r="FS751" s="1"/>
  <c r="FT751" s="1"/>
  <c r="AT649"/>
  <c r="FS649" s="1"/>
  <c r="FT649" s="1"/>
  <c r="AT584"/>
  <c r="FS584" s="1"/>
  <c r="FT584" s="1"/>
  <c r="AT538"/>
  <c r="FS538" s="1"/>
  <c r="FT538" s="1"/>
  <c r="AT497"/>
  <c r="FS497" s="1"/>
  <c r="FT497" s="1"/>
  <c r="AT441"/>
  <c r="FS441" s="1"/>
  <c r="FT441" s="1"/>
  <c r="AT301"/>
  <c r="FS301" s="1"/>
  <c r="FT301" s="1"/>
  <c r="AT248"/>
  <c r="FS248" s="1"/>
  <c r="FT248" s="1"/>
  <c r="AT132"/>
  <c r="FS132" s="1"/>
  <c r="FT132" s="1"/>
  <c r="AT994"/>
  <c r="FS994" s="1"/>
  <c r="FT994" s="1"/>
  <c r="AT930"/>
  <c r="FS930" s="1"/>
  <c r="FT930" s="1"/>
  <c r="AT909"/>
  <c r="FS909" s="1"/>
  <c r="FT909" s="1"/>
  <c r="AT823"/>
  <c r="FS823" s="1"/>
  <c r="FT823" s="1"/>
  <c r="AT719"/>
  <c r="FS719" s="1"/>
  <c r="FT719" s="1"/>
  <c r="AT672"/>
  <c r="FS672" s="1"/>
  <c r="FT672" s="1"/>
  <c r="AT601"/>
  <c r="FS601" s="1"/>
  <c r="FT601" s="1"/>
  <c r="AT377"/>
  <c r="FS377" s="1"/>
  <c r="FT377" s="1"/>
  <c r="AT336"/>
  <c r="FS336" s="1"/>
  <c r="FT336" s="1"/>
  <c r="AT279"/>
  <c r="FS279" s="1"/>
  <c r="FT279" s="1"/>
  <c r="AT196"/>
  <c r="FS196" s="1"/>
  <c r="FT196" s="1"/>
  <c r="AT147"/>
  <c r="FS147" s="1"/>
  <c r="FT147" s="1"/>
  <c r="AT94"/>
  <c r="FS94" s="1"/>
  <c r="FT94" s="1"/>
  <c r="AT61"/>
  <c r="FS61" s="1"/>
  <c r="FT61" s="1"/>
  <c r="AT53"/>
  <c r="FS53" s="1"/>
  <c r="FT53" s="1"/>
  <c r="AT211"/>
  <c r="FS211" s="1"/>
  <c r="FT211" s="1"/>
  <c r="AT190"/>
  <c r="FS190" s="1"/>
  <c r="FT190" s="1"/>
  <c r="AT814"/>
  <c r="FS814" s="1"/>
  <c r="FT814" s="1"/>
  <c r="AT745"/>
  <c r="FS745" s="1"/>
  <c r="FT745" s="1"/>
  <c r="AT628"/>
  <c r="FS628" s="1"/>
  <c r="FT628" s="1"/>
  <c r="AT572"/>
  <c r="FS572" s="1"/>
  <c r="FT572" s="1"/>
  <c r="AT539"/>
  <c r="FS539" s="1"/>
  <c r="FT539" s="1"/>
  <c r="AT525"/>
  <c r="FS525" s="1"/>
  <c r="FT525" s="1"/>
  <c r="AT488"/>
  <c r="FS488" s="1"/>
  <c r="FT488" s="1"/>
  <c r="AT440"/>
  <c r="FS440" s="1"/>
  <c r="FT440" s="1"/>
  <c r="AT310"/>
  <c r="FS310" s="1"/>
  <c r="FT310" s="1"/>
  <c r="AT251"/>
  <c r="FS251" s="1"/>
  <c r="FT251" s="1"/>
  <c r="AT161"/>
  <c r="FS161" s="1"/>
  <c r="FT161" s="1"/>
  <c r="AT1032"/>
  <c r="FS1032" s="1"/>
  <c r="FT1032" s="1"/>
  <c r="AT873"/>
  <c r="FS873" s="1"/>
  <c r="FT873" s="1"/>
  <c r="AT842"/>
  <c r="FS842" s="1"/>
  <c r="FT842" s="1"/>
  <c r="AT795"/>
  <c r="FS795" s="1"/>
  <c r="FT795" s="1"/>
  <c r="AT685"/>
  <c r="FS685" s="1"/>
  <c r="FT685" s="1"/>
  <c r="AT555"/>
  <c r="FS555" s="1"/>
  <c r="FT555" s="1"/>
  <c r="AT376"/>
  <c r="FS376" s="1"/>
  <c r="FT376" s="1"/>
  <c r="AT360"/>
  <c r="FS360" s="1"/>
  <c r="FT360" s="1"/>
  <c r="AT341"/>
  <c r="FS341" s="1"/>
  <c r="FT341" s="1"/>
  <c r="AT280"/>
  <c r="FS280" s="1"/>
  <c r="FT280" s="1"/>
  <c r="AT166"/>
  <c r="FS166" s="1"/>
  <c r="FT166" s="1"/>
  <c r="AT111"/>
  <c r="FS111" s="1"/>
  <c r="FT111" s="1"/>
  <c r="AT31"/>
  <c r="FS31" s="1"/>
  <c r="FT31" s="1"/>
  <c r="AT1027"/>
  <c r="FS1027" s="1"/>
  <c r="FT1027" s="1"/>
  <c r="AT959"/>
  <c r="FS959" s="1"/>
  <c r="FT959" s="1"/>
  <c r="AT835"/>
  <c r="FS835" s="1"/>
  <c r="FT835" s="1"/>
  <c r="AT790"/>
  <c r="FS790" s="1"/>
  <c r="FT790" s="1"/>
  <c r="AT625"/>
  <c r="FS625" s="1"/>
  <c r="FT625" s="1"/>
  <c r="AT566"/>
  <c r="FS566" s="1"/>
  <c r="FT566" s="1"/>
  <c r="AT505"/>
  <c r="FS505" s="1"/>
  <c r="FT505" s="1"/>
  <c r="AT469"/>
  <c r="FS469" s="1"/>
  <c r="FT469" s="1"/>
  <c r="AT325"/>
  <c r="FS325" s="1"/>
  <c r="FT325" s="1"/>
  <c r="AT270"/>
  <c r="FS270" s="1"/>
  <c r="FT270" s="1"/>
  <c r="AT242"/>
  <c r="FS242" s="1"/>
  <c r="FT242" s="1"/>
  <c r="AT162"/>
  <c r="FS162" s="1"/>
  <c r="FT162" s="1"/>
  <c r="AT54"/>
  <c r="FS54" s="1"/>
  <c r="FT54" s="1"/>
  <c r="AT1038"/>
  <c r="FS1038" s="1"/>
  <c r="FT1038" s="1"/>
  <c r="AT943"/>
  <c r="FS943" s="1"/>
  <c r="FT943" s="1"/>
  <c r="AT887"/>
  <c r="FS887" s="1"/>
  <c r="FT887" s="1"/>
  <c r="AT868"/>
  <c r="FS868" s="1"/>
  <c r="FT868" s="1"/>
  <c r="AT725"/>
  <c r="FS725" s="1"/>
  <c r="FT725" s="1"/>
  <c r="AT670"/>
  <c r="FS670" s="1"/>
  <c r="FT670" s="1"/>
  <c r="AT558"/>
  <c r="FS558" s="1"/>
  <c r="FT558" s="1"/>
  <c r="AT396"/>
  <c r="FS396" s="1"/>
  <c r="FT396" s="1"/>
  <c r="AT361"/>
  <c r="FS361" s="1"/>
  <c r="FT361" s="1"/>
  <c r="AT202"/>
  <c r="FS202" s="1"/>
  <c r="FT202" s="1"/>
  <c r="AT145"/>
  <c r="FS145" s="1"/>
  <c r="FT145" s="1"/>
  <c r="AT92"/>
  <c r="FS92" s="1"/>
  <c r="FT92" s="1"/>
  <c r="AT192"/>
  <c r="FS192" s="1"/>
  <c r="FT192" s="1"/>
  <c r="AT676"/>
  <c r="FS676" s="1"/>
  <c r="FT676" s="1"/>
  <c r="AT760"/>
  <c r="FS760" s="1"/>
  <c r="FT760" s="1"/>
  <c r="AT991"/>
  <c r="FS991" s="1"/>
  <c r="FT991" s="1"/>
  <c r="AT950"/>
  <c r="FS950" s="1"/>
  <c r="FT950" s="1"/>
  <c r="AT861"/>
  <c r="FS861" s="1"/>
  <c r="FT861" s="1"/>
  <c r="AT825"/>
  <c r="FS825" s="1"/>
  <c r="FT825" s="1"/>
  <c r="AT784"/>
  <c r="FS784" s="1"/>
  <c r="FT784" s="1"/>
  <c r="AT715"/>
  <c r="FS715" s="1"/>
  <c r="FT715" s="1"/>
  <c r="AT662"/>
  <c r="FS662" s="1"/>
  <c r="FT662" s="1"/>
  <c r="AT578"/>
  <c r="FS578" s="1"/>
  <c r="FT578" s="1"/>
  <c r="AT494"/>
  <c r="FS494" s="1"/>
  <c r="FT494" s="1"/>
  <c r="AT412"/>
  <c r="FS412" s="1"/>
  <c r="FT412" s="1"/>
  <c r="AT302"/>
  <c r="FS302" s="1"/>
  <c r="FT302" s="1"/>
  <c r="AT243"/>
  <c r="FS243" s="1"/>
  <c r="FT243" s="1"/>
  <c r="AT178"/>
  <c r="FS178" s="1"/>
  <c r="FT178" s="1"/>
  <c r="AT135"/>
  <c r="FS135" s="1"/>
  <c r="FT135" s="1"/>
  <c r="FS1021"/>
  <c r="FT1021" s="1"/>
  <c r="AT986"/>
  <c r="FS986" s="1"/>
  <c r="FT986" s="1"/>
  <c r="AT956"/>
  <c r="FS956" s="1"/>
  <c r="FT956" s="1"/>
  <c r="AT885"/>
  <c r="FS885" s="1"/>
  <c r="FT885" s="1"/>
  <c r="AT713"/>
  <c r="FS713" s="1"/>
  <c r="FT713" s="1"/>
  <c r="AT618"/>
  <c r="FS618" s="1"/>
  <c r="FT618" s="1"/>
  <c r="AT382"/>
  <c r="FS382" s="1"/>
  <c r="FT382" s="1"/>
  <c r="AT292"/>
  <c r="FS292" s="1"/>
  <c r="FT292" s="1"/>
  <c r="AT183"/>
  <c r="FS183" s="1"/>
  <c r="FT183" s="1"/>
  <c r="AT148"/>
  <c r="FS148" s="1"/>
  <c r="FT148" s="1"/>
  <c r="AT97"/>
  <c r="FS97" s="1"/>
  <c r="FT97" s="1"/>
  <c r="AT21"/>
  <c r="FS21" s="1"/>
  <c r="FT21" s="1"/>
  <c r="AT990"/>
  <c r="FS990" s="1"/>
  <c r="FT990" s="1"/>
  <c r="AT862"/>
  <c r="FS862" s="1"/>
  <c r="FT862" s="1"/>
  <c r="AT827"/>
  <c r="FS827" s="1"/>
  <c r="FT827" s="1"/>
  <c r="AT749"/>
  <c r="FS749" s="1"/>
  <c r="FT749" s="1"/>
  <c r="AT571"/>
  <c r="FS571" s="1"/>
  <c r="FT571" s="1"/>
  <c r="AT534"/>
  <c r="FS534" s="1"/>
  <c r="FT534" s="1"/>
  <c r="AT485"/>
  <c r="FS485" s="1"/>
  <c r="FT485" s="1"/>
  <c r="AT457"/>
  <c r="FS457" s="1"/>
  <c r="FT457" s="1"/>
  <c r="AT433"/>
  <c r="FS433" s="1"/>
  <c r="FT433" s="1"/>
  <c r="AT313"/>
  <c r="FS313" s="1"/>
  <c r="FT313" s="1"/>
  <c r="AT260"/>
  <c r="FS260" s="1"/>
  <c r="FT260" s="1"/>
  <c r="AT144"/>
  <c r="FS144" s="1"/>
  <c r="FT144" s="1"/>
  <c r="AT77"/>
  <c r="FS77" s="1"/>
  <c r="FT77" s="1"/>
  <c r="AT1011"/>
  <c r="FS1011" s="1"/>
  <c r="FT1011" s="1"/>
  <c r="AT941"/>
  <c r="FS941" s="1"/>
  <c r="FT941" s="1"/>
  <c r="AT912"/>
  <c r="FS912" s="1"/>
  <c r="FT912" s="1"/>
  <c r="AT791"/>
  <c r="FS791" s="1"/>
  <c r="FT791" s="1"/>
  <c r="AT710"/>
  <c r="FS710" s="1"/>
  <c r="FT710" s="1"/>
  <c r="AT394"/>
  <c r="FS394" s="1"/>
  <c r="FT394" s="1"/>
  <c r="AT359"/>
  <c r="FS359" s="1"/>
  <c r="FT359" s="1"/>
  <c r="AT291"/>
  <c r="FS291" s="1"/>
  <c r="FT291" s="1"/>
  <c r="AT184"/>
  <c r="FS184" s="1"/>
  <c r="FT184" s="1"/>
  <c r="AT151"/>
  <c r="FS151" s="1"/>
  <c r="FT151" s="1"/>
  <c r="AT90"/>
  <c r="FS90" s="1"/>
  <c r="FT90" s="1"/>
  <c r="AT20"/>
  <c r="FS20" s="1"/>
  <c r="FT20" s="1"/>
  <c r="AT66"/>
  <c r="FS66" s="1"/>
  <c r="FT66" s="1"/>
  <c r="AT774"/>
  <c r="FS774" s="1"/>
  <c r="FT774" s="1"/>
  <c r="AT772"/>
  <c r="FS772" s="1"/>
  <c r="FT772" s="1"/>
  <c r="X661"/>
  <c r="X544"/>
  <c r="X562"/>
  <c r="X645"/>
  <c r="AT51"/>
  <c r="FS51" s="1"/>
  <c r="FT51" s="1"/>
  <c r="AT467"/>
  <c r="FS467" s="1"/>
  <c r="FT467" s="1"/>
  <c r="AT762"/>
  <c r="FS762" s="1"/>
  <c r="FT762" s="1"/>
  <c r="AT964"/>
  <c r="FS964" s="1"/>
  <c r="FT964" s="1"/>
  <c r="AT948"/>
  <c r="FS948" s="1"/>
  <c r="FT948" s="1"/>
  <c r="AT865"/>
  <c r="FS865" s="1"/>
  <c r="FT865" s="1"/>
  <c r="AT848"/>
  <c r="FS848" s="1"/>
  <c r="FT848" s="1"/>
  <c r="AT793"/>
  <c r="FS793" s="1"/>
  <c r="FT793" s="1"/>
  <c r="AT761"/>
  <c r="FS761" s="1"/>
  <c r="FT761" s="1"/>
  <c r="AT698"/>
  <c r="FS698" s="1"/>
  <c r="FT698" s="1"/>
  <c r="AT626"/>
  <c r="FS626" s="1"/>
  <c r="FT626" s="1"/>
  <c r="AT576"/>
  <c r="FS576" s="1"/>
  <c r="FT576" s="1"/>
  <c r="AT535"/>
  <c r="FS535" s="1"/>
  <c r="FT535" s="1"/>
  <c r="AT519"/>
  <c r="FS519" s="1"/>
  <c r="FT519" s="1"/>
  <c r="AT484"/>
  <c r="FS484" s="1"/>
  <c r="FT484" s="1"/>
  <c r="AT330"/>
  <c r="FS330" s="1"/>
  <c r="FT330" s="1"/>
  <c r="AT298"/>
  <c r="FS298" s="1"/>
  <c r="FT298" s="1"/>
  <c r="AT245"/>
  <c r="FS245" s="1"/>
  <c r="FT245" s="1"/>
  <c r="AT1036"/>
  <c r="FS1036" s="1"/>
  <c r="FT1036" s="1"/>
  <c r="AT972"/>
  <c r="FS972" s="1"/>
  <c r="FT972" s="1"/>
  <c r="AT935"/>
  <c r="FS935" s="1"/>
  <c r="FT935" s="1"/>
  <c r="AT856"/>
  <c r="FS856" s="1"/>
  <c r="FT856" s="1"/>
  <c r="AT707"/>
  <c r="FS707" s="1"/>
  <c r="FT707" s="1"/>
  <c r="AT616"/>
  <c r="FS616" s="1"/>
  <c r="FT616" s="1"/>
  <c r="AT406"/>
  <c r="FS406" s="1"/>
  <c r="FT406" s="1"/>
  <c r="AT381"/>
  <c r="FS381" s="1"/>
  <c r="FT381" s="1"/>
  <c r="AT284"/>
  <c r="FS284" s="1"/>
  <c r="FT284" s="1"/>
  <c r="AT181"/>
  <c r="FS181" s="1"/>
  <c r="FT181" s="1"/>
  <c r="AT99"/>
  <c r="FS99" s="1"/>
  <c r="FT99" s="1"/>
  <c r="AT62"/>
  <c r="FS62" s="1"/>
  <c r="FT62" s="1"/>
  <c r="AT936"/>
  <c r="FS936" s="1"/>
  <c r="FT936" s="1"/>
  <c r="AT876"/>
  <c r="FS876" s="1"/>
  <c r="FT876" s="1"/>
  <c r="AT741"/>
  <c r="FS741" s="1"/>
  <c r="FT741" s="1"/>
  <c r="AT690"/>
  <c r="FS690" s="1"/>
  <c r="FT690" s="1"/>
  <c r="AT597"/>
  <c r="FS597" s="1"/>
  <c r="FT597" s="1"/>
  <c r="AT548"/>
  <c r="FS548" s="1"/>
  <c r="FT548" s="1"/>
  <c r="AT516"/>
  <c r="FS516" s="1"/>
  <c r="FT516" s="1"/>
  <c r="AT474"/>
  <c r="FS474" s="1"/>
  <c r="FT474" s="1"/>
  <c r="AT447"/>
  <c r="FS447" s="1"/>
  <c r="FT447" s="1"/>
  <c r="AT415"/>
  <c r="FS415" s="1"/>
  <c r="FT415" s="1"/>
  <c r="AT311"/>
  <c r="FS311" s="1"/>
  <c r="FT311" s="1"/>
  <c r="AT258"/>
  <c r="FS258" s="1"/>
  <c r="FT258" s="1"/>
  <c r="AT220"/>
  <c r="FS220" s="1"/>
  <c r="FT220" s="1"/>
  <c r="AT134"/>
  <c r="FS134" s="1"/>
  <c r="FT134" s="1"/>
  <c r="AT50"/>
  <c r="FS50" s="1"/>
  <c r="FT50" s="1"/>
  <c r="AT7"/>
  <c r="FS7" s="1"/>
  <c r="FT7" s="1"/>
  <c r="AT997"/>
  <c r="FS997" s="1"/>
  <c r="FT997" s="1"/>
  <c r="AT805"/>
  <c r="FS805" s="1"/>
  <c r="FT805" s="1"/>
  <c r="AT729"/>
  <c r="FS729" s="1"/>
  <c r="FT729" s="1"/>
  <c r="AT509"/>
  <c r="FS509" s="1"/>
  <c r="FT509" s="1"/>
  <c r="AT400"/>
  <c r="FS400" s="1"/>
  <c r="FT400" s="1"/>
  <c r="AT363"/>
  <c r="FS363" s="1"/>
  <c r="FT363" s="1"/>
  <c r="AT281"/>
  <c r="FS281" s="1"/>
  <c r="FT281" s="1"/>
  <c r="AT180"/>
  <c r="FS180" s="1"/>
  <c r="FT180" s="1"/>
  <c r="AT112"/>
  <c r="FS112" s="1"/>
  <c r="FT112" s="1"/>
  <c r="AT82"/>
  <c r="FS82" s="1"/>
  <c r="FT82" s="1"/>
  <c r="AT26"/>
  <c r="FS26" s="1"/>
  <c r="FT26" s="1"/>
  <c r="AT33"/>
  <c r="FS33" s="1"/>
  <c r="FT33" s="1"/>
  <c r="AT199"/>
  <c r="FS199" s="1"/>
  <c r="FT199" s="1"/>
  <c r="AT205"/>
  <c r="FS205" s="1"/>
  <c r="FT205" s="1"/>
  <c r="AT1020"/>
  <c r="FS1020" s="1"/>
  <c r="FT1020" s="1"/>
  <c r="AT924"/>
  <c r="FS924" s="1"/>
  <c r="FT924" s="1"/>
  <c r="AT849"/>
  <c r="FS849" s="1"/>
  <c r="FT849" s="1"/>
  <c r="AT767"/>
  <c r="FS767" s="1"/>
  <c r="FT767" s="1"/>
  <c r="AT664"/>
  <c r="FS664" s="1"/>
  <c r="FT664" s="1"/>
  <c r="AT605"/>
  <c r="FS605" s="1"/>
  <c r="FT605" s="1"/>
  <c r="AT574"/>
  <c r="FS574" s="1"/>
  <c r="FT574" s="1"/>
  <c r="AT490"/>
  <c r="FS490" s="1"/>
  <c r="FT490" s="1"/>
  <c r="AT452"/>
  <c r="FS452" s="1"/>
  <c r="FT452" s="1"/>
  <c r="AT428"/>
  <c r="FS428" s="1"/>
  <c r="FT428" s="1"/>
  <c r="AT320"/>
  <c r="FS320" s="1"/>
  <c r="FT320" s="1"/>
  <c r="AT265"/>
  <c r="FS265" s="1"/>
  <c r="FT265" s="1"/>
  <c r="AT255"/>
  <c r="FS255" s="1"/>
  <c r="FT255" s="1"/>
  <c r="AT223"/>
  <c r="FS223" s="1"/>
  <c r="FT223" s="1"/>
  <c r="AT141"/>
  <c r="FS141" s="1"/>
  <c r="FT141" s="1"/>
  <c r="AT125"/>
  <c r="FS125" s="1"/>
  <c r="FT125" s="1"/>
  <c r="AT983"/>
  <c r="FS983" s="1"/>
  <c r="FT983" s="1"/>
  <c r="AT906"/>
  <c r="FS906" s="1"/>
  <c r="FT906" s="1"/>
  <c r="AT757"/>
  <c r="FS757" s="1"/>
  <c r="FT757" s="1"/>
  <c r="AT724"/>
  <c r="FS724" s="1"/>
  <c r="FT724" s="1"/>
  <c r="AT716"/>
  <c r="FS716" s="1"/>
  <c r="FT716" s="1"/>
  <c r="AT677"/>
  <c r="FS677" s="1"/>
  <c r="FT677" s="1"/>
  <c r="AT610"/>
  <c r="FS610" s="1"/>
  <c r="FT610" s="1"/>
  <c r="AT510"/>
  <c r="FS510" s="1"/>
  <c r="FT510" s="1"/>
  <c r="AT368"/>
  <c r="FS368" s="1"/>
  <c r="FT368" s="1"/>
  <c r="AT290"/>
  <c r="FS290" s="1"/>
  <c r="FT290" s="1"/>
  <c r="AT168"/>
  <c r="FS168" s="1"/>
  <c r="FT168" s="1"/>
  <c r="AT121"/>
  <c r="FS121" s="1"/>
  <c r="FT121" s="1"/>
  <c r="AT89"/>
  <c r="FS89" s="1"/>
  <c r="FT89" s="1"/>
  <c r="AT1029"/>
  <c r="FS1029" s="1"/>
  <c r="FT1029" s="1"/>
  <c r="AT847"/>
  <c r="FS847" s="1"/>
  <c r="FT847" s="1"/>
  <c r="AT809"/>
  <c r="FS809" s="1"/>
  <c r="FT809" s="1"/>
  <c r="AT739"/>
  <c r="FS739" s="1"/>
  <c r="FT739" s="1"/>
  <c r="AT632"/>
  <c r="FS632" s="1"/>
  <c r="FT632" s="1"/>
  <c r="AT575"/>
  <c r="FS575" s="1"/>
  <c r="FT575" s="1"/>
  <c r="AT530"/>
  <c r="FS530" s="1"/>
  <c r="FT530" s="1"/>
  <c r="AT489"/>
  <c r="FS489" s="1"/>
  <c r="FT489" s="1"/>
  <c r="AT321"/>
  <c r="FS321" s="1"/>
  <c r="FT321" s="1"/>
  <c r="AT272"/>
  <c r="FS272" s="1"/>
  <c r="FT272" s="1"/>
  <c r="AT238"/>
  <c r="FS238" s="1"/>
  <c r="FT238" s="1"/>
  <c r="AT124"/>
  <c r="FS124" s="1"/>
  <c r="FT124" s="1"/>
  <c r="AT1014"/>
  <c r="FS1014" s="1"/>
  <c r="FT1014" s="1"/>
  <c r="AT945"/>
  <c r="FS945" s="1"/>
  <c r="FT945" s="1"/>
  <c r="AT929"/>
  <c r="FS929" s="1"/>
  <c r="FT929" s="1"/>
  <c r="AT813"/>
  <c r="FS813" s="1"/>
  <c r="FT813" s="1"/>
  <c r="AT706"/>
  <c r="FS706" s="1"/>
  <c r="FT706" s="1"/>
  <c r="AT404"/>
  <c r="FS404" s="1"/>
  <c r="FT404" s="1"/>
  <c r="AT369"/>
  <c r="FS369" s="1"/>
  <c r="FT369" s="1"/>
  <c r="AT304"/>
  <c r="FS304" s="1"/>
  <c r="FT304" s="1"/>
  <c r="AT171"/>
  <c r="FS171" s="1"/>
  <c r="FT171" s="1"/>
  <c r="AT118"/>
  <c r="FS118" s="1"/>
  <c r="FT118" s="1"/>
  <c r="AT86"/>
  <c r="FS86" s="1"/>
  <c r="FT86" s="1"/>
  <c r="AT59"/>
  <c r="FS59" s="1"/>
  <c r="FT59" s="1"/>
  <c r="AT188"/>
  <c r="FS188" s="1"/>
  <c r="FT188" s="1"/>
  <c r="AT691"/>
  <c r="FS691" s="1"/>
  <c r="FT691" s="1"/>
  <c r="AT978"/>
  <c r="FS978" s="1"/>
  <c r="FT978" s="1"/>
  <c r="AT778"/>
  <c r="FS778" s="1"/>
  <c r="FT778" s="1"/>
  <c r="AT735"/>
  <c r="FS735" s="1"/>
  <c r="FT735" s="1"/>
  <c r="AT554"/>
  <c r="FS554" s="1"/>
  <c r="FT554" s="1"/>
  <c r="AT537"/>
  <c r="FS537" s="1"/>
  <c r="FT537" s="1"/>
  <c r="AT521"/>
  <c r="FS521" s="1"/>
  <c r="FT521" s="1"/>
  <c r="AT482"/>
  <c r="FS482" s="1"/>
  <c r="FT482" s="1"/>
  <c r="AT418"/>
  <c r="FS418" s="1"/>
  <c r="FT418" s="1"/>
  <c r="AT306"/>
  <c r="FS306" s="1"/>
  <c r="FT306" s="1"/>
  <c r="AT237"/>
  <c r="FS237" s="1"/>
  <c r="FT237" s="1"/>
  <c r="AT1031"/>
  <c r="FS1031" s="1"/>
  <c r="FT1031" s="1"/>
  <c r="AT939"/>
  <c r="FS939" s="1"/>
  <c r="FT939" s="1"/>
  <c r="AT872"/>
  <c r="FS872" s="1"/>
  <c r="FT872" s="1"/>
  <c r="AT829"/>
  <c r="FS829" s="1"/>
  <c r="FT829" s="1"/>
  <c r="AT753"/>
  <c r="FS753" s="1"/>
  <c r="FT753" s="1"/>
  <c r="AT675"/>
  <c r="FS675" s="1"/>
  <c r="FT675" s="1"/>
  <c r="AT455"/>
  <c r="FS455" s="1"/>
  <c r="FT455" s="1"/>
  <c r="AT407"/>
  <c r="FS407" s="1"/>
  <c r="FT407" s="1"/>
  <c r="AT374"/>
  <c r="FS374" s="1"/>
  <c r="FT374" s="1"/>
  <c r="AT354"/>
  <c r="FS354" s="1"/>
  <c r="FT354" s="1"/>
  <c r="AT339"/>
  <c r="FS339" s="1"/>
  <c r="FT339" s="1"/>
  <c r="AT193"/>
  <c r="FS193" s="1"/>
  <c r="FT193" s="1"/>
  <c r="AT154"/>
  <c r="FS154" s="1"/>
  <c r="FT154" s="1"/>
  <c r="AT103"/>
  <c r="FS103" s="1"/>
  <c r="FT103" s="1"/>
  <c r="AT19"/>
  <c r="FS19" s="1"/>
  <c r="FT19" s="1"/>
  <c r="AT1016"/>
  <c r="FS1016" s="1"/>
  <c r="FT1016" s="1"/>
  <c r="AT933"/>
  <c r="FS933" s="1"/>
  <c r="FT933" s="1"/>
  <c r="AT880"/>
  <c r="FS880" s="1"/>
  <c r="FT880" s="1"/>
  <c r="AT826"/>
  <c r="FS826" s="1"/>
  <c r="FT826" s="1"/>
  <c r="AT781"/>
  <c r="FS781" s="1"/>
  <c r="FT781" s="1"/>
  <c r="AT699"/>
  <c r="FS699" s="1"/>
  <c r="FT699" s="1"/>
  <c r="AT536"/>
  <c r="FS536" s="1"/>
  <c r="FT536" s="1"/>
  <c r="AT503"/>
  <c r="FS503" s="1"/>
  <c r="FT503" s="1"/>
  <c r="AT460"/>
  <c r="FS460" s="1"/>
  <c r="FT460" s="1"/>
  <c r="AT315"/>
  <c r="FS315" s="1"/>
  <c r="FT315" s="1"/>
  <c r="AT262"/>
  <c r="FS262" s="1"/>
  <c r="FT262" s="1"/>
  <c r="AT236"/>
  <c r="FS236" s="1"/>
  <c r="FT236" s="1"/>
  <c r="AT138"/>
  <c r="FS138" s="1"/>
  <c r="FT138" s="1"/>
  <c r="AT46"/>
  <c r="FS46" s="1"/>
  <c r="FT46" s="1"/>
  <c r="AT1024"/>
  <c r="FS1024" s="1"/>
  <c r="FT1024" s="1"/>
  <c r="AT942"/>
  <c r="FS942" s="1"/>
  <c r="FT942" s="1"/>
  <c r="AT882"/>
  <c r="FS882" s="1"/>
  <c r="FT882" s="1"/>
  <c r="AT857"/>
  <c r="FS857" s="1"/>
  <c r="FT857" s="1"/>
  <c r="AT717"/>
  <c r="FS717" s="1"/>
  <c r="FT717" s="1"/>
  <c r="AT630"/>
  <c r="FS630" s="1"/>
  <c r="FT630" s="1"/>
  <c r="AT388"/>
  <c r="FS388" s="1"/>
  <c r="FT388" s="1"/>
  <c r="AT351"/>
  <c r="FS351" s="1"/>
  <c r="FT351" s="1"/>
  <c r="AT293"/>
  <c r="FS293" s="1"/>
  <c r="FT293" s="1"/>
  <c r="AT169"/>
  <c r="FS169" s="1"/>
  <c r="FT169" s="1"/>
  <c r="AT116"/>
  <c r="FS116" s="1"/>
  <c r="FT116" s="1"/>
  <c r="AT71"/>
  <c r="FS71" s="1"/>
  <c r="FT71" s="1"/>
  <c r="AT203"/>
  <c r="FS203" s="1"/>
  <c r="FT203" s="1"/>
  <c r="AT569"/>
  <c r="FS569" s="1"/>
  <c r="FT569" s="1"/>
  <c r="AT987"/>
  <c r="FS987" s="1"/>
  <c r="FT987" s="1"/>
  <c r="AT901"/>
  <c r="FS901" s="1"/>
  <c r="FT901" s="1"/>
  <c r="AT851"/>
  <c r="FS851" s="1"/>
  <c r="FT851" s="1"/>
  <c r="AT821"/>
  <c r="FS821" s="1"/>
  <c r="FT821" s="1"/>
  <c r="AT776"/>
  <c r="FS776" s="1"/>
  <c r="FT776" s="1"/>
  <c r="AT700"/>
  <c r="FS700" s="1"/>
  <c r="FT700" s="1"/>
  <c r="AT570"/>
  <c r="FS570" s="1"/>
  <c r="FT570" s="1"/>
  <c r="AT479"/>
  <c r="FS479" s="1"/>
  <c r="FT479" s="1"/>
  <c r="AT332"/>
  <c r="FS332" s="1"/>
  <c r="FT332" s="1"/>
  <c r="AT300"/>
  <c r="FS300" s="1"/>
  <c r="FT300" s="1"/>
  <c r="AT235"/>
  <c r="FS235" s="1"/>
  <c r="FT235" s="1"/>
  <c r="AT159"/>
  <c r="FS159" s="1"/>
  <c r="FT159" s="1"/>
  <c r="AT131"/>
  <c r="FS131" s="1"/>
  <c r="FT131" s="1"/>
  <c r="AT1026"/>
  <c r="FS1026" s="1"/>
  <c r="FT1026" s="1"/>
  <c r="AT985"/>
  <c r="FS985" s="1"/>
  <c r="FT985" s="1"/>
  <c r="AT934"/>
  <c r="FS934" s="1"/>
  <c r="FT934" s="1"/>
  <c r="AT860"/>
  <c r="FS860" s="1"/>
  <c r="FT860" s="1"/>
  <c r="AT401"/>
  <c r="FS401" s="1"/>
  <c r="FT401" s="1"/>
  <c r="AT372"/>
  <c r="FS372" s="1"/>
  <c r="FT372" s="1"/>
  <c r="AT288"/>
  <c r="FS288" s="1"/>
  <c r="FT288" s="1"/>
  <c r="AT176"/>
  <c r="FS176" s="1"/>
  <c r="FT176" s="1"/>
  <c r="AT117"/>
  <c r="FS117" s="1"/>
  <c r="FT117" s="1"/>
  <c r="AT85"/>
  <c r="FS85" s="1"/>
  <c r="FT85" s="1"/>
  <c r="AT15"/>
  <c r="FS15" s="1"/>
  <c r="FT15" s="1"/>
  <c r="AT954"/>
  <c r="FS954" s="1"/>
  <c r="FT954" s="1"/>
  <c r="AT859"/>
  <c r="FS859" s="1"/>
  <c r="FT859" s="1"/>
  <c r="AT818"/>
  <c r="FS818" s="1"/>
  <c r="FT818" s="1"/>
  <c r="AT743"/>
  <c r="FS743" s="1"/>
  <c r="FT743" s="1"/>
  <c r="AT564"/>
  <c r="FS564" s="1"/>
  <c r="FT564" s="1"/>
  <c r="AT526"/>
  <c r="FS526" s="1"/>
  <c r="FT526" s="1"/>
  <c r="AT480"/>
  <c r="FS480" s="1"/>
  <c r="FT480" s="1"/>
  <c r="AT453"/>
  <c r="FS453" s="1"/>
  <c r="FT453" s="1"/>
  <c r="AT419"/>
  <c r="FS419" s="1"/>
  <c r="FT419" s="1"/>
  <c r="AT305"/>
  <c r="FS305" s="1"/>
  <c r="FT305" s="1"/>
  <c r="AT252"/>
  <c r="FS252" s="1"/>
  <c r="FT252" s="1"/>
  <c r="AT136"/>
  <c r="FS136" s="1"/>
  <c r="FT136" s="1"/>
  <c r="AT73"/>
  <c r="FS73" s="1"/>
  <c r="FT73" s="1"/>
  <c r="AT982"/>
  <c r="FS982" s="1"/>
  <c r="FT982" s="1"/>
  <c r="AT940"/>
  <c r="FS940" s="1"/>
  <c r="FT940" s="1"/>
  <c r="AT897"/>
  <c r="FS897" s="1"/>
  <c r="FT897" s="1"/>
  <c r="AT804"/>
  <c r="FS804" s="1"/>
  <c r="FT804" s="1"/>
  <c r="AT668"/>
  <c r="FS668" s="1"/>
  <c r="FT668" s="1"/>
  <c r="AT617"/>
  <c r="FS617" s="1"/>
  <c r="FT617" s="1"/>
  <c r="AT386"/>
  <c r="FS386" s="1"/>
  <c r="FT386" s="1"/>
  <c r="AT283"/>
  <c r="FS283" s="1"/>
  <c r="FT283" s="1"/>
  <c r="AT182"/>
  <c r="FS182" s="1"/>
  <c r="FT182" s="1"/>
  <c r="AT114"/>
  <c r="FS114" s="1"/>
  <c r="FT114" s="1"/>
  <c r="AT84"/>
  <c r="FS84" s="1"/>
  <c r="FT84" s="1"/>
  <c r="AT12"/>
  <c r="FS12" s="1"/>
  <c r="FT12" s="1"/>
  <c r="AT458"/>
  <c r="FS458" s="1"/>
  <c r="FT458" s="1"/>
  <c r="AT514"/>
  <c r="FS514" s="1"/>
  <c r="FT514" s="1"/>
  <c r="Y87"/>
  <c r="AT378"/>
  <c r="FS378" s="1"/>
  <c r="FT378" s="1"/>
  <c r="Y1007"/>
  <c r="Y697"/>
  <c r="Y120"/>
  <c r="Y244"/>
  <c r="Y57"/>
  <c r="Y45"/>
  <c r="Y107"/>
  <c r="Y35"/>
  <c r="AT64"/>
  <c r="FS64" s="1"/>
  <c r="FT64" s="1"/>
  <c r="X912"/>
  <c r="X958"/>
  <c r="X648"/>
  <c r="Y435"/>
  <c r="Y637"/>
  <c r="Y507"/>
  <c r="Y541"/>
  <c r="Y1001"/>
  <c r="Y599"/>
  <c r="Y683"/>
  <c r="Y1023"/>
  <c r="X873"/>
  <c r="X505"/>
  <c r="X717"/>
  <c r="X436"/>
  <c r="X148"/>
  <c r="X996"/>
  <c r="X982"/>
  <c r="X84"/>
  <c r="X853"/>
  <c r="X298"/>
  <c r="X99"/>
  <c r="X876"/>
  <c r="X303"/>
  <c r="Y48"/>
  <c r="Y195"/>
  <c r="Y1013"/>
  <c r="Y177"/>
  <c r="Y992"/>
  <c r="Y258"/>
  <c r="Y434"/>
  <c r="Y297"/>
  <c r="Y298"/>
  <c r="Y163"/>
  <c r="Y544"/>
  <c r="Y999"/>
  <c r="Y702"/>
  <c r="Y610"/>
  <c r="Y316"/>
  <c r="Y58"/>
  <c r="AT22"/>
  <c r="FS22" s="1"/>
  <c r="FT22" s="1"/>
  <c r="Y744"/>
  <c r="Y1012"/>
  <c r="Y978"/>
  <c r="Y883"/>
  <c r="Y471"/>
  <c r="Y874"/>
  <c r="X605"/>
  <c r="X74"/>
  <c r="X287"/>
  <c r="X310"/>
  <c r="X835"/>
  <c r="X699"/>
  <c r="X980"/>
  <c r="X252"/>
  <c r="X340"/>
  <c r="X746"/>
  <c r="X461"/>
  <c r="X886"/>
  <c r="X863"/>
  <c r="X216"/>
  <c r="Y423"/>
  <c r="Y1017"/>
  <c r="Y908"/>
  <c r="Y622"/>
  <c r="Y508"/>
  <c r="Y416"/>
  <c r="Y481"/>
  <c r="Y727"/>
  <c r="Y677"/>
  <c r="Y903"/>
  <c r="Y277"/>
  <c r="Y1019"/>
  <c r="Y176"/>
  <c r="Y49"/>
  <c r="Y226"/>
  <c r="Y39"/>
  <c r="Y100"/>
  <c r="Y854"/>
  <c r="Y848"/>
  <c r="Y267"/>
  <c r="Y122"/>
  <c r="Y608"/>
  <c r="Y123"/>
  <c r="Y658"/>
  <c r="Y867"/>
  <c r="Y330"/>
  <c r="Y125"/>
  <c r="Y932"/>
  <c r="Y278"/>
  <c r="Y549"/>
  <c r="AT29"/>
  <c r="FS29" s="1"/>
  <c r="FT29" s="1"/>
  <c r="AT765"/>
  <c r="FS765" s="1"/>
  <c r="FT765" s="1"/>
  <c r="X808"/>
  <c r="X490"/>
  <c r="X334"/>
  <c r="X177"/>
  <c r="X290"/>
  <c r="X580"/>
  <c r="X439"/>
  <c r="X293"/>
  <c r="X799"/>
  <c r="X763"/>
  <c r="X792"/>
  <c r="X200"/>
  <c r="X51"/>
  <c r="X848"/>
  <c r="X568"/>
  <c r="X603"/>
  <c r="X358"/>
  <c r="X957"/>
  <c r="AT10"/>
  <c r="FS10" s="1"/>
  <c r="FT10" s="1"/>
  <c r="FU84" l="1"/>
  <c r="FV84" s="1"/>
  <c r="FW84" s="1"/>
  <c r="FU804"/>
  <c r="FU73"/>
  <c r="FV73" s="1"/>
  <c r="FW73" s="1"/>
  <c r="FU419"/>
  <c r="FV419" s="1"/>
  <c r="FU564"/>
  <c r="FV564" s="1"/>
  <c r="FW564" s="1"/>
  <c r="FU954"/>
  <c r="FV954" s="1"/>
  <c r="FW954" s="1"/>
  <c r="FU176"/>
  <c r="FU860"/>
  <c r="FV860" s="1"/>
  <c r="FU131"/>
  <c r="FV131" s="1"/>
  <c r="FU332"/>
  <c r="FV332" s="1"/>
  <c r="FW332" s="1"/>
  <c r="FU776"/>
  <c r="FV776" s="1"/>
  <c r="FW776" s="1"/>
  <c r="FU987"/>
  <c r="FV987" s="1"/>
  <c r="FU116"/>
  <c r="FV116" s="1"/>
  <c r="FW116" s="1"/>
  <c r="FU388"/>
  <c r="FV388" s="1"/>
  <c r="FU882"/>
  <c r="FV882" s="1"/>
  <c r="FW882" s="1"/>
  <c r="FU138"/>
  <c r="FV138" s="1"/>
  <c r="FU460"/>
  <c r="FV460" s="1"/>
  <c r="FW460" s="1"/>
  <c r="FU781"/>
  <c r="FV781" s="1"/>
  <c r="FW781" s="1"/>
  <c r="FU1016"/>
  <c r="FV1016" s="1"/>
  <c r="FW1016" s="1"/>
  <c r="FU193"/>
  <c r="FV193" s="1"/>
  <c r="FW193" s="1"/>
  <c r="FU407"/>
  <c r="FV407" s="1"/>
  <c r="FW407" s="1"/>
  <c r="FU829"/>
  <c r="FU237"/>
  <c r="FV237" s="1"/>
  <c r="FW237" s="1"/>
  <c r="FU521"/>
  <c r="FV521" s="1"/>
  <c r="FU778"/>
  <c r="FV778" s="1"/>
  <c r="FU59"/>
  <c r="FV59" s="1"/>
  <c r="FW59" s="1"/>
  <c r="FU304"/>
  <c r="FV304" s="1"/>
  <c r="FU813"/>
  <c r="FV813" s="1"/>
  <c r="FU124"/>
  <c r="FU489"/>
  <c r="FV489" s="1"/>
  <c r="FW489" s="1"/>
  <c r="FU739"/>
  <c r="FV739" s="1"/>
  <c r="FU89"/>
  <c r="FV89" s="1"/>
  <c r="FU368"/>
  <c r="FV368" s="1"/>
  <c r="FU716"/>
  <c r="FV716" s="1"/>
  <c r="FU983"/>
  <c r="FV983" s="1"/>
  <c r="FU255"/>
  <c r="FV255" s="1"/>
  <c r="FU452"/>
  <c r="FV452" s="1"/>
  <c r="FW452" s="1"/>
  <c r="FU664"/>
  <c r="FV664" s="1"/>
  <c r="FU1020"/>
  <c r="FU281"/>
  <c r="FV281" s="1"/>
  <c r="FW281" s="1"/>
  <c r="FU729"/>
  <c r="FV729" s="1"/>
  <c r="FW729" s="1"/>
  <c r="FU50"/>
  <c r="FV50" s="1"/>
  <c r="FW50" s="1"/>
  <c r="FU311"/>
  <c r="FU516"/>
  <c r="FV516" s="1"/>
  <c r="FU741"/>
  <c r="FV741" s="1"/>
  <c r="FW741" s="1"/>
  <c r="FU99"/>
  <c r="FV99" s="1"/>
  <c r="FW99" s="1"/>
  <c r="FU381"/>
  <c r="FU856"/>
  <c r="FU245"/>
  <c r="FV245" s="1"/>
  <c r="FW245" s="1"/>
  <c r="FU519"/>
  <c r="FV519" s="1"/>
  <c r="FU698"/>
  <c r="FV698" s="1"/>
  <c r="FW698" s="1"/>
  <c r="FU865"/>
  <c r="FV865" s="1"/>
  <c r="FU467"/>
  <c r="FV467" s="1"/>
  <c r="FU151"/>
  <c r="FV151" s="1"/>
  <c r="FW151" s="1"/>
  <c r="FU394"/>
  <c r="FV394" s="1"/>
  <c r="FW394" s="1"/>
  <c r="FU941"/>
  <c r="FV941" s="1"/>
  <c r="FU260"/>
  <c r="FV260" s="1"/>
  <c r="FW260" s="1"/>
  <c r="FU485"/>
  <c r="FV485" s="1"/>
  <c r="FW485" s="1"/>
  <c r="FU827"/>
  <c r="FV827" s="1"/>
  <c r="FU97"/>
  <c r="FV97" s="1"/>
  <c r="FU382"/>
  <c r="FV382" s="1"/>
  <c r="FU956"/>
  <c r="FU178"/>
  <c r="FU494"/>
  <c r="FV494" s="1"/>
  <c r="FU784"/>
  <c r="FV784" s="1"/>
  <c r="FU991"/>
  <c r="FV991" s="1"/>
  <c r="FW991" s="1"/>
  <c r="FU92"/>
  <c r="FV92" s="1"/>
  <c r="FU396"/>
  <c r="FU868"/>
  <c r="FV868" s="1"/>
  <c r="FU54"/>
  <c r="FV54" s="1"/>
  <c r="FW54" s="1"/>
  <c r="FU325"/>
  <c r="FU625"/>
  <c r="FU1027"/>
  <c r="FV1027" s="1"/>
  <c r="FW1027" s="1"/>
  <c r="FU280"/>
  <c r="FV280" s="1"/>
  <c r="FW280" s="1"/>
  <c r="FU555"/>
  <c r="FV555" s="1"/>
  <c r="FU873"/>
  <c r="FV873" s="1"/>
  <c r="FU310"/>
  <c r="FV310" s="1"/>
  <c r="FW310" s="1"/>
  <c r="FU539"/>
  <c r="FV539" s="1"/>
  <c r="FU814"/>
  <c r="FV814" s="1"/>
  <c r="FU61"/>
  <c r="FU279"/>
  <c r="FU672"/>
  <c r="FV672" s="1"/>
  <c r="FU930"/>
  <c r="FV930" s="1"/>
  <c r="FW930" s="1"/>
  <c r="FU301"/>
  <c r="FV301" s="1"/>
  <c r="FW301" s="1"/>
  <c r="FU584"/>
  <c r="FV584" s="1"/>
  <c r="FW584" s="1"/>
  <c r="FU870"/>
  <c r="FV870" s="1"/>
  <c r="FU95"/>
  <c r="FV95" s="1"/>
  <c r="FW95" s="1"/>
  <c r="FU592"/>
  <c r="FV592" s="1"/>
  <c r="FW592" s="1"/>
  <c r="FU726"/>
  <c r="FV726" s="1"/>
  <c r="FU129"/>
  <c r="FV129" s="1"/>
  <c r="FU328"/>
  <c r="FV328" s="1"/>
  <c r="FU582"/>
  <c r="FV582" s="1"/>
  <c r="FW582" s="1"/>
  <c r="FU975"/>
  <c r="FV975" s="1"/>
  <c r="FW975" s="1"/>
  <c r="FU198"/>
  <c r="FV198" s="1"/>
  <c r="FU695"/>
  <c r="FV695" s="1"/>
  <c r="FU323"/>
  <c r="FV323" s="1"/>
  <c r="FU524"/>
  <c r="FV524" s="1"/>
  <c r="FW524" s="1"/>
  <c r="FU841"/>
  <c r="FV841" s="1"/>
  <c r="FU70"/>
  <c r="FV70" s="1"/>
  <c r="FU384"/>
  <c r="FV384" s="1"/>
  <c r="FW384" s="1"/>
  <c r="FU788"/>
  <c r="FV788" s="1"/>
  <c r="FU1037"/>
  <c r="FU410"/>
  <c r="FV410" s="1"/>
  <c r="FU591"/>
  <c r="FU799"/>
  <c r="FU194"/>
  <c r="FV194" s="1"/>
  <c r="FU200"/>
  <c r="FV200" s="1"/>
  <c r="FU635"/>
  <c r="FV635" s="1"/>
  <c r="FW635" s="1"/>
  <c r="FU916"/>
  <c r="FV916" s="1"/>
  <c r="FU437"/>
  <c r="FV437" s="1"/>
  <c r="FW437" s="1"/>
  <c r="FU579"/>
  <c r="FV579" s="1"/>
  <c r="FW579" s="1"/>
  <c r="FU191"/>
  <c r="FV191" s="1"/>
  <c r="FU801"/>
  <c r="FV801" s="1"/>
  <c r="FW801" s="1"/>
  <c r="FU78"/>
  <c r="FV78" s="1"/>
  <c r="FU314"/>
  <c r="FV314" s="1"/>
  <c r="FU737"/>
  <c r="FV737" s="1"/>
  <c r="FW737" s="1"/>
  <c r="FU979"/>
  <c r="FV979" s="1"/>
  <c r="FW979" s="1"/>
  <c r="FU207"/>
  <c r="FV207" s="1"/>
  <c r="FU153"/>
  <c r="FV153" s="1"/>
  <c r="FU405"/>
  <c r="FV405" s="1"/>
  <c r="FU819"/>
  <c r="FV819" s="1"/>
  <c r="FU75"/>
  <c r="FV75" s="1"/>
  <c r="FU329"/>
  <c r="FV329" s="1"/>
  <c r="FU653"/>
  <c r="FV653" s="1"/>
  <c r="FW653" s="1"/>
  <c r="FU919"/>
  <c r="FV919" s="1"/>
  <c r="FW919" s="1"/>
  <c r="FU119"/>
  <c r="FV119" s="1"/>
  <c r="FW119" s="1"/>
  <c r="FU364"/>
  <c r="FV364" s="1"/>
  <c r="FU807"/>
  <c r="FU221"/>
  <c r="FV221" s="1"/>
  <c r="FW221" s="1"/>
  <c r="FU496"/>
  <c r="FV496" s="1"/>
  <c r="FU633"/>
  <c r="FV633" s="1"/>
  <c r="FU186"/>
  <c r="FV186" s="1"/>
  <c r="FW186" s="1"/>
  <c r="FU102"/>
  <c r="FV102" s="1"/>
  <c r="FU833"/>
  <c r="FV833" s="1"/>
  <c r="FU462"/>
  <c r="FV462" s="1"/>
  <c r="FW462" s="1"/>
  <c r="FU659"/>
  <c r="FV659" s="1"/>
  <c r="FW659" s="1"/>
  <c r="FU60"/>
  <c r="FV60" s="1"/>
  <c r="FU362"/>
  <c r="FV362" s="1"/>
  <c r="FU728"/>
  <c r="FV728" s="1"/>
  <c r="FW728" s="1"/>
  <c r="FU239"/>
  <c r="FV239" s="1"/>
  <c r="FW239" s="1"/>
  <c r="FU515"/>
  <c r="FU1004"/>
  <c r="FV1004" s="1"/>
  <c r="FU96"/>
  <c r="FV96" s="1"/>
  <c r="FU383"/>
  <c r="FV383" s="1"/>
  <c r="FW383" s="1"/>
  <c r="FU708"/>
  <c r="FV708" s="1"/>
  <c r="FU1009"/>
  <c r="FU274"/>
  <c r="FU491"/>
  <c r="FV491" s="1"/>
  <c r="FU733"/>
  <c r="FV733" s="1"/>
  <c r="FU350"/>
  <c r="FV350" s="1"/>
  <c r="FU671"/>
  <c r="FV671" s="1"/>
  <c r="FW671" s="1"/>
  <c r="FU1028"/>
  <c r="FV1028" s="1"/>
  <c r="FU312"/>
  <c r="FV312" s="1"/>
  <c r="FU552"/>
  <c r="FV552" s="1"/>
  <c r="FU816"/>
  <c r="FV816" s="1"/>
  <c r="FU973"/>
  <c r="FV973" s="1"/>
  <c r="FW973" s="1"/>
  <c r="FU208"/>
  <c r="FV208" s="1"/>
  <c r="FW208" s="1"/>
  <c r="FU657"/>
  <c r="FV657" s="1"/>
  <c r="FU977"/>
  <c r="FV977" s="1"/>
  <c r="FW977" s="1"/>
  <c r="FU276"/>
  <c r="FV276" s="1"/>
  <c r="FU501"/>
  <c r="FV501" s="1"/>
  <c r="FW501" s="1"/>
  <c r="FU817"/>
  <c r="FV817" s="1"/>
  <c r="FW817" s="1"/>
  <c r="FU379"/>
  <c r="FV379" s="1"/>
  <c r="FU669"/>
  <c r="FU1003"/>
  <c r="FV1003" s="1"/>
  <c r="FW1003" s="1"/>
  <c r="FU249"/>
  <c r="FV249" s="1"/>
  <c r="FW249" s="1"/>
  <c r="FU596"/>
  <c r="FV596" s="1"/>
  <c r="FW596" s="1"/>
  <c r="FU980"/>
  <c r="FV980" s="1"/>
  <c r="FU285"/>
  <c r="FV285" s="1"/>
  <c r="FU881"/>
  <c r="FV881" s="1"/>
  <c r="FW881" s="1"/>
  <c r="FU130"/>
  <c r="FV130" s="1"/>
  <c r="FW130" s="1"/>
  <c r="FU439"/>
  <c r="FV439" s="1"/>
  <c r="FW439" s="1"/>
  <c r="FU688"/>
  <c r="FV688" s="1"/>
  <c r="FW688" s="1"/>
  <c r="FU988"/>
  <c r="FV988" s="1"/>
  <c r="FW988" s="1"/>
  <c r="FU185"/>
  <c r="FV185" s="1"/>
  <c r="FU403"/>
  <c r="FU871"/>
  <c r="FU229"/>
  <c r="FV229" s="1"/>
  <c r="FU504"/>
  <c r="FV504" s="1"/>
  <c r="FW504" s="1"/>
  <c r="FU640"/>
  <c r="FU212"/>
  <c r="FU693"/>
  <c r="FV693" s="1"/>
  <c r="FW693" s="1"/>
  <c r="FU944"/>
  <c r="FU317"/>
  <c r="FV317" s="1"/>
  <c r="FU627"/>
  <c r="FV627" s="1"/>
  <c r="FU1018"/>
  <c r="FV1018" s="1"/>
  <c r="FU286"/>
  <c r="FV286" s="1"/>
  <c r="FW286" s="1"/>
  <c r="FU673"/>
  <c r="FU803"/>
  <c r="FV803" s="1"/>
  <c r="FU253"/>
  <c r="FV253" s="1"/>
  <c r="FW253" s="1"/>
  <c r="FU444"/>
  <c r="FV444" s="1"/>
  <c r="FW444" s="1"/>
  <c r="FU642"/>
  <c r="FU1006"/>
  <c r="FV1006" s="1"/>
  <c r="FU69"/>
  <c r="FV69" s="1"/>
  <c r="FU392"/>
  <c r="FV392" s="1"/>
  <c r="FU721"/>
  <c r="FU1010"/>
  <c r="FU303"/>
  <c r="FV303" s="1"/>
  <c r="FW303" s="1"/>
  <c r="FU499"/>
  <c r="FV499" s="1"/>
  <c r="FW499" s="1"/>
  <c r="FU796"/>
  <c r="FV796" s="1"/>
  <c r="FW796" s="1"/>
  <c r="FU91"/>
  <c r="FV91" s="1"/>
  <c r="FU358"/>
  <c r="FV358" s="1"/>
  <c r="FW358" s="1"/>
  <c r="FU679"/>
  <c r="FV679" s="1"/>
  <c r="FW679" s="1"/>
  <c r="FU971"/>
  <c r="FU271"/>
  <c r="FV271" s="1"/>
  <c r="FU568"/>
  <c r="FV568" s="1"/>
  <c r="FW568" s="1"/>
  <c r="FU858"/>
  <c r="FV858" s="1"/>
  <c r="FW858" s="1"/>
  <c r="FU765"/>
  <c r="FU514"/>
  <c r="FV514" s="1"/>
  <c r="FU114"/>
  <c r="FV114" s="1"/>
  <c r="FU386"/>
  <c r="FV386" s="1"/>
  <c r="FW386" s="1"/>
  <c r="FU897"/>
  <c r="FU136"/>
  <c r="FV136" s="1"/>
  <c r="FU453"/>
  <c r="FV453" s="1"/>
  <c r="FW453" s="1"/>
  <c r="FU743"/>
  <c r="FV743" s="1"/>
  <c r="FW743" s="1"/>
  <c r="FU288"/>
  <c r="FU934"/>
  <c r="FU159"/>
  <c r="FV159" s="1"/>
  <c r="FW159" s="1"/>
  <c r="FU479"/>
  <c r="FV479" s="1"/>
  <c r="FU821"/>
  <c r="FU569"/>
  <c r="FV569" s="1"/>
  <c r="FU169"/>
  <c r="FV169" s="1"/>
  <c r="FU630"/>
  <c r="FV630" s="1"/>
  <c r="FW630" s="1"/>
  <c r="FU942"/>
  <c r="FU236"/>
  <c r="FU503"/>
  <c r="FV503" s="1"/>
  <c r="FU826"/>
  <c r="FV826" s="1"/>
  <c r="FW826" s="1"/>
  <c r="FU339"/>
  <c r="FV339" s="1"/>
  <c r="FW339" s="1"/>
  <c r="FU455"/>
  <c r="FU872"/>
  <c r="FV872" s="1"/>
  <c r="FU306"/>
  <c r="FV306" s="1"/>
  <c r="FW306" s="1"/>
  <c r="FU537"/>
  <c r="FV537" s="1"/>
  <c r="FU978"/>
  <c r="FV978" s="1"/>
  <c r="FW978" s="1"/>
  <c r="FU86"/>
  <c r="FU369"/>
  <c r="FV369" s="1"/>
  <c r="FU929"/>
  <c r="FU238"/>
  <c r="FU530"/>
  <c r="FV530" s="1"/>
  <c r="FW530" s="1"/>
  <c r="FU809"/>
  <c r="FV809" s="1"/>
  <c r="FW809" s="1"/>
  <c r="FU121"/>
  <c r="FV121" s="1"/>
  <c r="FW121" s="1"/>
  <c r="FU510"/>
  <c r="FV510" s="1"/>
  <c r="FU724"/>
  <c r="FV724" s="1"/>
  <c r="FU125"/>
  <c r="FU265"/>
  <c r="FU490"/>
  <c r="FV490" s="1"/>
  <c r="FW490" s="1"/>
  <c r="FU767"/>
  <c r="FV767" s="1"/>
  <c r="FW767" s="1"/>
  <c r="FU205"/>
  <c r="FV205" s="1"/>
  <c r="FW205" s="1"/>
  <c r="FU82"/>
  <c r="FV82" s="1"/>
  <c r="FW82" s="1"/>
  <c r="FU363"/>
  <c r="FV363" s="1"/>
  <c r="FW363" s="1"/>
  <c r="FU805"/>
  <c r="FV805" s="1"/>
  <c r="FW805" s="1"/>
  <c r="FU134"/>
  <c r="FU415"/>
  <c r="FV415" s="1"/>
  <c r="FU548"/>
  <c r="FV548" s="1"/>
  <c r="FU876"/>
  <c r="FV876" s="1"/>
  <c r="FU181"/>
  <c r="FU406"/>
  <c r="FU935"/>
  <c r="FU298"/>
  <c r="FV298" s="1"/>
  <c r="FW298" s="1"/>
  <c r="FU535"/>
  <c r="FV535" s="1"/>
  <c r="FW535" s="1"/>
  <c r="FU761"/>
  <c r="FU948"/>
  <c r="FV948" s="1"/>
  <c r="FW948" s="1"/>
  <c r="FU51"/>
  <c r="FV51" s="1"/>
  <c r="FW51" s="1"/>
  <c r="FU66"/>
  <c r="FU184"/>
  <c r="FU710"/>
  <c r="FV710" s="1"/>
  <c r="FU1011"/>
  <c r="FV1011" s="1"/>
  <c r="FU313"/>
  <c r="FV313" s="1"/>
  <c r="FU534"/>
  <c r="FU862"/>
  <c r="FV862" s="1"/>
  <c r="FU148"/>
  <c r="FV148" s="1"/>
  <c r="FW148" s="1"/>
  <c r="FU618"/>
  <c r="FV618" s="1"/>
  <c r="FW618" s="1"/>
  <c r="FU986"/>
  <c r="FV986" s="1"/>
  <c r="FW986" s="1"/>
  <c r="FU243"/>
  <c r="FV243" s="1"/>
  <c r="FU578"/>
  <c r="FV578" s="1"/>
  <c r="FW578" s="1"/>
  <c r="FU825"/>
  <c r="FV825" s="1"/>
  <c r="FW825" s="1"/>
  <c r="FU760"/>
  <c r="FV760" s="1"/>
  <c r="FW760" s="1"/>
  <c r="FU145"/>
  <c r="FV145" s="1"/>
  <c r="FW145" s="1"/>
  <c r="FU558"/>
  <c r="FV558" s="1"/>
  <c r="FW558" s="1"/>
  <c r="FU887"/>
  <c r="FV887" s="1"/>
  <c r="FW887" s="1"/>
  <c r="FU162"/>
  <c r="FV162" s="1"/>
  <c r="FU469"/>
  <c r="FU790"/>
  <c r="FV790" s="1"/>
  <c r="FW790" s="1"/>
  <c r="FU341"/>
  <c r="FV341" s="1"/>
  <c r="FU685"/>
  <c r="FU1032"/>
  <c r="FV1032" s="1"/>
  <c r="FW1032" s="1"/>
  <c r="FU440"/>
  <c r="FV440" s="1"/>
  <c r="FW440" s="1"/>
  <c r="FU572"/>
  <c r="FV572" s="1"/>
  <c r="FW572" s="1"/>
  <c r="FU190"/>
  <c r="FU94"/>
  <c r="FV94" s="1"/>
  <c r="FU336"/>
  <c r="FV336" s="1"/>
  <c r="FW336" s="1"/>
  <c r="FU719"/>
  <c r="FV719" s="1"/>
  <c r="FW719" s="1"/>
  <c r="FU994"/>
  <c r="FV994" s="1"/>
  <c r="FW994" s="1"/>
  <c r="FU441"/>
  <c r="FU649"/>
  <c r="FV649" s="1"/>
  <c r="FW649" s="1"/>
  <c r="FU920"/>
  <c r="FV920" s="1"/>
  <c r="FW920" s="1"/>
  <c r="FU179"/>
  <c r="FV179" s="1"/>
  <c r="FU614"/>
  <c r="FV614" s="1"/>
  <c r="FU786"/>
  <c r="FV786" s="1"/>
  <c r="FW786" s="1"/>
  <c r="FU231"/>
  <c r="FV231" s="1"/>
  <c r="FW231" s="1"/>
  <c r="FU438"/>
  <c r="FU624"/>
  <c r="FV624" s="1"/>
  <c r="FU1034"/>
  <c r="FU289"/>
  <c r="FU754"/>
  <c r="FV754" s="1"/>
  <c r="FW754" s="1"/>
  <c r="FU142"/>
  <c r="FV142" s="1"/>
  <c r="FW142" s="1"/>
  <c r="FU425"/>
  <c r="FV425" s="1"/>
  <c r="FU551"/>
  <c r="FU878"/>
  <c r="FU115"/>
  <c r="FV115" s="1"/>
  <c r="FU391"/>
  <c r="FU886"/>
  <c r="FU225"/>
  <c r="FV225" s="1"/>
  <c r="FU492"/>
  <c r="FU646"/>
  <c r="FV646" s="1"/>
  <c r="FU852"/>
  <c r="FU770"/>
  <c r="FV770" s="1"/>
  <c r="FW770" s="1"/>
  <c r="FU365"/>
  <c r="FV365" s="1"/>
  <c r="FW365" s="1"/>
  <c r="FU723"/>
  <c r="FV723" s="1"/>
  <c r="FU232"/>
  <c r="FV232" s="1"/>
  <c r="FU466"/>
  <c r="FU766"/>
  <c r="FU72"/>
  <c r="FV72" s="1"/>
  <c r="FU352"/>
  <c r="FV352" s="1"/>
  <c r="FU967"/>
  <c r="FU139"/>
  <c r="FU436"/>
  <c r="FV436" s="1"/>
  <c r="FW436" s="1"/>
  <c r="FU797"/>
  <c r="FV797" s="1"/>
  <c r="FW797" s="1"/>
  <c r="FU1002"/>
  <c r="FV1002" s="1"/>
  <c r="FW1002" s="1"/>
  <c r="FU55"/>
  <c r="FV55" s="1"/>
  <c r="FW55" s="1"/>
  <c r="FU210"/>
  <c r="FV210" s="1"/>
  <c r="FW210" s="1"/>
  <c r="FU604"/>
  <c r="FV604" s="1"/>
  <c r="FW604" s="1"/>
  <c r="FU877"/>
  <c r="FU224"/>
  <c r="FU487"/>
  <c r="FU764"/>
  <c r="FV764" s="1"/>
  <c r="FU984"/>
  <c r="FV984" s="1"/>
  <c r="FW984" s="1"/>
  <c r="FU172"/>
  <c r="FU397"/>
  <c r="FV397" s="1"/>
  <c r="FU846"/>
  <c r="FU263"/>
  <c r="FU529"/>
  <c r="FV529" s="1"/>
  <c r="FW529" s="1"/>
  <c r="FU747"/>
  <c r="FV747" s="1"/>
  <c r="FU357"/>
  <c r="FV357" s="1"/>
  <c r="FW357" s="1"/>
  <c r="FU155"/>
  <c r="FV155" s="1"/>
  <c r="FW155" s="1"/>
  <c r="FU390"/>
  <c r="FV390" s="1"/>
  <c r="FW390" s="1"/>
  <c r="FU910"/>
  <c r="FV910" s="1"/>
  <c r="FU140"/>
  <c r="FV140" s="1"/>
  <c r="FW140" s="1"/>
  <c r="FU513"/>
  <c r="FU777"/>
  <c r="FU105"/>
  <c r="FV105" s="1"/>
  <c r="FW105" s="1"/>
  <c r="FU602"/>
  <c r="FU802"/>
  <c r="FV802" s="1"/>
  <c r="FW802" s="1"/>
  <c r="FU259"/>
  <c r="FV259" s="1"/>
  <c r="FU589"/>
  <c r="FV589" s="1"/>
  <c r="FU165"/>
  <c r="FV165" s="1"/>
  <c r="FU556"/>
  <c r="FU756"/>
  <c r="FV756" s="1"/>
  <c r="FW756" s="1"/>
  <c r="FU327"/>
  <c r="FV327" s="1"/>
  <c r="FU532"/>
  <c r="FV532" s="1"/>
  <c r="FU775"/>
  <c r="FU79"/>
  <c r="FV79" s="1"/>
  <c r="FU395"/>
  <c r="FV395" s="1"/>
  <c r="FU755"/>
  <c r="FV755" s="1"/>
  <c r="FU456"/>
  <c r="FU594"/>
  <c r="FV594" s="1"/>
  <c r="FU853"/>
  <c r="FV853" s="1"/>
  <c r="FU678"/>
  <c r="FU773"/>
  <c r="FU340"/>
  <c r="FV340" s="1"/>
  <c r="FU800"/>
  <c r="FU52"/>
  <c r="FV52" s="1"/>
  <c r="FU335"/>
  <c r="FV335" s="1"/>
  <c r="FU553"/>
  <c r="FV553" s="1"/>
  <c r="FU843"/>
  <c r="FV843" s="1"/>
  <c r="FU81"/>
  <c r="FV81" s="1"/>
  <c r="FW81" s="1"/>
  <c r="FU389"/>
  <c r="FV389" s="1"/>
  <c r="FU812"/>
  <c r="FV812" s="1"/>
  <c r="FU127"/>
  <c r="FV127" s="1"/>
  <c r="FU324"/>
  <c r="FU763"/>
  <c r="FU687"/>
  <c r="FV687" s="1"/>
  <c r="FU67"/>
  <c r="FV67" s="1"/>
  <c r="FU927"/>
  <c r="FU234"/>
  <c r="FU495"/>
  <c r="FU779"/>
  <c r="FV779" s="1"/>
  <c r="FW779" s="1"/>
  <c r="FU337"/>
  <c r="FV337" s="1"/>
  <c r="FU667"/>
  <c r="FV667" s="1"/>
  <c r="FU918"/>
  <c r="FU275"/>
  <c r="FV275" s="1"/>
  <c r="FW275" s="1"/>
  <c r="FU533"/>
  <c r="FV533" s="1"/>
  <c r="FU866"/>
  <c r="FV866" s="1"/>
  <c r="FW866" s="1"/>
  <c r="FU80"/>
  <c r="FV80" s="1"/>
  <c r="FU295"/>
  <c r="FV295" s="1"/>
  <c r="FU758"/>
  <c r="FV758" s="1"/>
  <c r="FU56"/>
  <c r="FU470"/>
  <c r="FV470" s="1"/>
  <c r="FU703"/>
  <c r="FV703" s="1"/>
  <c r="FW703" s="1"/>
  <c r="FU68"/>
  <c r="FV68" s="1"/>
  <c r="FW68" s="1"/>
  <c r="FU366"/>
  <c r="FV366" s="1"/>
  <c r="FU711"/>
  <c r="FV711" s="1"/>
  <c r="FW711" s="1"/>
  <c r="FU74"/>
  <c r="FU261"/>
  <c r="FV261" s="1"/>
  <c r="FU471"/>
  <c r="FV471" s="1"/>
  <c r="FU750"/>
  <c r="FU680"/>
  <c r="FV680" s="1"/>
  <c r="FU104"/>
  <c r="FV104" s="1"/>
  <c r="FU486"/>
  <c r="FV486" s="1"/>
  <c r="FW486" s="1"/>
  <c r="FU783"/>
  <c r="FV783" s="1"/>
  <c r="FW783" s="1"/>
  <c r="FU126"/>
  <c r="FV126" s="1"/>
  <c r="FU333"/>
  <c r="FV333" s="1"/>
  <c r="FW333" s="1"/>
  <c r="FU540"/>
  <c r="FV540" s="1"/>
  <c r="FU863"/>
  <c r="FU174"/>
  <c r="FV174" s="1"/>
  <c r="FU399"/>
  <c r="FV399" s="1"/>
  <c r="FW399" s="1"/>
  <c r="FU759"/>
  <c r="FV759" s="1"/>
  <c r="FU1035"/>
  <c r="FU322"/>
  <c r="FV322" s="1"/>
  <c r="FW322" s="1"/>
  <c r="FU689"/>
  <c r="FV689" s="1"/>
  <c r="FU353"/>
  <c r="FV353" s="1"/>
  <c r="FU64"/>
  <c r="FV64" s="1"/>
  <c r="FU378"/>
  <c r="FV378" s="1"/>
  <c r="FW378" s="1"/>
  <c r="FU458"/>
  <c r="FV458" s="1"/>
  <c r="FU182"/>
  <c r="FV182" s="1"/>
  <c r="FU617"/>
  <c r="FV617" s="1"/>
  <c r="FW617" s="1"/>
  <c r="FU940"/>
  <c r="FV940" s="1"/>
  <c r="FU252"/>
  <c r="FV252" s="1"/>
  <c r="FU480"/>
  <c r="FV480" s="1"/>
  <c r="FW480" s="1"/>
  <c r="FU818"/>
  <c r="FV818" s="1"/>
  <c r="FU85"/>
  <c r="FV85" s="1"/>
  <c r="FW85" s="1"/>
  <c r="FU372"/>
  <c r="FV372" s="1"/>
  <c r="FW372" s="1"/>
  <c r="FU985"/>
  <c r="FV985" s="1"/>
  <c r="FU235"/>
  <c r="FV235" s="1"/>
  <c r="FU570"/>
  <c r="FV570" s="1"/>
  <c r="FW570" s="1"/>
  <c r="FU851"/>
  <c r="FV851" s="1"/>
  <c r="FU203"/>
  <c r="FV203" s="1"/>
  <c r="FU293"/>
  <c r="FV293" s="1"/>
  <c r="FU717"/>
  <c r="FV717" s="1"/>
  <c r="FW717" s="1"/>
  <c r="FU1024"/>
  <c r="FV1024" s="1"/>
  <c r="FU262"/>
  <c r="FV262" s="1"/>
  <c r="FW262" s="1"/>
  <c r="FU536"/>
  <c r="FV536"/>
  <c r="FU880"/>
  <c r="FV880" s="1"/>
  <c r="FU103"/>
  <c r="FV103" s="1"/>
  <c r="FU354"/>
  <c r="FV354" s="1"/>
  <c r="FU675"/>
  <c r="FV675" s="1"/>
  <c r="FW675" s="1"/>
  <c r="FU939"/>
  <c r="FV939" s="1"/>
  <c r="FU418"/>
  <c r="FV418" s="1"/>
  <c r="FW418" s="1"/>
  <c r="FU554"/>
  <c r="FV554" s="1"/>
  <c r="FU691"/>
  <c r="FV691" s="1"/>
  <c r="FU118"/>
  <c r="FV118" s="1"/>
  <c r="FU404"/>
  <c r="FV404" s="1"/>
  <c r="FW404" s="1"/>
  <c r="FU945"/>
  <c r="FU272"/>
  <c r="FV272" s="1"/>
  <c r="FU575"/>
  <c r="FV575" s="1"/>
  <c r="FU847"/>
  <c r="FV847" s="1"/>
  <c r="FW847" s="1"/>
  <c r="FU168"/>
  <c r="FV168" s="1"/>
  <c r="FU610"/>
  <c r="FV610" s="1"/>
  <c r="FU757"/>
  <c r="FV757" s="1"/>
  <c r="FW757" s="1"/>
  <c r="FU141"/>
  <c r="FV141" s="1"/>
  <c r="FU320"/>
  <c r="FU574"/>
  <c r="FV574" s="1"/>
  <c r="FU849"/>
  <c r="FV849" s="1"/>
  <c r="FW849" s="1"/>
  <c r="FU199"/>
  <c r="FV199" s="1"/>
  <c r="FU112"/>
  <c r="FV112" s="1"/>
  <c r="FW112" s="1"/>
  <c r="FU400"/>
  <c r="FV400" s="1"/>
  <c r="FW400" s="1"/>
  <c r="FU997"/>
  <c r="FV997" s="1"/>
  <c r="FU220"/>
  <c r="FV220" s="1"/>
  <c r="FU447"/>
  <c r="FV447" s="1"/>
  <c r="FU597"/>
  <c r="FU936"/>
  <c r="FU284"/>
  <c r="FV284" s="1"/>
  <c r="FW284" s="1"/>
  <c r="FU616"/>
  <c r="FV616" s="1"/>
  <c r="FU972"/>
  <c r="FU330"/>
  <c r="FV330" s="1"/>
  <c r="FW330" s="1"/>
  <c r="FU576"/>
  <c r="FV576" s="1"/>
  <c r="FW576" s="1"/>
  <c r="FU793"/>
  <c r="FU964"/>
  <c r="FU772"/>
  <c r="FU291"/>
  <c r="FV291" s="1"/>
  <c r="FU791"/>
  <c r="FU77"/>
  <c r="FU433"/>
  <c r="FV433" s="1"/>
  <c r="FU571"/>
  <c r="FV571" s="1"/>
  <c r="FW571" s="1"/>
  <c r="FU990"/>
  <c r="FV990" s="1"/>
  <c r="FW990" s="1"/>
  <c r="FU183"/>
  <c r="FU713"/>
  <c r="FV713" s="1"/>
  <c r="FW713" s="1"/>
  <c r="FU1021"/>
  <c r="FU302"/>
  <c r="FU662"/>
  <c r="FV662" s="1"/>
  <c r="FW662" s="1"/>
  <c r="FU861"/>
  <c r="FV861" s="1"/>
  <c r="FW861" s="1"/>
  <c r="FU676"/>
  <c r="FV676" s="1"/>
  <c r="FW676" s="1"/>
  <c r="FU202"/>
  <c r="FV202" s="1"/>
  <c r="FU670"/>
  <c r="FV670" s="1"/>
  <c r="FW670" s="1"/>
  <c r="FU943"/>
  <c r="FV943" s="1"/>
  <c r="FW943" s="1"/>
  <c r="FU242"/>
  <c r="FU505"/>
  <c r="FV505" s="1"/>
  <c r="FU835"/>
  <c r="FV835" s="1"/>
  <c r="FU111"/>
  <c r="FU360"/>
  <c r="FV360" s="1"/>
  <c r="FU795"/>
  <c r="FU161"/>
  <c r="FU488"/>
  <c r="FV488" s="1"/>
  <c r="FU628"/>
  <c r="FV628" s="1"/>
  <c r="FW628" s="1"/>
  <c r="FU211"/>
  <c r="FU147"/>
  <c r="FU377"/>
  <c r="FV377" s="1"/>
  <c r="FU823"/>
  <c r="FV823" s="1"/>
  <c r="FW823" s="1"/>
  <c r="FU132"/>
  <c r="FU497"/>
  <c r="FV497" s="1"/>
  <c r="FU751"/>
  <c r="FV751" s="1"/>
  <c r="FW751" s="1"/>
  <c r="FU976"/>
  <c r="FV976" s="1"/>
  <c r="FU356"/>
  <c r="FV356" s="1"/>
  <c r="FU694"/>
  <c r="FV694" s="1"/>
  <c r="FU917"/>
  <c r="FV917" s="1"/>
  <c r="FW917" s="1"/>
  <c r="FU257"/>
  <c r="FV257" s="1"/>
  <c r="FW257" s="1"/>
  <c r="FU454"/>
  <c r="FU780"/>
  <c r="FV780" s="1"/>
  <c r="FW780" s="1"/>
  <c r="FU209"/>
  <c r="FV209" s="1"/>
  <c r="FW209" s="1"/>
  <c r="FU88"/>
  <c r="FU371"/>
  <c r="FV371" s="1"/>
  <c r="FU946"/>
  <c r="FU228"/>
  <c r="FV228" s="1"/>
  <c r="FW228" s="1"/>
  <c r="FU449"/>
  <c r="FV449" s="1"/>
  <c r="FU714"/>
  <c r="FV714" s="1"/>
  <c r="FU957"/>
  <c r="FV957" s="1"/>
  <c r="FU189"/>
  <c r="FU583"/>
  <c r="FV583" s="1"/>
  <c r="FW583" s="1"/>
  <c r="FU958"/>
  <c r="FU267"/>
  <c r="FV267" s="1"/>
  <c r="FU523"/>
  <c r="FV523" s="1"/>
  <c r="FU740"/>
  <c r="FV740" s="1"/>
  <c r="FW740" s="1"/>
  <c r="FU951"/>
  <c r="FU771"/>
  <c r="FV771" s="1"/>
  <c r="FU98"/>
  <c r="FV98" s="1"/>
  <c r="FW98" s="1"/>
  <c r="FU402"/>
  <c r="FV402" s="1"/>
  <c r="FW402" s="1"/>
  <c r="FU792"/>
  <c r="FV792" s="1"/>
  <c r="FW792" s="1"/>
  <c r="FU268"/>
  <c r="FV268" s="1"/>
  <c r="FU493"/>
  <c r="FV493" s="1"/>
  <c r="FU837"/>
  <c r="FV837" s="1"/>
  <c r="FW837" s="1"/>
  <c r="FU101"/>
  <c r="FV101" s="1"/>
  <c r="FU387"/>
  <c r="FU993"/>
  <c r="FV993" s="1"/>
  <c r="FW993" s="1"/>
  <c r="FU219"/>
  <c r="FV219" s="1"/>
  <c r="FW219" s="1"/>
  <c r="FU502"/>
  <c r="FU831"/>
  <c r="FV831" s="1"/>
  <c r="FU565"/>
  <c r="FV565" s="1"/>
  <c r="FU342"/>
  <c r="FV342" s="1"/>
  <c r="FW342" s="1"/>
  <c r="FU654"/>
  <c r="FU915"/>
  <c r="FV915" s="1"/>
  <c r="FU246"/>
  <c r="FV246" s="1"/>
  <c r="FW246" s="1"/>
  <c r="FU520"/>
  <c r="FV520" s="1"/>
  <c r="FW520" s="1"/>
  <c r="FU811"/>
  <c r="FV811" s="1"/>
  <c r="FW811" s="1"/>
  <c r="FU1040"/>
  <c r="FU282"/>
  <c r="FV282" s="1"/>
  <c r="FW282" s="1"/>
  <c r="FU620"/>
  <c r="FV620" s="1"/>
  <c r="FW620" s="1"/>
  <c r="FU874"/>
  <c r="FV874" s="1"/>
  <c r="FU318"/>
  <c r="FV318" s="1"/>
  <c r="FU543"/>
  <c r="FV543" s="1"/>
  <c r="FU828"/>
  <c r="FV828" s="1"/>
  <c r="FW828" s="1"/>
  <c r="FU204"/>
  <c r="FU615"/>
  <c r="FV615" s="1"/>
  <c r="FU931"/>
  <c r="FV931" s="1"/>
  <c r="FW931" s="1"/>
  <c r="FU256"/>
  <c r="FV256" s="1"/>
  <c r="FW256" s="1"/>
  <c r="FU546"/>
  <c r="FU937"/>
  <c r="FV937" s="1"/>
  <c r="FU150"/>
  <c r="FV150" s="1"/>
  <c r="FU705"/>
  <c r="FV705" s="1"/>
  <c r="FW705" s="1"/>
  <c r="FU1030"/>
  <c r="FV1030" s="1"/>
  <c r="FU334"/>
  <c r="FV334" s="1"/>
  <c r="FU794"/>
  <c r="FV794" s="1"/>
  <c r="FW794" s="1"/>
  <c r="FU206"/>
  <c r="FV206" s="1"/>
  <c r="FU619"/>
  <c r="FU879"/>
  <c r="FV879" s="1"/>
  <c r="FU160"/>
  <c r="FV160" s="1"/>
  <c r="FU429"/>
  <c r="FV429" s="1"/>
  <c r="FW429" s="1"/>
  <c r="FU577"/>
  <c r="FU850"/>
  <c r="FV850" s="1"/>
  <c r="FW850" s="1"/>
  <c r="FU164"/>
  <c r="FV164" s="1"/>
  <c r="FU481"/>
  <c r="FV481" s="1"/>
  <c r="FU798"/>
  <c r="FV798" s="1"/>
  <c r="FW798" s="1"/>
  <c r="FU233"/>
  <c r="FV233" s="1"/>
  <c r="FW233" s="1"/>
  <c r="FU500"/>
  <c r="FV500" s="1"/>
  <c r="FW500" s="1"/>
  <c r="FU742"/>
  <c r="FV742" s="1"/>
  <c r="FW742" s="1"/>
  <c r="FU922"/>
  <c r="FV922" s="1"/>
  <c r="FU222"/>
  <c r="FU106"/>
  <c r="FV106" s="1"/>
  <c r="FU373"/>
  <c r="FV373" s="1"/>
  <c r="FU839"/>
  <c r="FU128"/>
  <c r="FV128" s="1"/>
  <c r="FU445"/>
  <c r="FV445" s="1"/>
  <c r="FW445" s="1"/>
  <c r="FU590"/>
  <c r="FV590" s="1"/>
  <c r="FW590" s="1"/>
  <c r="FU913"/>
  <c r="FU109"/>
  <c r="FV109" s="1"/>
  <c r="FU508"/>
  <c r="FV508" s="1"/>
  <c r="FW508" s="1"/>
  <c r="FU914"/>
  <c r="FV914" s="1"/>
  <c r="FW914" s="1"/>
  <c r="FU143"/>
  <c r="FU463"/>
  <c r="FU806"/>
  <c r="FV806" s="1"/>
  <c r="FW806" s="1"/>
  <c r="FU475"/>
  <c r="FV475" s="1"/>
  <c r="FU108"/>
  <c r="FV108" s="1"/>
  <c r="FW108" s="1"/>
  <c r="FU375"/>
  <c r="FV375" s="1"/>
  <c r="FW375" s="1"/>
  <c r="FU995"/>
  <c r="FV995" s="1"/>
  <c r="FU254"/>
  <c r="FV254" s="1"/>
  <c r="FW254" s="1"/>
  <c r="FU528"/>
  <c r="FU875"/>
  <c r="FV875" s="1"/>
  <c r="FU93"/>
  <c r="FV93" s="1"/>
  <c r="FW93" s="1"/>
  <c r="FU709"/>
  <c r="FU1015"/>
  <c r="FV1015" s="1"/>
  <c r="FU326"/>
  <c r="FV326" s="1"/>
  <c r="FW326" s="1"/>
  <c r="FU550"/>
  <c r="FV550" s="1"/>
  <c r="FW550" s="1"/>
  <c r="FU974"/>
  <c r="FV974" s="1"/>
  <c r="FW974" s="1"/>
  <c r="FU110"/>
  <c r="FV110" s="1"/>
  <c r="FU385"/>
  <c r="FV385" s="1"/>
  <c r="FW385" s="1"/>
  <c r="FU869"/>
  <c r="FV869" s="1"/>
  <c r="FW869" s="1"/>
  <c r="FU226"/>
  <c r="FU522"/>
  <c r="FV522" s="1"/>
  <c r="FU789"/>
  <c r="FV789" s="1"/>
  <c r="FW789" s="1"/>
  <c r="FU113"/>
  <c r="FU557"/>
  <c r="FV557" s="1"/>
  <c r="FU722"/>
  <c r="FV722" s="1"/>
  <c r="FU137"/>
  <c r="FV137" s="1"/>
  <c r="FW137" s="1"/>
  <c r="FU296"/>
  <c r="FV296" s="1"/>
  <c r="FW296" s="1"/>
  <c r="FU545"/>
  <c r="FU808"/>
  <c r="FV808" s="1"/>
  <c r="FW808" s="1"/>
  <c r="FU197"/>
  <c r="FV197" s="1"/>
  <c r="FW197" s="1"/>
  <c r="FU173"/>
  <c r="FU567"/>
  <c r="FV567" s="1"/>
  <c r="FU894"/>
  <c r="FV894" s="1"/>
  <c r="FU216"/>
  <c r="FV216" s="1"/>
  <c r="FW216" s="1"/>
  <c r="FU443"/>
  <c r="FU588"/>
  <c r="FU905"/>
  <c r="FV905" s="1"/>
  <c r="FU278"/>
  <c r="FV278" s="1"/>
  <c r="FW278" s="1"/>
  <c r="FU506"/>
  <c r="FV506" s="1"/>
  <c r="FW506" s="1"/>
  <c r="FU844"/>
  <c r="FV844" s="1"/>
  <c r="FU76"/>
  <c r="FV76" s="1"/>
  <c r="FU461"/>
  <c r="FV461" s="1"/>
  <c r="FW461" s="1"/>
  <c r="FU752"/>
  <c r="FU283"/>
  <c r="FV283" s="1"/>
  <c r="FW283" s="1"/>
  <c r="FU668"/>
  <c r="FV668" s="1"/>
  <c r="FW668" s="1"/>
  <c r="FU982"/>
  <c r="FU305"/>
  <c r="FV305" s="1"/>
  <c r="FU526"/>
  <c r="FU859"/>
  <c r="FV859" s="1"/>
  <c r="FU117"/>
  <c r="FV117" s="1"/>
  <c r="FU401"/>
  <c r="FV401" s="1"/>
  <c r="FU1026"/>
  <c r="FU300"/>
  <c r="FV300" s="1"/>
  <c r="FU700"/>
  <c r="FV700" s="1"/>
  <c r="FU901"/>
  <c r="FV901" s="1"/>
  <c r="FW901" s="1"/>
  <c r="FU71"/>
  <c r="FV71" s="1"/>
  <c r="FW71" s="1"/>
  <c r="FU351"/>
  <c r="FV351" s="1"/>
  <c r="FU857"/>
  <c r="FV857" s="1"/>
  <c r="FW857" s="1"/>
  <c r="FU315"/>
  <c r="FV315" s="1"/>
  <c r="FU699"/>
  <c r="FU933"/>
  <c r="FV933" s="1"/>
  <c r="FU154"/>
  <c r="FV154" s="1"/>
  <c r="FU374"/>
  <c r="FV374" s="1"/>
  <c r="FU753"/>
  <c r="FU1031"/>
  <c r="FV1031" s="1"/>
  <c r="FW1031" s="1"/>
  <c r="FU482"/>
  <c r="FV482" s="1"/>
  <c r="FU735"/>
  <c r="FV735" s="1"/>
  <c r="FW735" s="1"/>
  <c r="FU188"/>
  <c r="FV188" s="1"/>
  <c r="FU171"/>
  <c r="FV171" s="1"/>
  <c r="FW171" s="1"/>
  <c r="FU706"/>
  <c r="FV706" s="1"/>
  <c r="FU1014"/>
  <c r="FV1014" s="1"/>
  <c r="FU321"/>
  <c r="FV321" s="1"/>
  <c r="FU632"/>
  <c r="FV632" s="1"/>
  <c r="FU1029"/>
  <c r="FV1029" s="1"/>
  <c r="FU290"/>
  <c r="FV290" s="1"/>
  <c r="FW290" s="1"/>
  <c r="FU677"/>
  <c r="FU906"/>
  <c r="FV906" s="1"/>
  <c r="FU223"/>
  <c r="FV223" s="1"/>
  <c r="FU428"/>
  <c r="FV428" s="1"/>
  <c r="FW428" s="1"/>
  <c r="FU605"/>
  <c r="FV605" s="1"/>
  <c r="FU924"/>
  <c r="FV924" s="1"/>
  <c r="FU180"/>
  <c r="FV180" s="1"/>
  <c r="FW180" s="1"/>
  <c r="FU509"/>
  <c r="FV509" s="1"/>
  <c r="FW509" s="1"/>
  <c r="FU258"/>
  <c r="FV258" s="1"/>
  <c r="FU474"/>
  <c r="FU690"/>
  <c r="FV690" s="1"/>
  <c r="FU62"/>
  <c r="FU707"/>
  <c r="FV707" s="1"/>
  <c r="FU1036"/>
  <c r="FV1036" s="1"/>
  <c r="FU484"/>
  <c r="FV484" s="1"/>
  <c r="FW484" s="1"/>
  <c r="FU626"/>
  <c r="FV626" s="1"/>
  <c r="FU848"/>
  <c r="FV848" s="1"/>
  <c r="FW848" s="1"/>
  <c r="FU762"/>
  <c r="FV762" s="1"/>
  <c r="FU774"/>
  <c r="FV774" s="1"/>
  <c r="FU90"/>
  <c r="FV90" s="1"/>
  <c r="FW90" s="1"/>
  <c r="FU359"/>
  <c r="FV359" s="1"/>
  <c r="FW359" s="1"/>
  <c r="FU912"/>
  <c r="FV912" s="1"/>
  <c r="FU144"/>
  <c r="FV144" s="1"/>
  <c r="FW144" s="1"/>
  <c r="FU457"/>
  <c r="FU749"/>
  <c r="FV749" s="1"/>
  <c r="FU292"/>
  <c r="FV292" s="1"/>
  <c r="FW292" s="1"/>
  <c r="FU885"/>
  <c r="FV885" s="1"/>
  <c r="FW885" s="1"/>
  <c r="FU135"/>
  <c r="FV135" s="1"/>
  <c r="FW135" s="1"/>
  <c r="FU412"/>
  <c r="FV412" s="1"/>
  <c r="FU715"/>
  <c r="FV715" s="1"/>
  <c r="FW715" s="1"/>
  <c r="FU950"/>
  <c r="FV950" s="1"/>
  <c r="FU192"/>
  <c r="FU361"/>
  <c r="FV361" s="1"/>
  <c r="FW361" s="1"/>
  <c r="FU725"/>
  <c r="FV725" s="1"/>
  <c r="FW725" s="1"/>
  <c r="FU1038"/>
  <c r="FV1038" s="1"/>
  <c r="FW1038" s="1"/>
  <c r="FU270"/>
  <c r="FV270" s="1"/>
  <c r="FW270" s="1"/>
  <c r="FU566"/>
  <c r="FV566" s="1"/>
  <c r="FU959"/>
  <c r="FV959" s="1"/>
  <c r="FW959" s="1"/>
  <c r="FU166"/>
  <c r="FU376"/>
  <c r="FU842"/>
  <c r="FV842" s="1"/>
  <c r="FU251"/>
  <c r="FV251" s="1"/>
  <c r="FW251" s="1"/>
  <c r="FU525"/>
  <c r="FU745"/>
  <c r="FU53"/>
  <c r="FU196"/>
  <c r="FV196" s="1"/>
  <c r="FW196" s="1"/>
  <c r="FU601"/>
  <c r="FV601" s="1"/>
  <c r="FU909"/>
  <c r="FU248"/>
  <c r="FV248" s="1"/>
  <c r="FU538"/>
  <c r="FV538" s="1"/>
  <c r="FW538" s="1"/>
  <c r="FU810"/>
  <c r="FV810" s="1"/>
  <c r="FW810" s="1"/>
  <c r="FU393"/>
  <c r="FV393" s="1"/>
  <c r="FW393" s="1"/>
  <c r="FU718"/>
  <c r="FV718" s="1"/>
  <c r="FW718" s="1"/>
  <c r="FU1005"/>
  <c r="FV1005" s="1"/>
  <c r="FU273"/>
  <c r="FU498"/>
  <c r="FU855"/>
  <c r="FV855" s="1"/>
  <c r="FU355"/>
  <c r="FV355" s="1"/>
  <c r="FU149"/>
  <c r="FV149" s="1"/>
  <c r="FU600"/>
  <c r="FV600" s="1"/>
  <c r="FU998"/>
  <c r="FV998" s="1"/>
  <c r="FU266"/>
  <c r="FV266" s="1"/>
  <c r="FU483"/>
  <c r="FV483" s="1"/>
  <c r="FU746"/>
  <c r="FV746" s="1"/>
  <c r="FU1033"/>
  <c r="FU294"/>
  <c r="FV294" s="1"/>
  <c r="FW294" s="1"/>
  <c r="FU629"/>
  <c r="FV629" s="1"/>
  <c r="FW629" s="1"/>
  <c r="FU989"/>
  <c r="FU308"/>
  <c r="FV308" s="1"/>
  <c r="FU547"/>
  <c r="FV547" s="1"/>
  <c r="FU769"/>
  <c r="FV769" s="1"/>
  <c r="FW769" s="1"/>
  <c r="FU768"/>
  <c r="FV768" s="1"/>
  <c r="FW768" s="1"/>
  <c r="FU167"/>
  <c r="FV167" s="1"/>
  <c r="FU511"/>
  <c r="FV511" s="1"/>
  <c r="FU836"/>
  <c r="FU319"/>
  <c r="FV319" s="1"/>
  <c r="FU542"/>
  <c r="FU996"/>
  <c r="FV996" s="1"/>
  <c r="FU152"/>
  <c r="FU658"/>
  <c r="FU1022"/>
  <c r="FU247"/>
  <c r="FV247" s="1"/>
  <c r="FW247" s="1"/>
  <c r="FU585"/>
  <c r="FU864"/>
  <c r="FV864" s="1"/>
  <c r="FU468"/>
  <c r="FV468" s="1"/>
  <c r="FU100"/>
  <c r="FV100" s="1"/>
  <c r="FW100" s="1"/>
  <c r="FU367"/>
  <c r="FV367" s="1"/>
  <c r="FW367" s="1"/>
  <c r="FU704"/>
  <c r="FV704" s="1"/>
  <c r="FU299"/>
  <c r="FU573"/>
  <c r="FV573" s="1"/>
  <c r="FU845"/>
  <c r="FV845" s="1"/>
  <c r="FW845" s="1"/>
  <c r="FU58"/>
  <c r="FV58" s="1"/>
  <c r="FU696"/>
  <c r="FV696" s="1"/>
  <c r="FU448"/>
  <c r="FV448" s="1"/>
  <c r="FW448" s="1"/>
  <c r="FU580"/>
  <c r="FU960"/>
  <c r="FV960" s="1"/>
  <c r="FW960" s="1"/>
  <c r="FU65"/>
  <c r="FV65" s="1"/>
  <c r="FW65" s="1"/>
  <c r="FU287"/>
  <c r="FV287" s="1"/>
  <c r="FW287" s="1"/>
  <c r="FU727"/>
  <c r="FU1000"/>
  <c r="FU309"/>
  <c r="FV309" s="1"/>
  <c r="FU595"/>
  <c r="FU992"/>
  <c r="FU187"/>
  <c r="FU720"/>
  <c r="FV720" s="1"/>
  <c r="FU133"/>
  <c r="FV133" s="1"/>
  <c r="FU442"/>
  <c r="FU867"/>
  <c r="FV867" s="1"/>
  <c r="FU63"/>
  <c r="FV63" s="1"/>
  <c r="FW63" s="1"/>
  <c r="FU338"/>
  <c r="FV338" s="1"/>
  <c r="FW338" s="1"/>
  <c r="FU666"/>
  <c r="FU947"/>
  <c r="FU230"/>
  <c r="FV230" s="1"/>
  <c r="FU451"/>
  <c r="FV451" s="1"/>
  <c r="FU639"/>
  <c r="FU981"/>
  <c r="FV981" s="1"/>
  <c r="FU213"/>
  <c r="FV213" s="1"/>
  <c r="FU636"/>
  <c r="FU968"/>
  <c r="FV968" s="1"/>
  <c r="FW968" s="1"/>
  <c r="FU269"/>
  <c r="FV269" s="1"/>
  <c r="FU527"/>
  <c r="FV527" s="1"/>
  <c r="FU782"/>
  <c r="FV782" s="1"/>
  <c r="FU952"/>
  <c r="FV952" s="1"/>
  <c r="FW952" s="1"/>
  <c r="FU175"/>
  <c r="FV175" s="1"/>
  <c r="FW175" s="1"/>
  <c r="FU613"/>
  <c r="FV613" s="1"/>
  <c r="FW613" s="1"/>
  <c r="FU921"/>
  <c r="FV921" s="1"/>
  <c r="FW921" s="1"/>
  <c r="FU240"/>
  <c r="FV240" s="1"/>
  <c r="FW240" s="1"/>
  <c r="FU476"/>
  <c r="FV476" s="1"/>
  <c r="FW476" s="1"/>
  <c r="FU731"/>
  <c r="FV731" s="1"/>
  <c r="FW731" s="1"/>
  <c r="FU1008"/>
  <c r="FU170"/>
  <c r="FV170" s="1"/>
  <c r="FU631"/>
  <c r="FU970"/>
  <c r="FU227"/>
  <c r="FV227" s="1"/>
  <c r="FU512"/>
  <c r="FU890"/>
  <c r="FV890" s="1"/>
  <c r="FW890" s="1"/>
  <c r="FU218"/>
  <c r="FV218" s="1"/>
  <c r="FU156"/>
  <c r="FU712"/>
  <c r="FU307"/>
  <c r="FU581"/>
  <c r="FV581" s="1"/>
  <c r="FU926"/>
  <c r="FU146"/>
  <c r="FU370"/>
  <c r="FU815"/>
  <c r="FV815" s="1"/>
  <c r="FW815" s="1"/>
  <c r="FU465"/>
  <c r="FV465" s="1"/>
  <c r="FU587"/>
  <c r="FV587" s="1"/>
  <c r="FU201"/>
  <c r="FV201" s="1"/>
  <c r="FU158"/>
  <c r="FV158" s="1"/>
  <c r="FU398"/>
  <c r="FV398" s="1"/>
  <c r="FW398" s="1"/>
  <c r="FU911"/>
  <c r="FU264"/>
  <c r="FV264" s="1"/>
  <c r="FW264" s="1"/>
  <c r="FU549"/>
  <c r="FV549" s="1"/>
  <c r="FU938"/>
  <c r="FV938" s="1"/>
  <c r="FU157"/>
  <c r="FV157" s="1"/>
  <c r="FU608"/>
  <c r="FU730"/>
  <c r="FV730" s="1"/>
  <c r="FU215"/>
  <c r="FV215" s="1"/>
  <c r="FW215" s="1"/>
  <c r="FU416"/>
  <c r="FU598"/>
  <c r="FV598" s="1"/>
  <c r="FW598" s="1"/>
  <c r="FU908"/>
  <c r="FV908" s="1"/>
  <c r="FU674"/>
  <c r="FU949"/>
  <c r="FV949" s="1"/>
  <c r="FU250"/>
  <c r="FV250" s="1"/>
  <c r="FU464"/>
  <c r="FU641"/>
  <c r="FU380"/>
  <c r="FU603"/>
  <c r="FV603" s="1"/>
  <c r="FU928"/>
  <c r="FU241"/>
  <c r="FV241" s="1"/>
  <c r="FU531"/>
  <c r="FV531" s="1"/>
  <c r="FU785"/>
  <c r="FV785" s="1"/>
  <c r="FW785" s="1"/>
  <c r="FU29"/>
  <c r="FV29" s="1"/>
  <c r="FU15"/>
  <c r="FV15" s="1"/>
  <c r="FU46"/>
  <c r="FV46" s="1"/>
  <c r="FW46" s="1"/>
  <c r="FU26"/>
  <c r="FV26" s="1"/>
  <c r="FW26" s="1"/>
  <c r="FU21"/>
  <c r="FV21" s="1"/>
  <c r="FW21" s="1"/>
  <c r="FU31"/>
  <c r="FV31" s="1"/>
  <c r="FW31" s="1"/>
  <c r="FU30"/>
  <c r="FV30" s="1"/>
  <c r="FW30" s="1"/>
  <c r="FU42"/>
  <c r="FV42" s="1"/>
  <c r="FU44"/>
  <c r="FV44" s="1"/>
  <c r="FU27"/>
  <c r="FV27" s="1"/>
  <c r="FW27" s="1"/>
  <c r="FU38"/>
  <c r="FU24"/>
  <c r="FV24" s="1"/>
  <c r="FU25"/>
  <c r="FV25" s="1"/>
  <c r="FW25" s="1"/>
  <c r="FU22"/>
  <c r="FV22" s="1"/>
  <c r="FW22" s="1"/>
  <c r="FU32"/>
  <c r="FV32" s="1"/>
  <c r="FW32" s="1"/>
  <c r="FU23"/>
  <c r="FU12"/>
  <c r="FV12" s="1"/>
  <c r="FU19"/>
  <c r="FU47"/>
  <c r="FV47" s="1"/>
  <c r="FU34"/>
  <c r="FU36"/>
  <c r="FV36" s="1"/>
  <c r="FU14"/>
  <c r="FU13"/>
  <c r="FU37"/>
  <c r="FV37" s="1"/>
  <c r="FW37" s="1"/>
  <c r="FU40"/>
  <c r="FV40" s="1"/>
  <c r="FU18"/>
  <c r="FV18" s="1"/>
  <c r="FU28"/>
  <c r="FV28" s="1"/>
  <c r="FU17"/>
  <c r="FV17" s="1"/>
  <c r="FU33"/>
  <c r="FV33" s="1"/>
  <c r="FU20"/>
  <c r="FV20" s="1"/>
  <c r="FU16"/>
  <c r="FV16" s="1"/>
  <c r="FW16" s="1"/>
  <c r="FU41"/>
  <c r="FV41" s="1"/>
  <c r="FW41" s="1"/>
  <c r="FU10"/>
  <c r="FU8"/>
  <c r="FU11"/>
  <c r="FV11" s="1"/>
  <c r="FU7"/>
  <c r="FV7" s="1"/>
  <c r="FW7" s="1"/>
  <c r="FU9"/>
  <c r="FV9" s="1"/>
  <c r="FU6"/>
  <c r="FV6" s="1"/>
  <c r="X850"/>
  <c r="X500"/>
  <c r="X679"/>
  <c r="X964"/>
  <c r="X112"/>
  <c r="X371"/>
  <c r="X160"/>
  <c r="X449"/>
  <c r="X365"/>
  <c r="X9"/>
  <c r="X659"/>
  <c r="X716"/>
  <c r="X1030"/>
  <c r="X750"/>
  <c r="Y225"/>
  <c r="Y530"/>
  <c r="X338"/>
  <c r="X327"/>
  <c r="X532"/>
  <c r="X91"/>
  <c r="X381"/>
  <c r="X616"/>
  <c r="X10"/>
  <c r="X921"/>
  <c r="X305"/>
  <c r="X412"/>
  <c r="X776"/>
  <c r="X872"/>
  <c r="X539"/>
  <c r="X238"/>
  <c r="X530"/>
  <c r="X845"/>
  <c r="X356"/>
  <c r="X718"/>
  <c r="X197"/>
  <c r="Y11"/>
  <c r="X585"/>
  <c r="X125"/>
  <c r="X582"/>
  <c r="X16"/>
  <c r="X709"/>
  <c r="Y773"/>
  <c r="Y68"/>
  <c r="Y973"/>
  <c r="X531"/>
  <c r="X19"/>
  <c r="X726"/>
  <c r="X137"/>
  <c r="X949"/>
  <c r="X519"/>
  <c r="X105"/>
  <c r="X459"/>
  <c r="X552"/>
  <c r="Y714"/>
  <c r="X230"/>
  <c r="X322"/>
  <c r="X453"/>
  <c r="X676"/>
  <c r="X520"/>
  <c r="X666"/>
  <c r="X946"/>
  <c r="X26"/>
  <c r="X894"/>
  <c r="X164"/>
  <c r="X968"/>
  <c r="X527"/>
  <c r="X785"/>
  <c r="X467"/>
  <c r="X167"/>
  <c r="X109"/>
  <c r="X885"/>
  <c r="X370"/>
  <c r="X960"/>
  <c r="X357"/>
  <c r="X882"/>
  <c r="X724"/>
  <c r="X378"/>
  <c r="X674"/>
  <c r="X429"/>
  <c r="X993"/>
  <c r="X806"/>
  <c r="X978"/>
  <c r="X727"/>
  <c r="X272"/>
  <c r="X95"/>
  <c r="X924"/>
  <c r="X392"/>
  <c r="X78"/>
  <c r="X851"/>
  <c r="X496"/>
  <c r="X301"/>
  <c r="X141"/>
  <c r="Y552"/>
  <c r="X400"/>
  <c r="X282"/>
  <c r="X1000"/>
  <c r="X278"/>
  <c r="X511"/>
  <c r="X128"/>
  <c r="X7"/>
  <c r="X956"/>
  <c r="X131"/>
  <c r="X951"/>
  <c r="X475"/>
  <c r="X153"/>
  <c r="X942"/>
  <c r="X254"/>
  <c r="X403"/>
  <c r="X815"/>
  <c r="X482"/>
  <c r="X633"/>
  <c r="X53"/>
  <c r="X672"/>
  <c r="X1029"/>
  <c r="X610"/>
  <c r="X757"/>
  <c r="X598"/>
  <c r="X867"/>
  <c r="X44"/>
  <c r="Y814"/>
  <c r="X721"/>
  <c r="X1009"/>
  <c r="X284"/>
  <c r="X971"/>
  <c r="X793"/>
  <c r="X1032"/>
  <c r="X488"/>
  <c r="X554"/>
  <c r="X6"/>
  <c r="X938"/>
  <c r="X905"/>
  <c r="X970"/>
  <c r="X715"/>
  <c r="X75"/>
  <c r="X325"/>
  <c r="X765"/>
  <c r="X201"/>
  <c r="X739"/>
  <c r="X974"/>
  <c r="X67"/>
  <c r="Y952"/>
  <c r="X586"/>
  <c r="X1008"/>
  <c r="X869"/>
  <c r="X557"/>
  <c r="X149"/>
  <c r="X772"/>
  <c r="X524"/>
  <c r="X766"/>
  <c r="X631"/>
  <c r="X159"/>
  <c r="X1002"/>
  <c r="X203"/>
  <c r="X337"/>
  <c r="X871"/>
  <c r="X237"/>
  <c r="X61"/>
  <c r="X317"/>
  <c r="X677"/>
  <c r="X442"/>
  <c r="X908"/>
  <c r="Y911"/>
  <c r="X206"/>
  <c r="X796"/>
  <c r="X852"/>
  <c r="X526"/>
  <c r="X862"/>
  <c r="X913"/>
  <c r="X992"/>
  <c r="X253"/>
  <c r="Y429"/>
  <c r="X464"/>
  <c r="X353"/>
  <c r="X804"/>
  <c r="X21"/>
  <c r="X219"/>
  <c r="X267"/>
  <c r="X1011"/>
  <c r="X497"/>
  <c r="X1004"/>
  <c r="Y875"/>
  <c r="Y245"/>
  <c r="Y509"/>
  <c r="Y642"/>
  <c r="Y336"/>
  <c r="Y136"/>
  <c r="Y375"/>
  <c r="Y736"/>
  <c r="X1026"/>
  <c r="X389"/>
  <c r="X93"/>
  <c r="X56"/>
  <c r="X491"/>
  <c r="X251"/>
  <c r="X842"/>
  <c r="X915"/>
  <c r="Y843"/>
  <c r="Y842"/>
  <c r="Y326"/>
  <c r="Y672"/>
  <c r="X990"/>
  <c r="X102"/>
  <c r="Y713"/>
  <c r="Y927"/>
  <c r="X139"/>
  <c r="X441"/>
  <c r="Y554"/>
  <c r="Y26"/>
  <c r="X22"/>
  <c r="X171"/>
  <c r="X404"/>
  <c r="Y786"/>
  <c r="Y90"/>
  <c r="X688"/>
  <c r="X745"/>
  <c r="X719"/>
  <c r="Y29"/>
  <c r="Y454"/>
  <c r="Y490"/>
  <c r="Y185"/>
  <c r="Y25"/>
  <c r="Y515"/>
  <c r="Y704"/>
  <c r="Y722"/>
  <c r="Y742"/>
  <c r="Y975"/>
  <c r="Y411"/>
  <c r="X928"/>
  <c r="X106"/>
  <c r="X419"/>
  <c r="X503"/>
  <c r="X134"/>
  <c r="X743"/>
  <c r="X1003"/>
  <c r="X360"/>
  <c r="X868"/>
  <c r="X474"/>
  <c r="X523"/>
  <c r="X20"/>
  <c r="X725"/>
  <c r="X866"/>
  <c r="X323"/>
  <c r="X233"/>
  <c r="X678"/>
  <c r="X81"/>
  <c r="X939"/>
  <c r="X121"/>
  <c r="X259"/>
  <c r="Y354"/>
  <c r="Y791"/>
  <c r="X85"/>
  <c r="X243"/>
  <c r="X662"/>
  <c r="X536"/>
  <c r="X640"/>
  <c r="Y279"/>
  <c r="Y317"/>
  <c r="Y431"/>
  <c r="X499"/>
  <c r="X384"/>
  <c r="X897"/>
  <c r="X71"/>
  <c r="X909"/>
  <c r="X855"/>
  <c r="X308"/>
  <c r="X319"/>
  <c r="X880"/>
  <c r="X36"/>
  <c r="X714"/>
  <c r="X989"/>
  <c r="X312"/>
  <c r="X836"/>
  <c r="X476"/>
  <c r="X170"/>
  <c r="X508"/>
  <c r="X388"/>
  <c r="X336"/>
  <c r="X549"/>
  <c r="Y272"/>
  <c r="X38"/>
  <c r="X126"/>
  <c r="X176"/>
  <c r="X819"/>
  <c r="X339"/>
  <c r="X455"/>
  <c r="X828"/>
  <c r="Y639"/>
  <c r="Y537"/>
  <c r="X729"/>
  <c r="X471"/>
  <c r="X341"/>
  <c r="X555"/>
  <c r="X802"/>
  <c r="Y15"/>
  <c r="Y239"/>
  <c r="Y800"/>
  <c r="X225"/>
  <c r="X918"/>
  <c r="X14"/>
  <c r="X42"/>
  <c r="X976"/>
  <c r="X794"/>
  <c r="X295"/>
  <c r="X161"/>
  <c r="Y199"/>
  <c r="X180"/>
  <c r="X998"/>
  <c r="X17"/>
  <c r="X635"/>
  <c r="X916"/>
  <c r="X240"/>
  <c r="X501"/>
  <c r="X818"/>
  <c r="X570"/>
  <c r="X1024"/>
  <c r="X521"/>
  <c r="X377"/>
  <c r="X945"/>
  <c r="X368"/>
  <c r="X239"/>
  <c r="X642"/>
  <c r="X47"/>
  <c r="Y395"/>
  <c r="Y757"/>
  <c r="Y793"/>
  <c r="Y210"/>
  <c r="Y408"/>
  <c r="Y8"/>
  <c r="Y662"/>
  <c r="Y974"/>
  <c r="Y192"/>
  <c r="Y313"/>
  <c r="Y595"/>
  <c r="Y859"/>
  <c r="Y294"/>
  <c r="Y917"/>
  <c r="Y137"/>
  <c r="Y821"/>
  <c r="Y82"/>
  <c r="Y396"/>
  <c r="Y1024"/>
  <c r="Y988"/>
  <c r="Y337"/>
  <c r="Y1000"/>
  <c r="X88"/>
  <c r="X947"/>
  <c r="X406"/>
  <c r="X761"/>
  <c r="X977"/>
  <c r="X15"/>
  <c r="X494"/>
  <c r="X108"/>
  <c r="X881"/>
  <c r="X162"/>
  <c r="X790"/>
  <c r="X354"/>
  <c r="X675"/>
  <c r="X587"/>
  <c r="X155"/>
  <c r="X390"/>
  <c r="Y74"/>
  <c r="Y826"/>
  <c r="Y669"/>
  <c r="X583"/>
  <c r="X1036"/>
  <c r="X330"/>
  <c r="X973"/>
  <c r="X182"/>
  <c r="X183"/>
  <c r="X658"/>
  <c r="X784"/>
  <c r="X210"/>
  <c r="X887"/>
  <c r="X222"/>
  <c r="X469"/>
  <c r="X811"/>
  <c r="X318"/>
  <c r="X1016"/>
  <c r="X705"/>
  <c r="X255"/>
  <c r="Y590"/>
  <c r="Y342"/>
  <c r="Y915"/>
  <c r="X70"/>
  <c r="X395"/>
  <c r="X352"/>
  <c r="X669"/>
  <c r="X825"/>
  <c r="X1015"/>
  <c r="X465"/>
  <c r="X59"/>
  <c r="X286"/>
  <c r="X730"/>
  <c r="X589"/>
  <c r="X209"/>
  <c r="X276"/>
  <c r="X783"/>
  <c r="X551"/>
  <c r="X689"/>
  <c r="X98"/>
  <c r="X553"/>
  <c r="X859"/>
  <c r="X831"/>
  <c r="X495"/>
  <c r="X667"/>
  <c r="X306"/>
  <c r="X537"/>
  <c r="X814"/>
  <c r="X94"/>
  <c r="Y128"/>
  <c r="Y164"/>
  <c r="Y873"/>
  <c r="Y839"/>
  <c r="Y130"/>
  <c r="Y440"/>
  <c r="Y14"/>
  <c r="Y896"/>
  <c r="Y828"/>
  <c r="Y474"/>
  <c r="X707"/>
  <c r="X827"/>
  <c r="X1022"/>
  <c r="X396"/>
  <c r="X236"/>
  <c r="X374"/>
  <c r="X204"/>
  <c r="X833"/>
  <c r="X703"/>
  <c r="X614"/>
  <c r="X786"/>
  <c r="X215"/>
  <c r="X498"/>
  <c r="X767"/>
  <c r="Y1016"/>
  <c r="Y1035"/>
  <c r="Y18"/>
  <c r="Y436"/>
  <c r="X911"/>
  <c r="X629"/>
  <c r="X906"/>
  <c r="X484"/>
  <c r="X646"/>
  <c r="X654"/>
  <c r="X260"/>
  <c r="X837"/>
  <c r="X995"/>
  <c r="X376"/>
  <c r="X801"/>
  <c r="X28"/>
  <c r="X979"/>
  <c r="X60"/>
  <c r="X205"/>
  <c r="Y895"/>
  <c r="X104"/>
  <c r="X516"/>
  <c r="X115"/>
  <c r="X90"/>
  <c r="X841"/>
  <c r="X229"/>
  <c r="X504"/>
  <c r="X584"/>
  <c r="X151"/>
  <c r="X289"/>
  <c r="X619"/>
  <c r="X425"/>
  <c r="X399"/>
  <c r="X402"/>
  <c r="X1028"/>
  <c r="X332"/>
  <c r="X864"/>
  <c r="X100"/>
  <c r="X877"/>
  <c r="X528"/>
  <c r="X826"/>
  <c r="X1031"/>
  <c r="X196"/>
  <c r="X789"/>
  <c r="X168"/>
  <c r="X133"/>
  <c r="Y216"/>
  <c r="Y616"/>
  <c r="Y71"/>
  <c r="Y391"/>
  <c r="Y352"/>
  <c r="Y797"/>
  <c r="Y820"/>
  <c r="Y95"/>
  <c r="Y987"/>
  <c r="Y289"/>
  <c r="Y906"/>
  <c r="Y529"/>
  <c r="X770"/>
  <c r="X274"/>
  <c r="X788"/>
  <c r="X626"/>
  <c r="X1020"/>
  <c r="X613"/>
  <c r="X839"/>
  <c r="X117"/>
  <c r="X302"/>
  <c r="X700"/>
  <c r="X202"/>
  <c r="X1038"/>
  <c r="X262"/>
  <c r="X525"/>
  <c r="X747"/>
  <c r="X615"/>
  <c r="Y543"/>
  <c r="Y405"/>
  <c r="Y733"/>
  <c r="X250"/>
  <c r="X540"/>
  <c r="X391"/>
  <c r="X768"/>
  <c r="X940"/>
  <c r="X569"/>
  <c r="X382"/>
  <c r="X314"/>
  <c r="X116"/>
  <c r="X30"/>
  <c r="X270"/>
  <c r="X919"/>
  <c r="X280"/>
  <c r="X693"/>
  <c r="X920"/>
  <c r="X624"/>
  <c r="X173"/>
  <c r="X481"/>
  <c r="X463"/>
  <c r="X950"/>
  <c r="X285"/>
  <c r="X533"/>
  <c r="X211"/>
  <c r="X369"/>
  <c r="X813"/>
  <c r="X462"/>
  <c r="X1005"/>
  <c r="X257"/>
  <c r="X33"/>
  <c r="Y381"/>
  <c r="Y492"/>
  <c r="Y588"/>
  <c r="Y390"/>
  <c r="Y547"/>
  <c r="X861"/>
  <c r="X172"/>
  <c r="X309"/>
  <c r="X803"/>
  <c r="X438"/>
  <c r="X566"/>
  <c r="X627"/>
  <c r="X415"/>
  <c r="X410"/>
  <c r="X437"/>
  <c r="X487"/>
  <c r="X846"/>
  <c r="X926"/>
  <c r="X333"/>
  <c r="X492"/>
  <c r="X291"/>
  <c r="X670"/>
  <c r="X58"/>
  <c r="X639"/>
  <c r="X754"/>
  <c r="X774"/>
  <c r="X708"/>
  <c r="X228"/>
  <c r="X775"/>
  <c r="X380"/>
  <c r="X456"/>
  <c r="X865"/>
  <c r="Y749"/>
  <c r="Y926"/>
  <c r="Y559"/>
  <c r="Y363"/>
  <c r="Y499"/>
  <c r="Y673"/>
  <c r="Y1036"/>
  <c r="Y747"/>
  <c r="Y944"/>
  <c r="Y594"/>
  <c r="Y466"/>
  <c r="Y250"/>
  <c r="Y511"/>
  <c r="X800"/>
  <c r="X321"/>
  <c r="X723"/>
  <c r="X300"/>
  <c r="X781"/>
  <c r="X823"/>
  <c r="X510"/>
  <c r="Y24"/>
  <c r="Y772"/>
  <c r="Y516"/>
  <c r="Y598"/>
  <c r="Y725"/>
  <c r="Y31"/>
  <c r="Y1009"/>
  <c r="Y430"/>
  <c r="Y801"/>
  <c r="Y868"/>
  <c r="Y909"/>
  <c r="Y203"/>
  <c r="X269"/>
  <c r="X52"/>
  <c r="X351"/>
  <c r="X234"/>
  <c r="X522"/>
  <c r="X565"/>
  <c r="Y284"/>
  <c r="Y771"/>
  <c r="Y1015"/>
  <c r="Y737"/>
  <c r="Y446"/>
  <c r="Y406"/>
  <c r="Y607"/>
  <c r="Y740"/>
  <c r="Y665"/>
  <c r="Y256"/>
  <c r="Y228"/>
  <c r="Y154"/>
  <c r="Y596"/>
  <c r="Y22"/>
  <c r="Y33"/>
  <c r="Y153"/>
  <c r="Y20"/>
  <c r="X890"/>
  <c r="X829"/>
  <c r="X489"/>
  <c r="X574"/>
  <c r="Y900"/>
  <c r="Y62"/>
  <c r="Y198"/>
  <c r="Y518"/>
  <c r="X588"/>
  <c r="X165"/>
  <c r="X935"/>
  <c r="X625"/>
  <c r="X241"/>
  <c r="X460"/>
  <c r="Y981"/>
  <c r="X486"/>
  <c r="X12"/>
  <c r="X64"/>
  <c r="X292"/>
  <c r="X448"/>
  <c r="X265"/>
  <c r="Y795"/>
  <c r="X592"/>
  <c r="X632"/>
  <c r="Y767"/>
  <c r="Y441"/>
  <c r="Y325"/>
  <c r="Y991"/>
  <c r="Y393"/>
  <c r="X1010"/>
  <c r="X181"/>
  <c r="X972"/>
  <c r="X901"/>
  <c r="X1027"/>
  <c r="X529"/>
  <c r="X398"/>
  <c r="Y913"/>
  <c r="Y657"/>
  <c r="X227"/>
  <c r="X857"/>
  <c r="X948"/>
  <c r="X373"/>
  <c r="X178"/>
  <c r="X361"/>
  <c r="X294"/>
  <c r="X798"/>
  <c r="X685"/>
  <c r="X515"/>
  <c r="X756"/>
  <c r="X558"/>
  <c r="X712"/>
  <c r="Y359"/>
  <c r="X731"/>
  <c r="X288"/>
  <c r="X444"/>
  <c r="X816"/>
  <c r="X77"/>
  <c r="X485"/>
  <c r="X502"/>
  <c r="X987"/>
  <c r="X31"/>
  <c r="X543"/>
  <c r="X158"/>
  <c r="X810"/>
  <c r="X780"/>
  <c r="X69"/>
  <c r="X281"/>
  <c r="X997"/>
  <c r="X258"/>
  <c r="X847"/>
  <c r="X636"/>
  <c r="X742"/>
  <c r="X922"/>
  <c r="X710"/>
  <c r="X941"/>
  <c r="X268"/>
  <c r="X493"/>
  <c r="X817"/>
  <c r="X596"/>
  <c r="X145"/>
  <c r="X375"/>
  <c r="X40"/>
  <c r="X299"/>
  <c r="X875"/>
  <c r="X119"/>
  <c r="X364"/>
  <c r="X628"/>
  <c r="X910"/>
  <c r="X256"/>
  <c r="X546"/>
  <c r="X1018"/>
  <c r="X608"/>
  <c r="X328"/>
  <c r="X597"/>
  <c r="X140"/>
  <c r="X433"/>
  <c r="X752"/>
  <c r="X595"/>
  <c r="X874"/>
  <c r="Y496"/>
  <c r="Y357"/>
  <c r="Y956"/>
  <c r="Y578"/>
  <c r="X416"/>
  <c r="X771"/>
  <c r="X576"/>
  <c r="X175"/>
  <c r="X713"/>
  <c r="X943"/>
  <c r="X795"/>
  <c r="X1014"/>
  <c r="X1034"/>
  <c r="Y379"/>
  <c r="Y825"/>
  <c r="Y380"/>
  <c r="Y856"/>
  <c r="X542"/>
  <c r="X235"/>
  <c r="X545"/>
  <c r="X41"/>
  <c r="X96"/>
  <c r="X218"/>
  <c r="X62"/>
  <c r="X283"/>
  <c r="X617"/>
  <c r="X534"/>
  <c r="X247"/>
  <c r="X821"/>
  <c r="X556"/>
  <c r="X342"/>
  <c r="X843"/>
  <c r="X212"/>
  <c r="X132"/>
  <c r="X870"/>
  <c r="X720"/>
  <c r="X458"/>
  <c r="X695"/>
  <c r="X311"/>
  <c r="X878"/>
  <c r="X671"/>
  <c r="X782"/>
  <c r="X791"/>
  <c r="X72"/>
  <c r="X387"/>
  <c r="X324"/>
  <c r="X468"/>
  <c r="X188"/>
  <c r="X130"/>
  <c r="X329"/>
  <c r="X933"/>
  <c r="X397"/>
  <c r="X807"/>
  <c r="X735"/>
  <c r="X86"/>
  <c r="X304"/>
  <c r="X944"/>
  <c r="X366"/>
  <c r="X673"/>
  <c r="X231"/>
  <c r="X355"/>
  <c r="X704"/>
  <c r="X296"/>
  <c r="X266"/>
  <c r="X1021"/>
  <c r="X749"/>
  <c r="X937"/>
  <c r="Y966"/>
  <c r="Y628"/>
  <c r="Y613"/>
  <c r="Y223"/>
  <c r="X590"/>
  <c r="X805"/>
  <c r="X25"/>
  <c r="X452"/>
  <c r="X154"/>
  <c r="X407"/>
  <c r="X124"/>
  <c r="X809"/>
  <c r="X179"/>
  <c r="X680"/>
  <c r="Y371"/>
  <c r="Y948"/>
  <c r="Y792"/>
  <c r="Y385"/>
  <c r="X740"/>
  <c r="X668"/>
  <c r="X313"/>
  <c r="X914"/>
  <c r="X764"/>
  <c r="X367"/>
  <c r="X221"/>
  <c r="X550"/>
  <c r="X80"/>
  <c r="X931"/>
  <c r="X602"/>
  <c r="X728"/>
  <c r="X320"/>
  <c r="Y976"/>
  <c r="X548"/>
  <c r="X844"/>
  <c r="X1037"/>
  <c r="X594"/>
  <c r="X1006"/>
  <c r="X954"/>
  <c r="X101"/>
  <c r="X127"/>
  <c r="X630"/>
  <c r="X927"/>
  <c r="X224"/>
  <c r="X779"/>
  <c r="X1040"/>
  <c r="X778"/>
  <c r="X118"/>
  <c r="X649"/>
  <c r="X113"/>
  <c r="X711"/>
  <c r="X279"/>
  <c r="X480"/>
  <c r="X315"/>
  <c r="X138"/>
  <c r="X604"/>
  <c r="X142"/>
  <c r="X445"/>
  <c r="Y40"/>
  <c r="Y667"/>
  <c r="Y161"/>
  <c r="Y401"/>
  <c r="Y377"/>
  <c r="X698"/>
  <c r="X564"/>
  <c r="X967"/>
  <c r="X135"/>
  <c r="X984"/>
  <c r="X929"/>
  <c r="X11"/>
  <c r="Y1021"/>
  <c r="Y680"/>
  <c r="X248"/>
  <c r="X535"/>
  <c r="X769"/>
  <c r="X952"/>
  <c r="X386"/>
  <c r="X457"/>
  <c r="X618"/>
  <c r="X169"/>
  <c r="X405"/>
  <c r="X994"/>
  <c r="X150"/>
  <c r="X223"/>
  <c r="X454"/>
  <c r="X509"/>
  <c r="X930"/>
  <c r="X447"/>
  <c r="X741"/>
  <c r="X1033"/>
  <c r="X350"/>
  <c r="X917"/>
  <c r="X858"/>
  <c r="X762"/>
  <c r="X213"/>
  <c r="X232"/>
  <c r="X466"/>
  <c r="X985"/>
  <c r="X143"/>
  <c r="X512"/>
  <c r="X797"/>
  <c r="X991"/>
  <c r="X246"/>
  <c r="X620"/>
  <c r="X513"/>
  <c r="X157"/>
  <c r="X722"/>
  <c r="X129"/>
  <c r="X753"/>
  <c r="X76"/>
  <c r="X144"/>
  <c r="Y876"/>
  <c r="Y1037"/>
  <c r="Y923"/>
  <c r="Y151"/>
  <c r="Y621"/>
  <c r="Y982"/>
  <c r="Y229"/>
  <c r="Y335"/>
  <c r="Y699"/>
  <c r="Y815"/>
  <c r="Y184"/>
  <c r="Y394"/>
  <c r="Y882"/>
  <c r="Y551"/>
  <c r="Y756"/>
  <c r="Y564"/>
  <c r="Y1008"/>
  <c r="Y562"/>
  <c r="Y1031"/>
  <c r="Y16"/>
  <c r="Y351"/>
  <c r="Y947"/>
  <c r="Y920"/>
  <c r="Y963"/>
  <c r="Y306"/>
  <c r="Y110"/>
  <c r="Y942"/>
  <c r="Y102"/>
  <c r="Y754"/>
  <c r="X55"/>
  <c r="Y34"/>
  <c r="Y514"/>
  <c r="Y66"/>
  <c r="Y415"/>
  <c r="Y768"/>
  <c r="Y933"/>
  <c r="Y172"/>
  <c r="Y561"/>
  <c r="Y249"/>
  <c r="Y531"/>
  <c r="Y84"/>
  <c r="Y413"/>
  <c r="Y916"/>
  <c r="Y443"/>
  <c r="Y451"/>
  <c r="Y810"/>
  <c r="Y193"/>
  <c r="Y972"/>
  <c r="Y275"/>
  <c r="Y664"/>
  <c r="Y194"/>
  <c r="Y921"/>
  <c r="Y700"/>
  <c r="Y494"/>
  <c r="Y421"/>
  <c r="Y132"/>
  <c r="Y528"/>
  <c r="Y103"/>
  <c r="Y450"/>
  <c r="Y803"/>
  <c r="Y1020"/>
  <c r="Y635"/>
  <c r="Y910"/>
  <c r="Y470"/>
  <c r="Y236"/>
  <c r="Y538"/>
  <c r="Y936"/>
  <c r="Y170"/>
  <c r="Y967"/>
  <c r="Y314"/>
  <c r="Y633"/>
  <c r="Y922"/>
  <c r="Y118"/>
  <c r="Y945"/>
  <c r="Y321"/>
  <c r="Y378"/>
  <c r="Y77"/>
  <c r="Y439"/>
  <c r="Y690"/>
  <c r="Y99"/>
  <c r="Y420"/>
  <c r="Y802"/>
  <c r="Y141"/>
  <c r="Y479"/>
  <c r="Y799"/>
  <c r="Y980"/>
  <c r="Y293"/>
  <c r="Y804"/>
  <c r="Y739"/>
  <c r="Y465"/>
  <c r="Y270"/>
  <c r="Y437"/>
  <c r="Y751"/>
  <c r="Y166"/>
  <c r="Y506"/>
  <c r="Y914"/>
  <c r="Y251"/>
  <c r="Y626"/>
  <c r="Y865"/>
  <c r="Y188"/>
  <c r="Y427"/>
  <c r="Y940"/>
  <c r="Y750"/>
  <c r="Y119"/>
  <c r="Y205"/>
  <c r="Y140"/>
  <c r="Y536"/>
  <c r="Y840"/>
  <c r="Y990"/>
  <c r="Y187"/>
  <c r="Y638"/>
  <c r="Y872"/>
  <c r="Y442"/>
  <c r="Y808"/>
  <c r="Y116"/>
  <c r="Y409"/>
  <c r="Y758"/>
  <c r="Y735"/>
  <c r="Y719"/>
  <c r="Y197"/>
  <c r="Y399"/>
  <c r="Y75"/>
  <c r="Y483"/>
  <c r="Y746"/>
  <c r="Y72"/>
  <c r="Y426"/>
  <c r="Y871"/>
  <c r="Y221"/>
  <c r="Y864"/>
  <c r="Y69"/>
  <c r="Y361"/>
  <c r="Y931"/>
  <c r="Y477"/>
  <c r="Y207"/>
  <c r="X572"/>
  <c r="Y476"/>
  <c r="Y327"/>
  <c r="Y606"/>
  <c r="Y898"/>
  <c r="Y387"/>
  <c r="Y724"/>
  <c r="Y438"/>
  <c r="Y776"/>
  <c r="Y964"/>
  <c r="Y202"/>
  <c r="Y674"/>
  <c r="Y1010"/>
  <c r="Y500"/>
  <c r="Y355"/>
  <c r="Y445"/>
  <c r="Y764"/>
  <c r="Y174"/>
  <c r="Y602"/>
  <c r="Y965"/>
  <c r="Y259"/>
  <c r="Y654"/>
  <c r="Y960"/>
  <c r="Y190"/>
  <c r="Y472"/>
  <c r="Y902"/>
  <c r="Y685"/>
  <c r="Y201"/>
  <c r="Y501"/>
  <c r="X8"/>
  <c r="X198"/>
  <c r="X37"/>
  <c r="X147"/>
  <c r="X760"/>
  <c r="X690"/>
  <c r="X190"/>
  <c r="X194"/>
  <c r="X591"/>
  <c r="X733"/>
  <c r="X146"/>
  <c r="X418"/>
  <c r="X186"/>
  <c r="X986"/>
  <c r="X428"/>
  <c r="X385"/>
  <c r="X97"/>
  <c r="X263"/>
  <c r="X103"/>
  <c r="X261"/>
  <c r="X706"/>
  <c r="X29"/>
  <c r="Y584"/>
  <c r="Y850"/>
  <c r="Y21"/>
  <c r="Y290"/>
  <c r="Y650"/>
  <c r="Y891"/>
  <c r="Y129"/>
  <c r="Y467"/>
  <c r="Y816"/>
  <c r="Y65"/>
  <c r="Y388"/>
  <c r="Y695"/>
  <c r="Y994"/>
  <c r="Y486"/>
  <c r="Y266"/>
  <c r="Y307"/>
  <c r="Y581"/>
  <c r="Y985"/>
  <c r="Y711"/>
  <c r="Y993"/>
  <c r="Y328"/>
  <c r="Y691"/>
  <c r="Y962"/>
  <c r="Y149"/>
  <c r="Y404"/>
  <c r="Y823"/>
  <c r="Y566"/>
  <c r="Y469"/>
  <c r="X758"/>
  <c r="X82"/>
  <c r="X443"/>
  <c r="X245"/>
  <c r="X959"/>
  <c r="X567"/>
  <c r="X577"/>
  <c r="X538"/>
  <c r="X601"/>
  <c r="X79"/>
  <c r="X89"/>
  <c r="Y333"/>
  <c r="Y627"/>
  <c r="Y899"/>
  <c r="Y708"/>
  <c r="Y1011"/>
  <c r="Y447"/>
  <c r="Y968"/>
  <c r="Y505"/>
  <c r="Y912"/>
  <c r="Y553"/>
  <c r="Y660"/>
  <c r="Y80"/>
  <c r="Y315"/>
  <c r="Y597"/>
  <c r="Y47"/>
  <c r="Y334"/>
  <c r="Y158"/>
  <c r="Y783"/>
  <c r="Y555"/>
  <c r="Y353"/>
  <c r="Y12"/>
  <c r="Y524"/>
  <c r="Y837"/>
  <c r="Y282"/>
  <c r="Y629"/>
  <c r="Y939"/>
  <c r="Y302"/>
  <c r="Y752"/>
  <c r="Y924"/>
  <c r="Y155"/>
  <c r="Y651"/>
  <c r="Y995"/>
  <c r="Y729"/>
  <c r="Y115"/>
  <c r="Y181"/>
  <c r="Y138"/>
  <c r="Y526"/>
  <c r="Y1040"/>
  <c r="Y53"/>
  <c r="Y452"/>
  <c r="Y761"/>
  <c r="Y63"/>
  <c r="Y676"/>
  <c r="Y961"/>
  <c r="Y643"/>
  <c r="Y104"/>
  <c r="Y382"/>
  <c r="Y234"/>
  <c r="Y571"/>
  <c r="Y845"/>
  <c r="Y179"/>
  <c r="Y620"/>
  <c r="Y860"/>
  <c r="Y1032"/>
  <c r="Y332"/>
  <c r="Y763"/>
  <c r="Y367"/>
  <c r="Y670"/>
  <c r="Y955"/>
  <c r="Y709"/>
  <c r="Y106"/>
  <c r="Y428"/>
  <c r="Y612"/>
  <c r="Y730"/>
  <c r="Y51"/>
  <c r="Y765"/>
  <c r="Y979"/>
  <c r="Y169"/>
  <c r="Y805"/>
  <c r="Y340"/>
  <c r="Y27"/>
  <c r="X393"/>
  <c r="Y312"/>
  <c r="Y458"/>
  <c r="Y144"/>
  <c r="Y489"/>
  <c r="Y781"/>
  <c r="Y938"/>
  <c r="Y191"/>
  <c r="Y586"/>
  <c r="Y885"/>
  <c r="Y257"/>
  <c r="Y849"/>
  <c r="Y383"/>
  <c r="Y887"/>
  <c r="Y717"/>
  <c r="Y111"/>
  <c r="Y459"/>
  <c r="Y42"/>
  <c r="Y464"/>
  <c r="Y811"/>
  <c r="Y213"/>
  <c r="Y618"/>
  <c r="Y1005"/>
  <c r="Y310"/>
  <c r="Y687"/>
  <c r="Y6"/>
  <c r="Y196"/>
  <c r="Y686"/>
  <c r="Y997"/>
  <c r="Y675"/>
  <c r="Y113"/>
  <c r="Y456"/>
  <c r="Y242"/>
  <c r="Y579"/>
  <c r="Y847"/>
  <c r="Y384"/>
  <c r="Y720"/>
  <c r="Y934"/>
  <c r="Y527"/>
  <c r="Y858"/>
  <c r="Y206"/>
  <c r="Y567"/>
  <c r="Y648"/>
  <c r="Y741"/>
  <c r="Y157"/>
  <c r="Y252"/>
  <c r="Y142"/>
  <c r="Y513"/>
  <c r="Y824"/>
  <c r="Y105"/>
  <c r="Y953"/>
  <c r="Y271"/>
  <c r="Y901"/>
  <c r="Y145"/>
  <c r="Y398"/>
  <c r="Y682"/>
  <c r="Y946"/>
  <c r="Y705"/>
  <c r="Y414"/>
  <c r="Y23"/>
  <c r="Y698"/>
  <c r="Y9"/>
  <c r="Y453"/>
  <c r="Y703"/>
  <c r="Y919"/>
  <c r="Y148"/>
  <c r="Y510"/>
  <c r="Y846"/>
  <c r="Y159"/>
  <c r="Y484"/>
  <c r="Y806"/>
  <c r="Y1004"/>
  <c r="Y813"/>
  <c r="Y721"/>
  <c r="Y167"/>
  <c r="Y56"/>
  <c r="Y491"/>
  <c r="Y834"/>
  <c r="Y280"/>
  <c r="Y631"/>
  <c r="Y1028"/>
  <c r="Y324"/>
  <c r="Y10"/>
  <c r="Y204"/>
  <c r="Y623"/>
  <c r="Y943"/>
  <c r="Y617"/>
  <c r="Y504"/>
  <c r="Y237"/>
  <c r="Y28"/>
  <c r="Y218"/>
  <c r="X641"/>
  <c r="X755"/>
  <c r="X359"/>
  <c r="X271"/>
  <c r="X34"/>
  <c r="X27"/>
  <c r="X383"/>
  <c r="X307"/>
  <c r="X185"/>
  <c r="X379"/>
  <c r="X981"/>
  <c r="X773"/>
  <c r="X92"/>
  <c r="X575"/>
  <c r="Y888"/>
  <c r="Y350"/>
  <c r="Y728"/>
  <c r="Y935"/>
  <c r="Y243"/>
  <c r="Y535"/>
  <c r="Y866"/>
  <c r="Y147"/>
  <c r="Y480"/>
  <c r="Y760"/>
  <c r="Y743"/>
  <c r="Y723"/>
  <c r="Y78"/>
  <c r="Y419"/>
  <c r="Y44"/>
  <c r="Y425"/>
  <c r="Y1018"/>
  <c r="Y362"/>
  <c r="Y782"/>
  <c r="Y131"/>
  <c r="Y468"/>
  <c r="Y784"/>
  <c r="Y1002"/>
  <c r="Y200"/>
  <c r="Y615"/>
  <c r="Y877"/>
  <c r="Y557"/>
  <c r="Y502"/>
  <c r="Y417"/>
  <c r="X23"/>
  <c r="X264"/>
  <c r="X187"/>
  <c r="X983"/>
  <c r="X110"/>
  <c r="X696"/>
  <c r="X242"/>
  <c r="Y37"/>
  <c r="Y462"/>
  <c r="Y215"/>
  <c r="Y523"/>
  <c r="Y1006"/>
  <c r="Y632"/>
  <c r="Y412"/>
  <c r="Y288"/>
  <c r="Y212"/>
  <c r="Y668"/>
  <c r="Y70"/>
  <c r="Y455"/>
  <c r="Y777"/>
  <c r="Y753"/>
  <c r="Y156"/>
  <c r="Y46"/>
  <c r="Y457"/>
  <c r="Y1029"/>
  <c r="Y368"/>
  <c r="Y844"/>
  <c r="Y139"/>
  <c r="Y475"/>
  <c r="Y208"/>
  <c r="Y830"/>
  <c r="X751"/>
  <c r="Y478"/>
  <c r="Y222"/>
  <c r="Y563"/>
  <c r="Y880"/>
  <c r="Y7"/>
  <c r="Y358"/>
  <c r="Y696"/>
  <c r="Y1026"/>
  <c r="Y410"/>
  <c r="Y794"/>
  <c r="Y285"/>
  <c r="Y583"/>
  <c r="Y693"/>
  <c r="Y296"/>
  <c r="Y240"/>
  <c r="Y577"/>
  <c r="Y93"/>
  <c r="Y759"/>
  <c r="Y127"/>
  <c r="Y114"/>
  <c r="Y365"/>
  <c r="Y857"/>
  <c r="Y1014"/>
  <c r="Y582"/>
  <c r="Y235"/>
  <c r="Y60"/>
  <c r="Y323"/>
  <c r="Y659"/>
  <c r="Y862"/>
  <c r="Y671"/>
  <c r="Y928"/>
  <c r="Y519"/>
  <c r="Y852"/>
  <c r="Y108"/>
  <c r="Y712"/>
  <c r="Y656"/>
  <c r="Y731"/>
  <c r="Y52"/>
  <c r="Y460"/>
  <c r="Y1033"/>
  <c r="Y389"/>
  <c r="Y482"/>
  <c r="Y851"/>
  <c r="Y283"/>
  <c r="Y556"/>
  <c r="Y836"/>
  <c r="Y117"/>
  <c r="X326"/>
  <c r="X812"/>
  <c r="Y230"/>
  <c r="Y532"/>
  <c r="Y863"/>
  <c r="Y286"/>
  <c r="Y644"/>
  <c r="Y970"/>
  <c r="Y308"/>
  <c r="Y684"/>
  <c r="Y892"/>
  <c r="Y98"/>
  <c r="Y929"/>
  <c r="Y732"/>
  <c r="Y171"/>
  <c r="Y162"/>
  <c r="Y534"/>
  <c r="Y341"/>
  <c r="Y707"/>
  <c r="Y76"/>
  <c r="Y512"/>
  <c r="Y769"/>
  <c r="Y86"/>
  <c r="Y287"/>
  <c r="Y879"/>
  <c r="Y1038"/>
  <c r="Y448"/>
  <c r="Y19"/>
  <c r="Y407"/>
  <c r="Y681"/>
  <c r="Y878"/>
  <c r="Y79"/>
  <c r="Y374"/>
  <c r="Y986"/>
  <c r="Y261"/>
  <c r="Y585"/>
  <c r="Y645"/>
  <c r="Y663"/>
  <c r="Y329"/>
  <c r="Y260"/>
  <c r="Y274"/>
  <c r="Y573"/>
  <c r="Y957"/>
  <c r="Y189"/>
  <c r="Y694"/>
  <c r="Y989"/>
  <c r="Y320"/>
  <c r="Y951"/>
  <c r="Y180"/>
  <c r="Y819"/>
  <c r="Y592"/>
  <c r="Y227"/>
  <c r="Y231"/>
  <c r="Y558"/>
  <c r="X394"/>
  <c r="X691"/>
  <c r="Y160"/>
  <c r="Y497"/>
  <c r="Y818"/>
  <c r="Y954"/>
  <c r="Y211"/>
  <c r="Y603"/>
  <c r="Y918"/>
  <c r="Y265"/>
  <c r="Y589"/>
  <c r="Y853"/>
  <c r="Y61"/>
  <c r="Y392"/>
  <c r="Y904"/>
  <c r="Y624"/>
  <c r="Y183"/>
  <c r="Y241"/>
  <c r="Y224"/>
  <c r="Y546"/>
  <c r="Y13"/>
  <c r="Y718"/>
  <c r="Y525"/>
  <c r="Y785"/>
  <c r="Y88"/>
  <c r="Y295"/>
  <c r="Y710"/>
  <c r="Y576"/>
  <c r="Y338"/>
  <c r="Y32"/>
  <c r="Y305"/>
  <c r="X249"/>
  <c r="X470"/>
  <c r="X759"/>
  <c r="X193"/>
  <c r="X451"/>
  <c r="X664"/>
  <c r="X46"/>
  <c r="X579"/>
  <c r="X174"/>
  <c r="X694"/>
  <c r="X226"/>
  <c r="X335"/>
  <c r="X13"/>
  <c r="X748"/>
  <c r="X687"/>
  <c r="X849"/>
  <c r="X24"/>
  <c r="X184"/>
  <c r="X581"/>
  <c r="X63"/>
  <c r="X479"/>
  <c r="Y54"/>
  <c r="X152"/>
  <c r="X860"/>
  <c r="X657"/>
  <c r="X54"/>
  <c r="X737"/>
  <c r="X166"/>
  <c r="Y817"/>
  <c r="Y959"/>
  <c r="Y85"/>
  <c r="Y424"/>
  <c r="Y798"/>
  <c r="Y1003"/>
  <c r="Y269"/>
  <c r="Y611"/>
  <c r="Y969"/>
  <c r="Y281"/>
  <c r="Y833"/>
  <c r="Y653"/>
  <c r="Y745"/>
  <c r="Y264"/>
  <c r="Y219"/>
  <c r="Y487"/>
  <c r="Y779"/>
  <c r="Y81"/>
  <c r="Y432"/>
  <c r="Y886"/>
  <c r="Y247"/>
  <c r="Y521"/>
  <c r="Y30"/>
  <c r="Y661"/>
  <c r="Y941"/>
  <c r="Y175"/>
  <c r="Y233"/>
  <c r="X653"/>
  <c r="X547"/>
  <c r="AT748"/>
  <c r="FS748" s="1"/>
  <c r="FT748" s="1"/>
  <c r="X191"/>
  <c r="X275"/>
  <c r="X50"/>
  <c r="X600"/>
  <c r="X506"/>
  <c r="Y770"/>
  <c r="Y827"/>
  <c r="Y984"/>
  <c r="Y273"/>
  <c r="Y400"/>
  <c r="Y109"/>
  <c r="Y232"/>
  <c r="Y569"/>
  <c r="Y726"/>
  <c r="Y533"/>
  <c r="Y96"/>
  <c r="Y780"/>
  <c r="Y124"/>
  <c r="Y520"/>
  <c r="Y570"/>
  <c r="Y292"/>
  <c r="Y126"/>
  <c r="Y495"/>
  <c r="Y796"/>
  <c r="Y89"/>
  <c r="Y255"/>
  <c r="Y889"/>
  <c r="Y619"/>
  <c r="Y641"/>
  <c r="X1035"/>
  <c r="Y774"/>
  <c r="Y309"/>
  <c r="Y905"/>
  <c r="Y91"/>
  <c r="Y403"/>
  <c r="Y787"/>
  <c r="Y133"/>
  <c r="Y822"/>
  <c r="Y869"/>
  <c r="Y647"/>
  <c r="Y488"/>
  <c r="Y433"/>
  <c r="Y738"/>
  <c r="Y150"/>
  <c r="Y422"/>
  <c r="Y861"/>
  <c r="Y178"/>
  <c r="Y609"/>
  <c r="Y855"/>
  <c r="Y186"/>
  <c r="Y402"/>
  <c r="Y894"/>
  <c r="Y572"/>
  <c r="Y461"/>
  <c r="Y246"/>
  <c r="Y50"/>
  <c r="Y485"/>
  <c r="Y789"/>
  <c r="Y360"/>
  <c r="Y971"/>
  <c r="Y253"/>
  <c r="Y565"/>
  <c r="Y636"/>
  <c r="Y574"/>
  <c r="Y301"/>
  <c r="Y248"/>
  <c r="Y134"/>
  <c r="Y503"/>
  <c r="Y809"/>
  <c r="Y97"/>
  <c r="Y517"/>
  <c r="Y925"/>
  <c r="Y263"/>
  <c r="Y890"/>
  <c r="Y59"/>
  <c r="Y630"/>
  <c r="Y679"/>
  <c r="Y372"/>
  <c r="Y209"/>
  <c r="X199"/>
  <c r="Y319"/>
  <c r="Y575"/>
  <c r="Y17"/>
  <c r="Y366"/>
  <c r="Y716"/>
  <c r="Y1030"/>
  <c r="Y418"/>
  <c r="Y950"/>
  <c r="Y182"/>
  <c r="Y666"/>
  <c r="Y998"/>
  <c r="Y762"/>
  <c r="Y303"/>
  <c r="Y36"/>
  <c r="Y262"/>
  <c r="Y649"/>
  <c r="Y101"/>
  <c r="Y376"/>
  <c r="Y788"/>
  <c r="Y135"/>
  <c r="Y568"/>
  <c r="Y831"/>
  <c r="Y165"/>
  <c r="Y373"/>
  <c r="Y897"/>
  <c r="Y580"/>
  <c r="Y498"/>
  <c r="Y299"/>
  <c r="Y73"/>
  <c r="Y493"/>
  <c r="Y790"/>
  <c r="Y937"/>
  <c r="Y152"/>
  <c r="Y473"/>
  <c r="Y807"/>
  <c r="Y1022"/>
  <c r="Y304"/>
  <c r="Y1034"/>
  <c r="Y678"/>
  <c r="Y463"/>
  <c r="Y268"/>
  <c r="Y625"/>
  <c r="Y356"/>
  <c r="Y755"/>
  <c r="Y55"/>
  <c r="Y444"/>
  <c r="Y778"/>
  <c r="Y291"/>
  <c r="Y600"/>
  <c r="Y838"/>
  <c r="Y545"/>
  <c r="Y38"/>
  <c r="X32"/>
  <c r="X401"/>
  <c r="X514"/>
  <c r="X879"/>
  <c r="X936"/>
  <c r="X934"/>
  <c r="X207"/>
  <c r="X975"/>
  <c r="Y748"/>
  <c r="Y64"/>
  <c r="Y238"/>
  <c r="Y540"/>
  <c r="Y870"/>
  <c r="Y1027"/>
  <c r="Y339"/>
  <c r="Y652"/>
  <c r="Y983"/>
  <c r="Y322"/>
  <c r="Y734"/>
  <c r="Y893"/>
  <c r="Y112"/>
  <c r="Y601"/>
  <c r="Y977"/>
  <c r="Y766"/>
  <c r="Y370"/>
  <c r="Y67"/>
  <c r="Y311"/>
  <c r="Y692"/>
  <c r="Y121"/>
  <c r="Y397"/>
  <c r="Y812"/>
  <c r="Y143"/>
  <c r="Y591"/>
  <c r="Y832"/>
  <c r="Y173"/>
  <c r="Y386"/>
  <c r="Y881"/>
  <c r="Y542"/>
  <c r="Y715"/>
  <c r="Y94"/>
  <c r="Y449"/>
  <c r="X578"/>
  <c r="X573"/>
  <c r="X440"/>
  <c r="X114"/>
  <c r="X136"/>
  <c r="X192"/>
  <c r="X208"/>
  <c r="X189"/>
  <c r="Y550"/>
  <c r="X483"/>
  <c r="X988"/>
  <c r="X856"/>
  <c r="X18"/>
  <c r="X777"/>
  <c r="X73"/>
  <c r="Y548"/>
  <c r="Y841"/>
  <c r="Y996"/>
  <c r="Y168"/>
  <c r="Y560"/>
  <c r="Y829"/>
  <c r="Y318"/>
  <c r="Y689"/>
  <c r="Y1039"/>
  <c r="Y930"/>
  <c r="Y646"/>
  <c r="Y688"/>
  <c r="Y364"/>
  <c r="Y254"/>
  <c r="Y220"/>
  <c r="Y522"/>
  <c r="Y835"/>
  <c r="Y146"/>
  <c r="Y614"/>
  <c r="Y958"/>
  <c r="Y300"/>
  <c r="Y587"/>
  <c r="Y92"/>
  <c r="Y369"/>
  <c r="Y706"/>
  <c r="Y949"/>
  <c r="Y539"/>
  <c r="Y276"/>
  <c r="Y41"/>
  <c r="X372"/>
  <c r="X111"/>
  <c r="X220"/>
  <c r="X156"/>
  <c r="X273"/>
  <c r="X571"/>
  <c r="FV1008" l="1"/>
  <c r="FW1008" s="1"/>
  <c r="FW194"/>
  <c r="FW202"/>
  <c r="FW52"/>
  <c r="FW67"/>
  <c r="FW491"/>
  <c r="FW1004"/>
  <c r="FW819"/>
  <c r="FW853"/>
  <c r="FW47"/>
  <c r="FW157"/>
  <c r="FW746"/>
  <c r="FW248"/>
  <c r="FW924"/>
  <c r="FW722"/>
  <c r="FW995"/>
  <c r="FV143"/>
  <c r="FW143" s="1"/>
  <c r="FW373"/>
  <c r="FW694"/>
  <c r="FW610"/>
  <c r="FW168"/>
  <c r="FW939"/>
  <c r="FW353"/>
  <c r="FW261"/>
  <c r="FW553"/>
  <c r="FV942"/>
  <c r="FW942" s="1"/>
  <c r="FW392"/>
  <c r="FW191"/>
  <c r="FW813"/>
  <c r="FW58"/>
  <c r="FV173"/>
  <c r="FW173" s="1"/>
  <c r="FW103"/>
  <c r="FW293"/>
  <c r="FW337"/>
  <c r="FW532"/>
  <c r="FW97"/>
  <c r="FW319"/>
  <c r="FV474"/>
  <c r="FW474" s="1"/>
  <c r="FW497"/>
  <c r="FW64"/>
  <c r="FW127"/>
  <c r="FW389"/>
  <c r="FW755"/>
  <c r="FW862"/>
  <c r="FW364"/>
  <c r="FW170"/>
  <c r="FW632"/>
  <c r="FW1014"/>
  <c r="FW1015"/>
  <c r="FW356"/>
  <c r="FW447"/>
  <c r="FW758"/>
  <c r="FW843"/>
  <c r="FW335"/>
  <c r="FW747"/>
  <c r="FW710"/>
  <c r="FV608"/>
  <c r="FW608" s="1"/>
  <c r="FW587"/>
  <c r="FW227"/>
  <c r="FV992"/>
  <c r="FW992" s="1"/>
  <c r="FW704"/>
  <c r="FW864"/>
  <c r="FV1033"/>
  <c r="FW1033" s="1"/>
  <c r="FW600"/>
  <c r="FW355"/>
  <c r="FV376"/>
  <c r="FW376" s="1"/>
  <c r="FV457"/>
  <c r="FW457" s="1"/>
  <c r="FW605"/>
  <c r="FW223"/>
  <c r="FW321"/>
  <c r="FW117"/>
  <c r="FW859"/>
  <c r="FW567"/>
  <c r="FV226"/>
  <c r="FW226" s="1"/>
  <c r="FW106"/>
  <c r="FW922"/>
  <c r="FW334"/>
  <c r="FV204"/>
  <c r="FW204" s="1"/>
  <c r="FW831"/>
  <c r="FW101"/>
  <c r="FV958"/>
  <c r="FW958" s="1"/>
  <c r="FV111"/>
  <c r="FW111" s="1"/>
  <c r="FW616"/>
  <c r="FW574"/>
  <c r="FW536"/>
  <c r="FW689"/>
  <c r="FV74"/>
  <c r="FW74" s="1"/>
  <c r="FV56"/>
  <c r="FW56" s="1"/>
  <c r="FV324"/>
  <c r="FW324" s="1"/>
  <c r="FW395"/>
  <c r="FW327"/>
  <c r="FW1011"/>
  <c r="FW415"/>
  <c r="FW369"/>
  <c r="FV86"/>
  <c r="FW86" s="1"/>
  <c r="FW169"/>
  <c r="FW136"/>
  <c r="FW69"/>
  <c r="FW1006"/>
  <c r="FW317"/>
  <c r="FW980"/>
  <c r="FW312"/>
  <c r="FW96"/>
  <c r="FW916"/>
  <c r="FV799"/>
  <c r="FW799" s="1"/>
  <c r="FW323"/>
  <c r="FV61"/>
  <c r="FW61" s="1"/>
  <c r="FW827"/>
  <c r="FW739"/>
  <c r="FW304"/>
  <c r="FW20"/>
  <c r="FW42"/>
  <c r="FW949"/>
  <c r="FW938"/>
  <c r="FW308"/>
  <c r="FW412"/>
  <c r="FW707"/>
  <c r="FW933"/>
  <c r="FW300"/>
  <c r="FW915"/>
  <c r="FW165"/>
  <c r="FW259"/>
  <c r="FW397"/>
  <c r="FW232"/>
  <c r="FW627"/>
  <c r="FW816"/>
  <c r="FW555"/>
  <c r="FV856"/>
  <c r="FW856" s="1"/>
  <c r="FW860"/>
  <c r="FW24"/>
  <c r="FW531"/>
  <c r="FW218"/>
  <c r="FW213"/>
  <c r="FW981"/>
  <c r="FW230"/>
  <c r="FV666"/>
  <c r="FW666" s="1"/>
  <c r="FW309"/>
  <c r="FW468"/>
  <c r="FW996"/>
  <c r="FW855"/>
  <c r="FW842"/>
  <c r="FW566"/>
  <c r="FW258"/>
  <c r="FW906"/>
  <c r="FW351"/>
  <c r="FV752"/>
  <c r="FW752" s="1"/>
  <c r="FW76"/>
  <c r="FV443"/>
  <c r="FW443" s="1"/>
  <c r="FW894"/>
  <c r="FV545"/>
  <c r="FW545" s="1"/>
  <c r="FW557"/>
  <c r="FW875"/>
  <c r="FV577"/>
  <c r="FW577" s="1"/>
  <c r="FW879"/>
  <c r="FW937"/>
  <c r="FW318"/>
  <c r="FW957"/>
  <c r="FW377"/>
  <c r="FW835"/>
  <c r="FV242"/>
  <c r="FW242" s="1"/>
  <c r="FW880"/>
  <c r="FW235"/>
  <c r="FW818"/>
  <c r="FW126"/>
  <c r="FW680"/>
  <c r="FW340"/>
  <c r="FW79"/>
  <c r="FV513"/>
  <c r="FW513" s="1"/>
  <c r="FW723"/>
  <c r="FW624"/>
  <c r="FW614"/>
  <c r="FV181"/>
  <c r="FW181" s="1"/>
  <c r="FV134"/>
  <c r="FW134" s="1"/>
  <c r="FW569"/>
  <c r="FV288"/>
  <c r="FW288" s="1"/>
  <c r="FW91"/>
  <c r="FV642"/>
  <c r="FW642" s="1"/>
  <c r="FV944"/>
  <c r="FW944" s="1"/>
  <c r="FV640"/>
  <c r="FW640" s="1"/>
  <c r="FW229"/>
  <c r="FV403"/>
  <c r="FW403" s="1"/>
  <c r="FW350"/>
  <c r="FW153"/>
  <c r="FW726"/>
  <c r="FW814"/>
  <c r="FW868"/>
  <c r="FW784"/>
  <c r="FW388"/>
  <c r="FW11"/>
  <c r="FW17"/>
  <c r="FW18"/>
  <c r="FV14"/>
  <c r="FW14" s="1"/>
  <c r="FV19"/>
  <c r="FW19" s="1"/>
  <c r="FV38"/>
  <c r="FW38" s="1"/>
  <c r="FW15"/>
  <c r="FW603"/>
  <c r="FV674"/>
  <c r="FW674" s="1"/>
  <c r="FW201"/>
  <c r="FW465"/>
  <c r="FV712"/>
  <c r="FW712" s="1"/>
  <c r="FV631"/>
  <c r="FW631" s="1"/>
  <c r="FV947"/>
  <c r="FW947" s="1"/>
  <c r="FW867"/>
  <c r="FV595"/>
  <c r="FW595" s="1"/>
  <c r="FV658"/>
  <c r="FW658" s="1"/>
  <c r="FV542"/>
  <c r="FW542" s="1"/>
  <c r="FW167"/>
  <c r="FW998"/>
  <c r="FW749"/>
  <c r="FW762"/>
  <c r="FW626"/>
  <c r="FW1036"/>
  <c r="FW844"/>
  <c r="FW905"/>
  <c r="FW522"/>
  <c r="FW128"/>
  <c r="FW615"/>
  <c r="FW874"/>
  <c r="FV654"/>
  <c r="FW654" s="1"/>
  <c r="FW771"/>
  <c r="FW714"/>
  <c r="FV454"/>
  <c r="FW454" s="1"/>
  <c r="FW505"/>
  <c r="FW691"/>
  <c r="FV863"/>
  <c r="FW863" s="1"/>
  <c r="FV456"/>
  <c r="FW456" s="1"/>
  <c r="FW589"/>
  <c r="FV777"/>
  <c r="FW777" s="1"/>
  <c r="FV487"/>
  <c r="FW487" s="1"/>
  <c r="FV466"/>
  <c r="FW466" s="1"/>
  <c r="FV492"/>
  <c r="FW492" s="1"/>
  <c r="FV391"/>
  <c r="FW391" s="1"/>
  <c r="FV878"/>
  <c r="FW878" s="1"/>
  <c r="FV1034"/>
  <c r="FW1034" s="1"/>
  <c r="FW162"/>
  <c r="FW243"/>
  <c r="FV935"/>
  <c r="FW935" s="1"/>
  <c r="FW548"/>
  <c r="FW510"/>
  <c r="FW537"/>
  <c r="FW514"/>
  <c r="FW803"/>
  <c r="FW1018"/>
  <c r="FV871"/>
  <c r="FW871" s="1"/>
  <c r="FW276"/>
  <c r="FW405"/>
  <c r="FW983"/>
  <c r="FU748"/>
  <c r="FV748" s="1"/>
  <c r="FW748" s="1"/>
  <c r="FW241"/>
  <c r="FV928"/>
  <c r="FW928" s="1"/>
  <c r="FV380"/>
  <c r="FW380" s="1"/>
  <c r="FV641"/>
  <c r="FW641" s="1"/>
  <c r="FV464"/>
  <c r="FW464" s="1"/>
  <c r="FV416"/>
  <c r="FW416" s="1"/>
  <c r="FV911"/>
  <c r="FW911" s="1"/>
  <c r="FV370"/>
  <c r="FW370" s="1"/>
  <c r="FV146"/>
  <c r="FW146" s="1"/>
  <c r="FV926"/>
  <c r="FW926" s="1"/>
  <c r="FV307"/>
  <c r="FW307" s="1"/>
  <c r="FV156"/>
  <c r="FW156" s="1"/>
  <c r="FV512"/>
  <c r="FW512" s="1"/>
  <c r="FW782"/>
  <c r="FW269"/>
  <c r="FV636"/>
  <c r="FW636" s="1"/>
  <c r="FV639"/>
  <c r="FW639" s="1"/>
  <c r="FW451"/>
  <c r="FV442"/>
  <c r="FW442" s="1"/>
  <c r="FW133"/>
  <c r="FV187"/>
  <c r="FW187" s="1"/>
  <c r="FV1000"/>
  <c r="FW1000" s="1"/>
  <c r="FV727"/>
  <c r="FW727" s="1"/>
  <c r="FV580"/>
  <c r="FW580" s="1"/>
  <c r="FV299"/>
  <c r="FW299" s="1"/>
  <c r="FV585"/>
  <c r="FW585" s="1"/>
  <c r="FV1022"/>
  <c r="FW1022" s="1"/>
  <c r="FV152"/>
  <c r="FW152" s="1"/>
  <c r="FV836"/>
  <c r="FW836" s="1"/>
  <c r="FV989"/>
  <c r="FW989" s="1"/>
  <c r="FW483"/>
  <c r="FW149"/>
  <c r="FV498"/>
  <c r="FW498" s="1"/>
  <c r="FV273"/>
  <c r="FW273" s="1"/>
  <c r="FV909"/>
  <c r="FW909" s="1"/>
  <c r="FW601"/>
  <c r="FV53"/>
  <c r="FW53" s="1"/>
  <c r="FV745"/>
  <c r="FW745" s="1"/>
  <c r="FV525"/>
  <c r="FW525" s="1"/>
  <c r="FV166"/>
  <c r="FW166" s="1"/>
  <c r="FV192"/>
  <c r="FW192" s="1"/>
  <c r="FW950"/>
  <c r="FW774"/>
  <c r="FV62"/>
  <c r="FW62" s="1"/>
  <c r="FV677"/>
  <c r="FW677" s="1"/>
  <c r="FW188"/>
  <c r="FV753"/>
  <c r="FW753" s="1"/>
  <c r="FW374"/>
  <c r="FV699"/>
  <c r="FW699" s="1"/>
  <c r="FW315"/>
  <c r="FV1026"/>
  <c r="FW1026" s="1"/>
  <c r="FW401"/>
  <c r="FV526"/>
  <c r="FW526" s="1"/>
  <c r="FW305"/>
  <c r="FV588"/>
  <c r="FW588" s="1"/>
  <c r="FV113"/>
  <c r="FW113" s="1"/>
  <c r="FW110"/>
  <c r="FV709"/>
  <c r="FW709" s="1"/>
  <c r="FV528"/>
  <c r="FW528" s="1"/>
  <c r="FW475"/>
  <c r="FV463"/>
  <c r="FW463" s="1"/>
  <c r="FW109"/>
  <c r="FV913"/>
  <c r="FW913" s="1"/>
  <c r="FV839"/>
  <c r="FW839" s="1"/>
  <c r="FV222"/>
  <c r="FW222" s="1"/>
  <c r="FW481"/>
  <c r="FV619"/>
  <c r="FW619" s="1"/>
  <c r="FW206"/>
  <c r="FW1030"/>
  <c r="FV546"/>
  <c r="FW546" s="1"/>
  <c r="FV1040"/>
  <c r="FW1040" s="1"/>
  <c r="FV502"/>
  <c r="FW502" s="1"/>
  <c r="FV387"/>
  <c r="FW387" s="1"/>
  <c r="FW268"/>
  <c r="FV951"/>
  <c r="FW951" s="1"/>
  <c r="FW267"/>
  <c r="FW449"/>
  <c r="FV946"/>
  <c r="FW946" s="1"/>
  <c r="FW371"/>
  <c r="FV88"/>
  <c r="FW88" s="1"/>
  <c r="FW976"/>
  <c r="FV132"/>
  <c r="FW132" s="1"/>
  <c r="FV147"/>
  <c r="FW147" s="1"/>
  <c r="FV211"/>
  <c r="FW211" s="1"/>
  <c r="FV161"/>
  <c r="FW161" s="1"/>
  <c r="FV795"/>
  <c r="FW795" s="1"/>
  <c r="FW360"/>
  <c r="FV302"/>
  <c r="FW302" s="1"/>
  <c r="FV1021"/>
  <c r="FW1021" s="1"/>
  <c r="FV183"/>
  <c r="FW183" s="1"/>
  <c r="FV77"/>
  <c r="FW77" s="1"/>
  <c r="FV791"/>
  <c r="FW791" s="1"/>
  <c r="FW291"/>
  <c r="FV964"/>
  <c r="FW964" s="1"/>
  <c r="FV793"/>
  <c r="FW793" s="1"/>
  <c r="FV972"/>
  <c r="FW972" s="1"/>
  <c r="FV597"/>
  <c r="FW597" s="1"/>
  <c r="FW220"/>
  <c r="FW199"/>
  <c r="FV320"/>
  <c r="FW320" s="1"/>
  <c r="FW141"/>
  <c r="FW272"/>
  <c r="FV945"/>
  <c r="FW945" s="1"/>
  <c r="FW554"/>
  <c r="FW851"/>
  <c r="FW940"/>
  <c r="FV1035"/>
  <c r="FW1035" s="1"/>
  <c r="FW540"/>
  <c r="FW104"/>
  <c r="FV750"/>
  <c r="FW750" s="1"/>
  <c r="FW471"/>
  <c r="FW80"/>
  <c r="FW667"/>
  <c r="FV234"/>
  <c r="FW234" s="1"/>
  <c r="FW687"/>
  <c r="FW812"/>
  <c r="FW594"/>
  <c r="FW985"/>
  <c r="FV927"/>
  <c r="FW927" s="1"/>
  <c r="FV763"/>
  <c r="FW763" s="1"/>
  <c r="FW250"/>
  <c r="FW908"/>
  <c r="FW730"/>
  <c r="FW549"/>
  <c r="FW158"/>
  <c r="FW581"/>
  <c r="FV970"/>
  <c r="FW970" s="1"/>
  <c r="FW527"/>
  <c r="FW720"/>
  <c r="FW696"/>
  <c r="FW573"/>
  <c r="FW511"/>
  <c r="FW547"/>
  <c r="FW266"/>
  <c r="FW1005"/>
  <c r="FW912"/>
  <c r="FW690"/>
  <c r="FW1029"/>
  <c r="FW706"/>
  <c r="FW482"/>
  <c r="FW154"/>
  <c r="FW700"/>
  <c r="FV982"/>
  <c r="FW982" s="1"/>
  <c r="FW164"/>
  <c r="FW160"/>
  <c r="FW150"/>
  <c r="FW543"/>
  <c r="FW565"/>
  <c r="FW493"/>
  <c r="FW523"/>
  <c r="FV189"/>
  <c r="FW189" s="1"/>
  <c r="FW488"/>
  <c r="FW433"/>
  <c r="FV772"/>
  <c r="FW772" s="1"/>
  <c r="FV936"/>
  <c r="FW936" s="1"/>
  <c r="FW997"/>
  <c r="FW575"/>
  <c r="FW118"/>
  <c r="FW354"/>
  <c r="FW1024"/>
  <c r="FW252"/>
  <c r="FW182"/>
  <c r="FW759"/>
  <c r="FW366"/>
  <c r="FW470"/>
  <c r="FW533"/>
  <c r="FV918"/>
  <c r="FW918" s="1"/>
  <c r="FV773"/>
  <c r="FW773" s="1"/>
  <c r="FW203"/>
  <c r="FW458"/>
  <c r="FW174"/>
  <c r="FW295"/>
  <c r="FV495"/>
  <c r="FW495" s="1"/>
  <c r="FV800"/>
  <c r="FW800" s="1"/>
  <c r="FV678"/>
  <c r="FW678" s="1"/>
  <c r="FV775"/>
  <c r="FW775" s="1"/>
  <c r="FV556"/>
  <c r="FW556" s="1"/>
  <c r="FV602"/>
  <c r="FW602" s="1"/>
  <c r="FV263"/>
  <c r="FW263" s="1"/>
  <c r="FV846"/>
  <c r="FW846" s="1"/>
  <c r="FV172"/>
  <c r="FW172" s="1"/>
  <c r="FW764"/>
  <c r="FV224"/>
  <c r="FW224" s="1"/>
  <c r="FV877"/>
  <c r="FW877" s="1"/>
  <c r="FV139"/>
  <c r="FW139" s="1"/>
  <c r="FV967"/>
  <c r="FW967" s="1"/>
  <c r="FW352"/>
  <c r="FV766"/>
  <c r="FW766" s="1"/>
  <c r="FV852"/>
  <c r="FW852" s="1"/>
  <c r="FW225"/>
  <c r="FV886"/>
  <c r="FW886" s="1"/>
  <c r="FW115"/>
  <c r="FV551"/>
  <c r="FW551" s="1"/>
  <c r="FV289"/>
  <c r="FW289" s="1"/>
  <c r="FV438"/>
  <c r="FW438" s="1"/>
  <c r="FW179"/>
  <c r="FV441"/>
  <c r="FW441" s="1"/>
  <c r="FW94"/>
  <c r="FV190"/>
  <c r="FW190" s="1"/>
  <c r="FV685"/>
  <c r="FW685" s="1"/>
  <c r="FW341"/>
  <c r="FV469"/>
  <c r="FW469" s="1"/>
  <c r="FV534"/>
  <c r="FW534" s="1"/>
  <c r="FW313"/>
  <c r="FV184"/>
  <c r="FW184" s="1"/>
  <c r="FV66"/>
  <c r="FW66" s="1"/>
  <c r="FV761"/>
  <c r="FW761" s="1"/>
  <c r="FV406"/>
  <c r="FW406" s="1"/>
  <c r="FV265"/>
  <c r="FW265" s="1"/>
  <c r="FV125"/>
  <c r="FW125" s="1"/>
  <c r="FV238"/>
  <c r="FW238" s="1"/>
  <c r="FV929"/>
  <c r="FW929" s="1"/>
  <c r="FV455"/>
  <c r="FW455" s="1"/>
  <c r="FV236"/>
  <c r="FW236" s="1"/>
  <c r="FV821"/>
  <c r="FW821" s="1"/>
  <c r="FW479"/>
  <c r="FV934"/>
  <c r="FW934" s="1"/>
  <c r="FV897"/>
  <c r="FW897" s="1"/>
  <c r="FV765"/>
  <c r="FW765" s="1"/>
  <c r="FW271"/>
  <c r="FV971"/>
  <c r="FW971" s="1"/>
  <c r="FV1010"/>
  <c r="FW1010" s="1"/>
  <c r="FV721"/>
  <c r="FW721" s="1"/>
  <c r="FV673"/>
  <c r="FW673" s="1"/>
  <c r="FV212"/>
  <c r="FW212" s="1"/>
  <c r="FW185"/>
  <c r="FW285"/>
  <c r="FV669"/>
  <c r="FW669" s="1"/>
  <c r="FW379"/>
  <c r="FW552"/>
  <c r="FW1028"/>
  <c r="FV274"/>
  <c r="FW274" s="1"/>
  <c r="FW833"/>
  <c r="FW102"/>
  <c r="FV807"/>
  <c r="FW807" s="1"/>
  <c r="FW207"/>
  <c r="FV591"/>
  <c r="FW591" s="1"/>
  <c r="FW410"/>
  <c r="FW70"/>
  <c r="FW198"/>
  <c r="FW870"/>
  <c r="FV279"/>
  <c r="FW279" s="1"/>
  <c r="FV625"/>
  <c r="FW625" s="1"/>
  <c r="FW657"/>
  <c r="FW633"/>
  <c r="FW314"/>
  <c r="FW328"/>
  <c r="FW910"/>
  <c r="FW72"/>
  <c r="FW646"/>
  <c r="FW425"/>
  <c r="FW876"/>
  <c r="FW724"/>
  <c r="FW872"/>
  <c r="FW503"/>
  <c r="FW114"/>
  <c r="FW733"/>
  <c r="FV1009"/>
  <c r="FW1009" s="1"/>
  <c r="FV515"/>
  <c r="FW515" s="1"/>
  <c r="FW362"/>
  <c r="FW496"/>
  <c r="FW329"/>
  <c r="FW78"/>
  <c r="FW200"/>
  <c r="FV1037"/>
  <c r="FW1037" s="1"/>
  <c r="FW841"/>
  <c r="FW129"/>
  <c r="FW672"/>
  <c r="FW539"/>
  <c r="FW873"/>
  <c r="FV396"/>
  <c r="FW396" s="1"/>
  <c r="FW708"/>
  <c r="FW60"/>
  <c r="FW75"/>
  <c r="FW788"/>
  <c r="FW695"/>
  <c r="FV325"/>
  <c r="FW325" s="1"/>
  <c r="FW92"/>
  <c r="FV178"/>
  <c r="FW178" s="1"/>
  <c r="FV956"/>
  <c r="FW956" s="1"/>
  <c r="FW382"/>
  <c r="FW467"/>
  <c r="FW519"/>
  <c r="FV381"/>
  <c r="FW381" s="1"/>
  <c r="FV311"/>
  <c r="FW311" s="1"/>
  <c r="FV1020"/>
  <c r="FW1020" s="1"/>
  <c r="FW664"/>
  <c r="FW716"/>
  <c r="FW368"/>
  <c r="FV124"/>
  <c r="FW124" s="1"/>
  <c r="FW778"/>
  <c r="FV829"/>
  <c r="FW829" s="1"/>
  <c r="FW131"/>
  <c r="FV176"/>
  <c r="FW176" s="1"/>
  <c r="FV804"/>
  <c r="FW804" s="1"/>
  <c r="FW494"/>
  <c r="FW941"/>
  <c r="FW865"/>
  <c r="FW516"/>
  <c r="FW255"/>
  <c r="FW89"/>
  <c r="FW138"/>
  <c r="FW987"/>
  <c r="FW521"/>
  <c r="FW419"/>
  <c r="FW28"/>
  <c r="FV13"/>
  <c r="FW13" s="1"/>
  <c r="FV34"/>
  <c r="FW34" s="1"/>
  <c r="FV23"/>
  <c r="FW23" s="1"/>
  <c r="FW33"/>
  <c r="FW40"/>
  <c r="FW36"/>
  <c r="FW12"/>
  <c r="FW44"/>
  <c r="FW29"/>
  <c r="FV8"/>
  <c r="FW8" s="1"/>
  <c r="FW9"/>
  <c r="FV10"/>
  <c r="FW10" s="1"/>
  <c r="FW6"/>
  <c r="A354" l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</calcChain>
</file>

<file path=xl/sharedStrings.xml><?xml version="1.0" encoding="utf-8"?>
<sst xmlns="http://schemas.openxmlformats.org/spreadsheetml/2006/main" count="13018" uniqueCount="3118">
  <si>
    <t>(°C)</t>
  </si>
  <si>
    <t>(-)</t>
  </si>
  <si>
    <t>(µS/cm)</t>
  </si>
  <si>
    <t>(mV)</t>
  </si>
  <si>
    <t>(L/s)</t>
  </si>
  <si>
    <t>(mg/L)</t>
  </si>
  <si>
    <t>(µg/L)</t>
  </si>
  <si>
    <t>(m)</t>
  </si>
  <si>
    <t>(g/cm³)</t>
  </si>
  <si>
    <t>E</t>
  </si>
  <si>
    <t>N</t>
  </si>
  <si>
    <t>#</t>
  </si>
  <si>
    <t>Institution</t>
  </si>
  <si>
    <t>Bad Nauheim</t>
  </si>
  <si>
    <t>(UTM Zone 32U)</t>
  </si>
  <si>
    <r>
      <t>(Na</t>
    </r>
    <r>
      <rPr>
        <vertAlign val="superscript"/>
        <sz val="10"/>
        <rFont val="Arial"/>
        <family val="2"/>
      </rPr>
      <t>+</t>
    </r>
    <r>
      <rPr>
        <sz val="10"/>
        <rFont val="Arial"/>
        <family val="2"/>
      </rPr>
      <t>)</t>
    </r>
  </si>
  <si>
    <r>
      <t>(K</t>
    </r>
    <r>
      <rPr>
        <vertAlign val="superscript"/>
        <sz val="10"/>
        <rFont val="Arial"/>
        <family val="2"/>
      </rPr>
      <t>+</t>
    </r>
    <r>
      <rPr>
        <sz val="10"/>
        <rFont val="Arial"/>
        <family val="2"/>
      </rPr>
      <t>)</t>
    </r>
  </si>
  <si>
    <t>Ammonium</t>
  </si>
  <si>
    <r>
      <t>(NH</t>
    </r>
    <r>
      <rPr>
        <vertAlign val="subscript"/>
        <sz val="10"/>
        <rFont val="Arial"/>
        <family val="2"/>
      </rPr>
      <t>4</t>
    </r>
    <r>
      <rPr>
        <vertAlign val="superscript"/>
        <sz val="10"/>
        <rFont val="Arial"/>
        <family val="2"/>
      </rPr>
      <t>+</t>
    </r>
    <r>
      <rPr>
        <sz val="10"/>
        <rFont val="Arial"/>
        <family val="2"/>
      </rPr>
      <t>)</t>
    </r>
  </si>
  <si>
    <t>Magnesium</t>
  </si>
  <si>
    <r>
      <t>(Mg</t>
    </r>
    <r>
      <rPr>
        <vertAlign val="superscript"/>
        <sz val="10"/>
        <rFont val="Arial"/>
        <family val="2"/>
      </rPr>
      <t>2+</t>
    </r>
    <r>
      <rPr>
        <sz val="10"/>
        <rFont val="Arial"/>
        <family val="2"/>
      </rPr>
      <t>)</t>
    </r>
  </si>
  <si>
    <t>Calcium</t>
  </si>
  <si>
    <r>
      <t>(Ca</t>
    </r>
    <r>
      <rPr>
        <vertAlign val="superscript"/>
        <sz val="10"/>
        <rFont val="Arial"/>
        <family val="2"/>
      </rPr>
      <t>2+</t>
    </r>
    <r>
      <rPr>
        <sz val="10"/>
        <rFont val="Arial"/>
        <family val="2"/>
      </rPr>
      <t>)</t>
    </r>
  </si>
  <si>
    <r>
      <t>(Br</t>
    </r>
    <r>
      <rPr>
        <vertAlign val="superscript"/>
        <sz val="10"/>
        <rFont val="Calibri"/>
        <family val="2"/>
      </rPr>
      <t>−</t>
    </r>
    <r>
      <rPr>
        <sz val="10"/>
        <rFont val="Arial"/>
        <family val="2"/>
      </rPr>
      <t>)</t>
    </r>
  </si>
  <si>
    <r>
      <t>(F</t>
    </r>
    <r>
      <rPr>
        <vertAlign val="superscript"/>
        <sz val="10"/>
        <rFont val="Calibri"/>
        <family val="2"/>
      </rPr>
      <t>−</t>
    </r>
    <r>
      <rPr>
        <sz val="10"/>
        <rFont val="Arial"/>
        <family val="2"/>
      </rPr>
      <t>)</t>
    </r>
  </si>
  <si>
    <r>
      <t>(Cl</t>
    </r>
    <r>
      <rPr>
        <vertAlign val="superscript"/>
        <sz val="10"/>
        <rFont val="Calibri"/>
        <family val="2"/>
      </rPr>
      <t>−</t>
    </r>
    <r>
      <rPr>
        <sz val="10"/>
        <rFont val="Arial"/>
        <family val="2"/>
      </rPr>
      <t>)</t>
    </r>
  </si>
  <si>
    <r>
      <t>(I</t>
    </r>
    <r>
      <rPr>
        <vertAlign val="superscript"/>
        <sz val="10"/>
        <rFont val="Calibri"/>
        <family val="2"/>
      </rPr>
      <t>−</t>
    </r>
    <r>
      <rPr>
        <sz val="10"/>
        <rFont val="Arial"/>
        <family val="2"/>
      </rPr>
      <t>)</t>
    </r>
  </si>
  <si>
    <r>
      <t>(SO</t>
    </r>
    <r>
      <rPr>
        <vertAlign val="subscript"/>
        <sz val="10"/>
        <rFont val="Arial"/>
        <family val="2"/>
      </rPr>
      <t>4</t>
    </r>
    <r>
      <rPr>
        <vertAlign val="superscript"/>
        <sz val="10"/>
        <rFont val="Arial"/>
        <family val="2"/>
      </rPr>
      <t>2−</t>
    </r>
    <r>
      <rPr>
        <sz val="10"/>
        <rFont val="Arial"/>
        <family val="2"/>
      </rPr>
      <t>)</t>
    </r>
  </si>
  <si>
    <r>
      <t>(NO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−</t>
    </r>
    <r>
      <rPr>
        <sz val="10"/>
        <rFont val="Arial"/>
        <family val="2"/>
      </rPr>
      <t>)</t>
    </r>
  </si>
  <si>
    <r>
      <t>(NO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−</t>
    </r>
    <r>
      <rPr>
        <sz val="10"/>
        <rFont val="Arial"/>
        <family val="2"/>
      </rPr>
      <t>)</t>
    </r>
  </si>
  <si>
    <r>
      <t>(HCO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−</t>
    </r>
    <r>
      <rPr>
        <sz val="10"/>
        <rFont val="Arial"/>
        <family val="2"/>
      </rPr>
      <t>)</t>
    </r>
  </si>
  <si>
    <r>
      <t>(CO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2−</t>
    </r>
    <r>
      <rPr>
        <sz val="10"/>
        <rFont val="Arial"/>
        <family val="2"/>
      </rPr>
      <t>)</t>
    </r>
  </si>
  <si>
    <t>Aluminium</t>
  </si>
  <si>
    <t>Barium</t>
  </si>
  <si>
    <t>Beryllium</t>
  </si>
  <si>
    <t>Cadmium</t>
  </si>
  <si>
    <t>Lithium</t>
  </si>
  <si>
    <t>Nickel</t>
  </si>
  <si>
    <t>Rubidium</t>
  </si>
  <si>
    <t>Strontium</t>
  </si>
  <si>
    <t>Thallium</t>
  </si>
  <si>
    <t>Vanadium</t>
  </si>
  <si>
    <t xml:space="preserve">Al </t>
  </si>
  <si>
    <t>Sb</t>
  </si>
  <si>
    <t>As</t>
  </si>
  <si>
    <t>Ba</t>
  </si>
  <si>
    <t xml:space="preserve">Be </t>
  </si>
  <si>
    <t>Pb</t>
  </si>
  <si>
    <t xml:space="preserve">Cd </t>
  </si>
  <si>
    <t>Cr</t>
  </si>
  <si>
    <t>Co</t>
  </si>
  <si>
    <t>Cu</t>
  </si>
  <si>
    <t xml:space="preserve">Mo </t>
  </si>
  <si>
    <t xml:space="preserve">Ni </t>
  </si>
  <si>
    <t>Hg</t>
  </si>
  <si>
    <t xml:space="preserve">Se </t>
  </si>
  <si>
    <t>Ag</t>
  </si>
  <si>
    <t xml:space="preserve">TI </t>
  </si>
  <si>
    <t xml:space="preserve">Ti </t>
  </si>
  <si>
    <t xml:space="preserve">U </t>
  </si>
  <si>
    <t xml:space="preserve">V </t>
  </si>
  <si>
    <t xml:space="preserve">Zn </t>
  </si>
  <si>
    <t>Sn</t>
  </si>
  <si>
    <r>
      <t>(H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SiO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</si>
  <si>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(HBO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</si>
  <si>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(°dH)</t>
  </si>
  <si>
    <t>Argon</t>
  </si>
  <si>
    <t>Helium</t>
  </si>
  <si>
    <r>
      <t>O</t>
    </r>
    <r>
      <rPr>
        <vertAlign val="subscript"/>
        <sz val="10"/>
        <rFont val="Arial"/>
        <family val="2"/>
      </rPr>
      <t>2</t>
    </r>
  </si>
  <si>
    <r>
      <t>H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S</t>
    </r>
  </si>
  <si>
    <r>
      <t>N</t>
    </r>
    <r>
      <rPr>
        <vertAlign val="subscript"/>
        <sz val="10"/>
        <rFont val="Arial"/>
        <family val="2"/>
      </rPr>
      <t>2</t>
    </r>
  </si>
  <si>
    <t>Ar</t>
  </si>
  <si>
    <r>
      <t>CO</t>
    </r>
    <r>
      <rPr>
        <vertAlign val="subscript"/>
        <sz val="10"/>
        <rFont val="Arial"/>
        <family val="2"/>
      </rPr>
      <t>2</t>
    </r>
  </si>
  <si>
    <t xml:space="preserve">He </t>
  </si>
  <si>
    <r>
      <t>H</t>
    </r>
    <r>
      <rPr>
        <vertAlign val="subscript"/>
        <sz val="10"/>
        <rFont val="Arial"/>
        <family val="2"/>
      </rPr>
      <t>2</t>
    </r>
  </si>
  <si>
    <r>
      <t>CH</t>
    </r>
    <r>
      <rPr>
        <vertAlign val="subscript"/>
        <sz val="10"/>
        <rFont val="Arial"/>
        <family val="2"/>
      </rPr>
      <t>4</t>
    </r>
  </si>
  <si>
    <r>
      <t>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H</t>
    </r>
    <r>
      <rPr>
        <vertAlign val="subscript"/>
        <sz val="10"/>
        <rFont val="Arial"/>
        <family val="2"/>
      </rPr>
      <t>6</t>
    </r>
  </si>
  <si>
    <t>CO</t>
  </si>
  <si>
    <t>(Vol-%)</t>
  </si>
  <si>
    <t>Radon</t>
  </si>
  <si>
    <t>Tritium</t>
  </si>
  <si>
    <r>
      <t>212</t>
    </r>
    <r>
      <rPr>
        <sz val="10"/>
        <rFont val="Arial"/>
        <family val="2"/>
      </rPr>
      <t>Pb</t>
    </r>
  </si>
  <si>
    <r>
      <t>214</t>
    </r>
    <r>
      <rPr>
        <sz val="10"/>
        <rFont val="Arial"/>
        <family val="2"/>
      </rPr>
      <t>Pb</t>
    </r>
  </si>
  <si>
    <r>
      <t>40</t>
    </r>
    <r>
      <rPr>
        <sz val="10"/>
        <rFont val="Arial"/>
        <family val="2"/>
      </rPr>
      <t>K</t>
    </r>
  </si>
  <si>
    <r>
      <t>137</t>
    </r>
    <r>
      <rPr>
        <sz val="10"/>
        <rFont val="Arial"/>
        <family val="2"/>
      </rPr>
      <t>Cs</t>
    </r>
  </si>
  <si>
    <r>
      <t>134</t>
    </r>
    <r>
      <rPr>
        <sz val="10"/>
        <rFont val="Arial"/>
        <family val="2"/>
      </rPr>
      <t>Cs</t>
    </r>
  </si>
  <si>
    <r>
      <t>3</t>
    </r>
    <r>
      <rPr>
        <sz val="10"/>
        <rFont val="Arial"/>
        <family val="2"/>
      </rPr>
      <t>H</t>
    </r>
  </si>
  <si>
    <r>
      <t>∆</t>
    </r>
    <r>
      <rPr>
        <vertAlign val="superscript"/>
        <sz val="10"/>
        <rFont val="Arial"/>
        <family val="2"/>
      </rPr>
      <t>18</t>
    </r>
    <r>
      <rPr>
        <sz val="10"/>
        <rFont val="Arial"/>
        <family val="2"/>
      </rPr>
      <t>O</t>
    </r>
  </si>
  <si>
    <t>(TU)</t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</si>
  <si>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He /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>He</t>
    </r>
  </si>
  <si>
    <t>(m/s)</t>
  </si>
  <si>
    <t>R</t>
  </si>
  <si>
    <t>H</t>
  </si>
  <si>
    <t>(Gauß-Krüger)</t>
  </si>
  <si>
    <t>(Fe)</t>
  </si>
  <si>
    <t>(Mn)</t>
  </si>
  <si>
    <t>Gießen</t>
  </si>
  <si>
    <t>Säuerling</t>
  </si>
  <si>
    <t>Bensheim</t>
  </si>
  <si>
    <t>Bodenfelde</t>
  </si>
  <si>
    <t>Speele</t>
  </si>
  <si>
    <t>Hofgeismar</t>
  </si>
  <si>
    <t>Volkmarsen</t>
  </si>
  <si>
    <t>Oberelsungen</t>
  </si>
  <si>
    <t>Ehrsten</t>
  </si>
  <si>
    <t>Westuffeln II</t>
  </si>
  <si>
    <t>Kassel-Ihringshausen</t>
  </si>
  <si>
    <t>Grifte</t>
  </si>
  <si>
    <t>Edertal-Bergheim</t>
  </si>
  <si>
    <t>Bad Wildungen-Reinhardshausen</t>
  </si>
  <si>
    <t>Bad Wildungen</t>
  </si>
  <si>
    <t>Bad Wildungen-Kleinern</t>
  </si>
  <si>
    <t>Wabern</t>
  </si>
  <si>
    <t>Malsfeld</t>
  </si>
  <si>
    <t>Nausis</t>
  </si>
  <si>
    <t>Bad Hersfeld</t>
  </si>
  <si>
    <t>Herleshausen</t>
  </si>
  <si>
    <t>Hattorf</t>
  </si>
  <si>
    <t>Sieglos</t>
  </si>
  <si>
    <t>Buchenau</t>
  </si>
  <si>
    <t>Bad Salzschlirf</t>
  </si>
  <si>
    <t>Großenlüder</t>
  </si>
  <si>
    <t>Herbstein</t>
  </si>
  <si>
    <t>Wallersdorf</t>
  </si>
  <si>
    <t>Kirtorf-Lehrbach</t>
  </si>
  <si>
    <t>Schiffelbach</t>
  </si>
  <si>
    <t>Frankenberg (Eder)</t>
  </si>
  <si>
    <t>Kombach</t>
  </si>
  <si>
    <t>Lohra</t>
  </si>
  <si>
    <t>Löhnberg-Selters</t>
  </si>
  <si>
    <t>Hadamar</t>
  </si>
  <si>
    <t>Bad Schwalbach</t>
  </si>
  <si>
    <t>Schlangenbad</t>
  </si>
  <si>
    <t>Geisenheim</t>
  </si>
  <si>
    <t>Kiedrich</t>
  </si>
  <si>
    <t>Eltville</t>
  </si>
  <si>
    <t>Wiesbaden</t>
  </si>
  <si>
    <t>Gießen-Wieseck</t>
  </si>
  <si>
    <t>Echzell</t>
  </si>
  <si>
    <t>Büdingen</t>
  </si>
  <si>
    <t>Gelnhausen</t>
  </si>
  <si>
    <t>Bad Orb</t>
  </si>
  <si>
    <t>Bad Soden-Salmünster</t>
  </si>
  <si>
    <t>Marjoß</t>
  </si>
  <si>
    <t>Bad Vilbel</t>
  </si>
  <si>
    <t>Rüsselsheim</t>
  </si>
  <si>
    <t>Stockstadt</t>
  </si>
  <si>
    <t>Heppenheim</t>
  </si>
  <si>
    <t>Bad König</t>
  </si>
  <si>
    <t>Trendelburg</t>
  </si>
  <si>
    <t>Rotenburg (Fulda)</t>
  </si>
  <si>
    <t>Bad Soden (Taunus)</t>
  </si>
  <si>
    <t>Bad Wildungen-Reitzenhagen</t>
  </si>
  <si>
    <t>Gemünden (Wohra)-Schiffelbach</t>
  </si>
  <si>
    <t>Buchenberg (Vöhl)</t>
  </si>
  <si>
    <t>Korbach-Oberense</t>
  </si>
  <si>
    <t>Neukirchen (Knüll)</t>
  </si>
  <si>
    <t>Neukirchen (Knüll)-Christerode</t>
  </si>
  <si>
    <t>Ottrau-Schorbach</t>
  </si>
  <si>
    <t>Neue Solebohrung</t>
  </si>
  <si>
    <t>Karlsbrunnen</t>
  </si>
  <si>
    <t>Versuchsbohrung</t>
  </si>
  <si>
    <t>Untersuchungsbohrung</t>
  </si>
  <si>
    <t>Gesundbrunnen</t>
  </si>
  <si>
    <t>Molkerei</t>
  </si>
  <si>
    <t>Röddenhof</t>
  </si>
  <si>
    <t>Sauerbrunnen II</t>
  </si>
  <si>
    <t>Ihringshausen</t>
  </si>
  <si>
    <t>Kurmittelhausbrunnen</t>
  </si>
  <si>
    <t>Gradierwerksbrunnen</t>
  </si>
  <si>
    <t>Thermalbrunnen</t>
  </si>
  <si>
    <t>Donarquelle</t>
  </si>
  <si>
    <t>Reinhardsquelle</t>
  </si>
  <si>
    <t>Helenenquelle</t>
  </si>
  <si>
    <t>Talquelle</t>
  </si>
  <si>
    <t>Bilsteinquelle</t>
  </si>
  <si>
    <t>Dorfquelle</t>
  </si>
  <si>
    <t>Büraberg</t>
  </si>
  <si>
    <t>Wildsbergquelle</t>
  </si>
  <si>
    <t>Renghausen</t>
  </si>
  <si>
    <t>Braach</t>
  </si>
  <si>
    <t>Reilos</t>
  </si>
  <si>
    <t>Breitenbach</t>
  </si>
  <si>
    <t>Meckbach</t>
  </si>
  <si>
    <t>Linggbrunnen</t>
  </si>
  <si>
    <t>Vitalisbrunnen</t>
  </si>
  <si>
    <t>Neubohrung 1964/65</t>
  </si>
  <si>
    <t>Philippsthal</t>
  </si>
  <si>
    <t>Bonifatiusbrunnen</t>
  </si>
  <si>
    <t>Sprudelbrunnen</t>
  </si>
  <si>
    <t>Georgsbrunnen</t>
  </si>
  <si>
    <t>Schoellerquelle</t>
  </si>
  <si>
    <t>Schwalbach</t>
  </si>
  <si>
    <t>Karlssprudel</t>
  </si>
  <si>
    <t>Gertrudisbrunnen</t>
  </si>
  <si>
    <t>Friedrich-Christian-Heilquelle</t>
  </si>
  <si>
    <t>Prinz-Heinrich-Quelle</t>
  </si>
  <si>
    <t>Sauerborn</t>
  </si>
  <si>
    <t>Sauerbrunnen</t>
  </si>
  <si>
    <t>Heiligenborn</t>
  </si>
  <si>
    <t>Lubentiusbrunnen</t>
  </si>
  <si>
    <t>Alte Römerquelle</t>
  </si>
  <si>
    <t>Weinbrunnen</t>
  </si>
  <si>
    <t>Stahlbrunnen</t>
  </si>
  <si>
    <t>Champagnerbrunnen</t>
  </si>
  <si>
    <t>Schlangenquelle</t>
  </si>
  <si>
    <t>Graf-Adolf-Quelle</t>
  </si>
  <si>
    <t>Echterquelle</t>
  </si>
  <si>
    <t>Virchowquelle</t>
  </si>
  <si>
    <t>Salzborn</t>
  </si>
  <si>
    <t>Waldaffaquelle</t>
  </si>
  <si>
    <t>Bohrung Alms/Intra</t>
  </si>
  <si>
    <t>Kochbrunnen</t>
  </si>
  <si>
    <t>Große Adlerquelle</t>
  </si>
  <si>
    <t>Faulbrunnen</t>
  </si>
  <si>
    <t>Dreililienquelle</t>
  </si>
  <si>
    <t>Seedammbrunnen</t>
  </si>
  <si>
    <t>Solsprudel</t>
  </si>
  <si>
    <t>Kaiserbrunnen</t>
  </si>
  <si>
    <t>Löwenquelle</t>
  </si>
  <si>
    <t>Ludwigsbrunnen</t>
  </si>
  <si>
    <t>Gailsche Tonwerke</t>
  </si>
  <si>
    <t>Graf-Meinhardt-Sprudel</t>
  </si>
  <si>
    <t>Römerbrunnen</t>
  </si>
  <si>
    <t>Lithiumquelle</t>
  </si>
  <si>
    <t>Södergrundquelle</t>
  </si>
  <si>
    <t>Nibelungenquelle</t>
  </si>
  <si>
    <t>Klosterbrunnen</t>
  </si>
  <si>
    <t>Fischhälterquelle</t>
  </si>
  <si>
    <t>Konservenfabrik</t>
  </si>
  <si>
    <t>Solebohrung 1977</t>
  </si>
  <si>
    <t>Philippsquelle</t>
  </si>
  <si>
    <t>Martinusquelle</t>
  </si>
  <si>
    <t>König-Heinrich-Sprudel</t>
  </si>
  <si>
    <t>Pacificus-Sprudel</t>
  </si>
  <si>
    <t>Selzerbrunnen</t>
  </si>
  <si>
    <t>Friedrich-Karl-Sprudel</t>
  </si>
  <si>
    <t>Schwefelquelle</t>
  </si>
  <si>
    <t>Tiefbrunnen I Hähnlein-West</t>
  </si>
  <si>
    <t>Basinusquelle</t>
  </si>
  <si>
    <t>Odenwaldquelle</t>
  </si>
  <si>
    <t>Fafnirbrunnen</t>
  </si>
  <si>
    <t>Kurparkbrunnen</t>
  </si>
  <si>
    <t>Tiefbohrung</t>
  </si>
  <si>
    <t>Gehöft Abgunst</t>
  </si>
  <si>
    <t>Bohrung HKZ 1001</t>
  </si>
  <si>
    <t>Milchbrunnen I</t>
  </si>
  <si>
    <t>Winklerbrunnen II</t>
  </si>
  <si>
    <t>Warmbrunnen III</t>
  </si>
  <si>
    <t>Solbrunnen IV</t>
  </si>
  <si>
    <t>Sauerbrunnen V</t>
  </si>
  <si>
    <t>Schwefelbrunnen VIb</t>
  </si>
  <si>
    <t>Schlangenbadquelle X</t>
  </si>
  <si>
    <t>Wiesenbrunnen XVIII</t>
  </si>
  <si>
    <t>Champagnerbrunnen XIXa</t>
  </si>
  <si>
    <t>Warmer Champagnerbrunnen XIXb</t>
  </si>
  <si>
    <t>Alter Sprudel XXIV</t>
  </si>
  <si>
    <t>Neuer Sprudel XXVII</t>
  </si>
  <si>
    <t>Stahlquelle XXVIII</t>
  </si>
  <si>
    <t>Königsquelle</t>
  </si>
  <si>
    <t>Schlossquelle</t>
  </si>
  <si>
    <t>Badequelle</t>
  </si>
  <si>
    <t>Helenenbrunnen</t>
  </si>
  <si>
    <t>Stahlquelle</t>
  </si>
  <si>
    <t>Tempelquelle</t>
  </si>
  <si>
    <t>Schachtquelle</t>
  </si>
  <si>
    <t>Johanniterquelle</t>
  </si>
  <si>
    <t>Bathildisquelle</t>
  </si>
  <si>
    <t>Mühlbrunnen</t>
  </si>
  <si>
    <t>Domänenquelle</t>
  </si>
  <si>
    <t>Mineralquelle</t>
  </si>
  <si>
    <t>Gemeindebrunnen</t>
  </si>
  <si>
    <t>Brunnenbohrung</t>
  </si>
  <si>
    <t>Zechstein</t>
  </si>
  <si>
    <t>Buntsandstein</t>
  </si>
  <si>
    <t>Zechstein, Rotliegend</t>
  </si>
  <si>
    <t>Rotliegend</t>
  </si>
  <si>
    <t>Lorsbach-Formation</t>
  </si>
  <si>
    <t>33.04.1971</t>
  </si>
  <si>
    <t>Institut Fresenius, Taunustein</t>
  </si>
  <si>
    <t>Fresenius</t>
  </si>
  <si>
    <t>Hygiene-Institut, Marburg</t>
  </si>
  <si>
    <t>Fresenius, Wiesbaden</t>
  </si>
  <si>
    <t>Landwirtschaftliches Untersuchungsamt, Kassel-Harleshausen</t>
  </si>
  <si>
    <t>Prof. Dr. Büsing, Marburg</t>
  </si>
  <si>
    <t>Staatliches Chemisches Untersuchungsamt, Kassel</t>
  </si>
  <si>
    <t>&lt;2</t>
  </si>
  <si>
    <t>&lt;5</t>
  </si>
  <si>
    <t>&lt;0,1</t>
  </si>
  <si>
    <t>313, 63</t>
  </si>
  <si>
    <t>Cs</t>
  </si>
  <si>
    <t>Rb</t>
  </si>
  <si>
    <r>
      <t>(Li</t>
    </r>
    <r>
      <rPr>
        <vertAlign val="superscript"/>
        <sz val="10"/>
        <rFont val="Arial"/>
        <family val="2"/>
      </rPr>
      <t>+</t>
    </r>
    <r>
      <rPr>
        <sz val="10"/>
        <rFont val="Arial"/>
        <family val="2"/>
      </rPr>
      <t>)</t>
    </r>
  </si>
  <si>
    <r>
      <t>(Sr</t>
    </r>
    <r>
      <rPr>
        <vertAlign val="superscript"/>
        <sz val="10"/>
        <rFont val="Arial"/>
        <family val="2"/>
      </rPr>
      <t>2+</t>
    </r>
    <r>
      <rPr>
        <sz val="10"/>
        <rFont val="Arial"/>
        <family val="2"/>
      </rPr>
      <t>)</t>
    </r>
  </si>
  <si>
    <t>Bad Arolsen</t>
  </si>
  <si>
    <t>Oberweser-Oedelsheim</t>
  </si>
  <si>
    <t>Molkereibrunnen</t>
  </si>
  <si>
    <t>Diemelstadt-Neudorf</t>
  </si>
  <si>
    <t>Bad Karlshafen</t>
  </si>
  <si>
    <t>Schlossbrunnen</t>
  </si>
  <si>
    <t>Bad Arolsen-Braunsen</t>
  </si>
  <si>
    <t>Zierenberg-Oberelsungen</t>
  </si>
  <si>
    <t>Calden-Ehrsten</t>
  </si>
  <si>
    <t>Calden-Westuffeln</t>
  </si>
  <si>
    <t>Kassel-Bad Wilhelmshöhe</t>
  </si>
  <si>
    <t>Bad Emstal-Sand</t>
  </si>
  <si>
    <t>Edermünde-Grifte</t>
  </si>
  <si>
    <t>Edertal-Mehlen</t>
  </si>
  <si>
    <t>Fritzlar-Geismar</t>
  </si>
  <si>
    <t>Fritzlar-Ungedanken</t>
  </si>
  <si>
    <t>Bad Zwesten</t>
  </si>
  <si>
    <t>Brunnen Zuckerfabrik</t>
  </si>
  <si>
    <t>Malsfeld-Beiseförth</t>
  </si>
  <si>
    <t>Knüllwald-Rengshausen</t>
  </si>
  <si>
    <t>Spangenberg-Mörshausen</t>
  </si>
  <si>
    <t>Mörshausen</t>
  </si>
  <si>
    <t>Rotenburg (Fulda)-Braach</t>
  </si>
  <si>
    <t>Ludwigsau-Reilos</t>
  </si>
  <si>
    <t>Breitenbach (Herzberg)</t>
  </si>
  <si>
    <t>Ludwigsau-Meckbach</t>
  </si>
  <si>
    <t>Knüllwald-Nausis</t>
  </si>
  <si>
    <t>Philippsthal (Werra)</t>
  </si>
  <si>
    <t>Hauneck-Sieglos</t>
  </si>
  <si>
    <t>Eiterfeld-Buchenau</t>
  </si>
  <si>
    <t>Burghaun-Rothenkirchen</t>
  </si>
  <si>
    <t>Salzbrunnen</t>
  </si>
  <si>
    <t>Schlitz-Pfordt</t>
  </si>
  <si>
    <t>Biedenkopf-Kombach</t>
  </si>
  <si>
    <t>Dillenburg-Eibach</t>
  </si>
  <si>
    <t>Schöffengrund-Schwalbach</t>
  </si>
  <si>
    <t>Leun-Biskirchen</t>
  </si>
  <si>
    <t>Greifenstein-Nenderoth</t>
  </si>
  <si>
    <t>Mengerskirchen-Probbach</t>
  </si>
  <si>
    <t>Limburg-Lindenholzhausen</t>
  </si>
  <si>
    <t>Burgschwalbach-Zollhaus</t>
  </si>
  <si>
    <t>Selters (Taunus)-Niederselters</t>
  </si>
  <si>
    <t>Bad Camberg-Oberselters</t>
  </si>
  <si>
    <t>Aarbergen-Rückershausen</t>
  </si>
  <si>
    <t>Heidenrod-Grebenroth</t>
  </si>
  <si>
    <t>Walluf-Niederwalluf</t>
  </si>
  <si>
    <t>Wiesbaden-Schierstein</t>
  </si>
  <si>
    <t>Kronberg (Taunus)</t>
  </si>
  <si>
    <t>Bad Nauheim-Schwalheim</t>
  </si>
  <si>
    <t>Butzbach-Fauerbach</t>
  </si>
  <si>
    <t>Fauerbach</t>
  </si>
  <si>
    <t>Münzenberg-Oberhörgern</t>
  </si>
  <si>
    <t>Echzell-Grundschwalheim</t>
  </si>
  <si>
    <t>Florstadt-Staden</t>
  </si>
  <si>
    <t>Ortenberg-Selters</t>
  </si>
  <si>
    <t>Biebergemünd-Roßbach</t>
  </si>
  <si>
    <t>Ebersburg-Weyhers</t>
  </si>
  <si>
    <t>Karben-Großkarben</t>
  </si>
  <si>
    <t>Bad Vilbel-Gronau</t>
  </si>
  <si>
    <t>Frankfurt (Main)-Berkersheim</t>
  </si>
  <si>
    <t>Frankfurt (Main)-Gallus</t>
  </si>
  <si>
    <t>Frankfurt (Main)-Nied</t>
  </si>
  <si>
    <t>Trebur-Astheim</t>
  </si>
  <si>
    <t>Groß-Gerau-Dornheim</t>
  </si>
  <si>
    <t>Stockstadt (Rhein)</t>
  </si>
  <si>
    <t>Alsbach-Hähnlein</t>
  </si>
  <si>
    <t>Buntsandstein, Zechstein</t>
  </si>
  <si>
    <t>Buntsandstein, Muschelkalk</t>
  </si>
  <si>
    <t>Massenkalk</t>
  </si>
  <si>
    <t>Basalt</t>
  </si>
  <si>
    <t>Quelle im Bach</t>
  </si>
  <si>
    <t>Quelle Obermühle</t>
  </si>
  <si>
    <t>Dr. Hildegard Dietrich-Quelle</t>
  </si>
  <si>
    <t>Bohrung Edertal</t>
  </si>
  <si>
    <t>Salmquelle</t>
  </si>
  <si>
    <t>Tiefbrunnen B</t>
  </si>
  <si>
    <t>Oestrich-Winkel</t>
  </si>
  <si>
    <t>Rheinbrunnen</t>
  </si>
  <si>
    <t>Neue Reinhardsquelle</t>
  </si>
  <si>
    <t>Weiße Quelle</t>
  </si>
  <si>
    <t>Gemeindequelle</t>
  </si>
  <si>
    <t>Universität Göttingen</t>
  </si>
  <si>
    <t>Institut Fresenius, Wiesbaden</t>
  </si>
  <si>
    <t>Schützenhofquelle</t>
  </si>
  <si>
    <t>Driedorf-Hohenroth</t>
  </si>
  <si>
    <t>Hohenroth I</t>
  </si>
  <si>
    <t>Hohenroth II</t>
  </si>
  <si>
    <t>Basalt, Tuff</t>
  </si>
  <si>
    <t>Flörsheim (Main)-Bad Weilbach</t>
  </si>
  <si>
    <t>Will</t>
  </si>
  <si>
    <t>Creve</t>
  </si>
  <si>
    <t>Brunnen Muttergarten</t>
  </si>
  <si>
    <t>Eltville-Hattenheim</t>
  </si>
  <si>
    <t>Thews 1972, Tafel 1 #172</t>
  </si>
  <si>
    <t>Thews 1972, Tafel 1 #178</t>
  </si>
  <si>
    <t>Wiesbaden-Erbenheim</t>
  </si>
  <si>
    <t>Privatbrunnen</t>
  </si>
  <si>
    <t>Thews 1972, Tafel 1 #181</t>
  </si>
  <si>
    <t>Hochheim (Main)</t>
  </si>
  <si>
    <t>Eschborn</t>
  </si>
  <si>
    <t>Thews 1972, Tafel 1 #201</t>
  </si>
  <si>
    <t xml:space="preserve">Rüdesheim (Rhein) </t>
  </si>
  <si>
    <t>Eltville-Martinsthal</t>
  </si>
  <si>
    <t>Brunnen Heberleitung</t>
  </si>
  <si>
    <t>Versuchsbohrung Lach</t>
  </si>
  <si>
    <t>Brunnen Kellersgrube</t>
  </si>
  <si>
    <t>Versuchsbohrung Mittelheim</t>
  </si>
  <si>
    <t>Versuchsbohrung Oestrich</t>
  </si>
  <si>
    <t>Staatliches Chemisches Untersuchungsamt, Wiesbaden</t>
  </si>
  <si>
    <t>Chemisches Laboratorium Dr. Kleeberg, Geisenheim</t>
  </si>
  <si>
    <t>Prof. Dr. Meinecke, Wiesbaden</t>
  </si>
  <si>
    <t>Hessisches Landesamt für Bodenforschung, Wiesbaden</t>
  </si>
  <si>
    <t>Oestrich-Winkel-Mittelheim</t>
  </si>
  <si>
    <t>Majorquelle VII</t>
  </si>
  <si>
    <t>Rüdesheim (Rhein)-Assmannshausen</t>
  </si>
  <si>
    <t>Chemisches Untersuchungsamt, Darmstadt</t>
  </si>
  <si>
    <t>Kurbrunnen</t>
  </si>
  <si>
    <t xml:space="preserve">J. Hoffmann </t>
  </si>
  <si>
    <t>Laboratorium Fresenius, Wiesbaden</t>
  </si>
  <si>
    <t>J. Löwe</t>
  </si>
  <si>
    <t>Schwefelbrunnen</t>
  </si>
  <si>
    <t>Dr. H. Popp, Frankfurt</t>
  </si>
  <si>
    <t>Gladenbach-Mornshausen</t>
  </si>
  <si>
    <t>Götzenmühle</t>
  </si>
  <si>
    <t>Mappesmühle</t>
  </si>
  <si>
    <t>Chemisches Untersuchungsamt Oberhessen, Gießen</t>
  </si>
  <si>
    <t>Eierquelle</t>
  </si>
  <si>
    <t>Keuper</t>
  </si>
  <si>
    <t>Prof. Dr. Karl Höll, Hameln</t>
  </si>
  <si>
    <t>Dannenberg</t>
  </si>
  <si>
    <t>Edertal-Anraff</t>
  </si>
  <si>
    <t>Dr. B. Wagner, Bad Salzbrunn</t>
  </si>
  <si>
    <t>Landwirtschaftliche Versuchsanstalt, Kassel</t>
  </si>
  <si>
    <t>Bad Sooden-Allendorf</t>
  </si>
  <si>
    <t>Röhnsprudel</t>
  </si>
  <si>
    <t>Dr. O. Wilke, Fulda</t>
  </si>
  <si>
    <t>C. Pistor</t>
  </si>
  <si>
    <t>Altselters I</t>
  </si>
  <si>
    <t>Altselters II</t>
  </si>
  <si>
    <t>H. R. Beyer, Wetzlar</t>
  </si>
  <si>
    <t>Robert-Koch-Institut für Hygiene, Berlin</t>
  </si>
  <si>
    <t>Bundesanstalt für Gewässerkunde, Koblenz</t>
  </si>
  <si>
    <t>Neubrunnen</t>
  </si>
  <si>
    <t>Ehebrunnen</t>
  </si>
  <si>
    <t>Antoniussprudel</t>
  </si>
  <si>
    <t>Siedehausquelle</t>
  </si>
  <si>
    <t>Ludwigbrunnen</t>
  </si>
  <si>
    <t>Louisenbrunnen</t>
  </si>
  <si>
    <t>Landgrafenbrunnen</t>
  </si>
  <si>
    <t>Solebohrung I</t>
  </si>
  <si>
    <t>Solebohrung III</t>
  </si>
  <si>
    <t>Solebohrung V</t>
  </si>
  <si>
    <t>Solebohrung VI</t>
  </si>
  <si>
    <t>Kurhausbrunnen</t>
  </si>
  <si>
    <t>Sturmiusbrunnen</t>
  </si>
  <si>
    <t>Paulinenbrunnen</t>
  </si>
  <si>
    <t>Barbarossaquelle</t>
  </si>
  <si>
    <t>Ottoquelle</t>
  </si>
  <si>
    <t>Wilhelmsquelle</t>
  </si>
  <si>
    <t>Benediktussprudel</t>
  </si>
  <si>
    <t>Paulinenstiftbrunnen</t>
  </si>
  <si>
    <t>Ludwigsquelle</t>
  </si>
  <si>
    <t>Institut Fresenius, Taunusstein</t>
  </si>
  <si>
    <t>&lt;1</t>
  </si>
  <si>
    <t>&lt;0,5</t>
  </si>
  <si>
    <t>Heilbrunnen</t>
  </si>
  <si>
    <t>&lt;3</t>
  </si>
  <si>
    <t>&lt;50</t>
  </si>
  <si>
    <t>A. Finkenwirth</t>
  </si>
  <si>
    <t>Victoria-Louisen-Brunnen</t>
  </si>
  <si>
    <t>&lt;20</t>
  </si>
  <si>
    <t>&lt;10</t>
  </si>
  <si>
    <t>&lt;100</t>
  </si>
  <si>
    <t>Roland-Krug-Quelle</t>
  </si>
  <si>
    <t>Muschelkalk</t>
  </si>
  <si>
    <t>Hermann-Vollrath-Brunnen</t>
  </si>
  <si>
    <t>Martinybrunnen III</t>
  </si>
  <si>
    <t>Benjamin-Niesen-Quelle</t>
  </si>
  <si>
    <t>Adelheidbrunnen</t>
  </si>
  <si>
    <t>Lindenbrunnen</t>
  </si>
  <si>
    <t>Betriebsbrunnen</t>
  </si>
  <si>
    <t>Stadtwerke Wiesbaden AG, GWW Laboratorium</t>
  </si>
  <si>
    <t>&lt;1,0</t>
  </si>
  <si>
    <t xml:space="preserve">Romeis/Bad Kissingen </t>
  </si>
  <si>
    <t>Spuren</t>
  </si>
  <si>
    <t>Alter Löwensprudel</t>
  </si>
  <si>
    <t>E. Naumann; revidiert durch K. Keilhack, Institut Fresenius, Taunusstein</t>
  </si>
  <si>
    <t>Romeis, Bad Kissingen</t>
  </si>
  <si>
    <t>Laborunion, Lüdersfeld</t>
  </si>
  <si>
    <t>Staatliches Medizinal-, Lebensmittel- und Veterinäruntersuchungsamt Nordhessen, Kassel</t>
  </si>
  <si>
    <t>Fresenius, Taunusstein</t>
  </si>
  <si>
    <t>Martinybrunnen I</t>
  </si>
  <si>
    <t>Institut Dr. Nuss, Bad Kissingen</t>
  </si>
  <si>
    <t>Wilhelmsbrunnen VIa</t>
  </si>
  <si>
    <t>Badesprudel I</t>
  </si>
  <si>
    <t>Carl-Roth-Brunnen</t>
  </si>
  <si>
    <t>Fritz-Hamm-Sprudel</t>
  </si>
  <si>
    <t>Neuer Löwensprudel</t>
  </si>
  <si>
    <t>Institut für Hygiene und Umwelt, Lollar</t>
  </si>
  <si>
    <t>Immolab, Harburg (Schwaben)</t>
  </si>
  <si>
    <t>Bunte Schiefer</t>
  </si>
  <si>
    <t>Rn</t>
  </si>
  <si>
    <t>Radium</t>
  </si>
  <si>
    <t xml:space="preserve">Ra </t>
  </si>
  <si>
    <t>Schalstein</t>
  </si>
  <si>
    <t>Mengerskirchen-Dillhausen</t>
  </si>
  <si>
    <t>Mehlen II</t>
  </si>
  <si>
    <t>Wasserwerk Im Mörsch</t>
  </si>
  <si>
    <t>Rasdorf-Grüsselbach</t>
  </si>
  <si>
    <t>Drän</t>
  </si>
  <si>
    <t>Drainage</t>
  </si>
  <si>
    <t>Hohenroda-Mansbach</t>
  </si>
  <si>
    <t>Meiselgraben</t>
  </si>
  <si>
    <t>Staatliches Medizinaluntersuchungsamt, Fulda</t>
  </si>
  <si>
    <t>Mücke-Merlau</t>
  </si>
  <si>
    <t>B-186 OVAG</t>
  </si>
  <si>
    <t>Geologische Forschungsstelle der Oberhessischen Versorgungsbetriebe AG, Hungen</t>
  </si>
  <si>
    <t>Mücke-Niedergemünden</t>
  </si>
  <si>
    <t>Nieder-Gemünden</t>
  </si>
  <si>
    <t>Staatliches Chemisches Untersuchungsamt, Gießen</t>
  </si>
  <si>
    <t>Cornberg-Rockensüß</t>
  </si>
  <si>
    <t>Rockensüß</t>
  </si>
  <si>
    <t>Sontra-Hornel</t>
  </si>
  <si>
    <t>Hornel</t>
  </si>
  <si>
    <t>Sontra-Berneburg</t>
  </si>
  <si>
    <t>Berneburg</t>
  </si>
  <si>
    <t>Pfungstadt</t>
  </si>
  <si>
    <t>Pfungstadt I</t>
  </si>
  <si>
    <t>Naststätten</t>
  </si>
  <si>
    <t>Nastättener Sauerbrunnen</t>
  </si>
  <si>
    <t>Chemisches Labor Fresenius, Wiesbaden</t>
  </si>
  <si>
    <t>Edertal-Hemfurth-Edersee</t>
  </si>
  <si>
    <t>Brunnen Edersee</t>
  </si>
  <si>
    <t>Landwirtschaftliches Untersuchungsamt, Kassel-Herleshausen</t>
  </si>
  <si>
    <t>Hemfurth I</t>
  </si>
  <si>
    <t>Staatliches chemisches Untersuchungsamt, Kassel</t>
  </si>
  <si>
    <t>Klinik und Institut für Physikalische Medizin der Universität Gießen, Bad Neuheim</t>
  </si>
  <si>
    <t>Laboratoriu Fresenius, Wiesbaden</t>
  </si>
  <si>
    <t>Dr. Wagner, Staatliche Kurverwaltung, Bad Salzbrunn</t>
  </si>
  <si>
    <t>Bad Arolsen-Neuberich</t>
  </si>
  <si>
    <t>Neu-Berich</t>
  </si>
  <si>
    <t>Volksmaren</t>
  </si>
  <si>
    <t>Engelsgrund</t>
  </si>
  <si>
    <t>Breuna</t>
  </si>
  <si>
    <t>Bad Arolsen-Volkerdinghausen</t>
  </si>
  <si>
    <t>Versuchsbohrung I</t>
  </si>
  <si>
    <t>Wolfhagen</t>
  </si>
  <si>
    <t>Stadtwald I</t>
  </si>
  <si>
    <t>Stadtwald II</t>
  </si>
  <si>
    <t>Stadtwald III</t>
  </si>
  <si>
    <t>Diemelstadt-Dehausen</t>
  </si>
  <si>
    <t>Stinkbrunnen</t>
  </si>
  <si>
    <t>Warburg-Germete</t>
  </si>
  <si>
    <t>Franziskusquelle</t>
  </si>
  <si>
    <t>Sauerbrunnen I</t>
  </si>
  <si>
    <t>Sauerbrunnen III</t>
  </si>
  <si>
    <t>Bromskirchen-Neuludwigsdorf</t>
  </si>
  <si>
    <t>Neuludwigsdorf</t>
  </si>
  <si>
    <t>Battenberg (Eder)</t>
  </si>
  <si>
    <t>Firma Stark Brunnen II</t>
  </si>
  <si>
    <t>Chemischen Instituts Fresenius, Taunusstein</t>
  </si>
  <si>
    <t>Treisbach</t>
  </si>
  <si>
    <t>Prof. Knoll, Institut für Umwelt-Hygiene und Krankenhaus-Hygiene, Marburg</t>
  </si>
  <si>
    <t>Geisbachtal/Frauenberg II</t>
  </si>
  <si>
    <t>Bohrung Friedlos</t>
  </si>
  <si>
    <t>Geisbachtal/Frauenberg I</t>
  </si>
  <si>
    <t>Geisbachtal/Frauenberg III</t>
  </si>
  <si>
    <t>Chemisches Laboratorium Fresenius, Wiesbaden</t>
  </si>
  <si>
    <t>Liebenau-Lamerden</t>
  </si>
  <si>
    <t>Nördliche Steinmühle</t>
  </si>
  <si>
    <t>Institut des Geologischen Landesamtes Nordrhein-Westfalen</t>
  </si>
  <si>
    <t>Ortsansässiger Apotheker</t>
  </si>
  <si>
    <t>Öffentliches Untersuchungsamt der Stadt Hanau, Hanau</t>
  </si>
  <si>
    <t>Sprudel VI</t>
  </si>
  <si>
    <t>Alheim-Niederellenbach</t>
  </si>
  <si>
    <t>Staatliches Medizinal-, Lebensmittel- und Veterinäruntersuchungsamt Nordhessen</t>
  </si>
  <si>
    <t>Alheim-Licherode</t>
  </si>
  <si>
    <t>Alheim-Heinebach</t>
  </si>
  <si>
    <t>Malsfeld-Dagobertshausen</t>
  </si>
  <si>
    <t>Morschen-Altenmorschen</t>
  </si>
  <si>
    <t>Morschen-Eubach</t>
  </si>
  <si>
    <t>Morschen-Neumorschen</t>
  </si>
  <si>
    <t>Firma Vietmeyer, Quelle 1</t>
  </si>
  <si>
    <t>Prof Dr. Höll, Hannover</t>
  </si>
  <si>
    <t>Fuldataler Mineralbrunnen</t>
  </si>
  <si>
    <t>Laborarorium Fresenius, Wiesbaden</t>
  </si>
  <si>
    <t>Domänenwiese II</t>
  </si>
  <si>
    <t>Domänenwiese III</t>
  </si>
  <si>
    <t>Domänenwiese I</t>
  </si>
  <si>
    <t>Westuffeln III</t>
  </si>
  <si>
    <t>Marberg</t>
  </si>
  <si>
    <t>Staatlich-Chemisches Untersuchungsamt, Wiesbaden</t>
  </si>
  <si>
    <t>Schwimmbad</t>
  </si>
  <si>
    <t>Neu-Isenburg</t>
  </si>
  <si>
    <t>Brunnen 14</t>
  </si>
  <si>
    <t>Institut Kuhlmann</t>
  </si>
  <si>
    <t>Brunnen 16</t>
  </si>
  <si>
    <t>Henninger-Bräu AG IV</t>
  </si>
  <si>
    <t>Henninger Bräu</t>
  </si>
  <si>
    <t>Dr. Aufrecht, Öffliches Labor für angewandte Chemie, Mikroskopie und Bakteriologie, Berlin</t>
  </si>
  <si>
    <t>Hochheim (Main)-Wallau</t>
  </si>
  <si>
    <t>Kasernbachtal</t>
  </si>
  <si>
    <t>Kassel</t>
  </si>
  <si>
    <t>Laborunion Prof. Höll, Lüdersfeld</t>
  </si>
  <si>
    <t>Dr. Popp, Frankfurt (Main)</t>
  </si>
  <si>
    <t>Dr. W. Sonne, Chemisches Prüfungs- und Auskunftsstation für Gewerbe, Darmstadt</t>
  </si>
  <si>
    <t xml:space="preserve">Görnerquelle </t>
  </si>
  <si>
    <t xml:space="preserve">Georg-Viktor-Quelle </t>
  </si>
  <si>
    <t>Oberursel</t>
  </si>
  <si>
    <t>Brunnen IV</t>
  </si>
  <si>
    <t>Brunnen III</t>
  </si>
  <si>
    <t>Sulzbach</t>
  </si>
  <si>
    <t>Liederbach (Taunus)</t>
  </si>
  <si>
    <t>Schwalbach (Taunus)</t>
  </si>
  <si>
    <t>Brunnen 3</t>
  </si>
  <si>
    <t>Kronthalbrunnen</t>
  </si>
  <si>
    <t>Frankfurt (Main)-Gutleutviertel</t>
  </si>
  <si>
    <t>R. Fresenius</t>
  </si>
  <si>
    <t>Bundesanstalt für Bodenkunde, Hannover</t>
  </si>
  <si>
    <r>
      <rPr>
        <sz val="10"/>
        <rFont val="Arial"/>
        <family val="2"/>
      </rPr>
      <t>∆</t>
    </r>
    <r>
      <rPr>
        <vertAlign val="superscript"/>
        <sz val="10"/>
        <rFont val="Arial"/>
        <family val="2"/>
      </rPr>
      <t>13</t>
    </r>
    <r>
      <rPr>
        <sz val="10"/>
        <rFont val="Arial"/>
        <family val="2"/>
      </rPr>
      <t>C</t>
    </r>
  </si>
  <si>
    <t>11.11.1878</t>
  </si>
  <si>
    <t>Schöneck-Oberdorfelden</t>
  </si>
  <si>
    <t>Oberdorfelden</t>
  </si>
  <si>
    <t>Prof. Dr. Knoll, Marburg</t>
  </si>
  <si>
    <t>Hermannsquelle</t>
  </si>
  <si>
    <t>Ludwigquelle</t>
  </si>
  <si>
    <t>Frankfurt (Main)-Niedererlenbach</t>
  </si>
  <si>
    <t>Luisenbrunnen</t>
  </si>
  <si>
    <t>Hassiasprudel I</t>
  </si>
  <si>
    <t>Romanisquelle</t>
  </si>
  <si>
    <t>Ritter-Bechtram-Sprudel</t>
  </si>
  <si>
    <t>Bad Vilbel-Massenheim</t>
  </si>
  <si>
    <t>Brodscher Sprudel</t>
  </si>
  <si>
    <t>Hassiasprudel II</t>
  </si>
  <si>
    <t>Hessenquelle II</t>
  </si>
  <si>
    <t>Hessentalquelle</t>
  </si>
  <si>
    <t>Chattiaquelle</t>
  </si>
  <si>
    <t>Sportquelle</t>
  </si>
  <si>
    <t>Venusquelle</t>
  </si>
  <si>
    <t>Kaiser-Friedrich-Quelle I</t>
  </si>
  <si>
    <t>Kaiser-Friedrich-Quelle III</t>
  </si>
  <si>
    <t>Hauptbahnhof I</t>
  </si>
  <si>
    <t>Hauptbahnhof II</t>
  </si>
  <si>
    <t>R. Fresenius, Wiesbaden</t>
  </si>
  <si>
    <t>Frankfurt (Main)-Innenstadt</t>
  </si>
  <si>
    <t>Grindbrunnen (Untermainkai)</t>
  </si>
  <si>
    <t>Grindbrunnen (Westhafen)</t>
  </si>
  <si>
    <t>Dr. G. Lange, Hannover</t>
  </si>
  <si>
    <t>0-10</t>
  </si>
  <si>
    <t>&gt;400</t>
  </si>
  <si>
    <t>n.d.</t>
  </si>
  <si>
    <r>
      <rPr>
        <sz val="10"/>
        <color theme="0"/>
        <rFont val="Calibri"/>
        <family val="2"/>
      </rPr>
      <t>≥</t>
    </r>
    <r>
      <rPr>
        <sz val="10"/>
        <color theme="0"/>
        <rFont val="Arial"/>
        <family val="2"/>
      </rPr>
      <t>20</t>
    </r>
  </si>
  <si>
    <t>Heidelberg</t>
  </si>
  <si>
    <t>Grebenhain-Ilbeshausen</t>
  </si>
  <si>
    <t>Hasselborn 2/2A</t>
  </si>
  <si>
    <t>Gersfeld-Obernhausen</t>
  </si>
  <si>
    <t>Medizinaluntersuchungsamt, Fulda</t>
  </si>
  <si>
    <t>Stadtwiese/Stadtbruch</t>
  </si>
  <si>
    <t>Grebenau-Wallersdorf</t>
  </si>
  <si>
    <t>Steinau (Straße)-Marjoß</t>
  </si>
  <si>
    <t>Offenbach (Main)</t>
  </si>
  <si>
    <t>Hanau-Großauheim</t>
  </si>
  <si>
    <t>Wasserwerk VI TB1</t>
  </si>
  <si>
    <t>Wasserwerk VI TB2</t>
  </si>
  <si>
    <t>Wasserwerk VI TB3</t>
  </si>
  <si>
    <t>Hanau-Wilhelmsbad</t>
  </si>
  <si>
    <t>Wilhelmsbad</t>
  </si>
  <si>
    <t>Hildebrandt</t>
  </si>
  <si>
    <t>Wiag-Hessen IV</t>
  </si>
  <si>
    <t>Bensheim-Auerbach</t>
  </si>
  <si>
    <t>HLUG (o.J.), Aktenzeichen 6217/40</t>
  </si>
  <si>
    <t>Nidda-Bad Salzhausen</t>
  </si>
  <si>
    <t>Elisabethenquelle (alt)</t>
  </si>
  <si>
    <t>Adriansprudel</t>
  </si>
  <si>
    <t>Lunaquelle</t>
  </si>
  <si>
    <t>Roßbach 1</t>
  </si>
  <si>
    <t>Roßbach 2</t>
  </si>
  <si>
    <t>VB II Bundesbahn</t>
  </si>
  <si>
    <t>Arkose</t>
  </si>
  <si>
    <t>Neuer Brunnen</t>
  </si>
  <si>
    <t>Neuseltersquelle</t>
  </si>
  <si>
    <t>H. Fresenius, Wiesbaden</t>
  </si>
  <si>
    <t>Name</t>
  </si>
  <si>
    <t>Na</t>
  </si>
  <si>
    <t>K</t>
  </si>
  <si>
    <t>Mg</t>
  </si>
  <si>
    <t>Ca</t>
  </si>
  <si>
    <t>Fe</t>
  </si>
  <si>
    <t>Mn</t>
  </si>
  <si>
    <t>Cl</t>
  </si>
  <si>
    <r>
      <t>NO</t>
    </r>
    <r>
      <rPr>
        <vertAlign val="subscript"/>
        <sz val="10"/>
        <rFont val="Arial"/>
        <family val="2"/>
      </rPr>
      <t>3</t>
    </r>
  </si>
  <si>
    <r>
      <t>SO</t>
    </r>
    <r>
      <rPr>
        <vertAlign val="subscript"/>
        <sz val="10"/>
        <rFont val="Arial"/>
        <family val="2"/>
      </rPr>
      <t>4</t>
    </r>
  </si>
  <si>
    <r>
      <t>HCO</t>
    </r>
    <r>
      <rPr>
        <vertAlign val="subscript"/>
        <sz val="10"/>
        <rFont val="Arial"/>
        <family val="2"/>
      </rPr>
      <t>3</t>
    </r>
  </si>
  <si>
    <r>
      <t>CO</t>
    </r>
    <r>
      <rPr>
        <vertAlign val="subscript"/>
        <sz val="10"/>
        <rFont val="Arial"/>
        <family val="2"/>
      </rPr>
      <t>3</t>
    </r>
  </si>
  <si>
    <t>Altenstadt I</t>
  </si>
  <si>
    <t>Dr. Pfeffer,  Hessisches Landesamt für Bodenforschung</t>
  </si>
  <si>
    <t>(FNU)</t>
  </si>
  <si>
    <t>Institut Fresenius 2017, https://lindenholzhausen.de/sauerborn</t>
  </si>
  <si>
    <t>Kaliwerk Wintershall</t>
  </si>
  <si>
    <t>Wasserwerk Hof Schönau Brunnen D</t>
  </si>
  <si>
    <t>Schürfung Mannbach</t>
  </si>
  <si>
    <t>Bad Soden-Salmünster-Romsthal</t>
  </si>
  <si>
    <t xml:space="preserve">Steinau (Straße) </t>
  </si>
  <si>
    <t xml:space="preserve">Tiefbrunnen </t>
  </si>
  <si>
    <t>Landwirtschaftliches Untersuchungsamt und Versuchsanstalt, Kassel-Harleshausen</t>
  </si>
  <si>
    <t>Zierenberg-Oelshausen</t>
  </si>
  <si>
    <t>Landwirtschaftliche Versuchsanstalt, Kassel-Herleshausen</t>
  </si>
  <si>
    <t>Römerquelle</t>
  </si>
  <si>
    <t>Dr. G Popp, Frankfurt</t>
  </si>
  <si>
    <t>Frankfurt (Main)-Niederrad</t>
  </si>
  <si>
    <t xml:space="preserve">Rotliegend </t>
  </si>
  <si>
    <t>Frankfurt (Main)-Osthafen</t>
  </si>
  <si>
    <t>E. Hintz &amp; L. Grünhut</t>
  </si>
  <si>
    <t>Gut Hohenau</t>
  </si>
  <si>
    <t>Ginsheim-Gustavsburg</t>
  </si>
  <si>
    <t xml:space="preserve">Trebur </t>
  </si>
  <si>
    <t>Trebur</t>
  </si>
  <si>
    <t>Hedderich</t>
  </si>
  <si>
    <t>Gut Unterau</t>
  </si>
  <si>
    <t>Mähn</t>
  </si>
  <si>
    <t>Beregnungsbrunnen Jung</t>
  </si>
  <si>
    <t>Beregnungsbrunnen Alt</t>
  </si>
  <si>
    <t>Friedrich</t>
  </si>
  <si>
    <t>Gut Röckenwörth</t>
  </si>
  <si>
    <t>Bellin</t>
  </si>
  <si>
    <t>Gut Oberau</t>
  </si>
  <si>
    <t>Gut Hohenau (Betriebsbrunnen)</t>
  </si>
  <si>
    <t>Dr. Sonne, Staatliche chemische Prüfungsanstalt für die Gewerbe, Darmstadt</t>
  </si>
  <si>
    <t>Chemisches Laboratorium Fresenius, Taunusstein</t>
  </si>
  <si>
    <t>Badesprudel II</t>
  </si>
  <si>
    <t>Dr. J. Skalweit, Lebensmittel-Untersuchungsamt, öffentliches chemisches Laboratorium der Stadt, Hannover</t>
  </si>
  <si>
    <t>Prof. H. Will, Gießen</t>
  </si>
  <si>
    <t>Huttenquelle</t>
  </si>
  <si>
    <t>Institut für gerichtliche Chemie und Mikroskopie, Prof. G. Popp und Dr. H. Popp</t>
  </si>
  <si>
    <t>Chemisch-technisches Laboratorium Dr. H Roth, Frankfurt</t>
  </si>
  <si>
    <t>*</t>
  </si>
  <si>
    <t>Trinksprudel I</t>
  </si>
  <si>
    <t>&lt; 5</t>
  </si>
  <si>
    <t>&lt; 2</t>
  </si>
  <si>
    <t>&lt; 1</t>
  </si>
  <si>
    <t>Trinksprudel II</t>
  </si>
  <si>
    <t>Trinksprudel Mischung</t>
  </si>
  <si>
    <t>Mischprobe aus Trinksprudel I+II</t>
  </si>
  <si>
    <t>Handbohrung Wettertal</t>
  </si>
  <si>
    <t>Schachtbrunnen</t>
  </si>
  <si>
    <t xml:space="preserve">Handbohrung  </t>
  </si>
  <si>
    <t>Bohrbrunnen</t>
  </si>
  <si>
    <t>Staatliches chemisches Untersuchungsamt, Gießen</t>
  </si>
  <si>
    <t>Straßenneubauamt Hessen-Mitte</t>
  </si>
  <si>
    <t>Zuckerfabrik</t>
  </si>
  <si>
    <t>Wassererschließung</t>
  </si>
  <si>
    <t>Bad Nauheim-Rödgen</t>
  </si>
  <si>
    <t>Bad Nauheim-Steinfurth</t>
  </si>
  <si>
    <t>Handbohrung 14a Wettertal</t>
  </si>
  <si>
    <t>Handbohrung</t>
  </si>
  <si>
    <t>Öffentliches chemisches Laboratorium, Landwirtschaftliche Untersuchungsstation, Fulda</t>
  </si>
  <si>
    <t>R. Schäffer, Institut für Angewandte Geowissenschaften, Darmstadt</t>
  </si>
  <si>
    <t>Münzenberg</t>
  </si>
  <si>
    <t>Rockenberg</t>
  </si>
  <si>
    <t>Flachbohrung</t>
  </si>
  <si>
    <t>Tiefbohrung II</t>
  </si>
  <si>
    <t>Mineralquelle Junkermühle</t>
  </si>
  <si>
    <t>Münzenberg-Trais</t>
  </si>
  <si>
    <t>Lich-Eberstadt</t>
  </si>
  <si>
    <t>Butzbach-Griedel</t>
  </si>
  <si>
    <t>Bad Nauheim-Niedermörlen</t>
  </si>
  <si>
    <t>Germaniabrunnen</t>
  </si>
  <si>
    <t>Steinquelle</t>
  </si>
  <si>
    <t>Staatliches Quellenforschungsinstitut, Bad Nauheim</t>
  </si>
  <si>
    <t>Bohrung 103</t>
  </si>
  <si>
    <t>Dr. W. Müller, Staatliches Quellenforschungsinstitut, Bad Nauheim</t>
  </si>
  <si>
    <t>Bohrung 27</t>
  </si>
  <si>
    <t>Baustoff- und Bodenprüfstelle beim Straßenbauamt Hessen-Mitte</t>
  </si>
  <si>
    <t>Rosbach (Höhe)-Niederrosbach</t>
  </si>
  <si>
    <t>Rosbach (Höhe)-Oberrosbach</t>
  </si>
  <si>
    <t>Bad Homburg (Höhe)</t>
  </si>
  <si>
    <t>Friedrichsdorf-Burgholzhausen</t>
  </si>
  <si>
    <t>Hungen-Traishorloff</t>
  </si>
  <si>
    <t>Grube Friedrich - Bohrung II</t>
  </si>
  <si>
    <t>Mineralquelle im Tagebau</t>
  </si>
  <si>
    <t>Hoffmann</t>
  </si>
  <si>
    <t>Wölfersheim-Berstadt</t>
  </si>
  <si>
    <t>Kreuzquelle</t>
  </si>
  <si>
    <t>Echzell-Bingenheim</t>
  </si>
  <si>
    <t>Niddatal-Bönstadt</t>
  </si>
  <si>
    <t>Karben-Kloppenheim</t>
  </si>
  <si>
    <t>Taunusbrunnen</t>
  </si>
  <si>
    <t>Karben-Rendel</t>
  </si>
  <si>
    <t>Scharmühle</t>
  </si>
  <si>
    <t>Ortenberg-Wippenbach</t>
  </si>
  <si>
    <t>Kapellenbrunnen</t>
  </si>
  <si>
    <t>Mineralquelle  Salzwiesen</t>
  </si>
  <si>
    <t>?</t>
  </si>
  <si>
    <t>Ulrichstein</t>
  </si>
  <si>
    <t>Forschungsbohrung</t>
  </si>
  <si>
    <t>Prof. Dr. Höll, Hannover</t>
  </si>
  <si>
    <t>Dr. Drechsler, Bad Nauheim</t>
  </si>
  <si>
    <t>Retschenhäuser Hof</t>
  </si>
  <si>
    <t xml:space="preserve">Zechstein </t>
  </si>
  <si>
    <t>n = 6</t>
  </si>
  <si>
    <t>n = 12</t>
  </si>
  <si>
    <t>n = 27</t>
  </si>
  <si>
    <t>n = 17</t>
  </si>
  <si>
    <t>n = 16</t>
  </si>
  <si>
    <t>n = 25</t>
  </si>
  <si>
    <t>n = 30 (Al, Sb, As, Pb, Cr, Co, Li, Ni, Rb, Se, Ag, Tl, Ti, U, V, Zn = 25)</t>
  </si>
  <si>
    <t>n = 68 (Hg = 67)</t>
  </si>
  <si>
    <t>n = 7 (Cu, U, V, O2 = 6; Redox, Si, Br, Al, Ba, Li, Rb, Sr, Ti, Zn = 5)</t>
  </si>
  <si>
    <t>n = 138 (Hg = 136; Co, Ni = 135)</t>
  </si>
  <si>
    <t>n = 55 (CO2 = 43)</t>
  </si>
  <si>
    <t>n =37 (Redox, Si, Br, Al, Sb, Ba, Be, Co, Li, Rb, Se, Ag, Sr, Tl, Ti, Zn)</t>
  </si>
  <si>
    <t>n = 109 (Ba = 93)</t>
  </si>
  <si>
    <t>n = 27 (Ba = 26)</t>
  </si>
  <si>
    <t>n = 39 (Cr, V = 37)</t>
  </si>
  <si>
    <t>n = 21</t>
  </si>
  <si>
    <t>n = 45 (As, Cr, V = 43</t>
  </si>
  <si>
    <t>n = 2</t>
  </si>
  <si>
    <t>Therme Heidelberg</t>
  </si>
  <si>
    <t>Weinheim</t>
  </si>
  <si>
    <t>Brühl (Baden)</t>
  </si>
  <si>
    <t>Bruchsal</t>
  </si>
  <si>
    <t>Muntzenheim (FR)</t>
  </si>
  <si>
    <t>Eschau (FR)</t>
  </si>
  <si>
    <t>Strasbourg-Cronenbourg (FR)</t>
  </si>
  <si>
    <t>Badenweiler</t>
  </si>
  <si>
    <t>Tiefbohrung III</t>
  </si>
  <si>
    <t>Freiburg (Breisgau)-Zähringen</t>
  </si>
  <si>
    <t>Marienbronn 101</t>
  </si>
  <si>
    <t>Lobsann (FR)</t>
  </si>
  <si>
    <t>Meistratzheim (FR)</t>
  </si>
  <si>
    <t>Sexau</t>
  </si>
  <si>
    <t>VB EM Sexau</t>
  </si>
  <si>
    <t>Insheim</t>
  </si>
  <si>
    <t>Geothermiebohrung GPK-2</t>
  </si>
  <si>
    <t>Ölbohrung LA-113</t>
  </si>
  <si>
    <t>Ölbohrung LA-107</t>
  </si>
  <si>
    <t>Ölbohrung LA-95</t>
  </si>
  <si>
    <t>Ölbohrung LA-134</t>
  </si>
  <si>
    <t>Ölbohrung LA-91</t>
  </si>
  <si>
    <t>Ölbohrung LA-53</t>
  </si>
  <si>
    <t>Ölbohrung LA-15</t>
  </si>
  <si>
    <t>Ölbohrung LA-7</t>
  </si>
  <si>
    <t>Ölbohrung LA-33</t>
  </si>
  <si>
    <t>Ölbohrung LA-42</t>
  </si>
  <si>
    <t>Ölbohrung NDL-101</t>
  </si>
  <si>
    <t>Ölbohrung NDL-102</t>
  </si>
  <si>
    <t>Rittershofen (FR)</t>
  </si>
  <si>
    <t>Bühl (Baden)</t>
  </si>
  <si>
    <t>Soultz-sous-Forêts (FR)</t>
  </si>
  <si>
    <t>Scheibenhard (FR)</t>
  </si>
  <si>
    <t>T: Basis Reservoir</t>
  </si>
  <si>
    <t>0.00092</t>
  </si>
  <si>
    <t>Thorium</t>
  </si>
  <si>
    <t xml:space="preserve">Th </t>
  </si>
  <si>
    <t>Kleine Adlerquelle</t>
  </si>
  <si>
    <t>Bohrung I</t>
  </si>
  <si>
    <t>Bohrung II</t>
  </si>
  <si>
    <t>Brühl I</t>
  </si>
  <si>
    <t>Bohrung Bühl</t>
  </si>
  <si>
    <t>Meistratzheim II</t>
  </si>
  <si>
    <t>Muntzenheim I</t>
  </si>
  <si>
    <t>Eschau I</t>
  </si>
  <si>
    <t>Cronenbourg I</t>
  </si>
  <si>
    <t>Bohrung Insheim</t>
  </si>
  <si>
    <t>Geothermiebohrung I</t>
  </si>
  <si>
    <t>Bohrung Rittershofen I</t>
  </si>
  <si>
    <t>Prof. Tillmans, Frankfurt</t>
  </si>
  <si>
    <t>Frankfurt (Main)-Sossenheim</t>
  </si>
  <si>
    <t>Sossenheimer Sprudel</t>
  </si>
  <si>
    <t>&lt;11</t>
  </si>
  <si>
    <t>Dr. Drechseler, Chemische Abteilung von Klinik und Institut für Physikalische Medizin und Balneologie der Universität Gießen, Bad Nauheim</t>
  </si>
  <si>
    <t>Brunnen II</t>
  </si>
  <si>
    <t>Theodorusquelle</t>
  </si>
  <si>
    <t>Nymphenquelle</t>
  </si>
  <si>
    <t>Fürstenbergquelle</t>
  </si>
  <si>
    <t>Nieste</t>
  </si>
  <si>
    <t>Hydroisotop, Schweitenkirchen</t>
  </si>
  <si>
    <r>
      <t>14</t>
    </r>
    <r>
      <rPr>
        <sz val="10"/>
        <rFont val="Arial"/>
        <family val="2"/>
      </rPr>
      <t>C</t>
    </r>
  </si>
  <si>
    <t>&lt;6</t>
  </si>
  <si>
    <t>R. Fresenius &amp; E. Hintz</t>
  </si>
  <si>
    <t>T. Günther &amp; R. Berg</t>
  </si>
  <si>
    <t>Uffelmann</t>
  </si>
  <si>
    <t>H. Hallwachs</t>
  </si>
  <si>
    <t>Bismarckquelle</t>
  </si>
  <si>
    <t>Dr. G. Popp &amp; H. Becker, Frankfurt (Main)</t>
  </si>
  <si>
    <t>R. Fresenius, Chemisches Laboratorium Fresenius, Wiesbaden</t>
  </si>
  <si>
    <t xml:space="preserve">T. Günther  </t>
  </si>
  <si>
    <t>Th. Dietrich</t>
  </si>
  <si>
    <t>T. Günther &amp; G. Taubert</t>
  </si>
  <si>
    <t>W. Sonne</t>
  </si>
  <si>
    <t>xx.xx.1892</t>
  </si>
  <si>
    <t>G. Popp &amp; H, Becker</t>
  </si>
  <si>
    <t>Th. Kyll</t>
  </si>
  <si>
    <t>R. Fresenius, Laboratorium Fresenius, Wiesbaden</t>
  </si>
  <si>
    <t>24.08.1863</t>
  </si>
  <si>
    <t>Oberselteser Mineralbrunnen</t>
  </si>
  <si>
    <t>E. Niederhäuser</t>
  </si>
  <si>
    <t>W. Sonne, Chemisches Prüfungs- und Auskunftsstation für Gewerbe, Darmstadt</t>
  </si>
  <si>
    <t>Elisabethenbrunnen</t>
  </si>
  <si>
    <t xml:space="preserve">H. Fresenius </t>
  </si>
  <si>
    <t>W. Sonne &amp; A. Rücker</t>
  </si>
  <si>
    <t>W. Sonne &amp; E. Franke</t>
  </si>
  <si>
    <t>HCO3+HS</t>
  </si>
  <si>
    <t>T. Günther</t>
  </si>
  <si>
    <t>C. Leber</t>
  </si>
  <si>
    <t>Dr. W. Sonne, Staatliche chemische Prüfungsanstalt für die Gewerbe, Darmstadt</t>
  </si>
  <si>
    <t>R. Fresenius &amp; H. Fresenius</t>
  </si>
  <si>
    <t>H. Fresenius</t>
  </si>
  <si>
    <t>Spiegelquelle</t>
  </si>
  <si>
    <t>G. Kerner</t>
  </si>
  <si>
    <t>Gemeindebadquelle</t>
  </si>
  <si>
    <t>Augusta-Viktoria-Bad</t>
  </si>
  <si>
    <t>Vier Jahreszeiten</t>
  </si>
  <si>
    <t>Himstedt et al. 1907, 268-269</t>
  </si>
  <si>
    <t>Kölner-Hof-Quelle</t>
  </si>
  <si>
    <t>A. Ebel</t>
  </si>
  <si>
    <t>Wilhelm-Heilanstalt-Quelle</t>
  </si>
  <si>
    <t>W. D'Orville &amp; W. Kalle</t>
  </si>
  <si>
    <t>Creuzburg-Wilhelmsglücksbrunn</t>
  </si>
  <si>
    <t>Großherzögin-Karolinenquelle</t>
  </si>
  <si>
    <t>Muschelkalk, Keuper</t>
  </si>
  <si>
    <t>E. Hintz, Wiesbaden</t>
  </si>
  <si>
    <t>Döbereiner</t>
  </si>
  <si>
    <t>Ph. Jochheim</t>
  </si>
  <si>
    <t>W. Casselmann</t>
  </si>
  <si>
    <t>J. v. Liebig</t>
  </si>
  <si>
    <t>Michelstadt-Steinbach</t>
  </si>
  <si>
    <t xml:space="preserve">Michelstadt </t>
  </si>
  <si>
    <t>Balserwiese</t>
  </si>
  <si>
    <t>Heuberg</t>
  </si>
  <si>
    <t>Michelstadt</t>
  </si>
  <si>
    <t>Michelstadt-Vielbrunn</t>
  </si>
  <si>
    <t>GruSchu 2019, Stadtwerke Michelstadt 2019</t>
  </si>
  <si>
    <t>Riedstadt-Wolfskehlen</t>
  </si>
  <si>
    <t>Kassel-Waldau</t>
  </si>
  <si>
    <t>Pfingstborn</t>
  </si>
  <si>
    <t>Dr. W. Sonne</t>
  </si>
  <si>
    <t>Wolfskehlen II</t>
  </si>
  <si>
    <t>Wolfskehlen IV</t>
  </si>
  <si>
    <t>Fritzlar</t>
  </si>
  <si>
    <t>Baunatal-Großenritte</t>
  </si>
  <si>
    <t>Gudensberg</t>
  </si>
  <si>
    <t>Buchenborn</t>
  </si>
  <si>
    <t>Felsberg</t>
  </si>
  <si>
    <t>Breuna-Oberlistingen</t>
  </si>
  <si>
    <t>Breuna-Wettesingen</t>
  </si>
  <si>
    <t>Wettesingen</t>
  </si>
  <si>
    <t>Oberlistingen</t>
  </si>
  <si>
    <t>Kassel-Niederzwehren</t>
  </si>
  <si>
    <t>Hessisch Lichtenau</t>
  </si>
  <si>
    <t>Firma Fröhlich &amp; Wolf</t>
  </si>
  <si>
    <t>Spangenberg-Nausis</t>
  </si>
  <si>
    <t>Sontra-Breitau</t>
  </si>
  <si>
    <t>Gemeindeborn</t>
  </si>
  <si>
    <t>Kressenteich</t>
  </si>
  <si>
    <t>Bebra</t>
  </si>
  <si>
    <t>Alter Lullusbrunnen</t>
  </si>
  <si>
    <t xml:space="preserve">Neuer Lullusbrunnen </t>
  </si>
  <si>
    <t>Bebra-Breitenbach</t>
  </si>
  <si>
    <t>Bad Hersfeld-Sorga</t>
  </si>
  <si>
    <t>Breitzbachsmühle</t>
  </si>
  <si>
    <t>Hünfeld</t>
  </si>
  <si>
    <t>Großenbacher Straße</t>
  </si>
  <si>
    <t>Hohenroda-Ransbach</t>
  </si>
  <si>
    <t>Ransbach IV</t>
  </si>
  <si>
    <t>Eichenzell-Kerzell</t>
  </si>
  <si>
    <t>Kerzell I</t>
  </si>
  <si>
    <t>Nielsen &amp; Rambow 1969, Tafel 14; Diederich et al. 1991, S. 82-83</t>
  </si>
  <si>
    <t>GruSchu 2019</t>
  </si>
  <si>
    <t>Pferdebadquelle</t>
  </si>
  <si>
    <t>Hessisches Landesamt für Umwelt und Geologie, Wiesbaden</t>
  </si>
  <si>
    <t>Quelle im Sillgraben</t>
  </si>
  <si>
    <t>Schwalbenbrunnen</t>
  </si>
  <si>
    <t>Großer Badesprudel</t>
  </si>
  <si>
    <t>Solesprudel</t>
  </si>
  <si>
    <r>
      <t>∆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H</t>
    </r>
  </si>
  <si>
    <t>Institut Fresenius, Wiesbaden/University of Cambridge</t>
  </si>
  <si>
    <t>Hessisches Landesamt für Umwelt und Geologie, Wiesbaden; University of Cambridge</t>
  </si>
  <si>
    <t>?; University of Cambridge</t>
  </si>
  <si>
    <t>Institut für Hygiene und Umweltmedizin/Universität Gießen; University of Cambridge</t>
  </si>
  <si>
    <t>Laboratorium Fresenius, Wiesbaden; University of Cambridge</t>
  </si>
  <si>
    <t>Kindersolbad II</t>
  </si>
  <si>
    <t>Gasquelle</t>
  </si>
  <si>
    <t>Bohrung XV</t>
  </si>
  <si>
    <t>Sprudel X</t>
  </si>
  <si>
    <t xml:space="preserve">Sprudel VII </t>
  </si>
  <si>
    <t>Großer Solsprudel</t>
  </si>
  <si>
    <t>Sprudel XII</t>
  </si>
  <si>
    <t>Friedrich-Wilhelm-Sprudel</t>
  </si>
  <si>
    <t>Sprudel XIV</t>
  </si>
  <si>
    <t>Ernst-Ludwig-Sprudel</t>
  </si>
  <si>
    <t>Schwalheimer Sauerbrunnen</t>
  </si>
  <si>
    <t>Neubohrung 1980</t>
  </si>
  <si>
    <t>Kinderbrunnen</t>
  </si>
  <si>
    <t>Liebesbrunnen</t>
  </si>
  <si>
    <t>Neuer Badesprudel</t>
  </si>
  <si>
    <t>Justus-von-Liebig-Brunnen</t>
  </si>
  <si>
    <t>Winklerquelle</t>
  </si>
  <si>
    <t>Alter Badestrudel</t>
  </si>
  <si>
    <t>Radke-Sprudel</t>
  </si>
  <si>
    <t>Alter Salzborn</t>
  </si>
  <si>
    <t>Neuer Trinksprudel I</t>
  </si>
  <si>
    <t>Neuer Trinksprudel II</t>
  </si>
  <si>
    <t>Bohrung IX</t>
  </si>
  <si>
    <t>Parkquelle</t>
  </si>
  <si>
    <t>Gronarissprudel</t>
  </si>
  <si>
    <t>Brückenbrunnen</t>
  </si>
  <si>
    <t>Thalbrunnen</t>
  </si>
  <si>
    <t>R: 5663 910 in Hölting 1973</t>
  </si>
  <si>
    <t>Hammerbrunnen</t>
  </si>
  <si>
    <t>Dorfbrunnen</t>
  </si>
  <si>
    <t xml:space="preserve"> Reinershäuser Brunnen</t>
  </si>
  <si>
    <t>Johannisbrunnen</t>
  </si>
  <si>
    <t>Victoria II</t>
  </si>
  <si>
    <t>Alte Steinbruchquelle</t>
  </si>
  <si>
    <t>Faulborn</t>
  </si>
  <si>
    <t>Alte Quelle</t>
  </si>
  <si>
    <t>Brunnen I</t>
  </si>
  <si>
    <t>Natron-Lithion-Quelle</t>
  </si>
  <si>
    <t>Wartberg</t>
  </si>
  <si>
    <t>Westuffeln I</t>
  </si>
  <si>
    <t>Westuffeln IV</t>
  </si>
  <si>
    <t>Brunnen Ried III</t>
  </si>
  <si>
    <t>Elfenquelle</t>
  </si>
  <si>
    <t>Grindbrunnen</t>
  </si>
  <si>
    <t>Schermulybrunnen, Faulbrunnen</t>
  </si>
  <si>
    <t>Brunnen Hessische Lehr- und Forstanstalt</t>
  </si>
  <si>
    <t>Sprudel V</t>
  </si>
  <si>
    <t>Sprudel IV</t>
  </si>
  <si>
    <t>Gelasprudel</t>
  </si>
  <si>
    <t>Helgenborn</t>
  </si>
  <si>
    <t>Kappesquelle</t>
  </si>
  <si>
    <t>Selteser Mineralbrunnen</t>
  </si>
  <si>
    <t>Selterssprudel</t>
  </si>
  <si>
    <t>Augusta-Victoria-Sprudel</t>
  </si>
  <si>
    <t>Eisenquelle</t>
  </si>
  <si>
    <t>Soleneubohrung</t>
  </si>
  <si>
    <t xml:space="preserve">Salzbrunnen I </t>
  </si>
  <si>
    <t>Salzbrunnen III</t>
  </si>
  <si>
    <t>Salzbrunnen V</t>
  </si>
  <si>
    <t>Lithionquelle</t>
  </si>
  <si>
    <t>Neue Römerquelle</t>
  </si>
  <si>
    <t>Marienquelle</t>
  </si>
  <si>
    <t>Kleine Schützenquelle</t>
  </si>
  <si>
    <t>Sonnenbergquelle?</t>
  </si>
  <si>
    <t>K: 180 in Griesshaber et al. 1992</t>
  </si>
  <si>
    <t>9 - 10</t>
  </si>
  <si>
    <r>
      <t>C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H</t>
    </r>
    <r>
      <rPr>
        <vertAlign val="subscript"/>
        <sz val="10"/>
        <rFont val="Arial"/>
        <family val="2"/>
      </rPr>
      <t>8</t>
    </r>
  </si>
  <si>
    <t>&lt;0,03</t>
  </si>
  <si>
    <t>Katzenmühle</t>
  </si>
  <si>
    <t>Q in 1936</t>
  </si>
  <si>
    <t>Stadt Bad Soden 2020</t>
  </si>
  <si>
    <t>Glockenbrunnen XI</t>
  </si>
  <si>
    <t>Trendelburg-Gottsbüren</t>
  </si>
  <si>
    <t>Trendelburg I</t>
  </si>
  <si>
    <t>Trendelburg II</t>
  </si>
  <si>
    <t>BGR, Hannover</t>
  </si>
  <si>
    <t>Grebenstein-Kressenbrunnen</t>
  </si>
  <si>
    <t>Quelle Kressenbrunnen</t>
  </si>
  <si>
    <t>Calden</t>
  </si>
  <si>
    <t>Wilhelmsthal</t>
  </si>
  <si>
    <t>Wasserwerk</t>
  </si>
  <si>
    <t>Hofgeismar-Hombressen</t>
  </si>
  <si>
    <t>Lempetal</t>
  </si>
  <si>
    <t>Grebenstein-Frankenhausen</t>
  </si>
  <si>
    <t>Frankenhausen I</t>
  </si>
  <si>
    <t>Frankenhausen II</t>
  </si>
  <si>
    <t>Immenhausen</t>
  </si>
  <si>
    <t>Immenhausen I</t>
  </si>
  <si>
    <t>Immenhausen II</t>
  </si>
  <si>
    <t>Immenhausen III</t>
  </si>
  <si>
    <t>Vellmar</t>
  </si>
  <si>
    <t>Vellmar I</t>
  </si>
  <si>
    <t>Vellmar II</t>
  </si>
  <si>
    <t>Velmar III</t>
  </si>
  <si>
    <t>Fuldatal-Simmershausen</t>
  </si>
  <si>
    <t>Simmershausen I</t>
  </si>
  <si>
    <t>Simmershausen II</t>
  </si>
  <si>
    <t>Simmershausen III</t>
  </si>
  <si>
    <t>Simmershausen IV</t>
  </si>
  <si>
    <t>Espenau-Hohenkirchen</t>
  </si>
  <si>
    <t>Simmershausen VI</t>
  </si>
  <si>
    <t>Niestetal-Sandershausen</t>
  </si>
  <si>
    <t>Niestetal-Heiligenrode</t>
  </si>
  <si>
    <t>Niestetal I (SWK)</t>
  </si>
  <si>
    <t>Niestetal VII (SWK)</t>
  </si>
  <si>
    <t>Städtische Werke Kassel</t>
  </si>
  <si>
    <t>Niestetal I (GWN)</t>
  </si>
  <si>
    <t>Niestetal II (GWN)</t>
  </si>
  <si>
    <t>Niestetal III (GWN)</t>
  </si>
  <si>
    <t>Niestetal IV (GWN)</t>
  </si>
  <si>
    <t>Gemeindewerke Niestetal</t>
  </si>
  <si>
    <t>Niestetal II (SWK)</t>
  </si>
  <si>
    <t>Niestetal III (SWK)</t>
  </si>
  <si>
    <t>Niestetal VI (SWK)</t>
  </si>
  <si>
    <t>Kassel-Bettenhausen</t>
  </si>
  <si>
    <t xml:space="preserve">WEGU </t>
  </si>
  <si>
    <t>Kassel-Harleshausen</t>
  </si>
  <si>
    <t>Harleshausen</t>
  </si>
  <si>
    <t>Kassel-Rothenditmold</t>
  </si>
  <si>
    <t>Henschelwerk Mittelfeld</t>
  </si>
  <si>
    <t>Hessisches Landesamt für Bodenforschung, Wiesbaden; BGR, Hannover</t>
  </si>
  <si>
    <t>Tränkeweg I</t>
  </si>
  <si>
    <t>Tränkeweg II</t>
  </si>
  <si>
    <t>Tränkeweg III</t>
  </si>
  <si>
    <t>Tränkeweg IV</t>
  </si>
  <si>
    <t>Baunatal II</t>
  </si>
  <si>
    <t>Baunatal-Guntershausen</t>
  </si>
  <si>
    <t>Baunatal VII</t>
  </si>
  <si>
    <t>Guntershausen</t>
  </si>
  <si>
    <t>Baunatal-Rengershausen</t>
  </si>
  <si>
    <t xml:space="preserve">Baunatal V </t>
  </si>
  <si>
    <t xml:space="preserve">Baunatal VI </t>
  </si>
  <si>
    <t>Baunatal-Altenbauna</t>
  </si>
  <si>
    <t>VW-Werksbrunnen I</t>
  </si>
  <si>
    <t>VW-Werksbrunnen II</t>
  </si>
  <si>
    <t>VW-Werksbrunnen III</t>
  </si>
  <si>
    <t>VW-Werksbrunnen IV</t>
  </si>
  <si>
    <t>VW-Werksbrunnen V</t>
  </si>
  <si>
    <t>Baunatal I</t>
  </si>
  <si>
    <t>Großenritte I</t>
  </si>
  <si>
    <t>Großenritte II</t>
  </si>
  <si>
    <t>Baunatal III</t>
  </si>
  <si>
    <t>Großenritte III</t>
  </si>
  <si>
    <t>Baunatal IV</t>
  </si>
  <si>
    <t>Großenritte IV</t>
  </si>
  <si>
    <t>Schauenburg-Elgershausen</t>
  </si>
  <si>
    <t>Schauenburg-Hoof</t>
  </si>
  <si>
    <t>Hoof</t>
  </si>
  <si>
    <t>Schauenburg-Breitenbach</t>
  </si>
  <si>
    <t>Oelshausen I</t>
  </si>
  <si>
    <t>Oelshausen II</t>
  </si>
  <si>
    <t>Ehlen III</t>
  </si>
  <si>
    <t>Niedenstein-Kirchberg</t>
  </si>
  <si>
    <t>Kirchberg I</t>
  </si>
  <si>
    <t>Kirchberg II</t>
  </si>
  <si>
    <t>Kirchberg III</t>
  </si>
  <si>
    <t>Söhrewald-Wellerode</t>
  </si>
  <si>
    <t>Söhrewald I</t>
  </si>
  <si>
    <t>Söhrewald II</t>
  </si>
  <si>
    <t>Söhrewald-Eiterhagen</t>
  </si>
  <si>
    <t>Eiterhagen</t>
  </si>
  <si>
    <t>Lohfelden-Crumbach</t>
  </si>
  <si>
    <t>Am Herchenbach I</t>
  </si>
  <si>
    <t>Am Herchenbach II</t>
  </si>
  <si>
    <t>Lohfelden I</t>
  </si>
  <si>
    <t>Lohfelden II</t>
  </si>
  <si>
    <t>Lohfelden III</t>
  </si>
  <si>
    <t>Lohfelden IV</t>
  </si>
  <si>
    <t>Crumbach/Wellerode III</t>
  </si>
  <si>
    <t>Crumbach/Wellerode IV</t>
  </si>
  <si>
    <t>&lt;1,5</t>
  </si>
  <si>
    <t>Flugplatz I</t>
  </si>
  <si>
    <t>Flugplatz II</t>
  </si>
  <si>
    <t>Tiefbohrung I</t>
  </si>
  <si>
    <t>Borken Zechstein I</t>
  </si>
  <si>
    <t>Preußenelektra</t>
  </si>
  <si>
    <t>Gombeth</t>
  </si>
  <si>
    <t>Haarhausen V</t>
  </si>
  <si>
    <t>Haarhausen VIII</t>
  </si>
  <si>
    <t>Neuental-Zimmerrode</t>
  </si>
  <si>
    <t xml:space="preserve">Haarhausen VI </t>
  </si>
  <si>
    <t>Haarhausen IX</t>
  </si>
  <si>
    <t>Melsungen</t>
  </si>
  <si>
    <t>Paularsch</t>
  </si>
  <si>
    <t>Alter Köhlerplatz</t>
  </si>
  <si>
    <t>Stadtwald</t>
  </si>
  <si>
    <t>Hospital</t>
  </si>
  <si>
    <t>Steinköpfchen</t>
  </si>
  <si>
    <t>Salmsbach</t>
  </si>
  <si>
    <t>Melgershäuser Wiese</t>
  </si>
  <si>
    <t>Altes Gehege</t>
  </si>
  <si>
    <t>Melsungen-Kirchhof</t>
  </si>
  <si>
    <t>Melsungen-Kehrenbach</t>
  </si>
  <si>
    <t>Hospitalland</t>
  </si>
  <si>
    <t>Melsungen-Günsterrode</t>
  </si>
  <si>
    <t>Hessisch Lichtenau-Hirschhagen</t>
  </si>
  <si>
    <t>Rohrbach I</t>
  </si>
  <si>
    <t>Hessisch Lichtenau-Walburg</t>
  </si>
  <si>
    <t>Walburg</t>
  </si>
  <si>
    <t>Großalmerode</t>
  </si>
  <si>
    <t>Querenberg</t>
  </si>
  <si>
    <t>Neukirchen (Knüll)-Hauptschwenda</t>
  </si>
  <si>
    <t>Sommerleid</t>
  </si>
  <si>
    <t>Neukirchen (Knüll)-Rückershausen</t>
  </si>
  <si>
    <t>Goldbach</t>
  </si>
  <si>
    <t>Eichenwald</t>
  </si>
  <si>
    <t>Wiera I</t>
  </si>
  <si>
    <t>Allendorf</t>
  </si>
  <si>
    <t>Schützenwald</t>
  </si>
  <si>
    <t>Schwalmstadt-Wiera</t>
  </si>
  <si>
    <t>Schwalmstadt-Allendorf</t>
  </si>
  <si>
    <t>Schwalmstadt-Niedergrenzbach</t>
  </si>
  <si>
    <t>Frielendorf</t>
  </si>
  <si>
    <t>Todenhausen</t>
  </si>
  <si>
    <t>Lenderscheid</t>
  </si>
  <si>
    <t>Ligrabrunnen</t>
  </si>
  <si>
    <t>Frielendorf-Linsingen</t>
  </si>
  <si>
    <t>Frielendorf-Lenderscheid</t>
  </si>
  <si>
    <t>Willingshausen-Merzhagen</t>
  </si>
  <si>
    <t>Merzhagen</t>
  </si>
  <si>
    <t>Schorbach</t>
  </si>
  <si>
    <t>Firma Rügener</t>
  </si>
  <si>
    <t>Christerode</t>
  </si>
  <si>
    <t>Neumorschen</t>
  </si>
  <si>
    <t>Eubach IV</t>
  </si>
  <si>
    <t>Rangengrund III</t>
  </si>
  <si>
    <t>Vielbrunn</t>
  </si>
  <si>
    <t>Steinbach</t>
  </si>
  <si>
    <t>Hegeholz</t>
  </si>
  <si>
    <t>Dagobertshausen</t>
  </si>
  <si>
    <t>Clausbach</t>
  </si>
  <si>
    <t>Holländische Straße</t>
  </si>
  <si>
    <t>Wasserkuppe</t>
  </si>
  <si>
    <t>Staden</t>
  </si>
  <si>
    <t>Fuhrpark</t>
  </si>
  <si>
    <t>Rechtebach</t>
  </si>
  <si>
    <t>Mariannenaue</t>
  </si>
  <si>
    <t>Anraff I</t>
  </si>
  <si>
    <t>Wichte II</t>
  </si>
  <si>
    <t>Wichte I</t>
  </si>
  <si>
    <t>(%-mod. C)</t>
  </si>
  <si>
    <r>
      <t>(</t>
    </r>
    <r>
      <rPr>
        <sz val="10"/>
        <rFont val="Calibri"/>
        <family val="2"/>
      </rPr>
      <t>‰-VPDB</t>
    </r>
    <r>
      <rPr>
        <sz val="10"/>
        <rFont val="Arial"/>
        <family val="2"/>
      </rPr>
      <t>)</t>
    </r>
  </si>
  <si>
    <r>
      <t>(</t>
    </r>
    <r>
      <rPr>
        <sz val="10"/>
        <rFont val="Calibri"/>
        <family val="2"/>
      </rPr>
      <t>‰-VSMOW</t>
    </r>
    <r>
      <rPr>
        <sz val="10"/>
        <rFont val="Arial"/>
        <family val="2"/>
      </rPr>
      <t>)</t>
    </r>
  </si>
  <si>
    <r>
      <t>(</t>
    </r>
    <r>
      <rPr>
        <sz val="10"/>
        <rFont val="Calibri"/>
        <family val="2"/>
      </rPr>
      <t>‰-VCDT</t>
    </r>
    <r>
      <rPr>
        <sz val="10"/>
        <rFont val="Arial"/>
        <family val="2"/>
      </rPr>
      <t>)</t>
    </r>
  </si>
  <si>
    <r>
      <rPr>
        <sz val="10"/>
        <rFont val="Arial"/>
        <family val="2"/>
      </rPr>
      <t>∆</t>
    </r>
    <r>
      <rPr>
        <vertAlign val="superscript"/>
        <sz val="10"/>
        <rFont val="Arial"/>
        <family val="2"/>
      </rPr>
      <t>34</t>
    </r>
    <r>
      <rPr>
        <sz val="10"/>
        <rFont val="Arial"/>
        <family val="2"/>
      </rPr>
      <t>S</t>
    </r>
  </si>
  <si>
    <t>Radium-224</t>
  </si>
  <si>
    <t>Radium-226</t>
  </si>
  <si>
    <t>Radium-228</t>
  </si>
  <si>
    <r>
      <t>224</t>
    </r>
    <r>
      <rPr>
        <sz val="10"/>
        <rFont val="Arial"/>
        <family val="2"/>
      </rPr>
      <t>Ra</t>
    </r>
  </si>
  <si>
    <r>
      <t>226</t>
    </r>
    <r>
      <rPr>
        <sz val="10"/>
        <rFont val="Arial"/>
        <family val="2"/>
      </rPr>
      <t>Ra</t>
    </r>
  </si>
  <si>
    <r>
      <t>228</t>
    </r>
    <r>
      <rPr>
        <sz val="10"/>
        <rFont val="Arial"/>
        <family val="2"/>
      </rPr>
      <t>Ra</t>
    </r>
  </si>
  <si>
    <t>10..05.2000</t>
  </si>
  <si>
    <t>T</t>
  </si>
  <si>
    <t>M</t>
  </si>
  <si>
    <t>B</t>
  </si>
  <si>
    <t>Na+Cl ≥ 14</t>
  </si>
  <si>
    <t>(g/L)</t>
  </si>
  <si>
    <t>≥1</t>
  </si>
  <si>
    <t>&gt;10-100</t>
  </si>
  <si>
    <t>&gt;100-400</t>
  </si>
  <si>
    <t xml:space="preserve">Mn </t>
  </si>
  <si>
    <r>
      <t>(mmol</t>
    </r>
    <r>
      <rPr>
        <vertAlign val="subscript"/>
        <sz val="10"/>
        <rFont val="Arial"/>
        <family val="2"/>
      </rPr>
      <t>eq</t>
    </r>
    <r>
      <rPr>
        <sz val="10"/>
        <rFont val="Arial"/>
        <family val="2"/>
      </rPr>
      <t>/L)</t>
    </r>
  </si>
  <si>
    <t>(eq-%)</t>
  </si>
  <si>
    <t>(%)</t>
  </si>
  <si>
    <t>∆IB</t>
  </si>
  <si>
    <t>(|%|)</t>
  </si>
  <si>
    <t>&lt;5%</t>
  </si>
  <si>
    <t>5- &lt;10%</t>
  </si>
  <si>
    <t>Groß-Umstadt</t>
  </si>
  <si>
    <t>Groß-Umstadt V</t>
  </si>
  <si>
    <t>Mörlenbach</t>
  </si>
  <si>
    <t>Weihrich IV</t>
  </si>
  <si>
    <t>(eq-% &gt; 20 %)</t>
  </si>
  <si>
    <t>(Municipality-Quarter)</t>
  </si>
  <si>
    <t>Alternative name</t>
  </si>
  <si>
    <t>(supplement, old name)</t>
  </si>
  <si>
    <t>Coordinates</t>
  </si>
  <si>
    <t>M E T A D A T A</t>
  </si>
  <si>
    <t>Altitude</t>
  </si>
  <si>
    <t>Final depth</t>
  </si>
  <si>
    <t xml:space="preserve">Static water </t>
  </si>
  <si>
    <t>level</t>
  </si>
  <si>
    <t>Geology</t>
  </si>
  <si>
    <t>Rock type</t>
  </si>
  <si>
    <t xml:space="preserve">R E F E R E N C E S </t>
  </si>
  <si>
    <t>Citation</t>
  </si>
  <si>
    <t>Observations</t>
  </si>
  <si>
    <t>P H Y S I C A L - C H E M I C A L     ( S U M -) P A R A M E T E R S</t>
  </si>
  <si>
    <t>Temperature</t>
  </si>
  <si>
    <t>Electric</t>
  </si>
  <si>
    <t>pH</t>
  </si>
  <si>
    <r>
      <t>potential E</t>
    </r>
    <r>
      <rPr>
        <vertAlign val="subscript"/>
        <sz val="10"/>
        <rFont val="Arial"/>
        <family val="2"/>
      </rPr>
      <t>H</t>
    </r>
  </si>
  <si>
    <t>Turbidity</t>
  </si>
  <si>
    <t>Discharge</t>
  </si>
  <si>
    <t>Total</t>
  </si>
  <si>
    <t>hardness</t>
  </si>
  <si>
    <t>Carbonate</t>
  </si>
  <si>
    <t>Total dissolved solids</t>
  </si>
  <si>
    <t>calculated</t>
  </si>
  <si>
    <t>stated</t>
  </si>
  <si>
    <t>Evaporation</t>
  </si>
  <si>
    <t>residue</t>
  </si>
  <si>
    <t xml:space="preserve">C H E M I C A L     P A R A M E T E R S     -     M A J O R     E L E M E N T S </t>
  </si>
  <si>
    <t>C H E M I C A L     P A R A M E T E R S     -     M I N O R     E L E M E N T S</t>
  </si>
  <si>
    <t>C H E M I C A L     P A R A M E T E R S     -     T R A C E     E L E M E N T S</t>
  </si>
  <si>
    <t>Sodium</t>
  </si>
  <si>
    <t>Chloride</t>
  </si>
  <si>
    <t>Sulphate</t>
  </si>
  <si>
    <t>Bicarbonate</t>
  </si>
  <si>
    <t>Potassium</t>
  </si>
  <si>
    <t>Iron</t>
  </si>
  <si>
    <t>Manganese</t>
  </si>
  <si>
    <t>Fluoride</t>
  </si>
  <si>
    <t>Bromide</t>
  </si>
  <si>
    <t>Iodide</t>
  </si>
  <si>
    <t>Nitrate</t>
  </si>
  <si>
    <t>Nitrite</t>
  </si>
  <si>
    <t>Silica</t>
  </si>
  <si>
    <t>Boric acid</t>
  </si>
  <si>
    <t>Silver</t>
  </si>
  <si>
    <t>Arsenic</t>
  </si>
  <si>
    <t>Cobalt</t>
  </si>
  <si>
    <t>Chromium</t>
  </si>
  <si>
    <t>Caesium</t>
  </si>
  <si>
    <t>Copper</t>
  </si>
  <si>
    <t>Mercury</t>
  </si>
  <si>
    <t>Molybdenum</t>
  </si>
  <si>
    <t>Lead</t>
  </si>
  <si>
    <t>Antimony</t>
  </si>
  <si>
    <t>Selenium</t>
  </si>
  <si>
    <t>Tin</t>
  </si>
  <si>
    <t>Titanium</t>
  </si>
  <si>
    <t>Uranium</t>
  </si>
  <si>
    <t>Zinc</t>
  </si>
  <si>
    <t>Oxigen</t>
  </si>
  <si>
    <t>Carbon dioxide</t>
  </si>
  <si>
    <t>Hydrosulphide</t>
  </si>
  <si>
    <t>Nitrogen</t>
  </si>
  <si>
    <t xml:space="preserve">Nitrogen </t>
  </si>
  <si>
    <t>Hydrogen</t>
  </si>
  <si>
    <t>Methane</t>
  </si>
  <si>
    <t>Ethane</t>
  </si>
  <si>
    <t>Propane</t>
  </si>
  <si>
    <t>Carbon monoxide</t>
  </si>
  <si>
    <t>Carbon</t>
  </si>
  <si>
    <t>Sulfur</t>
  </si>
  <si>
    <t>Lead-212</t>
  </si>
  <si>
    <t>Lead-214</t>
  </si>
  <si>
    <t>Potassium-40</t>
  </si>
  <si>
    <t>Iodine-131</t>
  </si>
  <si>
    <t>Caesium-137</t>
  </si>
  <si>
    <t>Caesium-134</t>
  </si>
  <si>
    <t>Depth</t>
  </si>
  <si>
    <t>Number of</t>
  </si>
  <si>
    <t>sampling points</t>
  </si>
  <si>
    <t>TDS</t>
  </si>
  <si>
    <t>E V A L U A T I O N</t>
  </si>
  <si>
    <t>Criteria</t>
  </si>
  <si>
    <t>D I S S O L V E D     G A S E S</t>
  </si>
  <si>
    <t>F R E E     G A S E S</t>
  </si>
  <si>
    <t>I S O T O P E S</t>
  </si>
  <si>
    <t>Staatsbad Bad Schwalbach 2020</t>
  </si>
  <si>
    <t>K / Fe / Mn</t>
  </si>
  <si>
    <t>Ca-K-Na-Mg</t>
  </si>
  <si>
    <t>SO4-NO3-HCO3</t>
  </si>
  <si>
    <t>Mg-Ca-Fe</t>
  </si>
  <si>
    <t>HCO3-NO3</t>
  </si>
  <si>
    <t>HCO3-CO3</t>
  </si>
  <si>
    <t>Anions</t>
  </si>
  <si>
    <t>Traces</t>
  </si>
  <si>
    <t>Quaternary</t>
  </si>
  <si>
    <t>Triassic</t>
  </si>
  <si>
    <t>Permian</t>
  </si>
  <si>
    <t>Triassic/Permian</t>
  </si>
  <si>
    <t xml:space="preserve">Silurian </t>
  </si>
  <si>
    <t>Silurian</t>
  </si>
  <si>
    <t>Silurian/Ordovician</t>
  </si>
  <si>
    <t>Artesian</t>
  </si>
  <si>
    <t>Free overrun</t>
  </si>
  <si>
    <t>Shaft</t>
  </si>
  <si>
    <t>Well</t>
  </si>
  <si>
    <t>Borehole</t>
  </si>
  <si>
    <t>Spring</t>
  </si>
  <si>
    <t>Hand drilling</t>
  </si>
  <si>
    <t>Quartzite</t>
  </si>
  <si>
    <t xml:space="preserve">Quartzite </t>
  </si>
  <si>
    <t>Sandstone</t>
  </si>
  <si>
    <t xml:space="preserve">Sandstone </t>
  </si>
  <si>
    <t>Quartzite, Sandstone</t>
  </si>
  <si>
    <t>Unconsolidated rock</t>
  </si>
  <si>
    <t>Dolomite</t>
  </si>
  <si>
    <t xml:space="preserve">Dolomite </t>
  </si>
  <si>
    <t>Limestone</t>
  </si>
  <si>
    <t>Sandstone, Limestone</t>
  </si>
  <si>
    <t>Arkose, Sandstone, Conglomerate</t>
  </si>
  <si>
    <t>Greenschist</t>
  </si>
  <si>
    <t>Sandstone, Limestone, Granite</t>
  </si>
  <si>
    <t>Granite</t>
  </si>
  <si>
    <t>Phyllite</t>
  </si>
  <si>
    <t>Chert</t>
  </si>
  <si>
    <t>Marl</t>
  </si>
  <si>
    <t>Limestone, Marl</t>
  </si>
  <si>
    <t>Marl, Dolomite</t>
  </si>
  <si>
    <t>Gypsum</t>
  </si>
  <si>
    <t>Tuff, Hawaiite</t>
  </si>
  <si>
    <t>Water type</t>
  </si>
  <si>
    <t>(DD/MM/YYYY)</t>
  </si>
  <si>
    <r>
      <t>(mmol</t>
    </r>
    <r>
      <rPr>
        <vertAlign val="subscript"/>
        <sz val="10"/>
        <rFont val="Arial"/>
        <family val="2"/>
      </rPr>
      <t>eq</t>
    </r>
    <r>
      <rPr>
        <sz val="10"/>
        <rFont val="Arial"/>
        <family val="2"/>
      </rPr>
      <t>/L)</t>
    </r>
  </si>
  <si>
    <r>
      <rPr>
        <sz val="10"/>
        <rFont val="Calibri"/>
        <family val="2"/>
      </rPr>
      <t>≥</t>
    </r>
    <r>
      <rPr>
        <sz val="10"/>
        <rFont val="Arial"/>
        <family val="2"/>
      </rPr>
      <t>10%</t>
    </r>
  </si>
  <si>
    <t>Ferruginous Ca-Na-HCO3-acidulous water</t>
  </si>
  <si>
    <t>xx/xx/1906</t>
  </si>
  <si>
    <t>Carlé 1975, pg. 200-201</t>
  </si>
  <si>
    <t>Diederich et al. 1991, pg. 72-73</t>
  </si>
  <si>
    <t>Middle and Upper Buntsandstein (S3-S7)</t>
  </si>
  <si>
    <t>Pöschl 1999, pg. 312-313,327-329</t>
  </si>
  <si>
    <t>Q: Estimation</t>
  </si>
  <si>
    <t>Niederellenbach (old)</t>
  </si>
  <si>
    <t>&lt;0.01</t>
  </si>
  <si>
    <t>&lt;0.005</t>
  </si>
  <si>
    <t>Pliocene</t>
  </si>
  <si>
    <t>Iron-rich brine</t>
  </si>
  <si>
    <t>Diederich &amp; Matthess 1972, pg. 254-255; Diederich et al. 1991, pg. 80-81</t>
  </si>
  <si>
    <t>Altenstadt (Hesse)</t>
  </si>
  <si>
    <t>Hölting 1951, pg. 28-38; Schwille 1953, pg. 322-323; Scharpff 1974, Tab. 5 (Appendix)</t>
  </si>
  <si>
    <t>Ca-Mg-SO4-water</t>
  </si>
  <si>
    <t>Hölting 1976, pg. 170-171, 192-195; Hölting 1981, pg. 142-143; Diederich et al. 1991, pg. 64-65</t>
  </si>
  <si>
    <t>Fluoride-containing Ca-Mg-SO4-mineral water</t>
  </si>
  <si>
    <t>Käß &amp; Käß 2008, pg. 235-236</t>
  </si>
  <si>
    <t>&lt;0.05</t>
  </si>
  <si>
    <t>&lt;0.3</t>
  </si>
  <si>
    <t>&lt;0.02</t>
  </si>
  <si>
    <t>&lt;0.5</t>
  </si>
  <si>
    <t>&lt;0.1</t>
  </si>
  <si>
    <t>Hölting 1981, pg. 142-143; Diederich et al. 1991, pg. 64-65</t>
  </si>
  <si>
    <t>Na: calculated from ionic balance</t>
  </si>
  <si>
    <t>Hölting 1976, pg. 168-171, 173</t>
  </si>
  <si>
    <t>xx/xx/1899</t>
  </si>
  <si>
    <t>Himstedt et al. 1907, pg. 106</t>
  </si>
  <si>
    <t>Na-Cl-HCO3-acidulous water</t>
  </si>
  <si>
    <t>xx/xx/1945</t>
  </si>
  <si>
    <t>Carlé 1975, pg. 201; Diederich et al. 1991, pg. 72-73</t>
  </si>
  <si>
    <t>Hölting 1979, pg. 88; Hölting 1981, pg. 142-143</t>
  </si>
  <si>
    <t>Ferruginous Ca-Na-SO4-Cl-thermal water</t>
  </si>
  <si>
    <t>Fluoride-containing Ca-Na-So4-Cl-thermal water</t>
  </si>
  <si>
    <t>Käß &amp; Käß 2008, pg. 431-432</t>
  </si>
  <si>
    <t>xx/xx/1905</t>
  </si>
  <si>
    <t>Himstedt et al. 1907, pg. 280</t>
  </si>
  <si>
    <t>Ferruginous Na-Ca-SO4-HCO3-mineral water</t>
  </si>
  <si>
    <t>xx/xx/1939</t>
  </si>
  <si>
    <t>Carlé 1975, pg.234-235</t>
  </si>
  <si>
    <t>Na-Cl-SO4-HCO3-water</t>
  </si>
  <si>
    <t>Matthess 1967a, pg. 181; Nielsen &amp; Rambow 1969, pg. 360, Tafel 14; Diederich et al. 1991, pg. 68-69</t>
  </si>
  <si>
    <t>Fluoride-containing Na-Ca-SO4-HCO3-water</t>
  </si>
  <si>
    <t>Käß &amp; Käß 2008, pg. 530-534</t>
  </si>
  <si>
    <t>Penetration of a fault zone</t>
  </si>
  <si>
    <t>Matthess 1967a, pg. 176-177, 258-261</t>
  </si>
  <si>
    <t>Matthess 1967a, pg. 178-179, 254-256</t>
  </si>
  <si>
    <t>Matthess 1967a, pg. 176-177, 256-257</t>
  </si>
  <si>
    <t>Matthess 1967a, pg. 178-179, 257-258</t>
  </si>
  <si>
    <t>Lower Buntsandstein (S1-S2)</t>
  </si>
  <si>
    <t>Na-Cl-SO4-mineral water</t>
  </si>
  <si>
    <t>Matthess 1967a, pg. 181; Carlé 1975, pg.234-235; Diederich et al. 1991, pg. 68-69</t>
  </si>
  <si>
    <t>Na-Ca-SO4-Cl-water</t>
  </si>
  <si>
    <t>Nielsen &amp; Rambow 1969, pg. 361, Tafel 14; Hölting 1981, pg. 142-143; Diederich et al. 1991, pg. 68-69; Käß &amp; Käß 2008, pg. 530-534</t>
  </si>
  <si>
    <t>Na-Ca-SO4-Cl-mineral water</t>
  </si>
  <si>
    <t>Udluft 1953, pg. 313; Matthess 1967a, pg. 181; Nielsen &amp; Rambow 1969, pg. 360, Tafel 14; Carlé 1975, pg.234-235; Diederich et al. 1991, pg. 68-69</t>
  </si>
  <si>
    <t>Fluoride-containing Na-Cl-SO4-water</t>
  </si>
  <si>
    <t>Lower Buntsandstein (S1-S2), Zechstein</t>
  </si>
  <si>
    <t>Nielsen &amp; Rambow 1969, pg. 361, Tafel 14</t>
  </si>
  <si>
    <t>Without hydrochemical data, position: own estimation</t>
  </si>
  <si>
    <t>Metavolcanite</t>
  </si>
  <si>
    <t>Na-Cl-acidulous water</t>
  </si>
  <si>
    <t>xx/xx/19xx</t>
  </si>
  <si>
    <t>Carlé 1975, pg. 206; Griesshaber et al. 1992, pg. 217, 225</t>
  </si>
  <si>
    <t>xx/xx/1901</t>
  </si>
  <si>
    <t>Na-Cl-acidulous waters</t>
  </si>
  <si>
    <t>xx/xx/1947</t>
  </si>
  <si>
    <t>Carlé 1975, pg. 206-207</t>
  </si>
  <si>
    <t>Mittelbach &amp; Siebert 2014, pg. 29</t>
  </si>
  <si>
    <t>Without hydrochemical data</t>
  </si>
  <si>
    <t>2.8 ± 0.5</t>
  </si>
  <si>
    <t>before 1992</t>
  </si>
  <si>
    <t>Griesshaber et al. 1992, pg. 217, 233</t>
  </si>
  <si>
    <t>xx/xx/1861</t>
  </si>
  <si>
    <t>Carlé 1975, pg. 206; Diederich et al. 1991, pg. 74-75</t>
  </si>
  <si>
    <t>xx/xx/1997</t>
  </si>
  <si>
    <t>Käß &amp; Käß 2008, pg. 546-549</t>
  </si>
  <si>
    <t>xx/xx/2010</t>
  </si>
  <si>
    <t>Mittelbach &amp; Siebert 2014, pg. 30</t>
  </si>
  <si>
    <t>0.30 ± 0.02</t>
  </si>
  <si>
    <t>xx/xx/1904</t>
  </si>
  <si>
    <t>Ferruginous Na-Cl-acidulous water</t>
  </si>
  <si>
    <t>before 1975</t>
  </si>
  <si>
    <t>Nielsen &amp; Rambow 1969, pg. 363, Tafel 14; Carlé 1975, pg. 206</t>
  </si>
  <si>
    <t>9.5 ± 0.3</t>
  </si>
  <si>
    <t>1.79 ± 0.06</t>
  </si>
  <si>
    <t>xx/xx/1857</t>
  </si>
  <si>
    <t>Na-Ca-Cl-HCO3-acidulous water</t>
  </si>
  <si>
    <t>Carlé 1975, pg. 206; Käß &amp; Käß 2008, pg. 546-549</t>
  </si>
  <si>
    <t>Na-Ca-Cl-HCO3-acidulous thermal water</t>
  </si>
  <si>
    <t>Carlé 1975, pg. 206-208; Diederich et al. 1991, pg. 74-75</t>
  </si>
  <si>
    <t>Acidulous brine</t>
  </si>
  <si>
    <t>xx/xx/1856</t>
  </si>
  <si>
    <t>Himstedt et al. 1907, pg. 172; Carlé 1975, pg. 206</t>
  </si>
  <si>
    <t>Ferruginous acidulous brine</t>
  </si>
  <si>
    <t>Nielsen &amp; Rambow 1969, pg. 363, Tafel 14; Diederich et al. 1991, pg. 74-75; Griesshaber et al. 1992, pg. 233</t>
  </si>
  <si>
    <t>17.2 ± 0.3</t>
  </si>
  <si>
    <t>Fresenius &amp; Kußmaul 1990, pg. 299-230; Griesshaber et al. 1992, pg. 217, 225</t>
  </si>
  <si>
    <t>Without hydrochemical data; 13C: -6.70 in Griesshaber et al. 1992</t>
  </si>
  <si>
    <t>2.1 ± 1.4</t>
  </si>
  <si>
    <t>Na-Cl-acidulous brine</t>
  </si>
  <si>
    <t>&lt;0.03</t>
  </si>
  <si>
    <t>Three different water planes: Na-Cl-HCO3-acidulous water, middle: sulphurous mineral water, bottom: ferruginous acidulous brine</t>
  </si>
  <si>
    <t>xx/xx/1872</t>
  </si>
  <si>
    <t>Filled up to 257m</t>
  </si>
  <si>
    <t>Middle Buntsandstein (S3-S6)</t>
  </si>
  <si>
    <t>Brines</t>
  </si>
  <si>
    <t>Udluft 1953, pg. 312; Diederich et al. 1991, pg. 64-65</t>
  </si>
  <si>
    <t>Date of analysis: 07/10/1950 in Diederich et al. 1991</t>
  </si>
  <si>
    <t>Nielsen &amp; Rambow 1969, pg. 357, Tafel 14; Diederich et al. 1991, pg. 64-65</t>
  </si>
  <si>
    <t>Na-Cl-water</t>
  </si>
  <si>
    <t>Käß &amp; Käß 2008, pg. 568-570</t>
  </si>
  <si>
    <t>Na-Cl-thermal brine</t>
  </si>
  <si>
    <t>Ca-K-HCO3-Cl-water</t>
  </si>
  <si>
    <t>34S: allocation of borehole uncertain</t>
  </si>
  <si>
    <t>Acratothermal water</t>
  </si>
  <si>
    <t>xx/xx/1972</t>
  </si>
  <si>
    <t>Diederich et al. 1991, pg. 82-83</t>
  </si>
  <si>
    <t>Position: own estimation</t>
  </si>
  <si>
    <t>xx/xx/1998</t>
  </si>
  <si>
    <t>Scharpff 1974, Tab. 5 (Appendix); Scharpff 1976, Tab. 12 (Appendix)</t>
  </si>
  <si>
    <t>R: 3482620, H: 5580300 in Scharpff 1974; Na: calculated from ionic balance</t>
  </si>
  <si>
    <t>Pleistocene</t>
  </si>
  <si>
    <t>Scharpff 1974, Tab. 5 (Appendix), Scharpff 1976, pg. 183-184</t>
  </si>
  <si>
    <t>Na-Ca-Cl-HCO3-thermal water</t>
  </si>
  <si>
    <t>Scharpff 1974, Tab. 5 (Appendix), Scharpff (1976), pg. 125-126, 172, Tab. 13 (Appendix)</t>
  </si>
  <si>
    <t>Himstedt et al. 1907, pg. 198</t>
  </si>
  <si>
    <t>Date of analysis: 1903/1904</t>
  </si>
  <si>
    <t>Michels &amp; Schmidt 2000, pg. 21</t>
  </si>
  <si>
    <t>Na-Cl-acidulous thermal water</t>
  </si>
  <si>
    <t>Scharpff 1974, Tab. 5 (Appendix); Scharpff 1976, Tab. 13 (Appendix); Carlé 1975, pg. 204; Diederich et al. 1991, pg. 76-77; Michels &amp; Schmidt 2000, pg. 21</t>
  </si>
  <si>
    <t>Michels &amp; Schmidt 2000, pg. 21, Anlage 6.1</t>
  </si>
  <si>
    <t>Himstedt et al. 1907, pg. 197; Michels &amp; Schmidt 2000, pg. 34</t>
  </si>
  <si>
    <t>Date of analysis: 1903/1904 in Himstedt et al. 1907</t>
  </si>
  <si>
    <t>Michels &amp; Schmidt 2000, pg. 34</t>
  </si>
  <si>
    <t>Scharpff 1974, Tab. 5 (Appendix); Scharpff 1976, Tab. 13 (Appendix); Carlé 1975, pg. 204-205; Michels &amp; Schmidt 2000, pg. 34</t>
  </si>
  <si>
    <t>Michels &amp; Schmidt 2000, pg. 34, Anlage 6.2</t>
  </si>
  <si>
    <t>Thermaler Na-Cl-acidulous water</t>
  </si>
  <si>
    <t>Käß &amp; Käß 2008, pg. 706-710</t>
  </si>
  <si>
    <t>0.33 - 1.0</t>
  </si>
  <si>
    <t>&lt;0.2</t>
  </si>
  <si>
    <t>&lt;0.025</t>
  </si>
  <si>
    <t>0.45 ± 0.03</t>
  </si>
  <si>
    <t>Michels &amp; Schmidt 2000, pg. 47</t>
  </si>
  <si>
    <t>Scharpff 1974, Tab. 5 (Appendix); Scharpff 1976, Tab. 13 (Appendix); Carlé 1975, pg. 204-205; Diederich et al. 1991, pg. 76-77; Michels &amp; Schmidt 2000, pg. 47, Anlage 6.3</t>
  </si>
  <si>
    <t>Griesshaber et al. 1992, pg. 218; Michels &amp; Schmidt 2000, pg. 47</t>
  </si>
  <si>
    <t>Michels &amp; Schmidt 2000, pg. 60</t>
  </si>
  <si>
    <t>Scharpff 1974, Tab. 5 (Appendix); Scharpff 1976, Tab. 13 (Appendix); Carlé 1975, pg. 204; Michels &amp; Schmidt 2000, pg. 60</t>
  </si>
  <si>
    <t>Dr. Drechseler, Sektion waterchemie und Chemische Balneologie von Klinik und Institut für Physikalische Medizin und Balneologie der Universität Gießen, Bad Nauheim</t>
  </si>
  <si>
    <t>Michels &amp; Schmidt 2000, pg. 60, Anlage 6.4</t>
  </si>
  <si>
    <t>Himstedt et al. 1907, pg. 195-196; Michels &amp; Schmidt 2000, pg. 74</t>
  </si>
  <si>
    <t>Michels &amp; Schmidt 2000, pg. 74</t>
  </si>
  <si>
    <t>Ferruginous and radium-containing acidulous thermal brine</t>
  </si>
  <si>
    <t>Nielsen &amp; Rambow 1969, pg. 363, Tafel 14; Scharpff 1974, Tab. 5 (Appendix); Scharpff 1976, Tab. 13 (Appendix); Carlé 1975, pg. 204; Diederich et al. 1991, pg. 76-77; Michels &amp; Schmidt 2000, pg. 74</t>
  </si>
  <si>
    <t>11.4 ± 0.3</t>
  </si>
  <si>
    <t>Michels &amp; Schmidt 2000, pg. 74, Anlage 6.5</t>
  </si>
  <si>
    <t>&lt;0.024</t>
  </si>
  <si>
    <t>0.09 ± 0.01</t>
  </si>
  <si>
    <t>Schäffer &amp; Sass 2016, pg. 312, 317</t>
  </si>
  <si>
    <t>Himstedt et al. 1907, pg. 196; Michels &amp; Schmidt 2000, pg. 87</t>
  </si>
  <si>
    <t>Michels &amp; Schmidt 2000, pg. 87</t>
  </si>
  <si>
    <t>Scharpff 1974, Tab. 5 (Appendix); Scharpff 1976, Tab. 13 (Appendix); Carlé 1975, pg. 204-205; Diederich et al. 1991, pg. 76-77; Michels &amp; Schmidt 2000, pg. 87</t>
  </si>
  <si>
    <t>Acidulous thermal brine</t>
  </si>
  <si>
    <t>Käß &amp; Käß 2008, pg. 706-710; Michels &amp; Schmidt 2000, pg. 74, Anlage 6.6</t>
  </si>
  <si>
    <t>Himstedt et al. 1907, pg. 197; Michels &amp; Schmidt 2000, pg. 100</t>
  </si>
  <si>
    <t>Michels &amp; Schmidt 2000, pg. 100</t>
  </si>
  <si>
    <t>Scharpff 1974, Tab. 5 (Appendix); Scharpff 1976, Tab. 13 (Appendix); Carlé 1975, pg. 204; Diederich et al. 1991, pg. 76-77; Michels &amp; Schmidt 2000, pg. 100</t>
  </si>
  <si>
    <t>Fe-CO2-thermal brine</t>
  </si>
  <si>
    <t>Michels &amp; Schmidt 2000, pg. 100, Anlage 6.7</t>
  </si>
  <si>
    <t>Stahl &amp; Diederich 1975, pg. 309-310</t>
  </si>
  <si>
    <t>1.4 ± 1.1</t>
  </si>
  <si>
    <t>xx/xx/1892</t>
  </si>
  <si>
    <t>Himstedt et al. 1907, pg. 68</t>
  </si>
  <si>
    <t>Scharpff 1976, pg. 130, Tab. 13</t>
  </si>
  <si>
    <t>xx/xx/1903</t>
  </si>
  <si>
    <t>Himstedt et al. 1907, pg. 522</t>
  </si>
  <si>
    <t>Nielsen &amp; Rambow 1969, pg. 362, Tafel 14; Scharpff 1974, Tab. 5 (Appendix); Scharpff 1976, pg. 128-129, 210, Tab. 13 (Appendix); Carlé 1975, pg. 219; Diederich et al. 1991, pg. 76-77; Käß &amp; Käß 2008, pg. 706-710</t>
  </si>
  <si>
    <t>Schwalheimer Acidulous water</t>
  </si>
  <si>
    <t>Himstedt et al. 1907, pg. 67</t>
  </si>
  <si>
    <t>Scharpff 1974, Tab. 5 (Appendix); Scharpff 1976, pg. 129, 209, Tab. 13 (Appendix); Carlé 1975, pg. 219; Diederich et al. 1991, pg. 74-75; Käß &amp; Käß 2008, pg. 706-710</t>
  </si>
  <si>
    <t>Scharpff 1974, Tab. 5 (Appendix); Wiegand &amp; Scharpff 1981, pg. 130-131</t>
  </si>
  <si>
    <t>xx/xx/1896</t>
  </si>
  <si>
    <t>Carlé 1975, pg.224-225</t>
  </si>
  <si>
    <t>F, Na-Cl-acidulous water</t>
  </si>
  <si>
    <t>Käß &amp; Käß 2008, pg. 742-746</t>
  </si>
  <si>
    <t>Himstedt et al. 1907, pg. 211-212</t>
  </si>
  <si>
    <t>Ferruginous Ca-acidulous brine</t>
  </si>
  <si>
    <t>Ferruginous Na-Ca-Cl-acidulous water</t>
  </si>
  <si>
    <t>Nielsen &amp; Rambow 1969, pg. 362, Tafel 14; Diederich et al. 1991, pg. 78-79</t>
  </si>
  <si>
    <t>Fresenius &amp; Kußmaul 1990, pg. 299-230; Griesshaber et al. 1992, pg. 218, 225,233</t>
  </si>
  <si>
    <t>Date of hydrochemical analysis unknown; 3He/4He: 0.68 on pages 225 and 233, but 0.13 on page 218</t>
  </si>
  <si>
    <t>1.5 ± 1.1</t>
  </si>
  <si>
    <t>F, Na-Ca-Cl-SO4-acidulous water</t>
  </si>
  <si>
    <t>xx/xx/1951</t>
  </si>
  <si>
    <t>Carlé 1975, pg.224-225; Hölting 1981, pg. 142-143</t>
  </si>
  <si>
    <t>Diederich et al. 1991, pg. 78-79</t>
  </si>
  <si>
    <t>F, Na-Cl-acidulous brine</t>
  </si>
  <si>
    <t>xx/xx/1898</t>
  </si>
  <si>
    <t>Himstedt et al. 1907, pg. 227-228</t>
  </si>
  <si>
    <t>Position: map in Käß &amp; Käß 2008</t>
  </si>
  <si>
    <t>xx/xx/1956</t>
  </si>
  <si>
    <t>Prof. Dr. K. Höll, Laboratorium für wateruntersuchung, Hameln</t>
  </si>
  <si>
    <t>Kupfahl &amp; Müller-Haeckel 1965, pg. 188; Diederich et al. 1991, pg. 70-71</t>
  </si>
  <si>
    <t>xx/xx/1960</t>
  </si>
  <si>
    <t>Nielsen &amp; Rambow 1969, pg. 362, Tafel 14; Carlé 1975, pg.227-228</t>
  </si>
  <si>
    <t>Käß &amp; Käß 2008, pg. 850-854</t>
  </si>
  <si>
    <t>Kupfahl &amp; Müller-Haeckel 1965, pg. 186; Nielsen &amp; Rambow 1969, pg. 362, Tafel 14; Carlé 1975, pg.227-228</t>
  </si>
  <si>
    <t>Kurhausbrunnen (new)</t>
  </si>
  <si>
    <t>xx/xx/1865</t>
  </si>
  <si>
    <t>Himstedt et al. 1907, pg. 229-230</t>
  </si>
  <si>
    <t>Na-Cl-mineral water</t>
  </si>
  <si>
    <t>Carlé 1975, pg.227-228</t>
  </si>
  <si>
    <t>Ferruginous and sulphurous Na-Cl-HCO3-mineral water</t>
  </si>
  <si>
    <t>xx/xx/1863</t>
  </si>
  <si>
    <t>Himstedt et al. 1907, pg. 230; Carlé 1975, pg.227-228</t>
  </si>
  <si>
    <t>0.3 - 1.0</t>
  </si>
  <si>
    <t>Himstedt et al. 1907, pg. 228</t>
  </si>
  <si>
    <t>Kupfahl &amp; Müller-Haeckel 1965, pg. 188; Carlé 1975, pg.227-228; Diederich et al. 1991, pg. 70-71</t>
  </si>
  <si>
    <t>Fresenius &amp; Kußmaul 1990, pg. 299-230; Griesshaber et al. 1992, pg. 218</t>
  </si>
  <si>
    <t>Position: map in Käß &amp; Käß 2008; Without hydrochemical data</t>
  </si>
  <si>
    <t>0.8 ± 1.4</t>
  </si>
  <si>
    <t>xx/xx/1849</t>
  </si>
  <si>
    <t>Kupfahl &amp; Müller-Haeckel 1965, pg. 186; Carlé 1975, pg.227-228</t>
  </si>
  <si>
    <t>Ferruginous Ca-Mg-HCO3-acidulous water</t>
  </si>
  <si>
    <t>Carlé 1975, pg. 200</t>
  </si>
  <si>
    <t>Ca-Mg-HCO3-acidulous water</t>
  </si>
  <si>
    <t>xx/xx/1859</t>
  </si>
  <si>
    <t>Ferruginous acidulous water</t>
  </si>
  <si>
    <t>Mg-Ca-HCO3-acidulous water</t>
  </si>
  <si>
    <t>xx/xx/1866</t>
  </si>
  <si>
    <t>xx/xx/1853</t>
  </si>
  <si>
    <t>2.16 ± 0.06</t>
  </si>
  <si>
    <t>xx/xx/1934</t>
  </si>
  <si>
    <t>Ferruginous Mg-Ca-HCO3-acidulous water</t>
  </si>
  <si>
    <t>xx/xx/1928</t>
  </si>
  <si>
    <t>Carlé 1975, pg.200; Diederich et al. 1991, pg. 72-73; Griesshaber et al. 1992, pg. 233</t>
  </si>
  <si>
    <t>Mg-Ca-HCO3-CO2-mineral water</t>
  </si>
  <si>
    <t>Käß &amp; Käß 2008, pg. 914-916</t>
  </si>
  <si>
    <t>Himstedt et al. 1907, pg. 246; Michels et al. 1930a, pg. 67</t>
  </si>
  <si>
    <t>Ferruginous acidulous thermal brine</t>
  </si>
  <si>
    <t>Carlé 1975, pg. 208-209</t>
  </si>
  <si>
    <t>xx/xx/1981</t>
  </si>
  <si>
    <t>Golwer 2005, pg. 24</t>
  </si>
  <si>
    <t>xx/xx/1991</t>
  </si>
  <si>
    <t>Laboratorium für wateruntersuchungen Prof. Dr. Höll, Hannover</t>
  </si>
  <si>
    <t>Golwer 2005, pg. 14, 21, 24, 26</t>
  </si>
  <si>
    <t>Analysis: 04 - 06/12/2001; pH, Q: mean 1994-2003</t>
  </si>
  <si>
    <t>Fluoride-continaing and carbonated thermal brine</t>
  </si>
  <si>
    <t>Golwer 2009, pg. 138-139, 249-250</t>
  </si>
  <si>
    <t>&lt;0.08</t>
  </si>
  <si>
    <t>xx/xx/1839</t>
  </si>
  <si>
    <t>Liebig 1839c, pg. 61-62; Himstedt et al. 1907, pg. 245; Michels et al. 1930a, pg. 67</t>
  </si>
  <si>
    <t>Udluft 1957, pg. 175; Carlé 1975, pg. 208-209</t>
  </si>
  <si>
    <t>xx/xx/1858</t>
  </si>
  <si>
    <t>xx/xx/1949</t>
  </si>
  <si>
    <t>Carlé 1975, pg. 208-209; Diederich et al. 1991, pg. 74-75; Golwer 2005, pg. 23; Golwer 2009, pg. 163</t>
  </si>
  <si>
    <t>Himstedt et al. 1907, pg. 242; Michels et al. 1930a, pg. 67</t>
  </si>
  <si>
    <t>Na-Cl-HCO3-acidulous thermal water</t>
  </si>
  <si>
    <t>Ferruginous acbidulous thermal brine</t>
  </si>
  <si>
    <t>Nielsen &amp; Rambow 1969, pg. 363, Tafel 14; Carlé 1975, pg. 208-209; Diederich et al. 1991, pg. 74-75; Golwer 2005, pg. 23</t>
  </si>
  <si>
    <t>9.6 ± 0.3</t>
  </si>
  <si>
    <t>Fresenius &amp; Kußmaul 1990, pg. 299-230; Griesshaber et al. 1992, pg. 217</t>
  </si>
  <si>
    <t>0.6 ± 1.2</t>
  </si>
  <si>
    <t>0.19 ± 0.02</t>
  </si>
  <si>
    <t>Fluoride-containing and carbonated thermal brine</t>
  </si>
  <si>
    <t>Analysis: 04 - 06/12/2001; pH, Q: mean 1996-2003</t>
  </si>
  <si>
    <t>Fluoride-containing Na-Cl-acidulous water</t>
  </si>
  <si>
    <t>Abandoned 1972</t>
  </si>
  <si>
    <t>xx/xx/1941</t>
  </si>
  <si>
    <t>Carlé 1975, pg. 208-210; Golwer 2005, pg. 23; Schneider 2017, pg. 156</t>
  </si>
  <si>
    <t>Liebig 1839a, pg. 14-17; Himstedt et al. 1907, pg. 244-245; Michels et al. 1930a, pg. 67</t>
  </si>
  <si>
    <t>Himstedt et al. 1907, pg. 243-244; Michels et al. 1930a, pg. 67</t>
  </si>
  <si>
    <t>Nielsen &amp; Rambow 1969, pg. 363, Tafel 14; Carlé 1975, pg. 208-209</t>
  </si>
  <si>
    <t>9.8 ± 0.3</t>
  </si>
  <si>
    <t>Analysis: 04 - 06/12/2001; T, pH, Q: mean 1994-2003</t>
  </si>
  <si>
    <t>Fluoride-containing Na-Cl-acidulous thermal water</t>
  </si>
  <si>
    <t>Ferruginous Ca-Na-HCO3-Cl-acidulous water</t>
  </si>
  <si>
    <t>Warmbrunnen IIIb at R3464151, H5556254</t>
  </si>
  <si>
    <t>xx/xx/1887</t>
  </si>
  <si>
    <t>xx/xx/1940</t>
  </si>
  <si>
    <t>Carlé 1975, pg. 208-210; Golwer 2005, pg. 23</t>
  </si>
  <si>
    <t>Liebig 1839a, pg. 14-17; Himstedt et al. 1907, pg. 245; Michels et al. 1930a, pg. 67</t>
  </si>
  <si>
    <t>Liebig 1839a, pg. 14-17; Himstedt et al. 1907, pg. 244; Michels et al. 1930a, pg. 67</t>
  </si>
  <si>
    <t>Laboratorium für wateruntersuchungen Prof. Dr. Höll, Hannover; University of Cambridge</t>
  </si>
  <si>
    <t>Griesshaber et al. 1992, pg. 217, 225; Golwer 2005, pg. 14, 21, 24, 26</t>
  </si>
  <si>
    <t>pH, Q: mean 1994-1996</t>
  </si>
  <si>
    <t>Carlé 1975, pg. 208-209; Diederich et al. 1991, pg. 74-75</t>
  </si>
  <si>
    <t>Carlé 1975, pg. 225-226; Schäffer 2012, pg. 100</t>
  </si>
  <si>
    <t>Schäffer 2012, pg. 100; Schäffer et al. 2018, pg. 314-135</t>
  </si>
  <si>
    <t>Schäffer 2012, pg. 100</t>
  </si>
  <si>
    <t>&lt; 0.1</t>
  </si>
  <si>
    <t>xx/xx/1886</t>
  </si>
  <si>
    <t>xx/xx/1877</t>
  </si>
  <si>
    <t>Himstedt et al. 1907, pg. 249; Schäffer 2012, pg. 101; Schäffer et al. 2018, pg. 314-135</t>
  </si>
  <si>
    <t>Schäffer 2012, pg. 101</t>
  </si>
  <si>
    <t>Carlé 1975, pg. 225-226; Käß &amp; Käß 2008, pg. 944-949; Schäffer 2012, pg. 101</t>
  </si>
  <si>
    <t>Schäffer 2012, pg. 101; Schäffer et al. 2018, pg. 314-135</t>
  </si>
  <si>
    <t>Schäffer 2012, pg. 103; Schäffer et al. 2018, pg. 314-135</t>
  </si>
  <si>
    <t>xx/xx/1929</t>
  </si>
  <si>
    <t>Carlé 1975, pg. 225-226; Schäffer 2012, pg. 103</t>
  </si>
  <si>
    <t>Schäffer 2012, pg. 111-114; Schäffer et al. 2018, pg. 314-135</t>
  </si>
  <si>
    <t>mean of analysis on 12 &amp; 13/06/1972</t>
  </si>
  <si>
    <t>Griesshaber et al. 1992, pg. 233; Schäffer 2012, pg. 111-114</t>
  </si>
  <si>
    <t>Fresenius &amp; Kußmaul 1990, pg. 299-230; Griesshaber et al. 1992, pg. 218, 225</t>
  </si>
  <si>
    <t>6.9 ± 1.4</t>
  </si>
  <si>
    <t>Schäffer 2012, pg. 111-114</t>
  </si>
  <si>
    <t>Fe-acidulous thermal brine</t>
  </si>
  <si>
    <t>Käß &amp; Käß 2008, pg. 944-949; Schäffer 2012, pg. 114</t>
  </si>
  <si>
    <t>&lt;1.0</t>
  </si>
  <si>
    <t>Schäffer 2012, pg. 104-107; Schäffer et al. 2018, pg. 314-135</t>
  </si>
  <si>
    <t>Carlé 1975, pg. 225-226; Diederich et al. 1991, pg. 78-79; Schäffer 2012, pg. 104-107</t>
  </si>
  <si>
    <t>Nielsen &amp; Rambow 1969, pg. 362, Tafel 14; Schäffer 2012, pg. 104-107</t>
  </si>
  <si>
    <t>Käß &amp; Käß 2008, pg. 944-949; Schäffer 2012, pg. 104-107</t>
  </si>
  <si>
    <t>&lt; 0.2</t>
  </si>
  <si>
    <t>Schäffer 2012, pg. 104-107</t>
  </si>
  <si>
    <t>&lt; 0.20</t>
  </si>
  <si>
    <t>Himstedt et al. 1907, pg. 248-249; Schäffer 2012, pg. 101; Schäffer et al. 2018, pg. 314-135</t>
  </si>
  <si>
    <t>Q: very low</t>
  </si>
  <si>
    <t>Carlé 1975, pg. 225-226; Schäffer 2012, pg. 101; Schäffer et al. 2018, pg. 314-135</t>
  </si>
  <si>
    <t>xx/02/1928</t>
  </si>
  <si>
    <t>Schäffer 2012, pg. 103</t>
  </si>
  <si>
    <t>Carlé 1975, pg. 225-226; Diederich et al. 1991, pg. 78-79; Schäffer 2012, pg. 103</t>
  </si>
  <si>
    <t>Schäffer 2012, pg. 108; Schäffer et al. 2018, pg. 314-135</t>
  </si>
  <si>
    <t>Na-Cl-brine</t>
  </si>
  <si>
    <t>Käß &amp; Käß 2008, pg. 944-949; Schäffer 2012, pg. 110</t>
  </si>
  <si>
    <t>Schäffer 2012, pg. 110</t>
  </si>
  <si>
    <t>Schäffer 2012, pg. 110; Schäffer et al. 2018, pg. 314-135</t>
  </si>
  <si>
    <t>Ferruginous Na-Cl-water</t>
  </si>
  <si>
    <t>Diederich et al. 1991, pg. 78-79; Schäffer 2012, pg. 110</t>
  </si>
  <si>
    <t>Diederich &amp; Reul 1982, pg. 124-125</t>
  </si>
  <si>
    <t>SO4 and K: from analysis at different depth</t>
  </si>
  <si>
    <t>Radon- and fluoride-containing brines</t>
  </si>
  <si>
    <t>Käß &amp; Käß 2008, pg. 956-960</t>
  </si>
  <si>
    <t>Carlé 1975, pg. 237; Diederich et al. 1991, pg. 66-67</t>
  </si>
  <si>
    <t>Wildwaterschacht</t>
  </si>
  <si>
    <t>xx/xx/1950</t>
  </si>
  <si>
    <t>Carlé 1975, pg. 220</t>
  </si>
  <si>
    <t>Himstedt et al. 1907, pg. 377; Michels et al. 1930b, pg. 73-74; Carlé 1975, pg. 220-221; Giegerich 1986, pg. 41</t>
  </si>
  <si>
    <t>Carlé 1975, pg. 220-221; Golwer 1993, pg. 191</t>
  </si>
  <si>
    <t>Ca-Na-HCO3-Cl-acidulous water</t>
  </si>
  <si>
    <t>xx/xx/1930</t>
  </si>
  <si>
    <t>Carlé 1975, pg. 220-221; Golwer 1993, pg. 188, 191</t>
  </si>
  <si>
    <t>Ca-Na-Mg-HCO3-Cl-acidulous water</t>
  </si>
  <si>
    <t>Diederich et al. 1991, pg. 80-81</t>
  </si>
  <si>
    <t>Michels et al. 1930b, pg. 74-75; Carlé 1975, pg. 220-221</t>
  </si>
  <si>
    <t>Ferruginous Na-Ca-HCO3-Cl-acidulous water</t>
  </si>
  <si>
    <t>Nielsen &amp; Rambow 1969, pg. 362, Tafel 14; Scharpff 1974, Tab. 5 (Appendix); Carlé 1975, pg. 220-221; Giegerich 1986, pg. 41; Diederich et al. 1991, pg. 80-81</t>
  </si>
  <si>
    <t>Na-Ca-HCO3-acidulous water</t>
  </si>
  <si>
    <t>Golwer 1993, pg. 200</t>
  </si>
  <si>
    <t>Griesshaber et al. 1992, pg. 217, 225, 233</t>
  </si>
  <si>
    <t>Ca-Na-HCO3-acidulous water</t>
  </si>
  <si>
    <t>Käß &amp; Käß 2008, pg. 1040-1042</t>
  </si>
  <si>
    <t>Carlé 1975, pg. 220-221; Golwer 1993, pg. 194</t>
  </si>
  <si>
    <t>Carlé 1975, pg. 220-221</t>
  </si>
  <si>
    <t>Jochheim 1858, pg. 97; Himsetdt et al. 1907, pg. 377-378</t>
  </si>
  <si>
    <t>Carlé 1975, pg. 220-221; Giegerich 1986, pg. 41</t>
  </si>
  <si>
    <t>Nielsen &amp; Rambow 1969, pg. 362, Tafel 14; Scharpff 1974, Tab. 5 (Appendix)</t>
  </si>
  <si>
    <t>5.5 - 6.0</t>
  </si>
  <si>
    <t>Carlé 1975, pg.221; Diederich et al. 1991, pg. 78-79; Golwer 1993, pg. 195</t>
  </si>
  <si>
    <t>Fresenius &amp; Kußmaul 1990, pg. 299-230; Griesshaber et al. 1992, pg. 217, 225, 233</t>
  </si>
  <si>
    <t>Date of hydrochemical analysis unknown; 13C: -4.82 in Griesshaber et al. 1992; Ra: sum of Ra-224, Ra-226, Ra-228</t>
  </si>
  <si>
    <t>1.6 ± 1.0</t>
  </si>
  <si>
    <t>Scharpff 1974, Tab. 5 (Appendix); Golwer 1993, pg. 201</t>
  </si>
  <si>
    <t>Himstedt et al. 1907, pg. 77</t>
  </si>
  <si>
    <t>Hölting 1966, pg. 16, 17, 49; Carlé 1975, pg. 229-230</t>
  </si>
  <si>
    <t>Hölting 1973, pg.286-288, 300-301</t>
  </si>
  <si>
    <t>Meischner &amp; Steinmetz 2001, pg. 95</t>
  </si>
  <si>
    <t>Himstedt et al. 1907, pg. 78-79</t>
  </si>
  <si>
    <t>Mineral water ingress at 115m and from 124 to 131m below ground surface</t>
  </si>
  <si>
    <t>A west of main borehole</t>
  </si>
  <si>
    <t>Ca-Mg-Na-HCO3-acidulous water</t>
  </si>
  <si>
    <t>Allocation of 34S-value uncertain</t>
  </si>
  <si>
    <t>B east of main borehole</t>
  </si>
  <si>
    <t>Nielsen &amp; Rambow 1969, pg. 360, Tafel 14; Hölting 1973, pg.286-288, 300-301</t>
  </si>
  <si>
    <t>Mineral water ingress up to 31m below ground surface</t>
  </si>
  <si>
    <t>Käß &amp; Käß 2008, pg. 1096-1098</t>
  </si>
  <si>
    <t>Well deepening 1950/1951</t>
  </si>
  <si>
    <t>Na-Mg-Ca-HCO3-Cl-acidulous water</t>
  </si>
  <si>
    <t>Diederich et al. 1991, pg. 66-67</t>
  </si>
  <si>
    <t>T, Q: mean</t>
  </si>
  <si>
    <t>xx/xx/1895</t>
  </si>
  <si>
    <t>Hölting 1966, pg. 14, 49; Carlé 1975, pg. 229-230</t>
  </si>
  <si>
    <t>T: mean</t>
  </si>
  <si>
    <t>Na-Mg-HCO3-Cl-acidulous water</t>
  </si>
  <si>
    <t>Himstedt et al. 1907, pg. 78</t>
  </si>
  <si>
    <t>Hölting 1966, pg. 14, 15, 49; Nielsen &amp; Rambow 1969, pg. 360, Tafel 14; Hölting 1973, pg.286-288, 300-301; Carlé 1975, pg. 229-230</t>
  </si>
  <si>
    <t>Himstedt et al. 1907, pg. 80</t>
  </si>
  <si>
    <t>Udluft 1953, pg. 313; Udluft 1957, pg. 175; Hölting 1966, pg. 18, 19, 49; Nielsen &amp; Rambow 1969, pg. 360, Tafel 14; Carlé 1975, pg. 229-230</t>
  </si>
  <si>
    <t>Date of analysis: xx/xx/1951 in Udluft 1953</t>
  </si>
  <si>
    <t>Himstedt et al. 1907, pg. 79</t>
  </si>
  <si>
    <t>Hölting 1966, pg. 18, 49; Carlé 1975, pg. 229-230</t>
  </si>
  <si>
    <t>Q: mean</t>
  </si>
  <si>
    <t>Acidulous water</t>
  </si>
  <si>
    <t>Hölting 1966, pg. 24, 50; Hölting 1973, pg.286-288, 302-303; Carlé 1975, pg. 231-232</t>
  </si>
  <si>
    <t>Hölting 1966, pg. 25, 51; Hölting 1973, pg.286-288, 302-303</t>
  </si>
  <si>
    <t>Hölting 1966, pg. 24, 25, 50; Hölting 1973, pg.286-288, 302-303; Carlé 1975, pg. 231-232</t>
  </si>
  <si>
    <t>Hölting 1973, pg.286-288, 302-303; Diederich et al. 1991, pg. 66-67</t>
  </si>
  <si>
    <t>Hölting 1966, pg. 21, 22, 50; Nielsen &amp; Rambow 1969, pg. 360, Tafel 14; Carlé 1975, pg. 231</t>
  </si>
  <si>
    <t>Prozessquelle (left)</t>
  </si>
  <si>
    <t>Prozessquelle (right)</t>
  </si>
  <si>
    <t>xx/xx/1894</t>
  </si>
  <si>
    <t>Himstedt et al. 1907, pg. 66</t>
  </si>
  <si>
    <t>Influx mineral water at 48m</t>
  </si>
  <si>
    <t>Cool spring, Ca-Mg-HCO3-acidulous water</t>
  </si>
  <si>
    <t>Hölting 1966, pg. 20, 49; Hölting 1973, pg.286-288, 302-303; Carlé 1975, pg. 231</t>
  </si>
  <si>
    <t>Hölting 1966, pg. 22, 23, 50</t>
  </si>
  <si>
    <t>Fe: 6038 assumedly stated as µg/L in the original</t>
  </si>
  <si>
    <t>Ca-Mg-Na-HCO3-mineral water</t>
  </si>
  <si>
    <t>F,Na-Ca-Cl-HCO3-mineral water</t>
  </si>
  <si>
    <t>Käß &amp; Käß 2008, pg. 1138, 1139</t>
  </si>
  <si>
    <t>Na-Ca-Cl-HCO3-water</t>
  </si>
  <si>
    <t>Nielsen &amp; Rambow 1969, pg. 359, Tafel 14; Diederich et al. 1991, pg. 66-67; Käß &amp; Käß 2008, pg. 1138, 1139</t>
  </si>
  <si>
    <t>Na-Ca-Cl-HCO3-SO4-acidulous water</t>
  </si>
  <si>
    <t>xx/xx/1971</t>
  </si>
  <si>
    <t>Carlé 1975, pg. 232-233; Hölting 1981, pg. 142-143</t>
  </si>
  <si>
    <t>Filled borehole</t>
  </si>
  <si>
    <t>Hölting 1984, pg. 46-47, 62</t>
  </si>
  <si>
    <t>xx/09/1973</t>
  </si>
  <si>
    <t>Geyh &amp; Rambow 1997, pg. 59</t>
  </si>
  <si>
    <t>&lt;2.5</t>
  </si>
  <si>
    <t>52.6 ± 0.7</t>
  </si>
  <si>
    <t>xx/05/1982</t>
  </si>
  <si>
    <t>3.7 ± 0.8</t>
  </si>
  <si>
    <t>53.3 ± 0.5</t>
  </si>
  <si>
    <t>Geyh &amp; Rambow 1997, pg. 59; GruSchu 2019</t>
  </si>
  <si>
    <t>Date of isotopic analysis: xx/11/1990</t>
  </si>
  <si>
    <t>2.7 ± 1.0</t>
  </si>
  <si>
    <t>52.8 ± 0.5</t>
  </si>
  <si>
    <t>&lt;2.2</t>
  </si>
  <si>
    <t>45.2 ± 0.4</t>
  </si>
  <si>
    <t>&lt;1.3</t>
  </si>
  <si>
    <t>45.2 ± 0.6</t>
  </si>
  <si>
    <t>41.6 ± 0.6</t>
  </si>
  <si>
    <t>&lt;1.9</t>
  </si>
  <si>
    <t>41.5 ± 0.6</t>
  </si>
  <si>
    <t>45.2 ± 0.7</t>
  </si>
  <si>
    <t>43.5 ± 0.5</t>
  </si>
  <si>
    <t>&lt;1.2</t>
  </si>
  <si>
    <t>45.4 ± 0.6</t>
  </si>
  <si>
    <t>&lt;2.0</t>
  </si>
  <si>
    <t>44.0 ± 0.7</t>
  </si>
  <si>
    <t>Nielsen &amp; Rambow 1969, pg. 359, Tafel 14; Geyh &amp; Rambow 1997, pg. 59</t>
  </si>
  <si>
    <t>27.5 ± 0.3</t>
  </si>
  <si>
    <t>xx/11/1990</t>
  </si>
  <si>
    <t>25.9 ± 0.4</t>
  </si>
  <si>
    <t>Date of isotopic analysis: xx/07/1994</t>
  </si>
  <si>
    <t>27.7 ± 0.4</t>
  </si>
  <si>
    <t>19.4 ± 0.4</t>
  </si>
  <si>
    <t>&lt;1.1</t>
  </si>
  <si>
    <t>18.8 ± 0.3</t>
  </si>
  <si>
    <t>19.8 ± 0.3</t>
  </si>
  <si>
    <t>&lt;2.1</t>
  </si>
  <si>
    <t>21.2 ± 0.4</t>
  </si>
  <si>
    <t>26.6 ± 0.4</t>
  </si>
  <si>
    <t>24.3 ± 0.5</t>
  </si>
  <si>
    <t>24.4 ± 0.8</t>
  </si>
  <si>
    <t>2.1 ± 0.7</t>
  </si>
  <si>
    <t>61.5 ± 0.5</t>
  </si>
  <si>
    <t>Rengershausen (old)</t>
  </si>
  <si>
    <t>3.5 ± 0.6</t>
  </si>
  <si>
    <t>71.3 ± 1.2</t>
  </si>
  <si>
    <t>Rengershausen (new)</t>
  </si>
  <si>
    <t>42.5 ± 0.5</t>
  </si>
  <si>
    <t>46.9 ± 0.5</t>
  </si>
  <si>
    <t>&lt;1.4</t>
  </si>
  <si>
    <t>44.9 ± 0.5</t>
  </si>
  <si>
    <t>Nielsen &amp; Rambow 1969, pg. 360-361, Tafel 14</t>
  </si>
  <si>
    <t>Ca-HCO3-water</t>
  </si>
  <si>
    <t>Fe: high; HCO3: estimated from ionic balance</t>
  </si>
  <si>
    <t>Miocene</t>
  </si>
  <si>
    <t>HCO3: estimated from ionic balance</t>
  </si>
  <si>
    <t>Ca-Na-Mg-Cl-HCO3-water</t>
  </si>
  <si>
    <t>xx/xx/1958</t>
  </si>
  <si>
    <t>Hölting 1981, pg. 142-143</t>
  </si>
  <si>
    <t>xx/xx/1961</t>
  </si>
  <si>
    <t>Na-Cl-HCO3-mineral water</t>
  </si>
  <si>
    <t>xx/xx/1962</t>
  </si>
  <si>
    <t>Carlé 1975, pg. 213-214</t>
  </si>
  <si>
    <t>Na-Cl-HCO3-water</t>
  </si>
  <si>
    <t>Diederich et al. 1991, pg. 70-71</t>
  </si>
  <si>
    <t>before 1929</t>
  </si>
  <si>
    <t>Neumann-Redlin 1977; Diederich et al. 1991, pg. 64-65</t>
  </si>
  <si>
    <t>Neue Brine quelle</t>
  </si>
  <si>
    <t>xx/xx/1927</t>
  </si>
  <si>
    <t>Borken (Hesse)</t>
  </si>
  <si>
    <t>Nielsen &amp; Rambow 1969, pg. 359, Tafel 14; Geyh &amp; Rambow 1997, pg. 61</t>
  </si>
  <si>
    <t>43.2 ± 0.5</t>
  </si>
  <si>
    <t>Geyh &amp; Rambow 1997, pg. 61; GruSchu 2019</t>
  </si>
  <si>
    <t>Date of isotopic analysis: xx/05/1992</t>
  </si>
  <si>
    <t>46.5 ± 1.0</t>
  </si>
  <si>
    <t>Fluoride-containing Na-Ca-Cl-SO4-thermal water</t>
  </si>
  <si>
    <t>Borken (Hesse)-Gombeth</t>
  </si>
  <si>
    <t>Geyh &amp; Rambow 1997, pg. 61</t>
  </si>
  <si>
    <t>30.3 ± 0.6</t>
  </si>
  <si>
    <t>29.6 ± 0.4</t>
  </si>
  <si>
    <t>Borken (Hesse)-Haarhausen</t>
  </si>
  <si>
    <t>Date of isotopic analysis: xx/04/1990</t>
  </si>
  <si>
    <t>87.7 ± 0.8</t>
  </si>
  <si>
    <t>Date of isotopic analysis: xx/04/1990; several data from older analysis</t>
  </si>
  <si>
    <t>12.7 ± 1.0</t>
  </si>
  <si>
    <t>57.3 ± 0.5</t>
  </si>
  <si>
    <t>Today's water outlet probably dated back to former drilling before 1897 at unknown depth</t>
  </si>
  <si>
    <t>Diederich &amp; Finkenwirth 1974, pg. 76-79, 156; Diederich et al. 1991, pg. 68-69</t>
  </si>
  <si>
    <t>Nielsen &amp; Rambow 1969, pg. 358, Tafel 14; GruSchu 2019</t>
  </si>
  <si>
    <t>Hölting 1984, pg. 46-47, 59</t>
  </si>
  <si>
    <t>Incomplete hydrochemical data</t>
  </si>
  <si>
    <t>Hölting 1972, pg. 270, 272</t>
  </si>
  <si>
    <t>Na-Ca-Cl-HCO3-mineral water</t>
  </si>
  <si>
    <t>Carlé 1975, pg. 224</t>
  </si>
  <si>
    <t>Position: own estimation; Ca+Mg: 198</t>
  </si>
  <si>
    <t>Ferruginous Na-Ca-Cl-HCO3-water</t>
  </si>
  <si>
    <t>Scharpff 1974, Tab. 5 (Appendix); Diederich et al. 1991, pg. 78-79</t>
  </si>
  <si>
    <t>Scharpff 1974, Tab. 5 (Appendix)</t>
  </si>
  <si>
    <t>Depth: uncertain allocation from borehole database</t>
  </si>
  <si>
    <t>Schwille 1953, pg. 322-323; Nielsen &amp; Rambow 1969, pg. 362, Tafel 14; Scharpff 1974, Tab. 5 (Appendix)</t>
  </si>
  <si>
    <t>Na-Ca-Cl-SO4-mineral water</t>
  </si>
  <si>
    <t>Matthess 1967b, pg. 127-129; Nielsen &amp; Rambow 1969, pg. 361, Tafel 14; Carlé 1975, pg. 236; Diederich et al. 1991, pg. 68-69</t>
  </si>
  <si>
    <t>xx/xx/1897</t>
  </si>
  <si>
    <t>Scharpff 1974, Tab. 5 (Appendix); Diederich et al. 1991, pg. 76-77</t>
  </si>
  <si>
    <t>Scharpff 1974, Tab. 5 (Appendix); Wiegand &amp; Scharpff 1981, pg. 130-131, 177</t>
  </si>
  <si>
    <t>R: 3479450, H: 5590240 in Wiegand &amp; Scharpff 1981; Na: calculated from ionic balance</t>
  </si>
  <si>
    <t>Geyh &amp; Rambow 1997, pg. 57</t>
  </si>
  <si>
    <t>&lt;2.3</t>
  </si>
  <si>
    <t>29.4 ± 0.5</t>
  </si>
  <si>
    <t>&lt;1.8</t>
  </si>
  <si>
    <t>29.1 ± 0.4</t>
  </si>
  <si>
    <t>Geyh &amp; Rambow 1997, pg. 57; GruSchu 2019</t>
  </si>
  <si>
    <t>Date of isotopic analysis: xx/04/1991</t>
  </si>
  <si>
    <t>28.5 ± 0.4</t>
  </si>
  <si>
    <t>Rambow &amp; Rösing 1966, pg. 218-219, Diederich et al. 1991, pg. 64-65</t>
  </si>
  <si>
    <t>Nielsen &amp; Rambow 1969, pg. 358, Tafel 14; Hölting 1981, pg. 142-143; Rambow 1983, pg. 132, 134; Diederich et al. 1991, pg. 64-65</t>
  </si>
  <si>
    <t>&lt;0.9</t>
  </si>
  <si>
    <t>5.7 ± 0.6</t>
  </si>
  <si>
    <t>5.9 ± 0.4</t>
  </si>
  <si>
    <t>Ca-Mg-HCO3-SO4-acidulous water</t>
  </si>
  <si>
    <t>Diederich et al. 1991, pg. 64-65</t>
  </si>
  <si>
    <t>Ca-Mg-HCO3-mineral water</t>
  </si>
  <si>
    <t>Rambow 1983, pg. 131-134, 156</t>
  </si>
  <si>
    <t>Na and K calculated</t>
  </si>
  <si>
    <t>Rambow 1983, pg. 131-134, 147-148</t>
  </si>
  <si>
    <t>Rambow 1983, pg. 131, 134</t>
  </si>
  <si>
    <t>Diederich 1987, pg. 216-217</t>
  </si>
  <si>
    <t>1938 function of borehole</t>
  </si>
  <si>
    <t>xx/xx/1902</t>
  </si>
  <si>
    <t>Himstedt et al. 1907, pg. 271-272; Carlé 1975, pg. 145</t>
  </si>
  <si>
    <t>In Thuringia, approx. 2km from state border; Q in 1971</t>
  </si>
  <si>
    <t>Na-Cl-SO4-brine</t>
  </si>
  <si>
    <t>xx/xx/1840</t>
  </si>
  <si>
    <t>Carlé 1975, pg. 145</t>
  </si>
  <si>
    <t>In Thuringia, approx. 2km from state border; Position: own estimation</t>
  </si>
  <si>
    <t>Hölting 1982, pg. 177-179</t>
  </si>
  <si>
    <t>Steinbruchquelle (new)</t>
  </si>
  <si>
    <t>1964 deepened a few meters next to the old Steinbruchquelle</t>
  </si>
  <si>
    <t>1935 deepened</t>
  </si>
  <si>
    <t>Na-Cl-thermal water</t>
  </si>
  <si>
    <t>CO2: traces</t>
  </si>
  <si>
    <t>Stengel-Rutkowski 1970, pg. 446-447; Carlé 1975, pg. 214</t>
  </si>
  <si>
    <t>Westerwald volcanite (Miocene)</t>
  </si>
  <si>
    <t>assumedly Ca-HCO-type</t>
  </si>
  <si>
    <t>Stengel-Rutkowski 1980b, pg. 187, 191; GruSchu 2019</t>
  </si>
  <si>
    <t>Stengel-Rutkowski 1980b, pg. 187, 190, 191; GruSchu 2019</t>
  </si>
  <si>
    <t>Fe-acidulous water</t>
  </si>
  <si>
    <t>xx/xx/1936</t>
  </si>
  <si>
    <t>Nielsen &amp; Rambow 1969, pg. 362, Tafel 14; Carlé 1975, pg.239; Diederich et al. 1991, pg. 78-79</t>
  </si>
  <si>
    <t>Vogelsberg volcanite (Miocene)</t>
  </si>
  <si>
    <t>Scharpff 1974, pg. 131, Tab. 5 (Appendix)</t>
  </si>
  <si>
    <t>Ferruginous Mg-Na-Ca-HCO3-Cl-acidulous water</t>
  </si>
  <si>
    <t>xx/xx/1884</t>
  </si>
  <si>
    <t>Himstedt et al. 1907, pg. 67; Diederich et al. 1991, pg. 76-77</t>
  </si>
  <si>
    <t>Himstedt et al. 1907, pg. 522; Nielsen &amp; Rambow 1969, pg. 362, Tafel 14</t>
  </si>
  <si>
    <t>Carlé 1975, pg. 221-222</t>
  </si>
  <si>
    <t>Scharpff 1974, pg. 131, Tab. 5 (Appendix); Diederich et al. 1991, pg. 76-77</t>
  </si>
  <si>
    <t>Na-Ca-Mg-Cl-water</t>
  </si>
  <si>
    <t>xx/xx/1955</t>
  </si>
  <si>
    <t>Hölting 1981, pg. 142-143; Diederich et al. 1991, pg. 66-67</t>
  </si>
  <si>
    <t>Na calculated</t>
  </si>
  <si>
    <t>Zechstein (middle)</t>
  </si>
  <si>
    <t>Na-Ca-Cl-SO4-HCO3-mineral water</t>
  </si>
  <si>
    <t>Hölting 1973, pg. 298-299, 347; Carlé 1975, S, 233</t>
  </si>
  <si>
    <t>Hölting 1979, pg. 87; Hölting 1981, pg. 142-143</t>
  </si>
  <si>
    <t>Ca-SO4-HCO3-thermal water</t>
  </si>
  <si>
    <t>Hölting 1973, pg. 296-297, 350</t>
  </si>
  <si>
    <t>Hölting 1973, pg. 296-297, 353</t>
  </si>
  <si>
    <t>Na-Ca-HCO3-Cl-water</t>
  </si>
  <si>
    <t>Hölting 1973, pg. 355; Hölting 1981, pg. 142-143; Diederich et al. 1991, pg. 66-67</t>
  </si>
  <si>
    <t>before 1969</t>
  </si>
  <si>
    <t>Nielsen &amp; Rambow 1969, pg. 362, Tafel 14</t>
  </si>
  <si>
    <t>Diederich et al. 1991, pg. 68-69</t>
  </si>
  <si>
    <t>Nielsen &amp; Rambow 1969, pg. 363, Tafel 14; Carlé 1975, pg. 212; Thews 1977, pg. 190, 191, 203; Diederich et al. 1991, pg. 74-75</t>
  </si>
  <si>
    <t>12.9 ± 0.3</t>
  </si>
  <si>
    <t>Ca-Mg-HCO3-SO4-water</t>
  </si>
  <si>
    <t>Thews 1977, pg. 190, 191, 200, 201</t>
  </si>
  <si>
    <t>Position: mean of two wells</t>
  </si>
  <si>
    <t>Ca-Na-HCO3-SO4-water</t>
  </si>
  <si>
    <t>Thews 1977, pg. 190, 191, 201</t>
  </si>
  <si>
    <t>Thews 1977, pg. 190, 191, 203</t>
  </si>
  <si>
    <t>November 1933 deepening to 51m</t>
  </si>
  <si>
    <t>xx/05/1933</t>
  </si>
  <si>
    <t>Geyh &amp; Rambow 1997, pg. 58; GruSchu 2019</t>
  </si>
  <si>
    <t>39.6 ± 0.4</t>
  </si>
  <si>
    <t>xx/05/1973</t>
  </si>
  <si>
    <t>Rambow 1967, pg. 88; Nielsen &amp; Rambow 1969, pg. 359, Tafel 14; Geyh &amp; Rambow 1997, pg. 61</t>
  </si>
  <si>
    <t>12.4 ± 0.3</t>
  </si>
  <si>
    <t>13.1 ± 0.3</t>
  </si>
  <si>
    <t>xx/xx/1860</t>
  </si>
  <si>
    <t>Himstedt et al. 1907, pg. 417; Schwille 1953, pg. 322-323; Thews 1969, pg. 138-139; Thews 1970, pg. 193-195, 202, 203</t>
  </si>
  <si>
    <t>Thews 1969, pg. 138-139; Thews 1970, pg. 193-195, 202, 203</t>
  </si>
  <si>
    <t>Position: map in Thews 1970</t>
  </si>
  <si>
    <t>Na-HCO3-Cl-mineral water</t>
  </si>
  <si>
    <t>Thews 1969, pg. 138-139; Thews 1970, pg. 193-195, 202, 203; Carlé 1975, pg. 402</t>
  </si>
  <si>
    <t>Thews 1970, pg. 193-195, 204, 205; Carlé 1975, pg. 402; Diederich et al. 1991, pg. 80-81</t>
  </si>
  <si>
    <t>Position: map in Thews 1970; T on 14/05/1968</t>
  </si>
  <si>
    <t>Thews 1970, pg. 193-195, 202, 203; Carlé 1975, pg. 402, 403</t>
  </si>
  <si>
    <t>Thews 1969, pg. 138-139; Thews 1970, pg. 193-195, 204, 205; Carlé 1975, pg. 402; Diederich et al. 1991, pg. 80-81</t>
  </si>
  <si>
    <t>xx/xx/1810</t>
  </si>
  <si>
    <t>Thews 1969, pg. 138-139; Thews 1970, pg. 193, 194, 210, 211</t>
  </si>
  <si>
    <t>xx/xx/1851</t>
  </si>
  <si>
    <t>Thews 1970, pg. 193, 194, 210, 211</t>
  </si>
  <si>
    <t>xx/xx/1855</t>
  </si>
  <si>
    <t>Himstedt et al. 1907, pg. 416-417; Schwille 1953, pg. 322-323; Thews 1969, pg. 138-139; Thews 1970, pg. 193, 194, 210, 211</t>
  </si>
  <si>
    <t>Sulphurous Na-Ca-Mg-HCO3-Cl-water</t>
  </si>
  <si>
    <t>Thews 1969, pg. 138-139; Thews 1970, pg. 193, 194, 210, 211; Diederich et al. 1991, pg. 80-81</t>
  </si>
  <si>
    <t>Sulphurous Na-Ca-Mg-HCO3-mineral water</t>
  </si>
  <si>
    <t>Thews 1969, pg. 138-139; Thews 1970, pg. 193, 194, 210, 211; Carlé 1975 pg. 402</t>
  </si>
  <si>
    <t>Nielsen &amp; Rambow 1969, pg. 362, Tafel 14; Scharpff 1974, pg. 131-132, Tab. 5 (Appendix); Diederich et al. 1991, pg. 76-77</t>
  </si>
  <si>
    <t>Scharpff 1974, pg. 131-132, Tab. 5 (Appendix)</t>
  </si>
  <si>
    <t>Na-SO4-Cl-mineral water</t>
  </si>
  <si>
    <t>Sobotha 1956, pg. 100-101; Nielsen &amp; Rambow 1969, pg. 360, Tafael 14; Hölting 1972, pg. 267, 269, 272; Carlé 1975, pg. 232; Hölting 1981, pg. 142-143; Diederich et al. 1991, pg. 70-71</t>
  </si>
  <si>
    <t>Hölting 1972, pg. 269, 272</t>
  </si>
  <si>
    <t>Ca-Na-HCO3-Cl-water</t>
  </si>
  <si>
    <t>Golwer 1993, pg. 194, 201</t>
  </si>
  <si>
    <t>Diederich et al. 1991, pg. 80-81; Golwer 1993, pg. 194, 244</t>
  </si>
  <si>
    <t>Diederich et al. 1991, pg. 80-81; Golwer 1993, pg. 210</t>
  </si>
  <si>
    <t>Nielsen &amp; Rambow 1969, pg. 362, Tafel 14; Golwer 1993, pg. 210</t>
  </si>
  <si>
    <t>34S: Allocation to this borehole uncertain</t>
  </si>
  <si>
    <t>Destroyed during construction of Westhafen</t>
  </si>
  <si>
    <t>Sulphurous Na-Cl-HCO3-water</t>
  </si>
  <si>
    <t>Replacement for the old Grindbrunnen, 1960 given up</t>
  </si>
  <si>
    <t>Golwer 1993, pg. 210</t>
  </si>
  <si>
    <t>horizontally tapped spring</t>
  </si>
  <si>
    <t>Michels et al. 1930a, pg. 69; Schwille 1953, pg.322-323; Carlé 1975, pg. 402; Diederich et al. 1991, pg. 80-81; Golwer 2009, pg. 177</t>
  </si>
  <si>
    <t>in Schwille 1953 partially slightly different concentrations; Q on 06/01/1928</t>
  </si>
  <si>
    <t>Stahl &amp; Diederich 1957, pg. 309-310; Golwer 2009, pg. 178</t>
  </si>
  <si>
    <t>R: 3470340 in Stahl &amp; Diederich 1975; Without hydrochemical data</t>
  </si>
  <si>
    <t xml:space="preserve"> -71.2 (CH4) / -4.7 (CO2)</t>
  </si>
  <si>
    <t>Golwer 2009, pg. 177</t>
  </si>
  <si>
    <t>H2S-smell</t>
  </si>
  <si>
    <t>Michels et al. 1930a, pg. 69, 75; Schwille 1953, pg. 322-323; Golwer 2009, pg. 177</t>
  </si>
  <si>
    <t>R: 3470720 in Golwer 2009; in Schwille 1953 partially slightly different concentrations; Q on 06/01/1928</t>
  </si>
  <si>
    <t>Stahl &amp; Diederich 1975, pg. 309-310; Golwer 2009, pg. 178</t>
  </si>
  <si>
    <t>R: 3470720 in Golwer 2009; Without hydrochemical data</t>
  </si>
  <si>
    <t xml:space="preserve"> -68.3 (CH4) / -5.8 (CO2)</t>
  </si>
  <si>
    <t>R: 3470720 in Golwer 2009; H2S-smell</t>
  </si>
  <si>
    <t>Golwer 1933, pg. 195, 201</t>
  </si>
  <si>
    <t>Pliocene, Miocene</t>
  </si>
  <si>
    <t>before 1953</t>
  </si>
  <si>
    <t>Schwille 1953, pg. 322-323</t>
  </si>
  <si>
    <t>Position: own estimation ("bei Niederräder Eisenbachnbrücke")</t>
  </si>
  <si>
    <t>before 1930</t>
  </si>
  <si>
    <t>Michels et al. 1930b, pg. 77; Schwille 1953, pg. 322-323</t>
  </si>
  <si>
    <t>Position: geological map 1930</t>
  </si>
  <si>
    <t>1925: 47.6m deep, 1981 new drilling</t>
  </si>
  <si>
    <t>Ca-Mg-HCO3-water</t>
  </si>
  <si>
    <t>Michels 1925; Michels et al. 1930a, pg. 68-69, 77</t>
  </si>
  <si>
    <t>Friedberg (Hesse)</t>
  </si>
  <si>
    <t>Scharpff 1974, Tab. 5 (Appendix); Scharpff 1976, pg. 206-207; Tab. 12 (Appendix)</t>
  </si>
  <si>
    <t>Friedberg (Hesse)-Dorheim</t>
  </si>
  <si>
    <t>Nielsen &amp; Rambow 1969, pg. 362, Tafel 14; Scharpff 1974, Tab. 5 (Appendix), Scharpff (1976), pg. 130, 221, Tab. 13 (Appendix)</t>
  </si>
  <si>
    <t>Nielsen &amp; Rambow 1969, pg. 362, Tafel 14; Scharpff 1974, Tab. 5 (Appendix), Scharpff 1976, pg. 130, 221, Tab. 13 (Appendix)</t>
  </si>
  <si>
    <t>Friedberg (Hesse)-Ossenheim</t>
  </si>
  <si>
    <t>Geyh &amp; Rambow 1997, pg. 62; GruSchu 2019</t>
  </si>
  <si>
    <t>42.2 ± 0.7</t>
  </si>
  <si>
    <t>71.8 ± 1.0</t>
  </si>
  <si>
    <t>Date of isotopic analysis: xx/07/1993</t>
  </si>
  <si>
    <t>18.5 ± 0.4</t>
  </si>
  <si>
    <t>Position: incorrect data in Geyh &amp; Rambow 1997; Without hydrochemical data</t>
  </si>
  <si>
    <t>3.9 ± 0.9</t>
  </si>
  <si>
    <t>22.1 ± 0.2</t>
  </si>
  <si>
    <t>17.5 ± 0.3</t>
  </si>
  <si>
    <t>xx/05/1992</t>
  </si>
  <si>
    <t>16.1 ± 0.4</t>
  </si>
  <si>
    <t>Rambow 1967, pg. 90-91; Nielsen &amp; Rambow 1969, pg. 359, Tafel 14; Geyh &amp; Rambow 1997, pg. 61</t>
  </si>
  <si>
    <t>&lt;2.4</t>
  </si>
  <si>
    <t>23.1 ± 0.3</t>
  </si>
  <si>
    <t>22.1 ± 0.4</t>
  </si>
  <si>
    <t>Himstedt et al. 1907, pg. 52</t>
  </si>
  <si>
    <t>Nielsen &amp; Rambow 1969, pg. 359, Tafel 14; Carlé 1975, pg. 233; Hölting 1981, pg. 142-143</t>
  </si>
  <si>
    <t>Na-Ca-Cl-SO4-HCO3-acidulous water</t>
  </si>
  <si>
    <t>Nielsen &amp; Rambow 1969, pg. 359, Tafel 14; Hölting 1981, pg. 142-143; Diederich et al. 1991, pg. 66-67</t>
  </si>
  <si>
    <t>Date of isotopic analysis: xx/09/1973</t>
  </si>
  <si>
    <t>64.2 ± 1.1</t>
  </si>
  <si>
    <t>Date of isotopic analysis: xx/05/1982</t>
  </si>
  <si>
    <t>14.0 ± 1.2</t>
  </si>
  <si>
    <t>72.1 ± 0.7</t>
  </si>
  <si>
    <t>12.2 ± 0.6</t>
  </si>
  <si>
    <t>74.4 ± 0.8</t>
  </si>
  <si>
    <t>68.1 ± 0.7</t>
  </si>
  <si>
    <t>66.1 ± 0.8</t>
  </si>
  <si>
    <t>3.3 ± 1.0</t>
  </si>
  <si>
    <t>56.7 ± 0.5</t>
  </si>
  <si>
    <t>64.9 ± 0.7</t>
  </si>
  <si>
    <t>50.1 ± 1.1</t>
  </si>
  <si>
    <t>7.4 ± 0.6</t>
  </si>
  <si>
    <t>56.8 ± 0.9</t>
  </si>
  <si>
    <t>56.1 ± 0.6</t>
  </si>
  <si>
    <t>Thews 1977, pg. 190, 191, 198</t>
  </si>
  <si>
    <t>Thews 1972, Tafel 1 # 168; Thews 1977, pg. 190, 191, 198</t>
  </si>
  <si>
    <t>Wagner &amp; Michels 1930, pg. 110</t>
  </si>
  <si>
    <t>Nielsen &amp; Rambow 1969, pg. 364, Tafael 14; Carlé 1975, pg. 212-213; Diederich et al. 1991, pg. 72-73</t>
  </si>
  <si>
    <t>Thews 1977, pg. 190, 191, 196, 197</t>
  </si>
  <si>
    <t>Fresenius &amp; Kußmaul 1990, pg. 299-230; Griesshaber et al. 1992, pg. 217, 224, 233</t>
  </si>
  <si>
    <t>Date of hydrochemical analysis uncertain</t>
  </si>
  <si>
    <t>1.4 ± 2.0</t>
  </si>
  <si>
    <t>Himstedt et al. 1907, pg. 159; Nöring 1952, pg. 284-285; Carlé 1975, pg. 224-225; Reul 1977, pg. 182, 201</t>
  </si>
  <si>
    <t>Nöring 1952, pg. 285-286</t>
  </si>
  <si>
    <t>Nöring 1952, pg. 286</t>
  </si>
  <si>
    <t>Nöring 1952, pg. 282; Reul 1977, pg. 182</t>
  </si>
  <si>
    <t>Himstedt et al. 1907, pg. 159; Nöring 1952, pg. 283; Carlé 1975, pg. 224-225; Reul 1977, pg. 182</t>
  </si>
  <si>
    <t>In Nöring 1952 and Reul 1977 partially slightly different readings</t>
  </si>
  <si>
    <t>Reul 1977, pg. 183, 200-201</t>
  </si>
  <si>
    <t>Reul 1977, pg. 183, 241</t>
  </si>
  <si>
    <t>Reul 1977, pg. 183</t>
  </si>
  <si>
    <t>Diederich et al. 1991, pg. 78-79; Griesshaber et al. 1992, pg. 233</t>
  </si>
  <si>
    <t>1.1 ± 1.3</t>
  </si>
  <si>
    <t>Nöring 1952, pg. 287-288; Carlé 1975, pg. 224-225; Reul 1977, pg. 183, 201-202</t>
  </si>
  <si>
    <t>Ca-Mg-SO4-HCO3-water</t>
  </si>
  <si>
    <t>Hölting 1972, pg. 269, 270, 272; Hölting 1981, pg. 142-143; Diederich et al. 1991, pg. 70-71</t>
  </si>
  <si>
    <t>Rhön volcanite (Miocene)</t>
  </si>
  <si>
    <t>Ehrenberg et al. 1981, pg. 125</t>
  </si>
  <si>
    <t>Pickel &amp; Wiegand 1976, pg. 246-248; Stengel-Rutkowski 1980a, pg. 122; Diederich et al. 1991, pg. 76-77</t>
  </si>
  <si>
    <t>Pickel &amp; Wiegand 1976, pg. 247-249; Hölting 1979, pg. 86; Hölting 1981, pg. 142-143; Diederich et al. 1991, pg. 76-77</t>
  </si>
  <si>
    <t>0.9 ± 1.9</t>
  </si>
  <si>
    <t>Schmitt &amp; Thews 1974, pg. 60-61</t>
  </si>
  <si>
    <t>Hölting 1981, pg. 142-143; Diederich et al. 1991, pg. 70-71</t>
  </si>
  <si>
    <t>Ehrenberg et al. 1981, pg. 25, 26, 32, 33, 125</t>
  </si>
  <si>
    <t>55.8 ± 1.1</t>
  </si>
  <si>
    <t>56.9 ± 0.6</t>
  </si>
  <si>
    <t>52.1 ± 0.6</t>
  </si>
  <si>
    <t>2.7 ± 0.5</t>
  </si>
  <si>
    <t>70.7 ± 0.7</t>
  </si>
  <si>
    <t>5.0 ± 1.1</t>
  </si>
  <si>
    <t>64.6 ± 0.7</t>
  </si>
  <si>
    <t>2.7 ± 1.2</t>
  </si>
  <si>
    <t>73.1 ± 1.1</t>
  </si>
  <si>
    <t>Date of isotopic analysis: xx/03/1994</t>
  </si>
  <si>
    <t>65.6 ± 0.9</t>
  </si>
  <si>
    <t>Himstedt et al. 1907, pg. 63; Carlé 1975, pg.195; Diederich et al. 1991, pg. 70-71</t>
  </si>
  <si>
    <t>0.5 - 1.5</t>
  </si>
  <si>
    <t>&lt;0.04</t>
  </si>
  <si>
    <t>&lt;0.07</t>
  </si>
  <si>
    <t>15.1 ± 0.7</t>
  </si>
  <si>
    <t>60.6 ± 0.7</t>
  </si>
  <si>
    <t>xx/xx/1879</t>
  </si>
  <si>
    <t>Himstedt et al. 1907, pg. 228-229</t>
  </si>
  <si>
    <t>Kupfahl &amp; Müller-Haeckel 1965, pg. 186; Carlé 1975, pg. 226-227; Diederich et al. 1991, pg. 70-71</t>
  </si>
  <si>
    <t>Brine</t>
  </si>
  <si>
    <t>Too flat, recorded as a representative of the crystalline Odenwald</t>
  </si>
  <si>
    <t>Rambow 1967, pg. 87, 97-101; Nielsen &amp; Rambow 1969, pg. 359, Tafel 14; Geyh &amp; Rambow 1997, pg. 61</t>
  </si>
  <si>
    <t>&lt;1.5</t>
  </si>
  <si>
    <t>46.4 ± 0.4</t>
  </si>
  <si>
    <t>9.1 ± 1.2</t>
  </si>
  <si>
    <t>53.6 ± 0.6</t>
  </si>
  <si>
    <t>4.4 ± 0.7</t>
  </si>
  <si>
    <t>51.6 ± 0.8</t>
  </si>
  <si>
    <t>Ca-Na-HCO3-SO4-acidulous water</t>
  </si>
  <si>
    <t>Carlé 1975, pg. 194-195; Stengel-Rutkowski 1979, pg. 127-128; Diederich et al. 1991, pg. 72-73</t>
  </si>
  <si>
    <t>0.08 - 0.15</t>
  </si>
  <si>
    <t>Renftel &amp; Scharpff 1998, pg. 168, 198-199</t>
  </si>
  <si>
    <t>Al: supposedly 158 mg/L</t>
  </si>
  <si>
    <t>Renftel &amp; Scharpff 1998, pg. 168, 198-199, 259</t>
  </si>
  <si>
    <t>Na-HCO3-Cl-water</t>
  </si>
  <si>
    <t>Renftel &amp; Scharpff 1998, pg. 203-204, 244-245</t>
  </si>
  <si>
    <t>T: assumedly increased during pumping test due to pump</t>
  </si>
  <si>
    <t>xx/xx/1954</t>
  </si>
  <si>
    <t>Overrun 2.5m above surface</t>
  </si>
  <si>
    <t>Carlé 1975, pg. 407; Diederich et al. 1991, pg. 82-83</t>
  </si>
  <si>
    <t>Q: considerable</t>
  </si>
  <si>
    <t>Thermal Ca-Na-SO4-water</t>
  </si>
  <si>
    <t>Hölting 1979, pg. 90; Hölting 1981, pg. 142-143; Diederich et al. 1991, pg. 70-71</t>
  </si>
  <si>
    <t>Fresenius &amp; Kußmaul 1990, pg. 299-230</t>
  </si>
  <si>
    <t>0.9 ± 1.4</t>
  </si>
  <si>
    <t>Fluoride-containing Ca-Na-SO4-thermal water</t>
  </si>
  <si>
    <t>Käß &amp; Käß 2008, pg. 509-510</t>
  </si>
  <si>
    <t>Nielsen &amp; Rambow 1969, pg. 360, Tafel 14</t>
  </si>
  <si>
    <t>xx/03/1990</t>
  </si>
  <si>
    <t>&lt;2.6</t>
  </si>
  <si>
    <t>61.1 ± 0.7</t>
  </si>
  <si>
    <t>15.1 ± 1.3</t>
  </si>
  <si>
    <t>79.3 ± 0.8</t>
  </si>
  <si>
    <t>Thews 1969, pg. 140, 183; Thews 1972, Tafel 1 #199</t>
  </si>
  <si>
    <t>Rotliegend potentially drilled in the lowest 12m</t>
  </si>
  <si>
    <t>xx/05/1968</t>
  </si>
  <si>
    <t>Thews 1969, pg. 136-137, 168</t>
  </si>
  <si>
    <t>Na-Ca-Mg-HCO3-Cl-SO4-acidulous water</t>
  </si>
  <si>
    <t>Nielsen &amp; Rambow 1969, pg. 357, Tafel 14; Hölting 1981, pg. 142-143; Diederich et al. 1991, pg. 64-65</t>
  </si>
  <si>
    <t>8.4 ± 0.7</t>
  </si>
  <si>
    <t>Without hydrochemical data; 18O: 8.99 in Gey &amp; Rambow 1997</t>
  </si>
  <si>
    <t>7.0 ± 1.1</t>
  </si>
  <si>
    <t>9.7 ± 0.6</t>
  </si>
  <si>
    <t>xx/03/1994</t>
  </si>
  <si>
    <t>Without hydrochemical data; 18O: 8.80 in Gey &amp; Rambow 1997</t>
  </si>
  <si>
    <t>7.7 ± 1.1</t>
  </si>
  <si>
    <t>7.5 ± 0.3</t>
  </si>
  <si>
    <t>Ferruginous Ca-Mg-HCO3-Cl-acidulous water</t>
  </si>
  <si>
    <t>Nielsen &amp; Rambow 1969, pg. 357-358, Tafel 14; Diederich et al. 1991, pg. 64-65</t>
  </si>
  <si>
    <t>4.1 ± 1.2</t>
  </si>
  <si>
    <t>7.3 ± 1.1</t>
  </si>
  <si>
    <t>2.7 ± 0.7</t>
  </si>
  <si>
    <t>Ca-Mg-HCO3-Cl-acidulous water</t>
  </si>
  <si>
    <t>10.3 ± 9.9</t>
  </si>
  <si>
    <t>21.9 ± 1.1</t>
  </si>
  <si>
    <t>8.4 ± 1.1</t>
  </si>
  <si>
    <t>6.9 ± 2.2</t>
  </si>
  <si>
    <t>8.8 ± 0.8</t>
  </si>
  <si>
    <t>12.0 ± 0.3</t>
  </si>
  <si>
    <t>38.0 ± 0.7</t>
  </si>
  <si>
    <t>Diederich 1975a, pg. 196-197, 249</t>
  </si>
  <si>
    <t>Without any further hydrochemical data</t>
  </si>
  <si>
    <t>xx/xx/1917</t>
  </si>
  <si>
    <t>Depth: surface mining was max. 10 m deep</t>
  </si>
  <si>
    <t>before 1921</t>
  </si>
  <si>
    <t>Mg-Na-Ca-Cl-HCO3-acidulous water</t>
  </si>
  <si>
    <t>before 1858</t>
  </si>
  <si>
    <t>8.5 ± 1.4</t>
  </si>
  <si>
    <t>74.4 ± 1.0</t>
  </si>
  <si>
    <t>7.4 ± 1.1</t>
  </si>
  <si>
    <t>65.3 ± 1.9</t>
  </si>
  <si>
    <t>3.4 ± 0.6</t>
  </si>
  <si>
    <t>68.4 ± 0.8</t>
  </si>
  <si>
    <t>3.6 ± 1.0</t>
  </si>
  <si>
    <t>35.9 ± 0.7</t>
  </si>
  <si>
    <t>30.6 ± 0.5</t>
  </si>
  <si>
    <t>54.8 ± 0.5</t>
  </si>
  <si>
    <t>70.2 ± 0.7</t>
  </si>
  <si>
    <t>Ca-Na-Cl-HCO3-acidulous water</t>
  </si>
  <si>
    <t>xx/xx/1900</t>
  </si>
  <si>
    <t>Himstedt et al. 1907, pg. 56, 521; Carlé 1975, pg. 221-222</t>
  </si>
  <si>
    <t>R: incorrect in Scharpff 1974</t>
  </si>
  <si>
    <t>Himstedt et al. 1907, pg. 55, 521</t>
  </si>
  <si>
    <t>Na-Ca-HCO3-Cl-acidulous water</t>
  </si>
  <si>
    <t>Nielsen &amp; Rambow 1969, pg. 362, Tafel 14; Scharpff 1974, Tab. 5 (Appendix); Carlé 1975, pg. 221-222; Diederich et al. 1991, pg. 78-79; Griesshaber et al. 1992, pg. 218,225</t>
  </si>
  <si>
    <t>before 1907</t>
  </si>
  <si>
    <t>Himstedt et al. 1907, pg. 55</t>
  </si>
  <si>
    <t>Scharpff 1974, Tab. 5 (Appendix); Carlé 1975, pg. 221-222; Diederich et al. 1991, pg. 78-79</t>
  </si>
  <si>
    <t>xx/xx/1873</t>
  </si>
  <si>
    <t>Himstedt et al. 1907, pg. 56; Scharpff 1974, Tab. 5 (Appendix); Carlé 1975, pg.221-222</t>
  </si>
  <si>
    <t>Scharpff 1974, pg. 137; Tab. 5 (Appendix)</t>
  </si>
  <si>
    <t>Udluft 1969, pg. 143-144, 178-179</t>
  </si>
  <si>
    <t>Ferruginous brines</t>
  </si>
  <si>
    <t>Udluft 1969, pg. 148, 197-199; Carlé 1975, pg. 236-237; Diederich et al. 1991, pg. 66-67</t>
  </si>
  <si>
    <t>Fe,Na-Cl-brines</t>
  </si>
  <si>
    <t>Thermal brine</t>
  </si>
  <si>
    <t>Käß &amp; Käß 2008, pg. 1100-1103</t>
  </si>
  <si>
    <t>Geyh &amp; Rambow 1997, pg. 58</t>
  </si>
  <si>
    <t>26.4 ± 1.3</t>
  </si>
  <si>
    <t>57.9 ± 0.8</t>
  </si>
  <si>
    <t>37.0 ± 1.2</t>
  </si>
  <si>
    <t>58.8 ± 0.4</t>
  </si>
  <si>
    <t>xx/06/1976</t>
  </si>
  <si>
    <t>40.3 ± 1.7</t>
  </si>
  <si>
    <t>58.4 ± 1.8</t>
  </si>
  <si>
    <t>67.6 ± 0.6</t>
  </si>
  <si>
    <t>Na-Ca-Cl-acidulous water</t>
  </si>
  <si>
    <t>Nielsen &amp; Rambow 1969, pg. 358-359, Tafel 14; Geyh &amp; Rambow 1997, pg. 59</t>
  </si>
  <si>
    <t>4.4 ± 0.8</t>
  </si>
  <si>
    <t>51.0 ± 1.0</t>
  </si>
  <si>
    <t>24.3 ± 1.3</t>
  </si>
  <si>
    <t>52.9 ± 1.1</t>
  </si>
  <si>
    <t>40.4 ± 1.0</t>
  </si>
  <si>
    <t>56.5 ± 1.1</t>
  </si>
  <si>
    <t>64.2 ± 2.2</t>
  </si>
  <si>
    <t>77.2 ± 0.8</t>
  </si>
  <si>
    <t>2.3 ± 0.5</t>
  </si>
  <si>
    <t>54.6 ± 0.7</t>
  </si>
  <si>
    <t>34.6 ± 0.3</t>
  </si>
  <si>
    <t>Nielsen &amp; Rambow 1969, pg. 358, Tafel 14; Geyh &amp; Rambow 1997, pg. 58</t>
  </si>
  <si>
    <t>Ca-Na-(mg)-Cl-HCO3-SO4-water</t>
  </si>
  <si>
    <t>Nielsen &amp; Rambow 1969, pg. 359, Tafel 14; Rambow 1981, pg. 140-141</t>
  </si>
  <si>
    <t>6.6-8.9</t>
  </si>
  <si>
    <t>Ca-Na-(Mg)-Cl-HCO3-water</t>
  </si>
  <si>
    <t>Michelbach &amp; Siebert 2014, pg. 29</t>
  </si>
  <si>
    <t>in Michelbach &amp; Siebert 2014 spring in Silbergraben; Without hydrochemical data</t>
  </si>
  <si>
    <t>1.70 - 1.96</t>
  </si>
  <si>
    <t>Carlé 1975, pg. 212; Diederich et al. 1991, pg. 74-75; Griesshaber et al. 1992, pg. 233</t>
  </si>
  <si>
    <t>Nielsen &amp; Rambow 1969, pg. 363, Tafel 14; Thews 1977, pg. 190, 191, 203</t>
  </si>
  <si>
    <t>12.5 ± 0.3</t>
  </si>
  <si>
    <t>Fresenius &amp; Kußmaul 1990, pg. 299-230; Griesshaber et al. 1992, pg. 217, 224</t>
  </si>
  <si>
    <t>2.4 ± 1.7</t>
  </si>
  <si>
    <t>Michelbach &amp; Siebert 2014, pg. 30</t>
  </si>
  <si>
    <t>0.32 ± 0.05</t>
  </si>
  <si>
    <t>Ca-SO4-water</t>
  </si>
  <si>
    <t>Hölting 1981, pg. 142-143; Diederich et al. 1991, pg. 68-69</t>
  </si>
  <si>
    <t>Hölting 1979, pg. 89; Hölting 1981, pg. 142-143; Diederich et al. 1991, pg. 68-69</t>
  </si>
  <si>
    <t>Influx of alkali sulphurous solution from underlying argillaceous schist and greywacke of Lower Carboniferous assumed</t>
  </si>
  <si>
    <t>Hölting 1972, pg. 271, 272</t>
  </si>
  <si>
    <t>Himstedt et al. 1907, pg. 189-190; Carlé 1975, pg. 208; Golwer 2009, pg.170-173</t>
  </si>
  <si>
    <t>Michels et al. 1930a, pg. 64</t>
  </si>
  <si>
    <t>Ferruginous Na-Ca-Cl-HCO3-acidulous water</t>
  </si>
  <si>
    <t>xx/xx/1965</t>
  </si>
  <si>
    <t>Diederich et al. 1991, pg. 74-75; Golwer 2009, pg.170-171</t>
  </si>
  <si>
    <t>Arsenical Na-Ca-HCO3-acidulous water</t>
  </si>
  <si>
    <t>xx/xx/1854</t>
  </si>
  <si>
    <t>Himstedt et al. 1907, pg. 190-191; Carlé 1975, pg. 208; Golwer 2009, pg. 173</t>
  </si>
  <si>
    <t>3.6 ± 1.6</t>
  </si>
  <si>
    <t>1959 deepened to 13.25 m; 1968 deepened to 23.6 m</t>
  </si>
  <si>
    <t>Ferruginous Na-Cl-HCO3-acidulous water</t>
  </si>
  <si>
    <t>Himstedt et al. 1907, pg. 189; Carlé 1975, pg. 208; Golwer 2009, pg. 170, 173</t>
  </si>
  <si>
    <t>Michels et al. 1930a, pg. 64-65</t>
  </si>
  <si>
    <t>xx/xx/1889</t>
  </si>
  <si>
    <t>Himstedt et al. 1907, pg. 50-51; Carlé 1975, pg. 197</t>
  </si>
  <si>
    <t>CO2: rich</t>
  </si>
  <si>
    <t>Himstedt et al. 1907, pg. 51</t>
  </si>
  <si>
    <t>Carlé 1975, pg. 197</t>
  </si>
  <si>
    <t>Shallow well</t>
  </si>
  <si>
    <t>Muschelkalk (middle)</t>
  </si>
  <si>
    <t>Michel 1986, pg. 118-119</t>
  </si>
  <si>
    <t>Golwer 2009, pg. 138-139, 271-272</t>
  </si>
  <si>
    <t>Na-HCO3-Cl-acidulous water</t>
  </si>
  <si>
    <t>Carlé 1975, pg. 202</t>
  </si>
  <si>
    <t>Na-HCO3-acidulous water</t>
  </si>
  <si>
    <t>pH: at water temperature</t>
  </si>
  <si>
    <t>Geyh &amp; Rambow 1997, pg. 60</t>
  </si>
  <si>
    <t>11.1 ± 1.0</t>
  </si>
  <si>
    <t>71.8 ± 1.1</t>
  </si>
  <si>
    <t>Geyh &amp; Rambow 1997, pg. 60; GruSchu 2019</t>
  </si>
  <si>
    <t>7.2 ± 0.7</t>
  </si>
  <si>
    <t>70.1 ± 1.3</t>
  </si>
  <si>
    <t>60.1 ± 0.7</t>
  </si>
  <si>
    <t>1.7 ± 0.6</t>
  </si>
  <si>
    <t>52.7 ± 0.5</t>
  </si>
  <si>
    <t>60.3 ± 1.0</t>
  </si>
  <si>
    <t>1.3 ± 0.5</t>
  </si>
  <si>
    <t>58.6 ± 0.8</t>
  </si>
  <si>
    <t>7.9 ± 0.8</t>
  </si>
  <si>
    <t>50.9 ± 0.6</t>
  </si>
  <si>
    <t>52.1 ± 0.8</t>
  </si>
  <si>
    <t>Iodine-containing Na-Ca-HCO3-Cl-acidulous water</t>
  </si>
  <si>
    <t>Carlé 1975, pg. 196</t>
  </si>
  <si>
    <t>Carlé 1975, pg. 196; Diederich et al. 1991, pg. 72-73</t>
  </si>
  <si>
    <t>Himstedt et al. 1907, pg. 69; Carlé 1975, pg. 197</t>
  </si>
  <si>
    <t>0.34 - 0.56</t>
  </si>
  <si>
    <t>Himstedt et al. 1907, pg. 70; Carlé 1975, pg. 196; Diederich et al. 1991, pg. 72-73</t>
  </si>
  <si>
    <t>10.3 ± 1.9</t>
  </si>
  <si>
    <t>Diederich &amp; Finkenwirth 1974, pg. 78-79, 169-171; Diederich et al. 1991, pg. 68-69</t>
  </si>
  <si>
    <t>Diederich &amp; Finkenwirth 1974, pg. 171; Hölting 1981, pg. 142-143; Diederich et al. 1991, pg. 68-69</t>
  </si>
  <si>
    <t>Pöschl 1999, pg. 314-315,327-329</t>
  </si>
  <si>
    <t>Ferruginous Ca-Mg-Na-HCO3-SO4-acidulous water</t>
  </si>
  <si>
    <t>Nielsen &amp; Rambow 1969, pg. 360, Tafel 14; Diederich et al. 1991, pg. 68-69</t>
  </si>
  <si>
    <t>Description unclear</t>
  </si>
  <si>
    <t>Fluoride-containing Ca-Mg-Na-HO3-SO4-acidulous water</t>
  </si>
  <si>
    <t>Ferruginous Ca-Na-HCO3-SO4-acidulous water</t>
  </si>
  <si>
    <t>xx/xx/1953</t>
  </si>
  <si>
    <t>Carlé 1975, pg. 233-234; Hölting 1981, 142-143</t>
  </si>
  <si>
    <t>Pöschl 1999, pg. 320</t>
  </si>
  <si>
    <t>Ferruginous Ca-Mg-HCO3-SO4-acidulous water</t>
  </si>
  <si>
    <t>Nielsen &amp; Rambow 1969, pg. 360, Tafel 14; Carlé 1975, pg. 234</t>
  </si>
  <si>
    <t>Sample de-iced for analysis</t>
  </si>
  <si>
    <t>Date of isotopic analysis: xx/04/1992</t>
  </si>
  <si>
    <t>3.8 ± 0.6</t>
  </si>
  <si>
    <t>56.8 ± 0.8</t>
  </si>
  <si>
    <t>13.5 ± 1.2</t>
  </si>
  <si>
    <t>80.2 ± 0.8</t>
  </si>
  <si>
    <t>3.9 ± 1.1</t>
  </si>
  <si>
    <t>82.5 ± 1.2</t>
  </si>
  <si>
    <t>14.1 ± 0.9</t>
  </si>
  <si>
    <t>66.2 ± 0.7</t>
  </si>
  <si>
    <t>50.6 ± 0.5</t>
  </si>
  <si>
    <t>50.2 ± 0.7</t>
  </si>
  <si>
    <t>10.0 ± 0.7</t>
  </si>
  <si>
    <t>49.6 ± 0.5</t>
  </si>
  <si>
    <t>9.8 ± 1.2</t>
  </si>
  <si>
    <t>62.9 ± 0.6</t>
  </si>
  <si>
    <t>Ferruginous Ca-HCO3-acidulous water</t>
  </si>
  <si>
    <t>xx/xx/1885</t>
  </si>
  <si>
    <t>Himstedt et al. 1907, pg. 64; Carlé 1975, pg. 195</t>
  </si>
  <si>
    <t>Hessenwater, Zentrallabor</t>
  </si>
  <si>
    <t>&lt;0.006</t>
  </si>
  <si>
    <t>SO4: own data</t>
  </si>
  <si>
    <t>&lt;0.4</t>
  </si>
  <si>
    <t>Middle Buntsandstein (S3-S6), Muschelkalk</t>
  </si>
  <si>
    <t>Diederich 1986, pg. 92-93</t>
  </si>
  <si>
    <t>Diederich 1986, pg. 92-93, 108-109</t>
  </si>
  <si>
    <t>traces</t>
  </si>
  <si>
    <t>Scharpff 1974, Tab. 5 (Appendix); Wiegand &amp; Scharpff 1981, pg. 130-132; Diederich et al. 1991, pg. 76-77</t>
  </si>
  <si>
    <t>xx/09/1958</t>
  </si>
  <si>
    <t>Dillmann &amp; Stengel-Rutkowski 1978, pg. 102-103</t>
  </si>
  <si>
    <t>xx/04/1990</t>
  </si>
  <si>
    <t>23.2 ± 1.0</t>
  </si>
  <si>
    <t>77.6 ± 1.1</t>
  </si>
  <si>
    <t>&lt;0.001</t>
  </si>
  <si>
    <t>3.2 ± 0.7</t>
  </si>
  <si>
    <t>74.1 ± 0.8</t>
  </si>
  <si>
    <t>Rumohr 1999, pg. 124-125, 129</t>
  </si>
  <si>
    <t>Rumohr 1999, pg. 126-127, 132</t>
  </si>
  <si>
    <t>6.6 ± 1.7</t>
  </si>
  <si>
    <t>78.6 ± 0.8</t>
  </si>
  <si>
    <t>Hölting &amp; Laemmlen 1974, pg. 279,280, 293</t>
  </si>
  <si>
    <t>Hölting &amp; Laemmlen 1974, pg. 273-279, 293</t>
  </si>
  <si>
    <t>45.4 ± 0.7</t>
  </si>
  <si>
    <t>83.2 ± 1.0</t>
  </si>
  <si>
    <t>xx/xx/1890</t>
  </si>
  <si>
    <t>xx/xx/1931</t>
  </si>
  <si>
    <t>Nielsen &amp; Rambow 1969, pg. 362, Tafel 14; Scharpff 1974, Tab. 5 (Anlage); Carlé 1975, pg.222-223; Diederich et al. 1991, pg. 76-77</t>
  </si>
  <si>
    <t>34S: valuation of different mineral springs of Bad Salzhausen</t>
  </si>
  <si>
    <t>11.3-12.7</t>
  </si>
  <si>
    <t>Käß &amp; Käß 2008, pg. 836-841</t>
  </si>
  <si>
    <t>Diederich et al. 1991, pg. 78-79; Käß &amp; Käß 2008, pg. 836-841</t>
  </si>
  <si>
    <t>Nielsen &amp; Rambow 1969, pg. 362, Tafel 14; Scharpff 1974, Tab. 5 (Anlage); Carlé 1975, pg.222-223</t>
  </si>
  <si>
    <t>Borehole drilled in 1960</t>
  </si>
  <si>
    <t>Carlé 1975, pg.222-223; Diederich et al. 1991, pg. 78-79; Käß &amp; Käß 2008, pg. 836-841</t>
  </si>
  <si>
    <t>Nielsen &amp; Rambow 1969, pg. 362, Tafel 14; Scharpff 1974, Tab. 5 (Anlage)</t>
  </si>
  <si>
    <t>Scharpff 1974, Tab. 5 (Anlage); Carlé 1975, pg.222-223</t>
  </si>
  <si>
    <t>xx/xx/1957</t>
  </si>
  <si>
    <t>&lt;0.015</t>
  </si>
  <si>
    <t>Hölting 1979, pg. 85; Diederich et al. 1991, pg. 78-79</t>
  </si>
  <si>
    <t>Scharpff 1974, pg. 133, Tab. 5 (Appendix)</t>
  </si>
  <si>
    <t>58.9 ± 0.7</t>
  </si>
  <si>
    <t>66.3 ± 1.0</t>
  </si>
  <si>
    <t>56.1 ± 0.8</t>
  </si>
  <si>
    <t>3.0 ± 1.0</t>
  </si>
  <si>
    <t>61.0 ± 0.7</t>
  </si>
  <si>
    <t>59.9 ± 0.8</t>
  </si>
  <si>
    <t>&lt;1.6</t>
  </si>
  <si>
    <t>49.1 ± 0.6</t>
  </si>
  <si>
    <t>Lorenz 2014, pg. 5, 9; Unger Ingenieure 2016</t>
  </si>
  <si>
    <t>&lt;0.22</t>
  </si>
  <si>
    <t>&lt;0.6</t>
  </si>
  <si>
    <t>64.3 ± 2.0</t>
  </si>
  <si>
    <t>44.1 ± 0.5</t>
  </si>
  <si>
    <t>Lorenz 2015, pg. 4-5; Unger Ingenieure 2016</t>
  </si>
  <si>
    <t>Sampling isotopic measurements on 06/02/2015</t>
  </si>
  <si>
    <t>26.2 ± 0.5</t>
  </si>
  <si>
    <t>xx/04/1991</t>
  </si>
  <si>
    <t>Depth: 390m in Geyh &amp; Rambow 1997; Without hydrochemical data</t>
  </si>
  <si>
    <t>46.6 ± 0.7</t>
  </si>
  <si>
    <t>5.1 ± 1.1</t>
  </si>
  <si>
    <t>75.3 ± 1.0</t>
  </si>
  <si>
    <t>4.8 ± 1.2</t>
  </si>
  <si>
    <t>84.5 ± 0.7</t>
  </si>
  <si>
    <t>6.5 ± 0.6</t>
  </si>
  <si>
    <t>67.1 ± 1.6</t>
  </si>
  <si>
    <t>37.6 ± 0.7</t>
  </si>
  <si>
    <t>Sampling isotopic measurements on 02/07/2014</t>
  </si>
  <si>
    <t>36.3 ± 1.6</t>
  </si>
  <si>
    <t>6.4 ± 1.0</t>
  </si>
  <si>
    <t>63.6 ± 0.7</t>
  </si>
  <si>
    <t>10.7 ± 0.7</t>
  </si>
  <si>
    <t>82.4 ± 0.9</t>
  </si>
  <si>
    <t>68.6 ± 1.5</t>
  </si>
  <si>
    <t>5.3 ± 1.2</t>
  </si>
  <si>
    <t>76.4 ± 1.1</t>
  </si>
  <si>
    <t>Golwer 2009, pg. 138-139</t>
  </si>
  <si>
    <t>Artesian overrun 6m above surface; Rotliegend or pre-Middle Oligocene reprocessed horizon</t>
  </si>
  <si>
    <t>Thews 1977, pg. 190, 191, 199, 200</t>
  </si>
  <si>
    <t>Geology: Rotliegend or pre-Middle Oligocene reprocessed horizon</t>
  </si>
  <si>
    <t>Thews 1977, pg. 190, 191, 198, 199</t>
  </si>
  <si>
    <t>Himstedt et al. 1907, pg. 107; Michels et al. 1930b, pg. 75-76</t>
  </si>
  <si>
    <t>xx/xx/1924</t>
  </si>
  <si>
    <t>Schwille 1953, pg. 322-323; Carlé 1975, pg. 400, 401; Hölting 1981, pg. 142-143; Golwer 1993, pg.204</t>
  </si>
  <si>
    <t>Sealed since 1956</t>
  </si>
  <si>
    <t>Nielsen &amp; Rambow 1969, pg. 362, Tafel 14; Diederich et al. 1991, pg. 80-81; Golwer 1993, pg. 204</t>
  </si>
  <si>
    <t>Golwer 1993, pg. 204-205</t>
  </si>
  <si>
    <t>&lt;0.003</t>
  </si>
  <si>
    <t>1.3 ± 1.2</t>
  </si>
  <si>
    <t>Carlé 1975, pg. 223</t>
  </si>
  <si>
    <t>Nielsen &amp; Rambow 1969, pg. 362, Tafel 14; Scharpff 1974, Tab. 5 (Appendix); Diederich et al. 1991, pg. 78-79</t>
  </si>
  <si>
    <t>Without hydrochemical data; 13C: -8.15 in Griesshaber et al. 1992</t>
  </si>
  <si>
    <t>5.5 ± 1.3</t>
  </si>
  <si>
    <t>Scharpff 1974, Tab. 5 (Appendix); Carlé 1975, pg. 224</t>
  </si>
  <si>
    <t>CO2 from an analysis 1903</t>
  </si>
  <si>
    <t>Hölting &amp; Laemmlen 1974, pg. 283, 284, 293</t>
  </si>
  <si>
    <t>Complete rock sequence with Hydrobien-Layer, Cerithien-Layer, Cyrenen marl and Meletta-Layer and Rupelton</t>
  </si>
  <si>
    <t>Salt water</t>
  </si>
  <si>
    <t>Diedrich &amp; Matthess 1972, pg. 207-209, 249</t>
  </si>
  <si>
    <t>xx/xx/1920</t>
  </si>
  <si>
    <t>Lower and middle Heuchel chalk</t>
  </si>
  <si>
    <t>Diederich 1975a, pg. 194-195</t>
  </si>
  <si>
    <t>Rosbacher Acidulous water (Habermühle)</t>
  </si>
  <si>
    <t>Jochheim 1858, pg. 113-114; Scharpff 1974, Tab. 5 (Appendix)</t>
  </si>
  <si>
    <t>Rosbacher Acidulous water (Quelle II)</t>
  </si>
  <si>
    <t>Himstedt et al. 1907, pg. 216-217, 524; Carlé 1975, pg. 219; Diederich et al. 1991, pg. 74-75</t>
  </si>
  <si>
    <t>Nielsen &amp; Rambow 1969, pg. 362, Tafel 14; Scharpff 1974, Tab. 5 (Appendix), Scharpff 1976, Tab. 13 (Appendix)</t>
  </si>
  <si>
    <t>Diederich et al. 1991, pg. 74-75</t>
  </si>
  <si>
    <t>Allocation uncertain as no precisely given position in Diederich et al. 1991</t>
  </si>
  <si>
    <t>Fritsche et al. 2001, pg. 14</t>
  </si>
  <si>
    <t>Fritsche et al. 2001, pg. 8, 14</t>
  </si>
  <si>
    <t>Mixed water of four shaft wells; coordinates mean; Height: ca. 84-86m; Total depth 8,70-18,0m</t>
  </si>
  <si>
    <t>Thews 1977, pg. 190, 191, 193</t>
  </si>
  <si>
    <t>Schwille 1953, pg. 321-322</t>
  </si>
  <si>
    <t>Na-HCO3-SO4-Cl-water</t>
  </si>
  <si>
    <t>Thews 1977, pg. 190-192</t>
  </si>
  <si>
    <t>xx/xx/1875</t>
  </si>
  <si>
    <t>Himstadt et al. 1907, pg. 126; Wagner &amp; Michels 1930, pg. 110</t>
  </si>
  <si>
    <t>Na-Cl-HCO3-thermal water</t>
  </si>
  <si>
    <t>Schwille 1953, pg. 321-322; Carlé 1975, pg. 213; Diederich et al. 1991, pg. 72-73</t>
  </si>
  <si>
    <t>in Schwille 1953 partially slightly different concentrations</t>
  </si>
  <si>
    <t>Amendment 1957</t>
  </si>
  <si>
    <t>Nielsen &amp; Rambow 1969, pg. 363, Tafel 14; Thews 1977, pg. 188-191</t>
  </si>
  <si>
    <t>13.4 ± 0.3</t>
  </si>
  <si>
    <t>0.28 ± 0.02</t>
  </si>
  <si>
    <t>Grundwatermessstelle 52a</t>
  </si>
  <si>
    <t>Na-Ca-Cl-water</t>
  </si>
  <si>
    <t>Schmitt &amp; Thews 1974, pg. 60-61, 157-158; Diederich et al. 1991, pg. 80-81</t>
  </si>
  <si>
    <t>Rüsselsheim-Bauschheim</t>
  </si>
  <si>
    <t>55.4 ± 0.7</t>
  </si>
  <si>
    <t>54.1 ± 0.5</t>
  </si>
  <si>
    <t>53.3 ± 0.6</t>
  </si>
  <si>
    <t>36.5 ± 0.7</t>
  </si>
  <si>
    <t>34.8 ± 0.6</t>
  </si>
  <si>
    <t>xx/02/1991</t>
  </si>
  <si>
    <t>35.4 ± 0.6</t>
  </si>
  <si>
    <t>29.7 ± 0.9</t>
  </si>
  <si>
    <t>27.6 ± 0.3</t>
  </si>
  <si>
    <t>Rambow 1967, pg. 85, 91-97; Nielsen &amp; Rambow 1969, pg. 359, Tafel 14; Geyh &amp; Rambow 1997, pg. 60</t>
  </si>
  <si>
    <t>26.9 ± 0.6</t>
  </si>
  <si>
    <t>27.6 ± 0.7</t>
  </si>
  <si>
    <t>27.3 ± 0.6</t>
  </si>
  <si>
    <t>28.3 ± 0.8</t>
  </si>
  <si>
    <t>5.1 ± 0.8</t>
  </si>
  <si>
    <t>39.7 ± 1.0</t>
  </si>
  <si>
    <t>42.3 ± 0.4</t>
  </si>
  <si>
    <t>35.4 ± 0.4</t>
  </si>
  <si>
    <t>36.8 ± 0.9</t>
  </si>
  <si>
    <t>Stengel-Rutkowski 1971, pg. 337, 338; Griesshaber et al. 1992, pg. 217; Käß &amp; Käß 2008, pg. 886-887</t>
  </si>
  <si>
    <t>Käß &amp; Käß 2008, pg. 885-886; Mittelbach &amp; Siebert 2014, pg. 29</t>
  </si>
  <si>
    <t>2.15 - 2.70</t>
  </si>
  <si>
    <t>Fusion of three water captation zones</t>
  </si>
  <si>
    <t>xx/xx/1852</t>
  </si>
  <si>
    <t>Himstadt et al. 1907, pg. 28</t>
  </si>
  <si>
    <t>Diederich et al. 1991, pg. 72-73; Käß &amp; Käß 2008, pg. 886-887</t>
  </si>
  <si>
    <t>1.53 - 2.18</t>
  </si>
  <si>
    <t>22.81m longer adit</t>
  </si>
  <si>
    <t>Adit</t>
  </si>
  <si>
    <t>Himstadt et al. 1907, pg. 28; Käß &amp; Käß 2008, pg. 885-886</t>
  </si>
  <si>
    <t>Mineral water von Pfordt</t>
  </si>
  <si>
    <t>Position borehole, position overrun: R3542940, H5613270; 76m halite encountered</t>
  </si>
  <si>
    <t>Na-Cl-SO4-water</t>
  </si>
  <si>
    <t>xx/xx/1964</t>
  </si>
  <si>
    <t>Carlé 1975, pg. 197; Hölting 1981, pg. 142-143; Diederich et al. 1991, pg. 70-71</t>
  </si>
  <si>
    <t>Golwer 1993, pg. 178-179, 238</t>
  </si>
  <si>
    <t>Golwer 2009, pg. 138-139, 250-251</t>
  </si>
  <si>
    <t>Date of isotopic analysis: xx/06/1993</t>
  </si>
  <si>
    <t>5.2 ± 1.2</t>
  </si>
  <si>
    <t>55.2 ± 0.5</t>
  </si>
  <si>
    <t>40.6 ± 0.6</t>
  </si>
  <si>
    <t>10.2 ± 0.7</t>
  </si>
  <si>
    <t>68.9 ± 1.1</t>
  </si>
  <si>
    <t>68.6 ± 0.7</t>
  </si>
  <si>
    <t>37.4 ± 0.5</t>
  </si>
  <si>
    <t>36.1 ± 0.7</t>
  </si>
  <si>
    <t>28.3 ± 0.7</t>
  </si>
  <si>
    <t>27.0 ± 0.4</t>
  </si>
  <si>
    <t>Nielsen &amp; Rambow 1969, pg. 360, Tafel 14; GruSchu 2019</t>
  </si>
  <si>
    <t>Hölting 1981, pg. 142-143; Diederich et al. 1991, pg. 68-69; Geyh &amp; Rambow 1997, pg. 61</t>
  </si>
  <si>
    <t>32.4 ± 0.7</t>
  </si>
  <si>
    <t>in Lower Saxony; Position: own estimation; CO2: very rich</t>
  </si>
  <si>
    <t>SO4: from other analysis</t>
  </si>
  <si>
    <t>Hölting 1969c, pg. 374; Carlé 1975, pg. 405; Diederich et al. 1991, pg. 80-81</t>
  </si>
  <si>
    <t>Position: own estimation; Date: assumed after Hölting 1969c, pg. 374</t>
  </si>
  <si>
    <t>Golwer 2009, pg. 138-139, 276</t>
  </si>
  <si>
    <t>Grundwatermessstelle 527/258</t>
  </si>
  <si>
    <t>Grundwatermessstelle 527/259</t>
  </si>
  <si>
    <t>Ferruginous Mg-Na-Ca-Cl-water</t>
  </si>
  <si>
    <t>Steuer 1907, pg. 51-52; Hölting 1969, pg. 374; Diederich et al. 1991, pg. 80-81</t>
  </si>
  <si>
    <t>Ca+Mg calculated from total hardness</t>
  </si>
  <si>
    <t>Grundwatermessstelle 527/281</t>
  </si>
  <si>
    <t>Several allocation as 527/281</t>
  </si>
  <si>
    <t>Nielsen &amp; Rambow 1969, pg. 357, Tafel 14; Diederich et al. 1991, pg. 82-83</t>
  </si>
  <si>
    <t>15.0 ± 1.3</t>
  </si>
  <si>
    <t>81.7 ± 0.8</t>
  </si>
  <si>
    <t>11.8 ± 1.5</t>
  </si>
  <si>
    <t>90.2 ± 1.0</t>
  </si>
  <si>
    <t>Leßmann et al. 2001, pg. 62, 117</t>
  </si>
  <si>
    <t>25.4 ± 0.2</t>
  </si>
  <si>
    <t>29.0 ± 0.5</t>
  </si>
  <si>
    <t>20.3 ± 0.3</t>
  </si>
  <si>
    <t>45.0 ± 0.5</t>
  </si>
  <si>
    <t>34.5 ± 0.3</t>
  </si>
  <si>
    <t>28.5 ± 0.6</t>
  </si>
  <si>
    <t>&lt;1.7</t>
  </si>
  <si>
    <t>25.6 ± 0.4</t>
  </si>
  <si>
    <t>30.9 ± 0.3</t>
  </si>
  <si>
    <t>18.1 ± 0.4</t>
  </si>
  <si>
    <t>21.7 ± 0.3</t>
  </si>
  <si>
    <t>Nielsen &amp; Rambow 1969, pg. 358, Tafel 14; Hölting 1982, pg. 181-183, 208-209</t>
  </si>
  <si>
    <t>Hölting 1982, pg. 181-183, 208-209; Diederich et al. 1991, pg. 64-65</t>
  </si>
  <si>
    <t>Hölting 1982, pg. 181-183, 208-209</t>
  </si>
  <si>
    <t>Ca-Na-HCO3-SO4-Cl-water</t>
  </si>
  <si>
    <t>Nielsen &amp; Rambow 1969, pg. 358, Tafel 14; Hölting 1981, pg. 142-143; Diederich et al. 1991, pg. 64-65</t>
  </si>
  <si>
    <t>Nielsen &amp; Rambow 1969, pg. 364, Tafael 14; Thews 1977, pg. 190, 191, 204; Diederich et al. 1991, pg. 74-75</t>
  </si>
  <si>
    <t>Nielsen &amp; Rambow 1969, pg. 358, Tafel 14; Hölting 1982, pg. 181-183</t>
  </si>
  <si>
    <t>Wetter (Hesse)</t>
  </si>
  <si>
    <t>Hölting 1972, pg. 263-265; Carlé 1975, pg. 233; Hölting 1981, pg. 142-143</t>
  </si>
  <si>
    <t>Hölting 1972, pg. 263-265</t>
  </si>
  <si>
    <t>Fe: filtered</t>
  </si>
  <si>
    <t>Na-SO4-Cl-water</t>
  </si>
  <si>
    <t>Hölting 1972, pg. 263-265; Diederich et al. 1991, pg. 70-71</t>
  </si>
  <si>
    <t>Hölting 1985, pg. 119-123, 138</t>
  </si>
  <si>
    <t>Wetter (Hesse)-Treisbach</t>
  </si>
  <si>
    <t>Metavolcanite (U1-U3)</t>
  </si>
  <si>
    <t>Hölting 1992, pg. 74-77, 111</t>
  </si>
  <si>
    <t>Himstedt et al. 1907, pg. 268</t>
  </si>
  <si>
    <t>Fresenius 1961, pg. 1223; Carlé 1975, pg. 210-211; Diederich et al. 1991, pg. 74-75</t>
  </si>
  <si>
    <t>Himstedt et al. 1907, pg. 270-271</t>
  </si>
  <si>
    <t>xx/xx/1948</t>
  </si>
  <si>
    <t>Date of analysis: 04/05/1951 in Diederich et al. 1991</t>
  </si>
  <si>
    <t>xx/10/1986</t>
  </si>
  <si>
    <t>Rosenberg &amp; Mittelbach 1996, pg. 180; Käß &amp; Käß 2008, pg. 1070-1072</t>
  </si>
  <si>
    <t>2.5 ± 1.0</t>
  </si>
  <si>
    <t>Mittelbach &amp; Siebert 2014, pg. 17-19, 24</t>
  </si>
  <si>
    <t>Fresenius 1887, pg. 14-16, 26; Himstedt et al. 1907, pg. 267; Mittelbach &amp; Sibert 2014, pg. 7</t>
  </si>
  <si>
    <t>Position: own data</t>
  </si>
  <si>
    <t>Himstedt et al. 1907, pg. 265-266</t>
  </si>
  <si>
    <t>Carlé 1975, pg. 210-211; Diederich et al. 1991, pg. 74-75</t>
  </si>
  <si>
    <t>xx/07/1956</t>
  </si>
  <si>
    <t>Fresenius 1956, pg. 14</t>
  </si>
  <si>
    <t>Filled up to 60m before 1975</t>
  </si>
  <si>
    <t>4.0 - 6.0</t>
  </si>
  <si>
    <t>Mittelbach &amp; Siebert 2014, pg. 31</t>
  </si>
  <si>
    <t>Carlé 1975, pg. 210; Mittelbach &amp; Siebert 2014, pg. 17-19, 24</t>
  </si>
  <si>
    <t>xx/11/1885</t>
  </si>
  <si>
    <t xml:space="preserve">Himstedt et al. 1907, pg. 265; Udluft 1953, pg. 312  </t>
  </si>
  <si>
    <t>10.1 ± 0.3</t>
  </si>
  <si>
    <t>Griesshaber et al. 1992, pg. 217, 224, 233</t>
  </si>
  <si>
    <t>6.0 - 10</t>
  </si>
  <si>
    <t>0.06 ± 0.01</t>
  </si>
  <si>
    <t>Himstedt et al. 1907, pg. 269; Mittelbach &amp; Sibert 2014, pg. 7</t>
  </si>
  <si>
    <t>1.1 ± 1.0</t>
  </si>
  <si>
    <t>Fresenius 1887, pg. 26; Himstedt et al. 1907, pg. 266</t>
  </si>
  <si>
    <t>Griesshaber et al. 1992, pg. 233; Rosenberg &amp; Mittelbach 1996, pg. 180; Käß &amp; Käß 2008, pg. 1070-1072</t>
  </si>
  <si>
    <t>1.7 ± 1.0</t>
  </si>
  <si>
    <t>0.5 ± 0.6</t>
  </si>
  <si>
    <t>Himstedt et al. 1907, pg. 267; Mittelbach &amp; Sibert 2014, pg. 7</t>
  </si>
  <si>
    <t>xx/xx/1871</t>
  </si>
  <si>
    <t>Himstedt et al. 1907, pg. 269-270; Mittelbach &amp; Sibert 2014, pg. 7</t>
  </si>
  <si>
    <t>Evaporation residue: approx.</t>
  </si>
  <si>
    <t>xx/xx/1933</t>
  </si>
  <si>
    <t>Schwille 1953, pg. 322, 323; Carlé 195, pg. 400; Thews 1977, pg. 190,191, 204, 205; Diederich et al. 1991, pg. 74-75</t>
  </si>
  <si>
    <t>Date of analysis with ?</t>
  </si>
  <si>
    <t>35.8 ± 0.6</t>
  </si>
  <si>
    <t>Na-Ca-Mg-Cl-SO4-acidulous water</t>
  </si>
  <si>
    <t>Rambow &amp; Rösing 1966, pg. 234; Hölting 1981, pg. 142-143; Diederich et al. 1991, pg. 64-65</t>
  </si>
  <si>
    <t>Rambow &amp; Rösing 1966, pg. 228-229</t>
  </si>
  <si>
    <t>4.8 ± 1.1</t>
  </si>
  <si>
    <t>73.0 ± 0.9</t>
  </si>
  <si>
    <t>&lt;0.06</t>
  </si>
  <si>
    <t>&lt;0.10</t>
  </si>
  <si>
    <t>Quaternary unconsolidated rock</t>
  </si>
  <si>
    <t>Ludwig 2013, pg. 163</t>
  </si>
  <si>
    <t>Quaternary unconsolidated rock with salt water influence</t>
  </si>
  <si>
    <t>Ludwig 2013, pg. 164</t>
  </si>
  <si>
    <t>Tertiary and quaternary sediments of Werra-Talaue</t>
  </si>
  <si>
    <t>Ludwig 2013, pg. 165</t>
  </si>
  <si>
    <t>Tertiary basische volcanites</t>
  </si>
  <si>
    <t>Ludwig 2013, pg. 160</t>
  </si>
  <si>
    <t>Tertiary sedimentary aquifer</t>
  </si>
  <si>
    <t>Ludwig 2013, pg. 161</t>
  </si>
  <si>
    <t>Tertiary sedimentary aquifer with salt water influence</t>
  </si>
  <si>
    <t>Ludwig 2013, pg. 162</t>
  </si>
  <si>
    <t>Ludwig 2013, pg. 159</t>
  </si>
  <si>
    <t>Buntsandstein South German Scarpland</t>
  </si>
  <si>
    <t>Ludwig 2013, pg. 158</t>
  </si>
  <si>
    <t>Buntsandstein Central German Basin Range</t>
  </si>
  <si>
    <t>Ludwig 2013, pg. 157</t>
  </si>
  <si>
    <t>Ludwig 2013, pg. 156</t>
  </si>
  <si>
    <t>Rotliegend-rocks</t>
  </si>
  <si>
    <t>Ludwig 2013, pg. 155</t>
  </si>
  <si>
    <t>Palaeozoic with loess coverage</t>
  </si>
  <si>
    <t>Ludwig 2013, pg. 154</t>
  </si>
  <si>
    <t>Carboniferous plutonic and metamorphic rocks</t>
  </si>
  <si>
    <t>Plutonic rock, Metamorphic rock</t>
  </si>
  <si>
    <t>Carboniferous</t>
  </si>
  <si>
    <t>Ludwig 2013, pg. 153</t>
  </si>
  <si>
    <t>Carboniferous schist, Kulm greywacke</t>
  </si>
  <si>
    <t>Ludwig 2013, pg. 152</t>
  </si>
  <si>
    <t>Devonian/Carboniferous Metabasalte; Pillowlaven, Hyaloclastite</t>
  </si>
  <si>
    <t>Ludwig 2013, pg. 151</t>
  </si>
  <si>
    <t>Devonian schist, Greywacken, Limestone</t>
  </si>
  <si>
    <t>Devonian</t>
  </si>
  <si>
    <t>Ludwig 2013, pg. 150</t>
  </si>
  <si>
    <t>Devonian quarzite</t>
  </si>
  <si>
    <t>Ludwig 2013, pg. 149</t>
  </si>
  <si>
    <t>Pre-Devonian Phyllite, Sericit gneiss</t>
  </si>
  <si>
    <t>Phyllite, Gneiss</t>
  </si>
  <si>
    <t>Ludwig 2013, pg. 148</t>
  </si>
  <si>
    <t>Stober &amp; Jodocy 2011, pg. 46-47</t>
  </si>
  <si>
    <t>xx/xx/1992</t>
  </si>
  <si>
    <t>Sanjuan et al. 2016, pg. 33-35</t>
  </si>
  <si>
    <t>T: Basis Reservoir; HCO3: own calculation from alkalinity</t>
  </si>
  <si>
    <t>Sanjuan et al. 2016, pg. 33-36</t>
  </si>
  <si>
    <t>Stober &amp; Bucher 2015, pg. 474</t>
  </si>
  <si>
    <t>T: Basis Reservoir; 2H, 18O, 34S: each mean of two very similar values</t>
  </si>
  <si>
    <t>Landau (Rhineland-Palatinate)</t>
  </si>
  <si>
    <t>8.27 - 8.90</t>
  </si>
  <si>
    <t>85.3 - 86.3</t>
  </si>
  <si>
    <t>0.17 - 0.19</t>
  </si>
  <si>
    <t>0.052 - 0.053</t>
  </si>
  <si>
    <t>0.29 - 0.31</t>
  </si>
  <si>
    <t>0.13 - 0.14</t>
  </si>
  <si>
    <t>2.19 - 2.25</t>
  </si>
  <si>
    <t>0.027 - 0.028</t>
  </si>
  <si>
    <t>Priabonium (Eocene)</t>
  </si>
  <si>
    <t>HCO3: own calculation from alkalinity</t>
  </si>
  <si>
    <t>Chattium (Oligocene)</t>
  </si>
  <si>
    <t>Chattium, Rupelium (Oligocene)</t>
  </si>
  <si>
    <t>Rupelium (Oligocene)</t>
  </si>
  <si>
    <t>Stober &amp; Jacody 2011, pg. 46-47; Stober &amp; Bucher 2015, pg. 474</t>
  </si>
  <si>
    <t>xx/xx/1980</t>
  </si>
  <si>
    <t>Stober &amp; Bucher 2015, pg. 474; Sanjuan et al. 2016, pg. 33-35</t>
  </si>
  <si>
    <t xml:space="preserve">pH: 7.19 in Stober &amp; Bucher 2015; Mg: 130 in Stober &amp; Bucher 2015; HCO3: below detection limit, 134.2 calculated from alkalinity in Sanjuan et al. 2016 </t>
  </si>
  <si>
    <t>Na-Cl mineral water</t>
  </si>
  <si>
    <t>Sampling 09 and 10/10/1973</t>
  </si>
  <si>
    <t>Ca-Na-SO4-Cl-water</t>
  </si>
  <si>
    <t>Captation zone of several boreholes, borehole II 14.25 m and borehole IX 12.6 m still existing</t>
  </si>
  <si>
    <t>Na: 285 mg/L in Carlé 1975; HCO3: 1971 mg/L in Carlé 1975</t>
  </si>
  <si>
    <t>HCO3: 661 mg/L in Diederich et al 1991</t>
  </si>
  <si>
    <t>Na = Na+K</t>
  </si>
  <si>
    <t>CO2: 2790 mg/L in Carlé 1975</t>
  </si>
  <si>
    <t>Ca = Ca+Mg</t>
  </si>
  <si>
    <t>Depth: 401 m in Hölting 1981</t>
  </si>
  <si>
    <t>Depth: 27 m in Carlé 1975</t>
  </si>
  <si>
    <t>Depth: 42 m in Carlé 1975</t>
  </si>
  <si>
    <t>T: 12°C in Griesshaber et al. 1992</t>
  </si>
  <si>
    <t>Depth: 47 m in Carlé 1975; Co+Ni: 12 µg/L</t>
  </si>
  <si>
    <t>Q: 2.17 L/S in Michels &amp; Schmidt 2000</t>
  </si>
  <si>
    <t>Q: 0.72 L/s in Michels &amp; Schmidt 2000</t>
  </si>
  <si>
    <t>CO2: 14873 mg/L assumedly wrong in the original</t>
  </si>
  <si>
    <t>Q: 10.2 L/s in Michels &amp; Schmidt 2000; Ag, Sn: traces</t>
  </si>
  <si>
    <t>Q: 4.78 L/s in Michels &amp; Schmidt 2000</t>
  </si>
  <si>
    <t>Date of analysis 1903/1904</t>
  </si>
  <si>
    <t xml:space="preserve"> T: 12.5-13.0°C</t>
  </si>
  <si>
    <t>T: 10-12°C</t>
  </si>
  <si>
    <t>Depth: 24 m in Käß &amp; Käß 2008;  T: 10-12°C; Q: 0.3-1.0 L/s</t>
  </si>
  <si>
    <t>Position: map in Käß &amp; Käß 2008; Na: 15068 mg/L in Carlé 1975</t>
  </si>
  <si>
    <t>Position: map in Käß &amp; Käß 2008; T: 10-12°C</t>
  </si>
  <si>
    <t>T: 7-9°C</t>
  </si>
  <si>
    <t>T: 30.5°C in Michels et al. 1930a</t>
  </si>
  <si>
    <t>T: 15°C in Michels et al. 1930a</t>
  </si>
  <si>
    <t>T: 24.3°C in Michels et al. 1930a</t>
  </si>
  <si>
    <t>T: 17°C in Michels et al. 1930a</t>
  </si>
  <si>
    <t>T: 20.6°C in Michels et al. 1930a</t>
  </si>
  <si>
    <t>T: 24°C in Michels et al. 1930a</t>
  </si>
  <si>
    <t>T: 18.7°C in Michels et al. 1930a</t>
  </si>
  <si>
    <t>Q: approx. 1.67 L/s</t>
  </si>
  <si>
    <t>Q approx. 4 L/s</t>
  </si>
  <si>
    <t>Q: approx. 2.5 L/s</t>
  </si>
  <si>
    <t>Depth: 2-4 m</t>
  </si>
  <si>
    <t>Depth: 25 m Carlé 1975</t>
  </si>
  <si>
    <t>Ca: 3.74 mg/L in Meischner &amp; Steinmetz 2001</t>
  </si>
  <si>
    <t>Depth: 5 m in Carlé 1975</t>
  </si>
  <si>
    <t>Height: 245 m in Hölting 1973; Depth: 2 m Carlé 1975</t>
  </si>
  <si>
    <t>Ca: calculated from total hardness</t>
  </si>
  <si>
    <t>In Lower Saxony, less than 50 m from state border</t>
  </si>
  <si>
    <t>In Lower Saxony, less than 100 m from state border</t>
  </si>
  <si>
    <t>1.25 km from state border in Rhineland-Palatinate</t>
  </si>
  <si>
    <t>T: 14.0-14.2°C; Without hydrochemical data</t>
  </si>
  <si>
    <t>Cl: 1813 mg/L in Carlé 1975; HCO3: 253.3 mg/L in Carlé 1975; CO2: traces</t>
  </si>
  <si>
    <t>Depth: 50 m in Carlé 1975; T: 8-11.0°C; Ca+Mg: 354 mg/L</t>
  </si>
  <si>
    <t>Position: map in Thews 1970; T: 18.75°C in Thews 1969</t>
  </si>
  <si>
    <t>Position: map in Thews 1970; Fe: 0.56 mg/L in Carlé 1975</t>
  </si>
  <si>
    <t>Depth: from several authors 40 m</t>
  </si>
  <si>
    <t>Does not fulfil criteria, included in database due to position in Frankfurt/Main; Static water level 1925; Q in 1925: first 20 L/S then declined; H2S: rotten smell</t>
  </si>
  <si>
    <t>Date of isotopic analysis: xx/07/1993; HCO3: 134 mg/L in Geyh &amp; Rambow 1997</t>
  </si>
  <si>
    <t>Date of isotopic analysis: xx/07/1993; HCO3: 122 mg/L in Geyh &amp; Rambow 1997</t>
  </si>
  <si>
    <t>T: 7.6-10.0°C</t>
  </si>
  <si>
    <t>In Nöring and Reul partially different readings with clearly higher ionic balance deviation: Na 10665.6 mg/L; Mg 291.8 mg/L; Ca 1480.9 mg/L; Cl 19589.1 mg/L; SO4 1279.1 mg/L; HCO3 4444.8 mg/L; CO2: 405.8 mg/L</t>
  </si>
  <si>
    <t>H2S: approx. 0.02 mg/L</t>
  </si>
  <si>
    <t>alternatively Löhnberg-Oberhausen; T: measured approx. 15 m beneath water table, 12°C in Carlé 1975</t>
  </si>
  <si>
    <t>Depth: 270 m in Geyh &amp; Rambow 1997; Date of isotopic analysis: xx/07/1994</t>
  </si>
  <si>
    <t>Total depth 830-930 m in borehole database 1550,5 m</t>
  </si>
  <si>
    <t>T: 8.75-10°C; Carlé slightly different records with similar ionic balance deviation: Mg 24.8 mg/L; SO4 163.8 mg/L; HCO3 543.8 mg/L; Stengel-Rutkowski 1979 slightly different records with notedly worse ionic balance deviation; CO2: rich &gt;100 mg/L, in table &gt;1000 mg/L</t>
  </si>
  <si>
    <t>Date of isotopic analysis: xx/04/1991; HCO3: 110 mg/L in Geyh &amp; Rambow 1997</t>
  </si>
  <si>
    <t>Date of isotopic analysis: xx/04/1991; HCO3: 122 mg/L in Geyh &amp; Rambow 1997</t>
  </si>
  <si>
    <t>T: 13°C in Carlé 1975</t>
  </si>
  <si>
    <t>T: approx. 10°C</t>
  </si>
  <si>
    <t>Analysis: 16/11/1953 in Diederich et al. 1991, xx/xx/1956 in Carlé; T: 13.1°C in Carlé 1975</t>
  </si>
  <si>
    <t>Depth: 187 m in Geyh &amp; Rambow 1997; Date of isotopic analysis: xx/09/1973</t>
  </si>
  <si>
    <t>Depth: 187 m in Geyh &amp; Rambow 1997; Date of isotopic analysis: xx/05/1982; Mg: analysis on 09/03/1982</t>
  </si>
  <si>
    <t>T: recorded in borehole in 10 m depth</t>
  </si>
  <si>
    <t>Depth: approx. 6 m</t>
  </si>
  <si>
    <t>T in 10 m depth in well</t>
  </si>
  <si>
    <t>Date of isotopic analysis: xx/04/1992; HCO3: 122 mg/L in Geyh &amp; Rambow 1997</t>
  </si>
  <si>
    <t>Depth: 18 m in Carlé; 34S: valuation of different mineral springs of Bad Salzhausen</t>
  </si>
  <si>
    <t>Depth: 216 m in Geyh &amp; Rambow 1997; Without hydrochemical data</t>
  </si>
  <si>
    <t>Depth: 216 m in Geyh &amp; Rambow 1997; Date of isotopic analysis: xx/11/1990</t>
  </si>
  <si>
    <t>Date of isotopic analysis: xx/05/1992; HCO3: 73 mg/L in Geyh &amp; Rambow 1997</t>
  </si>
  <si>
    <t>T: 18.8-19.2°C</t>
  </si>
  <si>
    <t>in Carlé slightly different records, great deviation: Ca 523 mg/L, HCO3 1138 mg7L</t>
  </si>
  <si>
    <t>Sampling after pumping test on 31/08/1960 - 12/10/1960; Na = Na+K</t>
  </si>
  <si>
    <t>in Wagner &amp; Michels 1930 partially deviant records: T 32°C, HCO3 314 mg/L, Li 2.84 mg/L, H2SiO3 31.5 mg/L, Ba 640 mg/L</t>
  </si>
  <si>
    <t>Date of isotopic analysis: xx/01/1992; HCO3: 158 in Geyh &amp; Rambow 1997; SO4: &lt;10 mg/L, calculated from ionic balance</t>
  </si>
  <si>
    <t>Date of isotopic analysis: xx/01/1992; SO4: &lt;10 mg/L, calculated from ionic balance</t>
  </si>
  <si>
    <t>Bailed sample taken from 30.2 m</t>
  </si>
  <si>
    <t>Bailed sample taken from 26.3 m</t>
  </si>
  <si>
    <t>Several allocation as 527/259 in Diederich et al. 1991 only "Grundwassermessstelle" (observation well); CO2: &lt;15 mg/L</t>
  </si>
  <si>
    <t>Depth: 155 m in Diederich et al. 1991; Na: transposed digits in Diederich et al. 1991; TDS: 3054 mg/L in Diederich et al. 1991; further undated and incomplete analysis in Carlé 1975, pg. 400</t>
  </si>
  <si>
    <t>in North Rhine-Westphalia, ca. 400 m from Hessian state border</t>
  </si>
  <si>
    <t>Ca: 30.2 mg/L in Rosenberg &amp; Mittelbach 1996 and Käß &amp; Käß 2008; SO4: 68 mg/L in Griesshaber et al. 1992; HCO3: 567 mg/L in Griesshaber et al. 1992</t>
  </si>
  <si>
    <t>Redox</t>
  </si>
  <si>
    <r>
      <t>131</t>
    </r>
    <r>
      <rPr>
        <sz val="10"/>
        <rFont val="Arial"/>
        <family val="2"/>
      </rPr>
      <t>I</t>
    </r>
  </si>
  <si>
    <t>ID</t>
  </si>
  <si>
    <t>Carlé 1975, S. 331; Diederich et al. 1991, S. 82-83</t>
  </si>
  <si>
    <t>Odenwaldtherme</t>
  </si>
  <si>
    <t>Gustavbrunnen</t>
  </si>
  <si>
    <t>Carlé 1975, S. 331; Käß &amp; Käß 2008, S. 586</t>
  </si>
  <si>
    <t>Käß &amp; Käß 2008, S. 584-588</t>
  </si>
  <si>
    <t>1992 deepened</t>
  </si>
  <si>
    <t>1975 renewed catchment</t>
  </si>
  <si>
    <t>xx/xx/20xx</t>
  </si>
  <si>
    <t>Water infux mainly from lower Buntsandstein and Zechstein</t>
  </si>
  <si>
    <t>Ca-K</t>
  </si>
  <si>
    <t>Lützelbach</t>
  </si>
  <si>
    <t>Lützel-Wiebelsbach</t>
  </si>
  <si>
    <t>xx.06.2006</t>
  </si>
  <si>
    <t>HLUG, Wiesbaden</t>
  </si>
  <si>
    <t>Erbach</t>
  </si>
  <si>
    <t>Tiefbrunnen</t>
  </si>
  <si>
    <t>Brunnen VI</t>
  </si>
  <si>
    <t>Brombachtal-Langenbrombach</t>
  </si>
  <si>
    <t>Date analysis: or xx/06/2005</t>
  </si>
  <si>
    <t>Michels 1955, pg. 114; Fresenius 1956, pg. 15; Carlé 1975, pg. 210-211; Diederich et al. 1991, pg. 74-75</t>
  </si>
  <si>
    <t>Michels 1955, pg. 115; Udluft 1957, pg. 175; Carlé 1975, pg. 210-211</t>
  </si>
  <si>
    <t>Michels 1955, pg. 115; Nielsen &amp; Rambow 1969, pg. 363, Tafel 14; Diederich et al. 1991, pg. 74-75</t>
  </si>
  <si>
    <t>Town</t>
  </si>
  <si>
    <t>Well or Spring Name</t>
  </si>
  <si>
    <t>Observations on water containment system</t>
  </si>
  <si>
    <t>(m asl)</t>
  </si>
  <si>
    <t>Depth of filter screen</t>
  </si>
  <si>
    <t xml:space="preserve">top </t>
  </si>
  <si>
    <t>bottom</t>
  </si>
  <si>
    <t>(m bgl)</t>
  </si>
  <si>
    <t>Oxygen</t>
  </si>
  <si>
    <t>consumed</t>
  </si>
  <si>
    <r>
      <t>(mg/L KMnO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>)</t>
    </r>
  </si>
  <si>
    <t>Electrical</t>
  </si>
  <si>
    <t>balance</t>
  </si>
  <si>
    <r>
      <t>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(free)</t>
    </r>
  </si>
  <si>
    <t>(Bq/L)</t>
  </si>
  <si>
    <t>Cations</t>
  </si>
  <si>
    <t>Hydraulic</t>
  </si>
  <si>
    <t>conductivity</t>
  </si>
  <si>
    <t>Date of analysis</t>
  </si>
  <si>
    <t>Two filter screens: 41-53, 56-58</t>
  </si>
  <si>
    <t>Several filter screens: 12.3-30.3, 36.3-40.4, 43.3-47.3, 50.3-54.3, 57.3-61.3, 66.3-92.3</t>
  </si>
  <si>
    <t>Several filter screens: 56-70, 74-80, 83-89, 94-102, 108-114</t>
  </si>
  <si>
    <t>Several filter screens: 255.5-315.5, 350.5-400.5, 420.5-450.5</t>
  </si>
  <si>
    <t>Three filter screens: 87.5-107, 115-135, 155-296</t>
  </si>
  <si>
    <t>(as defined in original work)</t>
  </si>
  <si>
    <t>Period</t>
  </si>
  <si>
    <t>Permian/Carboniferous</t>
  </si>
  <si>
    <t>Neogene</t>
  </si>
  <si>
    <t>Paleogene</t>
  </si>
  <si>
    <t>Neogene/Paleogene</t>
  </si>
  <si>
    <t>Carboniferous/Devonian</t>
  </si>
  <si>
    <t>Paleogene/Permian</t>
  </si>
  <si>
    <t>Quaternary/Neogene/Paleogene</t>
  </si>
  <si>
    <t>Local stratigraphic unit</t>
  </si>
  <si>
    <t>Conglomerate</t>
  </si>
  <si>
    <t>Pelite</t>
  </si>
  <si>
    <t>Dolerite</t>
  </si>
  <si>
    <t>Slate</t>
  </si>
  <si>
    <t>Unconsolidated rocks</t>
  </si>
  <si>
    <t>Carbonate bearing silt</t>
  </si>
  <si>
    <t xml:space="preserve">Slate, Sandstone </t>
  </si>
  <si>
    <t>Slate, Limestone</t>
  </si>
  <si>
    <t xml:space="preserve">Limestone, Slate </t>
  </si>
  <si>
    <t>Quartzite, Slate</t>
  </si>
  <si>
    <t xml:space="preserve">Slate  </t>
  </si>
  <si>
    <t>Slate, Volcanic rocks</t>
  </si>
  <si>
    <t>Sandstone, Slate</t>
  </si>
  <si>
    <t>Pelite, Sandstone, Conglomerate</t>
  </si>
  <si>
    <t>Sandstone, Pelite</t>
  </si>
  <si>
    <t>Pelite, Sandstone</t>
  </si>
  <si>
    <t>Marl, Pelite, Limestone</t>
  </si>
  <si>
    <t>Limestone, Arkose, Pelite</t>
  </si>
  <si>
    <t>Graywacke, Dolerite</t>
  </si>
  <si>
    <t>Graywacke, Slate</t>
  </si>
  <si>
    <t>Slate, Graywacke</t>
  </si>
  <si>
    <t>Slate, Graywacke, Dolerite</t>
  </si>
  <si>
    <t>Slate, Graywacke, Limestone</t>
  </si>
  <si>
    <t>Halite rock, Dolomite</t>
  </si>
  <si>
    <t>Gneiss, Greenschist</t>
  </si>
  <si>
    <t>Gneiss</t>
  </si>
  <si>
    <t>Gneiss, Phyllite</t>
  </si>
  <si>
    <t>Pelite, Halite rock</t>
  </si>
  <si>
    <t>Dolomite, Pelite</t>
  </si>
  <si>
    <t>Slate, Pelite</t>
  </si>
  <si>
    <t>Unconsolidated rocks, Carbonate bearing silt</t>
  </si>
  <si>
    <t>Unconsolidated rocks, Marl</t>
  </si>
  <si>
    <t xml:space="preserve">Unconsolidated rocks, Marl </t>
  </si>
  <si>
    <t>Pelite, Sandstone, Conglomerate, Arkose</t>
  </si>
  <si>
    <t>Volcanic rock</t>
  </si>
  <si>
    <t>Dolomite, Limestone, Marl, Evaporite rocks</t>
  </si>
  <si>
    <t>Meta-Basalt</t>
  </si>
  <si>
    <t>conductivity at 25 °C</t>
  </si>
  <si>
    <t>Density</t>
  </si>
  <si>
    <t>temperature</t>
  </si>
  <si>
    <t>Density measurement</t>
  </si>
  <si>
    <t>07.10.1874</t>
  </si>
  <si>
    <t>Fresenius &amp; Schmidt 1875, pg. 9; Golwer 1993, pg. 210; Golwer 2009, pg. 177</t>
  </si>
  <si>
    <t>Dolomite, Pelite, Limestone, Anhydrite</t>
  </si>
  <si>
    <t>Solling-Formation (S6)</t>
  </si>
  <si>
    <t>Leine-Formation (Z3)</t>
  </si>
  <si>
    <t>Staßfurt-Formation (Z2)</t>
  </si>
  <si>
    <t>Werra-Formation (Z1)</t>
  </si>
  <si>
    <t>Röt-Formation (S7)</t>
  </si>
  <si>
    <t>Hardegsen-Formation (S5)</t>
  </si>
  <si>
    <t>Detfurth-Formation (S4)</t>
  </si>
  <si>
    <t>Volpriehausen-Formation (S3)</t>
  </si>
  <si>
    <t>Dainrode-Formation</t>
  </si>
  <si>
    <t>Lelbach-Formation</t>
  </si>
  <si>
    <t>Bromberg-Formation, Laisa-Formation, Hardt-Formation</t>
  </si>
  <si>
    <t>Adorf-Layers</t>
  </si>
  <si>
    <t>Wissenbach-Schist</t>
  </si>
  <si>
    <t>Ems-Quartzite</t>
  </si>
  <si>
    <t>Hunsrück-Schist</t>
  </si>
  <si>
    <t>Taunus-Quartzite</t>
  </si>
  <si>
    <t>Hermeskeil-Layers</t>
  </si>
  <si>
    <t>Böllstein-Gneiss</t>
  </si>
  <si>
    <t>Volpriehausen-Formation (S3), Sollinig-Formation (S6), Röt-Formation (S7)</t>
  </si>
  <si>
    <t>Volpriehausen-Formation (S3), Detfurth-Formation (S4)</t>
  </si>
  <si>
    <t>Solling-Formation (S6), Hardegsen-Formation (S5)</t>
  </si>
  <si>
    <t>Hardegsen-Formation (S5), Detfurth-Formation (S4)</t>
  </si>
  <si>
    <t>Detfurth-Formation (S4), Volpriehausen-Formation (S3)</t>
  </si>
  <si>
    <t>Solling-Formation (S6), Hardegsen-Formation (S5), Detfurth-Formation (S4), Volpriehausen-Formation (S3)</t>
  </si>
  <si>
    <t>Röt-Formation (S7), Solling-Formation (S6), Zechstein</t>
  </si>
  <si>
    <t>Röt-Formation (S7), Solling-Formation (S6)</t>
  </si>
  <si>
    <t>Hardegsen-Formation (S5), Detfurth-Formation (S4), Volpriehausen-Formation (S3)</t>
  </si>
  <si>
    <t>Solling-Formation (S6), Hardegsen-Formation (S5), Detfurth-Formation (S4)</t>
  </si>
  <si>
    <t>Staßfurt-Formation (Z2), Leine Formation (Z3)</t>
  </si>
  <si>
    <t>Cerithien-Layers (Oligocene/Miocene)</t>
  </si>
  <si>
    <t>Rockenberg-Formation (Oligocene/Miocene)</t>
  </si>
  <si>
    <t>Odenwald plutonic rocks</t>
  </si>
  <si>
    <t>Triassic/Permian/Carbonifereous</t>
  </si>
  <si>
    <t>Buntsandstein, Zechstein, Rotliegend, Odenwald plutonic rocks</t>
  </si>
  <si>
    <t>Frankfurt-Formation, Wiesbaden-Formation (Miocene)</t>
  </si>
  <si>
    <t>Werra-Formation (Z1), Bromberg-Formation, Laisa-Formation, Hardt-Formation</t>
  </si>
  <si>
    <t>Maybe also basement</t>
  </si>
  <si>
    <t>Rupelton-Formation (Oligocene)</t>
  </si>
  <si>
    <t>Cyrenenmergel-Group (Oligocene)</t>
  </si>
  <si>
    <t>Granodiorite</t>
  </si>
  <si>
    <t>Pechelbronn-Formation (Oligocene), Rotliegend</t>
  </si>
  <si>
    <t>Brökelschiefer (Z5-Z7)</t>
  </si>
  <si>
    <t>also Carbonifereous units (undifferentiated); T: 12,0°C in Geyh &amp; Rambow 1997; HCO3: 214 mg/L in Geyh &amp; Rambow 1997; CO2: 10 mg/L in Geyh &amp; Rambow 1997; isotope date from Leine-Formation (Z3)</t>
  </si>
  <si>
    <t>Metarhyolite, Lorsbach-Formation</t>
  </si>
  <si>
    <t>Muscovite-Biotite-Gneiss</t>
  </si>
  <si>
    <t>E L E C T R I C A L     B A L A N C E</t>
  </si>
  <si>
    <t>Bernburg-Formation (S2)</t>
  </si>
  <si>
    <t>Volpriehausen-Formation (S3), Bernburg-Formation (S2)</t>
  </si>
  <si>
    <t>Calvörde-Formation (S1), Bernburg-Formation (S2)</t>
  </si>
  <si>
    <t>Calvörde-Formation (S1)</t>
  </si>
  <si>
    <t>Bernburg-Formation (S2), Calvörde-Formation (S1)</t>
  </si>
  <si>
    <t>Viktoria-Melita-Sprudel</t>
  </si>
  <si>
    <t xml:space="preserve">Fresenius 1886, pg. 18; Fresenius 1961, pg. 1223 </t>
  </si>
  <si>
    <t>between 1907-1930</t>
  </si>
  <si>
    <t>Schottler 1921, pg. 81 and map; Scharpff 1974, Tab. 5 (Appendix)</t>
  </si>
  <si>
    <t>Jochheim 1858, pg. 135; Schottler 1921 (map); Scharpff 1974, Tab. 5 (Appendix); Diederich et al. 1991, pg. 76-77</t>
  </si>
  <si>
    <t>Köbrich 1926, pg. 198-201; Hölting 1981, pg. 142-143; Diederich et al. 1991, pg. 70-71</t>
  </si>
  <si>
    <t>Köbrich 1926, pg. 210-211; Kupfahl &amp; Müller-Haeckel 1965, pg. 189-190, 246-247; Diederich et al. 1991, pg. 70-71</t>
  </si>
  <si>
    <t>Stengel-Rutkowski 1987, pg. 334; Diederich et al. 1991, pg. 72-73</t>
  </si>
  <si>
    <t>Himstedt et al. 1907, pg. 81; Stengel-Rutkowski 1987, pg. 334</t>
  </si>
  <si>
    <t>Stengel-Rutkowski 1987, S. 334; Diederich et al. 1991, pg. 72-73</t>
  </si>
  <si>
    <t>Date of analysis: 21/09/1968 in Diederich et al. 1991; Fe: Analysis of 1906</t>
  </si>
  <si>
    <t>Grebenrother Säuerling</t>
  </si>
  <si>
    <t>Carlé 1975, pg. 199; Stengel-Rutkowski 1987, S. 344; Diederich et al. 1991, pg. 72-73</t>
  </si>
  <si>
    <t>Fe, CO2: 09/08/1983</t>
  </si>
  <si>
    <t>Nastätter Säuerling</t>
  </si>
  <si>
    <t>in Rhineland-Palatinate approx. 100 m behind the state border; CO2: 1430 in Stengel-Rutkowski 1987</t>
  </si>
  <si>
    <t>Depth: 8-12 m</t>
  </si>
  <si>
    <t>Carlé 1975, pg. 200; Stengel-Rutkowski 1987, pg. 334; Diederich et al. 1991, pg. 72-73</t>
  </si>
  <si>
    <t>Depth: 8-12 m; T: 10°C in Griesshaber et al. 1992; K: 14 mg/L in Griesshaber et al. 1991</t>
  </si>
  <si>
    <t>Himstedt et al. 1907, pg. 337; Stengel-Rutkowski 1987, pg. 334</t>
  </si>
  <si>
    <t>Himstedt et al. 1907, pg. 339-340; Stengel-Rutkowski 1987, pg. 334</t>
  </si>
  <si>
    <t>Depth: 8-12 m; T: 7-9°C</t>
  </si>
  <si>
    <t>Himstedt et al. 1907, pg. 337-338; Stengel-Rutkowski 1987, pg. 334</t>
  </si>
  <si>
    <t>Himstedt et al. 1907, pg. 338; Stengel-Rutkowski 1987, S. 334</t>
  </si>
  <si>
    <t>Stengel-Rutkowski 1987, pg. 334; Griesshaber et al. 1992, pg. 217, 224; Käß &amp; Käß 2008, pg. 913-915; Mittelbach &amp; Siebert 2014, pg. 30</t>
  </si>
  <si>
    <t>Himstedt et al. 1907, pg. 339; Stengel-Rutkowski 1987, pg. 334</t>
  </si>
  <si>
    <t>Himstedt et al. 1907, pg. 338-339; Stengel-Rutkowski 1987, pg. 334</t>
  </si>
  <si>
    <t>Himstedt et al. 1907, pg. 340; Carlé 1975, pg. 200; Stengel-Rutkowski 1987, pg. 334</t>
  </si>
  <si>
    <t>Bliesquelle at same position; Depth: 8-12 m</t>
  </si>
  <si>
    <t>Rosenbrunnen at same position; Depth: 8-12 m</t>
  </si>
  <si>
    <t>Untere Quelle</t>
  </si>
  <si>
    <t>Prof. Büsing</t>
  </si>
  <si>
    <t>Na calculated from ionic balance</t>
  </si>
  <si>
    <t>Obere Quelle</t>
  </si>
  <si>
    <t>Dolertie</t>
  </si>
  <si>
    <t>Stengel-Rutkowski 1967, S. 196-197; Carlé 1975, pg. 213-214</t>
  </si>
  <si>
    <t>Borehole filled</t>
  </si>
  <si>
    <t>Stengel-Rutkowski 1967, pg. 196-197; Hölting 1981, pg. 142-143; Diederich et al. 1991, pg. 70-71</t>
  </si>
  <si>
    <t>K: Analysis from 18/08/1965</t>
  </si>
  <si>
    <t>Stengel-Rutkowski 1967, S. 198-199; Stengel-Rutkowski 1970, pg. 446-447; Diederich et al. 1991, pg. 70-71</t>
  </si>
  <si>
    <t>Stengel-Rutkowski 1967, S. 198-199; Diederich et al. 1991, pg. 70-71</t>
  </si>
  <si>
    <t>Stengel-Rutkowski 1967, pg. 202; Carlé 1975, pg.197</t>
  </si>
  <si>
    <t>Himstedt et al. 1907, pg. 76; Udluft 1952, pg. 274</t>
  </si>
  <si>
    <t>Udluft 1951, pg. 172; Udluft 1952, pg. 274; Udluft 153, pg. 313; Udluft 1957, pg. 175; Hölting 1966, pg. 17, 18, 49; Carlé 1975, pg. 229-230; Hölting 1981, pg. 142-143</t>
  </si>
  <si>
    <t>Seyfried 1912, pg. 24; Schäffer 2012, pg. 101</t>
  </si>
  <si>
    <t>Himstedt et al. 1907, pg. 248; Seyfried 1912, pg. 24; Schäffer 2012, pg. 100; Schäffer et al. 2018, pg. 314-135</t>
  </si>
  <si>
    <t>Seyfried 1912, S. 25; Schäffer 2012, pg. 103; Schäffer et al. 2018, pg. 314-135</t>
  </si>
  <si>
    <t>Himstedt et al. 1907, pg. 211; Seyfried 1912, pg. 23</t>
  </si>
  <si>
    <t>K. Greiner, Pharmazeutisches Institut, Gießen</t>
  </si>
  <si>
    <t>Prof. Th. Dietrich, Marburg</t>
  </si>
  <si>
    <t>Himstedt et al. 1907, pg. 210; Seyfried 1912, pg. 23</t>
  </si>
  <si>
    <t>G. Thielicke, Chemisches Laboratorium Hessisches Landesamt für Bodenforschung, Wiesbaden</t>
  </si>
  <si>
    <t>Scharpff 1970, pg. 292; Scharpff 1974, Tab. 5 (Appendix); Scharpff 1976, pg. 132, Tab. 12 (Appendix)</t>
  </si>
  <si>
    <t>Scharpff 1970, pg. 292; Scharpff 1974, Tab. 5 (Appendix); Scharpff 1976, pg. 136-137; Tab. 12 (Appendix)</t>
  </si>
  <si>
    <t>Scharpff 1970, S. 292; Scharpff 1974, Tab. 5 (Appendix); Scharpff 1976, pg. 131-132, Tab. 12 (Appendix)</t>
  </si>
  <si>
    <t>Drilled 1960/61, developed only up to 10.3 m</t>
  </si>
  <si>
    <t>Pickel 1970, pg. 321; Pöschl 1999, pg. 319; Hölting 1981, pg. 142-143</t>
  </si>
  <si>
    <t>Mineralbrunnen Malsfeld I</t>
  </si>
  <si>
    <t>Drilled in 1951</t>
  </si>
  <si>
    <t>Drilled in 1961</t>
  </si>
  <si>
    <t>Mineralbrunnen Malsfeld II</t>
  </si>
  <si>
    <t>Pickel 1970, pg. 321; Pöschl 1999, pg. 318</t>
  </si>
  <si>
    <t>Pickel 1970, pg. 321; Diederich et al. 1991, pg. 68-69; Pöschl 1999, pg. 322</t>
  </si>
  <si>
    <t>R: 3539340, H: 5661420 in Pickel 1970</t>
  </si>
  <si>
    <t>Neumann-Redlin 1976, pg. 167-168; Käß &amp; Käß 2008, pg. 568-570</t>
  </si>
  <si>
    <t>Drilled in 1928</t>
  </si>
  <si>
    <t>Alte Solebohrung</t>
  </si>
  <si>
    <t>Kindersolbad I, Konkordia-Schacht</t>
  </si>
  <si>
    <t>Depth: own estimation; Na: calculate from electrical balance; CO2: a lot of</t>
  </si>
  <si>
    <t>Auguste-Victoria-Brunnen</t>
  </si>
  <si>
    <t>Date of analysis: xx/xx/1904 and H. Fresenius in Michels 1972a; Mg 45.0 mg/L, Ca 344.9 mg/L, Fe 2.9 mg/L in Michels 1972</t>
  </si>
  <si>
    <t>Nielsen &amp; Rambow 1969, pg. 360, Tafel 14; Hölting 1973, pg.286-288, 300-301; Hölting 1991, pg. 149</t>
  </si>
  <si>
    <t>Hölting 1966, pg. 17, 18, 49; Nielsen &amp; Rambow 1969, pg. 360, Tafel 14; Hölting 1973, pg.286-288, 300-301; Carlé 1975, pg. 229-230; Hölting 1991, pg. 149</t>
  </si>
  <si>
    <t>Hölting 1973, pg.286-288, 300-301; Diederich et al. 1991, pg. 66-67; Hölting 1991, pg. 149</t>
  </si>
  <si>
    <t>Himstedt et al. 1907, pg. 226; Ensslin 1926, pg. 252</t>
  </si>
  <si>
    <t>Himstedt et al. 1907, pg. 224; Ensslin 1926, pg. 252</t>
  </si>
  <si>
    <t>Himstedt et al. 1907, pg. 223; Ensslin 1926, pg. 252</t>
  </si>
  <si>
    <t>Himstedt et al. 1907, pg. 225; Ensslin 1926, pg. 252</t>
  </si>
  <si>
    <t>Fresenius 1886, pg. 14-17; Fresenius 1887, pg. 26; Michels 1972, pg. 76</t>
  </si>
  <si>
    <t>Himstedt et al. 1907, pg. 176; Michels 1972, pg. 75-76</t>
  </si>
  <si>
    <t>Himstedt et al. 1907, pg. 171; Michels 1927, pg. 48; Martin 1964, pg. 195; Carlé 1975, pg. 206-207; Käß &amp; Käß 2008, pg. 546-549</t>
  </si>
  <si>
    <t>Himstedt et al. 1907, pg. 170; Michels 1927, pg. 48; Martin 1964, pg. 195</t>
  </si>
  <si>
    <t>Himstedt et al. 1907, pg. 171-172; Michels 1927, pg. 48; Martin 1964, pg. 195</t>
  </si>
  <si>
    <t>Himstedt et al. 1907, pg. 172-173; Michels 1927, pg. 48; Martin 1964, pg. 195</t>
  </si>
  <si>
    <t>Himstedt et al. 1907, pg. 169; Michels 1927, pg. 48; Martin 1964, pg. 195</t>
  </si>
  <si>
    <t>Himstedt et al. 1907, pg. 168; Michels 1927, pg. 48; Martin 1964, pg. 195</t>
  </si>
  <si>
    <t>Depth: sampling depth; T: from T-Log; HCO3 + CO3: 79.3 and calculated from the electrical balance</t>
  </si>
  <si>
    <t>W A T E R     T Y P E</t>
  </si>
  <si>
    <t>Leßmann et al. 2001, pg. 62, 117; Leßmann 2001, pg. 84</t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</si>
  <si>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H: Result of the mixture of shallow and deep groundwater</t>
    </r>
  </si>
  <si>
    <t>Ludwig et al. 2011, pg. 172; Ludwig 2011, pg. 23, 108, A-7, A-8</t>
  </si>
  <si>
    <t>Molkenstoffel, Vorloquelle</t>
  </si>
  <si>
    <t>Meischner &amp; Steinmetz 2001, pg. 94; Hemfler &amp; Steinmetz 2006, pg. 27</t>
  </si>
  <si>
    <t>Carlé 1975, pg. 231; Hemfler &amp; Steinmetz 2006, pg. 27</t>
  </si>
  <si>
    <t>Spring tapped in a depth of 2.5 m in 1890, drilling in 1929</t>
  </si>
  <si>
    <t>Stadtbrunnen, Sauerbrunnen</t>
  </si>
  <si>
    <t>Waldquelle</t>
  </si>
  <si>
    <t>Georg-Viktor-Quelle Brunnen A</t>
  </si>
  <si>
    <t>Georg-Viktor-Quelle Brunnen B</t>
  </si>
  <si>
    <t>Meischner &amp; Steinmetz 2001, pg. 94; Hemfler &amp; Steinmetz 2006, pg. 35</t>
  </si>
  <si>
    <t>Meischner &amp; Steinmetz 2001, pg. 94; Hemfler &amp; Steinmetz 2006, pg. 37</t>
  </si>
  <si>
    <t>Hölting 1973, pg.286-288, 300-301; Hemfler &amp; Steinmetz 2006, pg. 39</t>
  </si>
  <si>
    <t>Meischner &amp; Steinmetz 2001, pg. 95; Hemfler &amp; Steinmetz 2006, pg. 41</t>
  </si>
  <si>
    <t>Meischner &amp; Steinmetz 2001, pg. 94; Hemfler &amp; Steinmetz 2006, pg. 43</t>
  </si>
  <si>
    <t>Meischner &amp; Steinmetz 2001, pg. 95; Hemfler &amp; Steinmetz 2006, pg. 45</t>
  </si>
  <si>
    <t>Hölting 1966, pg. 23, 24, 50; Nielsen &amp; Rambow 1969, pg. 360, Tafel 14; Hölting 1973, pg.286-288, 302-303; Carlé 1975, pg. 231; Hemfler &amp; Steinmetz 2006, pg. 47</t>
  </si>
  <si>
    <t>Hölting 1966, pg. 23, 51; Hölting 1973, pg.286-288, 302-303; Carlé 1975, pg. 231; Hemfler &amp; Steinmetz 2006, pg. 48</t>
  </si>
  <si>
    <t>Meischner &amp; Steinmetz 2001, pg. 95; Hemfler &amp; Steinmetz 2006, S. 53</t>
  </si>
  <si>
    <t>Käß &amp; Käß 2008; Ca: 1.95 mg/L in Meischner &amp; Steinmetz 2001</t>
  </si>
  <si>
    <t>Meischner &amp; Steinmetz 2001, pg. 95; Hemfler &amp; Steinmetz 2006, pg. 55</t>
  </si>
  <si>
    <t>Naturquelle</t>
  </si>
  <si>
    <t>Meischner &amp; Steinmetz 2001, pg. 95; Hemfler &amp; Steinmetz 2006, pg. 57</t>
  </si>
  <si>
    <t>Hölting 1966, pg. 21, 50; Hemfler &amp; Steinmetz 2006, pg. 59</t>
  </si>
  <si>
    <t>Hölting 1966, pg. 21, 50; Hölting 1973, pg.286-288, 302-303; Carlé 1975, pg. 231; Hemfler &amp; Steinmetz 2006, pg. 59</t>
  </si>
  <si>
    <t>Hölting 1966, pg. 19, 49; Carlé 1975, pg. 231; Hölting 1981, pg. 142-143; Hemfler &amp; Steinmetz 2006, pg. 61</t>
  </si>
  <si>
    <t>Hölting 1966, pg. 20, 21, 50; Hölting 1973, pg.286-288, 302-303; Carlé 1975, pg. 231; Hemfler &amp; Steinmetz 2006, pg. 63</t>
  </si>
  <si>
    <t>Meischner &amp; Steinmetz 2001, pg. 95; Hemfler &amp; Steinmetz 2006, pg. 65</t>
  </si>
  <si>
    <t>Meischner &amp; Steinmetz 2001, pg. 95; Hemfler &amp; Steinmetz 2006, pg. 67</t>
  </si>
  <si>
    <t>Meischner &amp; Steinmetz 2001, pg. 94; Hemfler &amp; Steinmetz 2006, pg. 71</t>
  </si>
  <si>
    <t>Meischner &amp; Steinmetz 2001, pg. 94; Hemfler &amp; Steinmetz 2006, pg. 73</t>
  </si>
  <si>
    <t>Meischner &amp; Steinmetz 2001, pg. 94; Hemfler &amp; Steinmetz 2006, pg. 75</t>
  </si>
  <si>
    <t>Meischner &amp; Steinmetz 2001, pg. 94; Hemfler &amp; Steinmetz 2006, pg. 77</t>
  </si>
  <si>
    <t>Meischner &amp; Steinmetz 2001, pg. 94; Hemfler &amp; Steinmetz 2006, pg. 79</t>
  </si>
  <si>
    <t>Quelle im Mühlgraben</t>
  </si>
  <si>
    <t>Meischner &amp; Steinmetz 2001, pg. 94; Hemfler &amp; Steinmetz 2006, pg. 81</t>
  </si>
  <si>
    <t>SO4: 1,00 in Hemfler &amp; Steinmetz 2006; NO3: 0,13 in Hemfler &amp; Steinmetz 2006</t>
  </si>
  <si>
    <t>Diederich et al. 1991, pg. 66-67; Hemfler &amp; Steinmetz 2006, pg. 85</t>
  </si>
  <si>
    <t>Na-Ca-Mg-HCO3-Cl-acidulous water</t>
  </si>
  <si>
    <t>Hölting 1966, pg. 15, 16, 49; Hölting 1973, pg. 286-288, 300-301; Carlé 1975, pg. 229-230; Hemfler &amp; Steinmetz 2006, pg. 29</t>
  </si>
  <si>
    <t>Hemfler &amp; Steinmetz 2006, pg. 29; Käß &amp; Käß 2008, pg. 1096-1098</t>
  </si>
  <si>
    <t>Nielsen &amp; Rambow 1969, pg. 360, Tafel 14; Hölting 1973, pg.286-288, 300-301; Diederich et al. 1991, pg. 66-67; Hölting 1991, pg. 149; Hemfler &amp; Steinmetz 2006, pg. 31</t>
  </si>
  <si>
    <t>Hölting 1966, pg. 15, 16, 49; Meischner &amp; Steinmetz 2001, pg. 95; Hemfler &amp; Steinmetz 2006, pg. 33</t>
  </si>
  <si>
    <t>Wagner et al. 2005; Käß &amp; Käß 2008, pg. 1070-1072</t>
  </si>
  <si>
    <t>Shaft with a diameter of about 15 m, tapping of three spring groups</t>
  </si>
  <si>
    <t>Scherrer 1934, S. 593-594; Carlé 1975, pg. 200; Diederich et al. 1991, pg. 72-73; Griesshaber et al. 1992, pg. 217, 224</t>
  </si>
  <si>
    <t>Himstadt et al. 1907, pg. 104; Scherrer 1934, S. 595; Carlé 1975, pg. 201-202; Diederich et al. 1991, pg. 72-73</t>
  </si>
  <si>
    <t xml:space="preserve">sealed  </t>
  </si>
  <si>
    <t>Institut Fresenius</t>
  </si>
  <si>
    <t>Assmann &amp; Pickel 1980, pg. 219; Diederich et al. 1991, pg. 66-67</t>
  </si>
  <si>
    <t>Hessisches Landwirtschaftliches Untersuchungsamt, Kassel</t>
  </si>
  <si>
    <t>Frick &amp; Pickel 1973, pg. 220; Diederich et al. 1991, S. 64-65</t>
  </si>
  <si>
    <t>Pickel &amp; Schubuth 1978a, pg. 435-439; Diederich et al. 1991, pg. 66-67</t>
  </si>
  <si>
    <t>Pickel &amp; Schubuth 1978a, pg. 435-438; Pickel &amp; Schubuth 1978b, pg. 60; Diederich et al. 1991, S. 66-67</t>
  </si>
  <si>
    <t>Udluft 1969, pg. 197-199; Pickel 1975, pg. 279; Käß &amp; Käß 2008, pg. 1100-1103</t>
  </si>
  <si>
    <t>Czysz 1995, pg. 10; Rosenberg &amp; Mittelbach 1996, pg. 180</t>
  </si>
  <si>
    <t>Zn: 10-100 µg/L; Al, Co, Cu, Ni, Pb, Sb, Tl: 1-10 µg/L</t>
  </si>
  <si>
    <t>Date of analysis: after Fresenius 1951 and Fresenius 1954 maybe 11.04.1950, 01.08.1950, 01.04.1952 or 29.09.1953</t>
  </si>
  <si>
    <t>Q: 2.0-6.0 L/s in Käß &amp; Käß 2008</t>
  </si>
  <si>
    <t>Griesshaber et al. 1992, pg.  233; Rosenberg &amp; Mittelbach 1996, pg. 180; Käß &amp; Käß 2008, pg. 1070-1072</t>
  </si>
  <si>
    <t>Drilles 8 m NE of Salmquelle in 1965</t>
  </si>
  <si>
    <t>Today drainage only</t>
  </si>
  <si>
    <t>New tapping, drilled in 1964</t>
  </si>
  <si>
    <t>E. Zimmermann</t>
  </si>
  <si>
    <t>T: original value 14.9 but most probably an error by transposed digits</t>
  </si>
  <si>
    <t>Legend line 1</t>
  </si>
  <si>
    <t>Column with formula</t>
  </si>
  <si>
    <t>Legend lines 2-5</t>
  </si>
  <si>
    <t>Metadata</t>
  </si>
  <si>
    <t>References</t>
  </si>
  <si>
    <t>Physical-chemial (sum-)parameters</t>
  </si>
  <si>
    <t>Chemical parameters - major elements</t>
  </si>
  <si>
    <t>Chemical parameters - minor elements</t>
  </si>
  <si>
    <t>Chemical parameters - trace elements</t>
  </si>
  <si>
    <t>Dissolved gases</t>
  </si>
  <si>
    <t>Free gases</t>
  </si>
  <si>
    <t>Isotopes</t>
  </si>
  <si>
    <t>Evaluation</t>
  </si>
  <si>
    <t>Elctrical balance and water type</t>
  </si>
  <si>
    <t>(white)</t>
  </si>
  <si>
    <t>Legend lines 6-1040</t>
  </si>
  <si>
    <t xml:space="preserve">Columns F to S (coordinates, altitude, final depth and geological information): own additions of the data set which were not given in the original reference. </t>
  </si>
  <si>
    <t>Columns AT to AZ (electrical balance and major elements): own calculations, e.g. bicarbonate from the carbonate hardness or single ions from the electrical balance itself</t>
  </si>
  <si>
    <t>Comments or explanations available within column AE "Oberservations", for example additional information, contradicting values in different literature sources or missing data</t>
  </si>
  <si>
    <t>Column AT: Deviation of the electrical balances larger than ±5%</t>
  </si>
  <si>
    <t>Water containment system, sealing</t>
  </si>
  <si>
    <t>Water type (own information)</t>
  </si>
  <si>
    <t xml:space="preserve">T = thermal, M = mineral, B = brine, A = acidulous </t>
  </si>
  <si>
    <t>A</t>
  </si>
  <si>
    <t>not specified</t>
  </si>
  <si>
    <t>n.s.</t>
  </si>
  <si>
    <t>Number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</si>
</sst>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"/>
    <numFmt numFmtId="166" formatCode="0.0000"/>
    <numFmt numFmtId="167" formatCode="0.00000"/>
    <numFmt numFmtId="169" formatCode="#,##0.0"/>
  </numFmts>
  <fonts count="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0"/>
      <name val="Calibri"/>
      <family val="2"/>
    </font>
    <font>
      <sz val="10"/>
      <name val="Calibri"/>
      <family val="2"/>
    </font>
    <font>
      <sz val="10"/>
      <color theme="1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Calibri"/>
      <family val="2"/>
    </font>
    <font>
      <sz val="10"/>
      <color rgb="FFFFFF00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10"/>
      <name val="Times New Roman"/>
      <family val="1"/>
    </font>
    <font>
      <sz val="11"/>
      <color rgb="FF00000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8A07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90">
    <xf numFmtId="0" fontId="0" fillId="0" borderId="0"/>
    <xf numFmtId="0" fontId="13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672">
    <xf numFmtId="0" fontId="0" fillId="0" borderId="0" xfId="0"/>
    <xf numFmtId="0" fontId="13" fillId="2" borderId="2" xfId="0" applyFont="1" applyFill="1" applyBorder="1" applyAlignment="1">
      <alignment horizontal="center"/>
    </xf>
    <xf numFmtId="0" fontId="13" fillId="0" borderId="0" xfId="0" applyFont="1"/>
    <xf numFmtId="0" fontId="13" fillId="2" borderId="0" xfId="0" applyFont="1" applyFill="1" applyBorder="1" applyAlignment="1">
      <alignment horizontal="center"/>
    </xf>
    <xf numFmtId="0" fontId="0" fillId="5" borderId="0" xfId="0" applyFill="1"/>
    <xf numFmtId="0" fontId="13" fillId="5" borderId="0" xfId="0" applyFont="1" applyFill="1" applyAlignment="1">
      <alignment horizontal="center"/>
    </xf>
    <xf numFmtId="0" fontId="0" fillId="0" borderId="1" xfId="0" applyBorder="1"/>
    <xf numFmtId="0" fontId="0" fillId="0" borderId="7" xfId="0" applyBorder="1"/>
    <xf numFmtId="0" fontId="13" fillId="4" borderId="7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13" fillId="6" borderId="9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8" borderId="0" xfId="0" applyFont="1" applyFill="1" applyAlignment="1">
      <alignment horizontal="center"/>
    </xf>
    <xf numFmtId="0" fontId="13" fillId="8" borderId="0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8" borderId="0" xfId="0" applyFont="1" applyFill="1" applyBorder="1" applyAlignment="1">
      <alignment horizontal="center" vertical="center"/>
    </xf>
    <xf numFmtId="0" fontId="13" fillId="8" borderId="2" xfId="0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horizontal="center"/>
    </xf>
    <xf numFmtId="0" fontId="13" fillId="8" borderId="9" xfId="0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13" fillId="9" borderId="0" xfId="0" applyFont="1" applyFill="1" applyAlignment="1">
      <alignment horizontal="center"/>
    </xf>
    <xf numFmtId="0" fontId="0" fillId="9" borderId="2" xfId="0" applyFill="1" applyBorder="1" applyAlignment="1">
      <alignment horizontal="center"/>
    </xf>
    <xf numFmtId="0" fontId="13" fillId="9" borderId="7" xfId="0" applyFont="1" applyFill="1" applyBorder="1" applyAlignment="1">
      <alignment horizontal="center"/>
    </xf>
    <xf numFmtId="0" fontId="13" fillId="9" borderId="9" xfId="0" applyFont="1" applyFill="1" applyBorder="1" applyAlignment="1">
      <alignment horizontal="center"/>
    </xf>
    <xf numFmtId="0" fontId="13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0" fillId="10" borderId="2" xfId="0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0" fontId="13" fillId="10" borderId="9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7" borderId="0" xfId="0" applyFill="1"/>
    <xf numFmtId="0" fontId="13" fillId="7" borderId="2" xfId="0" applyFont="1" applyFill="1" applyBorder="1" applyAlignment="1">
      <alignment horizontal="center"/>
    </xf>
    <xf numFmtId="0" fontId="13" fillId="7" borderId="7" xfId="0" applyFont="1" applyFill="1" applyBorder="1" applyAlignment="1">
      <alignment horizontal="center"/>
    </xf>
    <xf numFmtId="0" fontId="13" fillId="7" borderId="9" xfId="0" applyFont="1" applyFill="1" applyBorder="1" applyAlignment="1">
      <alignment horizontal="center"/>
    </xf>
    <xf numFmtId="0" fontId="13" fillId="11" borderId="2" xfId="0" applyFont="1" applyFill="1" applyBorder="1" applyAlignment="1">
      <alignment horizontal="center"/>
    </xf>
    <xf numFmtId="0" fontId="0" fillId="11" borderId="7" xfId="0" applyFill="1" applyBorder="1"/>
    <xf numFmtId="0" fontId="0" fillId="11" borderId="9" xfId="0" applyFill="1" applyBorder="1"/>
    <xf numFmtId="0" fontId="13" fillId="11" borderId="0" xfId="0" applyFont="1" applyFill="1"/>
    <xf numFmtId="0" fontId="0" fillId="0" borderId="0" xfId="0" applyNumberFormat="1" applyBorder="1" applyAlignment="1">
      <alignment horizontal="center"/>
    </xf>
    <xf numFmtId="0" fontId="13" fillId="11" borderId="0" xfId="0" applyNumberFormat="1" applyFont="1" applyFill="1" applyBorder="1" applyAlignment="1">
      <alignment horizontal="center"/>
    </xf>
    <xf numFmtId="0" fontId="13" fillId="11" borderId="7" xfId="0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2" fontId="0" fillId="0" borderId="0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11" borderId="2" xfId="0" applyFill="1" applyBorder="1"/>
    <xf numFmtId="0" fontId="0" fillId="0" borderId="2" xfId="0" applyFill="1" applyBorder="1" applyAlignment="1">
      <alignment horizontal="center"/>
    </xf>
    <xf numFmtId="0" fontId="0" fillId="11" borderId="0" xfId="0" applyFill="1" applyBorder="1"/>
    <xf numFmtId="2" fontId="0" fillId="0" borderId="2" xfId="0" applyNumberFormat="1" applyBorder="1"/>
    <xf numFmtId="2" fontId="0" fillId="0" borderId="0" xfId="0" applyNumberFormat="1"/>
    <xf numFmtId="0" fontId="0" fillId="5" borderId="0" xfId="0" applyFill="1" applyAlignment="1">
      <alignment horizontal="center"/>
    </xf>
    <xf numFmtId="164" fontId="0" fillId="0" borderId="0" xfId="0" applyNumberFormat="1"/>
    <xf numFmtId="0" fontId="13" fillId="0" borderId="2" xfId="0" applyFont="1" applyBorder="1"/>
    <xf numFmtId="0" fontId="13" fillId="11" borderId="2" xfId="0" applyFont="1" applyFill="1" applyBorder="1"/>
    <xf numFmtId="164" fontId="0" fillId="0" borderId="0" xfId="0" applyNumberFormat="1" applyBorder="1"/>
    <xf numFmtId="0" fontId="13" fillId="0" borderId="0" xfId="1" applyFont="1" applyFill="1" applyBorder="1"/>
    <xf numFmtId="0" fontId="13" fillId="0" borderId="0" xfId="0" applyFont="1" applyBorder="1"/>
    <xf numFmtId="0" fontId="13" fillId="0" borderId="0" xfId="0" applyFont="1" applyFill="1" applyBorder="1"/>
    <xf numFmtId="164" fontId="0" fillId="0" borderId="2" xfId="0" applyNumberFormat="1" applyBorder="1"/>
    <xf numFmtId="0" fontId="0" fillId="0" borderId="0" xfId="0" applyFont="1" applyFill="1" applyBorder="1"/>
    <xf numFmtId="2" fontId="13" fillId="0" borderId="0" xfId="1" applyNumberFormat="1" applyFont="1"/>
    <xf numFmtId="0" fontId="0" fillId="0" borderId="0" xfId="0" applyFill="1"/>
    <xf numFmtId="0" fontId="0" fillId="0" borderId="2" xfId="0" applyFill="1" applyBorder="1"/>
    <xf numFmtId="2" fontId="13" fillId="0" borderId="2" xfId="1" applyNumberFormat="1" applyBorder="1"/>
    <xf numFmtId="164" fontId="13" fillId="0" borderId="0" xfId="1" applyNumberFormat="1" applyAlignment="1">
      <alignment horizontal="center"/>
    </xf>
    <xf numFmtId="164" fontId="13" fillId="0" borderId="0" xfId="1" applyNumberFormat="1" applyFill="1" applyBorder="1"/>
    <xf numFmtId="164" fontId="0" fillId="0" borderId="0" xfId="0" applyNumberFormat="1" applyFill="1"/>
    <xf numFmtId="2" fontId="13" fillId="0" borderId="0" xfId="1" applyNumberFormat="1" applyFont="1" applyFill="1"/>
    <xf numFmtId="0" fontId="13" fillId="11" borderId="0" xfId="1" applyFill="1" applyBorder="1"/>
    <xf numFmtId="0" fontId="13" fillId="0" borderId="0" xfId="0" applyNumberFormat="1" applyFont="1" applyBorder="1" applyAlignment="1">
      <alignment horizontal="center"/>
    </xf>
    <xf numFmtId="14" fontId="13" fillId="11" borderId="0" xfId="1" applyNumberFormat="1" applyFill="1" applyAlignment="1">
      <alignment horizontal="center"/>
    </xf>
    <xf numFmtId="0" fontId="13" fillId="0" borderId="0" xfId="1" applyFill="1" applyBorder="1"/>
    <xf numFmtId="0" fontId="13" fillId="0" borderId="2" xfId="1" applyFill="1" applyBorder="1"/>
    <xf numFmtId="2" fontId="13" fillId="0" borderId="0" xfId="1" applyNumberFormat="1" applyFill="1"/>
    <xf numFmtId="164" fontId="13" fillId="0" borderId="0" xfId="1" applyNumberFormat="1" applyFill="1"/>
    <xf numFmtId="2" fontId="13" fillId="0" borderId="0" xfId="1" applyNumberFormat="1"/>
    <xf numFmtId="14" fontId="13" fillId="0" borderId="0" xfId="1" applyNumberFormat="1" applyAlignment="1">
      <alignment horizontal="center"/>
    </xf>
    <xf numFmtId="0" fontId="13" fillId="11" borderId="0" xfId="1" applyFont="1" applyFill="1"/>
    <xf numFmtId="0" fontId="13" fillId="11" borderId="2" xfId="1" applyFill="1" applyBorder="1"/>
    <xf numFmtId="164" fontId="13" fillId="0" borderId="0" xfId="1" applyNumberFormat="1" applyFill="1" applyAlignment="1">
      <alignment horizontal="center"/>
    </xf>
    <xf numFmtId="0" fontId="13" fillId="11" borderId="0" xfId="1" applyFill="1"/>
    <xf numFmtId="14" fontId="13" fillId="0" borderId="0" xfId="1" applyNumberFormat="1" applyFill="1" applyAlignment="1">
      <alignment horizontal="center"/>
    </xf>
    <xf numFmtId="0" fontId="13" fillId="0" borderId="0" xfId="1" applyFont="1" applyFill="1"/>
    <xf numFmtId="0" fontId="13" fillId="0" borderId="0" xfId="0" applyFont="1" applyFill="1"/>
    <xf numFmtId="0" fontId="13" fillId="11" borderId="0" xfId="0" applyFont="1" applyFill="1" applyBorder="1"/>
    <xf numFmtId="165" fontId="0" fillId="0" borderId="0" xfId="0" applyNumberFormat="1"/>
    <xf numFmtId="0" fontId="13" fillId="0" borderId="0" xfId="1" applyFont="1" applyBorder="1"/>
    <xf numFmtId="0" fontId="13" fillId="0" borderId="2" xfId="0" applyFont="1" applyFill="1" applyBorder="1" applyAlignment="1">
      <alignment horizontal="center"/>
    </xf>
    <xf numFmtId="2" fontId="13" fillId="0" borderId="0" xfId="1" applyNumberFormat="1" applyAlignment="1">
      <alignment horizontal="center"/>
    </xf>
    <xf numFmtId="1" fontId="0" fillId="0" borderId="0" xfId="0" applyNumberFormat="1" applyBorder="1" applyAlignment="1">
      <alignment horizontal="center"/>
    </xf>
    <xf numFmtId="1" fontId="13" fillId="11" borderId="0" xfId="0" applyNumberFormat="1" applyFont="1" applyFill="1" applyBorder="1" applyAlignment="1">
      <alignment horizontal="center"/>
    </xf>
    <xf numFmtId="1" fontId="13" fillId="11" borderId="7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13" fillId="0" borderId="0" xfId="0" applyNumberFormat="1" applyFont="1" applyAlignment="1">
      <alignment horizontal="center"/>
    </xf>
    <xf numFmtId="1" fontId="13" fillId="0" borderId="0" xfId="1" applyNumberFormat="1" applyFill="1" applyAlignment="1">
      <alignment horizontal="center"/>
    </xf>
    <xf numFmtId="1" fontId="13" fillId="0" borderId="0" xfId="0" applyNumberFormat="1" applyFont="1" applyBorder="1" applyAlignment="1">
      <alignment horizontal="center"/>
    </xf>
    <xf numFmtId="1" fontId="13" fillId="11" borderId="0" xfId="1" applyNumberFormat="1" applyFill="1" applyAlignment="1">
      <alignment horizontal="center"/>
    </xf>
    <xf numFmtId="2" fontId="13" fillId="11" borderId="0" xfId="1" applyNumberFormat="1" applyFont="1" applyFill="1"/>
    <xf numFmtId="0" fontId="13" fillId="0" borderId="0" xfId="1" applyBorder="1"/>
    <xf numFmtId="0" fontId="13" fillId="0" borderId="2" xfId="1" applyBorder="1"/>
    <xf numFmtId="0" fontId="13" fillId="0" borderId="0" xfId="1" applyFont="1"/>
    <xf numFmtId="0" fontId="13" fillId="0" borderId="0" xfId="1" applyAlignment="1">
      <alignment horizontal="left"/>
    </xf>
    <xf numFmtId="0" fontId="13" fillId="0" borderId="0" xfId="1" applyFill="1" applyBorder="1" applyAlignment="1">
      <alignment horizontal="right"/>
    </xf>
    <xf numFmtId="0" fontId="13" fillId="0" borderId="0" xfId="1" applyAlignment="1">
      <alignment horizontal="right"/>
    </xf>
    <xf numFmtId="0" fontId="13" fillId="0" borderId="2" xfId="1" applyBorder="1" applyAlignment="1">
      <alignment horizontal="right"/>
    </xf>
    <xf numFmtId="164" fontId="13" fillId="0" borderId="0" xfId="1" applyNumberFormat="1"/>
    <xf numFmtId="0" fontId="13" fillId="0" borderId="0" xfId="1" applyFont="1" applyAlignment="1">
      <alignment horizontal="right"/>
    </xf>
    <xf numFmtId="0" fontId="13" fillId="0" borderId="0" xfId="1" applyFill="1" applyAlignment="1">
      <alignment horizontal="center"/>
    </xf>
    <xf numFmtId="0" fontId="13" fillId="0" borderId="0" xfId="1" applyBorder="1" applyAlignment="1"/>
    <xf numFmtId="0" fontId="13" fillId="0" borderId="0" xfId="1" applyAlignment="1"/>
    <xf numFmtId="0" fontId="13" fillId="0" borderId="2" xfId="1" applyBorder="1" applyAlignment="1"/>
    <xf numFmtId="0" fontId="13" fillId="0" borderId="2" xfId="1" applyFont="1" applyBorder="1" applyAlignment="1"/>
    <xf numFmtId="0" fontId="13" fillId="0" borderId="2" xfId="1" applyFill="1" applyBorder="1" applyAlignment="1"/>
    <xf numFmtId="0" fontId="13" fillId="0" borderId="0" xfId="1" applyBorder="1" applyAlignment="1">
      <alignment horizontal="right"/>
    </xf>
    <xf numFmtId="0" fontId="13" fillId="0" borderId="0" xfId="1" applyFont="1" applyBorder="1" applyAlignment="1">
      <alignment horizontal="center"/>
    </xf>
    <xf numFmtId="0" fontId="13" fillId="0" borderId="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13" fillId="11" borderId="2" xfId="1" applyFill="1" applyBorder="1" applyAlignment="1"/>
    <xf numFmtId="0" fontId="13" fillId="11" borderId="0" xfId="1" applyFill="1" applyAlignment="1"/>
    <xf numFmtId="14" fontId="13" fillId="0" borderId="0" xfId="0" applyNumberFormat="1" applyFont="1" applyAlignment="1">
      <alignment horizontal="center"/>
    </xf>
    <xf numFmtId="1" fontId="13" fillId="11" borderId="0" xfId="1" applyNumberFormat="1" applyFill="1" applyBorder="1" applyAlignment="1">
      <alignment horizontal="center"/>
    </xf>
    <xf numFmtId="0" fontId="13" fillId="11" borderId="0" xfId="1" applyFill="1" applyBorder="1" applyAlignment="1">
      <alignment horizontal="center"/>
    </xf>
    <xf numFmtId="0" fontId="13" fillId="11" borderId="2" xfId="1" applyFont="1" applyFill="1" applyBorder="1" applyAlignment="1"/>
    <xf numFmtId="0" fontId="13" fillId="11" borderId="0" xfId="1" applyFont="1" applyFill="1" applyBorder="1" applyAlignment="1">
      <alignment horizontal="center"/>
    </xf>
    <xf numFmtId="0" fontId="13" fillId="0" borderId="0" xfId="0" applyFont="1" applyAlignment="1"/>
    <xf numFmtId="0" fontId="13" fillId="0" borderId="2" xfId="0" applyFont="1" applyBorder="1" applyAlignment="1"/>
    <xf numFmtId="0" fontId="13" fillId="0" borderId="0" xfId="0" applyFont="1" applyBorder="1" applyAlignment="1"/>
    <xf numFmtId="14" fontId="13" fillId="0" borderId="0" xfId="0" applyNumberFormat="1" applyFont="1" applyAlignment="1"/>
    <xf numFmtId="16" fontId="13" fillId="0" borderId="0" xfId="1" applyNumberFormat="1" applyBorder="1" applyAlignment="1">
      <alignment horizontal="center"/>
    </xf>
    <xf numFmtId="0" fontId="13" fillId="0" borderId="2" xfId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13" fillId="0" borderId="2" xfId="0" applyFont="1" applyBorder="1" applyAlignment="1">
      <alignment horizontal="right"/>
    </xf>
    <xf numFmtId="0" fontId="21" fillId="0" borderId="0" xfId="3" applyNumberFormat="1" applyFont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1" fillId="0" borderId="0" xfId="3" applyFont="1" applyFill="1" applyAlignment="1">
      <alignment horizontal="right"/>
    </xf>
    <xf numFmtId="0" fontId="13" fillId="0" borderId="0" xfId="0" applyFont="1" applyFill="1" applyAlignment="1">
      <alignment horizontal="right"/>
    </xf>
    <xf numFmtId="0" fontId="13" fillId="0" borderId="2" xfId="0" applyFont="1" applyFill="1" applyBorder="1" applyAlignment="1">
      <alignment horizontal="right"/>
    </xf>
    <xf numFmtId="0" fontId="13" fillId="0" borderId="0" xfId="1" applyFont="1" applyFill="1" applyBorder="1" applyAlignment="1">
      <alignment horizontal="right"/>
    </xf>
    <xf numFmtId="0" fontId="21" fillId="0" borderId="0" xfId="3" applyNumberFormat="1" applyFont="1" applyFill="1" applyAlignment="1">
      <alignment horizontal="right"/>
    </xf>
    <xf numFmtId="0" fontId="13" fillId="0" borderId="0" xfId="1" applyFont="1" applyFill="1" applyAlignment="1">
      <alignment horizontal="right"/>
    </xf>
    <xf numFmtId="0" fontId="13" fillId="0" borderId="2" xfId="1" applyFont="1" applyFill="1" applyBorder="1" applyAlignment="1">
      <alignment horizontal="right"/>
    </xf>
    <xf numFmtId="0" fontId="13" fillId="0" borderId="0" xfId="0" applyFont="1" applyBorder="1" applyAlignment="1">
      <alignment horizontal="right"/>
    </xf>
    <xf numFmtId="0" fontId="13" fillId="0" borderId="0" xfId="3" applyFont="1" applyFill="1" applyAlignment="1">
      <alignment horizontal="right"/>
    </xf>
    <xf numFmtId="1" fontId="13" fillId="0" borderId="0" xfId="1" applyNumberFormat="1" applyFont="1" applyAlignment="1">
      <alignment horizontal="right"/>
    </xf>
    <xf numFmtId="2" fontId="0" fillId="0" borderId="0" xfId="0" applyNumberFormat="1" applyAlignment="1"/>
    <xf numFmtId="0" fontId="13" fillId="0" borderId="0" xfId="0" applyFont="1" applyBorder="1" applyAlignment="1">
      <alignment horizontal="center"/>
    </xf>
    <xf numFmtId="164" fontId="13" fillId="0" borderId="0" xfId="1" applyNumberFormat="1" applyFont="1" applyFill="1" applyAlignment="1">
      <alignment horizontal="right"/>
    </xf>
    <xf numFmtId="1" fontId="13" fillId="0" borderId="0" xfId="1" applyNumberFormat="1" applyFont="1" applyFill="1" applyAlignment="1">
      <alignment horizontal="right"/>
    </xf>
    <xf numFmtId="0" fontId="13" fillId="0" borderId="0" xfId="0" applyFont="1" applyFill="1" applyBorder="1" applyAlignment="1">
      <alignment horizontal="center" vertical="center"/>
    </xf>
    <xf numFmtId="0" fontId="13" fillId="0" borderId="0" xfId="2" applyFont="1" applyFill="1" applyAlignment="1">
      <alignment horizontal="center"/>
    </xf>
    <xf numFmtId="1" fontId="13" fillId="0" borderId="0" xfId="2" applyNumberFormat="1" applyFont="1" applyFill="1" applyAlignment="1">
      <alignment horizontal="center"/>
    </xf>
    <xf numFmtId="164" fontId="13" fillId="11" borderId="0" xfId="0" applyNumberFormat="1" applyFont="1" applyFill="1" applyAlignment="1">
      <alignment horizontal="center"/>
    </xf>
    <xf numFmtId="0" fontId="13" fillId="0" borderId="0" xfId="7" applyFont="1"/>
    <xf numFmtId="164" fontId="0" fillId="0" borderId="0" xfId="0" applyNumberFormat="1" applyFill="1" applyBorder="1"/>
    <xf numFmtId="0" fontId="0" fillId="0" borderId="2" xfId="0" applyBorder="1" applyAlignment="1"/>
    <xf numFmtId="0" fontId="0" fillId="0" borderId="0" xfId="0" applyAlignment="1"/>
    <xf numFmtId="0" fontId="0" fillId="0" borderId="0" xfId="0" applyBorder="1" applyAlignment="1"/>
    <xf numFmtId="0" fontId="0" fillId="0" borderId="0" xfId="0" applyFill="1" applyBorder="1" applyAlignment="1"/>
    <xf numFmtId="0" fontId="13" fillId="0" borderId="0" xfId="0" applyFont="1" applyFill="1" applyBorder="1" applyAlignment="1"/>
    <xf numFmtId="0" fontId="0" fillId="0" borderId="2" xfId="0" applyFill="1" applyBorder="1" applyAlignment="1"/>
    <xf numFmtId="0" fontId="0" fillId="0" borderId="0" xfId="0" applyFill="1" applyAlignment="1"/>
    <xf numFmtId="0" fontId="0" fillId="0" borderId="0" xfId="0" applyNumberFormat="1" applyFill="1" applyAlignment="1"/>
    <xf numFmtId="0" fontId="13" fillId="0" borderId="0" xfId="0" applyFont="1" applyFill="1" applyAlignment="1"/>
    <xf numFmtId="0" fontId="0" fillId="0" borderId="0" xfId="0" applyFill="1" applyBorder="1" applyAlignment="1">
      <alignment horizontal="center"/>
    </xf>
    <xf numFmtId="0" fontId="0" fillId="0" borderId="2" xfId="0" applyBorder="1"/>
    <xf numFmtId="2" fontId="0" fillId="0" borderId="0" xfId="0" applyNumberFormat="1" applyFill="1" applyAlignment="1"/>
    <xf numFmtId="164" fontId="0" fillId="0" borderId="0" xfId="0" applyNumberFormat="1" applyFill="1" applyAlignment="1"/>
    <xf numFmtId="0" fontId="0" fillId="0" borderId="0" xfId="0" applyNumberFormat="1" applyFill="1" applyBorder="1" applyAlignment="1"/>
    <xf numFmtId="1" fontId="0" fillId="0" borderId="0" xfId="0" applyNumberFormat="1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13" fillId="4" borderId="0" xfId="0" applyFont="1" applyFill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0" fillId="0" borderId="2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13" fillId="0" borderId="2" xfId="0" applyFont="1" applyFill="1" applyBorder="1" applyAlignment="1"/>
    <xf numFmtId="0" fontId="0" fillId="0" borderId="0" xfId="0" applyFont="1" applyFill="1" applyAlignment="1"/>
    <xf numFmtId="0" fontId="13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0" fillId="11" borderId="2" xfId="0" applyFill="1" applyBorder="1" applyAlignment="1"/>
    <xf numFmtId="0" fontId="13" fillId="11" borderId="2" xfId="0" applyFont="1" applyFill="1" applyBorder="1" applyAlignment="1"/>
    <xf numFmtId="0" fontId="0" fillId="11" borderId="0" xfId="0" applyFill="1" applyAlignment="1"/>
    <xf numFmtId="0" fontId="13" fillId="11" borderId="0" xfId="0" applyFont="1" applyFill="1" applyAlignment="1">
      <alignment horizontal="right"/>
    </xf>
    <xf numFmtId="0" fontId="13" fillId="11" borderId="0" xfId="0" applyFont="1" applyFill="1" applyAlignment="1"/>
    <xf numFmtId="14" fontId="13" fillId="11" borderId="0" xfId="0" applyNumberFormat="1" applyFont="1" applyFill="1" applyAlignment="1">
      <alignment horizontal="center"/>
    </xf>
    <xf numFmtId="14" fontId="13" fillId="0" borderId="0" xfId="0" applyNumberFormat="1" applyFont="1" applyFill="1" applyAlignment="1">
      <alignment horizontal="center"/>
    </xf>
    <xf numFmtId="0" fontId="0" fillId="11" borderId="0" xfId="0" applyFill="1" applyAlignment="1">
      <alignment horizontal="right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/>
    <xf numFmtId="0" fontId="13" fillId="11" borderId="0" xfId="0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left" vertical="top" shrinkToFit="1"/>
    </xf>
    <xf numFmtId="0" fontId="0" fillId="11" borderId="0" xfId="0" applyFill="1" applyBorder="1" applyAlignment="1">
      <alignment horizontal="center"/>
    </xf>
    <xf numFmtId="1" fontId="13" fillId="0" borderId="0" xfId="0" applyNumberFormat="1" applyFont="1" applyFill="1" applyAlignment="1">
      <alignment horizontal="center"/>
    </xf>
    <xf numFmtId="0" fontId="13" fillId="11" borderId="0" xfId="0" applyFont="1" applyFill="1" applyBorder="1" applyAlignment="1"/>
    <xf numFmtId="0" fontId="13" fillId="0" borderId="2" xfId="7" applyFont="1" applyBorder="1"/>
    <xf numFmtId="0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5" fontId="13" fillId="0" borderId="0" xfId="1" applyNumberFormat="1" applyAlignment="1">
      <alignment horizontal="center"/>
    </xf>
    <xf numFmtId="0" fontId="13" fillId="0" borderId="0" xfId="3" applyFont="1" applyFill="1" applyAlignment="1">
      <alignment horizontal="center"/>
    </xf>
    <xf numFmtId="0" fontId="0" fillId="11" borderId="0" xfId="0" applyFill="1" applyBorder="1" applyAlignment="1"/>
    <xf numFmtId="166" fontId="0" fillId="0" borderId="0" xfId="0" applyNumberFormat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5" fontId="0" fillId="0" borderId="0" xfId="0" applyNumberFormat="1" applyFill="1" applyBorder="1" applyAlignment="1"/>
    <xf numFmtId="164" fontId="13" fillId="0" borderId="0" xfId="0" applyNumberFormat="1" applyFont="1" applyAlignment="1">
      <alignment horizontal="right"/>
    </xf>
    <xf numFmtId="2" fontId="13" fillId="0" borderId="0" xfId="1" applyNumberFormat="1" applyBorder="1" applyAlignment="1">
      <alignment horizontal="center"/>
    </xf>
    <xf numFmtId="164" fontId="13" fillId="11" borderId="0" xfId="1" applyNumberFormat="1" applyFont="1" applyFill="1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164" fontId="13" fillId="0" borderId="0" xfId="1" applyNumberFormat="1" applyAlignment="1"/>
    <xf numFmtId="2" fontId="13" fillId="0" borderId="0" xfId="1" applyNumberFormat="1" applyAlignment="1"/>
    <xf numFmtId="164" fontId="13" fillId="0" borderId="0" xfId="0" applyNumberFormat="1" applyFont="1" applyFill="1" applyAlignment="1">
      <alignment horizontal="right"/>
    </xf>
    <xf numFmtId="2" fontId="13" fillId="0" borderId="0" xfId="1" applyNumberFormat="1" applyFill="1" applyAlignment="1"/>
    <xf numFmtId="1" fontId="0" fillId="0" borderId="0" xfId="0" applyNumberFormat="1" applyBorder="1"/>
    <xf numFmtId="1" fontId="0" fillId="0" borderId="0" xfId="0" applyNumberFormat="1"/>
    <xf numFmtId="1" fontId="13" fillId="11" borderId="0" xfId="1" applyNumberFormat="1" applyFont="1" applyFill="1" applyAlignment="1">
      <alignment horizontal="center"/>
    </xf>
    <xf numFmtId="0" fontId="22" fillId="13" borderId="0" xfId="0" applyFont="1" applyFill="1"/>
    <xf numFmtId="0" fontId="22" fillId="13" borderId="7" xfId="0" applyFont="1" applyFill="1" applyBorder="1"/>
    <xf numFmtId="0" fontId="22" fillId="13" borderId="7" xfId="0" applyFont="1" applyFill="1" applyBorder="1" applyAlignment="1">
      <alignment horizontal="center"/>
    </xf>
    <xf numFmtId="0" fontId="22" fillId="13" borderId="7" xfId="0" applyFont="1" applyFill="1" applyBorder="1" applyAlignment="1">
      <alignment horizontal="center" vertical="center"/>
    </xf>
    <xf numFmtId="0" fontId="22" fillId="13" borderId="9" xfId="0" applyFon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64" fontId="13" fillId="11" borderId="0" xfId="1" applyNumberFormat="1" applyFill="1"/>
    <xf numFmtId="164" fontId="13" fillId="11" borderId="0" xfId="1" applyNumberFormat="1" applyFill="1" applyAlignment="1"/>
    <xf numFmtId="0" fontId="22" fillId="13" borderId="9" xfId="0" applyFont="1" applyFill="1" applyBorder="1"/>
    <xf numFmtId="164" fontId="13" fillId="0" borderId="0" xfId="0" applyNumberFormat="1" applyFont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1" applyNumberFormat="1" applyFont="1" applyAlignment="1">
      <alignment horizontal="center"/>
    </xf>
    <xf numFmtId="0" fontId="13" fillId="0" borderId="0" xfId="1" applyFont="1" applyFill="1" applyAlignment="1">
      <alignment horizontal="center"/>
    </xf>
    <xf numFmtId="164" fontId="13" fillId="0" borderId="0" xfId="1" applyNumberFormat="1" applyFont="1" applyAlignment="1">
      <alignment horizontal="center"/>
    </xf>
    <xf numFmtId="164" fontId="13" fillId="0" borderId="0" xfId="1" applyNumberFormat="1" applyFont="1" applyFill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164" fontId="13" fillId="0" borderId="0" xfId="0" applyNumberFormat="1" applyFont="1" applyFill="1" applyAlignment="1">
      <alignment horizontal="center"/>
    </xf>
    <xf numFmtId="0" fontId="0" fillId="0" borderId="0" xfId="0" applyBorder="1" applyAlignment="1">
      <alignment horizontal="right"/>
    </xf>
    <xf numFmtId="164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right"/>
    </xf>
    <xf numFmtId="0" fontId="0" fillId="0" borderId="0" xfId="0" applyAlignment="1">
      <alignment horizontal="right"/>
    </xf>
    <xf numFmtId="0" fontId="22" fillId="13" borderId="2" xfId="0" applyFont="1" applyFill="1" applyBorder="1"/>
    <xf numFmtId="0" fontId="0" fillId="10" borderId="0" xfId="0" applyFill="1" applyBorder="1" applyAlignment="1">
      <alignment horizontal="center"/>
    </xf>
    <xf numFmtId="0" fontId="13" fillId="0" borderId="0" xfId="1" applyFont="1" applyBorder="1" applyAlignment="1">
      <alignment horizontal="right"/>
    </xf>
    <xf numFmtId="0" fontId="13" fillId="11" borderId="0" xfId="0" applyFont="1" applyFill="1" applyBorder="1" applyAlignment="1">
      <alignment horizontal="right"/>
    </xf>
    <xf numFmtId="0" fontId="13" fillId="11" borderId="0" xfId="1" applyFont="1" applyFill="1" applyBorder="1" applyAlignment="1">
      <alignment horizontal="right"/>
    </xf>
    <xf numFmtId="164" fontId="13" fillId="0" borderId="0" xfId="0" applyNumberFormat="1" applyFont="1" applyFill="1" applyBorder="1" applyAlignment="1">
      <alignment horizontal="center"/>
    </xf>
    <xf numFmtId="14" fontId="0" fillId="11" borderId="0" xfId="0" applyNumberFormat="1" applyFill="1" applyAlignment="1">
      <alignment horizontal="center"/>
    </xf>
    <xf numFmtId="164" fontId="13" fillId="0" borderId="0" xfId="1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13" fillId="0" borderId="0" xfId="0" applyNumberFormat="1" applyFont="1" applyFill="1" applyAlignment="1">
      <alignment horizontal="right"/>
    </xf>
    <xf numFmtId="0" fontId="13" fillId="11" borderId="0" xfId="1" applyFont="1" applyFill="1" applyAlignment="1">
      <alignment horizontal="right"/>
    </xf>
    <xf numFmtId="0" fontId="20" fillId="0" borderId="0" xfId="0" applyFont="1" applyFill="1" applyAlignment="1"/>
    <xf numFmtId="0" fontId="18" fillId="0" borderId="0" xfId="3" applyNumberFormat="1" applyFont="1" applyFill="1" applyAlignment="1">
      <alignment horizontal="center"/>
    </xf>
    <xf numFmtId="164" fontId="13" fillId="0" borderId="0" xfId="1" applyNumberFormat="1" applyBorder="1" applyAlignment="1"/>
    <xf numFmtId="2" fontId="0" fillId="0" borderId="0" xfId="0" applyNumberFormat="1" applyFill="1"/>
    <xf numFmtId="164" fontId="0" fillId="0" borderId="0" xfId="0" applyNumberFormat="1" applyAlignment="1"/>
    <xf numFmtId="164" fontId="13" fillId="0" borderId="0" xfId="1" applyNumberFormat="1" applyFill="1" applyBorder="1" applyAlignment="1">
      <alignment horizontal="right"/>
    </xf>
    <xf numFmtId="0" fontId="13" fillId="0" borderId="0" xfId="0" applyNumberFormat="1" applyFont="1" applyAlignment="1">
      <alignment horizontal="center"/>
    </xf>
    <xf numFmtId="0" fontId="13" fillId="11" borderId="0" xfId="0" applyFont="1" applyFill="1" applyAlignment="1">
      <alignment horizontal="center" wrapText="1"/>
    </xf>
    <xf numFmtId="1" fontId="0" fillId="11" borderId="0" xfId="0" applyNumberFormat="1" applyFill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3" fillId="11" borderId="0" xfId="0" applyFont="1" applyFill="1" applyAlignment="1">
      <alignment horizontal="center" vertical="center" wrapText="1"/>
    </xf>
    <xf numFmtId="164" fontId="0" fillId="0" borderId="2" xfId="0" applyNumberFormat="1" applyFill="1" applyBorder="1" applyAlignment="1"/>
    <xf numFmtId="164" fontId="0" fillId="11" borderId="0" xfId="0" applyNumberFormat="1" applyFill="1"/>
    <xf numFmtId="164" fontId="13" fillId="0" borderId="0" xfId="1" applyNumberFormat="1" applyFont="1" applyFill="1"/>
    <xf numFmtId="164" fontId="0" fillId="0" borderId="0" xfId="0" applyNumberFormat="1" applyBorder="1" applyAlignment="1">
      <alignment horizontal="center"/>
    </xf>
    <xf numFmtId="1" fontId="0" fillId="0" borderId="0" xfId="0" applyNumberFormat="1" applyFill="1" applyBorder="1"/>
    <xf numFmtId="1" fontId="13" fillId="0" borderId="0" xfId="0" applyNumberFormat="1" applyFont="1" applyFill="1" applyBorder="1"/>
    <xf numFmtId="1" fontId="13" fillId="11" borderId="0" xfId="0" applyNumberFormat="1" applyFont="1" applyFill="1" applyBorder="1"/>
    <xf numFmtId="1" fontId="18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/>
    <xf numFmtId="164" fontId="18" fillId="0" borderId="0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Border="1"/>
    <xf numFmtId="164" fontId="18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Fill="1" applyBorder="1"/>
    <xf numFmtId="0" fontId="18" fillId="0" borderId="0" xfId="0" applyFont="1" applyFill="1" applyBorder="1" applyAlignment="1">
      <alignment vertical="center"/>
    </xf>
    <xf numFmtId="166" fontId="18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left" vertical="center"/>
    </xf>
    <xf numFmtId="165" fontId="18" fillId="0" borderId="0" xfId="0" applyNumberFormat="1" applyFont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 applyBorder="1" applyAlignment="1">
      <alignment horizontal="center"/>
    </xf>
    <xf numFmtId="166" fontId="13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/>
    </xf>
    <xf numFmtId="0" fontId="18" fillId="0" borderId="2" xfId="0" applyFont="1" applyBorder="1" applyAlignment="1">
      <alignment horizontal="left"/>
    </xf>
    <xf numFmtId="0" fontId="18" fillId="11" borderId="0" xfId="0" applyFont="1" applyFill="1" applyBorder="1" applyAlignment="1">
      <alignment horizontal="center"/>
    </xf>
    <xf numFmtId="0" fontId="18" fillId="11" borderId="2" xfId="0" applyFont="1" applyFill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11" borderId="2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>
      <alignment horizontal="right"/>
    </xf>
    <xf numFmtId="2" fontId="18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18" fillId="11" borderId="0" xfId="0" applyFont="1" applyFill="1" applyBorder="1" applyAlignment="1">
      <alignment horizontal="right"/>
    </xf>
    <xf numFmtId="0" fontId="18" fillId="0" borderId="0" xfId="0" applyFont="1" applyBorder="1" applyAlignment="1">
      <alignment horizontal="right"/>
    </xf>
    <xf numFmtId="0" fontId="18" fillId="0" borderId="0" xfId="0" applyFont="1" applyFill="1" applyBorder="1" applyAlignment="1">
      <alignment horizontal="right" vertical="center"/>
    </xf>
    <xf numFmtId="1" fontId="18" fillId="0" borderId="0" xfId="0" applyNumberFormat="1" applyFont="1" applyBorder="1" applyAlignment="1">
      <alignment horizontal="right"/>
    </xf>
    <xf numFmtId="0" fontId="18" fillId="0" borderId="0" xfId="0" applyFont="1" applyFill="1" applyBorder="1" applyAlignment="1">
      <alignment horizontal="right" wrapText="1"/>
    </xf>
    <xf numFmtId="164" fontId="18" fillId="0" borderId="0" xfId="0" applyNumberFormat="1" applyFont="1" applyBorder="1" applyAlignment="1">
      <alignment horizontal="right"/>
    </xf>
    <xf numFmtId="164" fontId="13" fillId="0" borderId="0" xfId="0" applyNumberFormat="1" applyFont="1" applyFill="1" applyBorder="1" applyAlignment="1">
      <alignment horizontal="right"/>
    </xf>
    <xf numFmtId="1" fontId="13" fillId="0" borderId="0" xfId="0" applyNumberFormat="1" applyFont="1" applyFill="1" applyBorder="1" applyAlignment="1">
      <alignment horizontal="right"/>
    </xf>
    <xf numFmtId="165" fontId="13" fillId="0" borderId="0" xfId="0" applyNumberFormat="1" applyFont="1" applyFill="1" applyBorder="1" applyAlignment="1">
      <alignment horizontal="right"/>
    </xf>
    <xf numFmtId="1" fontId="18" fillId="0" borderId="0" xfId="0" applyNumberFormat="1" applyFont="1" applyFill="1" applyBorder="1" applyAlignment="1">
      <alignment horizontal="right" vertical="center"/>
    </xf>
    <xf numFmtId="164" fontId="18" fillId="0" borderId="0" xfId="0" applyNumberFormat="1" applyFont="1" applyFill="1" applyBorder="1" applyAlignment="1">
      <alignment horizontal="right" vertical="center"/>
    </xf>
    <xf numFmtId="164" fontId="25" fillId="0" borderId="0" xfId="0" applyNumberFormat="1" applyFont="1" applyFill="1" applyBorder="1" applyAlignment="1">
      <alignment horizontal="right"/>
    </xf>
    <xf numFmtId="1" fontId="18" fillId="0" borderId="2" xfId="0" applyNumberFormat="1" applyFont="1" applyFill="1" applyBorder="1" applyAlignment="1">
      <alignment horizontal="right"/>
    </xf>
    <xf numFmtId="0" fontId="18" fillId="0" borderId="2" xfId="0" applyFont="1" applyFill="1" applyBorder="1" applyAlignment="1">
      <alignment horizontal="right"/>
    </xf>
    <xf numFmtId="0" fontId="18" fillId="0" borderId="2" xfId="0" applyFont="1" applyFill="1" applyBorder="1" applyAlignment="1">
      <alignment horizontal="right" vertical="center"/>
    </xf>
    <xf numFmtId="164" fontId="13" fillId="0" borderId="2" xfId="0" applyNumberFormat="1" applyFont="1" applyBorder="1" applyAlignment="1">
      <alignment horizontal="right"/>
    </xf>
    <xf numFmtId="164" fontId="13" fillId="0" borderId="2" xfId="0" applyNumberFormat="1" applyFont="1" applyFill="1" applyBorder="1" applyAlignment="1">
      <alignment horizontal="right"/>
    </xf>
    <xf numFmtId="2" fontId="13" fillId="0" borderId="2" xfId="0" applyNumberFormat="1" applyFont="1" applyFill="1" applyBorder="1" applyAlignment="1">
      <alignment horizontal="right" vertical="center"/>
    </xf>
    <xf numFmtId="165" fontId="18" fillId="0" borderId="0" xfId="0" applyNumberFormat="1" applyFont="1" applyBorder="1" applyAlignment="1">
      <alignment horizontal="right"/>
    </xf>
    <xf numFmtId="165" fontId="18" fillId="0" borderId="0" xfId="0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right" vertical="center"/>
    </xf>
    <xf numFmtId="1" fontId="13" fillId="0" borderId="0" xfId="0" applyNumberFormat="1" applyFont="1" applyBorder="1" applyAlignment="1">
      <alignment horizontal="right"/>
    </xf>
    <xf numFmtId="1" fontId="19" fillId="0" borderId="0" xfId="0" applyNumberFormat="1" applyFont="1" applyBorder="1" applyAlignment="1">
      <alignment horizontal="right"/>
    </xf>
    <xf numFmtId="1" fontId="18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/>
    </xf>
    <xf numFmtId="2" fontId="0" fillId="0" borderId="0" xfId="0" applyNumberFormat="1" applyBorder="1"/>
    <xf numFmtId="2" fontId="0" fillId="0" borderId="0" xfId="0" applyNumberFormat="1" applyFill="1" applyBorder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13" fillId="0" borderId="0" xfId="1" applyNumberFormat="1" applyFont="1" applyFill="1" applyAlignment="1"/>
    <xf numFmtId="1" fontId="0" fillId="11" borderId="0" xfId="0" applyNumberFormat="1" applyFill="1"/>
    <xf numFmtId="164" fontId="13" fillId="11" borderId="0" xfId="1" applyNumberFormat="1" applyFont="1" applyFill="1" applyAlignment="1">
      <alignment horizontal="center"/>
    </xf>
    <xf numFmtId="165" fontId="13" fillId="0" borderId="0" xfId="1" applyNumberFormat="1" applyFill="1" applyAlignment="1"/>
    <xf numFmtId="164" fontId="13" fillId="11" borderId="0" xfId="1" applyNumberFormat="1" applyFill="1" applyBorder="1" applyAlignment="1"/>
    <xf numFmtId="2" fontId="0" fillId="0" borderId="2" xfId="0" applyNumberFormat="1" applyFill="1" applyBorder="1"/>
    <xf numFmtId="0" fontId="13" fillId="0" borderId="0" xfId="7" applyFont="1" applyBorder="1"/>
    <xf numFmtId="0" fontId="13" fillId="0" borderId="13" xfId="7" applyFont="1" applyBorder="1"/>
    <xf numFmtId="2" fontId="13" fillId="0" borderId="0" xfId="0" applyNumberFormat="1" applyFont="1" applyFill="1" applyBorder="1"/>
    <xf numFmtId="166" fontId="0" fillId="0" borderId="0" xfId="0" applyNumberFormat="1" applyFill="1" applyBorder="1"/>
    <xf numFmtId="165" fontId="0" fillId="0" borderId="0" xfId="0" applyNumberFormat="1" applyFill="1" applyBorder="1"/>
    <xf numFmtId="0" fontId="27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8" fillId="0" borderId="0" xfId="0" applyFont="1" applyFill="1" applyAlignment="1">
      <alignment horizontal="right" vertical="center" wrapText="1"/>
    </xf>
    <xf numFmtId="0" fontId="13" fillId="0" borderId="0" xfId="0" applyFont="1" applyFill="1" applyAlignment="1">
      <alignment horizontal="right" vertical="center" wrapText="1"/>
    </xf>
    <xf numFmtId="2" fontId="13" fillId="0" borderId="0" xfId="1" applyNumberFormat="1" applyFill="1" applyBorder="1" applyAlignment="1"/>
    <xf numFmtId="2" fontId="13" fillId="0" borderId="0" xfId="1" applyNumberFormat="1" applyFont="1" applyFill="1" applyAlignment="1">
      <alignment horizontal="center"/>
    </xf>
    <xf numFmtId="0" fontId="13" fillId="11" borderId="0" xfId="1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/>
    <xf numFmtId="166" fontId="0" fillId="0" borderId="0" xfId="0" applyNumberFormat="1" applyFill="1" applyAlignment="1">
      <alignment horizontal="center"/>
    </xf>
    <xf numFmtId="1" fontId="13" fillId="0" borderId="0" xfId="1" applyNumberFormat="1"/>
    <xf numFmtId="1" fontId="13" fillId="0" borderId="0" xfId="1" applyNumberFormat="1" applyFill="1"/>
    <xf numFmtId="2" fontId="0" fillId="0" borderId="0" xfId="0" applyNumberFormat="1" applyFill="1" applyBorder="1" applyAlignment="1"/>
    <xf numFmtId="2" fontId="0" fillId="11" borderId="0" xfId="0" applyNumberFormat="1" applyFill="1" applyAlignment="1">
      <alignment horizontal="center"/>
    </xf>
    <xf numFmtId="164" fontId="13" fillId="0" borderId="0" xfId="0" applyNumberFormat="1" applyFont="1"/>
    <xf numFmtId="0" fontId="20" fillId="0" borderId="2" xfId="0" applyFont="1" applyFill="1" applyBorder="1" applyAlignment="1"/>
    <xf numFmtId="167" fontId="0" fillId="0" borderId="0" xfId="0" applyNumberFormat="1" applyFill="1" applyAlignment="1">
      <alignment horizontal="center"/>
    </xf>
    <xf numFmtId="1" fontId="0" fillId="0" borderId="0" xfId="0" applyNumberFormat="1" applyFill="1"/>
    <xf numFmtId="3" fontId="0" fillId="0" borderId="0" xfId="0" applyNumberFormat="1" applyFill="1"/>
    <xf numFmtId="165" fontId="0" fillId="0" borderId="0" xfId="0" applyNumberFormat="1" applyFill="1"/>
    <xf numFmtId="165" fontId="13" fillId="0" borderId="0" xfId="1" applyNumberFormat="1" applyFill="1"/>
    <xf numFmtId="2" fontId="13" fillId="0" borderId="0" xfId="1" applyNumberFormat="1" applyFont="1" applyFill="1" applyBorder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2" fontId="13" fillId="0" borderId="0" xfId="1" applyNumberFormat="1" applyFont="1" applyAlignment="1">
      <alignment horizontal="center"/>
    </xf>
    <xf numFmtId="165" fontId="13" fillId="0" borderId="0" xfId="0" applyNumberFormat="1" applyFont="1" applyFill="1" applyAlignment="1">
      <alignment horizontal="center"/>
    </xf>
    <xf numFmtId="164" fontId="0" fillId="0" borderId="0" xfId="0" applyNumberFormat="1" applyFill="1" applyBorder="1" applyAlignment="1">
      <alignment horizontal="right"/>
    </xf>
    <xf numFmtId="165" fontId="13" fillId="0" borderId="0" xfId="1" applyNumberFormat="1" applyFont="1" applyFill="1" applyAlignment="1">
      <alignment horizontal="center"/>
    </xf>
    <xf numFmtId="14" fontId="13" fillId="0" borderId="0" xfId="0" applyNumberFormat="1" applyFont="1" applyFill="1" applyAlignment="1"/>
    <xf numFmtId="2" fontId="13" fillId="0" borderId="0" xfId="0" applyNumberFormat="1" applyFont="1" applyFill="1" applyAlignment="1">
      <alignment horizontal="center"/>
    </xf>
    <xf numFmtId="164" fontId="13" fillId="0" borderId="0" xfId="1" applyNumberFormat="1" applyBorder="1"/>
    <xf numFmtId="164" fontId="13" fillId="11" borderId="0" xfId="1" applyNumberFormat="1" applyFont="1" applyFill="1"/>
    <xf numFmtId="0" fontId="13" fillId="11" borderId="0" xfId="1" applyFont="1" applyFill="1" applyBorder="1"/>
    <xf numFmtId="0" fontId="13" fillId="0" borderId="0" xfId="1" applyAlignment="1">
      <alignment horizontal="center"/>
    </xf>
    <xf numFmtId="0" fontId="13" fillId="0" borderId="0" xfId="1" applyBorder="1" applyAlignment="1">
      <alignment horizontal="center"/>
    </xf>
    <xf numFmtId="0" fontId="13" fillId="0" borderId="0" xfId="1" applyFont="1" applyAlignment="1">
      <alignment horizontal="center"/>
    </xf>
    <xf numFmtId="0" fontId="13" fillId="0" borderId="0" xfId="1" applyFont="1" applyAlignment="1"/>
    <xf numFmtId="0" fontId="13" fillId="0" borderId="0" xfId="1" applyFill="1" applyBorder="1" applyAlignment="1"/>
    <xf numFmtId="0" fontId="13" fillId="0" borderId="0" xfId="1" applyFont="1" applyBorder="1" applyAlignment="1"/>
    <xf numFmtId="0" fontId="13" fillId="0" borderId="0" xfId="1" applyFont="1" applyFill="1" applyBorder="1" applyAlignment="1"/>
    <xf numFmtId="0" fontId="13" fillId="0" borderId="0" xfId="1" applyFill="1" applyAlignment="1"/>
    <xf numFmtId="0" fontId="13" fillId="0" borderId="0" xfId="1" applyFont="1" applyFill="1" applyAlignment="1"/>
    <xf numFmtId="0" fontId="13" fillId="0" borderId="0" xfId="1" applyFont="1" applyFill="1" applyBorder="1" applyAlignment="1">
      <alignment horizontal="center"/>
    </xf>
    <xf numFmtId="0" fontId="13" fillId="11" borderId="0" xfId="1" applyFill="1" applyBorder="1" applyAlignment="1"/>
    <xf numFmtId="164" fontId="13" fillId="0" borderId="0" xfId="1" applyNumberFormat="1" applyFill="1" applyAlignment="1"/>
    <xf numFmtId="1" fontId="0" fillId="11" borderId="0" xfId="0" applyNumberFormat="1" applyFill="1" applyBorder="1" applyAlignment="1">
      <alignment horizontal="center"/>
    </xf>
    <xf numFmtId="165" fontId="13" fillId="11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13" fillId="11" borderId="0" xfId="1" applyFont="1" applyFill="1" applyAlignment="1">
      <alignment horizontal="center"/>
    </xf>
    <xf numFmtId="0" fontId="13" fillId="11" borderId="0" xfId="1" applyFill="1" applyAlignment="1">
      <alignment horizontal="center"/>
    </xf>
    <xf numFmtId="2" fontId="13" fillId="0" borderId="0" xfId="1" applyNumberFormat="1" applyFill="1" applyAlignment="1">
      <alignment horizontal="center"/>
    </xf>
    <xf numFmtId="0" fontId="0" fillId="11" borderId="0" xfId="0" applyFill="1" applyAlignment="1">
      <alignment horizontal="center"/>
    </xf>
    <xf numFmtId="0" fontId="13" fillId="11" borderId="0" xfId="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2" xfId="0" applyBorder="1" applyAlignment="1">
      <alignment horizontal="center"/>
    </xf>
    <xf numFmtId="0" fontId="0" fillId="11" borderId="0" xfId="0" applyFill="1"/>
    <xf numFmtId="0" fontId="13" fillId="0" borderId="2" xfId="0" applyFont="1" applyFill="1" applyBorder="1"/>
    <xf numFmtId="1" fontId="13" fillId="0" borderId="0" xfId="1" applyNumberFormat="1" applyAlignment="1">
      <alignment horizontal="center"/>
    </xf>
    <xf numFmtId="0" fontId="13" fillId="0" borderId="2" xfId="1" applyFont="1" applyFill="1" applyBorder="1" applyAlignment="1"/>
    <xf numFmtId="0" fontId="13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1" fontId="13" fillId="0" borderId="0" xfId="1" applyNumberFormat="1" applyFont="1" applyAlignment="1">
      <alignment horizontal="center"/>
    </xf>
    <xf numFmtId="1" fontId="13" fillId="0" borderId="0" xfId="1" applyNumberFormat="1" applyFont="1" applyFill="1" applyAlignment="1">
      <alignment horizontal="center"/>
    </xf>
    <xf numFmtId="1" fontId="13" fillId="0" borderId="0" xfId="1" applyNumberFormat="1" applyFill="1" applyBorder="1" applyAlignment="1">
      <alignment horizontal="center"/>
    </xf>
    <xf numFmtId="0" fontId="13" fillId="0" borderId="0" xfId="0" applyFont="1" applyFill="1" applyAlignment="1">
      <alignment horizontal="center" wrapText="1"/>
    </xf>
    <xf numFmtId="0" fontId="13" fillId="0" borderId="2" xfId="0" applyFont="1" applyFill="1" applyBorder="1" applyAlignment="1">
      <alignment horizontal="left"/>
    </xf>
    <xf numFmtId="164" fontId="0" fillId="0" borderId="2" xfId="0" applyNumberFormat="1" applyFill="1" applyBorder="1"/>
    <xf numFmtId="0" fontId="13" fillId="0" borderId="0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2" fontId="0" fillId="11" borderId="0" xfId="0" applyNumberFormat="1" applyFill="1"/>
    <xf numFmtId="2" fontId="0" fillId="11" borderId="0" xfId="0" applyNumberFormat="1" applyFill="1" applyBorder="1"/>
    <xf numFmtId="0" fontId="0" fillId="11" borderId="0" xfId="0" applyFill="1" applyBorder="1" applyAlignment="1">
      <alignment horizontal="right"/>
    </xf>
    <xf numFmtId="0" fontId="13" fillId="0" borderId="0" xfId="1" applyFill="1" applyAlignment="1">
      <alignment horizontal="right"/>
    </xf>
    <xf numFmtId="0" fontId="13" fillId="0" borderId="2" xfId="1" applyFill="1" applyBorder="1" applyAlignment="1">
      <alignment horizontal="right"/>
    </xf>
    <xf numFmtId="16" fontId="13" fillId="0" borderId="0" xfId="1" applyNumberFormat="1" applyFill="1" applyBorder="1" applyAlignment="1">
      <alignment horizontal="center"/>
    </xf>
    <xf numFmtId="164" fontId="0" fillId="11" borderId="0" xfId="0" applyNumberFormat="1" applyFill="1" applyBorder="1"/>
    <xf numFmtId="1" fontId="13" fillId="11" borderId="0" xfId="1" applyNumberFormat="1" applyFill="1"/>
    <xf numFmtId="0" fontId="13" fillId="11" borderId="0" xfId="1" applyFill="1" applyAlignment="1">
      <alignment horizontal="right"/>
    </xf>
    <xf numFmtId="0" fontId="13" fillId="11" borderId="0" xfId="1" applyFill="1" applyBorder="1" applyAlignment="1">
      <alignment horizontal="right"/>
    </xf>
    <xf numFmtId="164" fontId="13" fillId="11" borderId="0" xfId="1" applyNumberFormat="1" applyFill="1" applyBorder="1" applyAlignment="1">
      <alignment horizontal="right"/>
    </xf>
    <xf numFmtId="0" fontId="0" fillId="7" borderId="0" xfId="0" applyFill="1" applyBorder="1"/>
    <xf numFmtId="167" fontId="13" fillId="0" borderId="0" xfId="1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166" fontId="13" fillId="0" borderId="0" xfId="0" applyNumberFormat="1" applyFont="1" applyFill="1" applyAlignment="1">
      <alignment horizontal="center"/>
    </xf>
    <xf numFmtId="167" fontId="0" fillId="0" borderId="0" xfId="0" applyNumberFormat="1" applyAlignment="1">
      <alignment horizontal="center"/>
    </xf>
    <xf numFmtId="0" fontId="13" fillId="7" borderId="0" xfId="1" applyFont="1" applyFill="1" applyAlignment="1">
      <alignment horizontal="center"/>
    </xf>
    <xf numFmtId="1" fontId="13" fillId="7" borderId="0" xfId="1" applyNumberFormat="1" applyFont="1" applyFill="1" applyAlignment="1">
      <alignment horizontal="center"/>
    </xf>
    <xf numFmtId="0" fontId="13" fillId="7" borderId="0" xfId="1" applyFill="1" applyAlignment="1">
      <alignment horizontal="center"/>
    </xf>
    <xf numFmtId="1" fontId="13" fillId="7" borderId="0" xfId="2" applyNumberFormat="1" applyFont="1" applyFill="1" applyAlignment="1">
      <alignment horizontal="center"/>
    </xf>
    <xf numFmtId="1" fontId="13" fillId="7" borderId="0" xfId="1" applyNumberFormat="1" applyFill="1" applyAlignment="1">
      <alignment horizontal="center"/>
    </xf>
    <xf numFmtId="0" fontId="0" fillId="7" borderId="0" xfId="0" applyFill="1" applyBorder="1" applyAlignment="1">
      <alignment horizontal="center"/>
    </xf>
    <xf numFmtId="0" fontId="13" fillId="7" borderId="0" xfId="0" applyFont="1" applyFill="1" applyBorder="1"/>
    <xf numFmtId="0" fontId="0" fillId="7" borderId="0" xfId="0" applyFont="1" applyFill="1" applyBorder="1"/>
    <xf numFmtId="49" fontId="13" fillId="0" borderId="0" xfId="0" applyNumberFormat="1" applyFont="1" applyFill="1" applyAlignment="1">
      <alignment horizontal="center"/>
    </xf>
    <xf numFmtId="49" fontId="13" fillId="0" borderId="0" xfId="1" applyNumberFormat="1" applyFont="1" applyFill="1" applyAlignment="1">
      <alignment horizontal="center"/>
    </xf>
    <xf numFmtId="0" fontId="0" fillId="0" borderId="0" xfId="0" applyFont="1"/>
    <xf numFmtId="0" fontId="13" fillId="7" borderId="0" xfId="1" applyFill="1"/>
    <xf numFmtId="164" fontId="0" fillId="11" borderId="2" xfId="0" applyNumberFormat="1" applyFill="1" applyBorder="1" applyAlignment="1"/>
    <xf numFmtId="0" fontId="0" fillId="0" borderId="2" xfId="0" applyFont="1" applyFill="1" applyBorder="1" applyAlignment="1"/>
    <xf numFmtId="1" fontId="0" fillId="0" borderId="2" xfId="0" applyNumberFormat="1" applyFill="1" applyBorder="1"/>
    <xf numFmtId="1" fontId="0" fillId="0" borderId="2" xfId="0" applyNumberFormat="1" applyBorder="1"/>
    <xf numFmtId="0" fontId="18" fillId="11" borderId="2" xfId="0" applyFont="1" applyFill="1" applyBorder="1" applyAlignment="1">
      <alignment horizontal="right"/>
    </xf>
    <xf numFmtId="164" fontId="13" fillId="0" borderId="2" xfId="1" applyNumberFormat="1" applyBorder="1" applyAlignment="1"/>
    <xf numFmtId="1" fontId="0" fillId="0" borderId="2" xfId="0" applyNumberFormat="1" applyFill="1" applyBorder="1" applyAlignment="1"/>
    <xf numFmtId="3" fontId="0" fillId="0" borderId="2" xfId="0" applyNumberFormat="1" applyFill="1" applyBorder="1"/>
    <xf numFmtId="164" fontId="13" fillId="0" borderId="2" xfId="1" applyNumberFormat="1" applyFill="1" applyBorder="1" applyAlignment="1"/>
    <xf numFmtId="164" fontId="13" fillId="11" borderId="2" xfId="1" applyNumberFormat="1" applyFill="1" applyBorder="1" applyAlignment="1"/>
    <xf numFmtId="0" fontId="13" fillId="11" borderId="2" xfId="1" applyFill="1" applyBorder="1" applyAlignment="1">
      <alignment horizontal="right"/>
    </xf>
    <xf numFmtId="0" fontId="13" fillId="11" borderId="2" xfId="1" applyFont="1" applyFill="1" applyBorder="1"/>
    <xf numFmtId="164" fontId="13" fillId="11" borderId="2" xfId="0" applyNumberFormat="1" applyFont="1" applyFill="1" applyBorder="1" applyAlignment="1">
      <alignment horizontal="right"/>
    </xf>
    <xf numFmtId="0" fontId="13" fillId="5" borderId="0" xfId="0" applyFont="1" applyFill="1" applyBorder="1" applyAlignment="1">
      <alignment horizontal="center"/>
    </xf>
    <xf numFmtId="164" fontId="0" fillId="7" borderId="2" xfId="0" applyNumberFormat="1" applyFill="1" applyBorder="1" applyAlignment="1"/>
    <xf numFmtId="0" fontId="0" fillId="7" borderId="2" xfId="0" applyFill="1" applyBorder="1" applyAlignment="1"/>
    <xf numFmtId="1" fontId="0" fillId="7" borderId="2" xfId="0" applyNumberFormat="1" applyFill="1" applyBorder="1" applyAlignment="1"/>
    <xf numFmtId="0" fontId="0" fillId="7" borderId="2" xfId="0" applyFill="1" applyBorder="1"/>
    <xf numFmtId="164" fontId="13" fillId="7" borderId="2" xfId="1" applyNumberFormat="1" applyFill="1" applyBorder="1" applyAlignment="1"/>
    <xf numFmtId="0" fontId="13" fillId="7" borderId="0" xfId="1" applyFont="1" applyFill="1" applyBorder="1" applyAlignment="1"/>
    <xf numFmtId="2" fontId="13" fillId="0" borderId="2" xfId="0" applyNumberFormat="1" applyFont="1" applyFill="1" applyBorder="1"/>
    <xf numFmtId="164" fontId="13" fillId="0" borderId="0" xfId="0" applyNumberFormat="1" applyFont="1" applyFill="1"/>
    <xf numFmtId="0" fontId="13" fillId="7" borderId="0" xfId="1" applyFill="1" applyBorder="1" applyAlignment="1">
      <alignment horizontal="center"/>
    </xf>
    <xf numFmtId="1" fontId="0" fillId="11" borderId="2" xfId="0" applyNumberFormat="1" applyFill="1" applyBorder="1"/>
    <xf numFmtId="1" fontId="0" fillId="11" borderId="2" xfId="0" applyNumberFormat="1" applyFill="1" applyBorder="1" applyAlignment="1"/>
    <xf numFmtId="0" fontId="0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2" xfId="0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13" fillId="0" borderId="0" xfId="1" applyNumberFormat="1" applyAlignment="1">
      <alignment horizontal="right"/>
    </xf>
    <xf numFmtId="2" fontId="0" fillId="0" borderId="0" xfId="0" applyNumberFormat="1" applyFill="1" applyBorder="1" applyAlignment="1">
      <alignment horizontal="right"/>
    </xf>
    <xf numFmtId="49" fontId="13" fillId="0" borderId="0" xfId="0" applyNumberFormat="1" applyFont="1" applyBorder="1" applyAlignment="1">
      <alignment horizontal="right"/>
    </xf>
    <xf numFmtId="164" fontId="13" fillId="0" borderId="0" xfId="1" applyNumberFormat="1" applyFill="1" applyAlignment="1">
      <alignment horizontal="right"/>
    </xf>
    <xf numFmtId="2" fontId="0" fillId="11" borderId="0" xfId="0" applyNumberFormat="1" applyFill="1" applyBorder="1" applyAlignment="1">
      <alignment horizontal="right"/>
    </xf>
    <xf numFmtId="2" fontId="13" fillId="0" borderId="0" xfId="1" applyNumberFormat="1" applyAlignment="1">
      <alignment horizontal="right"/>
    </xf>
    <xf numFmtId="2" fontId="13" fillId="0" borderId="0" xfId="1" applyNumberFormat="1" applyFill="1" applyAlignment="1">
      <alignment horizontal="right"/>
    </xf>
    <xf numFmtId="0" fontId="19" fillId="0" borderId="0" xfId="0" applyFont="1" applyFill="1" applyAlignment="1">
      <alignment horizontal="right"/>
    </xf>
    <xf numFmtId="0" fontId="19" fillId="0" borderId="0" xfId="0" applyFont="1" applyAlignment="1">
      <alignment horizontal="right"/>
    </xf>
    <xf numFmtId="2" fontId="13" fillId="0" borderId="0" xfId="1" applyNumberFormat="1" applyFill="1" applyBorder="1" applyAlignment="1">
      <alignment horizontal="right"/>
    </xf>
    <xf numFmtId="2" fontId="0" fillId="0" borderId="0" xfId="0" applyNumberFormat="1" applyBorder="1" applyAlignment="1">
      <alignment horizontal="right"/>
    </xf>
    <xf numFmtId="0" fontId="0" fillId="2" borderId="0" xfId="0" applyFill="1" applyAlignment="1">
      <alignment horizontal="center"/>
    </xf>
    <xf numFmtId="0" fontId="13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2" xfId="0" applyFont="1" applyFill="1" applyBorder="1" applyAlignment="1">
      <alignment horizontal="center"/>
    </xf>
    <xf numFmtId="1" fontId="13" fillId="0" borderId="2" xfId="0" applyNumberFormat="1" applyFont="1" applyFill="1" applyBorder="1" applyAlignment="1"/>
    <xf numFmtId="2" fontId="0" fillId="0" borderId="0" xfId="0" applyNumberFormat="1" applyFill="1" applyBorder="1" applyAlignment="1">
      <alignment horizontal="center"/>
    </xf>
    <xf numFmtId="14" fontId="13" fillId="11" borderId="0" xfId="0" applyNumberFormat="1" applyFont="1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14" fontId="13" fillId="11" borderId="0" xfId="1" applyNumberFormat="1" applyFont="1" applyFill="1" applyBorder="1" applyAlignment="1">
      <alignment horizontal="center"/>
    </xf>
    <xf numFmtId="164" fontId="13" fillId="0" borderId="0" xfId="0" applyNumberFormat="1" applyFont="1" applyFill="1" applyBorder="1"/>
    <xf numFmtId="2" fontId="13" fillId="11" borderId="0" xfId="0" applyNumberFormat="1" applyFont="1" applyFill="1" applyBorder="1"/>
    <xf numFmtId="0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0" borderId="0" xfId="7" applyFont="1" applyFill="1" applyBorder="1" applyAlignment="1">
      <alignment horizontal="center"/>
    </xf>
    <xf numFmtId="0" fontId="22" fillId="13" borderId="2" xfId="0" applyFont="1" applyFill="1" applyBorder="1" applyAlignment="1">
      <alignment horizontal="center"/>
    </xf>
    <xf numFmtId="0" fontId="13" fillId="0" borderId="7" xfId="0" applyFont="1" applyBorder="1"/>
    <xf numFmtId="0" fontId="13" fillId="0" borderId="7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9" xfId="0" applyFont="1" applyBorder="1"/>
    <xf numFmtId="2" fontId="0" fillId="0" borderId="12" xfId="0" applyNumberFormat="1" applyBorder="1"/>
    <xf numFmtId="164" fontId="0" fillId="0" borderId="12" xfId="0" applyNumberFormat="1" applyBorder="1"/>
    <xf numFmtId="1" fontId="13" fillId="0" borderId="0" xfId="1" applyNumberFormat="1" applyBorder="1" applyAlignment="1"/>
    <xf numFmtId="1" fontId="13" fillId="11" borderId="0" xfId="1" applyNumberFormat="1" applyFill="1" applyBorder="1" applyAlignment="1"/>
    <xf numFmtId="2" fontId="13" fillId="0" borderId="2" xfId="1" applyNumberFormat="1" applyBorder="1" applyAlignment="1">
      <alignment horizontal="center"/>
    </xf>
    <xf numFmtId="2" fontId="13" fillId="0" borderId="2" xfId="1" applyNumberFormat="1" applyFill="1" applyBorder="1" applyAlignment="1">
      <alignment horizontal="center"/>
    </xf>
    <xf numFmtId="2" fontId="13" fillId="11" borderId="2" xfId="1" applyNumberFormat="1" applyFill="1" applyBorder="1" applyAlignment="1">
      <alignment horizontal="center"/>
    </xf>
    <xf numFmtId="2" fontId="13" fillId="7" borderId="2" xfId="1" applyNumberFormat="1" applyFill="1" applyBorder="1" applyAlignment="1">
      <alignment horizontal="center"/>
    </xf>
    <xf numFmtId="0" fontId="0" fillId="7" borderId="0" xfId="0" applyFill="1" applyAlignment="1"/>
    <xf numFmtId="0" fontId="18" fillId="7" borderId="2" xfId="0" applyFont="1" applyFill="1" applyBorder="1" applyAlignment="1">
      <alignment horizontal="right"/>
    </xf>
    <xf numFmtId="9" fontId="13" fillId="0" borderId="7" xfId="0" applyNumberFormat="1" applyFont="1" applyBorder="1" applyAlignment="1">
      <alignment horizontal="center"/>
    </xf>
    <xf numFmtId="9" fontId="13" fillId="0" borderId="7" xfId="0" applyNumberFormat="1" applyFont="1" applyBorder="1" applyAlignment="1">
      <alignment horizontal="center" vertical="center"/>
    </xf>
    <xf numFmtId="9" fontId="17" fillId="0" borderId="7" xfId="0" applyNumberFormat="1" applyFont="1" applyBorder="1" applyAlignment="1">
      <alignment horizontal="center" vertical="center"/>
    </xf>
    <xf numFmtId="0" fontId="0" fillId="0" borderId="0" xfId="0" applyFont="1" applyFill="1"/>
    <xf numFmtId="0" fontId="0" fillId="11" borderId="0" xfId="0" applyFont="1" applyFill="1" applyBorder="1"/>
    <xf numFmtId="2" fontId="13" fillId="3" borderId="2" xfId="1" applyNumberFormat="1" applyFill="1" applyBorder="1" applyAlignment="1">
      <alignment horizontal="center"/>
    </xf>
    <xf numFmtId="0" fontId="13" fillId="0" borderId="9" xfId="0" applyFont="1" applyBorder="1" applyAlignment="1">
      <alignment horizontal="center" vertical="center"/>
    </xf>
    <xf numFmtId="0" fontId="13" fillId="0" borderId="8" xfId="0" applyFont="1" applyBorder="1" applyAlignment="1"/>
    <xf numFmtId="0" fontId="13" fillId="0" borderId="7" xfId="0" applyFont="1" applyBorder="1" applyAlignment="1"/>
    <xf numFmtId="0" fontId="13" fillId="9" borderId="0" xfId="0" applyFont="1" applyFill="1" applyBorder="1" applyAlignment="1">
      <alignment horizontal="center"/>
    </xf>
    <xf numFmtId="0" fontId="13" fillId="9" borderId="2" xfId="0" applyFont="1" applyFill="1" applyBorder="1" applyAlignment="1">
      <alignment horizontal="center"/>
    </xf>
    <xf numFmtId="0" fontId="13" fillId="10" borderId="0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0" fontId="13" fillId="0" borderId="0" xfId="7" applyFont="1" applyFill="1" applyBorder="1" applyAlignment="1">
      <alignment horizontal="right"/>
    </xf>
    <xf numFmtId="0" fontId="13" fillId="0" borderId="0" xfId="7" applyFont="1" applyFill="1" applyBorder="1" applyAlignment="1">
      <alignment horizontal="left"/>
    </xf>
    <xf numFmtId="0" fontId="13" fillId="0" borderId="0" xfId="1"/>
    <xf numFmtId="0" fontId="13" fillId="0" borderId="0" xfId="1" applyFill="1"/>
    <xf numFmtId="0" fontId="29" fillId="0" borderId="0" xfId="1" applyFont="1"/>
    <xf numFmtId="0" fontId="29" fillId="0" borderId="0" xfId="1" applyFont="1" applyFill="1"/>
    <xf numFmtId="1" fontId="13" fillId="0" borderId="2" xfId="1" applyNumberFormat="1" applyFill="1" applyBorder="1"/>
    <xf numFmtId="0" fontId="13" fillId="7" borderId="0" xfId="7" applyFont="1" applyFill="1" applyBorder="1" applyAlignment="1">
      <alignment horizontal="right"/>
    </xf>
    <xf numFmtId="0" fontId="13" fillId="7" borderId="0" xfId="7" applyFont="1" applyFill="1" applyBorder="1" applyAlignment="1">
      <alignment horizontal="left"/>
    </xf>
    <xf numFmtId="164" fontId="0" fillId="7" borderId="2" xfId="0" applyNumberFormat="1" applyFill="1" applyBorder="1"/>
    <xf numFmtId="0" fontId="22" fillId="13" borderId="0" xfId="0" applyFont="1" applyFill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13" fillId="7" borderId="0" xfId="0" applyFont="1" applyFill="1" applyAlignment="1">
      <alignment horizontal="center"/>
    </xf>
    <xf numFmtId="0" fontId="13" fillId="7" borderId="0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13" fillId="7" borderId="0" xfId="188" applyNumberFormat="1" applyFont="1" applyFill="1" applyAlignment="1">
      <alignment horizontal="center"/>
    </xf>
    <xf numFmtId="0" fontId="13" fillId="0" borderId="0" xfId="189" applyNumberFormat="1" applyFont="1" applyAlignment="1">
      <alignment horizontal="center"/>
    </xf>
    <xf numFmtId="0" fontId="13" fillId="0" borderId="0" xfId="189" applyFont="1" applyAlignment="1">
      <alignment horizontal="right"/>
    </xf>
    <xf numFmtId="1" fontId="13" fillId="0" borderId="0" xfId="188" applyNumberFormat="1" applyFont="1" applyAlignment="1">
      <alignment horizontal="center"/>
    </xf>
    <xf numFmtId="1" fontId="13" fillId="0" borderId="0" xfId="188" applyNumberFormat="1" applyFont="1" applyFill="1" applyAlignment="1">
      <alignment horizontal="center"/>
    </xf>
    <xf numFmtId="0" fontId="13" fillId="0" borderId="0" xfId="189" applyNumberFormat="1" applyFont="1" applyFill="1" applyAlignment="1">
      <alignment horizontal="center"/>
    </xf>
    <xf numFmtId="0" fontId="13" fillId="0" borderId="0" xfId="189" applyFont="1" applyFill="1" applyAlignment="1">
      <alignment horizontal="right"/>
    </xf>
    <xf numFmtId="0" fontId="18" fillId="0" borderId="0" xfId="189" applyFont="1" applyAlignment="1">
      <alignment horizontal="center"/>
    </xf>
    <xf numFmtId="0" fontId="21" fillId="0" borderId="0" xfId="189" applyFont="1" applyAlignment="1">
      <alignment horizontal="right"/>
    </xf>
    <xf numFmtId="0" fontId="18" fillId="0" borderId="0" xfId="189" applyNumberFormat="1" applyFont="1" applyAlignment="1">
      <alignment horizontal="center"/>
    </xf>
    <xf numFmtId="0" fontId="21" fillId="0" borderId="0" xfId="189" applyNumberFormat="1" applyFont="1" applyAlignment="1">
      <alignment horizontal="right"/>
    </xf>
    <xf numFmtId="0" fontId="18" fillId="0" borderId="0" xfId="189" applyFont="1" applyFill="1" applyAlignment="1">
      <alignment horizontal="center"/>
    </xf>
    <xf numFmtId="0" fontId="21" fillId="0" borderId="0" xfId="189" applyFont="1" applyFill="1" applyAlignment="1">
      <alignment horizontal="right"/>
    </xf>
    <xf numFmtId="0" fontId="13" fillId="0" borderId="0" xfId="188" applyFont="1" applyFill="1" applyAlignment="1">
      <alignment horizontal="center"/>
    </xf>
    <xf numFmtId="0" fontId="18" fillId="0" borderId="0" xfId="189" applyNumberFormat="1" applyFont="1" applyFill="1" applyAlignment="1">
      <alignment horizontal="center"/>
    </xf>
    <xf numFmtId="0" fontId="13" fillId="11" borderId="0" xfId="188" applyFont="1" applyFill="1" applyAlignment="1">
      <alignment horizontal="center"/>
    </xf>
    <xf numFmtId="0" fontId="13" fillId="7" borderId="0" xfId="188" applyFont="1" applyFill="1" applyAlignment="1">
      <alignment horizontal="center"/>
    </xf>
    <xf numFmtId="0" fontId="13" fillId="0" borderId="0" xfId="189" applyNumberFormat="1" applyFont="1" applyAlignment="1">
      <alignment horizontal="right"/>
    </xf>
    <xf numFmtId="1" fontId="13" fillId="11" borderId="0" xfId="188" applyNumberFormat="1" applyFont="1" applyFill="1" applyAlignment="1">
      <alignment horizontal="center"/>
    </xf>
    <xf numFmtId="0" fontId="21" fillId="0" borderId="0" xfId="189" applyNumberFormat="1" applyFont="1" applyFill="1" applyAlignment="1">
      <alignment horizontal="right"/>
    </xf>
    <xf numFmtId="0" fontId="13" fillId="0" borderId="0" xfId="188" applyFont="1" applyAlignment="1">
      <alignment horizontal="center"/>
    </xf>
    <xf numFmtId="0" fontId="13" fillId="0" borderId="0" xfId="189" applyFont="1" applyFill="1" applyAlignment="1">
      <alignment horizontal="center"/>
    </xf>
    <xf numFmtId="0" fontId="1" fillId="0" borderId="0" xfId="189"/>
    <xf numFmtId="0" fontId="1" fillId="0" borderId="0" xfId="189" applyFill="1"/>
    <xf numFmtId="0" fontId="13" fillId="0" borderId="0" xfId="189" applyFont="1" applyAlignment="1">
      <alignment horizontal="center"/>
    </xf>
    <xf numFmtId="0" fontId="13" fillId="0" borderId="0" xfId="189" applyFont="1"/>
    <xf numFmtId="0" fontId="13" fillId="13" borderId="9" xfId="0" applyFont="1" applyFill="1" applyBorder="1" applyAlignment="1">
      <alignment horizontal="center"/>
    </xf>
    <xf numFmtId="169" fontId="0" fillId="0" borderId="0" xfId="0" applyNumberFormat="1" applyFill="1" applyAlignment="1">
      <alignment horizontal="right"/>
    </xf>
    <xf numFmtId="1" fontId="13" fillId="0" borderId="0" xfId="1" applyNumberFormat="1" applyFill="1" applyBorder="1" applyAlignment="1"/>
    <xf numFmtId="11" fontId="0" fillId="0" borderId="0" xfId="0" applyNumberFormat="1" applyFill="1" applyBorder="1" applyAlignment="1">
      <alignment horizontal="center"/>
    </xf>
    <xf numFmtId="11" fontId="0" fillId="0" borderId="0" xfId="0" applyNumberFormat="1" applyBorder="1" applyAlignment="1">
      <alignment horizontal="center"/>
    </xf>
    <xf numFmtId="11" fontId="13" fillId="0" borderId="0" xfId="1" applyNumberFormat="1" applyFill="1" applyAlignment="1">
      <alignment horizontal="center"/>
    </xf>
    <xf numFmtId="0" fontId="13" fillId="2" borderId="7" xfId="0" applyFont="1" applyFill="1" applyBorder="1" applyAlignment="1">
      <alignment horizontal="center" vertical="center"/>
    </xf>
    <xf numFmtId="0" fontId="13" fillId="7" borderId="14" xfId="0" applyFont="1" applyFill="1" applyBorder="1"/>
    <xf numFmtId="0" fontId="13" fillId="7" borderId="15" xfId="0" applyFont="1" applyFill="1" applyBorder="1"/>
    <xf numFmtId="0" fontId="0" fillId="7" borderId="16" xfId="0" applyFill="1" applyBorder="1"/>
    <xf numFmtId="0" fontId="0" fillId="7" borderId="15" xfId="0" applyFill="1" applyBorder="1"/>
    <xf numFmtId="0" fontId="0" fillId="7" borderId="8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13" fillId="7" borderId="2" xfId="0" applyFont="1" applyFill="1" applyBorder="1" applyAlignment="1">
      <alignment horizontal="center"/>
    </xf>
    <xf numFmtId="0" fontId="13" fillId="7" borderId="14" xfId="0" applyFont="1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13" fillId="7" borderId="15" xfId="0" applyFont="1" applyFill="1" applyBorder="1" applyAlignment="1">
      <alignment horizontal="center"/>
    </xf>
    <xf numFmtId="0" fontId="13" fillId="7" borderId="16" xfId="0" applyFont="1" applyFill="1" applyBorder="1" applyAlignment="1">
      <alignment horizontal="center"/>
    </xf>
    <xf numFmtId="0" fontId="13" fillId="7" borderId="3" xfId="0" applyFont="1" applyFill="1" applyBorder="1" applyAlignment="1">
      <alignment horizontal="center"/>
    </xf>
    <xf numFmtId="0" fontId="13" fillId="7" borderId="8" xfId="0" applyFont="1" applyFill="1" applyBorder="1" applyAlignment="1">
      <alignment horizontal="center"/>
    </xf>
    <xf numFmtId="0" fontId="13" fillId="11" borderId="6" xfId="0" applyNumberFormat="1" applyFont="1" applyFill="1" applyBorder="1" applyAlignment="1"/>
    <xf numFmtId="0" fontId="0" fillId="15" borderId="2" xfId="0" applyFill="1" applyBorder="1" applyAlignment="1">
      <alignment horizontal="center"/>
    </xf>
    <xf numFmtId="0" fontId="0" fillId="15" borderId="9" xfId="0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7" borderId="3" xfId="0" applyFont="1" applyFill="1" applyBorder="1" applyAlignment="1">
      <alignment horizontal="left"/>
    </xf>
    <xf numFmtId="0" fontId="13" fillId="7" borderId="0" xfId="0" applyFont="1" applyFill="1" applyBorder="1" applyAlignment="1">
      <alignment horizontal="left"/>
    </xf>
    <xf numFmtId="0" fontId="13" fillId="7" borderId="2" xfId="0" applyFont="1" applyFill="1" applyBorder="1" applyAlignment="1">
      <alignment horizontal="left"/>
    </xf>
    <xf numFmtId="0" fontId="0" fillId="7" borderId="0" xfId="0" applyFill="1" applyAlignment="1">
      <alignment horizontal="center"/>
    </xf>
    <xf numFmtId="0" fontId="0" fillId="7" borderId="0" xfId="0" applyFill="1" applyBorder="1" applyAlignment="1">
      <alignment horizontal="center"/>
    </xf>
    <xf numFmtId="164" fontId="13" fillId="0" borderId="0" xfId="1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4" fontId="13" fillId="0" borderId="0" xfId="1" applyNumberFormat="1" applyFont="1"/>
    <xf numFmtId="0" fontId="13" fillId="11" borderId="2" xfId="1" applyFont="1" applyFill="1" applyBorder="1" applyAlignment="1">
      <alignment horizontal="right"/>
    </xf>
    <xf numFmtId="2" fontId="13" fillId="0" borderId="2" xfId="0" applyNumberFormat="1" applyFont="1" applyBorder="1" applyAlignment="1">
      <alignment horizontal="right"/>
    </xf>
    <xf numFmtId="0" fontId="13" fillId="14" borderId="2" xfId="0" applyFont="1" applyFill="1" applyBorder="1" applyAlignment="1"/>
    <xf numFmtId="0" fontId="13" fillId="14" borderId="0" xfId="0" applyFont="1" applyFill="1" applyAlignment="1">
      <alignment horizontal="center"/>
    </xf>
    <xf numFmtId="0" fontId="0" fillId="12" borderId="0" xfId="0" applyFill="1"/>
    <xf numFmtId="0" fontId="12" fillId="0" borderId="0" xfId="0" applyFont="1"/>
    <xf numFmtId="0" fontId="0" fillId="4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6" borderId="0" xfId="0" applyFill="1"/>
    <xf numFmtId="0" fontId="0" fillId="2" borderId="0" xfId="0" applyFill="1"/>
    <xf numFmtId="0" fontId="0" fillId="13" borderId="0" xfId="0" applyFill="1"/>
    <xf numFmtId="0" fontId="30" fillId="15" borderId="0" xfId="0" applyFont="1" applyFill="1" applyAlignment="1">
      <alignment horizontal="center"/>
    </xf>
    <xf numFmtId="0" fontId="0" fillId="3" borderId="0" xfId="0" applyFill="1"/>
    <xf numFmtId="0" fontId="13" fillId="7" borderId="3" xfId="0" applyFont="1" applyFill="1" applyBorder="1" applyAlignment="1">
      <alignment horizontal="center"/>
    </xf>
    <xf numFmtId="0" fontId="13" fillId="7" borderId="2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22" fillId="13" borderId="0" xfId="0" applyFont="1" applyFill="1" applyAlignment="1">
      <alignment horizontal="center"/>
    </xf>
    <xf numFmtId="0" fontId="22" fillId="13" borderId="6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9" borderId="5" xfId="0" applyFont="1" applyFill="1" applyBorder="1" applyAlignment="1">
      <alignment horizontal="center"/>
    </xf>
    <xf numFmtId="0" fontId="12" fillId="9" borderId="1" xfId="0" applyFont="1" applyFill="1" applyBorder="1" applyAlignment="1">
      <alignment horizontal="center"/>
    </xf>
    <xf numFmtId="0" fontId="12" fillId="9" borderId="4" xfId="0" applyFont="1" applyFill="1" applyBorder="1" applyAlignment="1">
      <alignment horizontal="center"/>
    </xf>
    <xf numFmtId="0" fontId="12" fillId="10" borderId="5" xfId="0" applyFont="1" applyFill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12" fillId="6" borderId="5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8" borderId="5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22" fillId="13" borderId="3" xfId="0" applyFont="1" applyFill="1" applyBorder="1" applyAlignment="1">
      <alignment horizontal="center"/>
    </xf>
    <xf numFmtId="0" fontId="22" fillId="13" borderId="11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23" fillId="13" borderId="1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12" fillId="7" borderId="5" xfId="0" applyFont="1" applyFill="1" applyBorder="1" applyAlignment="1">
      <alignment horizontal="center"/>
    </xf>
    <xf numFmtId="0" fontId="12" fillId="7" borderId="1" xfId="0" applyFont="1" applyFill="1" applyBorder="1" applyAlignment="1">
      <alignment horizontal="center"/>
    </xf>
    <xf numFmtId="0" fontId="13" fillId="7" borderId="6" xfId="0" applyFont="1" applyFill="1" applyBorder="1" applyAlignment="1">
      <alignment horizontal="center"/>
    </xf>
    <xf numFmtId="0" fontId="13" fillId="7" borderId="10" xfId="0" applyFont="1" applyFill="1" applyBorder="1" applyAlignment="1">
      <alignment horizontal="center"/>
    </xf>
    <xf numFmtId="0" fontId="13" fillId="7" borderId="11" xfId="0" applyFont="1" applyFill="1" applyBorder="1" applyAlignment="1">
      <alignment horizontal="center"/>
    </xf>
    <xf numFmtId="0" fontId="13" fillId="7" borderId="3" xfId="0" applyFont="1" applyFill="1" applyBorder="1" applyAlignment="1">
      <alignment horizontal="center"/>
    </xf>
    <xf numFmtId="0" fontId="13" fillId="7" borderId="2" xfId="0" applyFont="1" applyFill="1" applyBorder="1" applyAlignment="1">
      <alignment horizontal="center"/>
    </xf>
    <xf numFmtId="0" fontId="13" fillId="7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13" fillId="7" borderId="14" xfId="0" applyFont="1" applyFill="1" applyBorder="1" applyAlignment="1">
      <alignment horizontal="center" vertical="top" wrapText="1"/>
    </xf>
    <xf numFmtId="0" fontId="13" fillId="7" borderId="15" xfId="0" applyFont="1" applyFill="1" applyBorder="1" applyAlignment="1">
      <alignment horizontal="center" vertical="top" wrapText="1"/>
    </xf>
    <xf numFmtId="0" fontId="13" fillId="7" borderId="16" xfId="0" applyFont="1" applyFill="1" applyBorder="1" applyAlignment="1">
      <alignment horizontal="center" vertical="top" wrapText="1"/>
    </xf>
    <xf numFmtId="0" fontId="13" fillId="7" borderId="14" xfId="0" applyFont="1" applyFill="1" applyBorder="1" applyAlignment="1">
      <alignment horizontal="left" wrapText="1"/>
    </xf>
    <xf numFmtId="0" fontId="13" fillId="7" borderId="15" xfId="0" applyFont="1" applyFill="1" applyBorder="1" applyAlignment="1">
      <alignment horizontal="left" wrapText="1"/>
    </xf>
    <xf numFmtId="0" fontId="12" fillId="14" borderId="1" xfId="0" applyFont="1" applyFill="1" applyBorder="1" applyAlignment="1">
      <alignment horizontal="center"/>
    </xf>
    <xf numFmtId="0" fontId="12" fillId="14" borderId="4" xfId="0" applyFont="1" applyFill="1" applyBorder="1" applyAlignment="1">
      <alignment horizontal="center"/>
    </xf>
  </cellXfs>
  <cellStyles count="190">
    <cellStyle name="Standard" xfId="0" builtinId="0"/>
    <cellStyle name="Standard 10" xfId="14"/>
    <cellStyle name="Standard 10 2" xfId="38"/>
    <cellStyle name="Standard 10 2 2" xfId="84"/>
    <cellStyle name="Standard 10 2 2 2" xfId="176"/>
    <cellStyle name="Standard 10 2 3" xfId="130"/>
    <cellStyle name="Standard 10 3" xfId="61"/>
    <cellStyle name="Standard 10 3 2" xfId="153"/>
    <cellStyle name="Standard 10 4" xfId="107"/>
    <cellStyle name="Standard 2" xfId="1"/>
    <cellStyle name="Standard 3" xfId="2"/>
    <cellStyle name="Standard 3 2" xfId="4"/>
    <cellStyle name="Standard 3 2 2" xfId="10"/>
    <cellStyle name="Standard 3 2 2 2" xfId="23"/>
    <cellStyle name="Standard 3 2 2 2 2" xfId="46"/>
    <cellStyle name="Standard 3 2 2 2 2 2" xfId="92"/>
    <cellStyle name="Standard 3 2 2 2 2 2 2" xfId="184"/>
    <cellStyle name="Standard 3 2 2 2 2 3" xfId="138"/>
    <cellStyle name="Standard 3 2 2 2 3" xfId="69"/>
    <cellStyle name="Standard 3 2 2 2 3 2" xfId="161"/>
    <cellStyle name="Standard 3 2 2 2 4" xfId="115"/>
    <cellStyle name="Standard 3 2 2 3" xfId="34"/>
    <cellStyle name="Standard 3 2 2 3 2" xfId="80"/>
    <cellStyle name="Standard 3 2 2 3 2 2" xfId="172"/>
    <cellStyle name="Standard 3 2 2 3 3" xfId="126"/>
    <cellStyle name="Standard 3 2 2 4" xfId="57"/>
    <cellStyle name="Standard 3 2 2 4 2" xfId="149"/>
    <cellStyle name="Standard 3 2 2 5" xfId="103"/>
    <cellStyle name="Standard 3 2 3" xfId="18"/>
    <cellStyle name="Standard 3 2 3 2" xfId="41"/>
    <cellStyle name="Standard 3 2 3 2 2" xfId="87"/>
    <cellStyle name="Standard 3 2 3 2 2 2" xfId="179"/>
    <cellStyle name="Standard 3 2 3 2 3" xfId="133"/>
    <cellStyle name="Standard 3 2 3 3" xfId="64"/>
    <cellStyle name="Standard 3 2 3 3 2" xfId="156"/>
    <cellStyle name="Standard 3 2 3 4" xfId="110"/>
    <cellStyle name="Standard 3 2 4" xfId="29"/>
    <cellStyle name="Standard 3 2 4 2" xfId="75"/>
    <cellStyle name="Standard 3 2 4 2 2" xfId="167"/>
    <cellStyle name="Standard 3 2 4 3" xfId="121"/>
    <cellStyle name="Standard 3 2 5" xfId="52"/>
    <cellStyle name="Standard 3 2 5 2" xfId="144"/>
    <cellStyle name="Standard 3 2 6" xfId="98"/>
    <cellStyle name="Standard 3 3" xfId="8"/>
    <cellStyle name="Standard 3 3 2" xfId="21"/>
    <cellStyle name="Standard 3 3 2 2" xfId="44"/>
    <cellStyle name="Standard 3 3 2 2 2" xfId="90"/>
    <cellStyle name="Standard 3 3 2 2 2 2" xfId="182"/>
    <cellStyle name="Standard 3 3 2 2 3" xfId="136"/>
    <cellStyle name="Standard 3 3 2 3" xfId="67"/>
    <cellStyle name="Standard 3 3 2 3 2" xfId="159"/>
    <cellStyle name="Standard 3 3 2 4" xfId="113"/>
    <cellStyle name="Standard 3 3 3" xfId="32"/>
    <cellStyle name="Standard 3 3 3 2" xfId="78"/>
    <cellStyle name="Standard 3 3 3 2 2" xfId="170"/>
    <cellStyle name="Standard 3 3 3 3" xfId="124"/>
    <cellStyle name="Standard 3 3 4" xfId="55"/>
    <cellStyle name="Standard 3 3 4 2" xfId="147"/>
    <cellStyle name="Standard 3 3 5" xfId="101"/>
    <cellStyle name="Standard 3 4" xfId="16"/>
    <cellStyle name="Standard 3 4 2" xfId="39"/>
    <cellStyle name="Standard 3 4 2 2" xfId="85"/>
    <cellStyle name="Standard 3 4 2 2 2" xfId="177"/>
    <cellStyle name="Standard 3 4 2 3" xfId="131"/>
    <cellStyle name="Standard 3 4 3" xfId="62"/>
    <cellStyle name="Standard 3 4 3 2" xfId="154"/>
    <cellStyle name="Standard 3 4 4" xfId="108"/>
    <cellStyle name="Standard 3 5" xfId="27"/>
    <cellStyle name="Standard 3 5 2" xfId="73"/>
    <cellStyle name="Standard 3 5 2 2" xfId="165"/>
    <cellStyle name="Standard 3 5 3" xfId="119"/>
    <cellStyle name="Standard 3 6" xfId="50"/>
    <cellStyle name="Standard 3 6 2" xfId="142"/>
    <cellStyle name="Standard 3 7" xfId="96"/>
    <cellStyle name="Standard 3 8" xfId="188"/>
    <cellStyle name="Standard 4" xfId="3"/>
    <cellStyle name="Standard 4 2" xfId="5"/>
    <cellStyle name="Standard 4 2 2" xfId="11"/>
    <cellStyle name="Standard 4 2 2 2" xfId="24"/>
    <cellStyle name="Standard 4 2 2 2 2" xfId="47"/>
    <cellStyle name="Standard 4 2 2 2 2 2" xfId="93"/>
    <cellStyle name="Standard 4 2 2 2 2 2 2" xfId="185"/>
    <cellStyle name="Standard 4 2 2 2 2 3" xfId="139"/>
    <cellStyle name="Standard 4 2 2 2 3" xfId="70"/>
    <cellStyle name="Standard 4 2 2 2 3 2" xfId="162"/>
    <cellStyle name="Standard 4 2 2 2 4" xfId="116"/>
    <cellStyle name="Standard 4 2 2 3" xfId="35"/>
    <cellStyle name="Standard 4 2 2 3 2" xfId="81"/>
    <cellStyle name="Standard 4 2 2 3 2 2" xfId="173"/>
    <cellStyle name="Standard 4 2 2 3 3" xfId="127"/>
    <cellStyle name="Standard 4 2 2 4" xfId="58"/>
    <cellStyle name="Standard 4 2 2 4 2" xfId="150"/>
    <cellStyle name="Standard 4 2 2 5" xfId="104"/>
    <cellStyle name="Standard 4 2 3" xfId="19"/>
    <cellStyle name="Standard 4 2 3 2" xfId="42"/>
    <cellStyle name="Standard 4 2 3 2 2" xfId="88"/>
    <cellStyle name="Standard 4 2 3 2 2 2" xfId="180"/>
    <cellStyle name="Standard 4 2 3 2 3" xfId="134"/>
    <cellStyle name="Standard 4 2 3 3" xfId="65"/>
    <cellStyle name="Standard 4 2 3 3 2" xfId="157"/>
    <cellStyle name="Standard 4 2 3 4" xfId="111"/>
    <cellStyle name="Standard 4 2 4" xfId="30"/>
    <cellStyle name="Standard 4 2 4 2" xfId="76"/>
    <cellStyle name="Standard 4 2 4 2 2" xfId="168"/>
    <cellStyle name="Standard 4 2 4 3" xfId="122"/>
    <cellStyle name="Standard 4 2 5" xfId="53"/>
    <cellStyle name="Standard 4 2 5 2" xfId="145"/>
    <cellStyle name="Standard 4 2 6" xfId="99"/>
    <cellStyle name="Standard 4 3" xfId="9"/>
    <cellStyle name="Standard 4 3 2" xfId="22"/>
    <cellStyle name="Standard 4 3 2 2" xfId="45"/>
    <cellStyle name="Standard 4 3 2 2 2" xfId="91"/>
    <cellStyle name="Standard 4 3 2 2 2 2" xfId="183"/>
    <cellStyle name="Standard 4 3 2 2 3" xfId="137"/>
    <cellStyle name="Standard 4 3 2 3" xfId="68"/>
    <cellStyle name="Standard 4 3 2 3 2" xfId="160"/>
    <cellStyle name="Standard 4 3 2 4" xfId="114"/>
    <cellStyle name="Standard 4 3 3" xfId="33"/>
    <cellStyle name="Standard 4 3 3 2" xfId="79"/>
    <cellStyle name="Standard 4 3 3 2 2" xfId="171"/>
    <cellStyle name="Standard 4 3 3 3" xfId="125"/>
    <cellStyle name="Standard 4 3 4" xfId="56"/>
    <cellStyle name="Standard 4 3 4 2" xfId="148"/>
    <cellStyle name="Standard 4 3 5" xfId="102"/>
    <cellStyle name="Standard 4 4" xfId="17"/>
    <cellStyle name="Standard 4 4 2" xfId="40"/>
    <cellStyle name="Standard 4 4 2 2" xfId="86"/>
    <cellStyle name="Standard 4 4 2 2 2" xfId="178"/>
    <cellStyle name="Standard 4 4 2 3" xfId="132"/>
    <cellStyle name="Standard 4 4 3" xfId="63"/>
    <cellStyle name="Standard 4 4 3 2" xfId="155"/>
    <cellStyle name="Standard 4 4 4" xfId="109"/>
    <cellStyle name="Standard 4 5" xfId="28"/>
    <cellStyle name="Standard 4 5 2" xfId="74"/>
    <cellStyle name="Standard 4 5 2 2" xfId="166"/>
    <cellStyle name="Standard 4 5 3" xfId="120"/>
    <cellStyle name="Standard 4 6" xfId="51"/>
    <cellStyle name="Standard 4 6 2" xfId="143"/>
    <cellStyle name="Standard 4 7" xfId="97"/>
    <cellStyle name="Standard 4 8" xfId="189"/>
    <cellStyle name="Standard 5" xfId="7"/>
    <cellStyle name="Standard 6" xfId="6"/>
    <cellStyle name="Standard 6 2" xfId="20"/>
    <cellStyle name="Standard 6 2 2" xfId="43"/>
    <cellStyle name="Standard 6 2 2 2" xfId="89"/>
    <cellStyle name="Standard 6 2 2 2 2" xfId="181"/>
    <cellStyle name="Standard 6 2 2 3" xfId="135"/>
    <cellStyle name="Standard 6 2 3" xfId="66"/>
    <cellStyle name="Standard 6 2 3 2" xfId="158"/>
    <cellStyle name="Standard 6 2 4" xfId="112"/>
    <cellStyle name="Standard 6 3" xfId="31"/>
    <cellStyle name="Standard 6 3 2" xfId="77"/>
    <cellStyle name="Standard 6 3 2 2" xfId="169"/>
    <cellStyle name="Standard 6 3 3" xfId="123"/>
    <cellStyle name="Standard 6 4" xfId="54"/>
    <cellStyle name="Standard 6 4 2" xfId="146"/>
    <cellStyle name="Standard 6 5" xfId="100"/>
    <cellStyle name="Standard 7" xfId="12"/>
    <cellStyle name="Standard 7 2" xfId="25"/>
    <cellStyle name="Standard 7 2 2" xfId="48"/>
    <cellStyle name="Standard 7 2 2 2" xfId="94"/>
    <cellStyle name="Standard 7 2 2 2 2" xfId="186"/>
    <cellStyle name="Standard 7 2 2 3" xfId="140"/>
    <cellStyle name="Standard 7 2 3" xfId="71"/>
    <cellStyle name="Standard 7 2 3 2" xfId="163"/>
    <cellStyle name="Standard 7 2 4" xfId="117"/>
    <cellStyle name="Standard 7 3" xfId="36"/>
    <cellStyle name="Standard 7 3 2" xfId="82"/>
    <cellStyle name="Standard 7 3 2 2" xfId="174"/>
    <cellStyle name="Standard 7 3 3" xfId="128"/>
    <cellStyle name="Standard 7 4" xfId="59"/>
    <cellStyle name="Standard 7 4 2" xfId="151"/>
    <cellStyle name="Standard 7 5" xfId="105"/>
    <cellStyle name="Standard 8" xfId="13"/>
    <cellStyle name="Standard 8 2" xfId="26"/>
    <cellStyle name="Standard 8 2 2" xfId="49"/>
    <cellStyle name="Standard 8 2 2 2" xfId="95"/>
    <cellStyle name="Standard 8 2 2 2 2" xfId="187"/>
    <cellStyle name="Standard 8 2 2 3" xfId="141"/>
    <cellStyle name="Standard 8 2 3" xfId="72"/>
    <cellStyle name="Standard 8 2 3 2" xfId="164"/>
    <cellStyle name="Standard 8 2 4" xfId="118"/>
    <cellStyle name="Standard 8 3" xfId="37"/>
    <cellStyle name="Standard 8 3 2" xfId="83"/>
    <cellStyle name="Standard 8 3 2 2" xfId="175"/>
    <cellStyle name="Standard 8 3 3" xfId="129"/>
    <cellStyle name="Standard 8 4" xfId="60"/>
    <cellStyle name="Standard 8 4 2" xfId="152"/>
    <cellStyle name="Standard 8 5" xfId="106"/>
    <cellStyle name="Standard 9" xfId="1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B8A074"/>
      <color rgb="FF808080"/>
      <color rgb="FF00FF00"/>
      <color rgb="FFFF6600"/>
      <color rgb="FF00FFFF"/>
      <color rgb="FF663300"/>
      <color rgb="FF6600FF"/>
      <color rgb="FFFFFF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C22"/>
  <sheetViews>
    <sheetView tabSelected="1" workbookViewId="0">
      <selection activeCell="B1" sqref="B1"/>
    </sheetView>
  </sheetViews>
  <sheetFormatPr baseColWidth="10" defaultRowHeight="12.75"/>
  <cols>
    <col min="1" max="1" width="2.06640625" customWidth="1"/>
    <col min="2" max="2" width="18.19921875" bestFit="1" customWidth="1"/>
    <col min="3" max="3" width="32.19921875" bestFit="1" customWidth="1"/>
  </cols>
  <sheetData>
    <row r="2" spans="2:3" ht="13.15">
      <c r="B2" s="610" t="s">
        <v>3091</v>
      </c>
    </row>
    <row r="3" spans="2:3">
      <c r="B3" s="609"/>
      <c r="C3" s="2" t="s">
        <v>3092</v>
      </c>
    </row>
    <row r="4" spans="2:3">
      <c r="C4" s="2"/>
    </row>
    <row r="5" spans="2:3" ht="13.15">
      <c r="B5" s="610" t="s">
        <v>3093</v>
      </c>
      <c r="C5" s="2"/>
    </row>
    <row r="6" spans="2:3">
      <c r="B6" s="38"/>
      <c r="C6" s="2" t="s">
        <v>3094</v>
      </c>
    </row>
    <row r="7" spans="2:3">
      <c r="B7" s="403"/>
      <c r="C7" s="2" t="s">
        <v>3095</v>
      </c>
    </row>
    <row r="8" spans="2:3">
      <c r="B8" s="611"/>
      <c r="C8" s="2" t="s">
        <v>3096</v>
      </c>
    </row>
    <row r="9" spans="2:3">
      <c r="B9" s="612"/>
      <c r="C9" s="2" t="s">
        <v>3097</v>
      </c>
    </row>
    <row r="10" spans="2:3">
      <c r="B10" s="4"/>
      <c r="C10" s="2" t="s">
        <v>3098</v>
      </c>
    </row>
    <row r="11" spans="2:3">
      <c r="B11" s="613"/>
      <c r="C11" s="2" t="s">
        <v>3099</v>
      </c>
    </row>
    <row r="12" spans="2:3">
      <c r="B12" s="614"/>
      <c r="C12" s="2" t="s">
        <v>3100</v>
      </c>
    </row>
    <row r="13" spans="2:3">
      <c r="B13" s="615"/>
      <c r="C13" s="2" t="s">
        <v>3101</v>
      </c>
    </row>
    <row r="14" spans="2:3">
      <c r="B14" s="616"/>
      <c r="C14" s="2" t="s">
        <v>3102</v>
      </c>
    </row>
    <row r="15" spans="2:3">
      <c r="B15" s="617"/>
      <c r="C15" s="2" t="s">
        <v>3103</v>
      </c>
    </row>
    <row r="16" spans="2:3">
      <c r="B16" s="618" t="s">
        <v>3105</v>
      </c>
      <c r="C16" s="2" t="s">
        <v>3104</v>
      </c>
    </row>
    <row r="17" spans="2:3">
      <c r="C17" s="2"/>
    </row>
    <row r="18" spans="2:3" ht="13.15">
      <c r="B18" s="610" t="s">
        <v>3106</v>
      </c>
      <c r="C18" s="2"/>
    </row>
    <row r="19" spans="2:3">
      <c r="B19" s="38"/>
      <c r="C19" s="2" t="s">
        <v>3107</v>
      </c>
    </row>
    <row r="20" spans="2:3" s="398" customFormat="1">
      <c r="B20" s="38"/>
      <c r="C20" s="2" t="s">
        <v>3108</v>
      </c>
    </row>
    <row r="21" spans="2:3">
      <c r="B21" s="403"/>
      <c r="C21" s="2" t="s">
        <v>3109</v>
      </c>
    </row>
    <row r="22" spans="2:3">
      <c r="B22" s="619"/>
      <c r="C22" s="2" t="s">
        <v>3110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M1040"/>
  <sheetViews>
    <sheetView zoomScale="80" zoomScaleNormal="80" workbookViewId="0">
      <pane ySplit="5" topLeftCell="A6" activePane="bottomLeft" state="frozen"/>
      <selection pane="bottomLeft"/>
    </sheetView>
  </sheetViews>
  <sheetFormatPr baseColWidth="10" defaultColWidth="11.3984375" defaultRowHeight="12.75"/>
  <cols>
    <col min="1" max="1" width="5.73046875" style="402" customWidth="1"/>
    <col min="2" max="2" width="28.59765625" style="399" customWidth="1"/>
    <col min="3" max="3" width="28.59765625" style="398" customWidth="1"/>
    <col min="4" max="4" width="26.3984375" style="398" customWidth="1"/>
    <col min="5" max="5" width="30.73046875" style="398" customWidth="1"/>
    <col min="6" max="10" width="11.3984375" style="400" customWidth="1"/>
    <col min="11" max="11" width="19.59765625" style="400" customWidth="1"/>
    <col min="12" max="13" width="11.3984375" style="19" customWidth="1"/>
    <col min="14" max="14" width="11.3984375" style="400" customWidth="1"/>
    <col min="15" max="16" width="14.265625" style="19" customWidth="1"/>
    <col min="17" max="17" width="31.3984375" style="399" customWidth="1"/>
    <col min="18" max="18" width="41.59765625" style="399" customWidth="1"/>
    <col min="19" max="19" width="36.265625" style="399" customWidth="1"/>
    <col min="20" max="23" width="2.86328125" style="399" customWidth="1"/>
    <col min="24" max="25" width="14.265625" style="399" customWidth="1"/>
    <col min="26" max="26" width="28.59765625" style="172" customWidth="1"/>
    <col min="27" max="27" width="14.265625" style="49" customWidth="1"/>
    <col min="28" max="28" width="3.1328125" style="100" customWidth="1"/>
    <col min="29" max="29" width="21.3984375" style="398" customWidth="1"/>
    <col min="30" max="30" width="35.73046875" style="398" customWidth="1"/>
    <col min="31" max="31" width="28.59765625" style="172" customWidth="1"/>
    <col min="32" max="32" width="11.3984375" style="400" customWidth="1"/>
    <col min="33" max="33" width="19" style="400" customWidth="1"/>
    <col min="34" max="34" width="11.3984375" style="400" customWidth="1"/>
    <col min="35" max="35" width="11.3984375" style="391" customWidth="1"/>
    <col min="36" max="36" width="11.3984375" style="400" customWidth="1"/>
    <col min="37" max="37" width="19.86328125" style="400" bestFit="1" customWidth="1"/>
    <col min="38" max="38" width="11.3984375" style="400" customWidth="1"/>
    <col min="39" max="39" width="11.3984375" style="391" customWidth="1"/>
    <col min="40" max="40" width="11.3984375" style="398" customWidth="1"/>
    <col min="41" max="41" width="11.3984375" style="399" customWidth="1"/>
    <col min="42" max="42" width="12.1328125" style="19" customWidth="1"/>
    <col min="43" max="43" width="11.3984375" style="398" customWidth="1"/>
    <col min="44" max="44" width="12.1328125" style="398" customWidth="1"/>
    <col min="45" max="45" width="12.1328125" style="399" customWidth="1"/>
    <col min="46" max="46" width="12.1328125" style="172" customWidth="1"/>
    <col min="47" max="48" width="11.3984375" style="398" customWidth="1"/>
    <col min="49" max="49" width="11.3984375" style="399" customWidth="1"/>
    <col min="50" max="51" width="11.3984375" style="398" customWidth="1"/>
    <col min="52" max="52" width="17.1328125" style="172" customWidth="1"/>
    <col min="53" max="63" width="11.3984375" style="398" customWidth="1"/>
    <col min="64" max="64" width="11.3984375" style="399" customWidth="1"/>
    <col min="65" max="65" width="11.3984375" style="398" customWidth="1"/>
    <col min="66" max="66" width="11.3984375" style="172" customWidth="1"/>
    <col min="67" max="83" width="11.3984375" style="398" customWidth="1"/>
    <col min="84" max="84" width="11.3984375" style="399" customWidth="1"/>
    <col min="85" max="89" width="11.3984375" style="398" customWidth="1"/>
    <col min="90" max="90" width="11.3984375" style="172" customWidth="1"/>
    <col min="91" max="91" width="11.3984375" style="398" customWidth="1"/>
    <col min="92" max="92" width="11.3984375" style="244" customWidth="1"/>
    <col min="93" max="93" width="11.3984375" style="399" customWidth="1"/>
    <col min="94" max="94" width="11.3984375" style="398" customWidth="1"/>
    <col min="95" max="95" width="11.3984375" style="172" customWidth="1"/>
    <col min="96" max="104" width="11.3984375" style="398" customWidth="1"/>
    <col min="105" max="105" width="11.3984375" style="172" customWidth="1"/>
    <col min="106" max="112" width="11.3984375" style="399" customWidth="1"/>
    <col min="113" max="114" width="11.3984375" style="400" customWidth="1"/>
    <col min="115" max="122" width="11.3984375" style="398" customWidth="1"/>
    <col min="123" max="123" width="11.3984375" style="172" customWidth="1"/>
    <col min="124" max="124" width="11.3984375" style="402" customWidth="1"/>
    <col min="125" max="128" width="11.3984375" style="398" customWidth="1"/>
    <col min="129" max="129" width="11.3984375" style="172" customWidth="1"/>
    <col min="130" max="131" width="11.3984375" style="398" customWidth="1"/>
    <col min="132" max="132" width="11.3984375" style="172" customWidth="1"/>
    <col min="133" max="133" width="11.3984375" style="399"/>
    <col min="134" max="135" width="11.3984375" style="399" customWidth="1"/>
    <col min="136" max="136" width="11.3984375" style="172" customWidth="1"/>
    <col min="137" max="138" width="11.3984375" style="398" customWidth="1"/>
    <col min="139" max="140" width="11.3984375" style="172" customWidth="1"/>
    <col min="141" max="150" width="7.1328125" style="398" customWidth="1"/>
    <col min="151" max="151" width="7.1328125" style="172" customWidth="1"/>
    <col min="152" max="152" width="8.59765625" style="398" customWidth="1"/>
    <col min="153" max="161" width="7.1328125" style="398" customWidth="1"/>
    <col min="162" max="162" width="8.59765625" style="172" customWidth="1"/>
    <col min="163" max="172" width="7.1328125" style="398" customWidth="1"/>
    <col min="173" max="173" width="7.1328125" style="172" customWidth="1"/>
    <col min="174" max="174" width="7.86328125" style="398" customWidth="1"/>
    <col min="175" max="178" width="7.1328125" style="398" customWidth="1"/>
    <col min="179" max="179" width="7.1328125" style="172" customWidth="1"/>
    <col min="180" max="182" width="7.1328125" style="398" customWidth="1"/>
    <col min="183" max="183" width="7.1328125" style="399" customWidth="1"/>
    <col min="184" max="188" width="7.1328125" style="398" customWidth="1"/>
    <col min="189" max="189" width="10" style="398" customWidth="1"/>
    <col min="190" max="190" width="7.1328125" style="399" customWidth="1"/>
    <col min="191" max="191" width="11.3984375" style="398" customWidth="1"/>
    <col min="192" max="16384" width="11.3984375" style="398"/>
  </cols>
  <sheetData>
    <row r="1" spans="1:195" s="399" customFormat="1">
      <c r="A1" s="19"/>
      <c r="B1" s="401"/>
      <c r="E1" s="401"/>
      <c r="F1" s="19"/>
      <c r="G1" s="19"/>
      <c r="H1" s="527"/>
      <c r="I1" s="527"/>
      <c r="J1" s="19"/>
      <c r="K1" s="19"/>
      <c r="L1" s="19"/>
      <c r="M1" s="19"/>
      <c r="N1" s="19"/>
      <c r="O1" s="19"/>
      <c r="P1" s="19"/>
      <c r="R1" s="401"/>
      <c r="T1" s="528"/>
      <c r="U1" s="528"/>
      <c r="V1" s="528"/>
      <c r="W1" s="528"/>
      <c r="X1" s="528"/>
      <c r="Y1" s="528"/>
      <c r="Z1" s="401"/>
      <c r="AA1" s="46"/>
      <c r="AB1" s="97"/>
      <c r="AE1" s="401"/>
      <c r="AF1" s="19"/>
      <c r="AG1" s="19"/>
      <c r="AH1" s="19"/>
      <c r="AI1" s="153"/>
      <c r="AJ1" s="19"/>
      <c r="AK1" s="19"/>
      <c r="AL1" s="19"/>
      <c r="AM1" s="153"/>
      <c r="AP1" s="19"/>
      <c r="AS1" s="528"/>
      <c r="AT1" s="528"/>
      <c r="CN1" s="241"/>
      <c r="DF1" s="401"/>
      <c r="DI1" s="19"/>
      <c r="DJ1" s="19"/>
      <c r="DT1" s="527"/>
      <c r="DU1" s="528"/>
      <c r="DV1" s="528"/>
      <c r="DW1" s="528"/>
      <c r="DX1" s="528"/>
      <c r="DY1" s="528"/>
      <c r="DZ1" s="528"/>
      <c r="EA1" s="528"/>
      <c r="EB1" s="528"/>
      <c r="EC1" s="528"/>
      <c r="ED1" s="528"/>
      <c r="EE1" s="528"/>
      <c r="EF1" s="528"/>
      <c r="EG1" s="528"/>
      <c r="EH1" s="528"/>
      <c r="EI1" s="528"/>
      <c r="EJ1" s="528"/>
      <c r="EK1" s="528"/>
      <c r="EL1" s="528"/>
      <c r="EM1" s="528"/>
      <c r="EN1" s="528"/>
      <c r="EO1" s="528"/>
      <c r="EP1" s="528"/>
      <c r="EQ1" s="528"/>
      <c r="ER1" s="528"/>
      <c r="ES1" s="528"/>
      <c r="ET1" s="528"/>
      <c r="EU1" s="528"/>
      <c r="EV1" s="528"/>
      <c r="EW1" s="528"/>
      <c r="EX1" s="528"/>
      <c r="EY1" s="528"/>
      <c r="EZ1" s="528"/>
      <c r="FA1" s="528"/>
      <c r="FB1" s="528"/>
      <c r="FC1" s="528"/>
      <c r="FD1" s="528"/>
      <c r="FE1" s="528"/>
      <c r="FF1" s="528"/>
      <c r="FG1" s="528"/>
      <c r="FH1" s="528"/>
      <c r="FI1" s="528"/>
      <c r="FJ1" s="528"/>
      <c r="FK1" s="528"/>
      <c r="FL1" s="528"/>
      <c r="FM1" s="528"/>
      <c r="FN1" s="528"/>
      <c r="FO1" s="528"/>
      <c r="FP1" s="528"/>
      <c r="FQ1" s="528"/>
      <c r="FR1" s="528"/>
      <c r="FS1" s="528"/>
      <c r="FT1" s="528"/>
      <c r="FU1" s="528"/>
      <c r="FV1" s="528"/>
      <c r="FW1" s="528"/>
      <c r="FX1" s="528"/>
      <c r="FY1" s="528"/>
      <c r="FZ1" s="528"/>
      <c r="GA1" s="528"/>
      <c r="GB1" s="528"/>
      <c r="GC1" s="528"/>
      <c r="GD1" s="528"/>
      <c r="GE1" s="528"/>
      <c r="GF1" s="528"/>
      <c r="GG1" s="528"/>
      <c r="GH1" s="528"/>
      <c r="GI1" s="528"/>
      <c r="GJ1" s="528"/>
    </row>
    <row r="2" spans="1:195" s="6" customFormat="1" ht="13.15">
      <c r="A2" s="595" t="s">
        <v>2785</v>
      </c>
      <c r="B2" s="654" t="s">
        <v>1252</v>
      </c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63"/>
      <c r="AA2" s="670" t="s">
        <v>1259</v>
      </c>
      <c r="AB2" s="670"/>
      <c r="AC2" s="670"/>
      <c r="AD2" s="670"/>
      <c r="AE2" s="671"/>
      <c r="AF2" s="645" t="s">
        <v>1262</v>
      </c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6"/>
      <c r="AR2" s="646"/>
      <c r="AS2" s="646"/>
      <c r="AT2" s="647"/>
      <c r="AU2" s="639" t="s">
        <v>1277</v>
      </c>
      <c r="AV2" s="640"/>
      <c r="AW2" s="640"/>
      <c r="AX2" s="640"/>
      <c r="AY2" s="640"/>
      <c r="AZ2" s="641"/>
      <c r="BA2" s="642" t="s">
        <v>1278</v>
      </c>
      <c r="BB2" s="643"/>
      <c r="BC2" s="643"/>
      <c r="BD2" s="643"/>
      <c r="BE2" s="643"/>
      <c r="BF2" s="643"/>
      <c r="BG2" s="643"/>
      <c r="BH2" s="643"/>
      <c r="BI2" s="643"/>
      <c r="BJ2" s="643"/>
      <c r="BK2" s="643"/>
      <c r="BL2" s="643"/>
      <c r="BM2" s="643"/>
      <c r="BN2" s="644"/>
      <c r="BO2" s="630" t="s">
        <v>1279</v>
      </c>
      <c r="BP2" s="631"/>
      <c r="BQ2" s="631"/>
      <c r="BR2" s="631"/>
      <c r="BS2" s="631"/>
      <c r="BT2" s="631"/>
      <c r="BU2" s="631"/>
      <c r="BV2" s="631"/>
      <c r="BW2" s="631"/>
      <c r="BX2" s="631"/>
      <c r="BY2" s="631"/>
      <c r="BZ2" s="631"/>
      <c r="CA2" s="631"/>
      <c r="CB2" s="631"/>
      <c r="CC2" s="631"/>
      <c r="CD2" s="631"/>
      <c r="CE2" s="631"/>
      <c r="CF2" s="631"/>
      <c r="CG2" s="631"/>
      <c r="CH2" s="631"/>
      <c r="CI2" s="631"/>
      <c r="CJ2" s="631"/>
      <c r="CK2" s="631"/>
      <c r="CL2" s="632"/>
      <c r="CM2" s="633" t="s">
        <v>1333</v>
      </c>
      <c r="CN2" s="634"/>
      <c r="CO2" s="634"/>
      <c r="CP2" s="634"/>
      <c r="CQ2" s="635"/>
      <c r="CR2" s="636" t="s">
        <v>1334</v>
      </c>
      <c r="CS2" s="637"/>
      <c r="CT2" s="637"/>
      <c r="CU2" s="637"/>
      <c r="CV2" s="637"/>
      <c r="CW2" s="637"/>
      <c r="CX2" s="637"/>
      <c r="CY2" s="637"/>
      <c r="CZ2" s="637"/>
      <c r="DA2" s="638"/>
      <c r="DB2" s="628" t="s">
        <v>1335</v>
      </c>
      <c r="DC2" s="629"/>
      <c r="DD2" s="629"/>
      <c r="DE2" s="629"/>
      <c r="DF2" s="629"/>
      <c r="DG2" s="629"/>
      <c r="DH2" s="629"/>
      <c r="DI2" s="629"/>
      <c r="DJ2" s="629"/>
      <c r="DK2" s="629"/>
      <c r="DL2" s="629"/>
      <c r="DM2" s="629"/>
      <c r="DN2" s="629"/>
      <c r="DO2" s="629"/>
      <c r="DP2" s="629"/>
      <c r="DQ2" s="629"/>
      <c r="DR2" s="629"/>
      <c r="DS2" s="629"/>
      <c r="DT2" s="651" t="s">
        <v>1331</v>
      </c>
      <c r="DU2" s="651"/>
      <c r="DV2" s="651"/>
      <c r="DW2" s="651"/>
      <c r="DX2" s="651"/>
      <c r="DY2" s="651"/>
      <c r="DZ2" s="651"/>
      <c r="EA2" s="651"/>
      <c r="EB2" s="651"/>
      <c r="EC2" s="651"/>
      <c r="ED2" s="651"/>
      <c r="EE2" s="651"/>
      <c r="EF2" s="651"/>
      <c r="EG2" s="651"/>
      <c r="EH2" s="651"/>
      <c r="EI2" s="651"/>
      <c r="EJ2" s="651"/>
      <c r="EK2" s="626" t="s">
        <v>2931</v>
      </c>
      <c r="EL2" s="626"/>
      <c r="EM2" s="626"/>
      <c r="EN2" s="626"/>
      <c r="EO2" s="626"/>
      <c r="EP2" s="626"/>
      <c r="EQ2" s="626"/>
      <c r="ER2" s="626"/>
      <c r="ES2" s="626"/>
      <c r="ET2" s="626"/>
      <c r="EU2" s="626"/>
      <c r="EV2" s="626"/>
      <c r="EW2" s="626"/>
      <c r="EX2" s="626"/>
      <c r="EY2" s="626"/>
      <c r="EZ2" s="626"/>
      <c r="FA2" s="626"/>
      <c r="FB2" s="626"/>
      <c r="FC2" s="626"/>
      <c r="FD2" s="626"/>
      <c r="FE2" s="626"/>
      <c r="FF2" s="626"/>
      <c r="FG2" s="626"/>
      <c r="FH2" s="626"/>
      <c r="FI2" s="626"/>
      <c r="FJ2" s="626"/>
      <c r="FK2" s="626"/>
      <c r="FL2" s="626"/>
      <c r="FM2" s="626"/>
      <c r="FN2" s="626"/>
      <c r="FO2" s="626"/>
      <c r="FP2" s="626"/>
      <c r="FQ2" s="626"/>
      <c r="FR2" s="626"/>
      <c r="FS2" s="626"/>
      <c r="FT2" s="626"/>
      <c r="FU2" s="626"/>
      <c r="FV2" s="626"/>
      <c r="FW2" s="627"/>
      <c r="FX2" s="650" t="s">
        <v>3024</v>
      </c>
      <c r="FY2" s="626"/>
      <c r="FZ2" s="626"/>
      <c r="GA2" s="626"/>
      <c r="GB2" s="626"/>
      <c r="GC2" s="626"/>
      <c r="GD2" s="626"/>
      <c r="GE2" s="626"/>
      <c r="GF2" s="626"/>
      <c r="GG2" s="626"/>
      <c r="GH2" s="626"/>
      <c r="GI2" s="626"/>
      <c r="GJ2" s="626"/>
    </row>
    <row r="3" spans="1:195" ht="12.75" customHeight="1">
      <c r="A3" s="593" t="s">
        <v>11</v>
      </c>
      <c r="B3" s="578" t="s">
        <v>2808</v>
      </c>
      <c r="C3" s="578" t="s">
        <v>2809</v>
      </c>
      <c r="D3" s="578" t="s">
        <v>1249</v>
      </c>
      <c r="E3" s="668" t="s">
        <v>2810</v>
      </c>
      <c r="F3" s="658" t="s">
        <v>1251</v>
      </c>
      <c r="G3" s="653"/>
      <c r="H3" s="658" t="s">
        <v>1251</v>
      </c>
      <c r="I3" s="653"/>
      <c r="J3" s="585" t="s">
        <v>1253</v>
      </c>
      <c r="K3" s="665" t="s">
        <v>3111</v>
      </c>
      <c r="L3" s="585" t="s">
        <v>1254</v>
      </c>
      <c r="M3" s="658" t="s">
        <v>2812</v>
      </c>
      <c r="N3" s="657"/>
      <c r="O3" s="585" t="s">
        <v>1255</v>
      </c>
      <c r="P3" s="585" t="s">
        <v>2824</v>
      </c>
      <c r="Q3" s="658" t="s">
        <v>1257</v>
      </c>
      <c r="R3" s="656"/>
      <c r="S3" s="657"/>
      <c r="T3" s="658" t="s">
        <v>3112</v>
      </c>
      <c r="U3" s="656"/>
      <c r="V3" s="656"/>
      <c r="W3" s="656"/>
      <c r="X3" s="656"/>
      <c r="Y3" s="657"/>
      <c r="Z3" s="39" t="s">
        <v>1380</v>
      </c>
      <c r="AA3" s="592" t="s">
        <v>2826</v>
      </c>
      <c r="AB3" s="592"/>
      <c r="AC3" s="197" t="s">
        <v>12</v>
      </c>
      <c r="AD3" s="197" t="s">
        <v>1260</v>
      </c>
      <c r="AE3" s="42" t="s">
        <v>1261</v>
      </c>
      <c r="AF3" s="178" t="s">
        <v>1263</v>
      </c>
      <c r="AG3" s="178" t="s">
        <v>1264</v>
      </c>
      <c r="AH3" s="178" t="s">
        <v>1265</v>
      </c>
      <c r="AI3" s="178" t="s">
        <v>2783</v>
      </c>
      <c r="AJ3" s="596" t="s">
        <v>2880</v>
      </c>
      <c r="AK3" s="596" t="s">
        <v>2882</v>
      </c>
      <c r="AL3" s="178" t="s">
        <v>1267</v>
      </c>
      <c r="AM3" s="178" t="s">
        <v>1268</v>
      </c>
      <c r="AN3" s="178" t="s">
        <v>1269</v>
      </c>
      <c r="AO3" s="540" t="s">
        <v>1271</v>
      </c>
      <c r="AP3" s="540" t="s">
        <v>2816</v>
      </c>
      <c r="AQ3" s="540" t="s">
        <v>1275</v>
      </c>
      <c r="AR3" s="662" t="s">
        <v>1272</v>
      </c>
      <c r="AS3" s="662"/>
      <c r="AT3" s="498" t="s">
        <v>2819</v>
      </c>
      <c r="AU3" s="20" t="s">
        <v>1280</v>
      </c>
      <c r="AV3" s="21" t="s">
        <v>19</v>
      </c>
      <c r="AW3" s="21" t="s">
        <v>21</v>
      </c>
      <c r="AX3" s="20" t="s">
        <v>1281</v>
      </c>
      <c r="AY3" s="20" t="s">
        <v>1282</v>
      </c>
      <c r="AZ3" s="22" t="s">
        <v>1283</v>
      </c>
      <c r="BA3" s="58" t="s">
        <v>36</v>
      </c>
      <c r="BB3" s="5" t="s">
        <v>1284</v>
      </c>
      <c r="BC3" s="58" t="s">
        <v>39</v>
      </c>
      <c r="BD3" s="5" t="s">
        <v>17</v>
      </c>
      <c r="BE3" s="5" t="s">
        <v>1285</v>
      </c>
      <c r="BF3" s="5" t="s">
        <v>1286</v>
      </c>
      <c r="BG3" s="5" t="s">
        <v>1287</v>
      </c>
      <c r="BH3" s="5" t="s">
        <v>1288</v>
      </c>
      <c r="BI3" s="5" t="s">
        <v>1289</v>
      </c>
      <c r="BJ3" s="5" t="s">
        <v>1290</v>
      </c>
      <c r="BK3" s="5" t="s">
        <v>1291</v>
      </c>
      <c r="BL3" s="458" t="s">
        <v>1271</v>
      </c>
      <c r="BM3" s="5" t="s">
        <v>1292</v>
      </c>
      <c r="BN3" s="11" t="s">
        <v>1293</v>
      </c>
      <c r="BO3" s="28" t="s">
        <v>1294</v>
      </c>
      <c r="BP3" s="27" t="s">
        <v>32</v>
      </c>
      <c r="BQ3" s="28" t="s">
        <v>1295</v>
      </c>
      <c r="BR3" s="27" t="s">
        <v>33</v>
      </c>
      <c r="BS3" s="27" t="s">
        <v>34</v>
      </c>
      <c r="BT3" s="27" t="s">
        <v>35</v>
      </c>
      <c r="BU3" s="28" t="s">
        <v>1296</v>
      </c>
      <c r="BV3" s="28" t="s">
        <v>1297</v>
      </c>
      <c r="BW3" s="28" t="s">
        <v>1298</v>
      </c>
      <c r="BX3" s="28" t="s">
        <v>1299</v>
      </c>
      <c r="BY3" s="28" t="s">
        <v>1300</v>
      </c>
      <c r="BZ3" s="28" t="s">
        <v>1301</v>
      </c>
      <c r="CA3" s="27" t="s">
        <v>37</v>
      </c>
      <c r="CB3" s="28" t="s">
        <v>1302</v>
      </c>
      <c r="CC3" s="28" t="s">
        <v>38</v>
      </c>
      <c r="CD3" s="28" t="s">
        <v>1303</v>
      </c>
      <c r="CE3" s="28" t="s">
        <v>1304</v>
      </c>
      <c r="CF3" s="524" t="s">
        <v>1305</v>
      </c>
      <c r="CG3" s="28" t="s">
        <v>846</v>
      </c>
      <c r="CH3" s="28" t="s">
        <v>1306</v>
      </c>
      <c r="CI3" s="28" t="s">
        <v>40</v>
      </c>
      <c r="CJ3" s="28" t="s">
        <v>1307</v>
      </c>
      <c r="CK3" s="28" t="s">
        <v>41</v>
      </c>
      <c r="CL3" s="525" t="s">
        <v>1308</v>
      </c>
      <c r="CM3" s="32" t="s">
        <v>1309</v>
      </c>
      <c r="CN3" s="32" t="s">
        <v>1310</v>
      </c>
      <c r="CO3" s="526" t="s">
        <v>1311</v>
      </c>
      <c r="CP3" s="32" t="s">
        <v>1312</v>
      </c>
      <c r="CQ3" s="34" t="s">
        <v>66</v>
      </c>
      <c r="CR3" s="15" t="s">
        <v>1313</v>
      </c>
      <c r="CS3" s="15" t="s">
        <v>1310</v>
      </c>
      <c r="CT3" s="15" t="s">
        <v>1309</v>
      </c>
      <c r="CU3" s="15" t="s">
        <v>66</v>
      </c>
      <c r="CV3" s="15" t="s">
        <v>67</v>
      </c>
      <c r="CW3" s="15" t="s">
        <v>1314</v>
      </c>
      <c r="CX3" s="15" t="s">
        <v>1315</v>
      </c>
      <c r="CY3" s="15" t="s">
        <v>1316</v>
      </c>
      <c r="CZ3" s="15" t="s">
        <v>1317</v>
      </c>
      <c r="DA3" s="216" t="s">
        <v>1318</v>
      </c>
      <c r="DB3" s="3" t="s">
        <v>1314</v>
      </c>
      <c r="DC3" s="3" t="s">
        <v>80</v>
      </c>
      <c r="DD3" s="3" t="s">
        <v>67</v>
      </c>
      <c r="DE3" s="3" t="s">
        <v>1319</v>
      </c>
      <c r="DF3" s="3" t="s">
        <v>1319</v>
      </c>
      <c r="DG3" s="3" t="s">
        <v>1309</v>
      </c>
      <c r="DH3" s="3" t="s">
        <v>1320</v>
      </c>
      <c r="DI3" s="485" t="s">
        <v>79</v>
      </c>
      <c r="DJ3" s="486" t="s">
        <v>496</v>
      </c>
      <c r="DK3" s="486" t="s">
        <v>1220</v>
      </c>
      <c r="DL3" s="486" t="s">
        <v>1221</v>
      </c>
      <c r="DM3" s="486" t="s">
        <v>1222</v>
      </c>
      <c r="DN3" s="486" t="s">
        <v>1321</v>
      </c>
      <c r="DO3" s="486" t="s">
        <v>1322</v>
      </c>
      <c r="DP3" s="486" t="s">
        <v>1323</v>
      </c>
      <c r="DQ3" s="486" t="s">
        <v>1324</v>
      </c>
      <c r="DR3" s="486" t="s">
        <v>1326</v>
      </c>
      <c r="DS3" s="1" t="s">
        <v>1325</v>
      </c>
      <c r="DT3" s="500" t="s">
        <v>1328</v>
      </c>
      <c r="DU3" s="649" t="s">
        <v>1327</v>
      </c>
      <c r="DV3" s="625"/>
      <c r="DW3" s="625"/>
      <c r="DX3" s="625"/>
      <c r="DY3" s="625"/>
      <c r="DZ3" s="625" t="s">
        <v>1263</v>
      </c>
      <c r="EA3" s="625"/>
      <c r="EB3" s="625"/>
      <c r="EC3" s="625" t="s">
        <v>1330</v>
      </c>
      <c r="ED3" s="625"/>
      <c r="EE3" s="625"/>
      <c r="EF3" s="625"/>
      <c r="EG3" s="625" t="s">
        <v>1310</v>
      </c>
      <c r="EH3" s="625"/>
      <c r="EI3" s="625"/>
      <c r="EJ3" s="500" t="s">
        <v>1332</v>
      </c>
      <c r="EK3" s="391" t="s">
        <v>677</v>
      </c>
      <c r="EL3" s="391" t="s">
        <v>678</v>
      </c>
      <c r="EM3" s="391" t="s">
        <v>679</v>
      </c>
      <c r="EN3" s="185" t="s">
        <v>680</v>
      </c>
      <c r="EO3" s="185" t="s">
        <v>1235</v>
      </c>
      <c r="EP3" s="185" t="s">
        <v>681</v>
      </c>
      <c r="EQ3" s="185" t="s">
        <v>686</v>
      </c>
      <c r="ER3" s="185" t="s">
        <v>687</v>
      </c>
      <c r="ES3" s="185" t="s">
        <v>684</v>
      </c>
      <c r="ET3" s="185" t="s">
        <v>685</v>
      </c>
      <c r="EU3" s="95" t="s">
        <v>683</v>
      </c>
      <c r="EV3" s="391" t="s">
        <v>677</v>
      </c>
      <c r="EW3" s="391" t="s">
        <v>678</v>
      </c>
      <c r="EX3" s="391" t="s">
        <v>679</v>
      </c>
      <c r="EY3" s="185" t="s">
        <v>680</v>
      </c>
      <c r="EZ3" s="185" t="s">
        <v>1235</v>
      </c>
      <c r="FA3" s="185" t="s">
        <v>681</v>
      </c>
      <c r="FB3" s="185" t="s">
        <v>686</v>
      </c>
      <c r="FC3" s="185" t="s">
        <v>686</v>
      </c>
      <c r="FD3" s="185" t="s">
        <v>684</v>
      </c>
      <c r="FE3" s="185" t="s">
        <v>685</v>
      </c>
      <c r="FF3" s="95" t="s">
        <v>683</v>
      </c>
      <c r="FG3" s="391" t="s">
        <v>677</v>
      </c>
      <c r="FH3" s="391" t="s">
        <v>678</v>
      </c>
      <c r="FI3" s="391" t="s">
        <v>679</v>
      </c>
      <c r="FJ3" s="185" t="s">
        <v>680</v>
      </c>
      <c r="FK3" s="185" t="s">
        <v>1235</v>
      </c>
      <c r="FL3" s="185" t="s">
        <v>681</v>
      </c>
      <c r="FM3" s="185" t="s">
        <v>686</v>
      </c>
      <c r="FN3" s="185" t="s">
        <v>687</v>
      </c>
      <c r="FO3" s="185" t="s">
        <v>684</v>
      </c>
      <c r="FP3" s="185" t="s">
        <v>685</v>
      </c>
      <c r="FQ3" s="95" t="s">
        <v>683</v>
      </c>
      <c r="FR3" s="185" t="s">
        <v>1239</v>
      </c>
      <c r="FS3" s="185" t="s">
        <v>1239</v>
      </c>
      <c r="FT3" s="185" t="s">
        <v>1239</v>
      </c>
      <c r="FU3" s="185" t="s">
        <v>1239</v>
      </c>
      <c r="FV3" s="185" t="s">
        <v>1239</v>
      </c>
      <c r="FW3" s="95" t="s">
        <v>1239</v>
      </c>
      <c r="FX3" s="391" t="s">
        <v>677</v>
      </c>
      <c r="FY3" s="185" t="s">
        <v>680</v>
      </c>
      <c r="FZ3" s="391" t="s">
        <v>679</v>
      </c>
      <c r="GA3" s="185" t="s">
        <v>683</v>
      </c>
      <c r="GB3" s="185" t="s">
        <v>686</v>
      </c>
      <c r="GC3" s="185" t="s">
        <v>685</v>
      </c>
      <c r="GD3" s="185" t="s">
        <v>678</v>
      </c>
      <c r="GE3" s="185" t="s">
        <v>681</v>
      </c>
      <c r="GF3" s="185" t="s">
        <v>682</v>
      </c>
      <c r="GG3" s="185" t="s">
        <v>1337</v>
      </c>
      <c r="GH3" s="185" t="s">
        <v>684</v>
      </c>
      <c r="GI3" s="185" t="s">
        <v>2823</v>
      </c>
      <c r="GJ3" s="185" t="s">
        <v>1343</v>
      </c>
    </row>
    <row r="4" spans="1:195" ht="15.4">
      <c r="A4" s="593"/>
      <c r="B4" s="579" t="s">
        <v>1248</v>
      </c>
      <c r="C4" s="581"/>
      <c r="D4" s="579" t="s">
        <v>1250</v>
      </c>
      <c r="E4" s="669"/>
      <c r="F4" s="664" t="s">
        <v>93</v>
      </c>
      <c r="G4" s="652"/>
      <c r="H4" s="659" t="s">
        <v>14</v>
      </c>
      <c r="I4" s="660"/>
      <c r="J4" s="586"/>
      <c r="K4" s="666"/>
      <c r="L4" s="588"/>
      <c r="M4" s="590" t="s">
        <v>2813</v>
      </c>
      <c r="N4" s="584" t="s">
        <v>2814</v>
      </c>
      <c r="O4" s="588" t="s">
        <v>1256</v>
      </c>
      <c r="P4" s="588" t="s">
        <v>2825</v>
      </c>
      <c r="Q4" s="597" t="s">
        <v>1258</v>
      </c>
      <c r="R4" s="598" t="s">
        <v>2841</v>
      </c>
      <c r="S4" s="599" t="s">
        <v>2833</v>
      </c>
      <c r="T4" s="659" t="s">
        <v>3113</v>
      </c>
      <c r="U4" s="661"/>
      <c r="V4" s="661"/>
      <c r="W4" s="661"/>
      <c r="X4" s="661"/>
      <c r="Y4" s="660"/>
      <c r="Z4" s="39" t="s">
        <v>2832</v>
      </c>
      <c r="AA4" s="47"/>
      <c r="AB4" s="98"/>
      <c r="AC4" s="197"/>
      <c r="AD4" s="197"/>
      <c r="AE4" s="42"/>
      <c r="AF4" s="178"/>
      <c r="AG4" s="178" t="s">
        <v>2879</v>
      </c>
      <c r="AH4" s="178"/>
      <c r="AI4" s="178" t="s">
        <v>1266</v>
      </c>
      <c r="AJ4" s="178"/>
      <c r="AK4" s="178" t="s">
        <v>2881</v>
      </c>
      <c r="AL4" s="178"/>
      <c r="AM4" s="178"/>
      <c r="AN4" s="178" t="s">
        <v>1270</v>
      </c>
      <c r="AO4" s="540" t="s">
        <v>1270</v>
      </c>
      <c r="AP4" s="540" t="s">
        <v>2817</v>
      </c>
      <c r="AQ4" s="540" t="s">
        <v>1276</v>
      </c>
      <c r="AR4" s="540" t="s">
        <v>1274</v>
      </c>
      <c r="AS4" s="540" t="s">
        <v>1273</v>
      </c>
      <c r="AT4" s="179" t="s">
        <v>2820</v>
      </c>
      <c r="AU4" s="20" t="s">
        <v>15</v>
      </c>
      <c r="AV4" s="21" t="s">
        <v>20</v>
      </c>
      <c r="AW4" s="21" t="s">
        <v>22</v>
      </c>
      <c r="AX4" s="23" t="s">
        <v>25</v>
      </c>
      <c r="AY4" s="23" t="s">
        <v>27</v>
      </c>
      <c r="AZ4" s="24" t="s">
        <v>30</v>
      </c>
      <c r="BA4" s="5" t="s">
        <v>292</v>
      </c>
      <c r="BB4" s="5" t="s">
        <v>16</v>
      </c>
      <c r="BC4" s="5" t="s">
        <v>293</v>
      </c>
      <c r="BD4" s="5" t="s">
        <v>18</v>
      </c>
      <c r="BE4" s="5" t="s">
        <v>94</v>
      </c>
      <c r="BF4" s="5" t="s">
        <v>95</v>
      </c>
      <c r="BG4" s="10" t="s">
        <v>24</v>
      </c>
      <c r="BH4" s="10" t="s">
        <v>23</v>
      </c>
      <c r="BI4" s="10" t="s">
        <v>26</v>
      </c>
      <c r="BJ4" s="10" t="s">
        <v>28</v>
      </c>
      <c r="BK4" s="10" t="s">
        <v>29</v>
      </c>
      <c r="BL4" s="10" t="s">
        <v>31</v>
      </c>
      <c r="BM4" s="10" t="s">
        <v>63</v>
      </c>
      <c r="BN4" s="13" t="s">
        <v>64</v>
      </c>
      <c r="BO4" s="27" t="s">
        <v>56</v>
      </c>
      <c r="BP4" s="27" t="s">
        <v>42</v>
      </c>
      <c r="BQ4" s="27" t="s">
        <v>44</v>
      </c>
      <c r="BR4" s="27" t="s">
        <v>45</v>
      </c>
      <c r="BS4" s="27" t="s">
        <v>46</v>
      </c>
      <c r="BT4" s="27" t="s">
        <v>48</v>
      </c>
      <c r="BU4" s="27" t="s">
        <v>50</v>
      </c>
      <c r="BV4" s="27" t="s">
        <v>49</v>
      </c>
      <c r="BW4" s="28" t="s">
        <v>290</v>
      </c>
      <c r="BX4" s="27" t="s">
        <v>51</v>
      </c>
      <c r="BY4" s="27" t="s">
        <v>54</v>
      </c>
      <c r="BZ4" s="27" t="s">
        <v>52</v>
      </c>
      <c r="CA4" s="27" t="s">
        <v>53</v>
      </c>
      <c r="CB4" s="27" t="s">
        <v>47</v>
      </c>
      <c r="CC4" s="28" t="s">
        <v>291</v>
      </c>
      <c r="CD4" s="27" t="s">
        <v>43</v>
      </c>
      <c r="CE4" s="27" t="s">
        <v>55</v>
      </c>
      <c r="CF4" s="492" t="s">
        <v>62</v>
      </c>
      <c r="CG4" s="28" t="s">
        <v>847</v>
      </c>
      <c r="CH4" s="27" t="s">
        <v>58</v>
      </c>
      <c r="CI4" s="27" t="s">
        <v>57</v>
      </c>
      <c r="CJ4" s="27" t="s">
        <v>59</v>
      </c>
      <c r="CK4" s="27" t="s">
        <v>60</v>
      </c>
      <c r="CL4" s="29" t="s">
        <v>61</v>
      </c>
      <c r="CM4" s="32" t="s">
        <v>68</v>
      </c>
      <c r="CN4" s="32" t="s">
        <v>2821</v>
      </c>
      <c r="CO4" s="246" t="s">
        <v>69</v>
      </c>
      <c r="CP4" s="33" t="s">
        <v>70</v>
      </c>
      <c r="CQ4" s="34" t="s">
        <v>71</v>
      </c>
      <c r="CR4" s="15" t="s">
        <v>70</v>
      </c>
      <c r="CS4" s="15" t="s">
        <v>72</v>
      </c>
      <c r="CT4" s="15" t="s">
        <v>68</v>
      </c>
      <c r="CU4" s="15" t="s">
        <v>71</v>
      </c>
      <c r="CV4" s="15" t="s">
        <v>73</v>
      </c>
      <c r="CW4" s="15" t="s">
        <v>74</v>
      </c>
      <c r="CX4" s="15" t="s">
        <v>75</v>
      </c>
      <c r="CY4" s="15" t="s">
        <v>76</v>
      </c>
      <c r="CZ4" s="15" t="s">
        <v>1041</v>
      </c>
      <c r="DA4" s="16" t="s">
        <v>77</v>
      </c>
      <c r="DB4" s="209" t="s">
        <v>969</v>
      </c>
      <c r="DC4" s="37" t="s">
        <v>86</v>
      </c>
      <c r="DD4" s="3" t="s">
        <v>89</v>
      </c>
      <c r="DE4" s="37" t="s">
        <v>613</v>
      </c>
      <c r="DF4" s="37" t="s">
        <v>871</v>
      </c>
      <c r="DG4" s="210" t="s">
        <v>87</v>
      </c>
      <c r="DH4" s="37" t="s">
        <v>1219</v>
      </c>
      <c r="DI4" s="485" t="s">
        <v>495</v>
      </c>
      <c r="DJ4" s="486" t="s">
        <v>497</v>
      </c>
      <c r="DK4" s="487" t="s">
        <v>1223</v>
      </c>
      <c r="DL4" s="487" t="s">
        <v>1224</v>
      </c>
      <c r="DM4" s="487" t="s">
        <v>1225</v>
      </c>
      <c r="DN4" s="487" t="s">
        <v>81</v>
      </c>
      <c r="DO4" s="487" t="s">
        <v>82</v>
      </c>
      <c r="DP4" s="487" t="s">
        <v>83</v>
      </c>
      <c r="DQ4" s="487" t="s">
        <v>2784</v>
      </c>
      <c r="DR4" s="487" t="s">
        <v>85</v>
      </c>
      <c r="DS4" s="488" t="s">
        <v>84</v>
      </c>
      <c r="DT4" s="500" t="s">
        <v>1329</v>
      </c>
      <c r="DU4" s="648" t="s">
        <v>7</v>
      </c>
      <c r="DV4" s="624"/>
      <c r="DW4" s="624"/>
      <c r="DX4" s="624"/>
      <c r="DY4" s="624"/>
      <c r="DZ4" s="624" t="s">
        <v>0</v>
      </c>
      <c r="EA4" s="624"/>
      <c r="EB4" s="624"/>
      <c r="EC4" s="624" t="s">
        <v>1231</v>
      </c>
      <c r="ED4" s="624"/>
      <c r="EE4" s="624"/>
      <c r="EF4" s="624"/>
      <c r="EG4" s="224"/>
      <c r="EH4" s="539" t="s">
        <v>1231</v>
      </c>
      <c r="EI4" s="245"/>
      <c r="EJ4" s="245"/>
      <c r="EV4" s="603">
        <f>1/22.9898</f>
        <v>4.3497551087873752E-2</v>
      </c>
      <c r="EW4" s="603">
        <f>1/39.1</f>
        <v>2.557544757033248E-2</v>
      </c>
      <c r="EX4" s="603">
        <f>1/24.305*2</f>
        <v>8.2287595145031894E-2</v>
      </c>
      <c r="EY4" s="603">
        <f>1/40.078*2</f>
        <v>4.9902689754977789E-2</v>
      </c>
      <c r="EZ4" s="603">
        <f>1/54.845*2</f>
        <v>3.6466405324095175E-2</v>
      </c>
      <c r="FA4" s="603">
        <f>1/55.845*3</f>
        <v>5.3720118184260007E-2</v>
      </c>
      <c r="FB4" s="603">
        <f>1/61.0171</f>
        <v>1.6388848372013747E-2</v>
      </c>
      <c r="FC4" s="603">
        <f>1/60.0008*2</f>
        <v>3.3332888894814734E-2</v>
      </c>
      <c r="FD4" s="400">
        <f>1/62.0049</f>
        <v>1.6127757644960317E-2</v>
      </c>
      <c r="FE4" s="398">
        <f>1/96.0626*2</f>
        <v>2.0819757116713477E-2</v>
      </c>
      <c r="FF4" s="172">
        <f>1/35.453</f>
        <v>2.8206357713028513E-2</v>
      </c>
    </row>
    <row r="5" spans="1:195" s="7" customFormat="1" ht="15.4" thickBot="1">
      <c r="A5" s="594"/>
      <c r="B5" s="580"/>
      <c r="C5" s="580"/>
      <c r="D5" s="580"/>
      <c r="E5" s="580"/>
      <c r="F5" s="582" t="s">
        <v>91</v>
      </c>
      <c r="G5" s="583" t="s">
        <v>92</v>
      </c>
      <c r="H5" s="582" t="s">
        <v>9</v>
      </c>
      <c r="I5" s="583" t="s">
        <v>10</v>
      </c>
      <c r="J5" s="587" t="s">
        <v>2811</v>
      </c>
      <c r="K5" s="667"/>
      <c r="L5" s="589" t="s">
        <v>2815</v>
      </c>
      <c r="M5" s="582" t="s">
        <v>2815</v>
      </c>
      <c r="N5" s="583" t="s">
        <v>2815</v>
      </c>
      <c r="O5" s="589" t="s">
        <v>2811</v>
      </c>
      <c r="P5" s="589" t="s">
        <v>90</v>
      </c>
      <c r="Q5" s="591"/>
      <c r="R5" s="40"/>
      <c r="S5" s="41"/>
      <c r="T5" s="591" t="s">
        <v>1227</v>
      </c>
      <c r="U5" s="40" t="s">
        <v>1228</v>
      </c>
      <c r="V5" s="40" t="s">
        <v>1229</v>
      </c>
      <c r="W5" s="40" t="s">
        <v>3114</v>
      </c>
      <c r="X5" s="40" t="s">
        <v>2823</v>
      </c>
      <c r="Y5" s="41" t="s">
        <v>1343</v>
      </c>
      <c r="Z5" s="41"/>
      <c r="AA5" s="48" t="s">
        <v>1381</v>
      </c>
      <c r="AB5" s="99" t="s">
        <v>11</v>
      </c>
      <c r="AC5" s="43"/>
      <c r="AD5" s="43"/>
      <c r="AE5" s="44"/>
      <c r="AF5" s="8" t="s">
        <v>0</v>
      </c>
      <c r="AG5" s="8" t="s">
        <v>2</v>
      </c>
      <c r="AH5" s="8" t="s">
        <v>1</v>
      </c>
      <c r="AI5" s="8" t="s">
        <v>3</v>
      </c>
      <c r="AJ5" s="8" t="s">
        <v>8</v>
      </c>
      <c r="AK5" s="8" t="s">
        <v>0</v>
      </c>
      <c r="AL5" s="8" t="s">
        <v>690</v>
      </c>
      <c r="AM5" s="8" t="s">
        <v>4</v>
      </c>
      <c r="AN5" s="8" t="s">
        <v>65</v>
      </c>
      <c r="AO5" s="8" t="s">
        <v>65</v>
      </c>
      <c r="AP5" s="8" t="s">
        <v>2818</v>
      </c>
      <c r="AQ5" s="8" t="s">
        <v>5</v>
      </c>
      <c r="AR5" s="8" t="s">
        <v>5</v>
      </c>
      <c r="AS5" s="8" t="s">
        <v>5</v>
      </c>
      <c r="AT5" s="14" t="s">
        <v>1238</v>
      </c>
      <c r="AU5" s="25" t="s">
        <v>5</v>
      </c>
      <c r="AV5" s="25" t="s">
        <v>5</v>
      </c>
      <c r="AW5" s="25" t="s">
        <v>5</v>
      </c>
      <c r="AX5" s="25" t="s">
        <v>5</v>
      </c>
      <c r="AY5" s="25" t="s">
        <v>5</v>
      </c>
      <c r="AZ5" s="26" t="s">
        <v>5</v>
      </c>
      <c r="BA5" s="9" t="s">
        <v>5</v>
      </c>
      <c r="BB5" s="9" t="s">
        <v>5</v>
      </c>
      <c r="BC5" s="9" t="s">
        <v>5</v>
      </c>
      <c r="BD5" s="9" t="s">
        <v>5</v>
      </c>
      <c r="BE5" s="9" t="s">
        <v>5</v>
      </c>
      <c r="BF5" s="9" t="s">
        <v>5</v>
      </c>
      <c r="BG5" s="9" t="s">
        <v>5</v>
      </c>
      <c r="BH5" s="9" t="s">
        <v>5</v>
      </c>
      <c r="BI5" s="9" t="s">
        <v>5</v>
      </c>
      <c r="BJ5" s="9" t="s">
        <v>5</v>
      </c>
      <c r="BK5" s="9" t="s">
        <v>5</v>
      </c>
      <c r="BL5" s="9" t="s">
        <v>5</v>
      </c>
      <c r="BM5" s="9" t="s">
        <v>5</v>
      </c>
      <c r="BN5" s="12" t="s">
        <v>5</v>
      </c>
      <c r="BO5" s="30" t="s">
        <v>6</v>
      </c>
      <c r="BP5" s="30" t="s">
        <v>6</v>
      </c>
      <c r="BQ5" s="30" t="s">
        <v>6</v>
      </c>
      <c r="BR5" s="30" t="s">
        <v>6</v>
      </c>
      <c r="BS5" s="30" t="s">
        <v>6</v>
      </c>
      <c r="BT5" s="30" t="s">
        <v>6</v>
      </c>
      <c r="BU5" s="30" t="s">
        <v>6</v>
      </c>
      <c r="BV5" s="30" t="s">
        <v>6</v>
      </c>
      <c r="BW5" s="30" t="s">
        <v>6</v>
      </c>
      <c r="BX5" s="30" t="s">
        <v>6</v>
      </c>
      <c r="BY5" s="30" t="s">
        <v>6</v>
      </c>
      <c r="BZ5" s="30" t="s">
        <v>6</v>
      </c>
      <c r="CA5" s="30" t="s">
        <v>6</v>
      </c>
      <c r="CB5" s="30" t="s">
        <v>6</v>
      </c>
      <c r="CC5" s="30" t="s">
        <v>6</v>
      </c>
      <c r="CD5" s="30" t="s">
        <v>6</v>
      </c>
      <c r="CE5" s="30" t="s">
        <v>6</v>
      </c>
      <c r="CF5" s="30" t="s">
        <v>6</v>
      </c>
      <c r="CG5" s="30" t="s">
        <v>6</v>
      </c>
      <c r="CH5" s="30" t="s">
        <v>6</v>
      </c>
      <c r="CI5" s="30" t="s">
        <v>6</v>
      </c>
      <c r="CJ5" s="30" t="s">
        <v>6</v>
      </c>
      <c r="CK5" s="30" t="s">
        <v>6</v>
      </c>
      <c r="CL5" s="31" t="s">
        <v>6</v>
      </c>
      <c r="CM5" s="35" t="s">
        <v>5</v>
      </c>
      <c r="CN5" s="35" t="s">
        <v>5</v>
      </c>
      <c r="CO5" s="35" t="s">
        <v>5</v>
      </c>
      <c r="CP5" s="35" t="s">
        <v>5</v>
      </c>
      <c r="CQ5" s="36" t="s">
        <v>5</v>
      </c>
      <c r="CR5" s="17" t="s">
        <v>78</v>
      </c>
      <c r="CS5" s="17" t="s">
        <v>78</v>
      </c>
      <c r="CT5" s="17" t="s">
        <v>78</v>
      </c>
      <c r="CU5" s="17" t="s">
        <v>78</v>
      </c>
      <c r="CV5" s="17" t="s">
        <v>78</v>
      </c>
      <c r="CW5" s="17" t="s">
        <v>78</v>
      </c>
      <c r="CX5" s="17" t="s">
        <v>78</v>
      </c>
      <c r="CY5" s="17" t="s">
        <v>78</v>
      </c>
      <c r="CZ5" s="17" t="s">
        <v>78</v>
      </c>
      <c r="DA5" s="18" t="s">
        <v>78</v>
      </c>
      <c r="DB5" s="577" t="s">
        <v>1217</v>
      </c>
      <c r="DC5" s="577" t="s">
        <v>88</v>
      </c>
      <c r="DD5" s="577" t="s">
        <v>1</v>
      </c>
      <c r="DE5" s="577" t="s">
        <v>1216</v>
      </c>
      <c r="DF5" s="577" t="s">
        <v>1215</v>
      </c>
      <c r="DG5" s="577" t="s">
        <v>1217</v>
      </c>
      <c r="DH5" s="577" t="s">
        <v>1218</v>
      </c>
      <c r="DI5" s="577" t="s">
        <v>2822</v>
      </c>
      <c r="DJ5" s="577" t="s">
        <v>2822</v>
      </c>
      <c r="DK5" s="577" t="s">
        <v>2822</v>
      </c>
      <c r="DL5" s="577" t="s">
        <v>2822</v>
      </c>
      <c r="DM5" s="577" t="s">
        <v>2822</v>
      </c>
      <c r="DN5" s="577" t="s">
        <v>2822</v>
      </c>
      <c r="DO5" s="577" t="s">
        <v>2822</v>
      </c>
      <c r="DP5" s="577" t="s">
        <v>2822</v>
      </c>
      <c r="DQ5" s="577" t="s">
        <v>2822</v>
      </c>
      <c r="DR5" s="577" t="s">
        <v>2822</v>
      </c>
      <c r="DS5" s="577" t="s">
        <v>2822</v>
      </c>
      <c r="DT5" s="571"/>
      <c r="DU5" s="226" t="s">
        <v>642</v>
      </c>
      <c r="DV5" s="226" t="s">
        <v>1233</v>
      </c>
      <c r="DW5" s="226" t="s">
        <v>1234</v>
      </c>
      <c r="DX5" s="226" t="s">
        <v>643</v>
      </c>
      <c r="DY5" s="228" t="s">
        <v>3115</v>
      </c>
      <c r="DZ5" s="226" t="s">
        <v>464</v>
      </c>
      <c r="EA5" s="227" t="s">
        <v>645</v>
      </c>
      <c r="EB5" s="228" t="s">
        <v>3115</v>
      </c>
      <c r="EC5" s="226" t="s">
        <v>457</v>
      </c>
      <c r="ED5" s="226" t="s">
        <v>1232</v>
      </c>
      <c r="EE5" s="225" t="s">
        <v>1230</v>
      </c>
      <c r="EF5" s="228" t="s">
        <v>3115</v>
      </c>
      <c r="EG5" s="226" t="s">
        <v>457</v>
      </c>
      <c r="EH5" s="226" t="s">
        <v>1232</v>
      </c>
      <c r="EI5" s="228" t="s">
        <v>3115</v>
      </c>
      <c r="EJ5" s="232"/>
      <c r="EK5" s="502" t="s">
        <v>5</v>
      </c>
      <c r="EL5" s="502" t="s">
        <v>5</v>
      </c>
      <c r="EM5" s="502" t="s">
        <v>5</v>
      </c>
      <c r="EN5" s="502" t="s">
        <v>5</v>
      </c>
      <c r="EO5" s="502" t="s">
        <v>5</v>
      </c>
      <c r="EP5" s="502" t="s">
        <v>5</v>
      </c>
      <c r="EQ5" s="502" t="s">
        <v>5</v>
      </c>
      <c r="ER5" s="502" t="s">
        <v>5</v>
      </c>
      <c r="ES5" s="502" t="s">
        <v>5</v>
      </c>
      <c r="ET5" s="502" t="s">
        <v>5</v>
      </c>
      <c r="EU5" s="503" t="s">
        <v>5</v>
      </c>
      <c r="EV5" s="501" t="s">
        <v>1382</v>
      </c>
      <c r="EW5" s="501" t="s">
        <v>1382</v>
      </c>
      <c r="EX5" s="501" t="s">
        <v>1382</v>
      </c>
      <c r="EY5" s="501" t="s">
        <v>1382</v>
      </c>
      <c r="EZ5" s="501" t="s">
        <v>1382</v>
      </c>
      <c r="FA5" s="501" t="s">
        <v>1382</v>
      </c>
      <c r="FB5" s="501" t="s">
        <v>1382</v>
      </c>
      <c r="FC5" s="501" t="s">
        <v>1236</v>
      </c>
      <c r="FD5" s="501" t="s">
        <v>1382</v>
      </c>
      <c r="FE5" s="501" t="s">
        <v>1382</v>
      </c>
      <c r="FF5" s="504" t="s">
        <v>1382</v>
      </c>
      <c r="FG5" s="502" t="s">
        <v>1237</v>
      </c>
      <c r="FH5" s="502" t="s">
        <v>1237</v>
      </c>
      <c r="FI5" s="502" t="s">
        <v>1237</v>
      </c>
      <c r="FJ5" s="502" t="s">
        <v>1237</v>
      </c>
      <c r="FK5" s="502" t="s">
        <v>1237</v>
      </c>
      <c r="FL5" s="502" t="s">
        <v>1237</v>
      </c>
      <c r="FM5" s="502" t="s">
        <v>1237</v>
      </c>
      <c r="FN5" s="502" t="s">
        <v>1237</v>
      </c>
      <c r="FO5" s="502" t="s">
        <v>1237</v>
      </c>
      <c r="FP5" s="502" t="s">
        <v>1237</v>
      </c>
      <c r="FQ5" s="503" t="s">
        <v>1237</v>
      </c>
      <c r="FR5" s="502" t="s">
        <v>1238</v>
      </c>
      <c r="FS5" s="517" t="s">
        <v>1240</v>
      </c>
      <c r="FT5" s="516" t="s">
        <v>644</v>
      </c>
      <c r="FU5" s="515" t="s">
        <v>1241</v>
      </c>
      <c r="FV5" s="502" t="s">
        <v>1242</v>
      </c>
      <c r="FW5" s="521" t="s">
        <v>1383</v>
      </c>
      <c r="FX5" s="522" t="s">
        <v>1247</v>
      </c>
      <c r="FZ5" s="523" t="s">
        <v>1247</v>
      </c>
      <c r="GA5" s="523"/>
      <c r="GB5" s="523" t="s">
        <v>1247</v>
      </c>
      <c r="GD5" s="523" t="s">
        <v>1247</v>
      </c>
      <c r="GF5" s="523" t="s">
        <v>1247</v>
      </c>
    </row>
    <row r="6" spans="1:195">
      <c r="A6" s="402">
        <f t="shared" ref="A6:A69" si="0">A5+1</f>
        <v>1</v>
      </c>
      <c r="B6" s="383" t="s">
        <v>337</v>
      </c>
      <c r="C6" s="116" t="s">
        <v>438</v>
      </c>
      <c r="D6" s="116"/>
      <c r="E6" s="116"/>
      <c r="F6" s="236">
        <v>3432860</v>
      </c>
      <c r="G6" s="236">
        <v>5570300</v>
      </c>
      <c r="H6" s="410">
        <f t="shared" ref="H6:H69" si="1">(MOD(F6,1000000)*0.9996)+125.57</f>
        <v>432812.42600000004</v>
      </c>
      <c r="I6" s="410">
        <f t="shared" ref="I6:I69" si="2">G6*0.9996+439.79</f>
        <v>5568511.6699999999</v>
      </c>
      <c r="J6" s="115">
        <v>173</v>
      </c>
      <c r="K6" s="377" t="s">
        <v>1354</v>
      </c>
      <c r="L6" s="378">
        <v>3</v>
      </c>
      <c r="M6" s="378"/>
      <c r="O6" s="378"/>
      <c r="P6" s="378"/>
      <c r="Q6" s="160" t="s">
        <v>1359</v>
      </c>
      <c r="R6" s="160" t="s">
        <v>2899</v>
      </c>
      <c r="S6" s="341" t="s">
        <v>2663</v>
      </c>
      <c r="T6" s="499" t="str">
        <f t="shared" ref="T6:T69" si="3">IF(EA6=1,"T","-")</f>
        <v>-</v>
      </c>
      <c r="U6" s="499" t="str">
        <f t="shared" ref="U6:U69" si="4">IF(ED6=1,"M","-")</f>
        <v>M</v>
      </c>
      <c r="V6" s="499" t="str">
        <f t="shared" ref="V6:V69" si="5">IF(EE6=1,"B","-")</f>
        <v>-</v>
      </c>
      <c r="W6" s="499" t="str">
        <f>IF(EH6=1,"A","-")</f>
        <v>A</v>
      </c>
      <c r="X6" s="529" t="str">
        <f t="shared" ref="X6:X37" si="6">GI6</f>
        <v>Ca-Na</v>
      </c>
      <c r="Y6" s="530" t="str">
        <f t="shared" ref="Y6:Y37" si="7">GJ6</f>
        <v>HCO3</v>
      </c>
      <c r="Z6" s="202" t="s">
        <v>1384</v>
      </c>
      <c r="AA6" s="377" t="s">
        <v>1385</v>
      </c>
      <c r="AB6" s="405">
        <v>1</v>
      </c>
      <c r="AC6" s="117" t="s">
        <v>412</v>
      </c>
      <c r="AD6" s="385" t="s">
        <v>1386</v>
      </c>
      <c r="AE6" s="120"/>
      <c r="AF6" s="379">
        <v>12</v>
      </c>
      <c r="AG6" s="377"/>
      <c r="AH6" s="377"/>
      <c r="AI6" s="379"/>
      <c r="AJ6" s="377"/>
      <c r="AK6" s="377"/>
      <c r="AL6" s="377"/>
      <c r="AM6" s="379">
        <v>0.5</v>
      </c>
      <c r="AN6" s="117"/>
      <c r="AO6" s="116"/>
      <c r="AP6" s="378"/>
      <c r="AQ6" s="117"/>
      <c r="AR6" s="117"/>
      <c r="AS6" s="507">
        <f t="shared" ref="AS6:AS34" si="8">SUM(AU6:BN6)+SUM(BO6:CL6)/1000</f>
        <v>2279.7000000000003</v>
      </c>
      <c r="AT6" s="509">
        <f t="shared" ref="AT6:AT34" si="9">FR6</f>
        <v>0.23222364862625627</v>
      </c>
      <c r="AU6" s="117">
        <v>228</v>
      </c>
      <c r="AV6" s="117">
        <v>54.3</v>
      </c>
      <c r="AW6" s="116">
        <v>258</v>
      </c>
      <c r="AX6" s="117">
        <v>36.6</v>
      </c>
      <c r="AY6" s="117">
        <v>12.7</v>
      </c>
      <c r="AZ6" s="118">
        <v>1633</v>
      </c>
      <c r="BA6" s="117">
        <v>0.3</v>
      </c>
      <c r="BB6" s="117">
        <v>12.5</v>
      </c>
      <c r="BC6" s="117">
        <v>0.8</v>
      </c>
      <c r="BD6" s="117">
        <v>0.4</v>
      </c>
      <c r="BE6" s="117">
        <v>10</v>
      </c>
      <c r="BF6" s="117">
        <v>2</v>
      </c>
      <c r="BG6" s="117"/>
      <c r="BH6" s="117"/>
      <c r="BI6" s="117"/>
      <c r="BJ6" s="117"/>
      <c r="BK6" s="117"/>
      <c r="BL6" s="116"/>
      <c r="BM6" s="117">
        <v>31.1</v>
      </c>
      <c r="BN6" s="118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247"/>
      <c r="CG6" s="114"/>
      <c r="CH6" s="114"/>
      <c r="CI6" s="114"/>
      <c r="CJ6" s="114"/>
      <c r="CK6" s="114"/>
      <c r="CL6" s="137"/>
      <c r="CM6" s="114"/>
      <c r="CN6" s="114">
        <v>2300.9</v>
      </c>
      <c r="CO6" s="247"/>
      <c r="CP6" s="117"/>
      <c r="CQ6" s="118"/>
      <c r="CR6" s="117"/>
      <c r="CS6" s="117"/>
      <c r="CT6" s="117"/>
      <c r="CU6" s="117"/>
      <c r="CV6" s="117"/>
      <c r="CW6" s="117"/>
      <c r="CX6" s="117"/>
      <c r="CY6" s="117"/>
      <c r="CZ6" s="117"/>
      <c r="DA6" s="118"/>
      <c r="DB6" s="111"/>
      <c r="DC6" s="111"/>
      <c r="DD6" s="12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21"/>
      <c r="DP6" s="244"/>
      <c r="DQ6" s="241"/>
      <c r="DR6" s="244"/>
      <c r="DS6" s="472"/>
      <c r="DT6" s="402">
        <f t="shared" ref="DT6:DT69" si="10">IF(AB6=1,1,0)</f>
        <v>1</v>
      </c>
      <c r="DU6" s="100">
        <f t="shared" ref="DU6:DU69" si="11">IF(L6&lt;10,1,IF(L6=10,1,0))</f>
        <v>1</v>
      </c>
      <c r="DV6" s="100">
        <f t="shared" ref="DV6:DV69" si="12">IF(DU6=1,0,IF(L6&lt;100,1,IF(L6=100,1,0)))</f>
        <v>0</v>
      </c>
      <c r="DW6" s="100">
        <f t="shared" ref="DW6:DW69" si="13">IF(DU6+DV6=1,0,IF(L6&lt;400,1,IF(L6=400,1,0)))</f>
        <v>0</v>
      </c>
      <c r="DX6" s="100">
        <f t="shared" ref="DX6:DX69" si="14">IF(DU6+DV6+DW6=1,0,IF(L6&lt;10000,1,0))</f>
        <v>0</v>
      </c>
      <c r="DY6" s="229">
        <f t="shared" ref="DY6:DY69" si="15">IF(DU6+DV6+DW6+DX6=1,0,1)</f>
        <v>0</v>
      </c>
      <c r="DZ6" s="100">
        <f t="shared" ref="DZ6:DZ69" si="16">IF(AF6&lt;20,1,IF(AF6=20,1,0))</f>
        <v>1</v>
      </c>
      <c r="EA6" s="400">
        <f t="shared" ref="EA6:EA69" si="17">IF(DZ6=1,0,IF(AF6&lt;100,1,0))</f>
        <v>0</v>
      </c>
      <c r="EB6" s="402">
        <f t="shared" ref="EB6:EB69" si="18">IF(DZ6+EA6=1,0,1)</f>
        <v>0</v>
      </c>
      <c r="EC6" s="19">
        <f t="shared" ref="EC6:EC69" si="19">IF(EE6+ED6=1,0,IF(AS6&gt;0,1,0))</f>
        <v>0</v>
      </c>
      <c r="ED6" s="19">
        <f t="shared" ref="ED6:ED69" si="20">IF(EE6=1,0,IF(AS6&gt;1000,1,IF(AS6=1000,1,0)))</f>
        <v>1</v>
      </c>
      <c r="EE6" s="19">
        <f t="shared" ref="EE6:EE69" si="21">IF(AU6+AX6&gt;14000,1,IF(AU6+AX6=14000,1,0))</f>
        <v>0</v>
      </c>
      <c r="EF6" s="402">
        <f t="shared" ref="EF6:EF69" si="22">IF(EE6+ED6+EC6=1,0,1)</f>
        <v>0</v>
      </c>
      <c r="EG6" s="400">
        <f t="shared" ref="EG6:EG69" si="23">IF(CN6&lt;1000,1,0)</f>
        <v>0</v>
      </c>
      <c r="EH6" s="400">
        <f t="shared" ref="EH6:EH69" si="24">IF(EG6=1,0,IF(CN6&lt;100000,1,0))</f>
        <v>1</v>
      </c>
      <c r="EI6" s="402">
        <f t="shared" ref="EI6:EI69" si="25">IF(EG6+EH6=1,0,1)</f>
        <v>0</v>
      </c>
      <c r="EJ6" s="229">
        <f t="shared" ref="EJ6:EJ69" si="26">SUM(DW6:DX6,EA6,EE6,ED6,EH6)</f>
        <v>2</v>
      </c>
      <c r="EK6" s="398">
        <f t="shared" ref="EK6:EK69" si="27">IF(ISNUMBER(AU6),AU6,"")</f>
        <v>228</v>
      </c>
      <c r="EL6" s="398">
        <f t="shared" ref="EL6:EL69" si="28">IF(ISNUMBER(BB6),BB6,"")</f>
        <v>12.5</v>
      </c>
      <c r="EM6" s="398">
        <f t="shared" ref="EM6:EM69" si="29">IF(ISNUMBER(AV6),AV6,"")</f>
        <v>54.3</v>
      </c>
      <c r="EN6" s="398">
        <f t="shared" ref="EN6:EN69" si="30">IF(ISNUMBER(AW6),AW6,"")</f>
        <v>258</v>
      </c>
      <c r="EO6" s="398">
        <f t="shared" ref="EO6:EO69" si="31">IF(ISNUMBER(BF6),BF6,"")</f>
        <v>2</v>
      </c>
      <c r="EP6" s="398">
        <f t="shared" ref="EP6:EP69" si="32">IF(ISNUMBER(BE6),BE6,"")</f>
        <v>10</v>
      </c>
      <c r="EQ6" s="398">
        <f t="shared" ref="EQ6:EQ69" si="33">IF(ISNUMBER(AZ6),AZ6,"")</f>
        <v>1633</v>
      </c>
      <c r="ER6" s="398" t="str">
        <f t="shared" ref="ER6:ER69" si="34">IF(ISNUMBER(BL6),BL6,"")</f>
        <v/>
      </c>
      <c r="ES6" s="398" t="str">
        <f t="shared" ref="ES6:ES69" si="35">IF(ISNUMBER(BJ6),BJ6,"")</f>
        <v/>
      </c>
      <c r="ET6" s="398">
        <f t="shared" ref="ET6:ET69" si="36">IF(ISNUMBER(AY6),AY6,"")</f>
        <v>12.7</v>
      </c>
      <c r="EU6" s="172">
        <f t="shared" ref="EU6:EU69" si="37">IF(ISNUMBER(AX6),AX6,"")</f>
        <v>36.6</v>
      </c>
      <c r="EV6" s="57">
        <f t="shared" ref="EV6:EV69" si="38">IF(ISNUMBER(EK6),EK6*EV$4,"")</f>
        <v>9.917441648035215</v>
      </c>
      <c r="EW6" s="57">
        <f t="shared" ref="EW6:EW69" si="39">IF(ISNUMBER(EL6),EL6*EW$4,"")</f>
        <v>0.31969309462915602</v>
      </c>
      <c r="EX6" s="57">
        <f t="shared" ref="EX6:EX69" si="40">IF(ISNUMBER(EM6),EM6*EX$4,"")</f>
        <v>4.468216416375232</v>
      </c>
      <c r="EY6" s="57">
        <f t="shared" ref="EY6:EY69" si="41">IF(ISNUMBER(EN6),EN6*EY$4,"")</f>
        <v>12.87489395678427</v>
      </c>
      <c r="EZ6" s="57">
        <f t="shared" ref="EZ6:EZ69" si="42">IF(ISNUMBER(EO6),EO6*EZ$4,"")</f>
        <v>7.2932810648190349E-2</v>
      </c>
      <c r="FA6" s="57">
        <f t="shared" ref="FA6:FA69" si="43">IF(ISNUMBER(EP6),EP6*FA$4,"")</f>
        <v>0.53720118184260013</v>
      </c>
      <c r="FB6" s="57">
        <f t="shared" ref="FB6:FB69" si="44">IF(ISNUMBER(EQ6),EQ6*FB$4,"")</f>
        <v>26.762989391498451</v>
      </c>
      <c r="FC6" s="57" t="str">
        <f t="shared" ref="FC6:FC69" si="45">IF(ISNUMBER(ER6),ER6*FC$4,"")</f>
        <v/>
      </c>
      <c r="FD6" s="57" t="str">
        <f t="shared" ref="FD6:FD69" si="46">IF(ISNUMBER(ES6),ES6*FD$4,"")</f>
        <v/>
      </c>
      <c r="FE6" s="57">
        <f t="shared" ref="FE6:FE69" si="47">IF(ISNUMBER(ET6),ET6*FE$4,"")</f>
        <v>0.26441091538226114</v>
      </c>
      <c r="FF6" s="505">
        <f t="shared" ref="FF6:FF69" si="48">IF(ISNUMBER(EU6),EU6*FF$4,"")</f>
        <v>1.0323526922968436</v>
      </c>
      <c r="FG6" s="59">
        <f t="shared" ref="FG6:FG69" si="49">IF(ISNUMBER(EV6),EV6/SUM($EV6:$FA6)*100,"")</f>
        <v>35.180235107622579</v>
      </c>
      <c r="FH6" s="59">
        <f t="shared" ref="FH6:FH69" si="50">IF(ISNUMBER(EW6),EW6/SUM($EV6:$FA6)*100,"")</f>
        <v>1.1340503559771695</v>
      </c>
      <c r="FI6" s="59">
        <f t="shared" ref="FI6:FI69" si="51">IF(ISNUMBER(EX6),EX6/SUM($EV6:$FA6)*100,"")</f>
        <v>15.850146602169483</v>
      </c>
      <c r="FJ6" s="59">
        <f t="shared" ref="FJ6:FJ69" si="52">IF(ISNUMBER(EY6),EY6/SUM($EV6:$FA6)*100,"")</f>
        <v>45.671233818160538</v>
      </c>
      <c r="FK6" s="59">
        <f t="shared" ref="FK6:FK69" si="53">IF(ISNUMBER(EZ6),EZ6/SUM($EV6:$FA6)*100,"")</f>
        <v>0.25871525305837073</v>
      </c>
      <c r="FL6" s="59">
        <f t="shared" ref="FL6:FL69" si="54">IF(ISNUMBER(FA6),FA6/SUM($EV6:$FA6)*100,"")</f>
        <v>1.9056188630118647</v>
      </c>
      <c r="FM6" s="59">
        <f t="shared" ref="FM6:FM69" si="55">IF(ISNUMBER(FB6),FB6/SUM($FB6:$FF6)*100,"")</f>
        <v>95.378563711102117</v>
      </c>
      <c r="FN6" s="59" t="str">
        <f t="shared" ref="FN6:FN69" si="56">IF(ISNUMBER(FC6),FC6/SUM($FB6:$FF6)*100,"")</f>
        <v/>
      </c>
      <c r="FO6" s="59" t="str">
        <f t="shared" ref="FO6:FO69" si="57">IF(ISNUMBER(FD6),FD6/SUM($FB6:$FF6)*100,"")</f>
        <v/>
      </c>
      <c r="FP6" s="59">
        <f t="shared" ref="FP6:FP69" si="58">IF(ISNUMBER(FE6),FE6/SUM($FB6:$FF6)*100,"")</f>
        <v>0.94231376658950339</v>
      </c>
      <c r="FQ6" s="506">
        <f t="shared" ref="FQ6:FQ69" si="59">IF(ISNUMBER(FF6),FF6/SUM($FB6:$FF6)*100,"")</f>
        <v>3.6791225223083832</v>
      </c>
      <c r="FR6" s="331">
        <f>IFERROR((SUM(EV6:FA6)-SUM(FB6:FF6))/SUM(EV6:FF6)*100,"")</f>
        <v>0.23222364862625627</v>
      </c>
      <c r="FS6" s="331">
        <f t="shared" ref="FS6:FS69" si="60">ABS(AT6)</f>
        <v>0.23222364862625627</v>
      </c>
      <c r="FT6" s="400">
        <f t="shared" ref="FT6:FT69" si="61">IF(FS6=0,1,0)</f>
        <v>0</v>
      </c>
      <c r="FU6" s="400">
        <f t="shared" ref="FU6:FU69" si="62">IF(FT6=1,0,IF(FS6&lt;5,1,0))</f>
        <v>1</v>
      </c>
      <c r="FV6" s="400">
        <f t="shared" ref="FV6:FV69" si="63">IF(FT6+FU6=1,0,IF(FS6&lt;10,1,0))</f>
        <v>0</v>
      </c>
      <c r="FW6" s="402">
        <f t="shared" ref="FW6:FW69" si="64">IF(FT6+FU6+FV6=1,0,1)</f>
        <v>0</v>
      </c>
      <c r="FX6" s="222">
        <f t="shared" ref="FX6:FX69" si="65">IF(ISNUMBER(FG6),IF(FG6&gt;20,FG6,0),0)</f>
        <v>35.180235107622579</v>
      </c>
      <c r="FY6" s="222">
        <f t="shared" ref="FY6:FY69" si="66">IF(ISNUMBER(FJ6),IF(FJ6&gt;20,FJ6,0),0)</f>
        <v>45.671233818160538</v>
      </c>
      <c r="FZ6" s="222">
        <f t="shared" ref="FZ6:FZ69" si="67">IF(ISNUMBER(FI6),IF(FI6&gt;20,FI6,0),0)</f>
        <v>0</v>
      </c>
      <c r="GA6" s="221">
        <f t="shared" ref="GA6:GA69" si="68">IF(ISNUMBER(FQ6),IF(FQ6&gt;20,FQ6,0),0)</f>
        <v>0</v>
      </c>
      <c r="GB6" s="222">
        <f t="shared" ref="GB6:GB69" si="69">IF(ISNUMBER(FM6),IF(FM6&gt;20,FM6,0),0)</f>
        <v>95.378563711102117</v>
      </c>
      <c r="GC6" s="222">
        <f t="shared" ref="GC6:GC69" si="70">IF(ISNUMBER(FP6),IF(FP6&gt;20,FP6,0),0)</f>
        <v>0</v>
      </c>
      <c r="GD6" s="222">
        <f t="shared" ref="GD6:GD69" si="71">IF(ISNUMBER(FH6),IF(FH6&gt;20,FH6,0),0)</f>
        <v>0</v>
      </c>
      <c r="GE6" s="222">
        <f t="shared" ref="GE6:GE69" si="72">IF(ISNUMBER(FL6),IF(FL6&gt;20,FL6,0),0)</f>
        <v>0</v>
      </c>
      <c r="GF6" s="222">
        <f t="shared" ref="GF6:GF69" si="73">IF(ISNUMBER(FK6),IF(FK6&gt;20,FK6,0),0)</f>
        <v>0</v>
      </c>
      <c r="GG6" s="398">
        <f t="shared" ref="GG6:GG69" si="74">IF(GD6&gt;20,GD6,IF(GE6&gt;20,GE6,IF(GF6&gt;20,GF6,0)))</f>
        <v>0</v>
      </c>
      <c r="GH6" s="399">
        <f t="shared" ref="GH6:GH69" si="75">IF(ISNUMBER(FO6),IF(FO6&gt;20,FO6,0),0)</f>
        <v>0</v>
      </c>
      <c r="GI6" s="398" t="str">
        <f t="shared" ref="GI6:GI69" si="76">IF(ISNUMBER(FR6),IF(GG6&gt;0,"K/Fe/Mn",IF(FY6+FZ6=0,"Na",IF(FX6+FZ6=0,"Ca",IF(FX6+FY6=0,"Mg",IF(FZ6=0,IF(FX6&gt;FY6,"Na-Ca","Ca-Na"),IF(FY6=0,IF(FX6&gt;FZ6,"Na-Mg","Mg-Na"),IF(FX6=0,IF(FY6&gt;FZ6,"Ca-Mg","Mg-Ca"),IF(FX6&gt;FY6,IF(FX6&gt;FZ6,IF(FY6&gt;FZ6,"Na-Ca-Mg","Na-Mg-Ca"),"Mg-Na-Ca"),IF(FY6&gt;FX6,IF(FY6&gt;FZ6,IF(FX6&gt;FZ6,"Ca-Na-Mg","Ca-Mg-Na"),"Mg-Ca-Na"),"x"))))))))),"")</f>
        <v>Ca-Na</v>
      </c>
      <c r="GJ6" s="398" t="str">
        <f t="shared" ref="GJ6:GJ69" si="77">IF(ISNUMBER(FR6),IF(GH6&gt;0,"NO3",IF(GB6+GC6=0,"Cl",IF(GA6+GC6=0,"HCO3",IF(GA6+GB6=0,"SO4",IF(GC6=0,IF(GA6&gt;GB6,"Cl-HCO3","HCO3-Cl"),IF(GB6=0,IF(GA6&gt;GC6,"Cl-SO4","SO4-Cl"),IF(GA6=0,IF(GB6&gt;GC6,"HCO3-SO4","SO4-HCO3"),IF(GA6&gt;GB6,IF(GA6&gt;GC6,IF(GB6&gt;GC6,"Cl-HCO3-SO4","Cl-SO4-HCO3"),"SO4-Cl-HCO3"),IF(GB6&gt;GA6,IF(GB6&gt;GC6,IF(GA6&gt;GC6,"HCO3-Cl-SO4","HCO3-SO4-Cl"),"SO4-HCO3-Cl"),"x"))))))))),"")</f>
        <v>HCO3</v>
      </c>
      <c r="GL6" s="531"/>
      <c r="GM6" s="531"/>
    </row>
    <row r="7" spans="1:195">
      <c r="A7" s="402">
        <f t="shared" si="0"/>
        <v>2</v>
      </c>
      <c r="B7" s="64" t="s">
        <v>337</v>
      </c>
      <c r="C7" s="2" t="s">
        <v>438</v>
      </c>
      <c r="D7" s="2"/>
      <c r="E7" s="2"/>
      <c r="F7" s="236">
        <v>3432860</v>
      </c>
      <c r="G7" s="236">
        <v>5570300</v>
      </c>
      <c r="H7" s="410">
        <f t="shared" si="1"/>
        <v>432812.42600000004</v>
      </c>
      <c r="I7" s="410">
        <f t="shared" si="2"/>
        <v>5568511.6699999999</v>
      </c>
      <c r="J7" s="115">
        <v>173</v>
      </c>
      <c r="K7" s="400" t="s">
        <v>1354</v>
      </c>
      <c r="L7" s="19">
        <v>3</v>
      </c>
      <c r="Q7" s="160" t="s">
        <v>1359</v>
      </c>
      <c r="R7" s="160" t="s">
        <v>2899</v>
      </c>
      <c r="S7" s="340" t="s">
        <v>2663</v>
      </c>
      <c r="T7" s="499" t="str">
        <f t="shared" si="3"/>
        <v>-</v>
      </c>
      <c r="U7" s="499" t="str">
        <f t="shared" si="4"/>
        <v>M</v>
      </c>
      <c r="V7" s="499" t="str">
        <f t="shared" si="5"/>
        <v>-</v>
      </c>
      <c r="W7" s="499" t="str">
        <f t="shared" ref="W7:W70" si="78">IF(EH7=1,"A","-")</f>
        <v>A</v>
      </c>
      <c r="X7" s="529" t="str">
        <f t="shared" si="6"/>
        <v>Ca-Na</v>
      </c>
      <c r="Y7" s="530" t="str">
        <f t="shared" si="7"/>
        <v>HCO3</v>
      </c>
      <c r="Z7" s="202" t="s">
        <v>1384</v>
      </c>
      <c r="AA7" s="251">
        <v>25102</v>
      </c>
      <c r="AB7" s="100">
        <v>2</v>
      </c>
      <c r="AC7" s="385" t="s">
        <v>405</v>
      </c>
      <c r="AD7" s="2" t="s">
        <v>2946</v>
      </c>
      <c r="AE7" s="61" t="s">
        <v>2947</v>
      </c>
      <c r="AF7" s="391">
        <v>12.6</v>
      </c>
      <c r="AI7" s="546"/>
      <c r="AR7" s="398">
        <v>1529.4</v>
      </c>
      <c r="AS7" s="507">
        <f t="shared" si="8"/>
        <v>2040.1</v>
      </c>
      <c r="AT7" s="509">
        <f t="shared" si="9"/>
        <v>0.82420109970843158</v>
      </c>
      <c r="AU7" s="398">
        <v>202.6</v>
      </c>
      <c r="AV7" s="398">
        <v>55.4</v>
      </c>
      <c r="AW7" s="399">
        <v>242.7</v>
      </c>
      <c r="AX7" s="398">
        <v>36.1</v>
      </c>
      <c r="AY7" s="398">
        <v>23.2</v>
      </c>
      <c r="AZ7" s="172">
        <v>1470.1</v>
      </c>
      <c r="BE7" s="403">
        <v>10</v>
      </c>
      <c r="BO7" s="138"/>
      <c r="BP7" s="547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49"/>
      <c r="CG7" s="138"/>
      <c r="CH7" s="138"/>
      <c r="CI7" s="138"/>
      <c r="CJ7" s="138"/>
      <c r="CK7" s="138"/>
      <c r="CL7" s="139"/>
      <c r="CM7" s="138"/>
      <c r="CN7" s="138">
        <v>2340</v>
      </c>
      <c r="CO7" s="149"/>
      <c r="DB7" s="241"/>
      <c r="DC7" s="241"/>
      <c r="DD7" s="241"/>
      <c r="DE7" s="241"/>
      <c r="DF7" s="241"/>
      <c r="DG7" s="241"/>
      <c r="DH7" s="241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472"/>
      <c r="DT7" s="402">
        <f t="shared" si="10"/>
        <v>0</v>
      </c>
      <c r="DU7" s="100">
        <f t="shared" si="11"/>
        <v>1</v>
      </c>
      <c r="DV7" s="100">
        <f t="shared" si="12"/>
        <v>0</v>
      </c>
      <c r="DW7" s="100">
        <f t="shared" si="13"/>
        <v>0</v>
      </c>
      <c r="DX7" s="100">
        <f t="shared" si="14"/>
        <v>0</v>
      </c>
      <c r="DY7" s="229">
        <f t="shared" si="15"/>
        <v>0</v>
      </c>
      <c r="DZ7" s="100">
        <f t="shared" si="16"/>
        <v>1</v>
      </c>
      <c r="EA7" s="400">
        <f t="shared" si="17"/>
        <v>0</v>
      </c>
      <c r="EB7" s="402">
        <f t="shared" si="18"/>
        <v>0</v>
      </c>
      <c r="EC7" s="19">
        <f t="shared" si="19"/>
        <v>0</v>
      </c>
      <c r="ED7" s="19">
        <f t="shared" si="20"/>
        <v>1</v>
      </c>
      <c r="EE7" s="19">
        <f t="shared" si="21"/>
        <v>0</v>
      </c>
      <c r="EF7" s="402">
        <f t="shared" si="22"/>
        <v>0</v>
      </c>
      <c r="EG7" s="400">
        <f t="shared" si="23"/>
        <v>0</v>
      </c>
      <c r="EH7" s="400">
        <f t="shared" si="24"/>
        <v>1</v>
      </c>
      <c r="EI7" s="402">
        <f t="shared" si="25"/>
        <v>0</v>
      </c>
      <c r="EJ7" s="229">
        <f t="shared" si="26"/>
        <v>2</v>
      </c>
      <c r="EK7" s="398">
        <f t="shared" si="27"/>
        <v>202.6</v>
      </c>
      <c r="EL7" s="398" t="str">
        <f t="shared" si="28"/>
        <v/>
      </c>
      <c r="EM7" s="398">
        <f t="shared" si="29"/>
        <v>55.4</v>
      </c>
      <c r="EN7" s="398">
        <f t="shared" si="30"/>
        <v>242.7</v>
      </c>
      <c r="EO7" s="398" t="str">
        <f t="shared" si="31"/>
        <v/>
      </c>
      <c r="EP7" s="398">
        <f t="shared" si="32"/>
        <v>10</v>
      </c>
      <c r="EQ7" s="398">
        <f t="shared" si="33"/>
        <v>1470.1</v>
      </c>
      <c r="ER7" s="398" t="str">
        <f t="shared" si="34"/>
        <v/>
      </c>
      <c r="ES7" s="398" t="str">
        <f t="shared" si="35"/>
        <v/>
      </c>
      <c r="ET7" s="398">
        <f t="shared" si="36"/>
        <v>23.2</v>
      </c>
      <c r="EU7" s="172">
        <f t="shared" si="37"/>
        <v>36.1</v>
      </c>
      <c r="EV7" s="57">
        <f t="shared" si="38"/>
        <v>8.8126038504032227</v>
      </c>
      <c r="EW7" s="57" t="str">
        <f t="shared" si="39"/>
        <v/>
      </c>
      <c r="EX7" s="57">
        <f t="shared" si="40"/>
        <v>4.5587327710347667</v>
      </c>
      <c r="EY7" s="57">
        <f t="shared" si="41"/>
        <v>12.111382803533109</v>
      </c>
      <c r="EZ7" s="57" t="str">
        <f t="shared" si="42"/>
        <v/>
      </c>
      <c r="FA7" s="57">
        <f t="shared" si="43"/>
        <v>0.53720118184260013</v>
      </c>
      <c r="FB7" s="57">
        <f t="shared" si="44"/>
        <v>24.093245991697408</v>
      </c>
      <c r="FC7" s="57" t="str">
        <f t="shared" si="45"/>
        <v/>
      </c>
      <c r="FD7" s="57" t="str">
        <f t="shared" si="46"/>
        <v/>
      </c>
      <c r="FE7" s="57">
        <f t="shared" si="47"/>
        <v>0.48301836510775265</v>
      </c>
      <c r="FF7" s="56">
        <f t="shared" si="48"/>
        <v>1.0182495134403293</v>
      </c>
      <c r="FG7" s="59">
        <f t="shared" si="49"/>
        <v>33.868680783351472</v>
      </c>
      <c r="FH7" s="59" t="str">
        <f t="shared" si="50"/>
        <v/>
      </c>
      <c r="FI7" s="59">
        <f t="shared" si="51"/>
        <v>17.520164030942489</v>
      </c>
      <c r="FJ7" s="59">
        <f t="shared" si="52"/>
        <v>46.546578625461152</v>
      </c>
      <c r="FK7" s="59" t="str">
        <f t="shared" si="53"/>
        <v/>
      </c>
      <c r="FL7" s="59">
        <f t="shared" si="54"/>
        <v>2.0645765602448689</v>
      </c>
      <c r="FM7" s="59">
        <f t="shared" si="55"/>
        <v>94.134415343229634</v>
      </c>
      <c r="FN7" s="59" t="str">
        <f t="shared" si="56"/>
        <v/>
      </c>
      <c r="FO7" s="59" t="str">
        <f t="shared" si="57"/>
        <v/>
      </c>
      <c r="FP7" s="59">
        <f t="shared" si="58"/>
        <v>1.887194918240968</v>
      </c>
      <c r="FQ7" s="66">
        <f t="shared" si="59"/>
        <v>3.9783897385293949</v>
      </c>
      <c r="FR7" s="331">
        <f t="shared" ref="FR7:FR70" si="79">IFERROR((SUM(EV7:FA7)-SUM(FB7:FF7))/SUM(EV7:FF7)*100,"")</f>
        <v>0.82420109970843158</v>
      </c>
      <c r="FS7" s="331">
        <f t="shared" si="60"/>
        <v>0.82420109970843158</v>
      </c>
      <c r="FT7" s="400">
        <f t="shared" si="61"/>
        <v>0</v>
      </c>
      <c r="FU7" s="400">
        <f t="shared" si="62"/>
        <v>1</v>
      </c>
      <c r="FV7" s="400">
        <f t="shared" si="63"/>
        <v>0</v>
      </c>
      <c r="FW7" s="402">
        <f t="shared" si="64"/>
        <v>0</v>
      </c>
      <c r="FX7" s="222">
        <f t="shared" si="65"/>
        <v>33.868680783351472</v>
      </c>
      <c r="FY7" s="222">
        <f t="shared" si="66"/>
        <v>46.546578625461152</v>
      </c>
      <c r="FZ7" s="222">
        <f t="shared" si="67"/>
        <v>0</v>
      </c>
      <c r="GA7" s="221">
        <f t="shared" si="68"/>
        <v>0</v>
      </c>
      <c r="GB7" s="222">
        <f t="shared" si="69"/>
        <v>94.134415343229634</v>
      </c>
      <c r="GC7" s="222">
        <f t="shared" si="70"/>
        <v>0</v>
      </c>
      <c r="GD7" s="222">
        <f t="shared" si="71"/>
        <v>0</v>
      </c>
      <c r="GE7" s="222">
        <f t="shared" si="72"/>
        <v>0</v>
      </c>
      <c r="GF7" s="222">
        <f t="shared" si="73"/>
        <v>0</v>
      </c>
      <c r="GG7" s="398">
        <f t="shared" si="74"/>
        <v>0</v>
      </c>
      <c r="GH7" s="399">
        <f t="shared" si="75"/>
        <v>0</v>
      </c>
      <c r="GI7" s="398" t="str">
        <f t="shared" si="76"/>
        <v>Ca-Na</v>
      </c>
      <c r="GJ7" s="398" t="str">
        <f t="shared" si="77"/>
        <v>HCO3</v>
      </c>
      <c r="GL7" s="531"/>
      <c r="GM7" s="531"/>
    </row>
    <row r="8" spans="1:195">
      <c r="A8" s="402">
        <f t="shared" si="0"/>
        <v>3</v>
      </c>
      <c r="B8" s="170" t="s">
        <v>571</v>
      </c>
      <c r="C8" s="166" t="s">
        <v>1214</v>
      </c>
      <c r="D8" s="166"/>
      <c r="E8" s="166"/>
      <c r="F8" s="408">
        <v>3541130</v>
      </c>
      <c r="G8" s="408">
        <v>5655320</v>
      </c>
      <c r="H8" s="409">
        <f t="shared" si="1"/>
        <v>541039.11800000002</v>
      </c>
      <c r="I8" s="405">
        <f t="shared" si="2"/>
        <v>5653497.6620000005</v>
      </c>
      <c r="J8" s="408">
        <v>330.94</v>
      </c>
      <c r="K8" s="408" t="s">
        <v>1355</v>
      </c>
      <c r="L8" s="171">
        <v>168</v>
      </c>
      <c r="M8" s="171"/>
      <c r="O8" s="171">
        <v>250.94</v>
      </c>
      <c r="P8" s="171"/>
      <c r="Q8" s="166" t="s">
        <v>1361</v>
      </c>
      <c r="R8" s="166" t="s">
        <v>1388</v>
      </c>
      <c r="S8" s="166" t="s">
        <v>1346</v>
      </c>
      <c r="T8" s="499" t="str">
        <f t="shared" si="3"/>
        <v>-</v>
      </c>
      <c r="U8" s="499" t="str">
        <f t="shared" si="4"/>
        <v>-</v>
      </c>
      <c r="V8" s="499" t="str">
        <f t="shared" si="5"/>
        <v>-</v>
      </c>
      <c r="W8" s="499" t="str">
        <f t="shared" si="78"/>
        <v>-</v>
      </c>
      <c r="X8" s="529" t="str">
        <f t="shared" si="6"/>
        <v>Ca-Mg</v>
      </c>
      <c r="Y8" s="530" t="str">
        <f t="shared" si="7"/>
        <v>HCO3</v>
      </c>
      <c r="Z8" s="183"/>
      <c r="AA8" s="177">
        <v>34807</v>
      </c>
      <c r="AB8" s="176">
        <v>1</v>
      </c>
      <c r="AC8" s="166" t="s">
        <v>569</v>
      </c>
      <c r="AD8" s="170" t="s">
        <v>1389</v>
      </c>
      <c r="AE8" s="188" t="s">
        <v>1390</v>
      </c>
      <c r="AF8" s="392">
        <v>11.1</v>
      </c>
      <c r="AG8" s="408">
        <v>226</v>
      </c>
      <c r="AH8" s="408">
        <v>7.27</v>
      </c>
      <c r="AI8" s="392"/>
      <c r="AJ8" s="408"/>
      <c r="AK8" s="408"/>
      <c r="AL8" s="408"/>
      <c r="AM8" s="397">
        <v>2</v>
      </c>
      <c r="AN8" s="168">
        <v>5.9</v>
      </c>
      <c r="AO8" s="165">
        <v>4.9000000000000004</v>
      </c>
      <c r="AP8" s="171"/>
      <c r="AQ8" s="168"/>
      <c r="AR8" s="168"/>
      <c r="AS8" s="507">
        <f t="shared" si="8"/>
        <v>186.83700000000002</v>
      </c>
      <c r="AT8" s="509">
        <f t="shared" si="9"/>
        <v>3.0478429290022365E-2</v>
      </c>
      <c r="AU8" s="168">
        <v>8.1</v>
      </c>
      <c r="AV8" s="168">
        <v>11.9</v>
      </c>
      <c r="AW8" s="165">
        <v>22.7</v>
      </c>
      <c r="AX8" s="165">
        <v>9.5</v>
      </c>
      <c r="AY8" s="165">
        <v>21.8</v>
      </c>
      <c r="AZ8" s="167">
        <v>106.8</v>
      </c>
      <c r="BA8" s="168"/>
      <c r="BB8" s="168">
        <v>2.5</v>
      </c>
      <c r="BC8" s="168"/>
      <c r="BD8" s="168"/>
      <c r="BE8" s="168">
        <v>0.03</v>
      </c>
      <c r="BF8" s="168">
        <v>7.0000000000000001E-3</v>
      </c>
      <c r="BG8" s="168"/>
      <c r="BH8" s="168"/>
      <c r="BI8" s="168"/>
      <c r="BJ8" s="168">
        <v>3.5</v>
      </c>
      <c r="BK8" s="168"/>
      <c r="BL8" s="165"/>
      <c r="BM8" s="168"/>
      <c r="BN8" s="167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5"/>
      <c r="CG8" s="168"/>
      <c r="CH8" s="168"/>
      <c r="CI8" s="168"/>
      <c r="CJ8" s="168"/>
      <c r="CK8" s="168"/>
      <c r="CL8" s="167"/>
      <c r="CM8" s="168">
        <v>6.4</v>
      </c>
      <c r="CN8" s="242">
        <v>2</v>
      </c>
      <c r="CO8" s="165"/>
      <c r="CP8" s="168"/>
      <c r="CQ8" s="167"/>
      <c r="CR8" s="168"/>
      <c r="CS8" s="168"/>
      <c r="CT8" s="168"/>
      <c r="CU8" s="168"/>
      <c r="CV8" s="168"/>
      <c r="CW8" s="168"/>
      <c r="CX8" s="168"/>
      <c r="CY8" s="168"/>
      <c r="CZ8" s="168"/>
      <c r="DA8" s="167"/>
      <c r="DB8" s="182"/>
      <c r="DC8" s="182"/>
      <c r="DD8" s="182"/>
      <c r="DE8" s="182"/>
      <c r="DF8" s="182"/>
      <c r="DG8" s="182"/>
      <c r="DH8" s="182"/>
      <c r="DI8" s="180"/>
      <c r="DJ8" s="180"/>
      <c r="DK8" s="180"/>
      <c r="DL8" s="180"/>
      <c r="DM8" s="180"/>
      <c r="DN8" s="180"/>
      <c r="DO8" s="180"/>
      <c r="DP8" s="180"/>
      <c r="DQ8" s="180"/>
      <c r="DR8" s="180"/>
      <c r="DS8" s="181"/>
      <c r="DT8" s="402">
        <f t="shared" si="10"/>
        <v>1</v>
      </c>
      <c r="DU8" s="100">
        <f t="shared" si="11"/>
        <v>0</v>
      </c>
      <c r="DV8" s="100">
        <f t="shared" si="12"/>
        <v>0</v>
      </c>
      <c r="DW8" s="100">
        <f t="shared" si="13"/>
        <v>1</v>
      </c>
      <c r="DX8" s="100">
        <f t="shared" si="14"/>
        <v>0</v>
      </c>
      <c r="DY8" s="229">
        <f t="shared" si="15"/>
        <v>0</v>
      </c>
      <c r="DZ8" s="100">
        <f t="shared" si="16"/>
        <v>1</v>
      </c>
      <c r="EA8" s="400">
        <f t="shared" si="17"/>
        <v>0</v>
      </c>
      <c r="EB8" s="402">
        <f t="shared" si="18"/>
        <v>0</v>
      </c>
      <c r="EC8" s="19">
        <f t="shared" si="19"/>
        <v>1</v>
      </c>
      <c r="ED8" s="19">
        <f t="shared" si="20"/>
        <v>0</v>
      </c>
      <c r="EE8" s="19">
        <f t="shared" si="21"/>
        <v>0</v>
      </c>
      <c r="EF8" s="402">
        <f t="shared" si="22"/>
        <v>0</v>
      </c>
      <c r="EG8" s="400">
        <f t="shared" si="23"/>
        <v>1</v>
      </c>
      <c r="EH8" s="400">
        <f t="shared" si="24"/>
        <v>0</v>
      </c>
      <c r="EI8" s="402">
        <f t="shared" si="25"/>
        <v>0</v>
      </c>
      <c r="EJ8" s="229">
        <f t="shared" si="26"/>
        <v>1</v>
      </c>
      <c r="EK8" s="398">
        <f t="shared" si="27"/>
        <v>8.1</v>
      </c>
      <c r="EL8" s="398">
        <f t="shared" si="28"/>
        <v>2.5</v>
      </c>
      <c r="EM8" s="398">
        <f t="shared" si="29"/>
        <v>11.9</v>
      </c>
      <c r="EN8" s="398">
        <f t="shared" si="30"/>
        <v>22.7</v>
      </c>
      <c r="EO8" s="398">
        <f t="shared" si="31"/>
        <v>7.0000000000000001E-3</v>
      </c>
      <c r="EP8" s="398">
        <f t="shared" si="32"/>
        <v>0.03</v>
      </c>
      <c r="EQ8" s="398">
        <f t="shared" si="33"/>
        <v>106.8</v>
      </c>
      <c r="ER8" s="398" t="str">
        <f t="shared" si="34"/>
        <v/>
      </c>
      <c r="ES8" s="398">
        <f t="shared" si="35"/>
        <v>3.5</v>
      </c>
      <c r="ET8" s="398">
        <f t="shared" si="36"/>
        <v>21.8</v>
      </c>
      <c r="EU8" s="172">
        <f t="shared" si="37"/>
        <v>9.5</v>
      </c>
      <c r="EV8" s="57">
        <f t="shared" si="38"/>
        <v>0.3523301638117774</v>
      </c>
      <c r="EW8" s="57">
        <f t="shared" si="39"/>
        <v>6.3938618925831206E-2</v>
      </c>
      <c r="EX8" s="57">
        <f t="shared" si="40"/>
        <v>0.97922238222587954</v>
      </c>
      <c r="EY8" s="57">
        <f t="shared" si="41"/>
        <v>1.1327910574379958</v>
      </c>
      <c r="EZ8" s="57">
        <f t="shared" si="42"/>
        <v>2.5526483726866624E-4</v>
      </c>
      <c r="FA8" s="57">
        <f t="shared" si="43"/>
        <v>1.6116035455278001E-3</v>
      </c>
      <c r="FB8" s="57">
        <f t="shared" si="44"/>
        <v>1.7503290061310681</v>
      </c>
      <c r="FC8" s="57" t="str">
        <f t="shared" si="45"/>
        <v/>
      </c>
      <c r="FD8" s="57">
        <f t="shared" si="46"/>
        <v>5.6447151757361112E-2</v>
      </c>
      <c r="FE8" s="57">
        <f t="shared" si="47"/>
        <v>0.45387070514435379</v>
      </c>
      <c r="FF8" s="56">
        <f t="shared" si="48"/>
        <v>0.26796039827377088</v>
      </c>
      <c r="FG8" s="59">
        <f t="shared" si="49"/>
        <v>13.925272826612925</v>
      </c>
      <c r="FH8" s="59">
        <f t="shared" si="50"/>
        <v>2.5270692212849757</v>
      </c>
      <c r="FI8" s="59">
        <f t="shared" si="51"/>
        <v>38.702161299212065</v>
      </c>
      <c r="FJ8" s="59">
        <f t="shared" si="52"/>
        <v>44.771711736831286</v>
      </c>
      <c r="FK8" s="59">
        <f t="shared" si="53"/>
        <v>1.0088924727733763E-2</v>
      </c>
      <c r="FL8" s="59">
        <f t="shared" si="54"/>
        <v>6.3695991331018553E-2</v>
      </c>
      <c r="FM8" s="59">
        <f t="shared" si="55"/>
        <v>69.22107014857886</v>
      </c>
      <c r="FN8" s="59" t="str">
        <f t="shared" si="56"/>
        <v/>
      </c>
      <c r="FO8" s="59">
        <f t="shared" si="57"/>
        <v>2.232341598520696</v>
      </c>
      <c r="FP8" s="59">
        <f t="shared" si="58"/>
        <v>17.949434540096778</v>
      </c>
      <c r="FQ8" s="66">
        <f t="shared" si="59"/>
        <v>10.59715371280368</v>
      </c>
      <c r="FR8" s="331">
        <f t="shared" si="79"/>
        <v>3.0478429290022365E-2</v>
      </c>
      <c r="FS8" s="331">
        <f t="shared" si="60"/>
        <v>3.0478429290022365E-2</v>
      </c>
      <c r="FT8" s="400">
        <f t="shared" si="61"/>
        <v>0</v>
      </c>
      <c r="FU8" s="400">
        <f t="shared" si="62"/>
        <v>1</v>
      </c>
      <c r="FV8" s="400">
        <f t="shared" si="63"/>
        <v>0</v>
      </c>
      <c r="FW8" s="402">
        <f t="shared" si="64"/>
        <v>0</v>
      </c>
      <c r="FX8" s="222">
        <f t="shared" si="65"/>
        <v>0</v>
      </c>
      <c r="FY8" s="222">
        <f t="shared" si="66"/>
        <v>44.771711736831286</v>
      </c>
      <c r="FZ8" s="222">
        <f t="shared" si="67"/>
        <v>38.702161299212065</v>
      </c>
      <c r="GA8" s="221">
        <f t="shared" si="68"/>
        <v>0</v>
      </c>
      <c r="GB8" s="222">
        <f t="shared" si="69"/>
        <v>69.22107014857886</v>
      </c>
      <c r="GC8" s="222">
        <f t="shared" si="70"/>
        <v>0</v>
      </c>
      <c r="GD8" s="222">
        <f t="shared" si="71"/>
        <v>0</v>
      </c>
      <c r="GE8" s="222">
        <f t="shared" si="72"/>
        <v>0</v>
      </c>
      <c r="GF8" s="222">
        <f t="shared" si="73"/>
        <v>0</v>
      </c>
      <c r="GG8" s="398">
        <f t="shared" si="74"/>
        <v>0</v>
      </c>
      <c r="GH8" s="399">
        <f t="shared" si="75"/>
        <v>0</v>
      </c>
      <c r="GI8" s="398" t="str">
        <f t="shared" si="76"/>
        <v>Ca-Mg</v>
      </c>
      <c r="GJ8" s="398" t="str">
        <f t="shared" si="77"/>
        <v>HCO3</v>
      </c>
      <c r="GL8" s="531"/>
      <c r="GM8" s="531"/>
    </row>
    <row r="9" spans="1:195">
      <c r="A9" s="402">
        <f t="shared" si="0"/>
        <v>4</v>
      </c>
      <c r="B9" s="170" t="s">
        <v>570</v>
      </c>
      <c r="C9" s="166" t="s">
        <v>1391</v>
      </c>
      <c r="D9" s="166"/>
      <c r="E9" s="166"/>
      <c r="F9" s="408">
        <v>3540430</v>
      </c>
      <c r="G9" s="408">
        <v>5654890</v>
      </c>
      <c r="H9" s="409">
        <f t="shared" si="1"/>
        <v>540339.39799999993</v>
      </c>
      <c r="I9" s="405">
        <f t="shared" si="2"/>
        <v>5653067.8340000007</v>
      </c>
      <c r="J9" s="542">
        <v>290</v>
      </c>
      <c r="K9" s="408" t="s">
        <v>1355</v>
      </c>
      <c r="L9" s="171">
        <v>120</v>
      </c>
      <c r="M9" s="171"/>
      <c r="O9" s="185">
        <v>282.39999999999998</v>
      </c>
      <c r="P9" s="185"/>
      <c r="Q9" s="166" t="s">
        <v>1361</v>
      </c>
      <c r="R9" s="166" t="s">
        <v>1388</v>
      </c>
      <c r="S9" s="166" t="s">
        <v>1346</v>
      </c>
      <c r="T9" s="499" t="str">
        <f t="shared" si="3"/>
        <v>-</v>
      </c>
      <c r="U9" s="499" t="str">
        <f t="shared" si="4"/>
        <v>-</v>
      </c>
      <c r="V9" s="499" t="str">
        <f t="shared" si="5"/>
        <v>-</v>
      </c>
      <c r="W9" s="499" t="str">
        <f t="shared" si="78"/>
        <v>-</v>
      </c>
      <c r="X9" s="529" t="str">
        <f t="shared" si="6"/>
        <v>Ca-Mg-Na</v>
      </c>
      <c r="Y9" s="530" t="str">
        <f t="shared" si="7"/>
        <v>HCO3</v>
      </c>
      <c r="Z9" s="183"/>
      <c r="AA9" s="177">
        <v>34338</v>
      </c>
      <c r="AB9" s="176">
        <v>1</v>
      </c>
      <c r="AC9" s="166" t="s">
        <v>569</v>
      </c>
      <c r="AD9" s="170" t="s">
        <v>1389</v>
      </c>
      <c r="AE9" s="183"/>
      <c r="AF9" s="392">
        <v>9.1999999999999993</v>
      </c>
      <c r="AG9" s="408">
        <v>137</v>
      </c>
      <c r="AH9" s="408">
        <v>7.69</v>
      </c>
      <c r="AI9" s="392"/>
      <c r="AJ9" s="408"/>
      <c r="AK9" s="408"/>
      <c r="AL9" s="408"/>
      <c r="AM9" s="392"/>
      <c r="AN9" s="168">
        <v>2.6</v>
      </c>
      <c r="AO9" s="165">
        <v>2.8</v>
      </c>
      <c r="AP9" s="171"/>
      <c r="AQ9" s="168"/>
      <c r="AR9" s="168"/>
      <c r="AS9" s="507">
        <f t="shared" si="8"/>
        <v>98.600000000000009</v>
      </c>
      <c r="AT9" s="509">
        <f t="shared" si="9"/>
        <v>0.60577604825097053</v>
      </c>
      <c r="AU9" s="168">
        <v>6.2</v>
      </c>
      <c r="AV9" s="168">
        <v>5.4</v>
      </c>
      <c r="AW9" s="165">
        <v>9.6999999999999993</v>
      </c>
      <c r="AX9" s="165">
        <v>5.8</v>
      </c>
      <c r="AY9" s="165">
        <v>5.3</v>
      </c>
      <c r="AZ9" s="167">
        <v>61</v>
      </c>
      <c r="BA9" s="168"/>
      <c r="BB9" s="168">
        <v>4.2</v>
      </c>
      <c r="BC9" s="168"/>
      <c r="BD9" s="168"/>
      <c r="BE9" s="170" t="s">
        <v>1392</v>
      </c>
      <c r="BF9" s="168" t="s">
        <v>1393</v>
      </c>
      <c r="BG9" s="168"/>
      <c r="BH9" s="170"/>
      <c r="BI9" s="168"/>
      <c r="BJ9" s="174">
        <v>1</v>
      </c>
      <c r="BK9" s="168"/>
      <c r="BL9" s="165"/>
      <c r="BM9" s="168"/>
      <c r="BN9" s="167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5"/>
      <c r="CG9" s="168"/>
      <c r="CH9" s="168"/>
      <c r="CI9" s="168"/>
      <c r="CJ9" s="168"/>
      <c r="CK9" s="168"/>
      <c r="CL9" s="167"/>
      <c r="CM9" s="168">
        <v>8.4</v>
      </c>
      <c r="CN9" s="180">
        <v>8.1</v>
      </c>
      <c r="CO9" s="165"/>
      <c r="CP9" s="168"/>
      <c r="CQ9" s="167"/>
      <c r="CR9" s="168"/>
      <c r="CS9" s="168"/>
      <c r="CT9" s="168"/>
      <c r="CU9" s="168"/>
      <c r="CV9" s="168"/>
      <c r="CW9" s="168"/>
      <c r="CX9" s="168"/>
      <c r="CY9" s="168"/>
      <c r="CZ9" s="168"/>
      <c r="DA9" s="167"/>
      <c r="DB9" s="182"/>
      <c r="DC9" s="182"/>
      <c r="DD9" s="182"/>
      <c r="DE9" s="182"/>
      <c r="DF9" s="182"/>
      <c r="DG9" s="182"/>
      <c r="DH9" s="182"/>
      <c r="DI9" s="180"/>
      <c r="DJ9" s="180"/>
      <c r="DK9" s="180"/>
      <c r="DL9" s="180"/>
      <c r="DM9" s="180"/>
      <c r="DN9" s="180"/>
      <c r="DO9" s="180"/>
      <c r="DP9" s="180"/>
      <c r="DQ9" s="180"/>
      <c r="DR9" s="180"/>
      <c r="DS9" s="181"/>
      <c r="DT9" s="402">
        <f t="shared" si="10"/>
        <v>1</v>
      </c>
      <c r="DU9" s="100">
        <f t="shared" si="11"/>
        <v>0</v>
      </c>
      <c r="DV9" s="100">
        <f t="shared" si="12"/>
        <v>0</v>
      </c>
      <c r="DW9" s="100">
        <f t="shared" si="13"/>
        <v>1</v>
      </c>
      <c r="DX9" s="100">
        <f t="shared" si="14"/>
        <v>0</v>
      </c>
      <c r="DY9" s="229">
        <f t="shared" si="15"/>
        <v>0</v>
      </c>
      <c r="DZ9" s="100">
        <f t="shared" si="16"/>
        <v>1</v>
      </c>
      <c r="EA9" s="400">
        <f t="shared" si="17"/>
        <v>0</v>
      </c>
      <c r="EB9" s="402">
        <f t="shared" si="18"/>
        <v>0</v>
      </c>
      <c r="EC9" s="19">
        <f t="shared" si="19"/>
        <v>1</v>
      </c>
      <c r="ED9" s="19">
        <f t="shared" si="20"/>
        <v>0</v>
      </c>
      <c r="EE9" s="19">
        <f t="shared" si="21"/>
        <v>0</v>
      </c>
      <c r="EF9" s="402">
        <f t="shared" si="22"/>
        <v>0</v>
      </c>
      <c r="EG9" s="400">
        <f t="shared" si="23"/>
        <v>1</v>
      </c>
      <c r="EH9" s="400">
        <f t="shared" si="24"/>
        <v>0</v>
      </c>
      <c r="EI9" s="402">
        <f t="shared" si="25"/>
        <v>0</v>
      </c>
      <c r="EJ9" s="229">
        <f t="shared" si="26"/>
        <v>1</v>
      </c>
      <c r="EK9" s="398">
        <f t="shared" si="27"/>
        <v>6.2</v>
      </c>
      <c r="EL9" s="398">
        <f t="shared" si="28"/>
        <v>4.2</v>
      </c>
      <c r="EM9" s="398">
        <f t="shared" si="29"/>
        <v>5.4</v>
      </c>
      <c r="EN9" s="398">
        <f t="shared" si="30"/>
        <v>9.6999999999999993</v>
      </c>
      <c r="EO9" s="398" t="str">
        <f t="shared" si="31"/>
        <v/>
      </c>
      <c r="EP9" s="398" t="str">
        <f t="shared" si="32"/>
        <v/>
      </c>
      <c r="EQ9" s="398">
        <f t="shared" si="33"/>
        <v>61</v>
      </c>
      <c r="ER9" s="398" t="str">
        <f t="shared" si="34"/>
        <v/>
      </c>
      <c r="ES9" s="398">
        <f t="shared" si="35"/>
        <v>1</v>
      </c>
      <c r="ET9" s="398">
        <f t="shared" si="36"/>
        <v>5.3</v>
      </c>
      <c r="EU9" s="172">
        <f t="shared" si="37"/>
        <v>5.8</v>
      </c>
      <c r="EV9" s="57">
        <f t="shared" si="38"/>
        <v>0.26968481674481726</v>
      </c>
      <c r="EW9" s="57">
        <f t="shared" si="39"/>
        <v>0.10741687979539642</v>
      </c>
      <c r="EX9" s="57">
        <f t="shared" si="40"/>
        <v>0.44435301378317227</v>
      </c>
      <c r="EY9" s="57">
        <f t="shared" si="41"/>
        <v>0.48405609062328453</v>
      </c>
      <c r="EZ9" s="57" t="str">
        <f t="shared" si="42"/>
        <v/>
      </c>
      <c r="FA9" s="57" t="str">
        <f t="shared" si="43"/>
        <v/>
      </c>
      <c r="FB9" s="57">
        <f t="shared" si="44"/>
        <v>0.99971975069283858</v>
      </c>
      <c r="FC9" s="57" t="str">
        <f t="shared" si="45"/>
        <v/>
      </c>
      <c r="FD9" s="57">
        <f t="shared" si="46"/>
        <v>1.6127757644960317E-2</v>
      </c>
      <c r="FE9" s="57">
        <f t="shared" si="47"/>
        <v>0.11034471271858143</v>
      </c>
      <c r="FF9" s="56">
        <f t="shared" si="48"/>
        <v>0.16359687473556536</v>
      </c>
      <c r="FG9" s="59">
        <f t="shared" si="49"/>
        <v>20.657417506562151</v>
      </c>
      <c r="FH9" s="59">
        <f t="shared" si="50"/>
        <v>8.2279579546568886</v>
      </c>
      <c r="FI9" s="59">
        <f t="shared" si="51"/>
        <v>34.036716774840677</v>
      </c>
      <c r="FJ9" s="59">
        <f t="shared" si="52"/>
        <v>37.077907763940281</v>
      </c>
      <c r="FK9" s="59" t="str">
        <f t="shared" si="53"/>
        <v/>
      </c>
      <c r="FL9" s="59" t="str">
        <f t="shared" si="54"/>
        <v/>
      </c>
      <c r="FM9" s="59">
        <f t="shared" si="55"/>
        <v>77.510327382555417</v>
      </c>
      <c r="FN9" s="59" t="str">
        <f t="shared" si="56"/>
        <v/>
      </c>
      <c r="FO9" s="59">
        <f t="shared" si="57"/>
        <v>1.2504182038426741</v>
      </c>
      <c r="FP9" s="59">
        <f t="shared" si="58"/>
        <v>8.5552524113121358</v>
      </c>
      <c r="FQ9" s="66">
        <f t="shared" si="59"/>
        <v>12.684002002289757</v>
      </c>
      <c r="FR9" s="331">
        <f t="shared" si="79"/>
        <v>0.60577604825097053</v>
      </c>
      <c r="FS9" s="331">
        <f t="shared" si="60"/>
        <v>0.60577604825097053</v>
      </c>
      <c r="FT9" s="400">
        <f t="shared" si="61"/>
        <v>0</v>
      </c>
      <c r="FU9" s="400">
        <f t="shared" si="62"/>
        <v>1</v>
      </c>
      <c r="FV9" s="400">
        <f t="shared" si="63"/>
        <v>0</v>
      </c>
      <c r="FW9" s="402">
        <f t="shared" si="64"/>
        <v>0</v>
      </c>
      <c r="FX9" s="222">
        <f t="shared" si="65"/>
        <v>20.657417506562151</v>
      </c>
      <c r="FY9" s="222">
        <f t="shared" si="66"/>
        <v>37.077907763940281</v>
      </c>
      <c r="FZ9" s="222">
        <f t="shared" si="67"/>
        <v>34.036716774840677</v>
      </c>
      <c r="GA9" s="221">
        <f t="shared" si="68"/>
        <v>0</v>
      </c>
      <c r="GB9" s="222">
        <f t="shared" si="69"/>
        <v>77.510327382555417</v>
      </c>
      <c r="GC9" s="222">
        <f t="shared" si="70"/>
        <v>0</v>
      </c>
      <c r="GD9" s="222">
        <f t="shared" si="71"/>
        <v>0</v>
      </c>
      <c r="GE9" s="222">
        <f t="shared" si="72"/>
        <v>0</v>
      </c>
      <c r="GF9" s="222">
        <f t="shared" si="73"/>
        <v>0</v>
      </c>
      <c r="GG9" s="398">
        <f t="shared" si="74"/>
        <v>0</v>
      </c>
      <c r="GH9" s="399">
        <f t="shared" si="75"/>
        <v>0</v>
      </c>
      <c r="GI9" s="398" t="str">
        <f t="shared" si="76"/>
        <v>Ca-Mg-Na</v>
      </c>
      <c r="GJ9" s="398" t="str">
        <f t="shared" si="77"/>
        <v>HCO3</v>
      </c>
      <c r="GL9" s="531"/>
      <c r="GM9" s="531"/>
    </row>
    <row r="10" spans="1:195">
      <c r="A10" s="402">
        <f t="shared" si="0"/>
        <v>5</v>
      </c>
      <c r="B10" s="170" t="s">
        <v>568</v>
      </c>
      <c r="C10" s="166" t="s">
        <v>1213</v>
      </c>
      <c r="D10" s="166"/>
      <c r="E10" s="166"/>
      <c r="F10" s="408">
        <v>3541680</v>
      </c>
      <c r="G10" s="408">
        <v>5656370</v>
      </c>
      <c r="H10" s="409">
        <f t="shared" si="1"/>
        <v>541588.89799999993</v>
      </c>
      <c r="I10" s="405">
        <f t="shared" si="2"/>
        <v>5654547.2420000006</v>
      </c>
      <c r="J10" s="408">
        <v>296.52999999999997</v>
      </c>
      <c r="K10" s="408" t="s">
        <v>1355</v>
      </c>
      <c r="L10" s="171">
        <v>178.5</v>
      </c>
      <c r="M10" s="171"/>
      <c r="O10" s="171">
        <v>224.52999999999997</v>
      </c>
      <c r="P10" s="171"/>
      <c r="Q10" s="166" t="s">
        <v>1361</v>
      </c>
      <c r="R10" s="166" t="s">
        <v>1388</v>
      </c>
      <c r="S10" s="166" t="s">
        <v>1346</v>
      </c>
      <c r="T10" s="499" t="str">
        <f t="shared" si="3"/>
        <v>-</v>
      </c>
      <c r="U10" s="499" t="str">
        <f t="shared" si="4"/>
        <v>-</v>
      </c>
      <c r="V10" s="499" t="str">
        <f t="shared" si="5"/>
        <v>-</v>
      </c>
      <c r="W10" s="499" t="str">
        <f t="shared" si="78"/>
        <v>-</v>
      </c>
      <c r="X10" s="529" t="str">
        <f t="shared" si="6"/>
        <v>Ca-Mg</v>
      </c>
      <c r="Y10" s="530" t="str">
        <f t="shared" si="7"/>
        <v>HCO3</v>
      </c>
      <c r="Z10" s="183"/>
      <c r="AA10" s="177">
        <v>34807</v>
      </c>
      <c r="AB10" s="176">
        <v>1</v>
      </c>
      <c r="AC10" s="166" t="s">
        <v>569</v>
      </c>
      <c r="AD10" s="170" t="s">
        <v>1389</v>
      </c>
      <c r="AE10" s="188" t="s">
        <v>1390</v>
      </c>
      <c r="AF10" s="392">
        <v>11.3</v>
      </c>
      <c r="AG10" s="408">
        <v>254</v>
      </c>
      <c r="AH10" s="408">
        <v>7.56</v>
      </c>
      <c r="AI10" s="392"/>
      <c r="AJ10" s="408"/>
      <c r="AK10" s="408"/>
      <c r="AL10" s="408"/>
      <c r="AM10" s="397">
        <v>1</v>
      </c>
      <c r="AN10" s="168">
        <v>7.1</v>
      </c>
      <c r="AO10" s="165">
        <v>6.2</v>
      </c>
      <c r="AP10" s="171"/>
      <c r="AQ10" s="168"/>
      <c r="AR10" s="168"/>
      <c r="AS10" s="507">
        <f t="shared" si="8"/>
        <v>214.04699999999997</v>
      </c>
      <c r="AT10" s="509">
        <f t="shared" si="9"/>
        <v>0.20187479268316683</v>
      </c>
      <c r="AU10" s="168">
        <v>6.9</v>
      </c>
      <c r="AV10" s="168">
        <v>14.7</v>
      </c>
      <c r="AW10" s="165">
        <v>26.3</v>
      </c>
      <c r="AX10" s="165">
        <v>9.6999999999999993</v>
      </c>
      <c r="AY10" s="196">
        <v>17</v>
      </c>
      <c r="AZ10" s="167">
        <v>135.1</v>
      </c>
      <c r="BA10" s="168"/>
      <c r="BB10" s="168">
        <v>2.2000000000000002</v>
      </c>
      <c r="BC10" s="168"/>
      <c r="BD10" s="168"/>
      <c r="BE10" s="168">
        <v>0.1</v>
      </c>
      <c r="BF10" s="168">
        <v>4.7E-2</v>
      </c>
      <c r="BG10" s="168"/>
      <c r="BH10" s="168"/>
      <c r="BI10" s="168"/>
      <c r="BJ10" s="174">
        <v>2</v>
      </c>
      <c r="BK10" s="168"/>
      <c r="BL10" s="165"/>
      <c r="BM10" s="168"/>
      <c r="BN10" s="167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5"/>
      <c r="CG10" s="168"/>
      <c r="CH10" s="168"/>
      <c r="CI10" s="168"/>
      <c r="CJ10" s="168"/>
      <c r="CK10" s="168"/>
      <c r="CL10" s="167"/>
      <c r="CM10" s="168">
        <v>6.6</v>
      </c>
      <c r="CN10" s="180">
        <v>2.6</v>
      </c>
      <c r="CO10" s="165"/>
      <c r="CP10" s="168"/>
      <c r="CQ10" s="167"/>
      <c r="CR10" s="168"/>
      <c r="CS10" s="168"/>
      <c r="CT10" s="168"/>
      <c r="CU10" s="168"/>
      <c r="CV10" s="168"/>
      <c r="CW10" s="168"/>
      <c r="CX10" s="168"/>
      <c r="CY10" s="168"/>
      <c r="CZ10" s="168"/>
      <c r="DA10" s="167"/>
      <c r="DB10" s="182"/>
      <c r="DC10" s="182"/>
      <c r="DD10" s="182"/>
      <c r="DE10" s="182"/>
      <c r="DF10" s="182"/>
      <c r="DG10" s="182"/>
      <c r="DH10" s="182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1"/>
      <c r="DT10" s="402">
        <f t="shared" si="10"/>
        <v>1</v>
      </c>
      <c r="DU10" s="100">
        <f t="shared" si="11"/>
        <v>0</v>
      </c>
      <c r="DV10" s="100">
        <f t="shared" si="12"/>
        <v>0</v>
      </c>
      <c r="DW10" s="100">
        <f t="shared" si="13"/>
        <v>1</v>
      </c>
      <c r="DX10" s="100">
        <f t="shared" si="14"/>
        <v>0</v>
      </c>
      <c r="DY10" s="229">
        <f t="shared" si="15"/>
        <v>0</v>
      </c>
      <c r="DZ10" s="100">
        <f t="shared" si="16"/>
        <v>1</v>
      </c>
      <c r="EA10" s="400">
        <f t="shared" si="17"/>
        <v>0</v>
      </c>
      <c r="EB10" s="402">
        <f t="shared" si="18"/>
        <v>0</v>
      </c>
      <c r="EC10" s="19">
        <f t="shared" si="19"/>
        <v>1</v>
      </c>
      <c r="ED10" s="19">
        <f t="shared" si="20"/>
        <v>0</v>
      </c>
      <c r="EE10" s="19">
        <f t="shared" si="21"/>
        <v>0</v>
      </c>
      <c r="EF10" s="402">
        <f t="shared" si="22"/>
        <v>0</v>
      </c>
      <c r="EG10" s="400">
        <f t="shared" si="23"/>
        <v>1</v>
      </c>
      <c r="EH10" s="400">
        <f t="shared" si="24"/>
        <v>0</v>
      </c>
      <c r="EI10" s="402">
        <f t="shared" si="25"/>
        <v>0</v>
      </c>
      <c r="EJ10" s="229">
        <f t="shared" si="26"/>
        <v>1</v>
      </c>
      <c r="EK10" s="398">
        <f t="shared" si="27"/>
        <v>6.9</v>
      </c>
      <c r="EL10" s="398">
        <f t="shared" si="28"/>
        <v>2.2000000000000002</v>
      </c>
      <c r="EM10" s="398">
        <f t="shared" si="29"/>
        <v>14.7</v>
      </c>
      <c r="EN10" s="398">
        <f t="shared" si="30"/>
        <v>26.3</v>
      </c>
      <c r="EO10" s="398">
        <f t="shared" si="31"/>
        <v>4.7E-2</v>
      </c>
      <c r="EP10" s="398">
        <f t="shared" si="32"/>
        <v>0.1</v>
      </c>
      <c r="EQ10" s="398">
        <f t="shared" si="33"/>
        <v>135.1</v>
      </c>
      <c r="ER10" s="398" t="str">
        <f t="shared" si="34"/>
        <v/>
      </c>
      <c r="ES10" s="398">
        <f t="shared" si="35"/>
        <v>2</v>
      </c>
      <c r="ET10" s="398">
        <f t="shared" si="36"/>
        <v>17</v>
      </c>
      <c r="EU10" s="172">
        <f t="shared" si="37"/>
        <v>9.6999999999999993</v>
      </c>
      <c r="EV10" s="57">
        <f t="shared" si="38"/>
        <v>0.30013310250632891</v>
      </c>
      <c r="EW10" s="57">
        <f t="shared" si="39"/>
        <v>5.6265984654731462E-2</v>
      </c>
      <c r="EX10" s="57">
        <f t="shared" si="40"/>
        <v>1.2096276486319688</v>
      </c>
      <c r="EY10" s="57">
        <f t="shared" si="41"/>
        <v>1.312440740555916</v>
      </c>
      <c r="EZ10" s="57">
        <f t="shared" si="42"/>
        <v>1.7139210502324731E-3</v>
      </c>
      <c r="FA10" s="57">
        <f t="shared" si="43"/>
        <v>5.3720118184260009E-3</v>
      </c>
      <c r="FB10" s="57">
        <f t="shared" si="44"/>
        <v>2.2141334150590573</v>
      </c>
      <c r="FC10" s="57" t="str">
        <f t="shared" si="45"/>
        <v/>
      </c>
      <c r="FD10" s="57">
        <f t="shared" si="46"/>
        <v>3.2255515289920635E-2</v>
      </c>
      <c r="FE10" s="57">
        <f t="shared" si="47"/>
        <v>0.3539358709841291</v>
      </c>
      <c r="FF10" s="56">
        <f t="shared" si="48"/>
        <v>0.27360166981637657</v>
      </c>
      <c r="FG10" s="59">
        <f t="shared" si="49"/>
        <v>10.401231928252813</v>
      </c>
      <c r="FH10" s="59">
        <f t="shared" si="50"/>
        <v>1.9499200560625758</v>
      </c>
      <c r="FI10" s="59">
        <f t="shared" si="51"/>
        <v>41.920126821009021</v>
      </c>
      <c r="FJ10" s="59">
        <f t="shared" si="52"/>
        <v>45.483155375445797</v>
      </c>
      <c r="FK10" s="59">
        <f t="shared" si="53"/>
        <v>5.9396615039511262E-2</v>
      </c>
      <c r="FL10" s="59">
        <f t="shared" si="54"/>
        <v>0.18616920419028329</v>
      </c>
      <c r="FM10" s="59">
        <f t="shared" si="55"/>
        <v>77.042103800709654</v>
      </c>
      <c r="FN10" s="59" t="str">
        <f t="shared" si="56"/>
        <v/>
      </c>
      <c r="FO10" s="59">
        <f t="shared" si="57"/>
        <v>1.1223500536191311</v>
      </c>
      <c r="FP10" s="59">
        <f t="shared" si="58"/>
        <v>12.315411494942159</v>
      </c>
      <c r="FQ10" s="66">
        <f t="shared" si="59"/>
        <v>9.5201346507290481</v>
      </c>
      <c r="FR10" s="331">
        <f t="shared" si="79"/>
        <v>0.20187479268316683</v>
      </c>
      <c r="FS10" s="331">
        <f t="shared" si="60"/>
        <v>0.20187479268316683</v>
      </c>
      <c r="FT10" s="400">
        <f t="shared" si="61"/>
        <v>0</v>
      </c>
      <c r="FU10" s="400">
        <f t="shared" si="62"/>
        <v>1</v>
      </c>
      <c r="FV10" s="400">
        <f t="shared" si="63"/>
        <v>0</v>
      </c>
      <c r="FW10" s="402">
        <f t="shared" si="64"/>
        <v>0</v>
      </c>
      <c r="FX10" s="222">
        <f t="shared" si="65"/>
        <v>0</v>
      </c>
      <c r="FY10" s="222">
        <f t="shared" si="66"/>
        <v>45.483155375445797</v>
      </c>
      <c r="FZ10" s="222">
        <f t="shared" si="67"/>
        <v>41.920126821009021</v>
      </c>
      <c r="GA10" s="221">
        <f t="shared" si="68"/>
        <v>0</v>
      </c>
      <c r="GB10" s="222">
        <f t="shared" si="69"/>
        <v>77.042103800709654</v>
      </c>
      <c r="GC10" s="222">
        <f t="shared" si="70"/>
        <v>0</v>
      </c>
      <c r="GD10" s="222">
        <f t="shared" si="71"/>
        <v>0</v>
      </c>
      <c r="GE10" s="222">
        <f t="shared" si="72"/>
        <v>0</v>
      </c>
      <c r="GF10" s="222">
        <f t="shared" si="73"/>
        <v>0</v>
      </c>
      <c r="GG10" s="398">
        <f t="shared" si="74"/>
        <v>0</v>
      </c>
      <c r="GH10" s="399">
        <f t="shared" si="75"/>
        <v>0</v>
      </c>
      <c r="GI10" s="398" t="str">
        <f t="shared" si="76"/>
        <v>Ca-Mg</v>
      </c>
      <c r="GJ10" s="398" t="str">
        <f t="shared" si="77"/>
        <v>HCO3</v>
      </c>
      <c r="GL10" s="531"/>
      <c r="GM10" s="531"/>
    </row>
    <row r="11" spans="1:195">
      <c r="A11" s="402">
        <f t="shared" si="0"/>
        <v>6</v>
      </c>
      <c r="B11" s="64" t="s">
        <v>359</v>
      </c>
      <c r="C11" s="398" t="s">
        <v>238</v>
      </c>
      <c r="F11" s="548">
        <v>3467360</v>
      </c>
      <c r="G11" s="548">
        <v>5512640</v>
      </c>
      <c r="H11" s="409">
        <f t="shared" si="1"/>
        <v>467298.62600000005</v>
      </c>
      <c r="I11" s="409">
        <f t="shared" si="2"/>
        <v>5510874.7340000002</v>
      </c>
      <c r="J11" s="400">
        <v>92</v>
      </c>
      <c r="K11" s="400" t="s">
        <v>1356</v>
      </c>
      <c r="L11" s="19">
        <v>435</v>
      </c>
      <c r="Q11" s="67" t="s">
        <v>2846</v>
      </c>
      <c r="R11" s="64" t="s">
        <v>1394</v>
      </c>
      <c r="S11" s="2" t="s">
        <v>2835</v>
      </c>
      <c r="T11" s="499" t="str">
        <f t="shared" si="3"/>
        <v>-</v>
      </c>
      <c r="U11" s="499" t="str">
        <f t="shared" si="4"/>
        <v>-</v>
      </c>
      <c r="V11" s="499" t="str">
        <f t="shared" si="5"/>
        <v>B</v>
      </c>
      <c r="W11" s="499" t="str">
        <f t="shared" si="78"/>
        <v>-</v>
      </c>
      <c r="X11" s="529" t="str">
        <f t="shared" si="6"/>
        <v>Na-Ca</v>
      </c>
      <c r="Y11" s="530" t="str">
        <f t="shared" si="7"/>
        <v>Cl</v>
      </c>
      <c r="Z11" s="172" t="s">
        <v>1395</v>
      </c>
      <c r="AA11" s="51">
        <v>23111</v>
      </c>
      <c r="AB11" s="100">
        <v>1</v>
      </c>
      <c r="AD11" s="2" t="s">
        <v>1396</v>
      </c>
      <c r="AE11" s="70"/>
      <c r="AF11" s="391">
        <v>17.2</v>
      </c>
      <c r="AI11" s="546"/>
      <c r="AR11" s="69">
        <v>11249.1</v>
      </c>
      <c r="AS11" s="507">
        <f t="shared" si="8"/>
        <v>18180.5</v>
      </c>
      <c r="AT11" s="509">
        <f t="shared" si="9"/>
        <v>0.97566638607690359</v>
      </c>
      <c r="AU11" s="398">
        <v>5100</v>
      </c>
      <c r="AV11" s="398">
        <v>224</v>
      </c>
      <c r="AW11" s="399">
        <v>1360</v>
      </c>
      <c r="AX11" s="398">
        <v>11100</v>
      </c>
      <c r="AY11" s="69">
        <v>0</v>
      </c>
      <c r="AZ11" s="172">
        <v>144.5</v>
      </c>
      <c r="BE11" s="398">
        <v>252</v>
      </c>
      <c r="BO11" s="138"/>
      <c r="BP11" s="547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49"/>
      <c r="CG11" s="138"/>
      <c r="CH11" s="138"/>
      <c r="CI11" s="138"/>
      <c r="CJ11" s="138"/>
      <c r="CK11" s="138"/>
      <c r="CL11" s="139"/>
      <c r="CM11" s="138"/>
      <c r="CN11" s="138">
        <v>230</v>
      </c>
      <c r="CO11" s="149"/>
      <c r="DB11" s="241"/>
      <c r="DC11" s="241"/>
      <c r="DD11" s="241"/>
      <c r="DE11" s="241"/>
      <c r="DF11" s="241"/>
      <c r="DG11" s="241"/>
      <c r="DH11" s="241"/>
      <c r="DI11" s="244"/>
      <c r="DJ11" s="244"/>
      <c r="DK11" s="244"/>
      <c r="DL11" s="244"/>
      <c r="DM11" s="244"/>
      <c r="DN11" s="244"/>
      <c r="DO11" s="244"/>
      <c r="DP11" s="244"/>
      <c r="DQ11" s="244"/>
      <c r="DR11" s="244"/>
      <c r="DS11" s="472"/>
      <c r="DT11" s="402">
        <f t="shared" si="10"/>
        <v>1</v>
      </c>
      <c r="DU11" s="100">
        <f t="shared" si="11"/>
        <v>0</v>
      </c>
      <c r="DV11" s="100">
        <f t="shared" si="12"/>
        <v>0</v>
      </c>
      <c r="DW11" s="100">
        <f t="shared" si="13"/>
        <v>0</v>
      </c>
      <c r="DX11" s="100">
        <f t="shared" si="14"/>
        <v>1</v>
      </c>
      <c r="DY11" s="229">
        <f t="shared" si="15"/>
        <v>0</v>
      </c>
      <c r="DZ11" s="100">
        <f t="shared" si="16"/>
        <v>1</v>
      </c>
      <c r="EA11" s="400">
        <f t="shared" si="17"/>
        <v>0</v>
      </c>
      <c r="EB11" s="402">
        <f t="shared" si="18"/>
        <v>0</v>
      </c>
      <c r="EC11" s="19">
        <f t="shared" si="19"/>
        <v>0</v>
      </c>
      <c r="ED11" s="19">
        <f t="shared" si="20"/>
        <v>0</v>
      </c>
      <c r="EE11" s="19">
        <f t="shared" si="21"/>
        <v>1</v>
      </c>
      <c r="EF11" s="402">
        <f t="shared" si="22"/>
        <v>0</v>
      </c>
      <c r="EG11" s="400">
        <f t="shared" si="23"/>
        <v>1</v>
      </c>
      <c r="EH11" s="400">
        <f t="shared" si="24"/>
        <v>0</v>
      </c>
      <c r="EI11" s="402">
        <f t="shared" si="25"/>
        <v>0</v>
      </c>
      <c r="EJ11" s="229">
        <f t="shared" si="26"/>
        <v>2</v>
      </c>
      <c r="EK11" s="398">
        <f t="shared" si="27"/>
        <v>5100</v>
      </c>
      <c r="EL11" s="398" t="str">
        <f t="shared" si="28"/>
        <v/>
      </c>
      <c r="EM11" s="398">
        <f t="shared" si="29"/>
        <v>224</v>
      </c>
      <c r="EN11" s="398">
        <f t="shared" si="30"/>
        <v>1360</v>
      </c>
      <c r="EO11" s="398" t="str">
        <f t="shared" si="31"/>
        <v/>
      </c>
      <c r="EP11" s="398">
        <f t="shared" si="32"/>
        <v>252</v>
      </c>
      <c r="EQ11" s="398">
        <f t="shared" si="33"/>
        <v>144.5</v>
      </c>
      <c r="ER11" s="398" t="str">
        <f t="shared" si="34"/>
        <v/>
      </c>
      <c r="ES11" s="398" t="str">
        <f t="shared" si="35"/>
        <v/>
      </c>
      <c r="ET11" s="398">
        <f t="shared" si="36"/>
        <v>0</v>
      </c>
      <c r="EU11" s="172">
        <f t="shared" si="37"/>
        <v>11100</v>
      </c>
      <c r="EV11" s="57">
        <f t="shared" si="38"/>
        <v>221.83751054815613</v>
      </c>
      <c r="EW11" s="57" t="str">
        <f t="shared" si="39"/>
        <v/>
      </c>
      <c r="EX11" s="57">
        <f t="shared" si="40"/>
        <v>18.432421312487143</v>
      </c>
      <c r="EY11" s="57">
        <f t="shared" si="41"/>
        <v>67.867658066769792</v>
      </c>
      <c r="EZ11" s="57" t="str">
        <f t="shared" si="42"/>
        <v/>
      </c>
      <c r="FA11" s="57">
        <f t="shared" si="43"/>
        <v>13.537469782433522</v>
      </c>
      <c r="FB11" s="57">
        <f t="shared" si="44"/>
        <v>2.3681885897559867</v>
      </c>
      <c r="FC11" s="57" t="str">
        <f t="shared" si="45"/>
        <v/>
      </c>
      <c r="FD11" s="57" t="str">
        <f t="shared" si="46"/>
        <v/>
      </c>
      <c r="FE11" s="57">
        <f t="shared" si="47"/>
        <v>0</v>
      </c>
      <c r="FF11" s="56">
        <f t="shared" si="48"/>
        <v>313.09057061461647</v>
      </c>
      <c r="FG11" s="59">
        <f t="shared" si="49"/>
        <v>68.963229772384381</v>
      </c>
      <c r="FH11" s="59" t="str">
        <f t="shared" si="50"/>
        <v/>
      </c>
      <c r="FI11" s="59">
        <f t="shared" si="51"/>
        <v>5.730136905582091</v>
      </c>
      <c r="FJ11" s="59">
        <f t="shared" si="52"/>
        <v>21.098203301178202</v>
      </c>
      <c r="FK11" s="59" t="str">
        <f t="shared" si="53"/>
        <v/>
      </c>
      <c r="FL11" s="59">
        <f t="shared" si="54"/>
        <v>4.2084300208553405</v>
      </c>
      <c r="FM11" s="59">
        <f t="shared" si="55"/>
        <v>0.7507125799039035</v>
      </c>
      <c r="FN11" s="59" t="str">
        <f t="shared" si="56"/>
        <v/>
      </c>
      <c r="FO11" s="59" t="str">
        <f t="shared" si="57"/>
        <v/>
      </c>
      <c r="FP11" s="59">
        <f t="shared" si="58"/>
        <v>0</v>
      </c>
      <c r="FQ11" s="66">
        <f t="shared" si="59"/>
        <v>99.24928742009611</v>
      </c>
      <c r="FR11" s="331">
        <f t="shared" si="79"/>
        <v>0.97566638607690359</v>
      </c>
      <c r="FS11" s="331">
        <f t="shared" si="60"/>
        <v>0.97566638607690359</v>
      </c>
      <c r="FT11" s="400">
        <f t="shared" si="61"/>
        <v>0</v>
      </c>
      <c r="FU11" s="400">
        <f t="shared" si="62"/>
        <v>1</v>
      </c>
      <c r="FV11" s="400">
        <f t="shared" si="63"/>
        <v>0</v>
      </c>
      <c r="FW11" s="402">
        <f t="shared" si="64"/>
        <v>0</v>
      </c>
      <c r="FX11" s="222">
        <f t="shared" si="65"/>
        <v>68.963229772384381</v>
      </c>
      <c r="FY11" s="222">
        <f t="shared" si="66"/>
        <v>21.098203301178202</v>
      </c>
      <c r="FZ11" s="222">
        <f t="shared" si="67"/>
        <v>0</v>
      </c>
      <c r="GA11" s="221">
        <f t="shared" si="68"/>
        <v>99.24928742009611</v>
      </c>
      <c r="GB11" s="222">
        <f t="shared" si="69"/>
        <v>0</v>
      </c>
      <c r="GC11" s="222">
        <f t="shared" si="70"/>
        <v>0</v>
      </c>
      <c r="GD11" s="222">
        <f t="shared" si="71"/>
        <v>0</v>
      </c>
      <c r="GE11" s="222">
        <f t="shared" si="72"/>
        <v>0</v>
      </c>
      <c r="GF11" s="222">
        <f t="shared" si="73"/>
        <v>0</v>
      </c>
      <c r="GG11" s="398">
        <f t="shared" si="74"/>
        <v>0</v>
      </c>
      <c r="GH11" s="399">
        <f t="shared" si="75"/>
        <v>0</v>
      </c>
      <c r="GI11" s="398" t="str">
        <f t="shared" si="76"/>
        <v>Na-Ca</v>
      </c>
      <c r="GJ11" s="398" t="str">
        <f t="shared" si="77"/>
        <v>Cl</v>
      </c>
      <c r="GL11" s="531"/>
      <c r="GM11" s="531"/>
    </row>
    <row r="12" spans="1:195" s="69" customFormat="1">
      <c r="A12" s="402">
        <f t="shared" si="0"/>
        <v>7</v>
      </c>
      <c r="B12" s="65" t="s">
        <v>1397</v>
      </c>
      <c r="C12" s="91" t="s">
        <v>688</v>
      </c>
      <c r="D12" s="91"/>
      <c r="E12" s="91"/>
      <c r="F12" s="549">
        <v>3495542</v>
      </c>
      <c r="G12" s="549">
        <v>5572886</v>
      </c>
      <c r="H12" s="410">
        <f t="shared" si="1"/>
        <v>495469.35320000001</v>
      </c>
      <c r="I12" s="410">
        <f t="shared" si="2"/>
        <v>5571096.6356000006</v>
      </c>
      <c r="J12" s="408">
        <v>138.94</v>
      </c>
      <c r="K12" s="392" t="s">
        <v>1356</v>
      </c>
      <c r="L12" s="171">
        <v>372</v>
      </c>
      <c r="M12" s="185">
        <v>294</v>
      </c>
      <c r="N12" s="185">
        <v>294</v>
      </c>
      <c r="O12" s="171"/>
      <c r="P12" s="171"/>
      <c r="Q12" s="64" t="s">
        <v>1369</v>
      </c>
      <c r="R12" s="65" t="s">
        <v>276</v>
      </c>
      <c r="S12" s="65" t="s">
        <v>1347</v>
      </c>
      <c r="T12" s="499" t="str">
        <f t="shared" si="3"/>
        <v>-</v>
      </c>
      <c r="U12" s="499" t="str">
        <f t="shared" si="4"/>
        <v>-</v>
      </c>
      <c r="V12" s="499" t="str">
        <f t="shared" si="5"/>
        <v>-</v>
      </c>
      <c r="W12" s="499" t="str">
        <f t="shared" si="78"/>
        <v>-</v>
      </c>
      <c r="X12" s="529" t="str">
        <f t="shared" si="6"/>
        <v>Na</v>
      </c>
      <c r="Y12" s="530" t="str">
        <f t="shared" si="7"/>
        <v>HCO3-Cl</v>
      </c>
      <c r="Z12" s="404"/>
      <c r="AA12" s="177">
        <v>17989</v>
      </c>
      <c r="AB12" s="176">
        <v>1</v>
      </c>
      <c r="AC12" s="91" t="s">
        <v>689</v>
      </c>
      <c r="AD12" s="65" t="s">
        <v>1398</v>
      </c>
      <c r="AE12" s="61" t="s">
        <v>2701</v>
      </c>
      <c r="AF12" s="392">
        <v>18</v>
      </c>
      <c r="AG12" s="408"/>
      <c r="AH12" s="408"/>
      <c r="AI12" s="550"/>
      <c r="AJ12" s="408"/>
      <c r="AK12" s="408"/>
      <c r="AL12" s="408"/>
      <c r="AM12" s="392"/>
      <c r="AO12" s="401"/>
      <c r="AP12" s="171"/>
      <c r="AQ12" s="69">
        <v>394</v>
      </c>
      <c r="AS12" s="507">
        <f t="shared" si="8"/>
        <v>620.21</v>
      </c>
      <c r="AT12" s="511">
        <f t="shared" si="9"/>
        <v>7.8661169245615066E-3</v>
      </c>
      <c r="AU12" s="403">
        <v>174.7</v>
      </c>
      <c r="AV12" s="69">
        <v>3.65</v>
      </c>
      <c r="AW12" s="401">
        <v>4.01</v>
      </c>
      <c r="AX12" s="69">
        <v>74.45</v>
      </c>
      <c r="AY12" s="165">
        <v>9.6</v>
      </c>
      <c r="AZ12" s="70">
        <v>353.8</v>
      </c>
      <c r="BB12" s="403"/>
      <c r="BC12" s="401"/>
      <c r="BL12" s="401"/>
      <c r="BN12" s="70"/>
      <c r="BO12" s="143"/>
      <c r="BP12" s="551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1"/>
      <c r="CG12" s="143"/>
      <c r="CH12" s="143"/>
      <c r="CI12" s="143"/>
      <c r="CJ12" s="143"/>
      <c r="CK12" s="143"/>
      <c r="CL12" s="144"/>
      <c r="CM12" s="143"/>
      <c r="CN12" s="143" t="s">
        <v>3116</v>
      </c>
      <c r="CO12" s="141"/>
      <c r="CQ12" s="70"/>
      <c r="DA12" s="70"/>
      <c r="DB12" s="182"/>
      <c r="DC12" s="182"/>
      <c r="DD12" s="182"/>
      <c r="DE12" s="182"/>
      <c r="DF12" s="182"/>
      <c r="DG12" s="182"/>
      <c r="DH12" s="182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1"/>
      <c r="DT12" s="402">
        <f t="shared" si="10"/>
        <v>1</v>
      </c>
      <c r="DU12" s="100">
        <f t="shared" si="11"/>
        <v>0</v>
      </c>
      <c r="DV12" s="100">
        <f t="shared" si="12"/>
        <v>0</v>
      </c>
      <c r="DW12" s="100">
        <f t="shared" si="13"/>
        <v>1</v>
      </c>
      <c r="DX12" s="100">
        <f t="shared" si="14"/>
        <v>0</v>
      </c>
      <c r="DY12" s="229">
        <f t="shared" si="15"/>
        <v>0</v>
      </c>
      <c r="DZ12" s="100">
        <f t="shared" si="16"/>
        <v>1</v>
      </c>
      <c r="EA12" s="400">
        <f t="shared" si="17"/>
        <v>0</v>
      </c>
      <c r="EB12" s="402">
        <f t="shared" si="18"/>
        <v>0</v>
      </c>
      <c r="EC12" s="19">
        <f t="shared" si="19"/>
        <v>1</v>
      </c>
      <c r="ED12" s="19">
        <f t="shared" si="20"/>
        <v>0</v>
      </c>
      <c r="EE12" s="19">
        <f t="shared" si="21"/>
        <v>0</v>
      </c>
      <c r="EF12" s="402">
        <f t="shared" si="22"/>
        <v>0</v>
      </c>
      <c r="EG12" s="400">
        <f t="shared" si="23"/>
        <v>0</v>
      </c>
      <c r="EH12" s="400">
        <f t="shared" si="24"/>
        <v>0</v>
      </c>
      <c r="EI12" s="402">
        <f t="shared" si="25"/>
        <v>1</v>
      </c>
      <c r="EJ12" s="229">
        <f t="shared" si="26"/>
        <v>1</v>
      </c>
      <c r="EK12" s="398">
        <f t="shared" si="27"/>
        <v>174.7</v>
      </c>
      <c r="EL12" s="398" t="str">
        <f t="shared" si="28"/>
        <v/>
      </c>
      <c r="EM12" s="398">
        <f t="shared" si="29"/>
        <v>3.65</v>
      </c>
      <c r="EN12" s="398">
        <f t="shared" si="30"/>
        <v>4.01</v>
      </c>
      <c r="EO12" s="398" t="str">
        <f t="shared" si="31"/>
        <v/>
      </c>
      <c r="EP12" s="398" t="str">
        <f t="shared" si="32"/>
        <v/>
      </c>
      <c r="EQ12" s="398">
        <f t="shared" si="33"/>
        <v>353.8</v>
      </c>
      <c r="ER12" s="398" t="str">
        <f t="shared" si="34"/>
        <v/>
      </c>
      <c r="ES12" s="398" t="str">
        <f t="shared" si="35"/>
        <v/>
      </c>
      <c r="ET12" s="398">
        <f t="shared" si="36"/>
        <v>9.6</v>
      </c>
      <c r="EU12" s="172">
        <f t="shared" si="37"/>
        <v>74.45</v>
      </c>
      <c r="EV12" s="57">
        <f t="shared" si="38"/>
        <v>7.5990221750515436</v>
      </c>
      <c r="EW12" s="57" t="str">
        <f t="shared" si="39"/>
        <v/>
      </c>
      <c r="EX12" s="57">
        <f t="shared" si="40"/>
        <v>0.3003497222793664</v>
      </c>
      <c r="EY12" s="57">
        <f t="shared" si="41"/>
        <v>0.20010978591746093</v>
      </c>
      <c r="EZ12" s="57" t="str">
        <f t="shared" si="42"/>
        <v/>
      </c>
      <c r="FA12" s="57" t="str">
        <f t="shared" si="43"/>
        <v/>
      </c>
      <c r="FB12" s="57">
        <f t="shared" si="44"/>
        <v>5.7983745540184639</v>
      </c>
      <c r="FC12" s="57" t="str">
        <f t="shared" si="45"/>
        <v/>
      </c>
      <c r="FD12" s="57" t="str">
        <f t="shared" si="46"/>
        <v/>
      </c>
      <c r="FE12" s="57">
        <f t="shared" si="47"/>
        <v>0.19986966832044936</v>
      </c>
      <c r="FF12" s="56">
        <f t="shared" si="48"/>
        <v>2.0999633317349726</v>
      </c>
      <c r="FG12" s="59">
        <f t="shared" si="49"/>
        <v>93.821092166528459</v>
      </c>
      <c r="FH12" s="59" t="str">
        <f t="shared" si="50"/>
        <v/>
      </c>
      <c r="FI12" s="59">
        <f t="shared" si="51"/>
        <v>3.7082585531437164</v>
      </c>
      <c r="FJ12" s="59">
        <f t="shared" si="52"/>
        <v>2.4706492803278377</v>
      </c>
      <c r="FK12" s="59" t="str">
        <f t="shared" si="53"/>
        <v/>
      </c>
      <c r="FL12" s="59" t="str">
        <f t="shared" si="54"/>
        <v/>
      </c>
      <c r="FM12" s="59">
        <f t="shared" si="55"/>
        <v>71.600715532433256</v>
      </c>
      <c r="FN12" s="59" t="str">
        <f t="shared" si="56"/>
        <v/>
      </c>
      <c r="FO12" s="59" t="str">
        <f t="shared" si="57"/>
        <v/>
      </c>
      <c r="FP12" s="59">
        <f t="shared" si="58"/>
        <v>2.4680729283099554</v>
      </c>
      <c r="FQ12" s="66">
        <f t="shared" si="59"/>
        <v>25.931211539256793</v>
      </c>
      <c r="FR12" s="331">
        <f t="shared" si="79"/>
        <v>7.8661169245615066E-3</v>
      </c>
      <c r="FS12" s="331">
        <f t="shared" si="60"/>
        <v>7.8661169245615066E-3</v>
      </c>
      <c r="FT12" s="400">
        <f t="shared" si="61"/>
        <v>0</v>
      </c>
      <c r="FU12" s="400">
        <f t="shared" si="62"/>
        <v>1</v>
      </c>
      <c r="FV12" s="400">
        <f t="shared" si="63"/>
        <v>0</v>
      </c>
      <c r="FW12" s="402">
        <f t="shared" si="64"/>
        <v>0</v>
      </c>
      <c r="FX12" s="222">
        <f t="shared" si="65"/>
        <v>93.821092166528459</v>
      </c>
      <c r="FY12" s="222">
        <f t="shared" si="66"/>
        <v>0</v>
      </c>
      <c r="FZ12" s="222">
        <f t="shared" si="67"/>
        <v>0</v>
      </c>
      <c r="GA12" s="221">
        <f t="shared" si="68"/>
        <v>25.931211539256793</v>
      </c>
      <c r="GB12" s="222">
        <f t="shared" si="69"/>
        <v>71.600715532433256</v>
      </c>
      <c r="GC12" s="222">
        <f t="shared" si="70"/>
        <v>0</v>
      </c>
      <c r="GD12" s="222">
        <f t="shared" si="71"/>
        <v>0</v>
      </c>
      <c r="GE12" s="222">
        <f t="shared" si="72"/>
        <v>0</v>
      </c>
      <c r="GF12" s="222">
        <f t="shared" si="73"/>
        <v>0</v>
      </c>
      <c r="GG12" s="398">
        <f t="shared" si="74"/>
        <v>0</v>
      </c>
      <c r="GH12" s="399">
        <f t="shared" si="75"/>
        <v>0</v>
      </c>
      <c r="GI12" s="398" t="str">
        <f t="shared" si="76"/>
        <v>Na</v>
      </c>
      <c r="GJ12" s="398" t="str">
        <f t="shared" si="77"/>
        <v>HCO3-Cl</v>
      </c>
      <c r="GL12" s="532"/>
      <c r="GM12" s="532"/>
    </row>
    <row r="13" spans="1:195" ht="14.25">
      <c r="A13" s="402">
        <f t="shared" si="0"/>
        <v>8</v>
      </c>
      <c r="B13" s="64" t="s">
        <v>294</v>
      </c>
      <c r="C13" s="2" t="s">
        <v>299</v>
      </c>
      <c r="D13" s="2"/>
      <c r="E13" s="2"/>
      <c r="F13" s="400">
        <v>3501500</v>
      </c>
      <c r="G13" s="400">
        <v>5693580</v>
      </c>
      <c r="H13" s="409">
        <f t="shared" si="1"/>
        <v>501424.97000000003</v>
      </c>
      <c r="I13" s="405">
        <f t="shared" si="2"/>
        <v>5691742.358</v>
      </c>
      <c r="J13" s="391">
        <v>291.5</v>
      </c>
      <c r="K13" s="400" t="s">
        <v>1356</v>
      </c>
      <c r="L13" s="171">
        <v>401</v>
      </c>
      <c r="Q13" s="64" t="s">
        <v>2843</v>
      </c>
      <c r="R13" s="64" t="s">
        <v>2927</v>
      </c>
      <c r="S13" s="64" t="s">
        <v>1347</v>
      </c>
      <c r="T13" s="499" t="str">
        <f t="shared" si="3"/>
        <v>-</v>
      </c>
      <c r="U13" s="499" t="str">
        <f t="shared" si="4"/>
        <v>M</v>
      </c>
      <c r="V13" s="499" t="str">
        <f t="shared" si="5"/>
        <v>-</v>
      </c>
      <c r="W13" s="499" t="str">
        <f t="shared" si="78"/>
        <v>-</v>
      </c>
      <c r="X13" s="529" t="str">
        <f t="shared" si="6"/>
        <v>Ca-Mg</v>
      </c>
      <c r="Y13" s="530" t="str">
        <f t="shared" si="7"/>
        <v>SO4</v>
      </c>
      <c r="Z13" s="60" t="s">
        <v>1399</v>
      </c>
      <c r="AA13" s="51">
        <v>26473</v>
      </c>
      <c r="AB13" s="100">
        <v>1</v>
      </c>
      <c r="AC13" s="380" t="s">
        <v>412</v>
      </c>
      <c r="AD13" s="91" t="s">
        <v>1400</v>
      </c>
      <c r="AE13" s="61" t="s">
        <v>2704</v>
      </c>
      <c r="AF13" s="391">
        <v>14.3</v>
      </c>
      <c r="AI13" s="552"/>
      <c r="AN13" s="398">
        <v>64.400000000000006</v>
      </c>
      <c r="AO13" s="399">
        <v>13.2</v>
      </c>
      <c r="AP13" s="171">
        <v>1.7</v>
      </c>
      <c r="AQ13" s="398">
        <v>1647</v>
      </c>
      <c r="AR13" s="69">
        <v>1762</v>
      </c>
      <c r="AS13" s="507">
        <f t="shared" si="8"/>
        <v>1790.1490000000001</v>
      </c>
      <c r="AT13" s="509">
        <f t="shared" si="9"/>
        <v>-0.1283927270154154</v>
      </c>
      <c r="AU13" s="398">
        <v>55</v>
      </c>
      <c r="AV13" s="398">
        <v>85.2</v>
      </c>
      <c r="AW13" s="399">
        <v>320.2</v>
      </c>
      <c r="AX13" s="398">
        <v>13.2</v>
      </c>
      <c r="AY13" s="398">
        <v>985.6</v>
      </c>
      <c r="AZ13" s="172">
        <v>286.60000000000002</v>
      </c>
      <c r="BA13" s="401">
        <v>0.16</v>
      </c>
      <c r="BB13" s="401">
        <v>3.27</v>
      </c>
      <c r="BC13" s="161">
        <v>6</v>
      </c>
      <c r="BD13" s="57">
        <v>0.3</v>
      </c>
      <c r="BE13" s="401">
        <v>1.95</v>
      </c>
      <c r="BF13" s="398">
        <v>0.04</v>
      </c>
      <c r="BG13" s="398">
        <v>1.5</v>
      </c>
      <c r="BH13" s="398">
        <v>2.9000000000000001E-2</v>
      </c>
      <c r="BI13" s="93">
        <v>0.01</v>
      </c>
      <c r="BJ13" s="59">
        <v>3</v>
      </c>
      <c r="BK13" s="398">
        <v>7.0000000000000007E-2</v>
      </c>
      <c r="BM13" s="398">
        <v>27.3</v>
      </c>
      <c r="BN13" s="172">
        <v>0.57999999999999996</v>
      </c>
      <c r="BO13" s="138">
        <v>3</v>
      </c>
      <c r="BP13" s="553">
        <v>50</v>
      </c>
      <c r="BQ13" s="138">
        <v>22</v>
      </c>
      <c r="BR13" s="138"/>
      <c r="BS13" s="138"/>
      <c r="BT13" s="138"/>
      <c r="BU13" s="138">
        <v>5</v>
      </c>
      <c r="BV13" s="138"/>
      <c r="BW13" s="138"/>
      <c r="BX13" s="138">
        <v>2</v>
      </c>
      <c r="BY13" s="138"/>
      <c r="BZ13" s="138">
        <v>5</v>
      </c>
      <c r="CA13" s="138">
        <v>9</v>
      </c>
      <c r="CB13" s="138">
        <v>13</v>
      </c>
      <c r="CC13" s="138"/>
      <c r="CD13" s="138"/>
      <c r="CE13" s="138"/>
      <c r="CF13" s="149"/>
      <c r="CG13" s="138"/>
      <c r="CH13" s="138">
        <v>2</v>
      </c>
      <c r="CI13" s="138"/>
      <c r="CJ13" s="138"/>
      <c r="CK13" s="138"/>
      <c r="CL13" s="139">
        <v>29</v>
      </c>
      <c r="CM13" s="138"/>
      <c r="CN13" s="138">
        <v>46</v>
      </c>
      <c r="CO13" s="149"/>
      <c r="DB13" s="241"/>
      <c r="DC13" s="241"/>
      <c r="DD13" s="241"/>
      <c r="DE13" s="241"/>
      <c r="DF13" s="241"/>
      <c r="DG13" s="241"/>
      <c r="DH13" s="241"/>
      <c r="DI13" s="244"/>
      <c r="DJ13" s="244"/>
      <c r="DK13" s="244"/>
      <c r="DL13" s="244"/>
      <c r="DM13" s="244"/>
      <c r="DN13" s="244"/>
      <c r="DO13" s="244"/>
      <c r="DP13" s="244"/>
      <c r="DQ13" s="244"/>
      <c r="DR13" s="244"/>
      <c r="DS13" s="472"/>
      <c r="DT13" s="402">
        <f t="shared" si="10"/>
        <v>1</v>
      </c>
      <c r="DU13" s="100">
        <f t="shared" si="11"/>
        <v>0</v>
      </c>
      <c r="DV13" s="100">
        <f t="shared" si="12"/>
        <v>0</v>
      </c>
      <c r="DW13" s="100">
        <f t="shared" si="13"/>
        <v>0</v>
      </c>
      <c r="DX13" s="100">
        <f t="shared" si="14"/>
        <v>1</v>
      </c>
      <c r="DY13" s="229">
        <f t="shared" si="15"/>
        <v>0</v>
      </c>
      <c r="DZ13" s="100">
        <f t="shared" si="16"/>
        <v>1</v>
      </c>
      <c r="EA13" s="400">
        <f t="shared" si="17"/>
        <v>0</v>
      </c>
      <c r="EB13" s="402">
        <f t="shared" si="18"/>
        <v>0</v>
      </c>
      <c r="EC13" s="19">
        <f t="shared" si="19"/>
        <v>0</v>
      </c>
      <c r="ED13" s="19">
        <f t="shared" si="20"/>
        <v>1</v>
      </c>
      <c r="EE13" s="19">
        <f t="shared" si="21"/>
        <v>0</v>
      </c>
      <c r="EF13" s="402">
        <f t="shared" si="22"/>
        <v>0</v>
      </c>
      <c r="EG13" s="400">
        <f t="shared" si="23"/>
        <v>1</v>
      </c>
      <c r="EH13" s="400">
        <f t="shared" si="24"/>
        <v>0</v>
      </c>
      <c r="EI13" s="402">
        <f t="shared" si="25"/>
        <v>0</v>
      </c>
      <c r="EJ13" s="229">
        <f t="shared" si="26"/>
        <v>2</v>
      </c>
      <c r="EK13" s="398">
        <f t="shared" si="27"/>
        <v>55</v>
      </c>
      <c r="EL13" s="398">
        <f t="shared" si="28"/>
        <v>3.27</v>
      </c>
      <c r="EM13" s="398">
        <f t="shared" si="29"/>
        <v>85.2</v>
      </c>
      <c r="EN13" s="398">
        <f t="shared" si="30"/>
        <v>320.2</v>
      </c>
      <c r="EO13" s="398">
        <f t="shared" si="31"/>
        <v>0.04</v>
      </c>
      <c r="EP13" s="398">
        <f t="shared" si="32"/>
        <v>1.95</v>
      </c>
      <c r="EQ13" s="398">
        <f t="shared" si="33"/>
        <v>286.60000000000002</v>
      </c>
      <c r="ER13" s="398" t="str">
        <f t="shared" si="34"/>
        <v/>
      </c>
      <c r="ES13" s="398">
        <f t="shared" si="35"/>
        <v>3</v>
      </c>
      <c r="ET13" s="398">
        <f t="shared" si="36"/>
        <v>985.6</v>
      </c>
      <c r="EU13" s="172">
        <f t="shared" si="37"/>
        <v>13.2</v>
      </c>
      <c r="EV13" s="57">
        <f t="shared" si="38"/>
        <v>2.3923653098330564</v>
      </c>
      <c r="EW13" s="57">
        <f t="shared" si="39"/>
        <v>8.3631713554987205E-2</v>
      </c>
      <c r="EX13" s="57">
        <f t="shared" si="40"/>
        <v>7.010903106356718</v>
      </c>
      <c r="EY13" s="57">
        <f t="shared" si="41"/>
        <v>15.978841259543888</v>
      </c>
      <c r="EZ13" s="57">
        <f t="shared" si="42"/>
        <v>1.458656212963807E-3</v>
      </c>
      <c r="FA13" s="57">
        <f t="shared" si="43"/>
        <v>0.10475423045930701</v>
      </c>
      <c r="FB13" s="57">
        <f t="shared" si="44"/>
        <v>4.69704394341914</v>
      </c>
      <c r="FC13" s="57" t="str">
        <f t="shared" si="45"/>
        <v/>
      </c>
      <c r="FD13" s="57">
        <f t="shared" si="46"/>
        <v>4.8383272934880955E-2</v>
      </c>
      <c r="FE13" s="57">
        <f t="shared" si="47"/>
        <v>20.519952614232803</v>
      </c>
      <c r="FF13" s="56">
        <f t="shared" si="48"/>
        <v>0.37232392181197632</v>
      </c>
      <c r="FG13" s="59">
        <f t="shared" si="49"/>
        <v>9.3554261986226646</v>
      </c>
      <c r="FH13" s="59">
        <f t="shared" si="50"/>
        <v>0.32704467031526696</v>
      </c>
      <c r="FI13" s="59">
        <f t="shared" si="51"/>
        <v>27.416375888593553</v>
      </c>
      <c r="FJ13" s="59">
        <f t="shared" si="52"/>
        <v>62.485804123953478</v>
      </c>
      <c r="FK13" s="59">
        <f t="shared" si="53"/>
        <v>5.7041249066170363E-3</v>
      </c>
      <c r="FL13" s="59">
        <f t="shared" si="54"/>
        <v>0.40964499360841539</v>
      </c>
      <c r="FM13" s="59">
        <f t="shared" si="55"/>
        <v>18.320844911782164</v>
      </c>
      <c r="FN13" s="59" t="str">
        <f t="shared" si="56"/>
        <v/>
      </c>
      <c r="FO13" s="59">
        <f t="shared" si="57"/>
        <v>0.18871921371021366</v>
      </c>
      <c r="FP13" s="59">
        <f t="shared" si="58"/>
        <v>80.038184434956847</v>
      </c>
      <c r="FQ13" s="66">
        <f t="shared" si="59"/>
        <v>1.4522514395507815</v>
      </c>
      <c r="FR13" s="331">
        <f t="shared" si="79"/>
        <v>-0.1283927270154154</v>
      </c>
      <c r="FS13" s="331">
        <f t="shared" si="60"/>
        <v>0.1283927270154154</v>
      </c>
      <c r="FT13" s="400">
        <f t="shared" si="61"/>
        <v>0</v>
      </c>
      <c r="FU13" s="400">
        <f t="shared" si="62"/>
        <v>1</v>
      </c>
      <c r="FV13" s="400">
        <f t="shared" si="63"/>
        <v>0</v>
      </c>
      <c r="FW13" s="402">
        <f t="shared" si="64"/>
        <v>0</v>
      </c>
      <c r="FX13" s="222">
        <f t="shared" si="65"/>
        <v>0</v>
      </c>
      <c r="FY13" s="222">
        <f t="shared" si="66"/>
        <v>62.485804123953478</v>
      </c>
      <c r="FZ13" s="222">
        <f t="shared" si="67"/>
        <v>27.416375888593553</v>
      </c>
      <c r="GA13" s="221">
        <f t="shared" si="68"/>
        <v>0</v>
      </c>
      <c r="GB13" s="222">
        <f t="shared" si="69"/>
        <v>0</v>
      </c>
      <c r="GC13" s="222">
        <f t="shared" si="70"/>
        <v>80.038184434956847</v>
      </c>
      <c r="GD13" s="222">
        <f t="shared" si="71"/>
        <v>0</v>
      </c>
      <c r="GE13" s="222">
        <f t="shared" si="72"/>
        <v>0</v>
      </c>
      <c r="GF13" s="222">
        <f t="shared" si="73"/>
        <v>0</v>
      </c>
      <c r="GG13" s="398">
        <f t="shared" si="74"/>
        <v>0</v>
      </c>
      <c r="GH13" s="399">
        <f t="shared" si="75"/>
        <v>0</v>
      </c>
      <c r="GI13" s="398" t="str">
        <f t="shared" si="76"/>
        <v>Ca-Mg</v>
      </c>
      <c r="GJ13" s="398" t="str">
        <f t="shared" si="77"/>
        <v>SO4</v>
      </c>
      <c r="GL13" s="532"/>
      <c r="GM13" s="532"/>
    </row>
    <row r="14" spans="1:195">
      <c r="A14" s="402">
        <f t="shared" si="0"/>
        <v>9</v>
      </c>
      <c r="B14" s="134" t="s">
        <v>294</v>
      </c>
      <c r="C14" s="134" t="s">
        <v>299</v>
      </c>
      <c r="D14" s="134"/>
      <c r="E14" s="134"/>
      <c r="F14" s="391">
        <v>3501500</v>
      </c>
      <c r="G14" s="391">
        <v>5693580</v>
      </c>
      <c r="H14" s="409">
        <f t="shared" si="1"/>
        <v>501424.97000000003</v>
      </c>
      <c r="I14" s="405">
        <f t="shared" si="2"/>
        <v>5691742.358</v>
      </c>
      <c r="J14" s="391">
        <v>291.5</v>
      </c>
      <c r="K14" s="391" t="s">
        <v>1356</v>
      </c>
      <c r="L14" s="153">
        <v>401</v>
      </c>
      <c r="M14" s="153"/>
      <c r="O14" s="153"/>
      <c r="P14" s="153"/>
      <c r="Q14" s="64" t="s">
        <v>2843</v>
      </c>
      <c r="R14" s="64" t="s">
        <v>2927</v>
      </c>
      <c r="S14" s="64" t="s">
        <v>1347</v>
      </c>
      <c r="T14" s="499" t="str">
        <f t="shared" si="3"/>
        <v>-</v>
      </c>
      <c r="U14" s="499" t="str">
        <f t="shared" si="4"/>
        <v>M</v>
      </c>
      <c r="V14" s="499" t="str">
        <f t="shared" si="5"/>
        <v>-</v>
      </c>
      <c r="W14" s="499" t="str">
        <f t="shared" si="78"/>
        <v>-</v>
      </c>
      <c r="X14" s="529" t="str">
        <f t="shared" si="6"/>
        <v>Ca-Mg</v>
      </c>
      <c r="Y14" s="530" t="str">
        <f t="shared" si="7"/>
        <v>SO4</v>
      </c>
      <c r="Z14" s="60" t="s">
        <v>1401</v>
      </c>
      <c r="AA14" s="127">
        <v>36263</v>
      </c>
      <c r="AB14" s="101">
        <v>2</v>
      </c>
      <c r="AC14" s="132" t="s">
        <v>456</v>
      </c>
      <c r="AD14" s="132" t="s">
        <v>1402</v>
      </c>
      <c r="AE14" s="183"/>
      <c r="AF14" s="392">
        <v>15.1</v>
      </c>
      <c r="AG14" s="408">
        <v>1873</v>
      </c>
      <c r="AH14" s="408">
        <v>7.11</v>
      </c>
      <c r="AI14" s="392">
        <v>44</v>
      </c>
      <c r="AJ14" s="354">
        <v>1</v>
      </c>
      <c r="AK14" s="408">
        <v>20</v>
      </c>
      <c r="AL14" s="408"/>
      <c r="AM14" s="392">
        <v>3.8</v>
      </c>
      <c r="AN14" s="163"/>
      <c r="AO14" s="164"/>
      <c r="AP14" s="171"/>
      <c r="AQ14" s="163"/>
      <c r="AR14" s="168">
        <v>1692.5609999999999</v>
      </c>
      <c r="AS14" s="507">
        <f t="shared" si="8"/>
        <v>1692.5470000000003</v>
      </c>
      <c r="AT14" s="509">
        <f t="shared" si="9"/>
        <v>-0.34455608260409315</v>
      </c>
      <c r="AU14" s="168">
        <v>54.6</v>
      </c>
      <c r="AV14" s="168">
        <v>84.2</v>
      </c>
      <c r="AW14" s="165">
        <v>290</v>
      </c>
      <c r="AX14" s="168">
        <v>8.4</v>
      </c>
      <c r="AY14" s="168">
        <v>930</v>
      </c>
      <c r="AZ14" s="167">
        <v>281</v>
      </c>
      <c r="BA14" s="168">
        <v>3.9E-2</v>
      </c>
      <c r="BB14" s="168">
        <v>3.3</v>
      </c>
      <c r="BC14" s="168">
        <v>6.2</v>
      </c>
      <c r="BD14" s="168">
        <v>0.06</v>
      </c>
      <c r="BE14" s="168">
        <v>3.3</v>
      </c>
      <c r="BF14" s="168">
        <v>3.5999999999999997E-2</v>
      </c>
      <c r="BG14" s="168">
        <v>1.7</v>
      </c>
      <c r="BH14" s="170" t="s">
        <v>1403</v>
      </c>
      <c r="BI14" s="170">
        <v>5.0000000000000001E-3</v>
      </c>
      <c r="BJ14" s="170" t="s">
        <v>1404</v>
      </c>
      <c r="BK14" s="170" t="s">
        <v>1405</v>
      </c>
      <c r="BL14" s="164"/>
      <c r="BM14" s="163">
        <v>29.2</v>
      </c>
      <c r="BN14" s="162">
        <v>0.48</v>
      </c>
      <c r="BO14" s="138" t="s">
        <v>457</v>
      </c>
      <c r="BP14" s="138"/>
      <c r="BQ14" s="138">
        <v>3</v>
      </c>
      <c r="BR14" s="138">
        <v>10</v>
      </c>
      <c r="BS14" s="138"/>
      <c r="BT14" s="138" t="s">
        <v>1406</v>
      </c>
      <c r="BU14" s="138" t="s">
        <v>286</v>
      </c>
      <c r="BV14" s="138" t="s">
        <v>286</v>
      </c>
      <c r="BW14" s="138"/>
      <c r="BX14" s="138" t="s">
        <v>286</v>
      </c>
      <c r="BY14" s="138" t="s">
        <v>1407</v>
      </c>
      <c r="BZ14" s="138">
        <v>4</v>
      </c>
      <c r="CA14" s="138" t="s">
        <v>286</v>
      </c>
      <c r="CB14" s="138" t="s">
        <v>286</v>
      </c>
      <c r="CC14" s="138"/>
      <c r="CD14" s="138" t="s">
        <v>457</v>
      </c>
      <c r="CE14" s="138" t="s">
        <v>457</v>
      </c>
      <c r="CF14" s="149" t="s">
        <v>457</v>
      </c>
      <c r="CG14" s="138"/>
      <c r="CH14" s="138"/>
      <c r="CI14" s="138"/>
      <c r="CJ14" s="138"/>
      <c r="CK14" s="138">
        <v>5</v>
      </c>
      <c r="CL14" s="139">
        <v>5</v>
      </c>
      <c r="CM14" s="138" t="s">
        <v>1407</v>
      </c>
      <c r="CN14" s="138">
        <v>32</v>
      </c>
      <c r="CO14" s="149">
        <v>0.01</v>
      </c>
      <c r="CP14" s="163"/>
      <c r="CQ14" s="162"/>
      <c r="CR14" s="163"/>
      <c r="CS14" s="163"/>
      <c r="CT14" s="163"/>
      <c r="CU14" s="163"/>
      <c r="CV14" s="163"/>
      <c r="CW14" s="163"/>
      <c r="CX14" s="163"/>
      <c r="CY14" s="163"/>
      <c r="CZ14" s="163"/>
      <c r="DA14" s="162"/>
      <c r="DB14" s="241"/>
      <c r="DC14" s="241"/>
      <c r="DD14" s="241"/>
      <c r="DE14" s="241"/>
      <c r="DF14" s="241"/>
      <c r="DG14" s="241"/>
      <c r="DH14" s="241"/>
      <c r="DI14" s="244">
        <v>16.399999999999999</v>
      </c>
      <c r="DJ14" s="244">
        <v>2.6</v>
      </c>
      <c r="DK14" s="244"/>
      <c r="DL14" s="244"/>
      <c r="DM14" s="244"/>
      <c r="DN14" s="244"/>
      <c r="DO14" s="244"/>
      <c r="DP14" s="244"/>
      <c r="DQ14" s="244"/>
      <c r="DR14" s="244"/>
      <c r="DS14" s="472"/>
      <c r="DT14" s="402">
        <f t="shared" si="10"/>
        <v>0</v>
      </c>
      <c r="DU14" s="100">
        <f t="shared" si="11"/>
        <v>0</v>
      </c>
      <c r="DV14" s="100">
        <f t="shared" si="12"/>
        <v>0</v>
      </c>
      <c r="DW14" s="100">
        <f t="shared" si="13"/>
        <v>0</v>
      </c>
      <c r="DX14" s="100">
        <f t="shared" si="14"/>
        <v>1</v>
      </c>
      <c r="DY14" s="229">
        <f t="shared" si="15"/>
        <v>0</v>
      </c>
      <c r="DZ14" s="100">
        <f t="shared" si="16"/>
        <v>1</v>
      </c>
      <c r="EA14" s="400">
        <f t="shared" si="17"/>
        <v>0</v>
      </c>
      <c r="EB14" s="402">
        <f t="shared" si="18"/>
        <v>0</v>
      </c>
      <c r="EC14" s="19">
        <f t="shared" si="19"/>
        <v>0</v>
      </c>
      <c r="ED14" s="19">
        <f t="shared" si="20"/>
        <v>1</v>
      </c>
      <c r="EE14" s="19">
        <f t="shared" si="21"/>
        <v>0</v>
      </c>
      <c r="EF14" s="402">
        <f t="shared" si="22"/>
        <v>0</v>
      </c>
      <c r="EG14" s="400">
        <f t="shared" si="23"/>
        <v>1</v>
      </c>
      <c r="EH14" s="400">
        <f t="shared" si="24"/>
        <v>0</v>
      </c>
      <c r="EI14" s="402">
        <f t="shared" si="25"/>
        <v>0</v>
      </c>
      <c r="EJ14" s="229">
        <f t="shared" si="26"/>
        <v>2</v>
      </c>
      <c r="EK14" s="398">
        <f t="shared" si="27"/>
        <v>54.6</v>
      </c>
      <c r="EL14" s="398">
        <f t="shared" si="28"/>
        <v>3.3</v>
      </c>
      <c r="EM14" s="398">
        <f t="shared" si="29"/>
        <v>84.2</v>
      </c>
      <c r="EN14" s="398">
        <f t="shared" si="30"/>
        <v>290</v>
      </c>
      <c r="EO14" s="398">
        <f t="shared" si="31"/>
        <v>3.5999999999999997E-2</v>
      </c>
      <c r="EP14" s="398">
        <f t="shared" si="32"/>
        <v>3.3</v>
      </c>
      <c r="EQ14" s="398">
        <f t="shared" si="33"/>
        <v>281</v>
      </c>
      <c r="ER14" s="398" t="str">
        <f t="shared" si="34"/>
        <v/>
      </c>
      <c r="ES14" s="398" t="str">
        <f t="shared" si="35"/>
        <v/>
      </c>
      <c r="ET14" s="398">
        <f t="shared" si="36"/>
        <v>930</v>
      </c>
      <c r="EU14" s="172">
        <f t="shared" si="37"/>
        <v>8.4</v>
      </c>
      <c r="EV14" s="57">
        <f t="shared" si="38"/>
        <v>2.3749662893979071</v>
      </c>
      <c r="EW14" s="57">
        <f t="shared" si="39"/>
        <v>8.4398976982097182E-2</v>
      </c>
      <c r="EX14" s="57">
        <f t="shared" si="40"/>
        <v>6.9286155112116861</v>
      </c>
      <c r="EY14" s="57">
        <f t="shared" si="41"/>
        <v>14.471780028943559</v>
      </c>
      <c r="EZ14" s="57">
        <f t="shared" si="42"/>
        <v>1.3127905916674261E-3</v>
      </c>
      <c r="FA14" s="57">
        <f t="shared" si="43"/>
        <v>0.177276390008058</v>
      </c>
      <c r="FB14" s="57">
        <f t="shared" si="44"/>
        <v>4.6052663925358628</v>
      </c>
      <c r="FC14" s="57" t="str">
        <f t="shared" si="45"/>
        <v/>
      </c>
      <c r="FD14" s="57" t="str">
        <f t="shared" si="46"/>
        <v/>
      </c>
      <c r="FE14" s="57">
        <f t="shared" si="47"/>
        <v>19.362374118543535</v>
      </c>
      <c r="FF14" s="56">
        <f t="shared" si="48"/>
        <v>0.23693340478943953</v>
      </c>
      <c r="FG14" s="59">
        <f t="shared" si="49"/>
        <v>9.8799056119449116</v>
      </c>
      <c r="FH14" s="59">
        <f t="shared" si="50"/>
        <v>0.35110137354380172</v>
      </c>
      <c r="FI14" s="59">
        <f t="shared" si="51"/>
        <v>28.823174281595008</v>
      </c>
      <c r="FJ14" s="59">
        <f t="shared" si="52"/>
        <v>60.202884294008015</v>
      </c>
      <c r="FK14" s="59">
        <f t="shared" si="53"/>
        <v>5.4612342043859723E-3</v>
      </c>
      <c r="FL14" s="59">
        <f t="shared" si="54"/>
        <v>0.73747320470387578</v>
      </c>
      <c r="FM14" s="59">
        <f t="shared" si="55"/>
        <v>19.026430329007319</v>
      </c>
      <c r="FN14" s="59" t="str">
        <f t="shared" si="56"/>
        <v/>
      </c>
      <c r="FO14" s="59" t="str">
        <f t="shared" si="57"/>
        <v/>
      </c>
      <c r="FP14" s="59">
        <f t="shared" si="58"/>
        <v>79.994691027588416</v>
      </c>
      <c r="FQ14" s="66">
        <f t="shared" si="59"/>
        <v>0.97887864340426534</v>
      </c>
      <c r="FR14" s="331">
        <f t="shared" si="79"/>
        <v>-0.34455608260409315</v>
      </c>
      <c r="FS14" s="331">
        <f t="shared" si="60"/>
        <v>0.34455608260409315</v>
      </c>
      <c r="FT14" s="400">
        <f t="shared" si="61"/>
        <v>0</v>
      </c>
      <c r="FU14" s="400">
        <f t="shared" si="62"/>
        <v>1</v>
      </c>
      <c r="FV14" s="400">
        <f t="shared" si="63"/>
        <v>0</v>
      </c>
      <c r="FW14" s="402">
        <f t="shared" si="64"/>
        <v>0</v>
      </c>
      <c r="FX14" s="222">
        <f t="shared" si="65"/>
        <v>0</v>
      </c>
      <c r="FY14" s="222">
        <f t="shared" si="66"/>
        <v>60.202884294008015</v>
      </c>
      <c r="FZ14" s="222">
        <f t="shared" si="67"/>
        <v>28.823174281595008</v>
      </c>
      <c r="GA14" s="221">
        <f t="shared" si="68"/>
        <v>0</v>
      </c>
      <c r="GB14" s="222">
        <f t="shared" si="69"/>
        <v>0</v>
      </c>
      <c r="GC14" s="222">
        <f t="shared" si="70"/>
        <v>79.994691027588416</v>
      </c>
      <c r="GD14" s="222">
        <f t="shared" si="71"/>
        <v>0</v>
      </c>
      <c r="GE14" s="222">
        <f t="shared" si="72"/>
        <v>0</v>
      </c>
      <c r="GF14" s="222">
        <f t="shared" si="73"/>
        <v>0</v>
      </c>
      <c r="GG14" s="398">
        <f t="shared" si="74"/>
        <v>0</v>
      </c>
      <c r="GH14" s="399">
        <f t="shared" si="75"/>
        <v>0</v>
      </c>
      <c r="GI14" s="398" t="str">
        <f t="shared" si="76"/>
        <v>Ca-Mg</v>
      </c>
      <c r="GJ14" s="398" t="str">
        <f t="shared" si="77"/>
        <v>SO4</v>
      </c>
      <c r="GL14" s="532"/>
      <c r="GM14" s="532"/>
    </row>
    <row r="15" spans="1:195" ht="14.25">
      <c r="A15" s="402">
        <f t="shared" si="0"/>
        <v>10</v>
      </c>
      <c r="B15" s="64" t="s">
        <v>300</v>
      </c>
      <c r="C15" s="2" t="s">
        <v>162</v>
      </c>
      <c r="D15" s="2"/>
      <c r="E15" s="2"/>
      <c r="F15" s="548">
        <v>3502944.6877700002</v>
      </c>
      <c r="G15" s="548">
        <v>5690625.4081600001</v>
      </c>
      <c r="H15" s="409">
        <f t="shared" si="1"/>
        <v>502869.07989489223</v>
      </c>
      <c r="I15" s="405">
        <f t="shared" si="2"/>
        <v>5688788.9479967365</v>
      </c>
      <c r="J15" s="542">
        <v>238</v>
      </c>
      <c r="K15" s="391" t="s">
        <v>1356</v>
      </c>
      <c r="L15" s="153">
        <v>450</v>
      </c>
      <c r="M15" s="153"/>
      <c r="O15" s="153"/>
      <c r="P15" s="153"/>
      <c r="Q15" s="65" t="s">
        <v>786</v>
      </c>
      <c r="R15" s="64" t="s">
        <v>273</v>
      </c>
      <c r="S15" s="64" t="s">
        <v>1347</v>
      </c>
      <c r="T15" s="499" t="str">
        <f t="shared" si="3"/>
        <v>-</v>
      </c>
      <c r="U15" s="499" t="str">
        <f t="shared" si="4"/>
        <v>M</v>
      </c>
      <c r="V15" s="499" t="str">
        <f t="shared" si="5"/>
        <v>-</v>
      </c>
      <c r="W15" s="499" t="str">
        <f t="shared" si="78"/>
        <v>-</v>
      </c>
      <c r="X15" s="529" t="str">
        <f t="shared" si="6"/>
        <v>Ca-Mg</v>
      </c>
      <c r="Y15" s="530" t="str">
        <f t="shared" si="7"/>
        <v>SO4</v>
      </c>
      <c r="Z15" s="60"/>
      <c r="AA15" s="127">
        <v>29504</v>
      </c>
      <c r="AB15" s="101">
        <v>1</v>
      </c>
      <c r="AC15" s="2"/>
      <c r="AD15" s="2" t="s">
        <v>1408</v>
      </c>
      <c r="AE15" s="61" t="s">
        <v>1409</v>
      </c>
      <c r="AF15" s="391">
        <v>15</v>
      </c>
      <c r="AI15" s="552"/>
      <c r="AN15" s="398">
        <v>44.8</v>
      </c>
      <c r="AO15" s="399">
        <v>9.5</v>
      </c>
      <c r="AP15" s="171"/>
      <c r="AR15" s="69">
        <v>1160</v>
      </c>
      <c r="AS15" s="507">
        <f t="shared" si="8"/>
        <v>1189.0999999999999</v>
      </c>
      <c r="AT15" s="511">
        <f t="shared" si="9"/>
        <v>7.9487620208070986E-2</v>
      </c>
      <c r="AU15" s="403">
        <v>32</v>
      </c>
      <c r="AV15" s="398">
        <v>52.1</v>
      </c>
      <c r="AW15" s="399">
        <v>233.9</v>
      </c>
      <c r="AX15" s="398">
        <v>14.2</v>
      </c>
      <c r="AY15" s="398">
        <v>649.9</v>
      </c>
      <c r="AZ15" s="172">
        <v>207</v>
      </c>
      <c r="BO15" s="138"/>
      <c r="BP15" s="553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49"/>
      <c r="CG15" s="138"/>
      <c r="CH15" s="138"/>
      <c r="CI15" s="138"/>
      <c r="CJ15" s="138"/>
      <c r="CK15" s="138"/>
      <c r="CL15" s="139"/>
      <c r="CM15" s="138"/>
      <c r="CN15" s="138">
        <v>24.2</v>
      </c>
      <c r="CO15" s="149"/>
      <c r="DB15" s="241"/>
      <c r="DC15" s="241"/>
      <c r="DD15" s="241"/>
      <c r="DE15" s="241"/>
      <c r="DF15" s="241"/>
      <c r="DG15" s="241"/>
      <c r="DH15" s="241"/>
      <c r="DI15" s="244"/>
      <c r="DJ15" s="244"/>
      <c r="DK15" s="244"/>
      <c r="DL15" s="244"/>
      <c r="DM15" s="244"/>
      <c r="DN15" s="244"/>
      <c r="DO15" s="244"/>
      <c r="DP15" s="244"/>
      <c r="DQ15" s="244"/>
      <c r="DR15" s="244"/>
      <c r="DS15" s="472"/>
      <c r="DT15" s="402">
        <f t="shared" si="10"/>
        <v>1</v>
      </c>
      <c r="DU15" s="100">
        <f t="shared" si="11"/>
        <v>0</v>
      </c>
      <c r="DV15" s="100">
        <f t="shared" si="12"/>
        <v>0</v>
      </c>
      <c r="DW15" s="100">
        <f t="shared" si="13"/>
        <v>0</v>
      </c>
      <c r="DX15" s="100">
        <f t="shared" si="14"/>
        <v>1</v>
      </c>
      <c r="DY15" s="229">
        <f t="shared" si="15"/>
        <v>0</v>
      </c>
      <c r="DZ15" s="100">
        <f t="shared" si="16"/>
        <v>1</v>
      </c>
      <c r="EA15" s="400">
        <f t="shared" si="17"/>
        <v>0</v>
      </c>
      <c r="EB15" s="402">
        <f t="shared" si="18"/>
        <v>0</v>
      </c>
      <c r="EC15" s="19">
        <f t="shared" si="19"/>
        <v>0</v>
      </c>
      <c r="ED15" s="19">
        <f t="shared" si="20"/>
        <v>1</v>
      </c>
      <c r="EE15" s="19">
        <f t="shared" si="21"/>
        <v>0</v>
      </c>
      <c r="EF15" s="402">
        <f t="shared" si="22"/>
        <v>0</v>
      </c>
      <c r="EG15" s="400">
        <f t="shared" si="23"/>
        <v>1</v>
      </c>
      <c r="EH15" s="400">
        <f t="shared" si="24"/>
        <v>0</v>
      </c>
      <c r="EI15" s="402">
        <f t="shared" si="25"/>
        <v>0</v>
      </c>
      <c r="EJ15" s="229">
        <f t="shared" si="26"/>
        <v>2</v>
      </c>
      <c r="EK15" s="398">
        <f t="shared" si="27"/>
        <v>32</v>
      </c>
      <c r="EL15" s="398" t="str">
        <f t="shared" si="28"/>
        <v/>
      </c>
      <c r="EM15" s="398">
        <f t="shared" si="29"/>
        <v>52.1</v>
      </c>
      <c r="EN15" s="398">
        <f t="shared" si="30"/>
        <v>233.9</v>
      </c>
      <c r="EO15" s="398" t="str">
        <f t="shared" si="31"/>
        <v/>
      </c>
      <c r="EP15" s="398" t="str">
        <f t="shared" si="32"/>
        <v/>
      </c>
      <c r="EQ15" s="398">
        <f t="shared" si="33"/>
        <v>207</v>
      </c>
      <c r="ER15" s="398" t="str">
        <f t="shared" si="34"/>
        <v/>
      </c>
      <c r="ES15" s="398" t="str">
        <f t="shared" si="35"/>
        <v/>
      </c>
      <c r="ET15" s="398">
        <f t="shared" si="36"/>
        <v>649.9</v>
      </c>
      <c r="EU15" s="172">
        <f t="shared" si="37"/>
        <v>14.2</v>
      </c>
      <c r="EV15" s="57">
        <f t="shared" si="38"/>
        <v>1.3919216348119601</v>
      </c>
      <c r="EW15" s="57" t="str">
        <f t="shared" si="39"/>
        <v/>
      </c>
      <c r="EX15" s="57">
        <f t="shared" si="40"/>
        <v>4.2871837070561618</v>
      </c>
      <c r="EY15" s="57">
        <f t="shared" si="41"/>
        <v>11.672239133689304</v>
      </c>
      <c r="EZ15" s="57" t="str">
        <f t="shared" si="42"/>
        <v/>
      </c>
      <c r="FA15" s="57" t="str">
        <f t="shared" si="43"/>
        <v/>
      </c>
      <c r="FB15" s="57">
        <f t="shared" si="44"/>
        <v>3.3924916130068459</v>
      </c>
      <c r="FC15" s="57" t="str">
        <f t="shared" si="45"/>
        <v/>
      </c>
      <c r="FD15" s="57" t="str">
        <f t="shared" si="46"/>
        <v/>
      </c>
      <c r="FE15" s="57">
        <f t="shared" si="47"/>
        <v>13.530760150152089</v>
      </c>
      <c r="FF15" s="56">
        <f t="shared" si="48"/>
        <v>0.40053027952500486</v>
      </c>
      <c r="FG15" s="59">
        <f t="shared" si="49"/>
        <v>8.0219814480240359</v>
      </c>
      <c r="FH15" s="59" t="str">
        <f t="shared" si="50"/>
        <v/>
      </c>
      <c r="FI15" s="59">
        <f t="shared" si="51"/>
        <v>24.708077884658749</v>
      </c>
      <c r="FJ15" s="59">
        <f t="shared" si="52"/>
        <v>67.269940667317215</v>
      </c>
      <c r="FK15" s="59" t="str">
        <f t="shared" si="53"/>
        <v/>
      </c>
      <c r="FL15" s="59" t="str">
        <f t="shared" si="54"/>
        <v/>
      </c>
      <c r="FM15" s="59">
        <f t="shared" si="55"/>
        <v>19.582857857759414</v>
      </c>
      <c r="FN15" s="59" t="str">
        <f t="shared" si="56"/>
        <v/>
      </c>
      <c r="FO15" s="59" t="str">
        <f t="shared" si="57"/>
        <v/>
      </c>
      <c r="FP15" s="59">
        <f t="shared" si="58"/>
        <v>78.105116520248004</v>
      </c>
      <c r="FQ15" s="66">
        <f t="shared" si="59"/>
        <v>2.3120256219925954</v>
      </c>
      <c r="FR15" s="331">
        <f t="shared" si="79"/>
        <v>7.9487620208070986E-2</v>
      </c>
      <c r="FS15" s="331">
        <f t="shared" si="60"/>
        <v>7.9487620208070986E-2</v>
      </c>
      <c r="FT15" s="400">
        <f t="shared" si="61"/>
        <v>0</v>
      </c>
      <c r="FU15" s="400">
        <f t="shared" si="62"/>
        <v>1</v>
      </c>
      <c r="FV15" s="400">
        <f t="shared" si="63"/>
        <v>0</v>
      </c>
      <c r="FW15" s="402">
        <f t="shared" si="64"/>
        <v>0</v>
      </c>
      <c r="FX15" s="222">
        <f t="shared" si="65"/>
        <v>0</v>
      </c>
      <c r="FY15" s="222">
        <f t="shared" si="66"/>
        <v>67.269940667317215</v>
      </c>
      <c r="FZ15" s="222">
        <f t="shared" si="67"/>
        <v>24.708077884658749</v>
      </c>
      <c r="GA15" s="221">
        <f t="shared" si="68"/>
        <v>0</v>
      </c>
      <c r="GB15" s="222">
        <f t="shared" si="69"/>
        <v>0</v>
      </c>
      <c r="GC15" s="222">
        <f t="shared" si="70"/>
        <v>78.105116520248004</v>
      </c>
      <c r="GD15" s="222">
        <f t="shared" si="71"/>
        <v>0</v>
      </c>
      <c r="GE15" s="222">
        <f t="shared" si="72"/>
        <v>0</v>
      </c>
      <c r="GF15" s="222">
        <f t="shared" si="73"/>
        <v>0</v>
      </c>
      <c r="GG15" s="398">
        <f t="shared" si="74"/>
        <v>0</v>
      </c>
      <c r="GH15" s="399">
        <f t="shared" si="75"/>
        <v>0</v>
      </c>
      <c r="GI15" s="398" t="str">
        <f t="shared" si="76"/>
        <v>Ca-Mg</v>
      </c>
      <c r="GJ15" s="398" t="str">
        <f t="shared" si="77"/>
        <v>SO4</v>
      </c>
      <c r="GL15" s="532"/>
      <c r="GM15" s="532"/>
    </row>
    <row r="16" spans="1:195">
      <c r="A16" s="402">
        <f t="shared" si="0"/>
        <v>11</v>
      </c>
      <c r="B16" s="166" t="s">
        <v>533</v>
      </c>
      <c r="C16" s="165" t="s">
        <v>534</v>
      </c>
      <c r="D16" s="165"/>
      <c r="E16" s="165"/>
      <c r="F16" s="408">
        <v>3505300</v>
      </c>
      <c r="G16" s="408">
        <v>5693350</v>
      </c>
      <c r="H16" s="409">
        <f t="shared" si="1"/>
        <v>505223.45</v>
      </c>
      <c r="I16" s="405">
        <f t="shared" si="2"/>
        <v>5691512.4500000002</v>
      </c>
      <c r="J16" s="408">
        <v>274</v>
      </c>
      <c r="K16" s="392" t="s">
        <v>1355</v>
      </c>
      <c r="L16" s="171">
        <v>102</v>
      </c>
      <c r="M16" s="171"/>
      <c r="O16" s="171">
        <v>248.2</v>
      </c>
      <c r="P16" s="171"/>
      <c r="Q16" s="166" t="s">
        <v>1361</v>
      </c>
      <c r="R16" s="166" t="s">
        <v>2893</v>
      </c>
      <c r="S16" s="166" t="s">
        <v>1346</v>
      </c>
      <c r="T16" s="499" t="str">
        <f t="shared" si="3"/>
        <v>-</v>
      </c>
      <c r="U16" s="499" t="str">
        <f t="shared" si="4"/>
        <v>-</v>
      </c>
      <c r="V16" s="499" t="str">
        <f t="shared" si="5"/>
        <v>-</v>
      </c>
      <c r="W16" s="499" t="str">
        <f t="shared" si="78"/>
        <v>-</v>
      </c>
      <c r="X16" s="529" t="str">
        <f t="shared" si="6"/>
        <v>Ca-Mg-Na</v>
      </c>
      <c r="Y16" s="530" t="str">
        <f t="shared" si="7"/>
        <v>HCO3-SO4-Cl</v>
      </c>
      <c r="Z16" s="183"/>
      <c r="AA16" s="177">
        <v>27250</v>
      </c>
      <c r="AB16" s="176">
        <v>1</v>
      </c>
      <c r="AC16" s="170" t="s">
        <v>529</v>
      </c>
      <c r="AD16" s="170" t="s">
        <v>1410</v>
      </c>
      <c r="AE16" s="167"/>
      <c r="AF16" s="392">
        <v>9</v>
      </c>
      <c r="AG16" s="408"/>
      <c r="AH16" s="408">
        <v>6.1</v>
      </c>
      <c r="AI16" s="392"/>
      <c r="AJ16" s="408"/>
      <c r="AK16" s="408"/>
      <c r="AL16" s="408"/>
      <c r="AM16" s="392">
        <v>16.7</v>
      </c>
      <c r="AN16" s="168">
        <v>5.3</v>
      </c>
      <c r="AO16" s="165">
        <v>2.4</v>
      </c>
      <c r="AP16" s="171">
        <v>3.8</v>
      </c>
      <c r="AQ16" s="168"/>
      <c r="AR16" s="168"/>
      <c r="AS16" s="507">
        <f t="shared" si="8"/>
        <v>169.124</v>
      </c>
      <c r="AT16" s="509">
        <f t="shared" si="9"/>
        <v>-0.40021395643280216</v>
      </c>
      <c r="AU16" s="168">
        <v>12.4</v>
      </c>
      <c r="AV16" s="168">
        <v>9.1</v>
      </c>
      <c r="AW16" s="165">
        <v>22.8</v>
      </c>
      <c r="AX16" s="168">
        <v>22.7</v>
      </c>
      <c r="AY16" s="168">
        <v>30.8</v>
      </c>
      <c r="AZ16" s="459">
        <f>AO16*21.76</f>
        <v>52.224000000000004</v>
      </c>
      <c r="BA16" s="168"/>
      <c r="BB16" s="168"/>
      <c r="BC16" s="168"/>
      <c r="BD16" s="168"/>
      <c r="BE16" s="168"/>
      <c r="BF16" s="168"/>
      <c r="BG16" s="168"/>
      <c r="BH16" s="168"/>
      <c r="BI16" s="168"/>
      <c r="BJ16" s="168">
        <v>19.100000000000001</v>
      </c>
      <c r="BK16" s="168"/>
      <c r="BL16" s="165"/>
      <c r="BM16" s="168"/>
      <c r="BN16" s="167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5"/>
      <c r="CG16" s="168"/>
      <c r="CH16" s="168"/>
      <c r="CI16" s="168"/>
      <c r="CJ16" s="168"/>
      <c r="CK16" s="168"/>
      <c r="CL16" s="167"/>
      <c r="CM16" s="168">
        <v>12.5</v>
      </c>
      <c r="CN16" s="180">
        <v>30.8</v>
      </c>
      <c r="CO16" s="165"/>
      <c r="CP16" s="168"/>
      <c r="CQ16" s="167"/>
      <c r="CR16" s="168"/>
      <c r="CS16" s="168"/>
      <c r="CT16" s="168"/>
      <c r="CU16" s="168"/>
      <c r="CV16" s="168"/>
      <c r="CW16" s="168"/>
      <c r="CX16" s="168"/>
      <c r="CY16" s="168"/>
      <c r="CZ16" s="168"/>
      <c r="DA16" s="167"/>
      <c r="DB16" s="182"/>
      <c r="DC16" s="182"/>
      <c r="DD16" s="182"/>
      <c r="DE16" s="182"/>
      <c r="DF16" s="182"/>
      <c r="DG16" s="182"/>
      <c r="DH16" s="182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1"/>
      <c r="DT16" s="402">
        <f t="shared" si="10"/>
        <v>1</v>
      </c>
      <c r="DU16" s="100">
        <f t="shared" si="11"/>
        <v>0</v>
      </c>
      <c r="DV16" s="100">
        <f t="shared" si="12"/>
        <v>0</v>
      </c>
      <c r="DW16" s="100">
        <f t="shared" si="13"/>
        <v>1</v>
      </c>
      <c r="DX16" s="100">
        <f t="shared" si="14"/>
        <v>0</v>
      </c>
      <c r="DY16" s="229">
        <f t="shared" si="15"/>
        <v>0</v>
      </c>
      <c r="DZ16" s="100">
        <f t="shared" si="16"/>
        <v>1</v>
      </c>
      <c r="EA16" s="400">
        <f t="shared" si="17"/>
        <v>0</v>
      </c>
      <c r="EB16" s="402">
        <f t="shared" si="18"/>
        <v>0</v>
      </c>
      <c r="EC16" s="19">
        <f t="shared" si="19"/>
        <v>1</v>
      </c>
      <c r="ED16" s="19">
        <f t="shared" si="20"/>
        <v>0</v>
      </c>
      <c r="EE16" s="19">
        <f t="shared" si="21"/>
        <v>0</v>
      </c>
      <c r="EF16" s="402">
        <f t="shared" si="22"/>
        <v>0</v>
      </c>
      <c r="EG16" s="400">
        <f t="shared" si="23"/>
        <v>1</v>
      </c>
      <c r="EH16" s="400">
        <f t="shared" si="24"/>
        <v>0</v>
      </c>
      <c r="EI16" s="402">
        <f t="shared" si="25"/>
        <v>0</v>
      </c>
      <c r="EJ16" s="229">
        <f t="shared" si="26"/>
        <v>1</v>
      </c>
      <c r="EK16" s="398">
        <f t="shared" si="27"/>
        <v>12.4</v>
      </c>
      <c r="EL16" s="398" t="str">
        <f t="shared" si="28"/>
        <v/>
      </c>
      <c r="EM16" s="398">
        <f t="shared" si="29"/>
        <v>9.1</v>
      </c>
      <c r="EN16" s="398">
        <f t="shared" si="30"/>
        <v>22.8</v>
      </c>
      <c r="EO16" s="398" t="str">
        <f t="shared" si="31"/>
        <v/>
      </c>
      <c r="EP16" s="398" t="str">
        <f t="shared" si="32"/>
        <v/>
      </c>
      <c r="EQ16" s="398">
        <f t="shared" si="33"/>
        <v>52.224000000000004</v>
      </c>
      <c r="ER16" s="398" t="str">
        <f t="shared" si="34"/>
        <v/>
      </c>
      <c r="ES16" s="398">
        <f t="shared" si="35"/>
        <v>19.100000000000001</v>
      </c>
      <c r="ET16" s="398">
        <f t="shared" si="36"/>
        <v>30.8</v>
      </c>
      <c r="EU16" s="172">
        <f t="shared" si="37"/>
        <v>22.7</v>
      </c>
      <c r="EV16" s="57">
        <f t="shared" si="38"/>
        <v>0.53936963348963451</v>
      </c>
      <c r="EW16" s="57" t="str">
        <f t="shared" si="39"/>
        <v/>
      </c>
      <c r="EX16" s="57">
        <f t="shared" si="40"/>
        <v>0.74881711581979016</v>
      </c>
      <c r="EY16" s="57">
        <f t="shared" si="41"/>
        <v>1.1377813264134937</v>
      </c>
      <c r="EZ16" s="57" t="str">
        <f t="shared" si="42"/>
        <v/>
      </c>
      <c r="FA16" s="57" t="str">
        <f t="shared" si="43"/>
        <v/>
      </c>
      <c r="FB16" s="57">
        <f t="shared" si="44"/>
        <v>0.85589121738004603</v>
      </c>
      <c r="FC16" s="57" t="str">
        <f t="shared" si="45"/>
        <v/>
      </c>
      <c r="FD16" s="57">
        <f t="shared" si="46"/>
        <v>0.30804017101874209</v>
      </c>
      <c r="FE16" s="57">
        <f t="shared" si="47"/>
        <v>0.6412485191947751</v>
      </c>
      <c r="FF16" s="56">
        <f t="shared" si="48"/>
        <v>0.64028432008574721</v>
      </c>
      <c r="FG16" s="59">
        <f t="shared" si="49"/>
        <v>22.233171115778461</v>
      </c>
      <c r="FH16" s="59" t="str">
        <f t="shared" si="50"/>
        <v/>
      </c>
      <c r="FI16" s="59">
        <f t="shared" si="51"/>
        <v>30.866734122074078</v>
      </c>
      <c r="FJ16" s="59">
        <f t="shared" si="52"/>
        <v>46.90009476214744</v>
      </c>
      <c r="FK16" s="59" t="str">
        <f t="shared" si="53"/>
        <v/>
      </c>
      <c r="FL16" s="59" t="str">
        <f t="shared" si="54"/>
        <v/>
      </c>
      <c r="FM16" s="59">
        <f t="shared" si="55"/>
        <v>34.999130541045261</v>
      </c>
      <c r="FN16" s="59" t="str">
        <f t="shared" si="56"/>
        <v/>
      </c>
      <c r="FO16" s="59">
        <f t="shared" si="57"/>
        <v>12.596388347543533</v>
      </c>
      <c r="FP16" s="59">
        <f t="shared" si="58"/>
        <v>26.221954585829511</v>
      </c>
      <c r="FQ16" s="66">
        <f t="shared" si="59"/>
        <v>26.182526525581707</v>
      </c>
      <c r="FR16" s="331">
        <f t="shared" si="79"/>
        <v>-0.40021395643280216</v>
      </c>
      <c r="FS16" s="331">
        <f t="shared" si="60"/>
        <v>0.40021395643280216</v>
      </c>
      <c r="FT16" s="400">
        <f t="shared" si="61"/>
        <v>0</v>
      </c>
      <c r="FU16" s="400">
        <f t="shared" si="62"/>
        <v>1</v>
      </c>
      <c r="FV16" s="400">
        <f t="shared" si="63"/>
        <v>0</v>
      </c>
      <c r="FW16" s="402">
        <f t="shared" si="64"/>
        <v>0</v>
      </c>
      <c r="FX16" s="222">
        <f t="shared" si="65"/>
        <v>22.233171115778461</v>
      </c>
      <c r="FY16" s="222">
        <f t="shared" si="66"/>
        <v>46.90009476214744</v>
      </c>
      <c r="FZ16" s="222">
        <f t="shared" si="67"/>
        <v>30.866734122074078</v>
      </c>
      <c r="GA16" s="221">
        <f t="shared" si="68"/>
        <v>26.182526525581707</v>
      </c>
      <c r="GB16" s="222">
        <f t="shared" si="69"/>
        <v>34.999130541045261</v>
      </c>
      <c r="GC16" s="222">
        <f t="shared" si="70"/>
        <v>26.221954585829511</v>
      </c>
      <c r="GD16" s="222">
        <f t="shared" si="71"/>
        <v>0</v>
      </c>
      <c r="GE16" s="222">
        <f t="shared" si="72"/>
        <v>0</v>
      </c>
      <c r="GF16" s="222">
        <f t="shared" si="73"/>
        <v>0</v>
      </c>
      <c r="GG16" s="398">
        <f t="shared" si="74"/>
        <v>0</v>
      </c>
      <c r="GH16" s="399">
        <f t="shared" si="75"/>
        <v>0</v>
      </c>
      <c r="GI16" s="398" t="str">
        <f t="shared" si="76"/>
        <v>Ca-Mg-Na</v>
      </c>
      <c r="GJ16" s="398" t="str">
        <f t="shared" si="77"/>
        <v>HCO3-SO4-Cl</v>
      </c>
      <c r="GL16" s="532"/>
      <c r="GM16" s="532"/>
    </row>
    <row r="17" spans="1:195">
      <c r="A17" s="402">
        <f t="shared" si="0"/>
        <v>12</v>
      </c>
      <c r="B17" s="166" t="s">
        <v>538</v>
      </c>
      <c r="C17" s="166" t="s">
        <v>539</v>
      </c>
      <c r="D17" s="166"/>
      <c r="E17" s="166"/>
      <c r="F17" s="408">
        <v>3503600</v>
      </c>
      <c r="G17" s="408">
        <v>5687500</v>
      </c>
      <c r="H17" s="409">
        <f t="shared" si="1"/>
        <v>503524.13</v>
      </c>
      <c r="I17" s="405">
        <f t="shared" si="2"/>
        <v>5685664.79</v>
      </c>
      <c r="J17" s="408">
        <v>340</v>
      </c>
      <c r="K17" s="408" t="s">
        <v>1356</v>
      </c>
      <c r="L17" s="171">
        <v>404</v>
      </c>
      <c r="M17" s="171"/>
      <c r="O17" s="171"/>
      <c r="P17" s="171"/>
      <c r="Q17" s="166" t="s">
        <v>1361</v>
      </c>
      <c r="R17" s="166" t="s">
        <v>2893</v>
      </c>
      <c r="S17" s="166" t="s">
        <v>1346</v>
      </c>
      <c r="T17" s="499" t="str">
        <f t="shared" si="3"/>
        <v>-</v>
      </c>
      <c r="U17" s="499" t="str">
        <f t="shared" si="4"/>
        <v>-</v>
      </c>
      <c r="V17" s="499" t="str">
        <f t="shared" si="5"/>
        <v>-</v>
      </c>
      <c r="W17" s="499" t="str">
        <f t="shared" si="78"/>
        <v>-</v>
      </c>
      <c r="X17" s="529" t="str">
        <f t="shared" si="6"/>
        <v>Ca-Na</v>
      </c>
      <c r="Y17" s="530" t="str">
        <f t="shared" si="7"/>
        <v>HCO3-SO4</v>
      </c>
      <c r="Z17" s="183"/>
      <c r="AA17" s="177">
        <v>24518</v>
      </c>
      <c r="AB17" s="176">
        <v>1</v>
      </c>
      <c r="AC17" s="170" t="s">
        <v>529</v>
      </c>
      <c r="AD17" s="170" t="s">
        <v>1410</v>
      </c>
      <c r="AE17" s="167"/>
      <c r="AF17" s="392">
        <v>11.2</v>
      </c>
      <c r="AG17" s="408"/>
      <c r="AH17" s="408">
        <v>7.2</v>
      </c>
      <c r="AI17" s="392"/>
      <c r="AJ17" s="408"/>
      <c r="AK17" s="408"/>
      <c r="AL17" s="408"/>
      <c r="AM17" s="392"/>
      <c r="AN17" s="168">
        <v>4.0999999999999996</v>
      </c>
      <c r="AO17" s="165">
        <v>3.4</v>
      </c>
      <c r="AP17" s="171">
        <v>3</v>
      </c>
      <c r="AQ17" s="168"/>
      <c r="AR17" s="168"/>
      <c r="AS17" s="507">
        <f t="shared" si="8"/>
        <v>166.28400000000002</v>
      </c>
      <c r="AT17" s="511">
        <f t="shared" si="9"/>
        <v>-9.0594299991159019E-2</v>
      </c>
      <c r="AU17" s="189">
        <v>18</v>
      </c>
      <c r="AV17" s="168">
        <v>4.8</v>
      </c>
      <c r="AW17" s="165">
        <v>21.4</v>
      </c>
      <c r="AX17" s="168">
        <v>12</v>
      </c>
      <c r="AY17" s="168">
        <v>26</v>
      </c>
      <c r="AZ17" s="459">
        <f>AO17*21.76</f>
        <v>73.984000000000009</v>
      </c>
      <c r="BA17" s="168"/>
      <c r="BB17" s="168"/>
      <c r="BC17" s="168"/>
      <c r="BD17" s="168"/>
      <c r="BE17" s="168"/>
      <c r="BF17" s="168">
        <v>0.1</v>
      </c>
      <c r="BG17" s="168"/>
      <c r="BH17" s="168"/>
      <c r="BI17" s="168"/>
      <c r="BJ17" s="168">
        <v>10</v>
      </c>
      <c r="BK17" s="168"/>
      <c r="BL17" s="165"/>
      <c r="BM17" s="168"/>
      <c r="BN17" s="167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5"/>
      <c r="CG17" s="168"/>
      <c r="CH17" s="168"/>
      <c r="CI17" s="168"/>
      <c r="CJ17" s="168"/>
      <c r="CK17" s="168"/>
      <c r="CL17" s="167"/>
      <c r="CM17" s="168">
        <v>8.4</v>
      </c>
      <c r="CN17" s="180">
        <v>4</v>
      </c>
      <c r="CO17" s="165"/>
      <c r="CP17" s="168"/>
      <c r="CQ17" s="167"/>
      <c r="CR17" s="168"/>
      <c r="CS17" s="168"/>
      <c r="CT17" s="168"/>
      <c r="CU17" s="168"/>
      <c r="CV17" s="168"/>
      <c r="CW17" s="168"/>
      <c r="CX17" s="168"/>
      <c r="CY17" s="168"/>
      <c r="CZ17" s="168"/>
      <c r="DA17" s="167"/>
      <c r="DB17" s="182"/>
      <c r="DC17" s="182"/>
      <c r="DD17" s="182"/>
      <c r="DE17" s="182"/>
      <c r="DF17" s="182"/>
      <c r="DG17" s="182"/>
      <c r="DH17" s="182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1"/>
      <c r="DT17" s="402">
        <f t="shared" si="10"/>
        <v>1</v>
      </c>
      <c r="DU17" s="100">
        <f t="shared" si="11"/>
        <v>0</v>
      </c>
      <c r="DV17" s="100">
        <f t="shared" si="12"/>
        <v>0</v>
      </c>
      <c r="DW17" s="100">
        <f t="shared" si="13"/>
        <v>0</v>
      </c>
      <c r="DX17" s="100">
        <f t="shared" si="14"/>
        <v>1</v>
      </c>
      <c r="DY17" s="229">
        <f t="shared" si="15"/>
        <v>0</v>
      </c>
      <c r="DZ17" s="100">
        <f t="shared" si="16"/>
        <v>1</v>
      </c>
      <c r="EA17" s="400">
        <f t="shared" si="17"/>
        <v>0</v>
      </c>
      <c r="EB17" s="402">
        <f t="shared" si="18"/>
        <v>0</v>
      </c>
      <c r="EC17" s="19">
        <f t="shared" si="19"/>
        <v>1</v>
      </c>
      <c r="ED17" s="19">
        <f t="shared" si="20"/>
        <v>0</v>
      </c>
      <c r="EE17" s="19">
        <f t="shared" si="21"/>
        <v>0</v>
      </c>
      <c r="EF17" s="402">
        <f t="shared" si="22"/>
        <v>0</v>
      </c>
      <c r="EG17" s="400">
        <f t="shared" si="23"/>
        <v>1</v>
      </c>
      <c r="EH17" s="400">
        <f t="shared" si="24"/>
        <v>0</v>
      </c>
      <c r="EI17" s="402">
        <f t="shared" si="25"/>
        <v>0</v>
      </c>
      <c r="EJ17" s="229">
        <f t="shared" si="26"/>
        <v>1</v>
      </c>
      <c r="EK17" s="398">
        <f t="shared" si="27"/>
        <v>18</v>
      </c>
      <c r="EL17" s="398" t="str">
        <f t="shared" si="28"/>
        <v/>
      </c>
      <c r="EM17" s="398">
        <f t="shared" si="29"/>
        <v>4.8</v>
      </c>
      <c r="EN17" s="398">
        <f t="shared" si="30"/>
        <v>21.4</v>
      </c>
      <c r="EO17" s="398">
        <f t="shared" si="31"/>
        <v>0.1</v>
      </c>
      <c r="EP17" s="398" t="str">
        <f t="shared" si="32"/>
        <v/>
      </c>
      <c r="EQ17" s="398">
        <f t="shared" si="33"/>
        <v>73.984000000000009</v>
      </c>
      <c r="ER17" s="398" t="str">
        <f t="shared" si="34"/>
        <v/>
      </c>
      <c r="ES17" s="398">
        <f t="shared" si="35"/>
        <v>10</v>
      </c>
      <c r="ET17" s="398">
        <f t="shared" si="36"/>
        <v>26</v>
      </c>
      <c r="EU17" s="172">
        <f t="shared" si="37"/>
        <v>12</v>
      </c>
      <c r="EV17" s="57">
        <f t="shared" si="38"/>
        <v>0.7829559195817275</v>
      </c>
      <c r="EW17" s="57" t="str">
        <f t="shared" si="39"/>
        <v/>
      </c>
      <c r="EX17" s="57">
        <f t="shared" si="40"/>
        <v>0.39498045669615306</v>
      </c>
      <c r="EY17" s="57">
        <f t="shared" si="41"/>
        <v>1.0679175607565246</v>
      </c>
      <c r="EZ17" s="57">
        <f t="shared" si="42"/>
        <v>3.6466405324095176E-3</v>
      </c>
      <c r="FA17" s="57" t="str">
        <f t="shared" si="43"/>
        <v/>
      </c>
      <c r="FB17" s="57">
        <f t="shared" si="44"/>
        <v>1.2125125579550653</v>
      </c>
      <c r="FC17" s="57" t="str">
        <f t="shared" si="45"/>
        <v/>
      </c>
      <c r="FD17" s="57">
        <f t="shared" si="46"/>
        <v>0.16127757644960317</v>
      </c>
      <c r="FE17" s="57">
        <f t="shared" si="47"/>
        <v>0.54131368503455035</v>
      </c>
      <c r="FF17" s="56">
        <f t="shared" si="48"/>
        <v>0.33847629255634215</v>
      </c>
      <c r="FG17" s="59">
        <f t="shared" si="49"/>
        <v>34.805766550574361</v>
      </c>
      <c r="FH17" s="59" t="str">
        <f t="shared" si="50"/>
        <v/>
      </c>
      <c r="FI17" s="59">
        <f t="shared" si="51"/>
        <v>17.558584364685338</v>
      </c>
      <c r="FJ17" s="59">
        <f t="shared" si="52"/>
        <v>47.473540189602609</v>
      </c>
      <c r="FK17" s="59">
        <f t="shared" si="53"/>
        <v>0.16210889513768997</v>
      </c>
      <c r="FL17" s="59" t="str">
        <f t="shared" si="54"/>
        <v/>
      </c>
      <c r="FM17" s="59">
        <f t="shared" si="55"/>
        <v>53.803836460083822</v>
      </c>
      <c r="FN17" s="59" t="str">
        <f t="shared" si="56"/>
        <v/>
      </c>
      <c r="FO17" s="59">
        <f t="shared" si="57"/>
        <v>7.1565051355902662</v>
      </c>
      <c r="FP17" s="59">
        <f t="shared" si="58"/>
        <v>24.020166052815107</v>
      </c>
      <c r="FQ17" s="66">
        <f t="shared" si="59"/>
        <v>15.019492351510817</v>
      </c>
      <c r="FR17" s="331">
        <f t="shared" si="79"/>
        <v>-9.0594299991159019E-2</v>
      </c>
      <c r="FS17" s="331">
        <f t="shared" si="60"/>
        <v>9.0594299991159019E-2</v>
      </c>
      <c r="FT17" s="400">
        <f t="shared" si="61"/>
        <v>0</v>
      </c>
      <c r="FU17" s="400">
        <f t="shared" si="62"/>
        <v>1</v>
      </c>
      <c r="FV17" s="400">
        <f t="shared" si="63"/>
        <v>0</v>
      </c>
      <c r="FW17" s="402">
        <f t="shared" si="64"/>
        <v>0</v>
      </c>
      <c r="FX17" s="222">
        <f t="shared" si="65"/>
        <v>34.805766550574361</v>
      </c>
      <c r="FY17" s="222">
        <f t="shared" si="66"/>
        <v>47.473540189602609</v>
      </c>
      <c r="FZ17" s="222">
        <f t="shared" si="67"/>
        <v>0</v>
      </c>
      <c r="GA17" s="221">
        <f t="shared" si="68"/>
        <v>0</v>
      </c>
      <c r="GB17" s="222">
        <f t="shared" si="69"/>
        <v>53.803836460083822</v>
      </c>
      <c r="GC17" s="222">
        <f t="shared" si="70"/>
        <v>24.020166052815107</v>
      </c>
      <c r="GD17" s="222">
        <f t="shared" si="71"/>
        <v>0</v>
      </c>
      <c r="GE17" s="222">
        <f t="shared" si="72"/>
        <v>0</v>
      </c>
      <c r="GF17" s="222">
        <f t="shared" si="73"/>
        <v>0</v>
      </c>
      <c r="GG17" s="398">
        <f t="shared" si="74"/>
        <v>0</v>
      </c>
      <c r="GH17" s="399">
        <f t="shared" si="75"/>
        <v>0</v>
      </c>
      <c r="GI17" s="398" t="str">
        <f t="shared" si="76"/>
        <v>Ca-Na</v>
      </c>
      <c r="GJ17" s="398" t="str">
        <f t="shared" si="77"/>
        <v>HCO3-SO4</v>
      </c>
      <c r="GL17" s="532"/>
      <c r="GM17" s="532"/>
    </row>
    <row r="18" spans="1:195" s="69" customFormat="1" ht="14.25">
      <c r="A18" s="402">
        <f t="shared" si="0"/>
        <v>13</v>
      </c>
      <c r="B18" s="64" t="s">
        <v>336</v>
      </c>
      <c r="C18" s="166" t="s">
        <v>889</v>
      </c>
      <c r="D18" s="166"/>
      <c r="E18" s="166"/>
      <c r="F18" s="545">
        <v>3446100</v>
      </c>
      <c r="G18" s="545">
        <v>5576900</v>
      </c>
      <c r="H18" s="434">
        <f t="shared" si="1"/>
        <v>446047.13</v>
      </c>
      <c r="I18" s="437">
        <f t="shared" si="2"/>
        <v>5575109.0300000003</v>
      </c>
      <c r="J18" s="541">
        <v>175</v>
      </c>
      <c r="K18" s="400" t="s">
        <v>1354</v>
      </c>
      <c r="L18" s="19">
        <v>12</v>
      </c>
      <c r="M18" s="19"/>
      <c r="N18" s="408"/>
      <c r="O18" s="19"/>
      <c r="P18" s="19"/>
      <c r="Q18" s="382" t="s">
        <v>2848</v>
      </c>
      <c r="R18" s="383" t="s">
        <v>2899</v>
      </c>
      <c r="S18" s="64" t="s">
        <v>2663</v>
      </c>
      <c r="T18" s="499" t="str">
        <f t="shared" si="3"/>
        <v>-</v>
      </c>
      <c r="U18" s="499" t="str">
        <f t="shared" si="4"/>
        <v>M</v>
      </c>
      <c r="V18" s="499" t="str">
        <f t="shared" si="5"/>
        <v>-</v>
      </c>
      <c r="W18" s="499" t="str">
        <f t="shared" si="78"/>
        <v>-</v>
      </c>
      <c r="X18" s="529" t="str">
        <f t="shared" si="6"/>
        <v>Na</v>
      </c>
      <c r="Y18" s="530" t="str">
        <f t="shared" si="7"/>
        <v>HCO3-Cl</v>
      </c>
      <c r="Z18" s="183"/>
      <c r="AA18" s="193" t="s">
        <v>1411</v>
      </c>
      <c r="AB18" s="176">
        <v>1</v>
      </c>
      <c r="AC18" s="166" t="s">
        <v>890</v>
      </c>
      <c r="AD18" s="170" t="s">
        <v>1412</v>
      </c>
      <c r="AE18" s="183"/>
      <c r="AF18" s="392">
        <v>13.7</v>
      </c>
      <c r="AG18" s="408"/>
      <c r="AH18" s="408"/>
      <c r="AI18" s="392"/>
      <c r="AJ18" s="408">
        <v>0.99995999999999996</v>
      </c>
      <c r="AK18" s="408">
        <v>21.1</v>
      </c>
      <c r="AL18" s="408"/>
      <c r="AM18" s="392">
        <v>1.39</v>
      </c>
      <c r="AN18" s="168"/>
      <c r="AO18" s="165"/>
      <c r="AP18" s="171"/>
      <c r="AQ18" s="168"/>
      <c r="AR18" s="168"/>
      <c r="AS18" s="507">
        <f t="shared" si="8"/>
        <v>2684.1690000000003</v>
      </c>
      <c r="AT18" s="509">
        <f t="shared" si="9"/>
        <v>-0.21495357370867621</v>
      </c>
      <c r="AU18" s="168">
        <v>684.6</v>
      </c>
      <c r="AV18" s="182">
        <v>37.590000000000003</v>
      </c>
      <c r="AW18" s="182">
        <v>82.08</v>
      </c>
      <c r="AX18" s="182">
        <v>620.9</v>
      </c>
      <c r="AY18" s="165">
        <v>15.19</v>
      </c>
      <c r="AZ18" s="267">
        <v>1201</v>
      </c>
      <c r="BA18" s="168">
        <v>1.0920000000000001</v>
      </c>
      <c r="BB18" s="168">
        <v>17.53</v>
      </c>
      <c r="BC18" s="168">
        <v>1.1739999999999999</v>
      </c>
      <c r="BD18" s="168">
        <v>1.212</v>
      </c>
      <c r="BE18" s="165">
        <v>3.2000000000000001E-2</v>
      </c>
      <c r="BF18" s="165">
        <v>0.121</v>
      </c>
      <c r="BG18" s="168"/>
      <c r="BH18" s="168">
        <v>2.4E-2</v>
      </c>
      <c r="BI18" s="168">
        <v>4.0000000000000001E-3</v>
      </c>
      <c r="BJ18" s="168">
        <v>4.3860000000000001</v>
      </c>
      <c r="BK18" s="168"/>
      <c r="BL18" s="165"/>
      <c r="BM18" s="168">
        <v>17.100000000000001</v>
      </c>
      <c r="BN18" s="167"/>
      <c r="BO18" s="168"/>
      <c r="BP18" s="168"/>
      <c r="BQ18" s="168"/>
      <c r="BR18" s="168">
        <v>134</v>
      </c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5"/>
      <c r="CG18" s="168"/>
      <c r="CH18" s="168"/>
      <c r="CI18" s="168"/>
      <c r="CJ18" s="168"/>
      <c r="CK18" s="168"/>
      <c r="CL18" s="167"/>
      <c r="CM18" s="168"/>
      <c r="CN18" s="180">
        <v>982.4</v>
      </c>
      <c r="CO18" s="165"/>
      <c r="CP18" s="168"/>
      <c r="CQ18" s="167"/>
      <c r="CR18" s="168"/>
      <c r="CS18" s="168"/>
      <c r="CT18" s="168"/>
      <c r="CU18" s="168"/>
      <c r="CV18" s="168"/>
      <c r="CW18" s="168"/>
      <c r="CX18" s="168"/>
      <c r="CY18" s="168"/>
      <c r="CZ18" s="168"/>
      <c r="DA18" s="167"/>
      <c r="DB18" s="182"/>
      <c r="DC18" s="182"/>
      <c r="DD18" s="182"/>
      <c r="DE18" s="182"/>
      <c r="DF18" s="182"/>
      <c r="DG18" s="182"/>
      <c r="DH18" s="182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1"/>
      <c r="DT18" s="402">
        <f t="shared" si="10"/>
        <v>1</v>
      </c>
      <c r="DU18" s="100">
        <f t="shared" si="11"/>
        <v>0</v>
      </c>
      <c r="DV18" s="100">
        <f t="shared" si="12"/>
        <v>1</v>
      </c>
      <c r="DW18" s="100">
        <f t="shared" si="13"/>
        <v>0</v>
      </c>
      <c r="DX18" s="100">
        <f t="shared" si="14"/>
        <v>0</v>
      </c>
      <c r="DY18" s="229">
        <f t="shared" si="15"/>
        <v>0</v>
      </c>
      <c r="DZ18" s="100">
        <f t="shared" si="16"/>
        <v>1</v>
      </c>
      <c r="EA18" s="400">
        <f t="shared" si="17"/>
        <v>0</v>
      </c>
      <c r="EB18" s="402">
        <f t="shared" si="18"/>
        <v>0</v>
      </c>
      <c r="EC18" s="19">
        <f t="shared" si="19"/>
        <v>0</v>
      </c>
      <c r="ED18" s="19">
        <f t="shared" si="20"/>
        <v>1</v>
      </c>
      <c r="EE18" s="19">
        <f t="shared" si="21"/>
        <v>0</v>
      </c>
      <c r="EF18" s="402">
        <f t="shared" si="22"/>
        <v>0</v>
      </c>
      <c r="EG18" s="400">
        <f t="shared" si="23"/>
        <v>1</v>
      </c>
      <c r="EH18" s="400">
        <f t="shared" si="24"/>
        <v>0</v>
      </c>
      <c r="EI18" s="402">
        <f t="shared" si="25"/>
        <v>0</v>
      </c>
      <c r="EJ18" s="229">
        <f t="shared" si="26"/>
        <v>1</v>
      </c>
      <c r="EK18" s="398">
        <f t="shared" si="27"/>
        <v>684.6</v>
      </c>
      <c r="EL18" s="398">
        <f t="shared" si="28"/>
        <v>17.53</v>
      </c>
      <c r="EM18" s="398">
        <f t="shared" si="29"/>
        <v>37.590000000000003</v>
      </c>
      <c r="EN18" s="398">
        <f t="shared" si="30"/>
        <v>82.08</v>
      </c>
      <c r="EO18" s="398">
        <f t="shared" si="31"/>
        <v>0.121</v>
      </c>
      <c r="EP18" s="398">
        <f t="shared" si="32"/>
        <v>3.2000000000000001E-2</v>
      </c>
      <c r="EQ18" s="398">
        <f t="shared" si="33"/>
        <v>1201</v>
      </c>
      <c r="ER18" s="398" t="str">
        <f t="shared" si="34"/>
        <v/>
      </c>
      <c r="ES18" s="398">
        <f t="shared" si="35"/>
        <v>4.3860000000000001</v>
      </c>
      <c r="ET18" s="398">
        <f t="shared" si="36"/>
        <v>15.19</v>
      </c>
      <c r="EU18" s="172">
        <f t="shared" si="37"/>
        <v>620.9</v>
      </c>
      <c r="EV18" s="57">
        <f t="shared" si="38"/>
        <v>29.778423474758373</v>
      </c>
      <c r="EW18" s="57">
        <f t="shared" si="39"/>
        <v>0.44833759590792843</v>
      </c>
      <c r="EX18" s="57">
        <f t="shared" si="40"/>
        <v>3.093190701501749</v>
      </c>
      <c r="EY18" s="57">
        <f t="shared" si="41"/>
        <v>4.0960127750885764</v>
      </c>
      <c r="EZ18" s="57">
        <f t="shared" si="42"/>
        <v>4.4124350442155159E-3</v>
      </c>
      <c r="FA18" s="57">
        <f t="shared" si="43"/>
        <v>1.7190437818963202E-3</v>
      </c>
      <c r="FB18" s="57">
        <f t="shared" si="44"/>
        <v>19.683006894788509</v>
      </c>
      <c r="FC18" s="57" t="str">
        <f t="shared" si="45"/>
        <v/>
      </c>
      <c r="FD18" s="57">
        <f t="shared" si="46"/>
        <v>7.0736345030795955E-2</v>
      </c>
      <c r="FE18" s="57">
        <f t="shared" si="47"/>
        <v>0.31625211060287772</v>
      </c>
      <c r="FF18" s="56">
        <f t="shared" si="48"/>
        <v>17.513327504019404</v>
      </c>
      <c r="FG18" s="59">
        <f t="shared" si="49"/>
        <v>79.574440336006774</v>
      </c>
      <c r="FH18" s="59">
        <f t="shared" si="50"/>
        <v>1.1980558106511261</v>
      </c>
      <c r="FI18" s="59">
        <f t="shared" si="51"/>
        <v>8.2656799858186272</v>
      </c>
      <c r="FJ18" s="59">
        <f t="shared" si="52"/>
        <v>10.945439219208101</v>
      </c>
      <c r="FK18" s="59">
        <f t="shared" si="53"/>
        <v>1.1790988514219254E-2</v>
      </c>
      <c r="FL18" s="59">
        <f t="shared" si="54"/>
        <v>4.59365980114574E-3</v>
      </c>
      <c r="FM18" s="59">
        <f t="shared" si="55"/>
        <v>52.37165157274638</v>
      </c>
      <c r="FN18" s="59" t="str">
        <f t="shared" si="56"/>
        <v/>
      </c>
      <c r="FO18" s="59">
        <f t="shared" si="57"/>
        <v>0.18821205699334898</v>
      </c>
      <c r="FP18" s="59">
        <f t="shared" si="58"/>
        <v>0.8414692650453155</v>
      </c>
      <c r="FQ18" s="66">
        <f t="shared" si="59"/>
        <v>46.59866710521495</v>
      </c>
      <c r="FR18" s="331">
        <f t="shared" si="79"/>
        <v>-0.21495357370867621</v>
      </c>
      <c r="FS18" s="331">
        <f t="shared" si="60"/>
        <v>0.21495357370867621</v>
      </c>
      <c r="FT18" s="400">
        <f t="shared" si="61"/>
        <v>0</v>
      </c>
      <c r="FU18" s="400">
        <f t="shared" si="62"/>
        <v>1</v>
      </c>
      <c r="FV18" s="400">
        <f t="shared" si="63"/>
        <v>0</v>
      </c>
      <c r="FW18" s="402">
        <f t="shared" si="64"/>
        <v>0</v>
      </c>
      <c r="FX18" s="222">
        <f t="shared" si="65"/>
        <v>79.574440336006774</v>
      </c>
      <c r="FY18" s="222">
        <f t="shared" si="66"/>
        <v>0</v>
      </c>
      <c r="FZ18" s="222">
        <f t="shared" si="67"/>
        <v>0</v>
      </c>
      <c r="GA18" s="221">
        <f t="shared" si="68"/>
        <v>46.59866710521495</v>
      </c>
      <c r="GB18" s="222">
        <f t="shared" si="69"/>
        <v>52.37165157274638</v>
      </c>
      <c r="GC18" s="222">
        <f t="shared" si="70"/>
        <v>0</v>
      </c>
      <c r="GD18" s="222">
        <f t="shared" si="71"/>
        <v>0</v>
      </c>
      <c r="GE18" s="222">
        <f t="shared" si="72"/>
        <v>0</v>
      </c>
      <c r="GF18" s="222">
        <f t="shared" si="73"/>
        <v>0</v>
      </c>
      <c r="GG18" s="398">
        <f t="shared" si="74"/>
        <v>0</v>
      </c>
      <c r="GH18" s="399">
        <f t="shared" si="75"/>
        <v>0</v>
      </c>
      <c r="GI18" s="398" t="str">
        <f t="shared" si="76"/>
        <v>Na</v>
      </c>
      <c r="GJ18" s="398" t="str">
        <f t="shared" si="77"/>
        <v>HCO3-Cl</v>
      </c>
      <c r="GL18" s="532"/>
      <c r="GM18" s="533"/>
    </row>
    <row r="19" spans="1:195" ht="14.25">
      <c r="A19" s="402">
        <f t="shared" si="0"/>
        <v>14</v>
      </c>
      <c r="B19" s="64" t="s">
        <v>336</v>
      </c>
      <c r="C19" s="166" t="s">
        <v>889</v>
      </c>
      <c r="D19" s="166"/>
      <c r="E19" s="166"/>
      <c r="F19" s="545">
        <v>3446100</v>
      </c>
      <c r="G19" s="545">
        <v>5576900</v>
      </c>
      <c r="H19" s="434">
        <f t="shared" si="1"/>
        <v>446047.13</v>
      </c>
      <c r="I19" s="437">
        <f t="shared" si="2"/>
        <v>5575109.0300000003</v>
      </c>
      <c r="J19" s="541">
        <v>175</v>
      </c>
      <c r="K19" s="400" t="s">
        <v>1354</v>
      </c>
      <c r="L19" s="19">
        <v>12</v>
      </c>
      <c r="Q19" s="382" t="s">
        <v>2848</v>
      </c>
      <c r="R19" s="383" t="s">
        <v>2899</v>
      </c>
      <c r="S19" s="64" t="s">
        <v>2663</v>
      </c>
      <c r="T19" s="499" t="str">
        <f t="shared" si="3"/>
        <v>-</v>
      </c>
      <c r="U19" s="499" t="str">
        <f t="shared" si="4"/>
        <v>M</v>
      </c>
      <c r="V19" s="499" t="str">
        <f t="shared" si="5"/>
        <v>-</v>
      </c>
      <c r="W19" s="499" t="str">
        <f t="shared" si="78"/>
        <v>A</v>
      </c>
      <c r="X19" s="529" t="str">
        <f t="shared" si="6"/>
        <v>Na</v>
      </c>
      <c r="Y19" s="530" t="str">
        <f t="shared" si="7"/>
        <v>Cl-HCO3</v>
      </c>
      <c r="Z19" s="60" t="s">
        <v>1413</v>
      </c>
      <c r="AA19" s="391" t="s">
        <v>1414</v>
      </c>
      <c r="AB19" s="101">
        <v>2</v>
      </c>
      <c r="AD19" s="2" t="s">
        <v>1415</v>
      </c>
      <c r="AE19" s="404"/>
      <c r="AF19" s="391">
        <v>13.3</v>
      </c>
      <c r="AI19" s="554"/>
      <c r="AM19" s="391">
        <v>1</v>
      </c>
      <c r="AR19" s="69">
        <v>2972.9</v>
      </c>
      <c r="AS19" s="507">
        <f t="shared" si="8"/>
        <v>2989.97</v>
      </c>
      <c r="AT19" s="509">
        <f t="shared" si="9"/>
        <v>4.3714705637767977E-2</v>
      </c>
      <c r="AU19" s="398">
        <v>763.1</v>
      </c>
      <c r="AV19" s="244">
        <v>44.73</v>
      </c>
      <c r="AW19" s="241">
        <v>106.3</v>
      </c>
      <c r="AX19" s="244">
        <v>801.2</v>
      </c>
      <c r="AY19" s="398">
        <v>20.100000000000001</v>
      </c>
      <c r="AZ19" s="172">
        <v>1210</v>
      </c>
      <c r="BB19" s="117">
        <v>24.58</v>
      </c>
      <c r="BC19" s="117"/>
      <c r="BD19" s="117"/>
      <c r="BE19" s="117">
        <v>1.59</v>
      </c>
      <c r="BF19" s="117">
        <v>0.25</v>
      </c>
      <c r="BG19" s="117"/>
      <c r="BH19" s="117"/>
      <c r="BI19" s="117"/>
      <c r="BJ19" s="117">
        <v>1</v>
      </c>
      <c r="BK19" s="117"/>
      <c r="BM19" s="381">
        <v>17.12</v>
      </c>
      <c r="BO19" s="138"/>
      <c r="BP19" s="555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49"/>
      <c r="CG19" s="138"/>
      <c r="CH19" s="138"/>
      <c r="CI19" s="138"/>
      <c r="CJ19" s="138"/>
      <c r="CK19" s="138"/>
      <c r="CL19" s="139"/>
      <c r="CM19" s="138"/>
      <c r="CN19" s="138">
        <v>1552</v>
      </c>
      <c r="CO19" s="149"/>
      <c r="DB19" s="241"/>
      <c r="DC19" s="241"/>
      <c r="DD19" s="241"/>
      <c r="DE19" s="241"/>
      <c r="DF19" s="241"/>
      <c r="DG19" s="241"/>
      <c r="DH19" s="241"/>
      <c r="DI19" s="244"/>
      <c r="DJ19" s="244"/>
      <c r="DK19" s="244"/>
      <c r="DL19" s="244"/>
      <c r="DM19" s="244"/>
      <c r="DN19" s="244"/>
      <c r="DO19" s="244"/>
      <c r="DP19" s="244"/>
      <c r="DQ19" s="244"/>
      <c r="DR19" s="244"/>
      <c r="DS19" s="472"/>
      <c r="DT19" s="402">
        <f t="shared" si="10"/>
        <v>0</v>
      </c>
      <c r="DU19" s="100">
        <f t="shared" si="11"/>
        <v>0</v>
      </c>
      <c r="DV19" s="100">
        <f t="shared" si="12"/>
        <v>1</v>
      </c>
      <c r="DW19" s="100">
        <f t="shared" si="13"/>
        <v>0</v>
      </c>
      <c r="DX19" s="100">
        <f t="shared" si="14"/>
        <v>0</v>
      </c>
      <c r="DY19" s="229">
        <f t="shared" si="15"/>
        <v>0</v>
      </c>
      <c r="DZ19" s="100">
        <f t="shared" si="16"/>
        <v>1</v>
      </c>
      <c r="EA19" s="400">
        <f t="shared" si="17"/>
        <v>0</v>
      </c>
      <c r="EB19" s="402">
        <f t="shared" si="18"/>
        <v>0</v>
      </c>
      <c r="EC19" s="19">
        <f t="shared" si="19"/>
        <v>0</v>
      </c>
      <c r="ED19" s="19">
        <f t="shared" si="20"/>
        <v>1</v>
      </c>
      <c r="EE19" s="19">
        <f t="shared" si="21"/>
        <v>0</v>
      </c>
      <c r="EF19" s="402">
        <f t="shared" si="22"/>
        <v>0</v>
      </c>
      <c r="EG19" s="400">
        <f t="shared" si="23"/>
        <v>0</v>
      </c>
      <c r="EH19" s="400">
        <f t="shared" si="24"/>
        <v>1</v>
      </c>
      <c r="EI19" s="402">
        <f t="shared" si="25"/>
        <v>0</v>
      </c>
      <c r="EJ19" s="229">
        <f t="shared" si="26"/>
        <v>2</v>
      </c>
      <c r="EK19" s="398">
        <f t="shared" si="27"/>
        <v>763.1</v>
      </c>
      <c r="EL19" s="398">
        <f t="shared" si="28"/>
        <v>24.58</v>
      </c>
      <c r="EM19" s="398">
        <f t="shared" si="29"/>
        <v>44.73</v>
      </c>
      <c r="EN19" s="398">
        <f t="shared" si="30"/>
        <v>106.3</v>
      </c>
      <c r="EO19" s="398">
        <f t="shared" si="31"/>
        <v>0.25</v>
      </c>
      <c r="EP19" s="398">
        <f t="shared" si="32"/>
        <v>1.59</v>
      </c>
      <c r="EQ19" s="398">
        <f t="shared" si="33"/>
        <v>1210</v>
      </c>
      <c r="ER19" s="398" t="str">
        <f t="shared" si="34"/>
        <v/>
      </c>
      <c r="ES19" s="398">
        <f t="shared" si="35"/>
        <v>1</v>
      </c>
      <c r="ET19" s="398">
        <f t="shared" si="36"/>
        <v>20.100000000000001</v>
      </c>
      <c r="EU19" s="172">
        <f t="shared" si="37"/>
        <v>801.2</v>
      </c>
      <c r="EV19" s="57">
        <f t="shared" si="38"/>
        <v>33.192981235156459</v>
      </c>
      <c r="EW19" s="57">
        <f t="shared" si="39"/>
        <v>0.62864450127877236</v>
      </c>
      <c r="EX19" s="57">
        <f t="shared" si="40"/>
        <v>3.6807241308372762</v>
      </c>
      <c r="EY19" s="57">
        <f t="shared" si="41"/>
        <v>5.3046559209541391</v>
      </c>
      <c r="EZ19" s="57">
        <f t="shared" si="42"/>
        <v>9.1166013310237937E-3</v>
      </c>
      <c r="FA19" s="57">
        <f t="shared" si="43"/>
        <v>8.5414987912973417E-2</v>
      </c>
      <c r="FB19" s="57">
        <f t="shared" si="44"/>
        <v>19.830506530136635</v>
      </c>
      <c r="FC19" s="57" t="str">
        <f t="shared" si="45"/>
        <v/>
      </c>
      <c r="FD19" s="57">
        <f t="shared" si="46"/>
        <v>1.6127757644960317E-2</v>
      </c>
      <c r="FE19" s="57">
        <f t="shared" si="47"/>
        <v>0.4184771180459409</v>
      </c>
      <c r="FF19" s="56">
        <f t="shared" si="48"/>
        <v>22.598933799678445</v>
      </c>
      <c r="FG19" s="59">
        <f t="shared" si="49"/>
        <v>77.370143972014048</v>
      </c>
      <c r="FH19" s="59">
        <f t="shared" si="50"/>
        <v>1.4653192862242259</v>
      </c>
      <c r="FI19" s="59">
        <f t="shared" si="51"/>
        <v>8.5794690722905766</v>
      </c>
      <c r="FJ19" s="59">
        <f t="shared" si="52"/>
        <v>12.364722210957016</v>
      </c>
      <c r="FK19" s="59">
        <f t="shared" si="53"/>
        <v>2.1250057429902953E-2</v>
      </c>
      <c r="FL19" s="59">
        <f t="shared" si="54"/>
        <v>0.19909540108422391</v>
      </c>
      <c r="FM19" s="59">
        <f t="shared" si="55"/>
        <v>46.263730907948371</v>
      </c>
      <c r="FN19" s="59" t="str">
        <f t="shared" si="56"/>
        <v/>
      </c>
      <c r="FO19" s="59">
        <f t="shared" si="57"/>
        <v>3.7625374757883724E-2</v>
      </c>
      <c r="FP19" s="59">
        <f t="shared" si="58"/>
        <v>0.97628937268894667</v>
      </c>
      <c r="FQ19" s="66">
        <f t="shared" si="59"/>
        <v>52.722354344604796</v>
      </c>
      <c r="FR19" s="331">
        <f t="shared" si="79"/>
        <v>4.3714705637767977E-2</v>
      </c>
      <c r="FS19" s="331">
        <f t="shared" si="60"/>
        <v>4.3714705637767977E-2</v>
      </c>
      <c r="FT19" s="400">
        <f t="shared" si="61"/>
        <v>0</v>
      </c>
      <c r="FU19" s="400">
        <f t="shared" si="62"/>
        <v>1</v>
      </c>
      <c r="FV19" s="400">
        <f t="shared" si="63"/>
        <v>0</v>
      </c>
      <c r="FW19" s="402">
        <f t="shared" si="64"/>
        <v>0</v>
      </c>
      <c r="FX19" s="222">
        <f t="shared" si="65"/>
        <v>77.370143972014048</v>
      </c>
      <c r="FY19" s="222">
        <f t="shared" si="66"/>
        <v>0</v>
      </c>
      <c r="FZ19" s="222">
        <f t="shared" si="67"/>
        <v>0</v>
      </c>
      <c r="GA19" s="221">
        <f t="shared" si="68"/>
        <v>52.722354344604796</v>
      </c>
      <c r="GB19" s="222">
        <f t="shared" si="69"/>
        <v>46.263730907948371</v>
      </c>
      <c r="GC19" s="222">
        <f t="shared" si="70"/>
        <v>0</v>
      </c>
      <c r="GD19" s="222">
        <f t="shared" si="71"/>
        <v>0</v>
      </c>
      <c r="GE19" s="222">
        <f t="shared" si="72"/>
        <v>0</v>
      </c>
      <c r="GF19" s="222">
        <f t="shared" si="73"/>
        <v>0</v>
      </c>
      <c r="GG19" s="398">
        <f t="shared" si="74"/>
        <v>0</v>
      </c>
      <c r="GH19" s="399">
        <f t="shared" si="75"/>
        <v>0</v>
      </c>
      <c r="GI19" s="398" t="str">
        <f t="shared" si="76"/>
        <v>Na</v>
      </c>
      <c r="GJ19" s="398" t="str">
        <f t="shared" si="77"/>
        <v>Cl-HCO3</v>
      </c>
      <c r="GL19" s="532"/>
      <c r="GM19" s="533"/>
    </row>
    <row r="20" spans="1:195" ht="14.25">
      <c r="A20" s="402">
        <f t="shared" si="0"/>
        <v>15</v>
      </c>
      <c r="B20" s="399" t="s">
        <v>305</v>
      </c>
      <c r="C20" s="398" t="s">
        <v>459</v>
      </c>
      <c r="D20" s="2" t="s">
        <v>170</v>
      </c>
      <c r="E20" s="2"/>
      <c r="F20" s="400">
        <v>3517670</v>
      </c>
      <c r="G20" s="400">
        <v>5679115</v>
      </c>
      <c r="H20" s="409">
        <f t="shared" si="1"/>
        <v>517588.50200000004</v>
      </c>
      <c r="I20" s="405">
        <f t="shared" si="2"/>
        <v>5677283.1440000003</v>
      </c>
      <c r="J20" s="400">
        <v>280.2</v>
      </c>
      <c r="K20" s="400" t="s">
        <v>1356</v>
      </c>
      <c r="L20" s="19">
        <v>795.5</v>
      </c>
      <c r="M20" s="19">
        <v>753</v>
      </c>
      <c r="N20" s="400">
        <v>795.5</v>
      </c>
      <c r="Q20" s="64" t="s">
        <v>1365</v>
      </c>
      <c r="R20" s="64" t="s">
        <v>2887</v>
      </c>
      <c r="S20" s="399" t="s">
        <v>1347</v>
      </c>
      <c r="T20" s="499" t="str">
        <f t="shared" si="3"/>
        <v>T</v>
      </c>
      <c r="U20" s="499" t="str">
        <f t="shared" si="4"/>
        <v>M</v>
      </c>
      <c r="V20" s="499" t="str">
        <f t="shared" si="5"/>
        <v>-</v>
      </c>
      <c r="W20" s="499" t="str">
        <f t="shared" si="78"/>
        <v>-</v>
      </c>
      <c r="X20" s="529" t="str">
        <f t="shared" si="6"/>
        <v>Ca-Na</v>
      </c>
      <c r="Y20" s="530" t="str">
        <f t="shared" si="7"/>
        <v>SO4-Cl</v>
      </c>
      <c r="AA20" s="51">
        <v>27878</v>
      </c>
      <c r="AB20" s="100">
        <v>1</v>
      </c>
      <c r="AC20" s="2" t="s">
        <v>789</v>
      </c>
      <c r="AD20" s="2" t="s">
        <v>1416</v>
      </c>
      <c r="AF20" s="400">
        <v>26.9</v>
      </c>
      <c r="AN20" s="398">
        <v>114.6</v>
      </c>
      <c r="AO20" s="399">
        <v>17.8</v>
      </c>
      <c r="AR20" s="69">
        <v>3897.9</v>
      </c>
      <c r="AS20" s="507">
        <f t="shared" si="8"/>
        <v>3991.799512</v>
      </c>
      <c r="AT20" s="509">
        <f t="shared" si="9"/>
        <v>-0.60210737581535279</v>
      </c>
      <c r="AU20" s="59">
        <v>425.08140200000003</v>
      </c>
      <c r="AV20" s="59">
        <v>71.821275</v>
      </c>
      <c r="AW20" s="62">
        <v>701.96617000000003</v>
      </c>
      <c r="AX20" s="59">
        <v>503.43260000000004</v>
      </c>
      <c r="AY20" s="59">
        <v>1902.0394799999999</v>
      </c>
      <c r="AZ20" s="66">
        <v>387.45858499999997</v>
      </c>
      <c r="CN20" s="143" t="s">
        <v>3116</v>
      </c>
      <c r="DB20" s="241"/>
      <c r="DC20" s="241"/>
      <c r="DD20" s="241"/>
      <c r="DE20" s="241"/>
      <c r="DF20" s="241"/>
      <c r="DG20" s="241"/>
      <c r="DH20" s="241"/>
      <c r="DI20" s="244"/>
      <c r="DJ20" s="244"/>
      <c r="DK20" s="244"/>
      <c r="DL20" s="244"/>
      <c r="DM20" s="244"/>
      <c r="DN20" s="244"/>
      <c r="DO20" s="244"/>
      <c r="DP20" s="244"/>
      <c r="DQ20" s="244"/>
      <c r="DR20" s="244"/>
      <c r="DS20" s="472"/>
      <c r="DT20" s="402">
        <f t="shared" si="10"/>
        <v>1</v>
      </c>
      <c r="DU20" s="100">
        <f t="shared" si="11"/>
        <v>0</v>
      </c>
      <c r="DV20" s="100">
        <f t="shared" si="12"/>
        <v>0</v>
      </c>
      <c r="DW20" s="100">
        <f t="shared" si="13"/>
        <v>0</v>
      </c>
      <c r="DX20" s="100">
        <f t="shared" si="14"/>
        <v>1</v>
      </c>
      <c r="DY20" s="229">
        <f t="shared" si="15"/>
        <v>0</v>
      </c>
      <c r="DZ20" s="100">
        <f t="shared" si="16"/>
        <v>0</v>
      </c>
      <c r="EA20" s="400">
        <f t="shared" si="17"/>
        <v>1</v>
      </c>
      <c r="EB20" s="402">
        <f t="shared" si="18"/>
        <v>0</v>
      </c>
      <c r="EC20" s="19">
        <f t="shared" si="19"/>
        <v>0</v>
      </c>
      <c r="ED20" s="19">
        <f t="shared" si="20"/>
        <v>1</v>
      </c>
      <c r="EE20" s="19">
        <f t="shared" si="21"/>
        <v>0</v>
      </c>
      <c r="EF20" s="402">
        <f t="shared" si="22"/>
        <v>0</v>
      </c>
      <c r="EG20" s="400">
        <f t="shared" si="23"/>
        <v>0</v>
      </c>
      <c r="EH20" s="400">
        <f t="shared" si="24"/>
        <v>0</v>
      </c>
      <c r="EI20" s="402">
        <f t="shared" si="25"/>
        <v>1</v>
      </c>
      <c r="EJ20" s="229">
        <f t="shared" si="26"/>
        <v>3</v>
      </c>
      <c r="EK20" s="398">
        <f t="shared" si="27"/>
        <v>425.08140200000003</v>
      </c>
      <c r="EL20" s="398" t="str">
        <f t="shared" si="28"/>
        <v/>
      </c>
      <c r="EM20" s="398">
        <f t="shared" si="29"/>
        <v>71.821275</v>
      </c>
      <c r="EN20" s="398">
        <f t="shared" si="30"/>
        <v>701.96617000000003</v>
      </c>
      <c r="EO20" s="398" t="str">
        <f t="shared" si="31"/>
        <v/>
      </c>
      <c r="EP20" s="398" t="str">
        <f t="shared" si="32"/>
        <v/>
      </c>
      <c r="EQ20" s="398">
        <f t="shared" si="33"/>
        <v>387.45858499999997</v>
      </c>
      <c r="ER20" s="398" t="str">
        <f t="shared" si="34"/>
        <v/>
      </c>
      <c r="ES20" s="398" t="str">
        <f t="shared" si="35"/>
        <v/>
      </c>
      <c r="ET20" s="398">
        <f t="shared" si="36"/>
        <v>1902.0394799999999</v>
      </c>
      <c r="EU20" s="172">
        <f t="shared" si="37"/>
        <v>503.43260000000004</v>
      </c>
      <c r="EV20" s="57">
        <f t="shared" si="38"/>
        <v>18.490000000000002</v>
      </c>
      <c r="EW20" s="57" t="str">
        <f t="shared" si="39"/>
        <v/>
      </c>
      <c r="EX20" s="57">
        <f t="shared" si="40"/>
        <v>5.91</v>
      </c>
      <c r="EY20" s="57">
        <f t="shared" si="41"/>
        <v>35.03</v>
      </c>
      <c r="EZ20" s="57" t="str">
        <f t="shared" si="42"/>
        <v/>
      </c>
      <c r="FA20" s="57" t="str">
        <f t="shared" si="43"/>
        <v/>
      </c>
      <c r="FB20" s="57">
        <f t="shared" si="44"/>
        <v>6.35</v>
      </c>
      <c r="FC20" s="57" t="str">
        <f t="shared" si="45"/>
        <v/>
      </c>
      <c r="FD20" s="57" t="str">
        <f t="shared" si="46"/>
        <v/>
      </c>
      <c r="FE20" s="57">
        <f t="shared" si="47"/>
        <v>39.6</v>
      </c>
      <c r="FF20" s="56">
        <f t="shared" si="48"/>
        <v>14.2</v>
      </c>
      <c r="FG20" s="59">
        <f t="shared" si="49"/>
        <v>31.112232879017331</v>
      </c>
      <c r="FH20" s="59" t="str">
        <f t="shared" si="50"/>
        <v/>
      </c>
      <c r="FI20" s="59">
        <f t="shared" si="51"/>
        <v>9.9444724886420985</v>
      </c>
      <c r="FJ20" s="59">
        <f t="shared" si="52"/>
        <v>58.94329463234056</v>
      </c>
      <c r="FK20" s="59" t="str">
        <f t="shared" si="53"/>
        <v/>
      </c>
      <c r="FL20" s="59" t="str">
        <f t="shared" si="54"/>
        <v/>
      </c>
      <c r="FM20" s="59">
        <f t="shared" si="55"/>
        <v>10.556940980881128</v>
      </c>
      <c r="FN20" s="59" t="str">
        <f t="shared" si="56"/>
        <v/>
      </c>
      <c r="FO20" s="59" t="str">
        <f t="shared" si="57"/>
        <v/>
      </c>
      <c r="FP20" s="59">
        <f t="shared" si="58"/>
        <v>65.835411471321692</v>
      </c>
      <c r="FQ20" s="66">
        <f t="shared" si="59"/>
        <v>23.607647547797171</v>
      </c>
      <c r="FR20" s="331">
        <f t="shared" si="79"/>
        <v>-0.60210737581535279</v>
      </c>
      <c r="FS20" s="331">
        <f t="shared" si="60"/>
        <v>0.60210737581535279</v>
      </c>
      <c r="FT20" s="400">
        <f t="shared" si="61"/>
        <v>0</v>
      </c>
      <c r="FU20" s="400">
        <f t="shared" si="62"/>
        <v>1</v>
      </c>
      <c r="FV20" s="400">
        <f t="shared" si="63"/>
        <v>0</v>
      </c>
      <c r="FW20" s="402">
        <f t="shared" si="64"/>
        <v>0</v>
      </c>
      <c r="FX20" s="222">
        <f t="shared" si="65"/>
        <v>31.112232879017331</v>
      </c>
      <c r="FY20" s="222">
        <f t="shared" si="66"/>
        <v>58.94329463234056</v>
      </c>
      <c r="FZ20" s="222">
        <f t="shared" si="67"/>
        <v>0</v>
      </c>
      <c r="GA20" s="221">
        <f t="shared" si="68"/>
        <v>23.607647547797171</v>
      </c>
      <c r="GB20" s="222">
        <f t="shared" si="69"/>
        <v>0</v>
      </c>
      <c r="GC20" s="222">
        <f t="shared" si="70"/>
        <v>65.835411471321692</v>
      </c>
      <c r="GD20" s="222">
        <f t="shared" si="71"/>
        <v>0</v>
      </c>
      <c r="GE20" s="222">
        <f t="shared" si="72"/>
        <v>0</v>
      </c>
      <c r="GF20" s="222">
        <f t="shared" si="73"/>
        <v>0</v>
      </c>
      <c r="GG20" s="398">
        <f t="shared" si="74"/>
        <v>0</v>
      </c>
      <c r="GH20" s="399">
        <f t="shared" si="75"/>
        <v>0</v>
      </c>
      <c r="GI20" s="398" t="str">
        <f t="shared" si="76"/>
        <v>Ca-Na</v>
      </c>
      <c r="GJ20" s="398" t="str">
        <f t="shared" si="77"/>
        <v>SO4-Cl</v>
      </c>
      <c r="GL20" s="532"/>
      <c r="GM20" s="533"/>
    </row>
    <row r="21" spans="1:195" ht="14.25">
      <c r="A21" s="402">
        <f t="shared" si="0"/>
        <v>16</v>
      </c>
      <c r="B21" s="64" t="s">
        <v>305</v>
      </c>
      <c r="C21" s="91" t="s">
        <v>459</v>
      </c>
      <c r="D21" s="2" t="s">
        <v>170</v>
      </c>
      <c r="E21" s="2"/>
      <c r="F21" s="400">
        <v>3517670</v>
      </c>
      <c r="G21" s="400">
        <v>5679115</v>
      </c>
      <c r="H21" s="409">
        <f t="shared" si="1"/>
        <v>517588.50200000004</v>
      </c>
      <c r="I21" s="405">
        <f t="shared" si="2"/>
        <v>5677283.1440000003</v>
      </c>
      <c r="J21" s="400">
        <v>280.2</v>
      </c>
      <c r="K21" s="400" t="s">
        <v>1356</v>
      </c>
      <c r="L21" s="19">
        <v>795.5</v>
      </c>
      <c r="M21" s="19">
        <v>753</v>
      </c>
      <c r="N21" s="400">
        <v>795.5</v>
      </c>
      <c r="O21" s="19">
        <v>198</v>
      </c>
      <c r="Q21" s="64" t="s">
        <v>1365</v>
      </c>
      <c r="R21" s="64" t="s">
        <v>2887</v>
      </c>
      <c r="S21" s="64" t="s">
        <v>1347</v>
      </c>
      <c r="T21" s="499" t="str">
        <f t="shared" si="3"/>
        <v>T</v>
      </c>
      <c r="U21" s="499" t="str">
        <f t="shared" si="4"/>
        <v>M</v>
      </c>
      <c r="V21" s="499" t="str">
        <f t="shared" si="5"/>
        <v>-</v>
      </c>
      <c r="W21" s="499" t="str">
        <f t="shared" si="78"/>
        <v>-</v>
      </c>
      <c r="X21" s="529" t="str">
        <f t="shared" si="6"/>
        <v>Ca-Na</v>
      </c>
      <c r="Y21" s="530" t="str">
        <f t="shared" si="7"/>
        <v>SO4-Cl</v>
      </c>
      <c r="Z21" s="60" t="s">
        <v>1417</v>
      </c>
      <c r="AA21" s="51">
        <v>27893</v>
      </c>
      <c r="AB21" s="100">
        <v>2</v>
      </c>
      <c r="AC21" s="2" t="s">
        <v>789</v>
      </c>
      <c r="AD21" s="2" t="s">
        <v>3079</v>
      </c>
      <c r="AE21" s="404"/>
      <c r="AF21" s="391">
        <v>26.8</v>
      </c>
      <c r="AI21" s="552"/>
      <c r="AR21" s="69">
        <v>4030.7</v>
      </c>
      <c r="AS21" s="507">
        <f t="shared" si="8"/>
        <v>4030.2000000000003</v>
      </c>
      <c r="AT21" s="509">
        <f t="shared" si="9"/>
        <v>-7.9384114239528236E-2</v>
      </c>
      <c r="AU21" s="398">
        <v>416</v>
      </c>
      <c r="AV21" s="398">
        <v>68.099999999999994</v>
      </c>
      <c r="AW21" s="62">
        <v>705</v>
      </c>
      <c r="AX21" s="398">
        <v>503.4</v>
      </c>
      <c r="AY21" s="59">
        <v>1887</v>
      </c>
      <c r="AZ21" s="172">
        <v>387.48</v>
      </c>
      <c r="BB21" s="398">
        <v>11.4</v>
      </c>
      <c r="BC21" s="398">
        <v>12.73</v>
      </c>
      <c r="BD21" s="398">
        <v>0.16</v>
      </c>
      <c r="BE21" s="398">
        <v>10.55</v>
      </c>
      <c r="BF21" s="398">
        <v>0.08</v>
      </c>
      <c r="BH21" s="398">
        <v>0</v>
      </c>
      <c r="BI21" s="398">
        <v>0</v>
      </c>
      <c r="BJ21" s="398">
        <v>0</v>
      </c>
      <c r="BK21" s="398">
        <v>0</v>
      </c>
      <c r="BM21" s="398">
        <v>27.3</v>
      </c>
      <c r="BN21" s="66">
        <v>1</v>
      </c>
      <c r="BO21" s="138">
        <v>0</v>
      </c>
      <c r="BP21" s="553"/>
      <c r="BQ21" s="138"/>
      <c r="BR21" s="138"/>
      <c r="BS21" s="138"/>
      <c r="BT21" s="138">
        <v>0</v>
      </c>
      <c r="BU21" s="138"/>
      <c r="BV21" s="138"/>
      <c r="BW21" s="138"/>
      <c r="BX21" s="138">
        <v>0</v>
      </c>
      <c r="BY21" s="138">
        <v>0</v>
      </c>
      <c r="BZ21" s="138"/>
      <c r="CA21" s="138"/>
      <c r="CB21" s="138">
        <v>0</v>
      </c>
      <c r="CC21" s="138"/>
      <c r="CD21" s="138"/>
      <c r="CE21" s="138"/>
      <c r="CF21" s="149"/>
      <c r="CG21" s="138"/>
      <c r="CH21" s="138"/>
      <c r="CI21" s="138"/>
      <c r="CJ21" s="138"/>
      <c r="CK21" s="138"/>
      <c r="CL21" s="139">
        <v>0</v>
      </c>
      <c r="CM21" s="138"/>
      <c r="CN21" s="138">
        <v>156.19999999999999</v>
      </c>
      <c r="CO21" s="149">
        <v>0</v>
      </c>
      <c r="DB21" s="241"/>
      <c r="DC21" s="241"/>
      <c r="DD21" s="241"/>
      <c r="DE21" s="241"/>
      <c r="DF21" s="241"/>
      <c r="DG21" s="241"/>
      <c r="DH21" s="241"/>
      <c r="DI21" s="244"/>
      <c r="DJ21" s="244"/>
      <c r="DK21" s="244"/>
      <c r="DL21" s="244"/>
      <c r="DM21" s="244"/>
      <c r="DN21" s="244"/>
      <c r="DO21" s="244"/>
      <c r="DP21" s="244"/>
      <c r="DQ21" s="244"/>
      <c r="DR21" s="244"/>
      <c r="DS21" s="472"/>
      <c r="DT21" s="402">
        <f t="shared" si="10"/>
        <v>0</v>
      </c>
      <c r="DU21" s="100">
        <f t="shared" si="11"/>
        <v>0</v>
      </c>
      <c r="DV21" s="100">
        <f t="shared" si="12"/>
        <v>0</v>
      </c>
      <c r="DW21" s="100">
        <f t="shared" si="13"/>
        <v>0</v>
      </c>
      <c r="DX21" s="100">
        <f t="shared" si="14"/>
        <v>1</v>
      </c>
      <c r="DY21" s="229">
        <f t="shared" si="15"/>
        <v>0</v>
      </c>
      <c r="DZ21" s="100">
        <f t="shared" si="16"/>
        <v>0</v>
      </c>
      <c r="EA21" s="400">
        <f t="shared" si="17"/>
        <v>1</v>
      </c>
      <c r="EB21" s="402">
        <f t="shared" si="18"/>
        <v>0</v>
      </c>
      <c r="EC21" s="19">
        <f t="shared" si="19"/>
        <v>0</v>
      </c>
      <c r="ED21" s="19">
        <f t="shared" si="20"/>
        <v>1</v>
      </c>
      <c r="EE21" s="19">
        <f t="shared" si="21"/>
        <v>0</v>
      </c>
      <c r="EF21" s="402">
        <f t="shared" si="22"/>
        <v>0</v>
      </c>
      <c r="EG21" s="400">
        <f t="shared" si="23"/>
        <v>1</v>
      </c>
      <c r="EH21" s="400">
        <f t="shared" si="24"/>
        <v>0</v>
      </c>
      <c r="EI21" s="402">
        <f t="shared" si="25"/>
        <v>0</v>
      </c>
      <c r="EJ21" s="229">
        <f t="shared" si="26"/>
        <v>3</v>
      </c>
      <c r="EK21" s="398">
        <f t="shared" si="27"/>
        <v>416</v>
      </c>
      <c r="EL21" s="398">
        <f t="shared" si="28"/>
        <v>11.4</v>
      </c>
      <c r="EM21" s="398">
        <f t="shared" si="29"/>
        <v>68.099999999999994</v>
      </c>
      <c r="EN21" s="398">
        <f t="shared" si="30"/>
        <v>705</v>
      </c>
      <c r="EO21" s="398">
        <f t="shared" si="31"/>
        <v>0.08</v>
      </c>
      <c r="EP21" s="398">
        <f t="shared" si="32"/>
        <v>10.55</v>
      </c>
      <c r="EQ21" s="398">
        <f t="shared" si="33"/>
        <v>387.48</v>
      </c>
      <c r="ER21" s="398" t="str">
        <f t="shared" si="34"/>
        <v/>
      </c>
      <c r="ES21" s="398">
        <f t="shared" si="35"/>
        <v>0</v>
      </c>
      <c r="ET21" s="398">
        <f t="shared" si="36"/>
        <v>1887</v>
      </c>
      <c r="EU21" s="172">
        <f t="shared" si="37"/>
        <v>503.4</v>
      </c>
      <c r="EV21" s="57">
        <f t="shared" si="38"/>
        <v>18.094981252555481</v>
      </c>
      <c r="EW21" s="57">
        <f t="shared" si="39"/>
        <v>0.2915601023017903</v>
      </c>
      <c r="EX21" s="57">
        <f t="shared" si="40"/>
        <v>5.6037852293766717</v>
      </c>
      <c r="EY21" s="57">
        <f t="shared" si="41"/>
        <v>35.181396277259338</v>
      </c>
      <c r="EZ21" s="57">
        <f t="shared" si="42"/>
        <v>2.917312425927614E-3</v>
      </c>
      <c r="FA21" s="57">
        <f t="shared" si="43"/>
        <v>0.56674724684394306</v>
      </c>
      <c r="FB21" s="57">
        <f t="shared" si="44"/>
        <v>6.3503509671878868</v>
      </c>
      <c r="FC21" s="57" t="str">
        <f t="shared" si="45"/>
        <v/>
      </c>
      <c r="FD21" s="57">
        <f t="shared" si="46"/>
        <v>0</v>
      </c>
      <c r="FE21" s="57">
        <f t="shared" si="47"/>
        <v>39.286881679238334</v>
      </c>
      <c r="FF21" s="56">
        <f t="shared" si="48"/>
        <v>14.199080472738553</v>
      </c>
      <c r="FG21" s="59">
        <f t="shared" si="49"/>
        <v>30.2888533959065</v>
      </c>
      <c r="FH21" s="59">
        <f t="shared" si="50"/>
        <v>0.48803704582270613</v>
      </c>
      <c r="FI21" s="59">
        <f t="shared" si="51"/>
        <v>9.3800721263950315</v>
      </c>
      <c r="FJ21" s="59">
        <f t="shared" si="52"/>
        <v>58.889486495306976</v>
      </c>
      <c r="FK21" s="59">
        <f t="shared" si="53"/>
        <v>4.8832351438053484E-3</v>
      </c>
      <c r="FL21" s="59">
        <f t="shared" si="54"/>
        <v>0.94866770142497514</v>
      </c>
      <c r="FM21" s="59">
        <f t="shared" si="55"/>
        <v>10.612871408940391</v>
      </c>
      <c r="FN21" s="59" t="str">
        <f t="shared" si="56"/>
        <v/>
      </c>
      <c r="FO21" s="59">
        <f t="shared" si="57"/>
        <v>0</v>
      </c>
      <c r="FP21" s="59">
        <f t="shared" si="58"/>
        <v>65.657256657839227</v>
      </c>
      <c r="FQ21" s="66">
        <f t="shared" si="59"/>
        <v>23.729871933220391</v>
      </c>
      <c r="FR21" s="331">
        <f t="shared" si="79"/>
        <v>-7.9384114239528236E-2</v>
      </c>
      <c r="FS21" s="331">
        <f t="shared" si="60"/>
        <v>7.9384114239528236E-2</v>
      </c>
      <c r="FT21" s="400">
        <f t="shared" si="61"/>
        <v>0</v>
      </c>
      <c r="FU21" s="400">
        <f t="shared" si="62"/>
        <v>1</v>
      </c>
      <c r="FV21" s="400">
        <f t="shared" si="63"/>
        <v>0</v>
      </c>
      <c r="FW21" s="402">
        <f t="shared" si="64"/>
        <v>0</v>
      </c>
      <c r="FX21" s="222">
        <f t="shared" si="65"/>
        <v>30.2888533959065</v>
      </c>
      <c r="FY21" s="222">
        <f t="shared" si="66"/>
        <v>58.889486495306976</v>
      </c>
      <c r="FZ21" s="222">
        <f t="shared" si="67"/>
        <v>0</v>
      </c>
      <c r="GA21" s="221">
        <f t="shared" si="68"/>
        <v>23.729871933220391</v>
      </c>
      <c r="GB21" s="222">
        <f t="shared" si="69"/>
        <v>0</v>
      </c>
      <c r="GC21" s="222">
        <f t="shared" si="70"/>
        <v>65.657256657839227</v>
      </c>
      <c r="GD21" s="222">
        <f t="shared" si="71"/>
        <v>0</v>
      </c>
      <c r="GE21" s="222">
        <f t="shared" si="72"/>
        <v>0</v>
      </c>
      <c r="GF21" s="222">
        <f t="shared" si="73"/>
        <v>0</v>
      </c>
      <c r="GG21" s="398">
        <f t="shared" si="74"/>
        <v>0</v>
      </c>
      <c r="GH21" s="399">
        <f t="shared" si="75"/>
        <v>0</v>
      </c>
      <c r="GI21" s="398" t="str">
        <f t="shared" si="76"/>
        <v>Ca-Na</v>
      </c>
      <c r="GJ21" s="398" t="str">
        <f t="shared" si="77"/>
        <v>SO4-Cl</v>
      </c>
      <c r="GL21" s="532"/>
      <c r="GM21" s="533"/>
    </row>
    <row r="22" spans="1:195" s="69" customFormat="1" ht="14.25">
      <c r="A22" s="402">
        <f t="shared" si="0"/>
        <v>17</v>
      </c>
      <c r="B22" s="134" t="s">
        <v>305</v>
      </c>
      <c r="C22" s="164" t="s">
        <v>459</v>
      </c>
      <c r="D22" s="2" t="s">
        <v>170</v>
      </c>
      <c r="E22" s="2"/>
      <c r="F22" s="400">
        <v>3517670</v>
      </c>
      <c r="G22" s="400">
        <v>5679115</v>
      </c>
      <c r="H22" s="409">
        <f t="shared" si="1"/>
        <v>517588.50200000004</v>
      </c>
      <c r="I22" s="405">
        <f t="shared" si="2"/>
        <v>5677283.1440000003</v>
      </c>
      <c r="J22" s="400">
        <v>280.2</v>
      </c>
      <c r="K22" s="400" t="s">
        <v>1356</v>
      </c>
      <c r="L22" s="19">
        <v>795.5</v>
      </c>
      <c r="M22" s="19">
        <v>753</v>
      </c>
      <c r="N22" s="408">
        <v>795.5</v>
      </c>
      <c r="O22" s="19">
        <v>198</v>
      </c>
      <c r="P22" s="19"/>
      <c r="Q22" s="64" t="s">
        <v>1365</v>
      </c>
      <c r="R22" s="64" t="s">
        <v>2887</v>
      </c>
      <c r="S22" s="64" t="s">
        <v>1347</v>
      </c>
      <c r="T22" s="499" t="str">
        <f t="shared" si="3"/>
        <v>T</v>
      </c>
      <c r="U22" s="499" t="str">
        <f t="shared" si="4"/>
        <v>M</v>
      </c>
      <c r="V22" s="499" t="str">
        <f t="shared" si="5"/>
        <v>-</v>
      </c>
      <c r="W22" s="499" t="str">
        <f t="shared" si="78"/>
        <v>-</v>
      </c>
      <c r="X22" s="529" t="str">
        <f t="shared" si="6"/>
        <v>Ca-Na</v>
      </c>
      <c r="Y22" s="530" t="str">
        <f t="shared" si="7"/>
        <v>SO4-Cl</v>
      </c>
      <c r="Z22" s="60" t="s">
        <v>1418</v>
      </c>
      <c r="AA22" s="51">
        <v>35326</v>
      </c>
      <c r="AB22" s="100">
        <v>3</v>
      </c>
      <c r="AC22" s="163" t="s">
        <v>597</v>
      </c>
      <c r="AD22" s="132" t="s">
        <v>1419</v>
      </c>
      <c r="AE22" s="162"/>
      <c r="AF22" s="391">
        <v>27</v>
      </c>
      <c r="AG22" s="400">
        <v>4610</v>
      </c>
      <c r="AH22" s="400">
        <v>6.6</v>
      </c>
      <c r="AI22" s="391"/>
      <c r="AJ22" s="400"/>
      <c r="AK22" s="400"/>
      <c r="AL22" s="400"/>
      <c r="AM22" s="391">
        <v>4</v>
      </c>
      <c r="AN22" s="163"/>
      <c r="AO22" s="164"/>
      <c r="AP22" s="19"/>
      <c r="AQ22" s="163"/>
      <c r="AR22" s="168">
        <v>4068.2</v>
      </c>
      <c r="AS22" s="507">
        <f t="shared" si="8"/>
        <v>4068.7000000000003</v>
      </c>
      <c r="AT22" s="509">
        <f t="shared" si="9"/>
        <v>-1.1108844160011502</v>
      </c>
      <c r="AU22" s="163">
        <v>404</v>
      </c>
      <c r="AV22" s="163">
        <v>89.8</v>
      </c>
      <c r="AW22" s="164">
        <v>685</v>
      </c>
      <c r="AX22" s="163">
        <v>507</v>
      </c>
      <c r="AY22" s="163">
        <v>1960</v>
      </c>
      <c r="AZ22" s="162">
        <v>366</v>
      </c>
      <c r="BA22" s="163">
        <v>0.18</v>
      </c>
      <c r="BB22" s="163">
        <v>14.9</v>
      </c>
      <c r="BC22" s="163">
        <v>11</v>
      </c>
      <c r="BD22" s="163">
        <v>0.28999999999999998</v>
      </c>
      <c r="BE22" s="163">
        <v>4.3</v>
      </c>
      <c r="BF22" s="163">
        <v>0.14000000000000001</v>
      </c>
      <c r="BG22" s="163">
        <v>2.4</v>
      </c>
      <c r="BH22" s="163">
        <v>0.19</v>
      </c>
      <c r="BI22" s="163"/>
      <c r="BJ22" s="163"/>
      <c r="BK22" s="163"/>
      <c r="BL22" s="164"/>
      <c r="BM22" s="163">
        <v>22.3</v>
      </c>
      <c r="BN22" s="162">
        <v>1.2</v>
      </c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49"/>
      <c r="CG22" s="138"/>
      <c r="CH22" s="138"/>
      <c r="CI22" s="138"/>
      <c r="CJ22" s="138"/>
      <c r="CK22" s="138"/>
      <c r="CL22" s="139"/>
      <c r="CM22" s="138"/>
      <c r="CN22" s="138">
        <v>154</v>
      </c>
      <c r="CO22" s="149"/>
      <c r="CP22" s="163"/>
      <c r="CQ22" s="162"/>
      <c r="CR22" s="163"/>
      <c r="CS22" s="163"/>
      <c r="CT22" s="163"/>
      <c r="CU22" s="163"/>
      <c r="CV22" s="163"/>
      <c r="CW22" s="163"/>
      <c r="CX22" s="163"/>
      <c r="CY22" s="163"/>
      <c r="CZ22" s="163"/>
      <c r="DA22" s="162"/>
      <c r="DB22" s="241"/>
      <c r="DC22" s="241"/>
      <c r="DD22" s="241"/>
      <c r="DE22" s="241"/>
      <c r="DF22" s="241"/>
      <c r="DG22" s="241"/>
      <c r="DH22" s="241"/>
      <c r="DI22" s="244">
        <v>0.62</v>
      </c>
      <c r="DJ22" s="244"/>
      <c r="DK22" s="244"/>
      <c r="DL22" s="244"/>
      <c r="DM22" s="244"/>
      <c r="DN22" s="244"/>
      <c r="DO22" s="244"/>
      <c r="DP22" s="244"/>
      <c r="DQ22" s="244"/>
      <c r="DR22" s="244"/>
      <c r="DS22" s="472"/>
      <c r="DT22" s="402">
        <f t="shared" si="10"/>
        <v>0</v>
      </c>
      <c r="DU22" s="100">
        <f t="shared" si="11"/>
        <v>0</v>
      </c>
      <c r="DV22" s="100">
        <f t="shared" si="12"/>
        <v>0</v>
      </c>
      <c r="DW22" s="100">
        <f t="shared" si="13"/>
        <v>0</v>
      </c>
      <c r="DX22" s="100">
        <f t="shared" si="14"/>
        <v>1</v>
      </c>
      <c r="DY22" s="229">
        <f t="shared" si="15"/>
        <v>0</v>
      </c>
      <c r="DZ22" s="100">
        <f t="shared" si="16"/>
        <v>0</v>
      </c>
      <c r="EA22" s="400">
        <f t="shared" si="17"/>
        <v>1</v>
      </c>
      <c r="EB22" s="402">
        <f t="shared" si="18"/>
        <v>0</v>
      </c>
      <c r="EC22" s="19">
        <f t="shared" si="19"/>
        <v>0</v>
      </c>
      <c r="ED22" s="19">
        <f t="shared" si="20"/>
        <v>1</v>
      </c>
      <c r="EE22" s="19">
        <f t="shared" si="21"/>
        <v>0</v>
      </c>
      <c r="EF22" s="402">
        <f t="shared" si="22"/>
        <v>0</v>
      </c>
      <c r="EG22" s="400">
        <f t="shared" si="23"/>
        <v>1</v>
      </c>
      <c r="EH22" s="400">
        <f t="shared" si="24"/>
        <v>0</v>
      </c>
      <c r="EI22" s="402">
        <f t="shared" si="25"/>
        <v>0</v>
      </c>
      <c r="EJ22" s="229">
        <f t="shared" si="26"/>
        <v>3</v>
      </c>
      <c r="EK22" s="398">
        <f t="shared" si="27"/>
        <v>404</v>
      </c>
      <c r="EL22" s="398">
        <f t="shared" si="28"/>
        <v>14.9</v>
      </c>
      <c r="EM22" s="398">
        <f t="shared" si="29"/>
        <v>89.8</v>
      </c>
      <c r="EN22" s="398">
        <f t="shared" si="30"/>
        <v>685</v>
      </c>
      <c r="EO22" s="398">
        <f t="shared" si="31"/>
        <v>0.14000000000000001</v>
      </c>
      <c r="EP22" s="398">
        <f t="shared" si="32"/>
        <v>4.3</v>
      </c>
      <c r="EQ22" s="398">
        <f t="shared" si="33"/>
        <v>366</v>
      </c>
      <c r="ER22" s="398" t="str">
        <f t="shared" si="34"/>
        <v/>
      </c>
      <c r="ES22" s="398" t="str">
        <f t="shared" si="35"/>
        <v/>
      </c>
      <c r="ET22" s="398">
        <f t="shared" si="36"/>
        <v>1960</v>
      </c>
      <c r="EU22" s="172">
        <f t="shared" si="37"/>
        <v>507</v>
      </c>
      <c r="EV22" s="57">
        <f t="shared" si="38"/>
        <v>17.573010639500996</v>
      </c>
      <c r="EW22" s="57">
        <f t="shared" si="39"/>
        <v>0.38107416879795397</v>
      </c>
      <c r="EX22" s="57">
        <f t="shared" si="40"/>
        <v>7.3894260440238639</v>
      </c>
      <c r="EY22" s="57">
        <f t="shared" si="41"/>
        <v>34.183342482159787</v>
      </c>
      <c r="EZ22" s="57">
        <f t="shared" si="42"/>
        <v>5.1052967453733252E-3</v>
      </c>
      <c r="FA22" s="57">
        <f t="shared" si="43"/>
        <v>0.23099650819231801</v>
      </c>
      <c r="FB22" s="57">
        <f t="shared" si="44"/>
        <v>5.9983185041570311</v>
      </c>
      <c r="FC22" s="57" t="str">
        <f t="shared" si="45"/>
        <v/>
      </c>
      <c r="FD22" s="57" t="str">
        <f t="shared" si="46"/>
        <v/>
      </c>
      <c r="FE22" s="57">
        <f t="shared" si="47"/>
        <v>40.806723948758417</v>
      </c>
      <c r="FF22" s="56">
        <f t="shared" si="48"/>
        <v>14.300623360505456</v>
      </c>
      <c r="FG22" s="59">
        <f t="shared" si="49"/>
        <v>29.404520908487754</v>
      </c>
      <c r="FH22" s="59">
        <f t="shared" si="50"/>
        <v>0.63764278039623468</v>
      </c>
      <c r="FI22" s="59">
        <f t="shared" si="51"/>
        <v>12.364559327404676</v>
      </c>
      <c r="FJ22" s="59">
        <f t="shared" si="52"/>
        <v>57.198213178069715</v>
      </c>
      <c r="FK22" s="59">
        <f t="shared" si="53"/>
        <v>8.5425774770729445E-3</v>
      </c>
      <c r="FL22" s="59">
        <f t="shared" si="54"/>
        <v>0.38652122816455275</v>
      </c>
      <c r="FM22" s="59">
        <f t="shared" si="55"/>
        <v>9.8163049601197443</v>
      </c>
      <c r="FN22" s="59" t="str">
        <f t="shared" si="56"/>
        <v/>
      </c>
      <c r="FO22" s="59" t="str">
        <f t="shared" si="57"/>
        <v/>
      </c>
      <c r="FP22" s="59">
        <f t="shared" si="58"/>
        <v>66.780589664724445</v>
      </c>
      <c r="FQ22" s="66">
        <f t="shared" si="59"/>
        <v>23.403105375155814</v>
      </c>
      <c r="FR22" s="331">
        <f t="shared" si="79"/>
        <v>-1.1108844160011502</v>
      </c>
      <c r="FS22" s="331">
        <f t="shared" si="60"/>
        <v>1.1108844160011502</v>
      </c>
      <c r="FT22" s="400">
        <f t="shared" si="61"/>
        <v>0</v>
      </c>
      <c r="FU22" s="400">
        <f t="shared" si="62"/>
        <v>1</v>
      </c>
      <c r="FV22" s="400">
        <f t="shared" si="63"/>
        <v>0</v>
      </c>
      <c r="FW22" s="402">
        <f t="shared" si="64"/>
        <v>0</v>
      </c>
      <c r="FX22" s="222">
        <f t="shared" si="65"/>
        <v>29.404520908487754</v>
      </c>
      <c r="FY22" s="222">
        <f t="shared" si="66"/>
        <v>57.198213178069715</v>
      </c>
      <c r="FZ22" s="222">
        <f t="shared" si="67"/>
        <v>0</v>
      </c>
      <c r="GA22" s="221">
        <f t="shared" si="68"/>
        <v>23.403105375155814</v>
      </c>
      <c r="GB22" s="222">
        <f t="shared" si="69"/>
        <v>0</v>
      </c>
      <c r="GC22" s="222">
        <f t="shared" si="70"/>
        <v>66.780589664724445</v>
      </c>
      <c r="GD22" s="222">
        <f t="shared" si="71"/>
        <v>0</v>
      </c>
      <c r="GE22" s="222">
        <f t="shared" si="72"/>
        <v>0</v>
      </c>
      <c r="GF22" s="222">
        <f t="shared" si="73"/>
        <v>0</v>
      </c>
      <c r="GG22" s="398">
        <f t="shared" si="74"/>
        <v>0</v>
      </c>
      <c r="GH22" s="399">
        <f t="shared" si="75"/>
        <v>0</v>
      </c>
      <c r="GI22" s="398" t="str">
        <f t="shared" si="76"/>
        <v>Ca-Na</v>
      </c>
      <c r="GJ22" s="398" t="str">
        <f t="shared" si="77"/>
        <v>SO4-Cl</v>
      </c>
      <c r="GL22" s="532"/>
      <c r="GM22" s="534"/>
    </row>
    <row r="23" spans="1:195">
      <c r="A23" s="402">
        <f t="shared" si="0"/>
        <v>18</v>
      </c>
      <c r="B23" s="381" t="s">
        <v>115</v>
      </c>
      <c r="C23" s="116" t="s">
        <v>950</v>
      </c>
      <c r="D23" s="116"/>
      <c r="E23" s="116"/>
      <c r="F23" s="400">
        <v>3549410</v>
      </c>
      <c r="G23" s="400">
        <v>5636460</v>
      </c>
      <c r="H23" s="409">
        <f t="shared" si="1"/>
        <v>549315.80599999998</v>
      </c>
      <c r="I23" s="405">
        <f t="shared" si="2"/>
        <v>5634645.2060000002</v>
      </c>
      <c r="J23" s="400">
        <v>200.89</v>
      </c>
      <c r="K23" s="377" t="s">
        <v>1355</v>
      </c>
      <c r="L23" s="407">
        <v>420</v>
      </c>
      <c r="M23" s="378"/>
      <c r="O23" s="407"/>
      <c r="P23" s="407"/>
      <c r="Q23" s="382" t="s">
        <v>1366</v>
      </c>
      <c r="R23" s="383" t="s">
        <v>2887</v>
      </c>
      <c r="S23" s="382" t="s">
        <v>1347</v>
      </c>
      <c r="T23" s="499" t="str">
        <f t="shared" si="3"/>
        <v>-</v>
      </c>
      <c r="U23" s="499" t="str">
        <f t="shared" si="4"/>
        <v>M</v>
      </c>
      <c r="V23" s="499" t="str">
        <f t="shared" si="5"/>
        <v>-</v>
      </c>
      <c r="W23" s="499" t="str">
        <f t="shared" si="78"/>
        <v>-</v>
      </c>
      <c r="X23" s="529" t="str">
        <f t="shared" si="6"/>
        <v>Na-Ca</v>
      </c>
      <c r="Y23" s="530" t="str">
        <f t="shared" si="7"/>
        <v>SO4-HCO3</v>
      </c>
      <c r="Z23" s="70"/>
      <c r="AA23" s="177" t="s">
        <v>1420</v>
      </c>
      <c r="AB23" s="176">
        <v>1</v>
      </c>
      <c r="AC23" s="165" t="s">
        <v>706</v>
      </c>
      <c r="AD23" s="186" t="s">
        <v>1421</v>
      </c>
      <c r="AE23" s="183"/>
      <c r="AF23" s="392">
        <v>10.5</v>
      </c>
      <c r="AG23" s="408"/>
      <c r="AH23" s="408"/>
      <c r="AI23" s="392"/>
      <c r="AJ23" s="408">
        <v>1.0033700000000001</v>
      </c>
      <c r="AK23" s="408">
        <v>15</v>
      </c>
      <c r="AL23" s="408"/>
      <c r="AM23" s="392"/>
      <c r="AN23" s="168"/>
      <c r="AO23" s="165"/>
      <c r="AP23" s="171"/>
      <c r="AQ23" s="168"/>
      <c r="AR23" s="168"/>
      <c r="AS23" s="507">
        <f t="shared" si="8"/>
        <v>4469.1244000000006</v>
      </c>
      <c r="AT23" s="509">
        <f t="shared" si="9"/>
        <v>0.63539004426262946</v>
      </c>
      <c r="AU23" s="168">
        <v>960.4</v>
      </c>
      <c r="AV23" s="168">
        <v>37.630000000000003</v>
      </c>
      <c r="AW23" s="165">
        <v>308.89999999999998</v>
      </c>
      <c r="AX23" s="165">
        <v>353.2</v>
      </c>
      <c r="AY23" s="165">
        <v>1934</v>
      </c>
      <c r="AZ23" s="167">
        <v>769.8</v>
      </c>
      <c r="BA23" s="168">
        <v>0.246</v>
      </c>
      <c r="BB23" s="168">
        <v>16.809999999999999</v>
      </c>
      <c r="BC23" s="168">
        <v>6.5010000000000003</v>
      </c>
      <c r="BD23" s="168"/>
      <c r="BE23" s="165">
        <v>55.51</v>
      </c>
      <c r="BF23" s="165">
        <v>0.29699999999999999</v>
      </c>
      <c r="BG23" s="168"/>
      <c r="BH23" s="168">
        <v>0.13600000000000001</v>
      </c>
      <c r="BI23" s="168">
        <v>3.0000000000000001E-3</v>
      </c>
      <c r="BJ23" s="168">
        <v>3.7639999999999998</v>
      </c>
      <c r="BK23" s="168"/>
      <c r="BL23" s="165"/>
      <c r="BM23" s="168">
        <v>14.65</v>
      </c>
      <c r="BN23" s="167">
        <v>2.952</v>
      </c>
      <c r="BO23" s="168"/>
      <c r="BP23" s="168"/>
      <c r="BQ23" s="168">
        <v>21.4</v>
      </c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5"/>
      <c r="CG23" s="168"/>
      <c r="CH23" s="168"/>
      <c r="CI23" s="168"/>
      <c r="CJ23" s="168"/>
      <c r="CK23" s="168"/>
      <c r="CL23" s="167">
        <v>4304</v>
      </c>
      <c r="CM23" s="168"/>
      <c r="CN23" s="180">
        <v>10.1</v>
      </c>
      <c r="CO23" s="165"/>
      <c r="CP23" s="168"/>
      <c r="CQ23" s="167"/>
      <c r="CR23" s="168"/>
      <c r="CS23" s="168"/>
      <c r="CT23" s="168"/>
      <c r="CU23" s="168"/>
      <c r="CV23" s="168"/>
      <c r="CW23" s="168"/>
      <c r="CX23" s="168"/>
      <c r="CY23" s="168"/>
      <c r="CZ23" s="168"/>
      <c r="DA23" s="167"/>
      <c r="DB23" s="182"/>
      <c r="DC23" s="182"/>
      <c r="DD23" s="182"/>
      <c r="DE23" s="182"/>
      <c r="DF23" s="182"/>
      <c r="DG23" s="182"/>
      <c r="DH23" s="182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1"/>
      <c r="DT23" s="402">
        <f t="shared" si="10"/>
        <v>1</v>
      </c>
      <c r="DU23" s="100">
        <f t="shared" si="11"/>
        <v>0</v>
      </c>
      <c r="DV23" s="100">
        <f t="shared" si="12"/>
        <v>0</v>
      </c>
      <c r="DW23" s="100">
        <f t="shared" si="13"/>
        <v>0</v>
      </c>
      <c r="DX23" s="100">
        <f t="shared" si="14"/>
        <v>1</v>
      </c>
      <c r="DY23" s="229">
        <f t="shared" si="15"/>
        <v>0</v>
      </c>
      <c r="DZ23" s="100">
        <f t="shared" si="16"/>
        <v>1</v>
      </c>
      <c r="EA23" s="400">
        <f t="shared" si="17"/>
        <v>0</v>
      </c>
      <c r="EB23" s="402">
        <f t="shared" si="18"/>
        <v>0</v>
      </c>
      <c r="EC23" s="19">
        <f t="shared" si="19"/>
        <v>0</v>
      </c>
      <c r="ED23" s="19">
        <f t="shared" si="20"/>
        <v>1</v>
      </c>
      <c r="EE23" s="19">
        <f t="shared" si="21"/>
        <v>0</v>
      </c>
      <c r="EF23" s="402">
        <f t="shared" si="22"/>
        <v>0</v>
      </c>
      <c r="EG23" s="400">
        <f t="shared" si="23"/>
        <v>1</v>
      </c>
      <c r="EH23" s="400">
        <f t="shared" si="24"/>
        <v>0</v>
      </c>
      <c r="EI23" s="402">
        <f t="shared" si="25"/>
        <v>0</v>
      </c>
      <c r="EJ23" s="229">
        <f t="shared" si="26"/>
        <v>2</v>
      </c>
      <c r="EK23" s="398">
        <f t="shared" si="27"/>
        <v>960.4</v>
      </c>
      <c r="EL23" s="398">
        <f t="shared" si="28"/>
        <v>16.809999999999999</v>
      </c>
      <c r="EM23" s="398">
        <f t="shared" si="29"/>
        <v>37.630000000000003</v>
      </c>
      <c r="EN23" s="398">
        <f t="shared" si="30"/>
        <v>308.89999999999998</v>
      </c>
      <c r="EO23" s="398">
        <f t="shared" si="31"/>
        <v>0.29699999999999999</v>
      </c>
      <c r="EP23" s="398">
        <f t="shared" si="32"/>
        <v>55.51</v>
      </c>
      <c r="EQ23" s="398">
        <f t="shared" si="33"/>
        <v>769.8</v>
      </c>
      <c r="ER23" s="398" t="str">
        <f t="shared" si="34"/>
        <v/>
      </c>
      <c r="ES23" s="398">
        <f t="shared" si="35"/>
        <v>3.7639999999999998</v>
      </c>
      <c r="ET23" s="398">
        <f t="shared" si="36"/>
        <v>1934</v>
      </c>
      <c r="EU23" s="172">
        <f t="shared" si="37"/>
        <v>353.2</v>
      </c>
      <c r="EV23" s="57">
        <f t="shared" si="38"/>
        <v>41.77504806479395</v>
      </c>
      <c r="EW23" s="57">
        <f t="shared" si="39"/>
        <v>0.42992327365728894</v>
      </c>
      <c r="EX23" s="57">
        <f t="shared" si="40"/>
        <v>3.0964822053075505</v>
      </c>
      <c r="EY23" s="57">
        <f t="shared" si="41"/>
        <v>15.414940865312637</v>
      </c>
      <c r="EZ23" s="57">
        <f t="shared" si="42"/>
        <v>1.0830522381256267E-2</v>
      </c>
      <c r="FA23" s="57">
        <f t="shared" si="43"/>
        <v>2.982003760408273</v>
      </c>
      <c r="FB23" s="57">
        <f t="shared" si="44"/>
        <v>12.616135476776181</v>
      </c>
      <c r="FC23" s="57" t="str">
        <f t="shared" si="45"/>
        <v/>
      </c>
      <c r="FD23" s="57">
        <f t="shared" si="46"/>
        <v>6.0704879775630632E-2</v>
      </c>
      <c r="FE23" s="57">
        <f t="shared" si="47"/>
        <v>40.265410263723865</v>
      </c>
      <c r="FF23" s="56">
        <f t="shared" si="48"/>
        <v>9.9624855442416695</v>
      </c>
      <c r="FG23" s="59">
        <f t="shared" si="49"/>
        <v>65.5714233597853</v>
      </c>
      <c r="FH23" s="59">
        <f t="shared" si="50"/>
        <v>0.67482103061814791</v>
      </c>
      <c r="FI23" s="59">
        <f t="shared" si="51"/>
        <v>4.8603354159004839</v>
      </c>
      <c r="FJ23" s="59">
        <f t="shared" si="52"/>
        <v>24.195773802048777</v>
      </c>
      <c r="FK23" s="59">
        <f t="shared" si="53"/>
        <v>1.6999927017857457E-2</v>
      </c>
      <c r="FL23" s="59">
        <f t="shared" si="54"/>
        <v>4.6806464646294375</v>
      </c>
      <c r="FM23" s="59">
        <f t="shared" si="55"/>
        <v>20.05593894199108</v>
      </c>
      <c r="FN23" s="59" t="str">
        <f t="shared" si="56"/>
        <v/>
      </c>
      <c r="FO23" s="59">
        <f t="shared" si="57"/>
        <v>9.6502876376218585E-2</v>
      </c>
      <c r="FP23" s="59">
        <f t="shared" si="58"/>
        <v>64.010140919144902</v>
      </c>
      <c r="FQ23" s="66">
        <f t="shared" si="59"/>
        <v>15.83741726248779</v>
      </c>
      <c r="FR23" s="331">
        <f t="shared" si="79"/>
        <v>0.63539004426262946</v>
      </c>
      <c r="FS23" s="331">
        <f t="shared" si="60"/>
        <v>0.63539004426262946</v>
      </c>
      <c r="FT23" s="400">
        <f t="shared" si="61"/>
        <v>0</v>
      </c>
      <c r="FU23" s="400">
        <f t="shared" si="62"/>
        <v>1</v>
      </c>
      <c r="FV23" s="400">
        <f t="shared" si="63"/>
        <v>0</v>
      </c>
      <c r="FW23" s="402">
        <f t="shared" si="64"/>
        <v>0</v>
      </c>
      <c r="FX23" s="222">
        <f t="shared" si="65"/>
        <v>65.5714233597853</v>
      </c>
      <c r="FY23" s="222">
        <f t="shared" si="66"/>
        <v>24.195773802048777</v>
      </c>
      <c r="FZ23" s="222">
        <f t="shared" si="67"/>
        <v>0</v>
      </c>
      <c r="GA23" s="221">
        <f t="shared" si="68"/>
        <v>0</v>
      </c>
      <c r="GB23" s="222">
        <f t="shared" si="69"/>
        <v>20.05593894199108</v>
      </c>
      <c r="GC23" s="222">
        <f t="shared" si="70"/>
        <v>64.010140919144902</v>
      </c>
      <c r="GD23" s="222">
        <f t="shared" si="71"/>
        <v>0</v>
      </c>
      <c r="GE23" s="222">
        <f t="shared" si="72"/>
        <v>0</v>
      </c>
      <c r="GF23" s="222">
        <f t="shared" si="73"/>
        <v>0</v>
      </c>
      <c r="GG23" s="398">
        <f t="shared" si="74"/>
        <v>0</v>
      </c>
      <c r="GH23" s="399">
        <f t="shared" si="75"/>
        <v>0</v>
      </c>
      <c r="GI23" s="398" t="str">
        <f t="shared" si="76"/>
        <v>Na-Ca</v>
      </c>
      <c r="GJ23" s="398" t="str">
        <f t="shared" si="77"/>
        <v>SO4-HCO3</v>
      </c>
    </row>
    <row r="24" spans="1:195">
      <c r="A24" s="402">
        <f t="shared" si="0"/>
        <v>19</v>
      </c>
      <c r="B24" s="381" t="s">
        <v>115</v>
      </c>
      <c r="C24" s="116" t="s">
        <v>950</v>
      </c>
      <c r="D24" s="116"/>
      <c r="E24" s="116"/>
      <c r="F24" s="400">
        <v>3549410</v>
      </c>
      <c r="G24" s="400">
        <v>5636460</v>
      </c>
      <c r="H24" s="409">
        <f t="shared" si="1"/>
        <v>549315.80599999998</v>
      </c>
      <c r="I24" s="405">
        <f t="shared" si="2"/>
        <v>5634645.2060000002</v>
      </c>
      <c r="J24" s="400">
        <v>200.89</v>
      </c>
      <c r="K24" s="377" t="s">
        <v>1355</v>
      </c>
      <c r="L24" s="407">
        <v>420</v>
      </c>
      <c r="M24" s="378"/>
      <c r="O24" s="407"/>
      <c r="P24" s="407"/>
      <c r="Q24" s="382" t="s">
        <v>1366</v>
      </c>
      <c r="R24" s="383" t="s">
        <v>2887</v>
      </c>
      <c r="S24" s="382" t="s">
        <v>1347</v>
      </c>
      <c r="T24" s="499" t="str">
        <f t="shared" si="3"/>
        <v>-</v>
      </c>
      <c r="U24" s="499" t="str">
        <f t="shared" si="4"/>
        <v>M</v>
      </c>
      <c r="V24" s="499" t="str">
        <f t="shared" si="5"/>
        <v>-</v>
      </c>
      <c r="W24" s="499" t="str">
        <f t="shared" si="78"/>
        <v>-</v>
      </c>
      <c r="X24" s="529" t="str">
        <f t="shared" si="6"/>
        <v>Na-Ca</v>
      </c>
      <c r="Y24" s="530" t="str">
        <f t="shared" si="7"/>
        <v>SO4-HCO3</v>
      </c>
      <c r="Z24" s="119" t="s">
        <v>1422</v>
      </c>
      <c r="AA24" s="377" t="s">
        <v>1423</v>
      </c>
      <c r="AB24" s="405">
        <v>2</v>
      </c>
      <c r="AC24" s="117"/>
      <c r="AD24" s="385" t="s">
        <v>1424</v>
      </c>
      <c r="AE24" s="118"/>
      <c r="AF24" s="153" t="s">
        <v>3116</v>
      </c>
      <c r="AG24" s="377"/>
      <c r="AH24" s="377"/>
      <c r="AI24" s="379"/>
      <c r="AJ24" s="377"/>
      <c r="AK24" s="377"/>
      <c r="AL24" s="377"/>
      <c r="AM24" s="379">
        <v>0.5</v>
      </c>
      <c r="AN24" s="117"/>
      <c r="AO24" s="116"/>
      <c r="AP24" s="378"/>
      <c r="AQ24" s="117"/>
      <c r="AR24" s="384">
        <v>3061</v>
      </c>
      <c r="AS24" s="507">
        <f t="shared" si="8"/>
        <v>3054</v>
      </c>
      <c r="AT24" s="509">
        <f t="shared" si="9"/>
        <v>0.12757278775687941</v>
      </c>
      <c r="AU24" s="384">
        <v>646</v>
      </c>
      <c r="AV24" s="384">
        <v>24</v>
      </c>
      <c r="AW24" s="116">
        <v>242</v>
      </c>
      <c r="AX24" s="384">
        <v>240</v>
      </c>
      <c r="AY24" s="384">
        <v>1314</v>
      </c>
      <c r="AZ24" s="120">
        <v>557</v>
      </c>
      <c r="BA24" s="117"/>
      <c r="BB24" s="117">
        <v>16</v>
      </c>
      <c r="BC24" s="117"/>
      <c r="BD24" s="117"/>
      <c r="BE24" s="384">
        <v>15</v>
      </c>
      <c r="BF24" s="117"/>
      <c r="BG24" s="117"/>
      <c r="BH24" s="117"/>
      <c r="BI24" s="117"/>
      <c r="BJ24" s="117"/>
      <c r="BK24" s="117"/>
      <c r="BL24" s="116"/>
      <c r="BM24" s="117"/>
      <c r="BN24" s="118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247"/>
      <c r="CG24" s="114"/>
      <c r="CH24" s="114"/>
      <c r="CI24" s="114"/>
      <c r="CJ24" s="114"/>
      <c r="CK24" s="114"/>
      <c r="CL24" s="137"/>
      <c r="CM24" s="114"/>
      <c r="CN24" s="143" t="s">
        <v>3116</v>
      </c>
      <c r="CO24" s="247"/>
      <c r="CP24" s="117"/>
      <c r="CQ24" s="118"/>
      <c r="CR24" s="117"/>
      <c r="CS24" s="117"/>
      <c r="CT24" s="117"/>
      <c r="CU24" s="117"/>
      <c r="CV24" s="117"/>
      <c r="CW24" s="117"/>
      <c r="CX24" s="117"/>
      <c r="CY24" s="117"/>
      <c r="CZ24" s="117"/>
      <c r="DA24" s="118"/>
      <c r="DB24" s="111"/>
      <c r="DC24" s="111"/>
      <c r="DD24" s="121"/>
      <c r="DE24" s="111"/>
      <c r="DF24" s="111"/>
      <c r="DG24" s="111"/>
      <c r="DH24" s="111"/>
      <c r="DI24" s="111"/>
      <c r="DJ24" s="111"/>
      <c r="DK24" s="244"/>
      <c r="DL24" s="244"/>
      <c r="DM24" s="244"/>
      <c r="DN24" s="111"/>
      <c r="DO24" s="121"/>
      <c r="DP24" s="244"/>
      <c r="DQ24" s="241"/>
      <c r="DR24" s="244"/>
      <c r="DS24" s="472"/>
      <c r="DT24" s="402">
        <f t="shared" si="10"/>
        <v>0</v>
      </c>
      <c r="DU24" s="100">
        <f t="shared" si="11"/>
        <v>0</v>
      </c>
      <c r="DV24" s="100">
        <f t="shared" si="12"/>
        <v>0</v>
      </c>
      <c r="DW24" s="100">
        <f t="shared" si="13"/>
        <v>0</v>
      </c>
      <c r="DX24" s="100">
        <f t="shared" si="14"/>
        <v>1</v>
      </c>
      <c r="DY24" s="229">
        <f t="shared" si="15"/>
        <v>0</v>
      </c>
      <c r="DZ24" s="100">
        <f t="shared" si="16"/>
        <v>0</v>
      </c>
      <c r="EA24" s="400">
        <f t="shared" si="17"/>
        <v>0</v>
      </c>
      <c r="EB24" s="402">
        <f t="shared" si="18"/>
        <v>1</v>
      </c>
      <c r="EC24" s="19">
        <f t="shared" si="19"/>
        <v>0</v>
      </c>
      <c r="ED24" s="19">
        <f t="shared" si="20"/>
        <v>1</v>
      </c>
      <c r="EE24" s="19">
        <f t="shared" si="21"/>
        <v>0</v>
      </c>
      <c r="EF24" s="402">
        <f t="shared" si="22"/>
        <v>0</v>
      </c>
      <c r="EG24" s="400">
        <f t="shared" si="23"/>
        <v>0</v>
      </c>
      <c r="EH24" s="400">
        <f t="shared" si="24"/>
        <v>0</v>
      </c>
      <c r="EI24" s="402">
        <f t="shared" si="25"/>
        <v>1</v>
      </c>
      <c r="EJ24" s="229">
        <f t="shared" si="26"/>
        <v>2</v>
      </c>
      <c r="EK24" s="398">
        <f t="shared" si="27"/>
        <v>646</v>
      </c>
      <c r="EL24" s="398">
        <f t="shared" si="28"/>
        <v>16</v>
      </c>
      <c r="EM24" s="398">
        <f t="shared" si="29"/>
        <v>24</v>
      </c>
      <c r="EN24" s="398">
        <f t="shared" si="30"/>
        <v>242</v>
      </c>
      <c r="EO24" s="398" t="str">
        <f t="shared" si="31"/>
        <v/>
      </c>
      <c r="EP24" s="398">
        <f t="shared" si="32"/>
        <v>15</v>
      </c>
      <c r="EQ24" s="398">
        <f t="shared" si="33"/>
        <v>557</v>
      </c>
      <c r="ER24" s="398" t="str">
        <f t="shared" si="34"/>
        <v/>
      </c>
      <c r="ES24" s="398" t="str">
        <f t="shared" si="35"/>
        <v/>
      </c>
      <c r="ET24" s="398">
        <f t="shared" si="36"/>
        <v>1314</v>
      </c>
      <c r="EU24" s="172">
        <f t="shared" si="37"/>
        <v>240</v>
      </c>
      <c r="EV24" s="57">
        <f t="shared" si="38"/>
        <v>28.099418002766445</v>
      </c>
      <c r="EW24" s="57">
        <f t="shared" si="39"/>
        <v>0.40920716112531969</v>
      </c>
      <c r="EX24" s="57">
        <f t="shared" si="40"/>
        <v>1.9749022834807655</v>
      </c>
      <c r="EY24" s="57">
        <f t="shared" si="41"/>
        <v>12.076450920704625</v>
      </c>
      <c r="EZ24" s="57" t="str">
        <f t="shared" si="42"/>
        <v/>
      </c>
      <c r="FA24" s="57">
        <f t="shared" si="43"/>
        <v>0.80580177276390008</v>
      </c>
      <c r="FB24" s="57">
        <f t="shared" si="44"/>
        <v>9.1285885432116576</v>
      </c>
      <c r="FC24" s="57" t="str">
        <f t="shared" si="45"/>
        <v/>
      </c>
      <c r="FD24" s="57" t="str">
        <f t="shared" si="46"/>
        <v/>
      </c>
      <c r="FE24" s="57">
        <f t="shared" si="47"/>
        <v>27.35716085136151</v>
      </c>
      <c r="FF24" s="56">
        <f t="shared" si="48"/>
        <v>6.7695258511268435</v>
      </c>
      <c r="FG24" s="59">
        <f t="shared" si="49"/>
        <v>64.79629309447833</v>
      </c>
      <c r="FH24" s="59">
        <f t="shared" si="50"/>
        <v>0.94361766304288452</v>
      </c>
      <c r="FI24" s="59">
        <f t="shared" si="51"/>
        <v>4.5540568555824059</v>
      </c>
      <c r="FJ24" s="59">
        <f t="shared" si="52"/>
        <v>27.84788116686331</v>
      </c>
      <c r="FK24" s="59" t="str">
        <f t="shared" si="53"/>
        <v/>
      </c>
      <c r="FL24" s="59">
        <f t="shared" si="54"/>
        <v>1.8581512200330774</v>
      </c>
      <c r="FM24" s="59">
        <f t="shared" si="55"/>
        <v>21.103989031069979</v>
      </c>
      <c r="FN24" s="59" t="str">
        <f t="shared" si="56"/>
        <v/>
      </c>
      <c r="FO24" s="59" t="str">
        <f t="shared" si="57"/>
        <v/>
      </c>
      <c r="FP24" s="59">
        <f t="shared" si="58"/>
        <v>63.245836943509161</v>
      </c>
      <c r="FQ24" s="66">
        <f t="shared" si="59"/>
        <v>15.650174025420863</v>
      </c>
      <c r="FR24" s="331">
        <f t="shared" si="79"/>
        <v>0.12757278775687941</v>
      </c>
      <c r="FS24" s="331">
        <f t="shared" si="60"/>
        <v>0.12757278775687941</v>
      </c>
      <c r="FT24" s="400">
        <f t="shared" si="61"/>
        <v>0</v>
      </c>
      <c r="FU24" s="400">
        <f t="shared" si="62"/>
        <v>1</v>
      </c>
      <c r="FV24" s="400">
        <f t="shared" si="63"/>
        <v>0</v>
      </c>
      <c r="FW24" s="402">
        <f t="shared" si="64"/>
        <v>0</v>
      </c>
      <c r="FX24" s="222">
        <f t="shared" si="65"/>
        <v>64.79629309447833</v>
      </c>
      <c r="FY24" s="222">
        <f t="shared" si="66"/>
        <v>27.84788116686331</v>
      </c>
      <c r="FZ24" s="222">
        <f t="shared" si="67"/>
        <v>0</v>
      </c>
      <c r="GA24" s="221">
        <f t="shared" si="68"/>
        <v>0</v>
      </c>
      <c r="GB24" s="222">
        <f t="shared" si="69"/>
        <v>21.103989031069979</v>
      </c>
      <c r="GC24" s="222">
        <f t="shared" si="70"/>
        <v>63.245836943509161</v>
      </c>
      <c r="GD24" s="222">
        <f t="shared" si="71"/>
        <v>0</v>
      </c>
      <c r="GE24" s="222">
        <f t="shared" si="72"/>
        <v>0</v>
      </c>
      <c r="GF24" s="222">
        <f t="shared" si="73"/>
        <v>0</v>
      </c>
      <c r="GG24" s="398">
        <f t="shared" si="74"/>
        <v>0</v>
      </c>
      <c r="GH24" s="399">
        <f t="shared" si="75"/>
        <v>0</v>
      </c>
      <c r="GI24" s="398" t="str">
        <f t="shared" si="76"/>
        <v>Na-Ca</v>
      </c>
      <c r="GJ24" s="398" t="str">
        <f t="shared" si="77"/>
        <v>SO4-HCO3</v>
      </c>
    </row>
    <row r="25" spans="1:195">
      <c r="A25" s="402">
        <f t="shared" si="0"/>
        <v>20</v>
      </c>
      <c r="B25" s="170" t="s">
        <v>115</v>
      </c>
      <c r="C25" s="165" t="s">
        <v>950</v>
      </c>
      <c r="D25" s="165"/>
      <c r="E25" s="165"/>
      <c r="F25" s="408">
        <v>3549410</v>
      </c>
      <c r="G25" s="408">
        <v>5636460</v>
      </c>
      <c r="H25" s="409">
        <f t="shared" si="1"/>
        <v>549315.80599999998</v>
      </c>
      <c r="I25" s="405">
        <f t="shared" si="2"/>
        <v>5634645.2060000002</v>
      </c>
      <c r="J25" s="400">
        <v>200.89</v>
      </c>
      <c r="K25" s="408" t="s">
        <v>1355</v>
      </c>
      <c r="L25" s="171">
        <v>420</v>
      </c>
      <c r="M25" s="171"/>
      <c r="O25" s="171"/>
      <c r="P25" s="171"/>
      <c r="Q25" s="382" t="s">
        <v>1366</v>
      </c>
      <c r="R25" s="383" t="s">
        <v>2887</v>
      </c>
      <c r="S25" s="382" t="s">
        <v>1347</v>
      </c>
      <c r="T25" s="499" t="str">
        <f t="shared" si="3"/>
        <v>-</v>
      </c>
      <c r="U25" s="499" t="str">
        <f t="shared" si="4"/>
        <v>M</v>
      </c>
      <c r="V25" s="499" t="str">
        <f t="shared" si="5"/>
        <v>-</v>
      </c>
      <c r="W25" s="499" t="str">
        <f t="shared" si="78"/>
        <v>-</v>
      </c>
      <c r="X25" s="529" t="str">
        <f t="shared" si="6"/>
        <v>Na-Ca</v>
      </c>
      <c r="Y25" s="530" t="str">
        <f t="shared" si="7"/>
        <v>SO4-HCO3</v>
      </c>
      <c r="Z25" s="119" t="s">
        <v>1425</v>
      </c>
      <c r="AA25" s="177">
        <v>22012</v>
      </c>
      <c r="AB25" s="176">
        <v>3</v>
      </c>
      <c r="AC25" s="168" t="s">
        <v>561</v>
      </c>
      <c r="AD25" s="170" t="s">
        <v>1426</v>
      </c>
      <c r="AE25" s="167"/>
      <c r="AF25" s="392">
        <v>11.2</v>
      </c>
      <c r="AG25" s="408"/>
      <c r="AH25" s="408">
        <v>7.1</v>
      </c>
      <c r="AI25" s="392"/>
      <c r="AJ25" s="408"/>
      <c r="AK25" s="408"/>
      <c r="AL25" s="408"/>
      <c r="AM25" s="392">
        <v>0.5</v>
      </c>
      <c r="AN25" s="168"/>
      <c r="AO25" s="165"/>
      <c r="AP25" s="171"/>
      <c r="AQ25" s="168"/>
      <c r="AR25" s="168">
        <v>1422</v>
      </c>
      <c r="AS25" s="507">
        <f t="shared" si="8"/>
        <v>1399.9500000000003</v>
      </c>
      <c r="AT25" s="509">
        <f t="shared" si="9"/>
        <v>0.26973906078600535</v>
      </c>
      <c r="AU25" s="168">
        <v>254.3</v>
      </c>
      <c r="AV25" s="168">
        <v>11.8</v>
      </c>
      <c r="AW25" s="165">
        <v>135.30000000000001</v>
      </c>
      <c r="AX25" s="168">
        <v>111</v>
      </c>
      <c r="AY25" s="168">
        <v>489</v>
      </c>
      <c r="AZ25" s="167">
        <v>365.6</v>
      </c>
      <c r="BA25" s="168"/>
      <c r="BB25" s="168">
        <v>12.2</v>
      </c>
      <c r="BC25" s="168"/>
      <c r="BD25" s="168"/>
      <c r="BE25" s="168">
        <v>5.7</v>
      </c>
      <c r="BF25" s="168">
        <v>0.15</v>
      </c>
      <c r="BG25" s="168"/>
      <c r="BH25" s="168"/>
      <c r="BI25" s="168"/>
      <c r="BJ25" s="168"/>
      <c r="BK25" s="168"/>
      <c r="BL25" s="165"/>
      <c r="BM25" s="168">
        <v>14.9</v>
      </c>
      <c r="BN25" s="167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5"/>
      <c r="CG25" s="168"/>
      <c r="CH25" s="168"/>
      <c r="CI25" s="168"/>
      <c r="CJ25" s="168"/>
      <c r="CK25" s="168"/>
      <c r="CL25" s="167"/>
      <c r="CM25" s="168"/>
      <c r="CN25" s="180">
        <v>22.1</v>
      </c>
      <c r="CO25" s="165"/>
      <c r="CP25" s="168"/>
      <c r="CQ25" s="167"/>
      <c r="CR25" s="168"/>
      <c r="CS25" s="168"/>
      <c r="CT25" s="168"/>
      <c r="CU25" s="168"/>
      <c r="CV25" s="168"/>
      <c r="CW25" s="168"/>
      <c r="CX25" s="168"/>
      <c r="CY25" s="168"/>
      <c r="CZ25" s="168"/>
      <c r="DA25" s="167"/>
      <c r="DB25" s="182"/>
      <c r="DC25" s="182"/>
      <c r="DD25" s="182"/>
      <c r="DE25" s="182"/>
      <c r="DF25" s="182"/>
      <c r="DG25" s="182"/>
      <c r="DH25" s="182">
        <v>15.1</v>
      </c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1"/>
      <c r="DT25" s="402">
        <f t="shared" si="10"/>
        <v>0</v>
      </c>
      <c r="DU25" s="100">
        <f t="shared" si="11"/>
        <v>0</v>
      </c>
      <c r="DV25" s="100">
        <f t="shared" si="12"/>
        <v>0</v>
      </c>
      <c r="DW25" s="100">
        <f t="shared" si="13"/>
        <v>0</v>
      </c>
      <c r="DX25" s="100">
        <f t="shared" si="14"/>
        <v>1</v>
      </c>
      <c r="DY25" s="229">
        <f t="shared" si="15"/>
        <v>0</v>
      </c>
      <c r="DZ25" s="100">
        <f t="shared" si="16"/>
        <v>1</v>
      </c>
      <c r="EA25" s="400">
        <f t="shared" si="17"/>
        <v>0</v>
      </c>
      <c r="EB25" s="402">
        <f t="shared" si="18"/>
        <v>0</v>
      </c>
      <c r="EC25" s="19">
        <f t="shared" si="19"/>
        <v>0</v>
      </c>
      <c r="ED25" s="19">
        <f t="shared" si="20"/>
        <v>1</v>
      </c>
      <c r="EE25" s="19">
        <f t="shared" si="21"/>
        <v>0</v>
      </c>
      <c r="EF25" s="402">
        <f t="shared" si="22"/>
        <v>0</v>
      </c>
      <c r="EG25" s="400">
        <f t="shared" si="23"/>
        <v>1</v>
      </c>
      <c r="EH25" s="400">
        <f t="shared" si="24"/>
        <v>0</v>
      </c>
      <c r="EI25" s="402">
        <f t="shared" si="25"/>
        <v>0</v>
      </c>
      <c r="EJ25" s="229">
        <f t="shared" si="26"/>
        <v>2</v>
      </c>
      <c r="EK25" s="398">
        <f t="shared" si="27"/>
        <v>254.3</v>
      </c>
      <c r="EL25" s="398">
        <f t="shared" si="28"/>
        <v>12.2</v>
      </c>
      <c r="EM25" s="398">
        <f t="shared" si="29"/>
        <v>11.8</v>
      </c>
      <c r="EN25" s="398">
        <f t="shared" si="30"/>
        <v>135.30000000000001</v>
      </c>
      <c r="EO25" s="398">
        <f t="shared" si="31"/>
        <v>0.15</v>
      </c>
      <c r="EP25" s="398">
        <f t="shared" si="32"/>
        <v>5.7</v>
      </c>
      <c r="EQ25" s="398">
        <f t="shared" si="33"/>
        <v>365.6</v>
      </c>
      <c r="ER25" s="398" t="str">
        <f t="shared" si="34"/>
        <v/>
      </c>
      <c r="ES25" s="398" t="str">
        <f t="shared" si="35"/>
        <v/>
      </c>
      <c r="ET25" s="398">
        <f t="shared" si="36"/>
        <v>489</v>
      </c>
      <c r="EU25" s="172">
        <f t="shared" si="37"/>
        <v>111</v>
      </c>
      <c r="EV25" s="57">
        <f t="shared" si="38"/>
        <v>11.061427241646296</v>
      </c>
      <c r="EW25" s="57">
        <f t="shared" si="39"/>
        <v>0.31202046035805625</v>
      </c>
      <c r="EX25" s="57">
        <f t="shared" si="40"/>
        <v>0.97099362271137646</v>
      </c>
      <c r="EY25" s="57">
        <f t="shared" si="41"/>
        <v>6.751833923848495</v>
      </c>
      <c r="EZ25" s="57">
        <f t="shared" si="42"/>
        <v>5.4699607986142757E-3</v>
      </c>
      <c r="FA25" s="57">
        <f t="shared" si="43"/>
        <v>0.30620467365028203</v>
      </c>
      <c r="FB25" s="57">
        <f t="shared" si="44"/>
        <v>5.9917629648082267</v>
      </c>
      <c r="FC25" s="57" t="str">
        <f t="shared" si="45"/>
        <v/>
      </c>
      <c r="FD25" s="57" t="str">
        <f t="shared" si="46"/>
        <v/>
      </c>
      <c r="FE25" s="57">
        <f t="shared" si="47"/>
        <v>10.180861230072891</v>
      </c>
      <c r="FF25" s="56">
        <f t="shared" si="48"/>
        <v>3.1309057061461649</v>
      </c>
      <c r="FG25" s="59">
        <f t="shared" si="49"/>
        <v>56.99431062179243</v>
      </c>
      <c r="FH25" s="59">
        <f t="shared" si="50"/>
        <v>1.6076940750509323</v>
      </c>
      <c r="FI25" s="59">
        <f t="shared" si="51"/>
        <v>5.0030715689411505</v>
      </c>
      <c r="FJ25" s="59">
        <f t="shared" si="52"/>
        <v>34.789011536752078</v>
      </c>
      <c r="FK25" s="59">
        <f t="shared" si="53"/>
        <v>2.818412470964736E-2</v>
      </c>
      <c r="FL25" s="59">
        <f t="shared" si="54"/>
        <v>1.5777280727537786</v>
      </c>
      <c r="FM25" s="59">
        <f t="shared" si="55"/>
        <v>31.039726907612692</v>
      </c>
      <c r="FN25" s="59" t="str">
        <f t="shared" si="56"/>
        <v/>
      </c>
      <c r="FO25" s="59" t="str">
        <f t="shared" si="57"/>
        <v/>
      </c>
      <c r="FP25" s="59">
        <f t="shared" si="58"/>
        <v>52.740930193969824</v>
      </c>
      <c r="FQ25" s="66">
        <f t="shared" si="59"/>
        <v>16.219342898417487</v>
      </c>
      <c r="FR25" s="331">
        <f t="shared" si="79"/>
        <v>0.26973906078600535</v>
      </c>
      <c r="FS25" s="331">
        <f t="shared" si="60"/>
        <v>0.26973906078600535</v>
      </c>
      <c r="FT25" s="400">
        <f t="shared" si="61"/>
        <v>0</v>
      </c>
      <c r="FU25" s="400">
        <f t="shared" si="62"/>
        <v>1</v>
      </c>
      <c r="FV25" s="400">
        <f t="shared" si="63"/>
        <v>0</v>
      </c>
      <c r="FW25" s="402">
        <f t="shared" si="64"/>
        <v>0</v>
      </c>
      <c r="FX25" s="222">
        <f t="shared" si="65"/>
        <v>56.99431062179243</v>
      </c>
      <c r="FY25" s="222">
        <f t="shared" si="66"/>
        <v>34.789011536752078</v>
      </c>
      <c r="FZ25" s="222">
        <f t="shared" si="67"/>
        <v>0</v>
      </c>
      <c r="GA25" s="221">
        <f t="shared" si="68"/>
        <v>0</v>
      </c>
      <c r="GB25" s="222">
        <f t="shared" si="69"/>
        <v>31.039726907612692</v>
      </c>
      <c r="GC25" s="222">
        <f t="shared" si="70"/>
        <v>52.740930193969824</v>
      </c>
      <c r="GD25" s="222">
        <f t="shared" si="71"/>
        <v>0</v>
      </c>
      <c r="GE25" s="222">
        <f t="shared" si="72"/>
        <v>0</v>
      </c>
      <c r="GF25" s="222">
        <f t="shared" si="73"/>
        <v>0</v>
      </c>
      <c r="GG25" s="398">
        <f t="shared" si="74"/>
        <v>0</v>
      </c>
      <c r="GH25" s="399">
        <f t="shared" si="75"/>
        <v>0</v>
      </c>
      <c r="GI25" s="398" t="str">
        <f t="shared" si="76"/>
        <v>Na-Ca</v>
      </c>
      <c r="GJ25" s="398" t="str">
        <f t="shared" si="77"/>
        <v>SO4-HCO3</v>
      </c>
    </row>
    <row r="26" spans="1:195">
      <c r="A26" s="402">
        <f t="shared" si="0"/>
        <v>21</v>
      </c>
      <c r="B26" s="134" t="s">
        <v>115</v>
      </c>
      <c r="C26" s="164" t="s">
        <v>950</v>
      </c>
      <c r="D26" s="164"/>
      <c r="E26" s="164"/>
      <c r="F26" s="400">
        <v>3549410</v>
      </c>
      <c r="G26" s="400">
        <v>5636460</v>
      </c>
      <c r="H26" s="409">
        <f t="shared" si="1"/>
        <v>549315.80599999998</v>
      </c>
      <c r="I26" s="405">
        <f t="shared" si="2"/>
        <v>5634645.2060000002</v>
      </c>
      <c r="J26" s="400">
        <v>200.89</v>
      </c>
      <c r="K26" s="400" t="s">
        <v>1355</v>
      </c>
      <c r="L26" s="19">
        <v>420</v>
      </c>
      <c r="O26" s="171" t="s">
        <v>1353</v>
      </c>
      <c r="P26" s="171"/>
      <c r="Q26" s="382" t="s">
        <v>1366</v>
      </c>
      <c r="R26" s="383" t="s">
        <v>2887</v>
      </c>
      <c r="S26" s="382" t="s">
        <v>1347</v>
      </c>
      <c r="T26" s="499" t="str">
        <f t="shared" si="3"/>
        <v>-</v>
      </c>
      <c r="U26" s="499" t="str">
        <f t="shared" si="4"/>
        <v>M</v>
      </c>
      <c r="V26" s="499" t="str">
        <f t="shared" si="5"/>
        <v>-</v>
      </c>
      <c r="W26" s="499" t="str">
        <f t="shared" si="78"/>
        <v>-</v>
      </c>
      <c r="X26" s="529" t="str">
        <f t="shared" si="6"/>
        <v>Na-Ca</v>
      </c>
      <c r="Y26" s="530" t="str">
        <f t="shared" si="7"/>
        <v>SO4-HCO3</v>
      </c>
      <c r="Z26" s="119" t="s">
        <v>1427</v>
      </c>
      <c r="AA26" s="51">
        <v>33408</v>
      </c>
      <c r="AB26" s="100">
        <v>4</v>
      </c>
      <c r="AC26" s="132" t="s">
        <v>480</v>
      </c>
      <c r="AD26" s="132" t="s">
        <v>1428</v>
      </c>
      <c r="AE26" s="183"/>
      <c r="AF26" s="391">
        <v>11.2</v>
      </c>
      <c r="AG26" s="400">
        <v>1678</v>
      </c>
      <c r="AH26" s="400">
        <v>5.15</v>
      </c>
      <c r="AM26" s="391">
        <v>0.5</v>
      </c>
      <c r="AN26" s="163"/>
      <c r="AO26" s="164"/>
      <c r="AQ26" s="163"/>
      <c r="AR26" s="168">
        <v>1334.153</v>
      </c>
      <c r="AS26" s="507">
        <f t="shared" si="8"/>
        <v>1334.05</v>
      </c>
      <c r="AT26" s="509">
        <f t="shared" si="9"/>
        <v>7.9578866831334319E-2</v>
      </c>
      <c r="AU26" s="163">
        <v>208</v>
      </c>
      <c r="AV26" s="163">
        <v>9.6</v>
      </c>
      <c r="AW26" s="164">
        <v>168</v>
      </c>
      <c r="AX26" s="163">
        <v>130</v>
      </c>
      <c r="AY26" s="163">
        <v>433</v>
      </c>
      <c r="AZ26" s="162">
        <v>350</v>
      </c>
      <c r="BA26" s="163"/>
      <c r="BB26" s="163">
        <v>8.8000000000000007</v>
      </c>
      <c r="BC26" s="163">
        <v>4.4000000000000004</v>
      </c>
      <c r="BD26" s="163"/>
      <c r="BE26" s="163">
        <v>0.01</v>
      </c>
      <c r="BF26" s="163">
        <v>1.4E-2</v>
      </c>
      <c r="BG26" s="163">
        <v>2.66</v>
      </c>
      <c r="BH26" s="163"/>
      <c r="BI26" s="163"/>
      <c r="BJ26" s="163"/>
      <c r="BK26" s="163"/>
      <c r="BL26" s="164"/>
      <c r="BM26" s="163">
        <v>18.3</v>
      </c>
      <c r="BN26" s="162">
        <v>1.2</v>
      </c>
      <c r="BO26" s="138"/>
      <c r="BP26" s="138"/>
      <c r="BQ26" s="138">
        <v>4</v>
      </c>
      <c r="BR26" s="138">
        <v>40</v>
      </c>
      <c r="BS26" s="138"/>
      <c r="BT26" s="138"/>
      <c r="BU26" s="138">
        <v>6</v>
      </c>
      <c r="BV26" s="138"/>
      <c r="BW26" s="138"/>
      <c r="BX26" s="138">
        <v>4</v>
      </c>
      <c r="BY26" s="138"/>
      <c r="BZ26" s="138">
        <v>12</v>
      </c>
      <c r="CA26" s="138"/>
      <c r="CB26" s="138"/>
      <c r="CC26" s="138"/>
      <c r="CD26" s="138"/>
      <c r="CE26" s="138"/>
      <c r="CF26" s="149"/>
      <c r="CG26" s="138"/>
      <c r="CH26" s="138"/>
      <c r="CI26" s="138"/>
      <c r="CJ26" s="138"/>
      <c r="CK26" s="138"/>
      <c r="CL26" s="139"/>
      <c r="CM26" s="138"/>
      <c r="CN26" s="138">
        <v>22</v>
      </c>
      <c r="CO26" s="149"/>
      <c r="CP26" s="163"/>
      <c r="CQ26" s="162"/>
      <c r="CR26" s="163"/>
      <c r="CS26" s="163"/>
      <c r="CT26" s="163"/>
      <c r="CU26" s="163"/>
      <c r="CV26" s="163"/>
      <c r="CW26" s="163"/>
      <c r="CX26" s="163"/>
      <c r="CY26" s="163"/>
      <c r="CZ26" s="163"/>
      <c r="DA26" s="162"/>
      <c r="DB26" s="241"/>
      <c r="DC26" s="241"/>
      <c r="DD26" s="241"/>
      <c r="DE26" s="241"/>
      <c r="DF26" s="241"/>
      <c r="DG26" s="241"/>
      <c r="DH26" s="241"/>
      <c r="DI26" s="244"/>
      <c r="DJ26" s="244"/>
      <c r="DK26" s="244"/>
      <c r="DL26" s="244"/>
      <c r="DM26" s="244"/>
      <c r="DN26" s="244"/>
      <c r="DO26" s="244"/>
      <c r="DP26" s="244"/>
      <c r="DQ26" s="244"/>
      <c r="DR26" s="244"/>
      <c r="DS26" s="472"/>
      <c r="DT26" s="402">
        <f t="shared" si="10"/>
        <v>0</v>
      </c>
      <c r="DU26" s="100">
        <f t="shared" si="11"/>
        <v>0</v>
      </c>
      <c r="DV26" s="100">
        <f t="shared" si="12"/>
        <v>0</v>
      </c>
      <c r="DW26" s="100">
        <f t="shared" si="13"/>
        <v>0</v>
      </c>
      <c r="DX26" s="100">
        <f t="shared" si="14"/>
        <v>1</v>
      </c>
      <c r="DY26" s="229">
        <f t="shared" si="15"/>
        <v>0</v>
      </c>
      <c r="DZ26" s="100">
        <f t="shared" si="16"/>
        <v>1</v>
      </c>
      <c r="EA26" s="400">
        <f t="shared" si="17"/>
        <v>0</v>
      </c>
      <c r="EB26" s="402">
        <f t="shared" si="18"/>
        <v>0</v>
      </c>
      <c r="EC26" s="19">
        <f t="shared" si="19"/>
        <v>0</v>
      </c>
      <c r="ED26" s="19">
        <f t="shared" si="20"/>
        <v>1</v>
      </c>
      <c r="EE26" s="19">
        <f t="shared" si="21"/>
        <v>0</v>
      </c>
      <c r="EF26" s="402">
        <f t="shared" si="22"/>
        <v>0</v>
      </c>
      <c r="EG26" s="400">
        <f t="shared" si="23"/>
        <v>1</v>
      </c>
      <c r="EH26" s="400">
        <f t="shared" si="24"/>
        <v>0</v>
      </c>
      <c r="EI26" s="402">
        <f t="shared" si="25"/>
        <v>0</v>
      </c>
      <c r="EJ26" s="229">
        <f t="shared" si="26"/>
        <v>2</v>
      </c>
      <c r="EK26" s="398">
        <f t="shared" si="27"/>
        <v>208</v>
      </c>
      <c r="EL26" s="398">
        <f t="shared" si="28"/>
        <v>8.8000000000000007</v>
      </c>
      <c r="EM26" s="398">
        <f t="shared" si="29"/>
        <v>9.6</v>
      </c>
      <c r="EN26" s="398">
        <f t="shared" si="30"/>
        <v>168</v>
      </c>
      <c r="EO26" s="398">
        <f t="shared" si="31"/>
        <v>1.4E-2</v>
      </c>
      <c r="EP26" s="398">
        <f t="shared" si="32"/>
        <v>0.01</v>
      </c>
      <c r="EQ26" s="398">
        <f t="shared" si="33"/>
        <v>350</v>
      </c>
      <c r="ER26" s="398" t="str">
        <f t="shared" si="34"/>
        <v/>
      </c>
      <c r="ES26" s="398" t="str">
        <f t="shared" si="35"/>
        <v/>
      </c>
      <c r="ET26" s="398">
        <f t="shared" si="36"/>
        <v>433</v>
      </c>
      <c r="EU26" s="172">
        <f t="shared" si="37"/>
        <v>130</v>
      </c>
      <c r="EV26" s="57">
        <f t="shared" si="38"/>
        <v>9.0474906262777406</v>
      </c>
      <c r="EW26" s="57">
        <f t="shared" si="39"/>
        <v>0.22506393861892585</v>
      </c>
      <c r="EX26" s="57">
        <f t="shared" si="40"/>
        <v>0.78996091339230612</v>
      </c>
      <c r="EY26" s="57">
        <f t="shared" si="41"/>
        <v>8.3836518788362682</v>
      </c>
      <c r="EZ26" s="57">
        <f t="shared" si="42"/>
        <v>5.1052967453733247E-4</v>
      </c>
      <c r="FA26" s="57">
        <f t="shared" si="43"/>
        <v>5.3720118184260007E-4</v>
      </c>
      <c r="FB26" s="57">
        <f t="shared" si="44"/>
        <v>5.7360969302048117</v>
      </c>
      <c r="FC26" s="57" t="str">
        <f t="shared" si="45"/>
        <v/>
      </c>
      <c r="FD26" s="57" t="str">
        <f t="shared" si="46"/>
        <v/>
      </c>
      <c r="FE26" s="57">
        <f t="shared" si="47"/>
        <v>9.0149548315369348</v>
      </c>
      <c r="FF26" s="56">
        <f t="shared" si="48"/>
        <v>3.6668265026937066</v>
      </c>
      <c r="FG26" s="59">
        <f t="shared" si="49"/>
        <v>49.045292653264454</v>
      </c>
      <c r="FH26" s="59">
        <f t="shared" si="50"/>
        <v>1.2200429037419054</v>
      </c>
      <c r="FI26" s="59">
        <f t="shared" si="51"/>
        <v>4.2822773498584432</v>
      </c>
      <c r="FJ26" s="59">
        <f t="shared" si="52"/>
        <v>45.446707477803663</v>
      </c>
      <c r="FK26" s="59">
        <f t="shared" si="53"/>
        <v>2.7675162462324362E-3</v>
      </c>
      <c r="FL26" s="59">
        <f t="shared" si="54"/>
        <v>2.9120990853117295E-3</v>
      </c>
      <c r="FM26" s="59">
        <f t="shared" si="55"/>
        <v>31.144178758533215</v>
      </c>
      <c r="FN26" s="59" t="str">
        <f t="shared" si="56"/>
        <v/>
      </c>
      <c r="FO26" s="59" t="str">
        <f t="shared" si="57"/>
        <v/>
      </c>
      <c r="FP26" s="59">
        <f t="shared" si="58"/>
        <v>48.946760870629866</v>
      </c>
      <c r="FQ26" s="66">
        <f t="shared" si="59"/>
        <v>19.909060370836929</v>
      </c>
      <c r="FR26" s="331">
        <f t="shared" si="79"/>
        <v>7.9578866831334319E-2</v>
      </c>
      <c r="FS26" s="331">
        <f t="shared" si="60"/>
        <v>7.9578866831334319E-2</v>
      </c>
      <c r="FT26" s="400">
        <f t="shared" si="61"/>
        <v>0</v>
      </c>
      <c r="FU26" s="400">
        <f t="shared" si="62"/>
        <v>1</v>
      </c>
      <c r="FV26" s="400">
        <f t="shared" si="63"/>
        <v>0</v>
      </c>
      <c r="FW26" s="402">
        <f t="shared" si="64"/>
        <v>0</v>
      </c>
      <c r="FX26" s="222">
        <f t="shared" si="65"/>
        <v>49.045292653264454</v>
      </c>
      <c r="FY26" s="222">
        <f t="shared" si="66"/>
        <v>45.446707477803663</v>
      </c>
      <c r="FZ26" s="222">
        <f t="shared" si="67"/>
        <v>0</v>
      </c>
      <c r="GA26" s="221">
        <f t="shared" si="68"/>
        <v>0</v>
      </c>
      <c r="GB26" s="222">
        <f t="shared" si="69"/>
        <v>31.144178758533215</v>
      </c>
      <c r="GC26" s="222">
        <f t="shared" si="70"/>
        <v>48.946760870629866</v>
      </c>
      <c r="GD26" s="222">
        <f t="shared" si="71"/>
        <v>0</v>
      </c>
      <c r="GE26" s="222">
        <f t="shared" si="72"/>
        <v>0</v>
      </c>
      <c r="GF26" s="222">
        <f t="shared" si="73"/>
        <v>0</v>
      </c>
      <c r="GG26" s="398">
        <f t="shared" si="74"/>
        <v>0</v>
      </c>
      <c r="GH26" s="399">
        <f t="shared" si="75"/>
        <v>0</v>
      </c>
      <c r="GI26" s="398" t="str">
        <f t="shared" si="76"/>
        <v>Na-Ca</v>
      </c>
      <c r="GJ26" s="398" t="str">
        <f t="shared" si="77"/>
        <v>SO4-HCO3</v>
      </c>
    </row>
    <row r="27" spans="1:195">
      <c r="A27" s="402">
        <f t="shared" si="0"/>
        <v>22</v>
      </c>
      <c r="B27" s="166" t="s">
        <v>115</v>
      </c>
      <c r="C27" s="198" t="s">
        <v>558</v>
      </c>
      <c r="D27" s="198"/>
      <c r="E27" s="198" t="s">
        <v>1429</v>
      </c>
      <c r="F27" s="408">
        <v>3550750</v>
      </c>
      <c r="G27" s="408">
        <v>5640610</v>
      </c>
      <c r="H27" s="409">
        <f t="shared" si="1"/>
        <v>550655.27</v>
      </c>
      <c r="I27" s="405">
        <f t="shared" si="2"/>
        <v>5638793.5460000001</v>
      </c>
      <c r="J27" s="408">
        <v>255</v>
      </c>
      <c r="K27" s="408" t="s">
        <v>1355</v>
      </c>
      <c r="L27" s="171">
        <v>153</v>
      </c>
      <c r="M27" s="171"/>
      <c r="O27" s="171">
        <v>114.7</v>
      </c>
      <c r="P27" s="171"/>
      <c r="Q27" s="166" t="s">
        <v>1361</v>
      </c>
      <c r="R27" s="186" t="s">
        <v>2904</v>
      </c>
      <c r="S27" s="166" t="s">
        <v>1346</v>
      </c>
      <c r="T27" s="499" t="str">
        <f t="shared" si="3"/>
        <v>-</v>
      </c>
      <c r="U27" s="499" t="str">
        <f t="shared" si="4"/>
        <v>-</v>
      </c>
      <c r="V27" s="499" t="str">
        <f t="shared" si="5"/>
        <v>-</v>
      </c>
      <c r="W27" s="499" t="str">
        <f t="shared" si="78"/>
        <v>-</v>
      </c>
      <c r="X27" s="529" t="str">
        <f t="shared" si="6"/>
        <v>Ca-Mg</v>
      </c>
      <c r="Y27" s="530" t="str">
        <f t="shared" si="7"/>
        <v>HCO3</v>
      </c>
      <c r="Z27" s="183"/>
      <c r="AA27" s="177">
        <v>23741</v>
      </c>
      <c r="AB27" s="176">
        <v>1</v>
      </c>
      <c r="AC27" s="168"/>
      <c r="AD27" s="170" t="s">
        <v>1430</v>
      </c>
      <c r="AE27" s="183"/>
      <c r="AF27" s="153" t="s">
        <v>3116</v>
      </c>
      <c r="AG27" s="408"/>
      <c r="AH27" s="408"/>
      <c r="AI27" s="392"/>
      <c r="AJ27" s="408"/>
      <c r="AK27" s="408"/>
      <c r="AL27" s="408"/>
      <c r="AM27" s="392"/>
      <c r="AN27" s="169">
        <v>11.8</v>
      </c>
      <c r="AO27" s="175">
        <v>10.65</v>
      </c>
      <c r="AP27" s="171"/>
      <c r="AQ27" s="168"/>
      <c r="AR27" s="168"/>
      <c r="AS27" s="507">
        <f t="shared" si="8"/>
        <v>374.24400000000003</v>
      </c>
      <c r="AT27" s="512">
        <f t="shared" si="9"/>
        <v>-9.5607402394764743E-2</v>
      </c>
      <c r="AU27" s="513">
        <v>17</v>
      </c>
      <c r="AV27" s="169">
        <v>18</v>
      </c>
      <c r="AW27" s="175">
        <v>55.1</v>
      </c>
      <c r="AX27" s="169">
        <v>14.2</v>
      </c>
      <c r="AY27" s="169">
        <v>35.200000000000003</v>
      </c>
      <c r="AZ27" s="459">
        <f>AO27*21.76</f>
        <v>231.74400000000003</v>
      </c>
      <c r="BA27" s="168"/>
      <c r="BB27" s="168"/>
      <c r="BC27" s="168"/>
      <c r="BD27" s="168"/>
      <c r="BE27" s="168"/>
      <c r="BF27" s="168"/>
      <c r="BG27" s="168"/>
      <c r="BH27" s="168"/>
      <c r="BI27" s="168"/>
      <c r="BJ27" s="169">
        <v>3</v>
      </c>
      <c r="BK27" s="168"/>
      <c r="BL27" s="165"/>
      <c r="BM27" s="168"/>
      <c r="BN27" s="167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5"/>
      <c r="CG27" s="168"/>
      <c r="CH27" s="168"/>
      <c r="CI27" s="168"/>
      <c r="CJ27" s="168"/>
      <c r="CK27" s="168"/>
      <c r="CL27" s="167"/>
      <c r="CM27" s="168"/>
      <c r="CN27" s="143" t="s">
        <v>3116</v>
      </c>
      <c r="CO27" s="165"/>
      <c r="CP27" s="168"/>
      <c r="CQ27" s="167"/>
      <c r="CR27" s="168"/>
      <c r="CS27" s="168"/>
      <c r="CT27" s="168"/>
      <c r="CU27" s="168"/>
      <c r="CV27" s="168"/>
      <c r="CW27" s="168"/>
      <c r="CX27" s="168"/>
      <c r="CY27" s="168"/>
      <c r="CZ27" s="168"/>
      <c r="DA27" s="167"/>
      <c r="DB27" s="182"/>
      <c r="DC27" s="182"/>
      <c r="DD27" s="182"/>
      <c r="DE27" s="182"/>
      <c r="DF27" s="182"/>
      <c r="DG27" s="182"/>
      <c r="DH27" s="182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1"/>
      <c r="DT27" s="402">
        <f t="shared" si="10"/>
        <v>1</v>
      </c>
      <c r="DU27" s="100">
        <f t="shared" si="11"/>
        <v>0</v>
      </c>
      <c r="DV27" s="100">
        <f t="shared" si="12"/>
        <v>0</v>
      </c>
      <c r="DW27" s="100">
        <f t="shared" si="13"/>
        <v>1</v>
      </c>
      <c r="DX27" s="100">
        <f t="shared" si="14"/>
        <v>0</v>
      </c>
      <c r="DY27" s="229">
        <f t="shared" si="15"/>
        <v>0</v>
      </c>
      <c r="DZ27" s="100">
        <f t="shared" si="16"/>
        <v>0</v>
      </c>
      <c r="EA27" s="400">
        <f t="shared" si="17"/>
        <v>0</v>
      </c>
      <c r="EB27" s="402">
        <f t="shared" si="18"/>
        <v>1</v>
      </c>
      <c r="EC27" s="19">
        <f t="shared" si="19"/>
        <v>1</v>
      </c>
      <c r="ED27" s="19">
        <f t="shared" si="20"/>
        <v>0</v>
      </c>
      <c r="EE27" s="19">
        <f t="shared" si="21"/>
        <v>0</v>
      </c>
      <c r="EF27" s="402">
        <f t="shared" si="22"/>
        <v>0</v>
      </c>
      <c r="EG27" s="400">
        <f t="shared" si="23"/>
        <v>0</v>
      </c>
      <c r="EH27" s="400">
        <f t="shared" si="24"/>
        <v>0</v>
      </c>
      <c r="EI27" s="402">
        <f t="shared" si="25"/>
        <v>1</v>
      </c>
      <c r="EJ27" s="229">
        <f t="shared" si="26"/>
        <v>1</v>
      </c>
      <c r="EK27" s="398">
        <f t="shared" si="27"/>
        <v>17</v>
      </c>
      <c r="EL27" s="398" t="str">
        <f t="shared" si="28"/>
        <v/>
      </c>
      <c r="EM27" s="398">
        <f t="shared" si="29"/>
        <v>18</v>
      </c>
      <c r="EN27" s="398">
        <f t="shared" si="30"/>
        <v>55.1</v>
      </c>
      <c r="EO27" s="398" t="str">
        <f t="shared" si="31"/>
        <v/>
      </c>
      <c r="EP27" s="398" t="str">
        <f t="shared" si="32"/>
        <v/>
      </c>
      <c r="EQ27" s="398">
        <f t="shared" si="33"/>
        <v>231.74400000000003</v>
      </c>
      <c r="ER27" s="398" t="str">
        <f t="shared" si="34"/>
        <v/>
      </c>
      <c r="ES27" s="398">
        <f t="shared" si="35"/>
        <v>3</v>
      </c>
      <c r="ET27" s="398">
        <f t="shared" si="36"/>
        <v>35.200000000000003</v>
      </c>
      <c r="EU27" s="172">
        <f t="shared" si="37"/>
        <v>14.2</v>
      </c>
      <c r="EV27" s="57">
        <f t="shared" si="38"/>
        <v>0.73945836849385382</v>
      </c>
      <c r="EW27" s="57" t="str">
        <f t="shared" si="39"/>
        <v/>
      </c>
      <c r="EX27" s="57">
        <f t="shared" si="40"/>
        <v>1.4811767126105742</v>
      </c>
      <c r="EY27" s="57">
        <f t="shared" si="41"/>
        <v>2.7496382054992763</v>
      </c>
      <c r="EZ27" s="57" t="str">
        <f t="shared" si="42"/>
        <v/>
      </c>
      <c r="FA27" s="57" t="str">
        <f t="shared" si="43"/>
        <v/>
      </c>
      <c r="FB27" s="57">
        <f t="shared" si="44"/>
        <v>3.7980172771239542</v>
      </c>
      <c r="FC27" s="57" t="str">
        <f t="shared" si="45"/>
        <v/>
      </c>
      <c r="FD27" s="57">
        <f t="shared" si="46"/>
        <v>4.8383272934880955E-2</v>
      </c>
      <c r="FE27" s="57">
        <f t="shared" si="47"/>
        <v>0.73285545050831447</v>
      </c>
      <c r="FF27" s="56">
        <f t="shared" si="48"/>
        <v>0.40053027952500486</v>
      </c>
      <c r="FG27" s="59">
        <f t="shared" si="49"/>
        <v>14.877619918544596</v>
      </c>
      <c r="FH27" s="59" t="str">
        <f t="shared" si="50"/>
        <v/>
      </c>
      <c r="FI27" s="59">
        <f t="shared" si="51"/>
        <v>29.8007096833642</v>
      </c>
      <c r="FJ27" s="59">
        <f t="shared" si="52"/>
        <v>55.321670398091207</v>
      </c>
      <c r="FK27" s="59" t="str">
        <f t="shared" si="53"/>
        <v/>
      </c>
      <c r="FL27" s="59" t="str">
        <f t="shared" si="54"/>
        <v/>
      </c>
      <c r="FM27" s="59">
        <f t="shared" si="55"/>
        <v>76.26868029070657</v>
      </c>
      <c r="FN27" s="59" t="str">
        <f t="shared" si="56"/>
        <v/>
      </c>
      <c r="FO27" s="59">
        <f t="shared" si="57"/>
        <v>0.97159336191402978</v>
      </c>
      <c r="FP27" s="59">
        <f t="shared" si="58"/>
        <v>14.716604474334039</v>
      </c>
      <c r="FQ27" s="66">
        <f t="shared" si="59"/>
        <v>8.0431218730453793</v>
      </c>
      <c r="FR27" s="331">
        <f t="shared" si="79"/>
        <v>-9.5607402394764743E-2</v>
      </c>
      <c r="FS27" s="331">
        <f t="shared" si="60"/>
        <v>9.5607402394764743E-2</v>
      </c>
      <c r="FT27" s="400">
        <f t="shared" si="61"/>
        <v>0</v>
      </c>
      <c r="FU27" s="400">
        <f t="shared" si="62"/>
        <v>1</v>
      </c>
      <c r="FV27" s="400">
        <f t="shared" si="63"/>
        <v>0</v>
      </c>
      <c r="FW27" s="402">
        <f t="shared" si="64"/>
        <v>0</v>
      </c>
      <c r="FX27" s="222">
        <f t="shared" si="65"/>
        <v>0</v>
      </c>
      <c r="FY27" s="222">
        <f t="shared" si="66"/>
        <v>55.321670398091207</v>
      </c>
      <c r="FZ27" s="222">
        <f t="shared" si="67"/>
        <v>29.8007096833642</v>
      </c>
      <c r="GA27" s="221">
        <f t="shared" si="68"/>
        <v>0</v>
      </c>
      <c r="GB27" s="222">
        <f t="shared" si="69"/>
        <v>76.26868029070657</v>
      </c>
      <c r="GC27" s="222">
        <f t="shared" si="70"/>
        <v>0</v>
      </c>
      <c r="GD27" s="222">
        <f t="shared" si="71"/>
        <v>0</v>
      </c>
      <c r="GE27" s="222">
        <f t="shared" si="72"/>
        <v>0</v>
      </c>
      <c r="GF27" s="222">
        <f t="shared" si="73"/>
        <v>0</v>
      </c>
      <c r="GG27" s="398">
        <f t="shared" si="74"/>
        <v>0</v>
      </c>
      <c r="GH27" s="399">
        <f t="shared" si="75"/>
        <v>0</v>
      </c>
      <c r="GI27" s="398" t="str">
        <f t="shared" si="76"/>
        <v>Ca-Mg</v>
      </c>
      <c r="GJ27" s="398" t="str">
        <f t="shared" si="77"/>
        <v>HCO3</v>
      </c>
    </row>
    <row r="28" spans="1:195" s="69" customFormat="1">
      <c r="A28" s="402">
        <f t="shared" si="0"/>
        <v>23</v>
      </c>
      <c r="B28" s="170" t="s">
        <v>115</v>
      </c>
      <c r="C28" s="198" t="s">
        <v>559</v>
      </c>
      <c r="D28" s="198"/>
      <c r="E28" s="198"/>
      <c r="F28" s="408">
        <v>3547890</v>
      </c>
      <c r="G28" s="408">
        <v>5638480</v>
      </c>
      <c r="H28" s="409">
        <f t="shared" si="1"/>
        <v>547796.41399999999</v>
      </c>
      <c r="I28" s="405">
        <f t="shared" si="2"/>
        <v>5636664.398</v>
      </c>
      <c r="J28" s="408">
        <v>240</v>
      </c>
      <c r="K28" s="408" t="s">
        <v>1355</v>
      </c>
      <c r="L28" s="171">
        <v>130.69999999999999</v>
      </c>
      <c r="M28" s="171"/>
      <c r="N28" s="408"/>
      <c r="O28" s="171">
        <v>105.8</v>
      </c>
      <c r="P28" s="171"/>
      <c r="Q28" s="166" t="s">
        <v>1361</v>
      </c>
      <c r="R28" s="166" t="s">
        <v>2934</v>
      </c>
      <c r="S28" s="166" t="s">
        <v>1346</v>
      </c>
      <c r="T28" s="499" t="str">
        <f t="shared" si="3"/>
        <v>-</v>
      </c>
      <c r="U28" s="499" t="str">
        <f t="shared" si="4"/>
        <v>-</v>
      </c>
      <c r="V28" s="499" t="str">
        <f t="shared" si="5"/>
        <v>-</v>
      </c>
      <c r="W28" s="499" t="str">
        <f t="shared" si="78"/>
        <v>-</v>
      </c>
      <c r="X28" s="529" t="str">
        <f t="shared" si="6"/>
        <v>Ca-Mg</v>
      </c>
      <c r="Y28" s="530" t="str">
        <f t="shared" si="7"/>
        <v>HCO3-SO4</v>
      </c>
      <c r="Z28" s="183"/>
      <c r="AA28" s="177">
        <v>23797</v>
      </c>
      <c r="AB28" s="176">
        <v>1</v>
      </c>
      <c r="AC28" s="168"/>
      <c r="AD28" s="170" t="s">
        <v>1431</v>
      </c>
      <c r="AE28" s="167"/>
      <c r="AF28" s="153" t="s">
        <v>3116</v>
      </c>
      <c r="AG28" s="408"/>
      <c r="AH28" s="408"/>
      <c r="AI28" s="392"/>
      <c r="AJ28" s="408"/>
      <c r="AK28" s="408"/>
      <c r="AL28" s="408"/>
      <c r="AM28" s="392"/>
      <c r="AN28" s="168">
        <v>17.899999999999999</v>
      </c>
      <c r="AO28" s="165">
        <v>10.199999999999999</v>
      </c>
      <c r="AP28" s="171"/>
      <c r="AQ28" s="168"/>
      <c r="AR28" s="168"/>
      <c r="AS28" s="507">
        <f t="shared" si="8"/>
        <v>530.05200000000002</v>
      </c>
      <c r="AT28" s="512">
        <f t="shared" si="9"/>
        <v>-2.7117624078518539E-2</v>
      </c>
      <c r="AU28" s="513">
        <v>21.5</v>
      </c>
      <c r="AV28" s="165">
        <v>28.2</v>
      </c>
      <c r="AW28" s="165">
        <v>82.4</v>
      </c>
      <c r="AX28" s="168">
        <v>12</v>
      </c>
      <c r="AY28" s="168">
        <v>160</v>
      </c>
      <c r="AZ28" s="459">
        <f>AO28*21.76</f>
        <v>221.952</v>
      </c>
      <c r="BA28" s="168"/>
      <c r="BB28" s="168"/>
      <c r="BC28" s="168"/>
      <c r="BD28" s="168"/>
      <c r="BE28" s="168"/>
      <c r="BF28" s="168"/>
      <c r="BG28" s="168"/>
      <c r="BH28" s="168"/>
      <c r="BI28" s="168"/>
      <c r="BJ28" s="168">
        <v>4</v>
      </c>
      <c r="BK28" s="168"/>
      <c r="BL28" s="165"/>
      <c r="BM28" s="168"/>
      <c r="BN28" s="167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5"/>
      <c r="CG28" s="168"/>
      <c r="CH28" s="168"/>
      <c r="CI28" s="168"/>
      <c r="CJ28" s="168"/>
      <c r="CK28" s="168"/>
      <c r="CL28" s="167"/>
      <c r="CM28" s="168"/>
      <c r="CN28" s="143" t="s">
        <v>3116</v>
      </c>
      <c r="CO28" s="165"/>
      <c r="CP28" s="168"/>
      <c r="CQ28" s="167"/>
      <c r="CR28" s="168"/>
      <c r="CS28" s="168"/>
      <c r="CT28" s="168"/>
      <c r="CU28" s="168"/>
      <c r="CV28" s="168"/>
      <c r="CW28" s="168"/>
      <c r="CX28" s="168"/>
      <c r="CY28" s="168"/>
      <c r="CZ28" s="168"/>
      <c r="DA28" s="167"/>
      <c r="DB28" s="182"/>
      <c r="DC28" s="182"/>
      <c r="DD28" s="182"/>
      <c r="DE28" s="182"/>
      <c r="DF28" s="182"/>
      <c r="DG28" s="182"/>
      <c r="DH28" s="182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1"/>
      <c r="DT28" s="402">
        <f t="shared" si="10"/>
        <v>1</v>
      </c>
      <c r="DU28" s="100">
        <f t="shared" si="11"/>
        <v>0</v>
      </c>
      <c r="DV28" s="100">
        <f t="shared" si="12"/>
        <v>0</v>
      </c>
      <c r="DW28" s="100">
        <f t="shared" si="13"/>
        <v>1</v>
      </c>
      <c r="DX28" s="100">
        <f t="shared" si="14"/>
        <v>0</v>
      </c>
      <c r="DY28" s="229">
        <f t="shared" si="15"/>
        <v>0</v>
      </c>
      <c r="DZ28" s="100">
        <f t="shared" si="16"/>
        <v>0</v>
      </c>
      <c r="EA28" s="400">
        <f t="shared" si="17"/>
        <v>0</v>
      </c>
      <c r="EB28" s="402">
        <f t="shared" si="18"/>
        <v>1</v>
      </c>
      <c r="EC28" s="19">
        <f t="shared" si="19"/>
        <v>1</v>
      </c>
      <c r="ED28" s="19">
        <f t="shared" si="20"/>
        <v>0</v>
      </c>
      <c r="EE28" s="19">
        <f t="shared" si="21"/>
        <v>0</v>
      </c>
      <c r="EF28" s="402">
        <f t="shared" si="22"/>
        <v>0</v>
      </c>
      <c r="EG28" s="400">
        <f t="shared" si="23"/>
        <v>0</v>
      </c>
      <c r="EH28" s="400">
        <f t="shared" si="24"/>
        <v>0</v>
      </c>
      <c r="EI28" s="402">
        <f t="shared" si="25"/>
        <v>1</v>
      </c>
      <c r="EJ28" s="229">
        <f t="shared" si="26"/>
        <v>1</v>
      </c>
      <c r="EK28" s="398">
        <f t="shared" si="27"/>
        <v>21.5</v>
      </c>
      <c r="EL28" s="398" t="str">
        <f t="shared" si="28"/>
        <v/>
      </c>
      <c r="EM28" s="398">
        <f t="shared" si="29"/>
        <v>28.2</v>
      </c>
      <c r="EN28" s="398">
        <f t="shared" si="30"/>
        <v>82.4</v>
      </c>
      <c r="EO28" s="398" t="str">
        <f t="shared" si="31"/>
        <v/>
      </c>
      <c r="EP28" s="398" t="str">
        <f t="shared" si="32"/>
        <v/>
      </c>
      <c r="EQ28" s="398">
        <f t="shared" si="33"/>
        <v>221.952</v>
      </c>
      <c r="ER28" s="398" t="str">
        <f t="shared" si="34"/>
        <v/>
      </c>
      <c r="ES28" s="398">
        <f t="shared" si="35"/>
        <v>4</v>
      </c>
      <c r="ET28" s="398">
        <f t="shared" si="36"/>
        <v>160</v>
      </c>
      <c r="EU28" s="172">
        <f t="shared" si="37"/>
        <v>12</v>
      </c>
      <c r="EV28" s="57">
        <f t="shared" si="38"/>
        <v>0.9351973483892857</v>
      </c>
      <c r="EW28" s="57" t="str">
        <f t="shared" si="39"/>
        <v/>
      </c>
      <c r="EX28" s="57">
        <f t="shared" si="40"/>
        <v>2.3205101830898993</v>
      </c>
      <c r="EY28" s="57">
        <f t="shared" si="41"/>
        <v>4.11198163581017</v>
      </c>
      <c r="EZ28" s="57" t="str">
        <f t="shared" si="42"/>
        <v/>
      </c>
      <c r="FA28" s="57" t="str">
        <f t="shared" si="43"/>
        <v/>
      </c>
      <c r="FB28" s="57">
        <f t="shared" si="44"/>
        <v>3.6375376738651952</v>
      </c>
      <c r="FC28" s="57" t="str">
        <f t="shared" si="45"/>
        <v/>
      </c>
      <c r="FD28" s="57">
        <f t="shared" si="46"/>
        <v>6.4511030579841269E-2</v>
      </c>
      <c r="FE28" s="57">
        <f t="shared" si="47"/>
        <v>3.3311611386741564</v>
      </c>
      <c r="FF28" s="56">
        <f t="shared" si="48"/>
        <v>0.33847629255634215</v>
      </c>
      <c r="FG28" s="59">
        <f t="shared" si="49"/>
        <v>12.693224797556898</v>
      </c>
      <c r="FH28" s="59" t="str">
        <f t="shared" si="50"/>
        <v/>
      </c>
      <c r="FI28" s="59">
        <f t="shared" si="51"/>
        <v>31.495766588421887</v>
      </c>
      <c r="FJ28" s="59">
        <f t="shared" si="52"/>
        <v>55.811008614021219</v>
      </c>
      <c r="FK28" s="59" t="str">
        <f t="shared" si="53"/>
        <v/>
      </c>
      <c r="FL28" s="59" t="str">
        <f t="shared" si="54"/>
        <v/>
      </c>
      <c r="FM28" s="59">
        <f t="shared" si="55"/>
        <v>49.344717163976952</v>
      </c>
      <c r="FN28" s="59" t="str">
        <f t="shared" si="56"/>
        <v/>
      </c>
      <c r="FO28" s="59">
        <f t="shared" si="57"/>
        <v>0.87511906221343116</v>
      </c>
      <c r="FP28" s="59">
        <f t="shared" si="58"/>
        <v>45.188591556453886</v>
      </c>
      <c r="FQ28" s="66">
        <f t="shared" si="59"/>
        <v>4.591572217355731</v>
      </c>
      <c r="FR28" s="331">
        <f t="shared" si="79"/>
        <v>-2.7117624078518539E-2</v>
      </c>
      <c r="FS28" s="331">
        <f t="shared" si="60"/>
        <v>2.7117624078518539E-2</v>
      </c>
      <c r="FT28" s="400">
        <f t="shared" si="61"/>
        <v>0</v>
      </c>
      <c r="FU28" s="400">
        <f t="shared" si="62"/>
        <v>1</v>
      </c>
      <c r="FV28" s="400">
        <f t="shared" si="63"/>
        <v>0</v>
      </c>
      <c r="FW28" s="402">
        <f t="shared" si="64"/>
        <v>0</v>
      </c>
      <c r="FX28" s="222">
        <f t="shared" si="65"/>
        <v>0</v>
      </c>
      <c r="FY28" s="222">
        <f t="shared" si="66"/>
        <v>55.811008614021219</v>
      </c>
      <c r="FZ28" s="222">
        <f t="shared" si="67"/>
        <v>31.495766588421887</v>
      </c>
      <c r="GA28" s="221">
        <f t="shared" si="68"/>
        <v>0</v>
      </c>
      <c r="GB28" s="222">
        <f t="shared" si="69"/>
        <v>49.344717163976952</v>
      </c>
      <c r="GC28" s="222">
        <f t="shared" si="70"/>
        <v>45.188591556453886</v>
      </c>
      <c r="GD28" s="222">
        <f t="shared" si="71"/>
        <v>0</v>
      </c>
      <c r="GE28" s="222">
        <f t="shared" si="72"/>
        <v>0</v>
      </c>
      <c r="GF28" s="222">
        <f t="shared" si="73"/>
        <v>0</v>
      </c>
      <c r="GG28" s="398">
        <f t="shared" si="74"/>
        <v>0</v>
      </c>
      <c r="GH28" s="399">
        <f t="shared" si="75"/>
        <v>0</v>
      </c>
      <c r="GI28" s="398" t="str">
        <f t="shared" si="76"/>
        <v>Ca-Mg</v>
      </c>
      <c r="GJ28" s="398" t="str">
        <f t="shared" si="77"/>
        <v>HCO3-SO4</v>
      </c>
    </row>
    <row r="29" spans="1:195">
      <c r="A29" s="402">
        <f t="shared" si="0"/>
        <v>24</v>
      </c>
      <c r="B29" s="166" t="s">
        <v>115</v>
      </c>
      <c r="C29" s="198" t="s">
        <v>557</v>
      </c>
      <c r="D29" s="198"/>
      <c r="E29" s="198"/>
      <c r="F29" s="408">
        <v>3548050</v>
      </c>
      <c r="G29" s="408">
        <v>5638510</v>
      </c>
      <c r="H29" s="409">
        <f t="shared" si="1"/>
        <v>547956.35</v>
      </c>
      <c r="I29" s="405">
        <f t="shared" si="2"/>
        <v>5636694.3859999999</v>
      </c>
      <c r="J29" s="408">
        <v>235</v>
      </c>
      <c r="K29" s="408" t="s">
        <v>1355</v>
      </c>
      <c r="L29" s="171">
        <v>100</v>
      </c>
      <c r="M29" s="171"/>
      <c r="O29" s="171">
        <v>216.7</v>
      </c>
      <c r="P29" s="171"/>
      <c r="Q29" s="166" t="s">
        <v>1361</v>
      </c>
      <c r="R29" s="166" t="s">
        <v>2905</v>
      </c>
      <c r="S29" s="166" t="s">
        <v>1346</v>
      </c>
      <c r="T29" s="499" t="str">
        <f t="shared" si="3"/>
        <v>-</v>
      </c>
      <c r="U29" s="499" t="str">
        <f t="shared" si="4"/>
        <v>-</v>
      </c>
      <c r="V29" s="499" t="str">
        <f t="shared" si="5"/>
        <v>-</v>
      </c>
      <c r="W29" s="499" t="str">
        <f t="shared" si="78"/>
        <v>-</v>
      </c>
      <c r="X29" s="529" t="str">
        <f t="shared" si="6"/>
        <v>Ca-Mg</v>
      </c>
      <c r="Y29" s="530" t="str">
        <f t="shared" si="7"/>
        <v>HCO3</v>
      </c>
      <c r="Z29" s="183"/>
      <c r="AA29" s="177">
        <v>23797</v>
      </c>
      <c r="AB29" s="176">
        <v>1</v>
      </c>
      <c r="AC29" s="168"/>
      <c r="AD29" s="170" t="s">
        <v>1432</v>
      </c>
      <c r="AE29" s="167"/>
      <c r="AF29" s="153" t="s">
        <v>3116</v>
      </c>
      <c r="AG29" s="408"/>
      <c r="AH29" s="408"/>
      <c r="AI29" s="392"/>
      <c r="AJ29" s="408"/>
      <c r="AK29" s="408"/>
      <c r="AL29" s="408"/>
      <c r="AM29" s="392"/>
      <c r="AN29" s="169">
        <v>10.6</v>
      </c>
      <c r="AO29" s="175">
        <v>9.9</v>
      </c>
      <c r="AP29" s="171"/>
      <c r="AQ29" s="168"/>
      <c r="AR29" s="168"/>
      <c r="AS29" s="507">
        <f t="shared" si="8"/>
        <v>331.12400000000002</v>
      </c>
      <c r="AT29" s="512">
        <f t="shared" si="9"/>
        <v>-0.1387966653834499</v>
      </c>
      <c r="AU29" s="513">
        <v>13</v>
      </c>
      <c r="AV29" s="169">
        <v>15.6</v>
      </c>
      <c r="AW29" s="175">
        <v>50.1</v>
      </c>
      <c r="AX29" s="169">
        <v>12</v>
      </c>
      <c r="AY29" s="169">
        <v>19</v>
      </c>
      <c r="AZ29" s="459">
        <f>AO29*21.76</f>
        <v>215.42400000000004</v>
      </c>
      <c r="BA29" s="168"/>
      <c r="BB29" s="168"/>
      <c r="BC29" s="168"/>
      <c r="BD29" s="168"/>
      <c r="BE29" s="168"/>
      <c r="BF29" s="168"/>
      <c r="BG29" s="168"/>
      <c r="BH29" s="168"/>
      <c r="BI29" s="168"/>
      <c r="BJ29" s="169">
        <v>6</v>
      </c>
      <c r="BK29" s="168"/>
      <c r="BL29" s="165"/>
      <c r="BM29" s="168"/>
      <c r="BN29" s="167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5"/>
      <c r="CG29" s="168"/>
      <c r="CH29" s="168"/>
      <c r="CI29" s="168"/>
      <c r="CJ29" s="168"/>
      <c r="CK29" s="168"/>
      <c r="CL29" s="167"/>
      <c r="CM29" s="168"/>
      <c r="CN29" s="143" t="s">
        <v>3116</v>
      </c>
      <c r="CO29" s="165"/>
      <c r="CP29" s="168"/>
      <c r="CQ29" s="167"/>
      <c r="CR29" s="168"/>
      <c r="CS29" s="168"/>
      <c r="CT29" s="168"/>
      <c r="CU29" s="168"/>
      <c r="CV29" s="168"/>
      <c r="CW29" s="168"/>
      <c r="CX29" s="168"/>
      <c r="CY29" s="168"/>
      <c r="CZ29" s="168"/>
      <c r="DA29" s="167"/>
      <c r="DB29" s="182"/>
      <c r="DC29" s="182"/>
      <c r="DD29" s="182"/>
      <c r="DE29" s="182"/>
      <c r="DF29" s="182"/>
      <c r="DG29" s="182"/>
      <c r="DH29" s="182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  <c r="DS29" s="181"/>
      <c r="DT29" s="402">
        <f t="shared" si="10"/>
        <v>1</v>
      </c>
      <c r="DU29" s="100">
        <f t="shared" si="11"/>
        <v>0</v>
      </c>
      <c r="DV29" s="100">
        <f t="shared" si="12"/>
        <v>1</v>
      </c>
      <c r="DW29" s="100">
        <f t="shared" si="13"/>
        <v>0</v>
      </c>
      <c r="DX29" s="100">
        <f t="shared" si="14"/>
        <v>0</v>
      </c>
      <c r="DY29" s="229">
        <f t="shared" si="15"/>
        <v>0</v>
      </c>
      <c r="DZ29" s="100">
        <f t="shared" si="16"/>
        <v>0</v>
      </c>
      <c r="EA29" s="400">
        <f t="shared" si="17"/>
        <v>0</v>
      </c>
      <c r="EB29" s="402">
        <f t="shared" si="18"/>
        <v>1</v>
      </c>
      <c r="EC29" s="19">
        <f t="shared" si="19"/>
        <v>1</v>
      </c>
      <c r="ED29" s="19">
        <f t="shared" si="20"/>
        <v>0</v>
      </c>
      <c r="EE29" s="19">
        <f t="shared" si="21"/>
        <v>0</v>
      </c>
      <c r="EF29" s="402">
        <f t="shared" si="22"/>
        <v>0</v>
      </c>
      <c r="EG29" s="400">
        <f t="shared" si="23"/>
        <v>0</v>
      </c>
      <c r="EH29" s="400">
        <f t="shared" si="24"/>
        <v>0</v>
      </c>
      <c r="EI29" s="402">
        <f t="shared" si="25"/>
        <v>1</v>
      </c>
      <c r="EJ29" s="229">
        <f t="shared" si="26"/>
        <v>0</v>
      </c>
      <c r="EK29" s="398">
        <f t="shared" si="27"/>
        <v>13</v>
      </c>
      <c r="EL29" s="398" t="str">
        <f t="shared" si="28"/>
        <v/>
      </c>
      <c r="EM29" s="398">
        <f t="shared" si="29"/>
        <v>15.6</v>
      </c>
      <c r="EN29" s="398">
        <f t="shared" si="30"/>
        <v>50.1</v>
      </c>
      <c r="EO29" s="398" t="str">
        <f t="shared" si="31"/>
        <v/>
      </c>
      <c r="EP29" s="398" t="str">
        <f t="shared" si="32"/>
        <v/>
      </c>
      <c r="EQ29" s="398">
        <f t="shared" si="33"/>
        <v>215.42400000000004</v>
      </c>
      <c r="ER29" s="398" t="str">
        <f t="shared" si="34"/>
        <v/>
      </c>
      <c r="ES29" s="398">
        <f t="shared" si="35"/>
        <v>6</v>
      </c>
      <c r="ET29" s="398">
        <f t="shared" si="36"/>
        <v>19</v>
      </c>
      <c r="EU29" s="172">
        <f t="shared" si="37"/>
        <v>12</v>
      </c>
      <c r="EV29" s="57">
        <f t="shared" si="38"/>
        <v>0.56546816414235879</v>
      </c>
      <c r="EW29" s="57" t="str">
        <f t="shared" si="39"/>
        <v/>
      </c>
      <c r="EX29" s="57">
        <f t="shared" si="40"/>
        <v>1.2836864842624975</v>
      </c>
      <c r="EY29" s="57">
        <f t="shared" si="41"/>
        <v>2.5001247567243872</v>
      </c>
      <c r="EZ29" s="57" t="str">
        <f t="shared" si="42"/>
        <v/>
      </c>
      <c r="FA29" s="57" t="str">
        <f t="shared" si="43"/>
        <v/>
      </c>
      <c r="FB29" s="57">
        <f t="shared" si="44"/>
        <v>3.5305512716926901</v>
      </c>
      <c r="FC29" s="57" t="str">
        <f t="shared" si="45"/>
        <v/>
      </c>
      <c r="FD29" s="57">
        <f t="shared" si="46"/>
        <v>9.6766545869761911E-2</v>
      </c>
      <c r="FE29" s="57">
        <f t="shared" si="47"/>
        <v>0.39557538521755609</v>
      </c>
      <c r="FF29" s="56">
        <f t="shared" si="48"/>
        <v>0.33847629255634215</v>
      </c>
      <c r="FG29" s="59">
        <f t="shared" si="49"/>
        <v>13.001421878656133</v>
      </c>
      <c r="FH29" s="59" t="str">
        <f t="shared" si="50"/>
        <v/>
      </c>
      <c r="FI29" s="59">
        <f t="shared" si="51"/>
        <v>29.514923385897106</v>
      </c>
      <c r="FJ29" s="59">
        <f t="shared" si="52"/>
        <v>57.483654735446763</v>
      </c>
      <c r="FK29" s="59" t="str">
        <f t="shared" si="53"/>
        <v/>
      </c>
      <c r="FL29" s="59" t="str">
        <f t="shared" si="54"/>
        <v/>
      </c>
      <c r="FM29" s="59">
        <f t="shared" si="55"/>
        <v>80.950519681213422</v>
      </c>
      <c r="FN29" s="59" t="str">
        <f t="shared" si="56"/>
        <v/>
      </c>
      <c r="FO29" s="59">
        <f t="shared" si="57"/>
        <v>2.2187192801076638</v>
      </c>
      <c r="FP29" s="59">
        <f t="shared" si="58"/>
        <v>9.0699810149208471</v>
      </c>
      <c r="FQ29" s="66">
        <f t="shared" si="59"/>
        <v>7.7607800237580831</v>
      </c>
      <c r="FR29" s="331">
        <f t="shared" si="79"/>
        <v>-0.1387966653834499</v>
      </c>
      <c r="FS29" s="331">
        <f t="shared" si="60"/>
        <v>0.1387966653834499</v>
      </c>
      <c r="FT29" s="400">
        <f t="shared" si="61"/>
        <v>0</v>
      </c>
      <c r="FU29" s="400">
        <f t="shared" si="62"/>
        <v>1</v>
      </c>
      <c r="FV29" s="400">
        <f t="shared" si="63"/>
        <v>0</v>
      </c>
      <c r="FW29" s="402">
        <f t="shared" si="64"/>
        <v>0</v>
      </c>
      <c r="FX29" s="222">
        <f t="shared" si="65"/>
        <v>0</v>
      </c>
      <c r="FY29" s="222">
        <f t="shared" si="66"/>
        <v>57.483654735446763</v>
      </c>
      <c r="FZ29" s="222">
        <f t="shared" si="67"/>
        <v>29.514923385897106</v>
      </c>
      <c r="GA29" s="221">
        <f t="shared" si="68"/>
        <v>0</v>
      </c>
      <c r="GB29" s="222">
        <f t="shared" si="69"/>
        <v>80.950519681213422</v>
      </c>
      <c r="GC29" s="222">
        <f t="shared" si="70"/>
        <v>0</v>
      </c>
      <c r="GD29" s="222">
        <f t="shared" si="71"/>
        <v>0</v>
      </c>
      <c r="GE29" s="222">
        <f t="shared" si="72"/>
        <v>0</v>
      </c>
      <c r="GF29" s="222">
        <f t="shared" si="73"/>
        <v>0</v>
      </c>
      <c r="GG29" s="398">
        <f t="shared" si="74"/>
        <v>0</v>
      </c>
      <c r="GH29" s="399">
        <f t="shared" si="75"/>
        <v>0</v>
      </c>
      <c r="GI29" s="398" t="str">
        <f t="shared" si="76"/>
        <v>Ca-Mg</v>
      </c>
      <c r="GJ29" s="398" t="str">
        <f t="shared" si="77"/>
        <v>HCO3</v>
      </c>
    </row>
    <row r="30" spans="1:195">
      <c r="A30" s="402">
        <f t="shared" si="0"/>
        <v>25</v>
      </c>
      <c r="B30" s="166" t="s">
        <v>115</v>
      </c>
      <c r="C30" s="198" t="s">
        <v>560</v>
      </c>
      <c r="D30" s="198"/>
      <c r="E30" s="198"/>
      <c r="F30" s="408">
        <v>3547630</v>
      </c>
      <c r="G30" s="408">
        <v>5638480</v>
      </c>
      <c r="H30" s="409">
        <f t="shared" si="1"/>
        <v>547536.51799999992</v>
      </c>
      <c r="I30" s="405">
        <f t="shared" si="2"/>
        <v>5636664.398</v>
      </c>
      <c r="J30" s="408">
        <v>244</v>
      </c>
      <c r="K30" s="408" t="s">
        <v>1355</v>
      </c>
      <c r="L30" s="171">
        <v>110</v>
      </c>
      <c r="M30" s="171"/>
      <c r="O30" s="171">
        <v>221.1</v>
      </c>
      <c r="P30" s="171"/>
      <c r="Q30" s="166" t="s">
        <v>1361</v>
      </c>
      <c r="R30" s="166" t="s">
        <v>2934</v>
      </c>
      <c r="S30" s="166" t="s">
        <v>1346</v>
      </c>
      <c r="T30" s="499" t="str">
        <f t="shared" si="3"/>
        <v>-</v>
      </c>
      <c r="U30" s="499" t="str">
        <f t="shared" si="4"/>
        <v>-</v>
      </c>
      <c r="V30" s="499" t="str">
        <f t="shared" si="5"/>
        <v>-</v>
      </c>
      <c r="W30" s="499" t="str">
        <f t="shared" si="78"/>
        <v>-</v>
      </c>
      <c r="X30" s="529" t="str">
        <f t="shared" si="6"/>
        <v>Ca-Mg</v>
      </c>
      <c r="Y30" s="530" t="str">
        <f t="shared" si="7"/>
        <v>HCO3-SO4</v>
      </c>
      <c r="Z30" s="183"/>
      <c r="AA30" s="177">
        <v>23797</v>
      </c>
      <c r="AB30" s="176">
        <v>1</v>
      </c>
      <c r="AC30" s="168"/>
      <c r="AD30" s="170" t="s">
        <v>1433</v>
      </c>
      <c r="AE30" s="167"/>
      <c r="AF30" s="153" t="s">
        <v>3116</v>
      </c>
      <c r="AG30" s="408"/>
      <c r="AH30" s="408"/>
      <c r="AI30" s="392"/>
      <c r="AJ30" s="408"/>
      <c r="AK30" s="408"/>
      <c r="AL30" s="408"/>
      <c r="AM30" s="392"/>
      <c r="AN30" s="168">
        <v>12.3</v>
      </c>
      <c r="AO30" s="165">
        <v>9.3000000000000007</v>
      </c>
      <c r="AP30" s="171"/>
      <c r="AQ30" s="168"/>
      <c r="AR30" s="168"/>
      <c r="AS30" s="507">
        <f t="shared" si="8"/>
        <v>357.66800000000001</v>
      </c>
      <c r="AT30" s="512">
        <f t="shared" si="9"/>
        <v>0.11997524814583946</v>
      </c>
      <c r="AU30" s="513">
        <v>10</v>
      </c>
      <c r="AV30" s="165">
        <v>19.2</v>
      </c>
      <c r="AW30" s="165">
        <v>55.7</v>
      </c>
      <c r="AX30" s="168">
        <v>2</v>
      </c>
      <c r="AY30" s="168">
        <v>65.400000000000006</v>
      </c>
      <c r="AZ30" s="459">
        <f>AO30*21.76</f>
        <v>202.36800000000002</v>
      </c>
      <c r="BA30" s="168"/>
      <c r="BB30" s="168"/>
      <c r="BC30" s="168"/>
      <c r="BD30" s="168"/>
      <c r="BE30" s="168"/>
      <c r="BF30" s="168"/>
      <c r="BG30" s="168"/>
      <c r="BH30" s="168"/>
      <c r="BI30" s="168"/>
      <c r="BJ30" s="168">
        <v>3</v>
      </c>
      <c r="BK30" s="168"/>
      <c r="BL30" s="165"/>
      <c r="BM30" s="168"/>
      <c r="BN30" s="167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5"/>
      <c r="CG30" s="168"/>
      <c r="CH30" s="168"/>
      <c r="CI30" s="168"/>
      <c r="CJ30" s="168"/>
      <c r="CK30" s="168"/>
      <c r="CL30" s="167"/>
      <c r="CM30" s="168"/>
      <c r="CN30" s="143" t="s">
        <v>3116</v>
      </c>
      <c r="CO30" s="165"/>
      <c r="CP30" s="168"/>
      <c r="CQ30" s="167"/>
      <c r="CR30" s="168"/>
      <c r="CS30" s="168"/>
      <c r="CT30" s="168"/>
      <c r="CU30" s="168"/>
      <c r="CV30" s="168"/>
      <c r="CW30" s="168"/>
      <c r="CX30" s="168"/>
      <c r="CY30" s="168"/>
      <c r="CZ30" s="168"/>
      <c r="DA30" s="167"/>
      <c r="DB30" s="182"/>
      <c r="DC30" s="182"/>
      <c r="DD30" s="182"/>
      <c r="DE30" s="182"/>
      <c r="DF30" s="182"/>
      <c r="DG30" s="182"/>
      <c r="DH30" s="182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1"/>
      <c r="DT30" s="402">
        <f t="shared" si="10"/>
        <v>1</v>
      </c>
      <c r="DU30" s="100">
        <f t="shared" si="11"/>
        <v>0</v>
      </c>
      <c r="DV30" s="100">
        <f t="shared" si="12"/>
        <v>0</v>
      </c>
      <c r="DW30" s="100">
        <f t="shared" si="13"/>
        <v>1</v>
      </c>
      <c r="DX30" s="100">
        <f t="shared" si="14"/>
        <v>0</v>
      </c>
      <c r="DY30" s="229">
        <f t="shared" si="15"/>
        <v>0</v>
      </c>
      <c r="DZ30" s="100">
        <f t="shared" si="16"/>
        <v>0</v>
      </c>
      <c r="EA30" s="400">
        <f t="shared" si="17"/>
        <v>0</v>
      </c>
      <c r="EB30" s="402">
        <f t="shared" si="18"/>
        <v>1</v>
      </c>
      <c r="EC30" s="19">
        <f t="shared" si="19"/>
        <v>1</v>
      </c>
      <c r="ED30" s="19">
        <f t="shared" si="20"/>
        <v>0</v>
      </c>
      <c r="EE30" s="19">
        <f t="shared" si="21"/>
        <v>0</v>
      </c>
      <c r="EF30" s="402">
        <f t="shared" si="22"/>
        <v>0</v>
      </c>
      <c r="EG30" s="400">
        <f t="shared" si="23"/>
        <v>0</v>
      </c>
      <c r="EH30" s="400">
        <f t="shared" si="24"/>
        <v>0</v>
      </c>
      <c r="EI30" s="402">
        <f t="shared" si="25"/>
        <v>1</v>
      </c>
      <c r="EJ30" s="229">
        <f t="shared" si="26"/>
        <v>1</v>
      </c>
      <c r="EK30" s="398">
        <f t="shared" si="27"/>
        <v>10</v>
      </c>
      <c r="EL30" s="398" t="str">
        <f t="shared" si="28"/>
        <v/>
      </c>
      <c r="EM30" s="398">
        <f t="shared" si="29"/>
        <v>19.2</v>
      </c>
      <c r="EN30" s="398">
        <f t="shared" si="30"/>
        <v>55.7</v>
      </c>
      <c r="EO30" s="398" t="str">
        <f t="shared" si="31"/>
        <v/>
      </c>
      <c r="EP30" s="398" t="str">
        <f t="shared" si="32"/>
        <v/>
      </c>
      <c r="EQ30" s="398">
        <f t="shared" si="33"/>
        <v>202.36800000000002</v>
      </c>
      <c r="ER30" s="398" t="str">
        <f t="shared" si="34"/>
        <v/>
      </c>
      <c r="ES30" s="398">
        <f t="shared" si="35"/>
        <v>3</v>
      </c>
      <c r="ET30" s="398">
        <f t="shared" si="36"/>
        <v>65.400000000000006</v>
      </c>
      <c r="EU30" s="172">
        <f t="shared" si="37"/>
        <v>2</v>
      </c>
      <c r="EV30" s="57">
        <f t="shared" si="38"/>
        <v>0.43497551087873754</v>
      </c>
      <c r="EW30" s="57" t="str">
        <f t="shared" si="39"/>
        <v/>
      </c>
      <c r="EX30" s="57">
        <f t="shared" si="40"/>
        <v>1.5799218267846122</v>
      </c>
      <c r="EY30" s="57">
        <f t="shared" si="41"/>
        <v>2.7795798193522629</v>
      </c>
      <c r="EZ30" s="57" t="str">
        <f t="shared" si="42"/>
        <v/>
      </c>
      <c r="FA30" s="57" t="str">
        <f t="shared" si="43"/>
        <v/>
      </c>
      <c r="FB30" s="57">
        <f t="shared" si="44"/>
        <v>3.3165784673476786</v>
      </c>
      <c r="FC30" s="57" t="str">
        <f t="shared" si="45"/>
        <v/>
      </c>
      <c r="FD30" s="57">
        <f t="shared" si="46"/>
        <v>4.8383272934880955E-2</v>
      </c>
      <c r="FE30" s="57">
        <f t="shared" si="47"/>
        <v>1.3616121154330616</v>
      </c>
      <c r="FF30" s="56">
        <f t="shared" si="48"/>
        <v>5.6412715426057025E-2</v>
      </c>
      <c r="FG30" s="59">
        <f t="shared" si="49"/>
        <v>9.0724284762156202</v>
      </c>
      <c r="FH30" s="59" t="str">
        <f t="shared" si="50"/>
        <v/>
      </c>
      <c r="FI30" s="59">
        <f t="shared" si="51"/>
        <v>32.952953472158285</v>
      </c>
      <c r="FJ30" s="59">
        <f t="shared" si="52"/>
        <v>57.974618051626095</v>
      </c>
      <c r="FK30" s="59" t="str">
        <f t="shared" si="53"/>
        <v/>
      </c>
      <c r="FL30" s="59" t="str">
        <f t="shared" si="54"/>
        <v/>
      </c>
      <c r="FM30" s="59">
        <f t="shared" si="55"/>
        <v>69.341162012838879</v>
      </c>
      <c r="FN30" s="59" t="str">
        <f t="shared" si="56"/>
        <v/>
      </c>
      <c r="FO30" s="59">
        <f t="shared" si="57"/>
        <v>1.011570327769749</v>
      </c>
      <c r="FP30" s="59">
        <f t="shared" si="58"/>
        <v>28.467822252489633</v>
      </c>
      <c r="FQ30" s="66">
        <f t="shared" si="59"/>
        <v>1.1794454069017291</v>
      </c>
      <c r="FR30" s="331">
        <f t="shared" si="79"/>
        <v>0.11997524814583946</v>
      </c>
      <c r="FS30" s="331">
        <f t="shared" si="60"/>
        <v>0.11997524814583946</v>
      </c>
      <c r="FT30" s="400">
        <f t="shared" si="61"/>
        <v>0</v>
      </c>
      <c r="FU30" s="400">
        <f t="shared" si="62"/>
        <v>1</v>
      </c>
      <c r="FV30" s="400">
        <f t="shared" si="63"/>
        <v>0</v>
      </c>
      <c r="FW30" s="402">
        <f t="shared" si="64"/>
        <v>0</v>
      </c>
      <c r="FX30" s="222">
        <f t="shared" si="65"/>
        <v>0</v>
      </c>
      <c r="FY30" s="222">
        <f t="shared" si="66"/>
        <v>57.974618051626095</v>
      </c>
      <c r="FZ30" s="222">
        <f t="shared" si="67"/>
        <v>32.952953472158285</v>
      </c>
      <c r="GA30" s="221">
        <f t="shared" si="68"/>
        <v>0</v>
      </c>
      <c r="GB30" s="222">
        <f t="shared" si="69"/>
        <v>69.341162012838879</v>
      </c>
      <c r="GC30" s="222">
        <f t="shared" si="70"/>
        <v>28.467822252489633</v>
      </c>
      <c r="GD30" s="222">
        <f t="shared" si="71"/>
        <v>0</v>
      </c>
      <c r="GE30" s="222">
        <f t="shared" si="72"/>
        <v>0</v>
      </c>
      <c r="GF30" s="222">
        <f t="shared" si="73"/>
        <v>0</v>
      </c>
      <c r="GG30" s="398">
        <f t="shared" si="74"/>
        <v>0</v>
      </c>
      <c r="GH30" s="399">
        <f t="shared" si="75"/>
        <v>0</v>
      </c>
      <c r="GI30" s="398" t="str">
        <f t="shared" si="76"/>
        <v>Ca-Mg</v>
      </c>
      <c r="GJ30" s="398" t="str">
        <f t="shared" si="77"/>
        <v>HCO3-SO4</v>
      </c>
    </row>
    <row r="31" spans="1:195">
      <c r="A31" s="402">
        <f t="shared" si="0"/>
        <v>26</v>
      </c>
      <c r="B31" s="170" t="s">
        <v>115</v>
      </c>
      <c r="C31" s="165" t="s">
        <v>184</v>
      </c>
      <c r="D31" s="165"/>
      <c r="E31" s="165"/>
      <c r="F31" s="408">
        <v>3550390</v>
      </c>
      <c r="G31" s="408">
        <v>5636900</v>
      </c>
      <c r="H31" s="409">
        <f t="shared" si="1"/>
        <v>550295.41399999999</v>
      </c>
      <c r="I31" s="405">
        <f t="shared" si="2"/>
        <v>5635085.0300000003</v>
      </c>
      <c r="J31" s="408">
        <v>200</v>
      </c>
      <c r="K31" s="408" t="s">
        <v>1355</v>
      </c>
      <c r="L31" s="171">
        <v>52</v>
      </c>
      <c r="M31" s="171"/>
      <c r="O31" s="171"/>
      <c r="P31" s="171"/>
      <c r="Q31" s="65" t="s">
        <v>1361</v>
      </c>
      <c r="R31" s="166" t="s">
        <v>1434</v>
      </c>
      <c r="S31" s="399" t="s">
        <v>1346</v>
      </c>
      <c r="T31" s="499" t="str">
        <f t="shared" si="3"/>
        <v>-</v>
      </c>
      <c r="U31" s="499" t="str">
        <f t="shared" si="4"/>
        <v>M</v>
      </c>
      <c r="V31" s="499" t="str">
        <f t="shared" si="5"/>
        <v>-</v>
      </c>
      <c r="W31" s="499" t="str">
        <f t="shared" si="78"/>
        <v>-</v>
      </c>
      <c r="X31" s="529" t="str">
        <f t="shared" si="6"/>
        <v>Na</v>
      </c>
      <c r="Y31" s="530" t="str">
        <f t="shared" si="7"/>
        <v>Cl-SO4</v>
      </c>
      <c r="Z31" s="172" t="s">
        <v>1435</v>
      </c>
      <c r="AA31" s="177">
        <v>10861</v>
      </c>
      <c r="AB31" s="176">
        <v>1</v>
      </c>
      <c r="AC31" s="168" t="s">
        <v>561</v>
      </c>
      <c r="AD31" s="170" t="s">
        <v>1436</v>
      </c>
      <c r="AE31" s="183"/>
      <c r="AF31" s="392">
        <v>10.9</v>
      </c>
      <c r="AG31" s="408"/>
      <c r="AH31" s="408">
        <v>6.95</v>
      </c>
      <c r="AI31" s="392"/>
      <c r="AJ31" s="408"/>
      <c r="AK31" s="408"/>
      <c r="AL31" s="408"/>
      <c r="AM31" s="392">
        <v>2.2200000000000002</v>
      </c>
      <c r="AN31" s="168"/>
      <c r="AO31" s="165"/>
      <c r="AP31" s="171"/>
      <c r="AQ31" s="168"/>
      <c r="AR31" s="168">
        <v>4252</v>
      </c>
      <c r="AS31" s="507">
        <f t="shared" si="8"/>
        <v>4251.744999999999</v>
      </c>
      <c r="AT31" s="509">
        <f t="shared" si="9"/>
        <v>-8.6167484579392772E-2</v>
      </c>
      <c r="AU31" s="168">
        <v>1147</v>
      </c>
      <c r="AV31" s="168">
        <v>51.59</v>
      </c>
      <c r="AW31" s="165">
        <v>224.4</v>
      </c>
      <c r="AX31" s="168">
        <v>1447</v>
      </c>
      <c r="AY31" s="168">
        <v>849.1</v>
      </c>
      <c r="AZ31" s="167">
        <v>395.5</v>
      </c>
      <c r="BA31" s="168">
        <v>0.124</v>
      </c>
      <c r="BB31" s="168">
        <v>29.91</v>
      </c>
      <c r="BC31" s="168">
        <v>4.2169999999999996</v>
      </c>
      <c r="BD31" s="168"/>
      <c r="BE31" s="168">
        <v>0.59</v>
      </c>
      <c r="BF31" s="168">
        <v>0.106</v>
      </c>
      <c r="BG31" s="168"/>
      <c r="BH31" s="168">
        <v>0.45400000000000001</v>
      </c>
      <c r="BI31" s="168">
        <v>0.17199999999999999</v>
      </c>
      <c r="BJ31" s="168">
        <v>79.069999999999993</v>
      </c>
      <c r="BK31" s="168"/>
      <c r="BL31" s="165"/>
      <c r="BM31" s="168">
        <v>21.06</v>
      </c>
      <c r="BN31" s="167">
        <v>1.115</v>
      </c>
      <c r="BO31" s="168"/>
      <c r="BP31" s="168">
        <v>337</v>
      </c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5"/>
      <c r="CG31" s="168"/>
      <c r="CH31" s="168"/>
      <c r="CI31" s="168"/>
      <c r="CJ31" s="168"/>
      <c r="CK31" s="168"/>
      <c r="CL31" s="167"/>
      <c r="CM31" s="168"/>
      <c r="CN31" s="180">
        <v>0</v>
      </c>
      <c r="CO31" s="165"/>
      <c r="CP31" s="168"/>
      <c r="CQ31" s="167"/>
      <c r="CR31" s="168"/>
      <c r="CS31" s="168"/>
      <c r="CT31" s="168"/>
      <c r="CU31" s="168"/>
      <c r="CV31" s="168"/>
      <c r="CW31" s="168"/>
      <c r="CX31" s="168"/>
      <c r="CY31" s="168"/>
      <c r="CZ31" s="168"/>
      <c r="DA31" s="167"/>
      <c r="DB31" s="182"/>
      <c r="DC31" s="182"/>
      <c r="DD31" s="182"/>
      <c r="DE31" s="182"/>
      <c r="DF31" s="182"/>
      <c r="DG31" s="182"/>
      <c r="DH31" s="182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1"/>
      <c r="DT31" s="402">
        <f t="shared" si="10"/>
        <v>1</v>
      </c>
      <c r="DU31" s="100">
        <f t="shared" si="11"/>
        <v>0</v>
      </c>
      <c r="DV31" s="100">
        <f t="shared" si="12"/>
        <v>1</v>
      </c>
      <c r="DW31" s="100">
        <f t="shared" si="13"/>
        <v>0</v>
      </c>
      <c r="DX31" s="100">
        <f t="shared" si="14"/>
        <v>0</v>
      </c>
      <c r="DY31" s="229">
        <f t="shared" si="15"/>
        <v>0</v>
      </c>
      <c r="DZ31" s="100">
        <f t="shared" si="16"/>
        <v>1</v>
      </c>
      <c r="EA31" s="400">
        <f t="shared" si="17"/>
        <v>0</v>
      </c>
      <c r="EB31" s="402">
        <f t="shared" si="18"/>
        <v>0</v>
      </c>
      <c r="EC31" s="19">
        <f t="shared" si="19"/>
        <v>0</v>
      </c>
      <c r="ED31" s="19">
        <f t="shared" si="20"/>
        <v>1</v>
      </c>
      <c r="EE31" s="19">
        <f t="shared" si="21"/>
        <v>0</v>
      </c>
      <c r="EF31" s="402">
        <f t="shared" si="22"/>
        <v>0</v>
      </c>
      <c r="EG31" s="400">
        <f t="shared" si="23"/>
        <v>1</v>
      </c>
      <c r="EH31" s="400">
        <f t="shared" si="24"/>
        <v>0</v>
      </c>
      <c r="EI31" s="402">
        <f t="shared" si="25"/>
        <v>0</v>
      </c>
      <c r="EJ31" s="229">
        <f t="shared" si="26"/>
        <v>1</v>
      </c>
      <c r="EK31" s="398">
        <f t="shared" si="27"/>
        <v>1147</v>
      </c>
      <c r="EL31" s="398">
        <f t="shared" si="28"/>
        <v>29.91</v>
      </c>
      <c r="EM31" s="398">
        <f t="shared" si="29"/>
        <v>51.59</v>
      </c>
      <c r="EN31" s="398">
        <f t="shared" si="30"/>
        <v>224.4</v>
      </c>
      <c r="EO31" s="398">
        <f t="shared" si="31"/>
        <v>0.106</v>
      </c>
      <c r="EP31" s="398">
        <f t="shared" si="32"/>
        <v>0.59</v>
      </c>
      <c r="EQ31" s="398">
        <f t="shared" si="33"/>
        <v>395.5</v>
      </c>
      <c r="ER31" s="398" t="str">
        <f t="shared" si="34"/>
        <v/>
      </c>
      <c r="ES31" s="398">
        <f t="shared" si="35"/>
        <v>79.069999999999993</v>
      </c>
      <c r="ET31" s="398">
        <f t="shared" si="36"/>
        <v>849.1</v>
      </c>
      <c r="EU31" s="172">
        <f t="shared" si="37"/>
        <v>1447</v>
      </c>
      <c r="EV31" s="57">
        <f t="shared" si="38"/>
        <v>49.891691097791195</v>
      </c>
      <c r="EW31" s="57">
        <f t="shared" si="39"/>
        <v>0.76496163682864449</v>
      </c>
      <c r="EX31" s="57">
        <f t="shared" si="40"/>
        <v>4.2452170335321959</v>
      </c>
      <c r="EY31" s="57">
        <f t="shared" si="41"/>
        <v>11.198163581017017</v>
      </c>
      <c r="EZ31" s="57">
        <f t="shared" si="42"/>
        <v>3.8654389643540885E-3</v>
      </c>
      <c r="FA31" s="57">
        <f t="shared" si="43"/>
        <v>3.1694869728713403E-2</v>
      </c>
      <c r="FB31" s="57">
        <f t="shared" si="44"/>
        <v>6.4817895311314366</v>
      </c>
      <c r="FC31" s="57" t="str">
        <f t="shared" si="45"/>
        <v/>
      </c>
      <c r="FD31" s="57">
        <f t="shared" si="46"/>
        <v>1.2752217969870121</v>
      </c>
      <c r="FE31" s="57">
        <f t="shared" si="47"/>
        <v>17.678055767801414</v>
      </c>
      <c r="FF31" s="56">
        <f t="shared" si="48"/>
        <v>40.814599610752261</v>
      </c>
      <c r="FG31" s="59">
        <f t="shared" si="49"/>
        <v>75.43848680922838</v>
      </c>
      <c r="FH31" s="59">
        <f t="shared" si="50"/>
        <v>1.1566564908844768</v>
      </c>
      <c r="FI31" s="59">
        <f t="shared" si="51"/>
        <v>6.4189595930655567</v>
      </c>
      <c r="FJ31" s="59">
        <f t="shared" si="52"/>
        <v>16.932128316483016</v>
      </c>
      <c r="FK31" s="59">
        <f t="shared" si="53"/>
        <v>5.8447180263491438E-3</v>
      </c>
      <c r="FL31" s="59">
        <f t="shared" si="54"/>
        <v>4.792407231222541E-2</v>
      </c>
      <c r="FM31" s="59">
        <f t="shared" si="55"/>
        <v>9.7838824757116019</v>
      </c>
      <c r="FN31" s="59" t="str">
        <f t="shared" si="56"/>
        <v/>
      </c>
      <c r="FO31" s="59">
        <f t="shared" si="57"/>
        <v>1.9248727735238287</v>
      </c>
      <c r="FP31" s="59">
        <f t="shared" si="58"/>
        <v>26.683992005685102</v>
      </c>
      <c r="FQ31" s="66">
        <f t="shared" si="59"/>
        <v>61.607252745079478</v>
      </c>
      <c r="FR31" s="331">
        <f t="shared" si="79"/>
        <v>-8.6167484579392772E-2</v>
      </c>
      <c r="FS31" s="331">
        <f t="shared" si="60"/>
        <v>8.6167484579392772E-2</v>
      </c>
      <c r="FT31" s="400">
        <f t="shared" si="61"/>
        <v>0</v>
      </c>
      <c r="FU31" s="400">
        <f t="shared" si="62"/>
        <v>1</v>
      </c>
      <c r="FV31" s="400">
        <f t="shared" si="63"/>
        <v>0</v>
      </c>
      <c r="FW31" s="402">
        <f t="shared" si="64"/>
        <v>0</v>
      </c>
      <c r="FX31" s="222">
        <f t="shared" si="65"/>
        <v>75.43848680922838</v>
      </c>
      <c r="FY31" s="222">
        <f t="shared" si="66"/>
        <v>0</v>
      </c>
      <c r="FZ31" s="222">
        <f t="shared" si="67"/>
        <v>0</v>
      </c>
      <c r="GA31" s="221">
        <f t="shared" si="68"/>
        <v>61.607252745079478</v>
      </c>
      <c r="GB31" s="222">
        <f t="shared" si="69"/>
        <v>0</v>
      </c>
      <c r="GC31" s="222">
        <f t="shared" si="70"/>
        <v>26.683992005685102</v>
      </c>
      <c r="GD31" s="222">
        <f t="shared" si="71"/>
        <v>0</v>
      </c>
      <c r="GE31" s="222">
        <f t="shared" si="72"/>
        <v>0</v>
      </c>
      <c r="GF31" s="222">
        <f t="shared" si="73"/>
        <v>0</v>
      </c>
      <c r="GG31" s="398">
        <f t="shared" si="74"/>
        <v>0</v>
      </c>
      <c r="GH31" s="399">
        <f t="shared" si="75"/>
        <v>0</v>
      </c>
      <c r="GI31" s="398" t="str">
        <f t="shared" si="76"/>
        <v>Na</v>
      </c>
      <c r="GJ31" s="398" t="str">
        <f t="shared" si="77"/>
        <v>Cl-SO4</v>
      </c>
    </row>
    <row r="32" spans="1:195" ht="14.25">
      <c r="A32" s="402">
        <f t="shared" si="0"/>
        <v>27</v>
      </c>
      <c r="B32" s="399" t="s">
        <v>115</v>
      </c>
      <c r="C32" s="69" t="s">
        <v>951</v>
      </c>
      <c r="D32" s="69" t="s">
        <v>186</v>
      </c>
      <c r="E32" s="69"/>
      <c r="F32" s="400">
        <v>3549460</v>
      </c>
      <c r="G32" s="400">
        <v>5636480</v>
      </c>
      <c r="H32" s="409">
        <f t="shared" si="1"/>
        <v>549365.78599999996</v>
      </c>
      <c r="I32" s="405">
        <f t="shared" si="2"/>
        <v>5634665.1979999999</v>
      </c>
      <c r="J32" s="400">
        <v>201</v>
      </c>
      <c r="K32" s="400" t="s">
        <v>1356</v>
      </c>
      <c r="L32" s="19">
        <v>412</v>
      </c>
      <c r="O32" s="171" t="s">
        <v>1353</v>
      </c>
      <c r="P32" s="171"/>
      <c r="Q32" s="382" t="s">
        <v>1366</v>
      </c>
      <c r="R32" s="383" t="s">
        <v>2887</v>
      </c>
      <c r="S32" s="382" t="s">
        <v>1347</v>
      </c>
      <c r="T32" s="499" t="str">
        <f t="shared" si="3"/>
        <v>-</v>
      </c>
      <c r="U32" s="499" t="str">
        <f t="shared" si="4"/>
        <v>M</v>
      </c>
      <c r="V32" s="499" t="str">
        <f t="shared" si="5"/>
        <v>-</v>
      </c>
      <c r="W32" s="499" t="str">
        <f t="shared" si="78"/>
        <v>-</v>
      </c>
      <c r="X32" s="529" t="str">
        <f t="shared" si="6"/>
        <v>Na-Ca</v>
      </c>
      <c r="Y32" s="530" t="str">
        <f t="shared" si="7"/>
        <v>SO4-Cl</v>
      </c>
      <c r="Z32" s="119" t="s">
        <v>1437</v>
      </c>
      <c r="AA32" s="51">
        <v>24708</v>
      </c>
      <c r="AB32" s="100">
        <v>1</v>
      </c>
      <c r="AC32" s="163" t="s">
        <v>462</v>
      </c>
      <c r="AD32" s="2" t="s">
        <v>1438</v>
      </c>
      <c r="AE32" s="404"/>
      <c r="AF32" s="391">
        <v>19.100000000000001</v>
      </c>
      <c r="AI32" s="554"/>
      <c r="AM32" s="391">
        <v>1</v>
      </c>
      <c r="AN32" s="398">
        <v>102.8</v>
      </c>
      <c r="AO32" s="399">
        <v>14.1</v>
      </c>
      <c r="AR32" s="69">
        <v>6606</v>
      </c>
      <c r="AS32" s="507">
        <f t="shared" si="8"/>
        <v>6559.7000000000007</v>
      </c>
      <c r="AT32" s="509">
        <f t="shared" si="9"/>
        <v>-0.39392116922674497</v>
      </c>
      <c r="AU32" s="398">
        <v>1476</v>
      </c>
      <c r="AV32" s="398">
        <v>117</v>
      </c>
      <c r="AW32" s="399">
        <v>543.29999999999995</v>
      </c>
      <c r="AX32" s="398">
        <v>1628</v>
      </c>
      <c r="AY32" s="398">
        <v>2475</v>
      </c>
      <c r="AZ32" s="172">
        <v>306.8</v>
      </c>
      <c r="BE32" s="398">
        <v>13.6</v>
      </c>
      <c r="BO32" s="138"/>
      <c r="BP32" s="553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49"/>
      <c r="CG32" s="138"/>
      <c r="CH32" s="138"/>
      <c r="CI32" s="138"/>
      <c r="CJ32" s="138"/>
      <c r="CK32" s="138"/>
      <c r="CL32" s="139"/>
      <c r="CM32" s="138"/>
      <c r="CN32" s="138">
        <v>70.099999999999994</v>
      </c>
      <c r="CO32" s="149"/>
      <c r="DB32" s="241"/>
      <c r="DC32" s="241"/>
      <c r="DD32" s="241"/>
      <c r="DE32" s="241"/>
      <c r="DF32" s="241"/>
      <c r="DG32" s="241"/>
      <c r="DH32" s="241">
        <v>11.3</v>
      </c>
      <c r="DI32" s="244"/>
      <c r="DJ32" s="244"/>
      <c r="DK32" s="244"/>
      <c r="DL32" s="244"/>
      <c r="DM32" s="244"/>
      <c r="DN32" s="244"/>
      <c r="DO32" s="244"/>
      <c r="DP32" s="244"/>
      <c r="DQ32" s="244"/>
      <c r="DR32" s="244"/>
      <c r="DS32" s="472"/>
      <c r="DT32" s="402">
        <f t="shared" si="10"/>
        <v>1</v>
      </c>
      <c r="DU32" s="100">
        <f t="shared" si="11"/>
        <v>0</v>
      </c>
      <c r="DV32" s="100">
        <f t="shared" si="12"/>
        <v>0</v>
      </c>
      <c r="DW32" s="100">
        <f t="shared" si="13"/>
        <v>0</v>
      </c>
      <c r="DX32" s="100">
        <f t="shared" si="14"/>
        <v>1</v>
      </c>
      <c r="DY32" s="229">
        <f t="shared" si="15"/>
        <v>0</v>
      </c>
      <c r="DZ32" s="100">
        <f t="shared" si="16"/>
        <v>1</v>
      </c>
      <c r="EA32" s="400">
        <f t="shared" si="17"/>
        <v>0</v>
      </c>
      <c r="EB32" s="402">
        <f t="shared" si="18"/>
        <v>0</v>
      </c>
      <c r="EC32" s="19">
        <f t="shared" si="19"/>
        <v>0</v>
      </c>
      <c r="ED32" s="19">
        <f t="shared" si="20"/>
        <v>1</v>
      </c>
      <c r="EE32" s="19">
        <f t="shared" si="21"/>
        <v>0</v>
      </c>
      <c r="EF32" s="402">
        <f t="shared" si="22"/>
        <v>0</v>
      </c>
      <c r="EG32" s="400">
        <f t="shared" si="23"/>
        <v>1</v>
      </c>
      <c r="EH32" s="400">
        <f t="shared" si="24"/>
        <v>0</v>
      </c>
      <c r="EI32" s="402">
        <f t="shared" si="25"/>
        <v>0</v>
      </c>
      <c r="EJ32" s="229">
        <f t="shared" si="26"/>
        <v>2</v>
      </c>
      <c r="EK32" s="398">
        <f t="shared" si="27"/>
        <v>1476</v>
      </c>
      <c r="EL32" s="398" t="str">
        <f t="shared" si="28"/>
        <v/>
      </c>
      <c r="EM32" s="398">
        <f t="shared" si="29"/>
        <v>117</v>
      </c>
      <c r="EN32" s="398">
        <f t="shared" si="30"/>
        <v>543.29999999999995</v>
      </c>
      <c r="EO32" s="398" t="str">
        <f t="shared" si="31"/>
        <v/>
      </c>
      <c r="EP32" s="398">
        <f t="shared" si="32"/>
        <v>13.6</v>
      </c>
      <c r="EQ32" s="398">
        <f t="shared" si="33"/>
        <v>306.8</v>
      </c>
      <c r="ER32" s="398" t="str">
        <f t="shared" si="34"/>
        <v/>
      </c>
      <c r="ES32" s="398" t="str">
        <f t="shared" si="35"/>
        <v/>
      </c>
      <c r="ET32" s="398">
        <f t="shared" si="36"/>
        <v>2475</v>
      </c>
      <c r="EU32" s="172">
        <f t="shared" si="37"/>
        <v>1628</v>
      </c>
      <c r="EV32" s="57">
        <f t="shared" si="38"/>
        <v>64.202385405701662</v>
      </c>
      <c r="EW32" s="57" t="str">
        <f t="shared" si="39"/>
        <v/>
      </c>
      <c r="EX32" s="57">
        <f t="shared" si="40"/>
        <v>9.6276486319687322</v>
      </c>
      <c r="EY32" s="57">
        <f t="shared" si="41"/>
        <v>27.11213134387943</v>
      </c>
      <c r="EZ32" s="57" t="str">
        <f t="shared" si="42"/>
        <v/>
      </c>
      <c r="FA32" s="57">
        <f t="shared" si="43"/>
        <v>0.73059360730593603</v>
      </c>
      <c r="FB32" s="57">
        <f t="shared" si="44"/>
        <v>5.0280986805338177</v>
      </c>
      <c r="FC32" s="57" t="str">
        <f t="shared" si="45"/>
        <v/>
      </c>
      <c r="FD32" s="57" t="str">
        <f t="shared" si="46"/>
        <v/>
      </c>
      <c r="FE32" s="57">
        <f t="shared" si="47"/>
        <v>51.528898863865855</v>
      </c>
      <c r="FF32" s="56">
        <f t="shared" si="48"/>
        <v>45.919950356810418</v>
      </c>
      <c r="FG32" s="59">
        <f t="shared" si="49"/>
        <v>63.14610328685859</v>
      </c>
      <c r="FH32" s="59" t="str">
        <f t="shared" si="50"/>
        <v/>
      </c>
      <c r="FI32" s="59">
        <f t="shared" si="51"/>
        <v>9.4692508865860603</v>
      </c>
      <c r="FJ32" s="59">
        <f t="shared" si="52"/>
        <v>26.666072223781356</v>
      </c>
      <c r="FK32" s="59" t="str">
        <f t="shared" si="53"/>
        <v/>
      </c>
      <c r="FL32" s="59">
        <f t="shared" si="54"/>
        <v>0.71857360277398941</v>
      </c>
      <c r="FM32" s="59">
        <f t="shared" si="55"/>
        <v>4.9065656067167511</v>
      </c>
      <c r="FN32" s="59" t="str">
        <f t="shared" si="56"/>
        <v/>
      </c>
      <c r="FO32" s="59" t="str">
        <f t="shared" si="57"/>
        <v/>
      </c>
      <c r="FP32" s="59">
        <f t="shared" si="58"/>
        <v>50.283405116183587</v>
      </c>
      <c r="FQ32" s="66">
        <f t="shared" si="59"/>
        <v>44.810029277099673</v>
      </c>
      <c r="FR32" s="331">
        <f t="shared" si="79"/>
        <v>-0.39392116922674497</v>
      </c>
      <c r="FS32" s="331">
        <f t="shared" si="60"/>
        <v>0.39392116922674497</v>
      </c>
      <c r="FT32" s="400">
        <f t="shared" si="61"/>
        <v>0</v>
      </c>
      <c r="FU32" s="400">
        <f t="shared" si="62"/>
        <v>1</v>
      </c>
      <c r="FV32" s="400">
        <f t="shared" si="63"/>
        <v>0</v>
      </c>
      <c r="FW32" s="402">
        <f t="shared" si="64"/>
        <v>0</v>
      </c>
      <c r="FX32" s="222">
        <f t="shared" si="65"/>
        <v>63.14610328685859</v>
      </c>
      <c r="FY32" s="222">
        <f t="shared" si="66"/>
        <v>26.666072223781356</v>
      </c>
      <c r="FZ32" s="222">
        <f t="shared" si="67"/>
        <v>0</v>
      </c>
      <c r="GA32" s="221">
        <f t="shared" si="68"/>
        <v>44.810029277099673</v>
      </c>
      <c r="GB32" s="222">
        <f t="shared" si="69"/>
        <v>0</v>
      </c>
      <c r="GC32" s="222">
        <f t="shared" si="70"/>
        <v>50.283405116183587</v>
      </c>
      <c r="GD32" s="222">
        <f t="shared" si="71"/>
        <v>0</v>
      </c>
      <c r="GE32" s="222">
        <f t="shared" si="72"/>
        <v>0</v>
      </c>
      <c r="GF32" s="222">
        <f t="shared" si="73"/>
        <v>0</v>
      </c>
      <c r="GG32" s="398">
        <f t="shared" si="74"/>
        <v>0</v>
      </c>
      <c r="GH32" s="399">
        <f t="shared" si="75"/>
        <v>0</v>
      </c>
      <c r="GI32" s="398" t="str">
        <f t="shared" si="76"/>
        <v>Na-Ca</v>
      </c>
      <c r="GJ32" s="398" t="str">
        <f t="shared" si="77"/>
        <v>SO4-Cl</v>
      </c>
    </row>
    <row r="33" spans="1:192">
      <c r="A33" s="402">
        <f t="shared" si="0"/>
        <v>28</v>
      </c>
      <c r="B33" s="170" t="s">
        <v>115</v>
      </c>
      <c r="C33" s="165" t="s">
        <v>185</v>
      </c>
      <c r="D33" s="165"/>
      <c r="E33" s="165"/>
      <c r="F33" s="408">
        <v>3549190</v>
      </c>
      <c r="G33" s="408">
        <v>5636330</v>
      </c>
      <c r="H33" s="409">
        <f t="shared" si="1"/>
        <v>549095.89399999997</v>
      </c>
      <c r="I33" s="405">
        <f t="shared" si="2"/>
        <v>5634515.2580000004</v>
      </c>
      <c r="J33" s="408">
        <v>202</v>
      </c>
      <c r="K33" s="408" t="s">
        <v>1355</v>
      </c>
      <c r="L33" s="171">
        <v>437.2</v>
      </c>
      <c r="M33" s="171"/>
      <c r="O33" s="171"/>
      <c r="P33" s="171"/>
      <c r="Q33" s="382" t="s">
        <v>1366</v>
      </c>
      <c r="R33" s="383" t="s">
        <v>2887</v>
      </c>
      <c r="S33" s="382" t="s">
        <v>1347</v>
      </c>
      <c r="T33" s="499" t="str">
        <f t="shared" si="3"/>
        <v>-</v>
      </c>
      <c r="U33" s="499" t="str">
        <f t="shared" si="4"/>
        <v>M</v>
      </c>
      <c r="V33" s="499" t="str">
        <f t="shared" si="5"/>
        <v>-</v>
      </c>
      <c r="W33" s="499" t="str">
        <f t="shared" si="78"/>
        <v>-</v>
      </c>
      <c r="X33" s="529" t="str">
        <f t="shared" si="6"/>
        <v>Na-Ca</v>
      </c>
      <c r="Y33" s="530" t="str">
        <f t="shared" si="7"/>
        <v>SO4-Cl</v>
      </c>
      <c r="Z33" s="119" t="s">
        <v>1439</v>
      </c>
      <c r="AA33" s="177">
        <v>18310</v>
      </c>
      <c r="AB33" s="176">
        <v>1</v>
      </c>
      <c r="AC33" s="168" t="s">
        <v>561</v>
      </c>
      <c r="AD33" s="170" t="s">
        <v>1440</v>
      </c>
      <c r="AE33" s="167"/>
      <c r="AF33" s="392">
        <v>18.8</v>
      </c>
      <c r="AG33" s="408"/>
      <c r="AH33" s="408">
        <v>6.7</v>
      </c>
      <c r="AI33" s="392"/>
      <c r="AJ33" s="408"/>
      <c r="AK33" s="408"/>
      <c r="AL33" s="408"/>
      <c r="AM33" s="392">
        <v>1.1000000000000001</v>
      </c>
      <c r="AN33" s="168"/>
      <c r="AO33" s="165"/>
      <c r="AP33" s="171"/>
      <c r="AQ33" s="168"/>
      <c r="AR33" s="168">
        <v>7657</v>
      </c>
      <c r="AS33" s="507">
        <f t="shared" si="8"/>
        <v>7627.0283999999992</v>
      </c>
      <c r="AT33" s="509">
        <f t="shared" si="9"/>
        <v>-7.7119681494218356E-2</v>
      </c>
      <c r="AU33" s="168">
        <v>1705</v>
      </c>
      <c r="AV33" s="168">
        <v>149.80000000000001</v>
      </c>
      <c r="AW33" s="165">
        <v>559.20000000000005</v>
      </c>
      <c r="AX33" s="168">
        <v>1727</v>
      </c>
      <c r="AY33" s="168">
        <v>2957</v>
      </c>
      <c r="AZ33" s="167">
        <v>404.7</v>
      </c>
      <c r="BA33" s="168">
        <v>0.5</v>
      </c>
      <c r="BB33" s="168">
        <v>79.8</v>
      </c>
      <c r="BC33" s="168">
        <v>10.9</v>
      </c>
      <c r="BD33" s="168"/>
      <c r="BE33" s="168">
        <v>5.4</v>
      </c>
      <c r="BF33" s="168">
        <v>0.06</v>
      </c>
      <c r="BG33" s="168"/>
      <c r="BH33" s="168">
        <v>0.2</v>
      </c>
      <c r="BI33" s="168">
        <v>3.0000000000000001E-3</v>
      </c>
      <c r="BJ33" s="168"/>
      <c r="BK33" s="168"/>
      <c r="BL33" s="165"/>
      <c r="BM33" s="168">
        <v>24.7</v>
      </c>
      <c r="BN33" s="167">
        <v>2.7</v>
      </c>
      <c r="BO33" s="168"/>
      <c r="BP33" s="168"/>
      <c r="BQ33" s="141">
        <v>53.5</v>
      </c>
      <c r="BR33" s="168"/>
      <c r="BS33" s="168"/>
      <c r="BT33" s="168"/>
      <c r="BU33" s="168"/>
      <c r="BV33" s="168"/>
      <c r="BW33" s="168"/>
      <c r="BX33" s="143">
        <v>7</v>
      </c>
      <c r="BY33" s="168"/>
      <c r="BZ33" s="168"/>
      <c r="CA33" s="168"/>
      <c r="CB33" s="168"/>
      <c r="CC33" s="168"/>
      <c r="CD33" s="168"/>
      <c r="CE33" s="168"/>
      <c r="CF33" s="165"/>
      <c r="CG33" s="168"/>
      <c r="CH33" s="168">
        <v>4.9000000000000004</v>
      </c>
      <c r="CI33" s="168"/>
      <c r="CJ33" s="168"/>
      <c r="CK33" s="168"/>
      <c r="CL33" s="167"/>
      <c r="CM33" s="168"/>
      <c r="CN33" s="180">
        <v>30</v>
      </c>
      <c r="CO33" s="165"/>
      <c r="CP33" s="168"/>
      <c r="CQ33" s="167"/>
      <c r="CR33" s="168"/>
      <c r="CS33" s="168"/>
      <c r="CT33" s="168"/>
      <c r="CU33" s="168"/>
      <c r="CV33" s="168"/>
      <c r="CW33" s="168"/>
      <c r="CX33" s="168"/>
      <c r="CY33" s="168"/>
      <c r="CZ33" s="168"/>
      <c r="DA33" s="167"/>
      <c r="DB33" s="182"/>
      <c r="DC33" s="182"/>
      <c r="DD33" s="182"/>
      <c r="DE33" s="182"/>
      <c r="DF33" s="182"/>
      <c r="DG33" s="182"/>
      <c r="DH33" s="182">
        <v>11.4</v>
      </c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1"/>
      <c r="DT33" s="402">
        <f t="shared" si="10"/>
        <v>1</v>
      </c>
      <c r="DU33" s="100">
        <f t="shared" si="11"/>
        <v>0</v>
      </c>
      <c r="DV33" s="100">
        <f t="shared" si="12"/>
        <v>0</v>
      </c>
      <c r="DW33" s="100">
        <f t="shared" si="13"/>
        <v>0</v>
      </c>
      <c r="DX33" s="100">
        <f t="shared" si="14"/>
        <v>1</v>
      </c>
      <c r="DY33" s="229">
        <f t="shared" si="15"/>
        <v>0</v>
      </c>
      <c r="DZ33" s="100">
        <f t="shared" si="16"/>
        <v>1</v>
      </c>
      <c r="EA33" s="400">
        <f t="shared" si="17"/>
        <v>0</v>
      </c>
      <c r="EB33" s="402">
        <f t="shared" si="18"/>
        <v>0</v>
      </c>
      <c r="EC33" s="19">
        <f t="shared" si="19"/>
        <v>0</v>
      </c>
      <c r="ED33" s="19">
        <f t="shared" si="20"/>
        <v>1</v>
      </c>
      <c r="EE33" s="19">
        <f t="shared" si="21"/>
        <v>0</v>
      </c>
      <c r="EF33" s="402">
        <f t="shared" si="22"/>
        <v>0</v>
      </c>
      <c r="EG33" s="400">
        <f t="shared" si="23"/>
        <v>1</v>
      </c>
      <c r="EH33" s="400">
        <f t="shared" si="24"/>
        <v>0</v>
      </c>
      <c r="EI33" s="402">
        <f t="shared" si="25"/>
        <v>0</v>
      </c>
      <c r="EJ33" s="229">
        <f t="shared" si="26"/>
        <v>2</v>
      </c>
      <c r="EK33" s="398">
        <f t="shared" si="27"/>
        <v>1705</v>
      </c>
      <c r="EL33" s="398">
        <f t="shared" si="28"/>
        <v>79.8</v>
      </c>
      <c r="EM33" s="398">
        <f t="shared" si="29"/>
        <v>149.80000000000001</v>
      </c>
      <c r="EN33" s="398">
        <f t="shared" si="30"/>
        <v>559.20000000000005</v>
      </c>
      <c r="EO33" s="398">
        <f t="shared" si="31"/>
        <v>0.06</v>
      </c>
      <c r="EP33" s="398">
        <f t="shared" si="32"/>
        <v>5.4</v>
      </c>
      <c r="EQ33" s="398">
        <f t="shared" si="33"/>
        <v>404.7</v>
      </c>
      <c r="ER33" s="398" t="str">
        <f t="shared" si="34"/>
        <v/>
      </c>
      <c r="ES33" s="398" t="str">
        <f t="shared" si="35"/>
        <v/>
      </c>
      <c r="ET33" s="398">
        <f t="shared" si="36"/>
        <v>2957</v>
      </c>
      <c r="EU33" s="172">
        <f t="shared" si="37"/>
        <v>1727</v>
      </c>
      <c r="EV33" s="57">
        <f t="shared" si="38"/>
        <v>74.163324604824751</v>
      </c>
      <c r="EW33" s="57">
        <f t="shared" si="39"/>
        <v>2.0409207161125318</v>
      </c>
      <c r="EX33" s="57">
        <f t="shared" si="40"/>
        <v>12.326681752725779</v>
      </c>
      <c r="EY33" s="57">
        <f t="shared" si="41"/>
        <v>27.905584110983582</v>
      </c>
      <c r="EZ33" s="57">
        <f t="shared" si="42"/>
        <v>2.1879843194457104E-3</v>
      </c>
      <c r="FA33" s="57">
        <f t="shared" si="43"/>
        <v>0.29008863819500408</v>
      </c>
      <c r="FB33" s="57">
        <f t="shared" si="44"/>
        <v>6.632566936153963</v>
      </c>
      <c r="FC33" s="57" t="str">
        <f t="shared" si="45"/>
        <v/>
      </c>
      <c r="FD33" s="57" t="str">
        <f t="shared" si="46"/>
        <v/>
      </c>
      <c r="FE33" s="57">
        <f t="shared" si="47"/>
        <v>61.56402179412175</v>
      </c>
      <c r="FF33" s="56">
        <f t="shared" si="48"/>
        <v>48.71237977040024</v>
      </c>
      <c r="FG33" s="59">
        <f t="shared" si="49"/>
        <v>63.534733803065301</v>
      </c>
      <c r="FH33" s="59">
        <f t="shared" si="50"/>
        <v>1.7484296328718709</v>
      </c>
      <c r="FI33" s="59">
        <f t="shared" si="51"/>
        <v>10.560104310420639</v>
      </c>
      <c r="FJ33" s="59">
        <f t="shared" si="52"/>
        <v>23.906342758467012</v>
      </c>
      <c r="FK33" s="59">
        <f t="shared" si="53"/>
        <v>1.8744170658743717E-3</v>
      </c>
      <c r="FL33" s="59">
        <f t="shared" si="54"/>
        <v>0.24851507810929882</v>
      </c>
      <c r="FM33" s="59">
        <f t="shared" si="55"/>
        <v>5.6732747035704234</v>
      </c>
      <c r="FN33" s="59" t="str">
        <f t="shared" si="56"/>
        <v/>
      </c>
      <c r="FO33" s="59" t="str">
        <f t="shared" si="57"/>
        <v/>
      </c>
      <c r="FP33" s="59">
        <f t="shared" si="58"/>
        <v>52.659793841022385</v>
      </c>
      <c r="FQ33" s="66">
        <f t="shared" si="59"/>
        <v>41.666931455407202</v>
      </c>
      <c r="FR33" s="331">
        <f t="shared" si="79"/>
        <v>-7.7119681494218356E-2</v>
      </c>
      <c r="FS33" s="331">
        <f t="shared" si="60"/>
        <v>7.7119681494218356E-2</v>
      </c>
      <c r="FT33" s="400">
        <f t="shared" si="61"/>
        <v>0</v>
      </c>
      <c r="FU33" s="400">
        <f t="shared" si="62"/>
        <v>1</v>
      </c>
      <c r="FV33" s="400">
        <f t="shared" si="63"/>
        <v>0</v>
      </c>
      <c r="FW33" s="402">
        <f t="shared" si="64"/>
        <v>0</v>
      </c>
      <c r="FX33" s="222">
        <f t="shared" si="65"/>
        <v>63.534733803065301</v>
      </c>
      <c r="FY33" s="222">
        <f t="shared" si="66"/>
        <v>23.906342758467012</v>
      </c>
      <c r="FZ33" s="222">
        <f t="shared" si="67"/>
        <v>0</v>
      </c>
      <c r="GA33" s="221">
        <f t="shared" si="68"/>
        <v>41.666931455407202</v>
      </c>
      <c r="GB33" s="222">
        <f t="shared" si="69"/>
        <v>0</v>
      </c>
      <c r="GC33" s="222">
        <f t="shared" si="70"/>
        <v>52.659793841022385</v>
      </c>
      <c r="GD33" s="222">
        <f t="shared" si="71"/>
        <v>0</v>
      </c>
      <c r="GE33" s="222">
        <f t="shared" si="72"/>
        <v>0</v>
      </c>
      <c r="GF33" s="222">
        <f t="shared" si="73"/>
        <v>0</v>
      </c>
      <c r="GG33" s="398">
        <f t="shared" si="74"/>
        <v>0</v>
      </c>
      <c r="GH33" s="399">
        <f t="shared" si="75"/>
        <v>0</v>
      </c>
      <c r="GI33" s="398" t="str">
        <f t="shared" si="76"/>
        <v>Na-Ca</v>
      </c>
      <c r="GJ33" s="398" t="str">
        <f t="shared" si="77"/>
        <v>SO4-Cl</v>
      </c>
    </row>
    <row r="34" spans="1:192">
      <c r="A34" s="402">
        <f t="shared" si="0"/>
        <v>29</v>
      </c>
      <c r="B34" s="134" t="s">
        <v>115</v>
      </c>
      <c r="C34" s="164" t="s">
        <v>185</v>
      </c>
      <c r="D34" s="164"/>
      <c r="E34" s="164"/>
      <c r="F34" s="400">
        <v>3549190</v>
      </c>
      <c r="G34" s="400">
        <v>5636330</v>
      </c>
      <c r="H34" s="409">
        <f t="shared" si="1"/>
        <v>549095.89399999997</v>
      </c>
      <c r="I34" s="405">
        <f t="shared" si="2"/>
        <v>5634515.2580000004</v>
      </c>
      <c r="J34" s="400">
        <v>202</v>
      </c>
      <c r="K34" s="400" t="s">
        <v>1355</v>
      </c>
      <c r="L34" s="19">
        <v>437.2</v>
      </c>
      <c r="O34" s="171" t="s">
        <v>1353</v>
      </c>
      <c r="P34" s="171"/>
      <c r="Q34" s="382" t="s">
        <v>1366</v>
      </c>
      <c r="R34" s="383" t="s">
        <v>2887</v>
      </c>
      <c r="S34" s="382" t="s">
        <v>1347</v>
      </c>
      <c r="T34" s="499" t="str">
        <f t="shared" si="3"/>
        <v>-</v>
      </c>
      <c r="U34" s="499" t="str">
        <f t="shared" si="4"/>
        <v>M</v>
      </c>
      <c r="V34" s="499" t="str">
        <f t="shared" si="5"/>
        <v>-</v>
      </c>
      <c r="W34" s="499" t="str">
        <f t="shared" si="78"/>
        <v>-</v>
      </c>
      <c r="X34" s="529" t="str">
        <f t="shared" si="6"/>
        <v>Na</v>
      </c>
      <c r="Y34" s="530" t="str">
        <f t="shared" si="7"/>
        <v>Cl-SO4</v>
      </c>
      <c r="Z34" s="119" t="s">
        <v>1441</v>
      </c>
      <c r="AA34" s="51">
        <v>34724</v>
      </c>
      <c r="AB34" s="100">
        <v>2</v>
      </c>
      <c r="AC34" s="132" t="s">
        <v>481</v>
      </c>
      <c r="AD34" s="132" t="s">
        <v>1428</v>
      </c>
      <c r="AE34" s="183"/>
      <c r="AF34" s="391">
        <v>18.8</v>
      </c>
      <c r="AG34" s="400">
        <v>11240</v>
      </c>
      <c r="AH34" s="400">
        <v>6.78</v>
      </c>
      <c r="AI34" s="185">
        <v>183</v>
      </c>
      <c r="AM34" s="391">
        <v>1.5</v>
      </c>
      <c r="AN34" s="163"/>
      <c r="AO34" s="164"/>
      <c r="AQ34" s="163"/>
      <c r="AR34" s="168">
        <v>13252.74</v>
      </c>
      <c r="AS34" s="507">
        <f t="shared" si="8"/>
        <v>13252.709500000001</v>
      </c>
      <c r="AT34" s="509">
        <f t="shared" si="9"/>
        <v>3.8820480090397446E-3</v>
      </c>
      <c r="AU34" s="163">
        <v>3800</v>
      </c>
      <c r="AV34" s="163">
        <v>172</v>
      </c>
      <c r="AW34" s="164">
        <v>680</v>
      </c>
      <c r="AX34" s="163">
        <v>5360</v>
      </c>
      <c r="AY34" s="163">
        <v>2820</v>
      </c>
      <c r="AZ34" s="162">
        <v>330</v>
      </c>
      <c r="BA34" s="163">
        <v>0.28999999999999998</v>
      </c>
      <c r="BB34" s="163">
        <v>66</v>
      </c>
      <c r="BC34" s="163"/>
      <c r="BD34" s="163">
        <v>0.14000000000000001</v>
      </c>
      <c r="BE34" s="163">
        <v>4.7</v>
      </c>
      <c r="BF34" s="163">
        <v>0.12</v>
      </c>
      <c r="BG34" s="163">
        <v>2.5</v>
      </c>
      <c r="BH34" s="165">
        <v>1.9</v>
      </c>
      <c r="BI34" s="170" t="s">
        <v>1405</v>
      </c>
      <c r="BJ34" s="170" t="s">
        <v>1403</v>
      </c>
      <c r="BK34" s="170" t="s">
        <v>1393</v>
      </c>
      <c r="BL34" s="164"/>
      <c r="BM34" s="163">
        <v>11.7</v>
      </c>
      <c r="BN34" s="162">
        <v>3.3</v>
      </c>
      <c r="BO34" s="138" t="s">
        <v>457</v>
      </c>
      <c r="BP34" s="141">
        <v>2</v>
      </c>
      <c r="BQ34" s="141">
        <v>31</v>
      </c>
      <c r="BR34" s="138" t="s">
        <v>461</v>
      </c>
      <c r="BS34" s="138"/>
      <c r="BT34" s="138" t="s">
        <v>1406</v>
      </c>
      <c r="BU34" s="138" t="s">
        <v>457</v>
      </c>
      <c r="BV34" s="138" t="s">
        <v>457</v>
      </c>
      <c r="BW34" s="138"/>
      <c r="BX34" s="138">
        <v>1.5</v>
      </c>
      <c r="BY34" s="138" t="s">
        <v>1406</v>
      </c>
      <c r="BZ34" s="138">
        <v>5</v>
      </c>
      <c r="CA34" s="138" t="s">
        <v>457</v>
      </c>
      <c r="CB34" s="138" t="s">
        <v>457</v>
      </c>
      <c r="CC34" s="138"/>
      <c r="CD34" s="138" t="s">
        <v>457</v>
      </c>
      <c r="CE34" s="138" t="s">
        <v>457</v>
      </c>
      <c r="CF34" s="149" t="s">
        <v>457</v>
      </c>
      <c r="CG34" s="138"/>
      <c r="CH34" s="138"/>
      <c r="CI34" s="138"/>
      <c r="CJ34" s="138"/>
      <c r="CK34" s="138" t="s">
        <v>457</v>
      </c>
      <c r="CL34" s="139">
        <v>20</v>
      </c>
      <c r="CM34" s="138">
        <v>0.2</v>
      </c>
      <c r="CN34" s="138">
        <v>73</v>
      </c>
      <c r="CO34" s="149" t="s">
        <v>1393</v>
      </c>
      <c r="CP34" s="163"/>
      <c r="CQ34" s="162"/>
      <c r="CR34" s="163"/>
      <c r="CS34" s="163"/>
      <c r="CT34" s="163"/>
      <c r="CU34" s="163"/>
      <c r="CV34" s="163"/>
      <c r="CW34" s="163"/>
      <c r="CX34" s="163"/>
      <c r="CY34" s="163"/>
      <c r="CZ34" s="163"/>
      <c r="DA34" s="162"/>
      <c r="DB34" s="241"/>
      <c r="DC34" s="241"/>
      <c r="DD34" s="241"/>
      <c r="DE34" s="241"/>
      <c r="DF34" s="241"/>
      <c r="DG34" s="241"/>
      <c r="DH34" s="241"/>
      <c r="DI34" s="244"/>
      <c r="DJ34" s="244"/>
      <c r="DK34" s="244"/>
      <c r="DL34" s="244"/>
      <c r="DM34" s="244"/>
      <c r="DN34" s="244"/>
      <c r="DO34" s="244"/>
      <c r="DP34" s="244"/>
      <c r="DQ34" s="244"/>
      <c r="DR34" s="244"/>
      <c r="DS34" s="472"/>
      <c r="DT34" s="402">
        <f t="shared" si="10"/>
        <v>0</v>
      </c>
      <c r="DU34" s="100">
        <f t="shared" si="11"/>
        <v>0</v>
      </c>
      <c r="DV34" s="100">
        <f t="shared" si="12"/>
        <v>0</v>
      </c>
      <c r="DW34" s="100">
        <f t="shared" si="13"/>
        <v>0</v>
      </c>
      <c r="DX34" s="100">
        <f t="shared" si="14"/>
        <v>1</v>
      </c>
      <c r="DY34" s="229">
        <f t="shared" si="15"/>
        <v>0</v>
      </c>
      <c r="DZ34" s="100">
        <f t="shared" si="16"/>
        <v>1</v>
      </c>
      <c r="EA34" s="400">
        <f t="shared" si="17"/>
        <v>0</v>
      </c>
      <c r="EB34" s="402">
        <f t="shared" si="18"/>
        <v>0</v>
      </c>
      <c r="EC34" s="19">
        <f t="shared" si="19"/>
        <v>0</v>
      </c>
      <c r="ED34" s="19">
        <f t="shared" si="20"/>
        <v>1</v>
      </c>
      <c r="EE34" s="19">
        <f t="shared" si="21"/>
        <v>0</v>
      </c>
      <c r="EF34" s="402">
        <f t="shared" si="22"/>
        <v>0</v>
      </c>
      <c r="EG34" s="400">
        <f t="shared" si="23"/>
        <v>1</v>
      </c>
      <c r="EH34" s="400">
        <f t="shared" si="24"/>
        <v>0</v>
      </c>
      <c r="EI34" s="402">
        <f t="shared" si="25"/>
        <v>0</v>
      </c>
      <c r="EJ34" s="229">
        <f t="shared" si="26"/>
        <v>2</v>
      </c>
      <c r="EK34" s="398">
        <f t="shared" si="27"/>
        <v>3800</v>
      </c>
      <c r="EL34" s="398">
        <f t="shared" si="28"/>
        <v>66</v>
      </c>
      <c r="EM34" s="398">
        <f t="shared" si="29"/>
        <v>172</v>
      </c>
      <c r="EN34" s="398">
        <f t="shared" si="30"/>
        <v>680</v>
      </c>
      <c r="EO34" s="398">
        <f t="shared" si="31"/>
        <v>0.12</v>
      </c>
      <c r="EP34" s="398">
        <f t="shared" si="32"/>
        <v>4.7</v>
      </c>
      <c r="EQ34" s="398">
        <f t="shared" si="33"/>
        <v>330</v>
      </c>
      <c r="ER34" s="398" t="str">
        <f t="shared" si="34"/>
        <v/>
      </c>
      <c r="ES34" s="398" t="str">
        <f t="shared" si="35"/>
        <v/>
      </c>
      <c r="ET34" s="398">
        <f t="shared" si="36"/>
        <v>2820</v>
      </c>
      <c r="EU34" s="172">
        <f t="shared" si="37"/>
        <v>5360</v>
      </c>
      <c r="EV34" s="57">
        <f t="shared" si="38"/>
        <v>165.29069413392025</v>
      </c>
      <c r="EW34" s="57">
        <f t="shared" si="39"/>
        <v>1.6879795396419437</v>
      </c>
      <c r="EX34" s="57">
        <f t="shared" si="40"/>
        <v>14.153466364945485</v>
      </c>
      <c r="EY34" s="57">
        <f t="shared" si="41"/>
        <v>33.933829033384896</v>
      </c>
      <c r="EZ34" s="57">
        <f t="shared" si="42"/>
        <v>4.3759686388914207E-3</v>
      </c>
      <c r="FA34" s="57">
        <f t="shared" si="43"/>
        <v>0.25248455546602205</v>
      </c>
      <c r="FB34" s="57">
        <f t="shared" si="44"/>
        <v>5.4083199627645362</v>
      </c>
      <c r="FC34" s="57" t="str">
        <f t="shared" si="45"/>
        <v/>
      </c>
      <c r="FD34" s="57" t="str">
        <f t="shared" si="46"/>
        <v/>
      </c>
      <c r="FE34" s="57">
        <f t="shared" si="47"/>
        <v>58.711715069132005</v>
      </c>
      <c r="FF34" s="56">
        <f t="shared" si="48"/>
        <v>151.18607734183283</v>
      </c>
      <c r="FG34" s="59">
        <f t="shared" si="49"/>
        <v>76.764128747541207</v>
      </c>
      <c r="FH34" s="59">
        <f t="shared" si="50"/>
        <v>0.78392966635680916</v>
      </c>
      <c r="FI34" s="59">
        <f t="shared" si="51"/>
        <v>6.5731378282094504</v>
      </c>
      <c r="FJ34" s="59">
        <f t="shared" si="52"/>
        <v>15.75951286589245</v>
      </c>
      <c r="FK34" s="59">
        <f t="shared" si="53"/>
        <v>2.032282711081725E-3</v>
      </c>
      <c r="FL34" s="59">
        <f t="shared" si="54"/>
        <v>0.11725860928901494</v>
      </c>
      <c r="FM34" s="59">
        <f t="shared" si="55"/>
        <v>2.5119212376919187</v>
      </c>
      <c r="FN34" s="59" t="str">
        <f t="shared" si="56"/>
        <v/>
      </c>
      <c r="FO34" s="59" t="str">
        <f t="shared" si="57"/>
        <v/>
      </c>
      <c r="FP34" s="59">
        <f t="shared" si="58"/>
        <v>27.268949507211353</v>
      </c>
      <c r="FQ34" s="66">
        <f t="shared" si="59"/>
        <v>70.219129255096718</v>
      </c>
      <c r="FR34" s="331">
        <f t="shared" si="79"/>
        <v>3.8820480090397446E-3</v>
      </c>
      <c r="FS34" s="331">
        <f t="shared" si="60"/>
        <v>3.8820480090397446E-3</v>
      </c>
      <c r="FT34" s="400">
        <f t="shared" si="61"/>
        <v>0</v>
      </c>
      <c r="FU34" s="400">
        <f t="shared" si="62"/>
        <v>1</v>
      </c>
      <c r="FV34" s="400">
        <f t="shared" si="63"/>
        <v>0</v>
      </c>
      <c r="FW34" s="402">
        <f t="shared" si="64"/>
        <v>0</v>
      </c>
      <c r="FX34" s="222">
        <f t="shared" si="65"/>
        <v>76.764128747541207</v>
      </c>
      <c r="FY34" s="222">
        <f t="shared" si="66"/>
        <v>0</v>
      </c>
      <c r="FZ34" s="222">
        <f t="shared" si="67"/>
        <v>0</v>
      </c>
      <c r="GA34" s="221">
        <f t="shared" si="68"/>
        <v>70.219129255096718</v>
      </c>
      <c r="GB34" s="222">
        <f t="shared" si="69"/>
        <v>0</v>
      </c>
      <c r="GC34" s="222">
        <f t="shared" si="70"/>
        <v>27.268949507211353</v>
      </c>
      <c r="GD34" s="222">
        <f t="shared" si="71"/>
        <v>0</v>
      </c>
      <c r="GE34" s="222">
        <f t="shared" si="72"/>
        <v>0</v>
      </c>
      <c r="GF34" s="222">
        <f t="shared" si="73"/>
        <v>0</v>
      </c>
      <c r="GG34" s="398">
        <f t="shared" si="74"/>
        <v>0</v>
      </c>
      <c r="GH34" s="399">
        <f t="shared" si="75"/>
        <v>0</v>
      </c>
      <c r="GI34" s="398" t="str">
        <f t="shared" si="76"/>
        <v>Na</v>
      </c>
      <c r="GJ34" s="398" t="str">
        <f t="shared" si="77"/>
        <v>Cl-SO4</v>
      </c>
    </row>
    <row r="35" spans="1:192" s="69" customFormat="1">
      <c r="A35" s="402">
        <f t="shared" si="0"/>
        <v>30</v>
      </c>
      <c r="B35" s="166" t="s">
        <v>953</v>
      </c>
      <c r="C35" s="165" t="s">
        <v>954</v>
      </c>
      <c r="D35" s="165"/>
      <c r="E35" s="165"/>
      <c r="F35" s="408">
        <v>3555380</v>
      </c>
      <c r="G35" s="408">
        <v>5637610</v>
      </c>
      <c r="H35" s="410">
        <f t="shared" si="1"/>
        <v>555283.41799999995</v>
      </c>
      <c r="I35" s="102">
        <f t="shared" si="2"/>
        <v>5635794.7460000003</v>
      </c>
      <c r="J35" s="408">
        <v>227</v>
      </c>
      <c r="K35" s="408" t="s">
        <v>1357</v>
      </c>
      <c r="L35" s="171">
        <v>0</v>
      </c>
      <c r="M35" s="171"/>
      <c r="N35" s="408"/>
      <c r="O35" s="171"/>
      <c r="P35" s="171"/>
      <c r="Q35" s="383" t="s">
        <v>1361</v>
      </c>
      <c r="R35" s="383" t="s">
        <v>1442</v>
      </c>
      <c r="S35" s="383" t="s">
        <v>1346</v>
      </c>
      <c r="T35" s="499" t="str">
        <f t="shared" si="3"/>
        <v>-</v>
      </c>
      <c r="U35" s="499" t="str">
        <f t="shared" si="4"/>
        <v>-</v>
      </c>
      <c r="V35" s="499" t="str">
        <f t="shared" si="5"/>
        <v>-</v>
      </c>
      <c r="W35" s="499" t="str">
        <f t="shared" si="78"/>
        <v>-</v>
      </c>
      <c r="X35" s="529" t="str">
        <f t="shared" si="6"/>
        <v/>
      </c>
      <c r="Y35" s="530" t="str">
        <f t="shared" si="7"/>
        <v/>
      </c>
      <c r="Z35" s="406"/>
      <c r="AA35" s="193" t="s">
        <v>1970</v>
      </c>
      <c r="AB35" s="176">
        <v>1</v>
      </c>
      <c r="AC35" s="170"/>
      <c r="AD35" s="170" t="s">
        <v>1443</v>
      </c>
      <c r="AE35" s="188" t="s">
        <v>1444</v>
      </c>
      <c r="AF35" s="392" t="s">
        <v>3116</v>
      </c>
      <c r="AG35" s="408"/>
      <c r="AH35" s="408"/>
      <c r="AI35" s="185"/>
      <c r="AJ35" s="408"/>
      <c r="AK35" s="408"/>
      <c r="AL35" s="408"/>
      <c r="AM35" s="392"/>
      <c r="AN35" s="168"/>
      <c r="AO35" s="165"/>
      <c r="AP35" s="171"/>
      <c r="AQ35" s="168"/>
      <c r="AR35" s="168"/>
      <c r="AS35" s="508"/>
      <c r="AT35" s="511"/>
      <c r="AU35" s="189"/>
      <c r="AV35" s="189"/>
      <c r="AW35" s="207"/>
      <c r="AX35" s="189"/>
      <c r="AY35" s="189"/>
      <c r="AZ35" s="187"/>
      <c r="BA35" s="168"/>
      <c r="BB35" s="168"/>
      <c r="BC35" s="168"/>
      <c r="BD35" s="168"/>
      <c r="BE35" s="168"/>
      <c r="BF35" s="168"/>
      <c r="BG35" s="168"/>
      <c r="BH35" s="165"/>
      <c r="BI35" s="170"/>
      <c r="BJ35" s="170"/>
      <c r="BK35" s="170"/>
      <c r="BL35" s="165"/>
      <c r="BM35" s="168"/>
      <c r="BN35" s="167"/>
      <c r="BO35" s="143"/>
      <c r="BP35" s="141"/>
      <c r="BQ35" s="141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1"/>
      <c r="CG35" s="143"/>
      <c r="CH35" s="143"/>
      <c r="CI35" s="143"/>
      <c r="CJ35" s="143"/>
      <c r="CK35" s="143"/>
      <c r="CL35" s="144"/>
      <c r="CM35" s="143"/>
      <c r="CN35" s="143" t="s">
        <v>3116</v>
      </c>
      <c r="CO35" s="141"/>
      <c r="CP35" s="168"/>
      <c r="CQ35" s="167"/>
      <c r="CR35" s="168"/>
      <c r="CS35" s="168"/>
      <c r="CT35" s="168"/>
      <c r="CU35" s="168"/>
      <c r="CV35" s="168"/>
      <c r="CW35" s="168"/>
      <c r="CX35" s="168"/>
      <c r="CY35" s="168"/>
      <c r="CZ35" s="168"/>
      <c r="DA35" s="167"/>
      <c r="DB35" s="182"/>
      <c r="DC35" s="182"/>
      <c r="DD35" s="182"/>
      <c r="DE35" s="182"/>
      <c r="DF35" s="182"/>
      <c r="DG35" s="182"/>
      <c r="DH35" s="182">
        <v>12.5</v>
      </c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1"/>
      <c r="DT35" s="402">
        <f t="shared" si="10"/>
        <v>1</v>
      </c>
      <c r="DU35" s="100">
        <f t="shared" si="11"/>
        <v>1</v>
      </c>
      <c r="DV35" s="100">
        <f t="shared" si="12"/>
        <v>0</v>
      </c>
      <c r="DW35" s="100">
        <f t="shared" si="13"/>
        <v>0</v>
      </c>
      <c r="DX35" s="100">
        <f t="shared" si="14"/>
        <v>0</v>
      </c>
      <c r="DY35" s="229">
        <f t="shared" si="15"/>
        <v>0</v>
      </c>
      <c r="DZ35" s="100">
        <f t="shared" si="16"/>
        <v>0</v>
      </c>
      <c r="EA35" s="400">
        <f t="shared" si="17"/>
        <v>0</v>
      </c>
      <c r="EB35" s="402">
        <f t="shared" si="18"/>
        <v>1</v>
      </c>
      <c r="EC35" s="19">
        <f t="shared" si="19"/>
        <v>0</v>
      </c>
      <c r="ED35" s="19">
        <f t="shared" si="20"/>
        <v>0</v>
      </c>
      <c r="EE35" s="19">
        <f t="shared" si="21"/>
        <v>0</v>
      </c>
      <c r="EF35" s="402">
        <f t="shared" si="22"/>
        <v>1</v>
      </c>
      <c r="EG35" s="400">
        <f t="shared" si="23"/>
        <v>0</v>
      </c>
      <c r="EH35" s="400">
        <f t="shared" si="24"/>
        <v>0</v>
      </c>
      <c r="EI35" s="402">
        <f t="shared" si="25"/>
        <v>1</v>
      </c>
      <c r="EJ35" s="229">
        <f t="shared" si="26"/>
        <v>0</v>
      </c>
      <c r="EK35" s="398" t="str">
        <f t="shared" si="27"/>
        <v/>
      </c>
      <c r="EL35" s="398" t="str">
        <f t="shared" si="28"/>
        <v/>
      </c>
      <c r="EM35" s="398" t="str">
        <f t="shared" si="29"/>
        <v/>
      </c>
      <c r="EN35" s="398" t="str">
        <f t="shared" si="30"/>
        <v/>
      </c>
      <c r="EO35" s="398" t="str">
        <f t="shared" si="31"/>
        <v/>
      </c>
      <c r="EP35" s="398" t="str">
        <f t="shared" si="32"/>
        <v/>
      </c>
      <c r="EQ35" s="398" t="str">
        <f t="shared" si="33"/>
        <v/>
      </c>
      <c r="ER35" s="398" t="str">
        <f t="shared" si="34"/>
        <v/>
      </c>
      <c r="ES35" s="398" t="str">
        <f t="shared" si="35"/>
        <v/>
      </c>
      <c r="ET35" s="398" t="str">
        <f t="shared" si="36"/>
        <v/>
      </c>
      <c r="EU35" s="172" t="str">
        <f t="shared" si="37"/>
        <v/>
      </c>
      <c r="EV35" s="57" t="str">
        <f t="shared" si="38"/>
        <v/>
      </c>
      <c r="EW35" s="57" t="str">
        <f t="shared" si="39"/>
        <v/>
      </c>
      <c r="EX35" s="57" t="str">
        <f t="shared" si="40"/>
        <v/>
      </c>
      <c r="EY35" s="57" t="str">
        <f t="shared" si="41"/>
        <v/>
      </c>
      <c r="EZ35" s="57" t="str">
        <f t="shared" si="42"/>
        <v/>
      </c>
      <c r="FA35" s="57" t="str">
        <f t="shared" si="43"/>
        <v/>
      </c>
      <c r="FB35" s="57" t="str">
        <f t="shared" si="44"/>
        <v/>
      </c>
      <c r="FC35" s="57" t="str">
        <f t="shared" si="45"/>
        <v/>
      </c>
      <c r="FD35" s="57" t="str">
        <f t="shared" si="46"/>
        <v/>
      </c>
      <c r="FE35" s="57" t="str">
        <f t="shared" si="47"/>
        <v/>
      </c>
      <c r="FF35" s="56" t="str">
        <f t="shared" si="48"/>
        <v/>
      </c>
      <c r="FG35" s="59" t="str">
        <f t="shared" si="49"/>
        <v/>
      </c>
      <c r="FH35" s="59" t="str">
        <f t="shared" si="50"/>
        <v/>
      </c>
      <c r="FI35" s="59" t="str">
        <f t="shared" si="51"/>
        <v/>
      </c>
      <c r="FJ35" s="59" t="str">
        <f t="shared" si="52"/>
        <v/>
      </c>
      <c r="FK35" s="59" t="str">
        <f t="shared" si="53"/>
        <v/>
      </c>
      <c r="FL35" s="59" t="str">
        <f t="shared" si="54"/>
        <v/>
      </c>
      <c r="FM35" s="59" t="str">
        <f t="shared" si="55"/>
        <v/>
      </c>
      <c r="FN35" s="59" t="str">
        <f t="shared" si="56"/>
        <v/>
      </c>
      <c r="FO35" s="59" t="str">
        <f t="shared" si="57"/>
        <v/>
      </c>
      <c r="FP35" s="59" t="str">
        <f t="shared" si="58"/>
        <v/>
      </c>
      <c r="FQ35" s="66" t="str">
        <f t="shared" si="59"/>
        <v/>
      </c>
      <c r="FR35" s="331" t="str">
        <f t="shared" si="79"/>
        <v/>
      </c>
      <c r="FS35" s="331">
        <f t="shared" si="60"/>
        <v>0</v>
      </c>
      <c r="FT35" s="400">
        <f t="shared" si="61"/>
        <v>1</v>
      </c>
      <c r="FU35" s="400">
        <f t="shared" si="62"/>
        <v>0</v>
      </c>
      <c r="FV35" s="400">
        <f t="shared" si="63"/>
        <v>0</v>
      </c>
      <c r="FW35" s="402">
        <f t="shared" si="64"/>
        <v>0</v>
      </c>
      <c r="FX35" s="222">
        <f t="shared" si="65"/>
        <v>0</v>
      </c>
      <c r="FY35" s="222">
        <f t="shared" si="66"/>
        <v>0</v>
      </c>
      <c r="FZ35" s="222">
        <f t="shared" si="67"/>
        <v>0</v>
      </c>
      <c r="GA35" s="221">
        <f t="shared" si="68"/>
        <v>0</v>
      </c>
      <c r="GB35" s="222">
        <f t="shared" si="69"/>
        <v>0</v>
      </c>
      <c r="GC35" s="222">
        <f t="shared" si="70"/>
        <v>0</v>
      </c>
      <c r="GD35" s="222">
        <f t="shared" si="71"/>
        <v>0</v>
      </c>
      <c r="GE35" s="222">
        <f t="shared" si="72"/>
        <v>0</v>
      </c>
      <c r="GF35" s="222">
        <f t="shared" si="73"/>
        <v>0</v>
      </c>
      <c r="GG35" s="398">
        <f t="shared" si="74"/>
        <v>0</v>
      </c>
      <c r="GH35" s="399">
        <f t="shared" si="75"/>
        <v>0</v>
      </c>
      <c r="GI35" s="398" t="str">
        <f t="shared" si="76"/>
        <v/>
      </c>
      <c r="GJ35" s="398" t="str">
        <f t="shared" si="77"/>
        <v/>
      </c>
    </row>
    <row r="36" spans="1:192" ht="13.15">
      <c r="A36" s="402">
        <f t="shared" si="0"/>
        <v>31</v>
      </c>
      <c r="B36" s="382" t="s">
        <v>769</v>
      </c>
      <c r="C36" s="382" t="s">
        <v>3006</v>
      </c>
      <c r="D36" s="382"/>
      <c r="E36" s="382"/>
      <c r="F36" s="400">
        <v>3473529</v>
      </c>
      <c r="G36" s="400">
        <v>5565786</v>
      </c>
      <c r="H36" s="409">
        <f t="shared" si="1"/>
        <v>473465.15840000001</v>
      </c>
      <c r="I36" s="405">
        <f t="shared" si="2"/>
        <v>5563999.4756000005</v>
      </c>
      <c r="J36" s="435">
        <v>159</v>
      </c>
      <c r="K36" s="379" t="s">
        <v>1355</v>
      </c>
      <c r="L36" s="407">
        <v>53</v>
      </c>
      <c r="M36" s="378"/>
      <c r="O36" s="407"/>
      <c r="P36" s="407"/>
      <c r="Q36" s="382" t="s">
        <v>1370</v>
      </c>
      <c r="R36" s="381" t="s">
        <v>1445</v>
      </c>
      <c r="S36" s="382" t="s">
        <v>1349</v>
      </c>
      <c r="T36" s="499" t="str">
        <f t="shared" si="3"/>
        <v>-</v>
      </c>
      <c r="U36" s="499" t="str">
        <f t="shared" si="4"/>
        <v>M</v>
      </c>
      <c r="V36" s="499" t="str">
        <f t="shared" si="5"/>
        <v>-</v>
      </c>
      <c r="W36" s="499" t="str">
        <f t="shared" si="78"/>
        <v>A</v>
      </c>
      <c r="X36" s="529" t="str">
        <f t="shared" si="6"/>
        <v>Na</v>
      </c>
      <c r="Y36" s="530" t="str">
        <f t="shared" si="7"/>
        <v>Cl</v>
      </c>
      <c r="Z36" s="119" t="s">
        <v>1446</v>
      </c>
      <c r="AA36" s="377" t="s">
        <v>1447</v>
      </c>
      <c r="AB36" s="405">
        <v>1</v>
      </c>
      <c r="AC36" s="117" t="s">
        <v>972</v>
      </c>
      <c r="AD36" s="380" t="s">
        <v>1448</v>
      </c>
      <c r="AE36" s="406"/>
      <c r="AF36" s="379">
        <v>10</v>
      </c>
      <c r="AG36" s="377"/>
      <c r="AH36" s="377"/>
      <c r="AI36" s="379"/>
      <c r="AJ36" s="377"/>
      <c r="AK36" s="377"/>
      <c r="AL36" s="124"/>
      <c r="AM36" s="123">
        <v>0.13</v>
      </c>
      <c r="AN36" s="117"/>
      <c r="AO36" s="116"/>
      <c r="AP36" s="407"/>
      <c r="AQ36" s="117"/>
      <c r="AR36" s="384">
        <v>5843</v>
      </c>
      <c r="AS36" s="507">
        <f>SUM(AU36:BN36)+SUM(BO36:CL36)/1000</f>
        <v>5846</v>
      </c>
      <c r="AT36" s="509">
        <f>FR36</f>
        <v>0.76371744067964686</v>
      </c>
      <c r="AU36" s="117">
        <v>1584</v>
      </c>
      <c r="AV36" s="117">
        <v>75</v>
      </c>
      <c r="AW36" s="116">
        <v>361</v>
      </c>
      <c r="AX36" s="117">
        <v>2819</v>
      </c>
      <c r="AY36" s="117">
        <v>21</v>
      </c>
      <c r="AZ36" s="118">
        <v>884</v>
      </c>
      <c r="BA36" s="117"/>
      <c r="BB36" s="117">
        <v>95</v>
      </c>
      <c r="BC36" s="117"/>
      <c r="BD36" s="117"/>
      <c r="BE36" s="117">
        <v>7</v>
      </c>
      <c r="BF36" s="117"/>
      <c r="BG36" s="117"/>
      <c r="BH36" s="117"/>
      <c r="BI36" s="380"/>
      <c r="BJ36" s="380"/>
      <c r="BK36" s="380"/>
      <c r="BL36" s="116"/>
      <c r="BM36" s="117"/>
      <c r="BN36" s="118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247"/>
      <c r="CG36" s="114"/>
      <c r="CH36" s="114"/>
      <c r="CI36" s="114"/>
      <c r="CJ36" s="114"/>
      <c r="CK36" s="114"/>
      <c r="CL36" s="137"/>
      <c r="CM36" s="114"/>
      <c r="CN36" s="114">
        <v>2236</v>
      </c>
      <c r="CO36" s="247"/>
      <c r="CP36" s="117"/>
      <c r="CQ36" s="118"/>
      <c r="CR36" s="117"/>
      <c r="CS36" s="117"/>
      <c r="CT36" s="117"/>
      <c r="CU36" s="117"/>
      <c r="CV36" s="117"/>
      <c r="CW36" s="117"/>
      <c r="CX36" s="117"/>
      <c r="CY36" s="117"/>
      <c r="CZ36" s="117"/>
      <c r="DA36" s="118"/>
      <c r="DB36" s="111"/>
      <c r="DC36" s="111"/>
      <c r="DD36" s="121">
        <v>1.56</v>
      </c>
      <c r="DE36" s="111">
        <v>-6.25</v>
      </c>
      <c r="DF36" s="111"/>
      <c r="DG36" s="111"/>
      <c r="DH36" s="111"/>
      <c r="DI36" s="111"/>
      <c r="DJ36" s="111"/>
      <c r="DK36" s="244"/>
      <c r="DL36" s="244"/>
      <c r="DM36" s="244"/>
      <c r="DN36" s="111"/>
      <c r="DO36" s="121"/>
      <c r="DP36" s="244"/>
      <c r="DQ36" s="241"/>
      <c r="DR36" s="241"/>
      <c r="DS36" s="472"/>
      <c r="DT36" s="402">
        <f t="shared" si="10"/>
        <v>1</v>
      </c>
      <c r="DU36" s="100">
        <f t="shared" si="11"/>
        <v>0</v>
      </c>
      <c r="DV36" s="100">
        <f t="shared" si="12"/>
        <v>1</v>
      </c>
      <c r="DW36" s="100">
        <f t="shared" si="13"/>
        <v>0</v>
      </c>
      <c r="DX36" s="100">
        <f t="shared" si="14"/>
        <v>0</v>
      </c>
      <c r="DY36" s="229">
        <f t="shared" si="15"/>
        <v>0</v>
      </c>
      <c r="DZ36" s="100">
        <f t="shared" si="16"/>
        <v>1</v>
      </c>
      <c r="EA36" s="400">
        <f t="shared" si="17"/>
        <v>0</v>
      </c>
      <c r="EB36" s="402">
        <f t="shared" si="18"/>
        <v>0</v>
      </c>
      <c r="EC36" s="19">
        <f t="shared" si="19"/>
        <v>0</v>
      </c>
      <c r="ED36" s="19">
        <f t="shared" si="20"/>
        <v>1</v>
      </c>
      <c r="EE36" s="19">
        <f t="shared" si="21"/>
        <v>0</v>
      </c>
      <c r="EF36" s="402">
        <f t="shared" si="22"/>
        <v>0</v>
      </c>
      <c r="EG36" s="400">
        <f t="shared" si="23"/>
        <v>0</v>
      </c>
      <c r="EH36" s="400">
        <f t="shared" si="24"/>
        <v>1</v>
      </c>
      <c r="EI36" s="402">
        <f t="shared" si="25"/>
        <v>0</v>
      </c>
      <c r="EJ36" s="229">
        <f t="shared" si="26"/>
        <v>2</v>
      </c>
      <c r="EK36" s="398">
        <f t="shared" si="27"/>
        <v>1584</v>
      </c>
      <c r="EL36" s="398">
        <f t="shared" si="28"/>
        <v>95</v>
      </c>
      <c r="EM36" s="398">
        <f t="shared" si="29"/>
        <v>75</v>
      </c>
      <c r="EN36" s="398">
        <f t="shared" si="30"/>
        <v>361</v>
      </c>
      <c r="EO36" s="398" t="str">
        <f t="shared" si="31"/>
        <v/>
      </c>
      <c r="EP36" s="398">
        <f t="shared" si="32"/>
        <v>7</v>
      </c>
      <c r="EQ36" s="398">
        <f t="shared" si="33"/>
        <v>884</v>
      </c>
      <c r="ER36" s="398" t="str">
        <f t="shared" si="34"/>
        <v/>
      </c>
      <c r="ES36" s="398" t="str">
        <f t="shared" si="35"/>
        <v/>
      </c>
      <c r="ET36" s="398">
        <f t="shared" si="36"/>
        <v>21</v>
      </c>
      <c r="EU36" s="172">
        <f t="shared" si="37"/>
        <v>2819</v>
      </c>
      <c r="EV36" s="57">
        <f t="shared" si="38"/>
        <v>68.90012092319202</v>
      </c>
      <c r="EW36" s="57">
        <f t="shared" si="39"/>
        <v>2.4296675191815855</v>
      </c>
      <c r="EX36" s="57">
        <f t="shared" si="40"/>
        <v>6.1715696358773924</v>
      </c>
      <c r="EY36" s="57">
        <f t="shared" si="41"/>
        <v>18.014871001546982</v>
      </c>
      <c r="EZ36" s="57" t="str">
        <f t="shared" si="42"/>
        <v/>
      </c>
      <c r="FA36" s="57">
        <f t="shared" si="43"/>
        <v>0.37604082728982002</v>
      </c>
      <c r="FB36" s="57">
        <f t="shared" si="44"/>
        <v>14.487741960860152</v>
      </c>
      <c r="FC36" s="57" t="str">
        <f t="shared" si="45"/>
        <v/>
      </c>
      <c r="FD36" s="57" t="str">
        <f t="shared" si="46"/>
        <v/>
      </c>
      <c r="FE36" s="57">
        <f t="shared" si="47"/>
        <v>0.43721489945098302</v>
      </c>
      <c r="FF36" s="56">
        <f t="shared" si="48"/>
        <v>79.513722393027379</v>
      </c>
      <c r="FG36" s="59">
        <f t="shared" si="49"/>
        <v>71.851590321045606</v>
      </c>
      <c r="FH36" s="59">
        <f t="shared" si="50"/>
        <v>2.5337470074863653</v>
      </c>
      <c r="FI36" s="59">
        <f t="shared" si="51"/>
        <v>6.4359407091490972</v>
      </c>
      <c r="FJ36" s="59">
        <f t="shared" si="52"/>
        <v>18.786572701847607</v>
      </c>
      <c r="FK36" s="59" t="str">
        <f t="shared" si="53"/>
        <v/>
      </c>
      <c r="FL36" s="59">
        <f t="shared" si="54"/>
        <v>0.39214926047133369</v>
      </c>
      <c r="FM36" s="59">
        <f t="shared" si="55"/>
        <v>15.340898533741401</v>
      </c>
      <c r="FN36" s="59" t="str">
        <f t="shared" si="56"/>
        <v/>
      </c>
      <c r="FO36" s="59" t="str">
        <f t="shared" si="57"/>
        <v/>
      </c>
      <c r="FP36" s="59">
        <f t="shared" si="58"/>
        <v>0.46296168361071927</v>
      </c>
      <c r="FQ36" s="66">
        <f t="shared" si="59"/>
        <v>84.19613978264789</v>
      </c>
      <c r="FR36" s="331">
        <f t="shared" si="79"/>
        <v>0.76371744067964686</v>
      </c>
      <c r="FS36" s="331">
        <f t="shared" si="60"/>
        <v>0.76371744067964686</v>
      </c>
      <c r="FT36" s="400">
        <f t="shared" si="61"/>
        <v>0</v>
      </c>
      <c r="FU36" s="400">
        <f t="shared" si="62"/>
        <v>1</v>
      </c>
      <c r="FV36" s="400">
        <f t="shared" si="63"/>
        <v>0</v>
      </c>
      <c r="FW36" s="402">
        <f t="shared" si="64"/>
        <v>0</v>
      </c>
      <c r="FX36" s="222">
        <f t="shared" si="65"/>
        <v>71.851590321045606</v>
      </c>
      <c r="FY36" s="222">
        <f t="shared" si="66"/>
        <v>0</v>
      </c>
      <c r="FZ36" s="222">
        <f t="shared" si="67"/>
        <v>0</v>
      </c>
      <c r="GA36" s="221">
        <f t="shared" si="68"/>
        <v>84.19613978264789</v>
      </c>
      <c r="GB36" s="222">
        <f t="shared" si="69"/>
        <v>0</v>
      </c>
      <c r="GC36" s="222">
        <f t="shared" si="70"/>
        <v>0</v>
      </c>
      <c r="GD36" s="222">
        <f t="shared" si="71"/>
        <v>0</v>
      </c>
      <c r="GE36" s="222">
        <f t="shared" si="72"/>
        <v>0</v>
      </c>
      <c r="GF36" s="222">
        <f t="shared" si="73"/>
        <v>0</v>
      </c>
      <c r="GG36" s="398">
        <f t="shared" si="74"/>
        <v>0</v>
      </c>
      <c r="GH36" s="399">
        <f t="shared" si="75"/>
        <v>0</v>
      </c>
      <c r="GI36" s="398" t="str">
        <f t="shared" si="76"/>
        <v>Na</v>
      </c>
      <c r="GJ36" s="398" t="str">
        <f t="shared" si="77"/>
        <v>Cl</v>
      </c>
    </row>
    <row r="37" spans="1:192" s="69" customFormat="1" ht="13.15">
      <c r="A37" s="402">
        <f t="shared" si="0"/>
        <v>32</v>
      </c>
      <c r="B37" s="383" t="s">
        <v>769</v>
      </c>
      <c r="C37" s="383" t="s">
        <v>892</v>
      </c>
      <c r="D37" s="383"/>
      <c r="E37" s="383"/>
      <c r="F37" s="408">
        <v>3473625</v>
      </c>
      <c r="G37" s="408">
        <v>5565645</v>
      </c>
      <c r="H37" s="410">
        <f t="shared" si="1"/>
        <v>473561.12000000005</v>
      </c>
      <c r="I37" s="102">
        <f t="shared" si="2"/>
        <v>5563858.5320000006</v>
      </c>
      <c r="J37" s="435">
        <v>154</v>
      </c>
      <c r="K37" s="236" t="s">
        <v>1354</v>
      </c>
      <c r="L37" s="171">
        <v>7.5</v>
      </c>
      <c r="M37" s="407"/>
      <c r="N37" s="408"/>
      <c r="O37" s="407"/>
      <c r="P37" s="407"/>
      <c r="Q37" s="383" t="s">
        <v>1370</v>
      </c>
      <c r="R37" s="381" t="s">
        <v>1445</v>
      </c>
      <c r="S37" s="383" t="s">
        <v>1349</v>
      </c>
      <c r="T37" s="499" t="str">
        <f t="shared" si="3"/>
        <v>-</v>
      </c>
      <c r="U37" s="499" t="str">
        <f t="shared" si="4"/>
        <v>M</v>
      </c>
      <c r="V37" s="499" t="str">
        <f t="shared" si="5"/>
        <v>-</v>
      </c>
      <c r="W37" s="499" t="str">
        <f t="shared" si="78"/>
        <v>A</v>
      </c>
      <c r="X37" s="529" t="str">
        <f t="shared" si="6"/>
        <v>Na</v>
      </c>
      <c r="Y37" s="530" t="str">
        <f t="shared" si="7"/>
        <v>Cl</v>
      </c>
      <c r="Z37" s="406"/>
      <c r="AA37" s="115" t="s">
        <v>1449</v>
      </c>
      <c r="AB37" s="102">
        <v>1</v>
      </c>
      <c r="AC37" s="384" t="s">
        <v>893</v>
      </c>
      <c r="AD37" s="385" t="s">
        <v>3022</v>
      </c>
      <c r="AE37" s="406"/>
      <c r="AF37" s="236">
        <v>10.6</v>
      </c>
      <c r="AG37" s="115">
        <v>18100</v>
      </c>
      <c r="AH37" s="115"/>
      <c r="AI37" s="236"/>
      <c r="AJ37" s="115">
        <v>1.0075499999999999</v>
      </c>
      <c r="AK37" s="115">
        <v>18</v>
      </c>
      <c r="AL37" s="124"/>
      <c r="AM37" s="123"/>
      <c r="AN37" s="384"/>
      <c r="AO37" s="381"/>
      <c r="AP37" s="407"/>
      <c r="AQ37" s="384"/>
      <c r="AR37" s="384"/>
      <c r="AS37" s="507">
        <f>SUM(AU37:BN37)+SUM(BO37:CL37)/1000</f>
        <v>11251.653</v>
      </c>
      <c r="AT37" s="509">
        <f>FR37</f>
        <v>-3.4922132381003994E-2</v>
      </c>
      <c r="AU37" s="384">
        <v>3061</v>
      </c>
      <c r="AV37" s="384">
        <v>148.19999999999999</v>
      </c>
      <c r="AW37" s="381">
        <v>691.9</v>
      </c>
      <c r="AX37" s="384">
        <v>5676</v>
      </c>
      <c r="AY37" s="384">
        <v>23.69</v>
      </c>
      <c r="AZ37" s="120">
        <v>1445</v>
      </c>
      <c r="BA37" s="384">
        <v>2.5049999999999999</v>
      </c>
      <c r="BB37" s="384">
        <v>143.19999999999999</v>
      </c>
      <c r="BC37" s="384">
        <v>8.6039999999999992</v>
      </c>
      <c r="BD37" s="384">
        <v>3.6629999999999998</v>
      </c>
      <c r="BE37" s="384">
        <v>11.03</v>
      </c>
      <c r="BF37" s="384">
        <v>0.60599999999999998</v>
      </c>
      <c r="BG37" s="384"/>
      <c r="BH37" s="384">
        <v>2.2930000000000001</v>
      </c>
      <c r="BI37" s="385">
        <v>2.7E-2</v>
      </c>
      <c r="BJ37" s="385" t="s">
        <v>1344</v>
      </c>
      <c r="BK37" s="385"/>
      <c r="BL37" s="381"/>
      <c r="BM37" s="384">
        <v>33.26</v>
      </c>
      <c r="BN37" s="120" t="s">
        <v>1344</v>
      </c>
      <c r="BO37" s="147"/>
      <c r="BP37" s="147" t="s">
        <v>1344</v>
      </c>
      <c r="BQ37" s="147">
        <v>75</v>
      </c>
      <c r="BR37" s="147">
        <v>600</v>
      </c>
      <c r="BS37" s="147"/>
      <c r="BT37" s="147"/>
      <c r="BU37" s="147"/>
      <c r="BV37" s="147"/>
      <c r="BW37" s="147" t="s">
        <v>1344</v>
      </c>
      <c r="BX37" s="147"/>
      <c r="BY37" s="147"/>
      <c r="BZ37" s="147"/>
      <c r="CA37" s="147"/>
      <c r="CB37" s="147"/>
      <c r="CC37" s="147" t="s">
        <v>1344</v>
      </c>
      <c r="CD37" s="147"/>
      <c r="CE37" s="147"/>
      <c r="CF37" s="145"/>
      <c r="CG37" s="147"/>
      <c r="CH37" s="147"/>
      <c r="CI37" s="147"/>
      <c r="CJ37" s="147"/>
      <c r="CK37" s="147"/>
      <c r="CL37" s="148"/>
      <c r="CM37" s="147"/>
      <c r="CN37" s="147">
        <v>2303</v>
      </c>
      <c r="CO37" s="145"/>
      <c r="CP37" s="384"/>
      <c r="CQ37" s="120"/>
      <c r="CR37" s="384">
        <v>0.11</v>
      </c>
      <c r="CS37" s="384">
        <v>99.89</v>
      </c>
      <c r="CT37" s="384"/>
      <c r="CU37" s="384"/>
      <c r="CV37" s="384"/>
      <c r="CW37" s="384"/>
      <c r="CX37" s="384"/>
      <c r="CY37" s="384"/>
      <c r="CZ37" s="384"/>
      <c r="DA37" s="120"/>
      <c r="DB37" s="420"/>
      <c r="DC37" s="420"/>
      <c r="DD37" s="110"/>
      <c r="DE37" s="420"/>
      <c r="DF37" s="420"/>
      <c r="DG37" s="420"/>
      <c r="DH37" s="420"/>
      <c r="DI37" s="420"/>
      <c r="DJ37" s="420"/>
      <c r="DK37" s="180"/>
      <c r="DL37" s="180"/>
      <c r="DM37" s="180"/>
      <c r="DN37" s="420"/>
      <c r="DO37" s="110"/>
      <c r="DP37" s="180"/>
      <c r="DQ37" s="182"/>
      <c r="DR37" s="182"/>
      <c r="DS37" s="181"/>
      <c r="DT37" s="402">
        <f t="shared" si="10"/>
        <v>1</v>
      </c>
      <c r="DU37" s="100">
        <f t="shared" si="11"/>
        <v>1</v>
      </c>
      <c r="DV37" s="100">
        <f t="shared" si="12"/>
        <v>0</v>
      </c>
      <c r="DW37" s="100">
        <f t="shared" si="13"/>
        <v>0</v>
      </c>
      <c r="DX37" s="100">
        <f t="shared" si="14"/>
        <v>0</v>
      </c>
      <c r="DY37" s="229">
        <f t="shared" si="15"/>
        <v>0</v>
      </c>
      <c r="DZ37" s="100">
        <f t="shared" si="16"/>
        <v>1</v>
      </c>
      <c r="EA37" s="400">
        <f t="shared" si="17"/>
        <v>0</v>
      </c>
      <c r="EB37" s="402">
        <f t="shared" si="18"/>
        <v>0</v>
      </c>
      <c r="EC37" s="19">
        <f t="shared" si="19"/>
        <v>0</v>
      </c>
      <c r="ED37" s="19">
        <f t="shared" si="20"/>
        <v>1</v>
      </c>
      <c r="EE37" s="19">
        <f t="shared" si="21"/>
        <v>0</v>
      </c>
      <c r="EF37" s="402">
        <f t="shared" si="22"/>
        <v>0</v>
      </c>
      <c r="EG37" s="400">
        <f t="shared" si="23"/>
        <v>0</v>
      </c>
      <c r="EH37" s="400">
        <f t="shared" si="24"/>
        <v>1</v>
      </c>
      <c r="EI37" s="402">
        <f t="shared" si="25"/>
        <v>0</v>
      </c>
      <c r="EJ37" s="229">
        <f t="shared" si="26"/>
        <v>2</v>
      </c>
      <c r="EK37" s="398">
        <f t="shared" si="27"/>
        <v>3061</v>
      </c>
      <c r="EL37" s="398">
        <f t="shared" si="28"/>
        <v>143.19999999999999</v>
      </c>
      <c r="EM37" s="398">
        <f t="shared" si="29"/>
        <v>148.19999999999999</v>
      </c>
      <c r="EN37" s="398">
        <f t="shared" si="30"/>
        <v>691.9</v>
      </c>
      <c r="EO37" s="398">
        <f t="shared" si="31"/>
        <v>0.60599999999999998</v>
      </c>
      <c r="EP37" s="398">
        <f t="shared" si="32"/>
        <v>11.03</v>
      </c>
      <c r="EQ37" s="398">
        <f t="shared" si="33"/>
        <v>1445</v>
      </c>
      <c r="ER37" s="398" t="str">
        <f t="shared" si="34"/>
        <v/>
      </c>
      <c r="ES37" s="398" t="str">
        <f t="shared" si="35"/>
        <v/>
      </c>
      <c r="ET37" s="398">
        <f t="shared" si="36"/>
        <v>23.69</v>
      </c>
      <c r="EU37" s="172">
        <f t="shared" si="37"/>
        <v>5676</v>
      </c>
      <c r="EV37" s="57">
        <f t="shared" si="38"/>
        <v>133.14600387998155</v>
      </c>
      <c r="EW37" s="57">
        <f t="shared" si="39"/>
        <v>3.6624040920716108</v>
      </c>
      <c r="EX37" s="57">
        <f t="shared" si="40"/>
        <v>12.195021600493726</v>
      </c>
      <c r="EY37" s="57">
        <f t="shared" si="41"/>
        <v>34.527671041469134</v>
      </c>
      <c r="EZ37" s="57">
        <f t="shared" si="42"/>
        <v>2.2098641626401676E-2</v>
      </c>
      <c r="FA37" s="57">
        <f t="shared" si="43"/>
        <v>0.59253290357238786</v>
      </c>
      <c r="FB37" s="57">
        <f t="shared" si="44"/>
        <v>23.681885897559866</v>
      </c>
      <c r="FC37" s="57" t="str">
        <f t="shared" si="45"/>
        <v/>
      </c>
      <c r="FD37" s="57" t="str">
        <f t="shared" si="46"/>
        <v/>
      </c>
      <c r="FE37" s="57">
        <f t="shared" si="47"/>
        <v>0.4932200460949423</v>
      </c>
      <c r="FF37" s="56">
        <f t="shared" si="48"/>
        <v>160.09928637914985</v>
      </c>
      <c r="FG37" s="59">
        <f t="shared" si="49"/>
        <v>72.304691680207824</v>
      </c>
      <c r="FH37" s="59">
        <f t="shared" si="50"/>
        <v>1.9888617830713822</v>
      </c>
      <c r="FI37" s="59">
        <f t="shared" si="51"/>
        <v>6.62248397369848</v>
      </c>
      <c r="FJ37" s="59">
        <f t="shared" si="52"/>
        <v>18.750188036731725</v>
      </c>
      <c r="FK37" s="59">
        <f t="shared" si="53"/>
        <v>1.200062655120071E-2</v>
      </c>
      <c r="FL37" s="59">
        <f t="shared" si="54"/>
        <v>0.32177389973940651</v>
      </c>
      <c r="FM37" s="59">
        <f t="shared" si="55"/>
        <v>12.851425311485965</v>
      </c>
      <c r="FN37" s="59" t="str">
        <f t="shared" si="56"/>
        <v/>
      </c>
      <c r="FO37" s="59" t="str">
        <f t="shared" si="57"/>
        <v/>
      </c>
      <c r="FP37" s="59">
        <f t="shared" si="58"/>
        <v>0.26765522863911484</v>
      </c>
      <c r="FQ37" s="66">
        <f t="shared" si="59"/>
        <v>86.880919459874917</v>
      </c>
      <c r="FR37" s="331">
        <f t="shared" si="79"/>
        <v>-3.4922132381003994E-2</v>
      </c>
      <c r="FS37" s="331">
        <f t="shared" si="60"/>
        <v>3.4922132381003994E-2</v>
      </c>
      <c r="FT37" s="400">
        <f t="shared" si="61"/>
        <v>0</v>
      </c>
      <c r="FU37" s="400">
        <f t="shared" si="62"/>
        <v>1</v>
      </c>
      <c r="FV37" s="400">
        <f t="shared" si="63"/>
        <v>0</v>
      </c>
      <c r="FW37" s="402">
        <f t="shared" si="64"/>
        <v>0</v>
      </c>
      <c r="FX37" s="222">
        <f t="shared" si="65"/>
        <v>72.304691680207824</v>
      </c>
      <c r="FY37" s="222">
        <f t="shared" si="66"/>
        <v>0</v>
      </c>
      <c r="FZ37" s="222">
        <f t="shared" si="67"/>
        <v>0</v>
      </c>
      <c r="GA37" s="221">
        <f t="shared" si="68"/>
        <v>86.880919459874917</v>
      </c>
      <c r="GB37" s="222">
        <f t="shared" si="69"/>
        <v>0</v>
      </c>
      <c r="GC37" s="222">
        <f t="shared" si="70"/>
        <v>0</v>
      </c>
      <c r="GD37" s="222">
        <f t="shared" si="71"/>
        <v>0</v>
      </c>
      <c r="GE37" s="222">
        <f t="shared" si="72"/>
        <v>0</v>
      </c>
      <c r="GF37" s="222">
        <f t="shared" si="73"/>
        <v>0</v>
      </c>
      <c r="GG37" s="398">
        <f t="shared" si="74"/>
        <v>0</v>
      </c>
      <c r="GH37" s="399">
        <f t="shared" si="75"/>
        <v>0</v>
      </c>
      <c r="GI37" s="398" t="str">
        <f t="shared" si="76"/>
        <v>Na</v>
      </c>
      <c r="GJ37" s="398" t="str">
        <f t="shared" si="77"/>
        <v>Cl</v>
      </c>
    </row>
    <row r="38" spans="1:192" ht="13.15">
      <c r="A38" s="402">
        <f t="shared" si="0"/>
        <v>33</v>
      </c>
      <c r="B38" s="382" t="s">
        <v>769</v>
      </c>
      <c r="C38" s="382" t="s">
        <v>892</v>
      </c>
      <c r="D38" s="382"/>
      <c r="E38" s="382"/>
      <c r="F38" s="400">
        <v>3473625</v>
      </c>
      <c r="G38" s="400">
        <v>5565645</v>
      </c>
      <c r="H38" s="409">
        <f t="shared" si="1"/>
        <v>473561.12000000005</v>
      </c>
      <c r="I38" s="405">
        <f t="shared" si="2"/>
        <v>5563858.5320000006</v>
      </c>
      <c r="J38" s="435">
        <v>154</v>
      </c>
      <c r="K38" s="379" t="s">
        <v>1354</v>
      </c>
      <c r="L38" s="171">
        <v>7.5</v>
      </c>
      <c r="M38" s="378"/>
      <c r="O38" s="407"/>
      <c r="P38" s="407"/>
      <c r="Q38" s="382" t="s">
        <v>1370</v>
      </c>
      <c r="R38" s="381" t="s">
        <v>1445</v>
      </c>
      <c r="S38" s="382" t="s">
        <v>1349</v>
      </c>
      <c r="T38" s="499" t="str">
        <f t="shared" si="3"/>
        <v>-</v>
      </c>
      <c r="U38" s="499" t="str">
        <f t="shared" si="4"/>
        <v>M</v>
      </c>
      <c r="V38" s="499" t="str">
        <f t="shared" si="5"/>
        <v>-</v>
      </c>
      <c r="W38" s="499" t="str">
        <f t="shared" si="78"/>
        <v>A</v>
      </c>
      <c r="X38" s="529" t="str">
        <f t="shared" ref="X38:X64" si="80">GI38</f>
        <v>Na</v>
      </c>
      <c r="Y38" s="530" t="str">
        <f t="shared" ref="Y38:Y64" si="81">GJ38</f>
        <v>Cl</v>
      </c>
      <c r="Z38" s="119" t="s">
        <v>1450</v>
      </c>
      <c r="AA38" s="377" t="s">
        <v>1451</v>
      </c>
      <c r="AB38" s="405">
        <v>2</v>
      </c>
      <c r="AC38" s="380" t="s">
        <v>412</v>
      </c>
      <c r="AD38" s="380" t="s">
        <v>1452</v>
      </c>
      <c r="AE38" s="406"/>
      <c r="AF38" s="379">
        <v>11</v>
      </c>
      <c r="AG38" s="377"/>
      <c r="AH38" s="377"/>
      <c r="AI38" s="379"/>
      <c r="AJ38" s="377"/>
      <c r="AK38" s="377"/>
      <c r="AL38" s="124"/>
      <c r="AM38" s="123">
        <v>0.83</v>
      </c>
      <c r="AN38" s="117"/>
      <c r="AO38" s="116"/>
      <c r="AP38" s="407"/>
      <c r="AQ38" s="117"/>
      <c r="AR38" s="384">
        <v>10171</v>
      </c>
      <c r="AS38" s="507">
        <f>SUM(AU38:BN38)+SUM(BO38:CL38)/1000</f>
        <v>10117.083699999999</v>
      </c>
      <c r="AT38" s="509">
        <f>FR38</f>
        <v>-0.18647245544010438</v>
      </c>
      <c r="AU38" s="117">
        <v>2741</v>
      </c>
      <c r="AV38" s="117">
        <v>109</v>
      </c>
      <c r="AW38" s="116">
        <v>610</v>
      </c>
      <c r="AX38" s="117">
        <v>4846</v>
      </c>
      <c r="AY38" s="117">
        <v>22</v>
      </c>
      <c r="AZ38" s="118">
        <v>1623</v>
      </c>
      <c r="BA38" s="117"/>
      <c r="BB38" s="117">
        <v>157</v>
      </c>
      <c r="BC38" s="117"/>
      <c r="BD38" s="117"/>
      <c r="BE38" s="117">
        <v>9</v>
      </c>
      <c r="BF38" s="117"/>
      <c r="BG38" s="117"/>
      <c r="BH38" s="117"/>
      <c r="BI38" s="380"/>
      <c r="BJ38" s="380"/>
      <c r="BK38" s="380"/>
      <c r="BL38" s="116"/>
      <c r="BM38" s="117"/>
      <c r="BN38" s="118"/>
      <c r="BO38" s="114"/>
      <c r="BP38" s="114"/>
      <c r="BQ38" s="114">
        <v>80.3</v>
      </c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247"/>
      <c r="CG38" s="114"/>
      <c r="CH38" s="114">
        <v>3.4</v>
      </c>
      <c r="CI38" s="114"/>
      <c r="CJ38" s="114"/>
      <c r="CK38" s="114"/>
      <c r="CL38" s="137"/>
      <c r="CM38" s="114"/>
      <c r="CN38" s="114">
        <v>2360</v>
      </c>
      <c r="CO38" s="247"/>
      <c r="CP38" s="117"/>
      <c r="CQ38" s="118"/>
      <c r="CR38" s="117"/>
      <c r="CS38" s="117"/>
      <c r="CT38" s="117"/>
      <c r="CU38" s="117"/>
      <c r="CV38" s="117"/>
      <c r="CW38" s="117"/>
      <c r="CX38" s="117"/>
      <c r="CY38" s="117"/>
      <c r="CZ38" s="117"/>
      <c r="DA38" s="118"/>
      <c r="DB38" s="111"/>
      <c r="DC38" s="111"/>
      <c r="DD38" s="121"/>
      <c r="DE38" s="111"/>
      <c r="DF38" s="111"/>
      <c r="DG38" s="111"/>
      <c r="DH38" s="111"/>
      <c r="DI38" s="111"/>
      <c r="DJ38" s="111"/>
      <c r="DK38" s="244"/>
      <c r="DL38" s="244"/>
      <c r="DM38" s="244"/>
      <c r="DN38" s="111"/>
      <c r="DO38" s="121"/>
      <c r="DP38" s="244"/>
      <c r="DQ38" s="241"/>
      <c r="DR38" s="241"/>
      <c r="DS38" s="472"/>
      <c r="DT38" s="402">
        <f t="shared" si="10"/>
        <v>0</v>
      </c>
      <c r="DU38" s="100">
        <f t="shared" si="11"/>
        <v>1</v>
      </c>
      <c r="DV38" s="100">
        <f t="shared" si="12"/>
        <v>0</v>
      </c>
      <c r="DW38" s="100">
        <f t="shared" si="13"/>
        <v>0</v>
      </c>
      <c r="DX38" s="100">
        <f t="shared" si="14"/>
        <v>0</v>
      </c>
      <c r="DY38" s="229">
        <f t="shared" si="15"/>
        <v>0</v>
      </c>
      <c r="DZ38" s="100">
        <f t="shared" si="16"/>
        <v>1</v>
      </c>
      <c r="EA38" s="400">
        <f t="shared" si="17"/>
        <v>0</v>
      </c>
      <c r="EB38" s="402">
        <f t="shared" si="18"/>
        <v>0</v>
      </c>
      <c r="EC38" s="19">
        <f t="shared" si="19"/>
        <v>0</v>
      </c>
      <c r="ED38" s="19">
        <f t="shared" si="20"/>
        <v>1</v>
      </c>
      <c r="EE38" s="19">
        <f t="shared" si="21"/>
        <v>0</v>
      </c>
      <c r="EF38" s="402">
        <f t="shared" si="22"/>
        <v>0</v>
      </c>
      <c r="EG38" s="400">
        <f t="shared" si="23"/>
        <v>0</v>
      </c>
      <c r="EH38" s="400">
        <f t="shared" si="24"/>
        <v>1</v>
      </c>
      <c r="EI38" s="402">
        <f t="shared" si="25"/>
        <v>0</v>
      </c>
      <c r="EJ38" s="229">
        <f t="shared" si="26"/>
        <v>2</v>
      </c>
      <c r="EK38" s="398">
        <f t="shared" si="27"/>
        <v>2741</v>
      </c>
      <c r="EL38" s="398">
        <f t="shared" si="28"/>
        <v>157</v>
      </c>
      <c r="EM38" s="398">
        <f t="shared" si="29"/>
        <v>109</v>
      </c>
      <c r="EN38" s="398">
        <f t="shared" si="30"/>
        <v>610</v>
      </c>
      <c r="EO38" s="398" t="str">
        <f t="shared" si="31"/>
        <v/>
      </c>
      <c r="EP38" s="398">
        <f t="shared" si="32"/>
        <v>9</v>
      </c>
      <c r="EQ38" s="398">
        <f t="shared" si="33"/>
        <v>1623</v>
      </c>
      <c r="ER38" s="398" t="str">
        <f t="shared" si="34"/>
        <v/>
      </c>
      <c r="ES38" s="398" t="str">
        <f t="shared" si="35"/>
        <v/>
      </c>
      <c r="ET38" s="398">
        <f t="shared" si="36"/>
        <v>22</v>
      </c>
      <c r="EU38" s="172">
        <f t="shared" si="37"/>
        <v>4846</v>
      </c>
      <c r="EV38" s="57">
        <f t="shared" si="38"/>
        <v>119.22678753186196</v>
      </c>
      <c r="EW38" s="57">
        <f t="shared" si="39"/>
        <v>4.0153452685421991</v>
      </c>
      <c r="EX38" s="57">
        <f t="shared" si="40"/>
        <v>8.9693478708084768</v>
      </c>
      <c r="EY38" s="57">
        <f t="shared" si="41"/>
        <v>30.440640750536453</v>
      </c>
      <c r="EZ38" s="57" t="str">
        <f t="shared" si="42"/>
        <v/>
      </c>
      <c r="FA38" s="57">
        <f t="shared" si="43"/>
        <v>0.48348106365834009</v>
      </c>
      <c r="FB38" s="57">
        <f t="shared" si="44"/>
        <v>26.599100907778311</v>
      </c>
      <c r="FC38" s="57" t="str">
        <f t="shared" si="45"/>
        <v/>
      </c>
      <c r="FD38" s="57" t="str">
        <f t="shared" si="46"/>
        <v/>
      </c>
      <c r="FE38" s="57">
        <f t="shared" si="47"/>
        <v>0.45803465656769649</v>
      </c>
      <c r="FF38" s="56">
        <f t="shared" si="48"/>
        <v>136.68800947733618</v>
      </c>
      <c r="FG38" s="59">
        <f t="shared" si="49"/>
        <v>73.084468206458396</v>
      </c>
      <c r="FH38" s="59">
        <f t="shared" si="50"/>
        <v>2.4613543624858796</v>
      </c>
      <c r="FI38" s="59">
        <f t="shared" si="51"/>
        <v>5.4980934475114278</v>
      </c>
      <c r="FJ38" s="59">
        <f t="shared" si="52"/>
        <v>18.659716387328377</v>
      </c>
      <c r="FK38" s="59" t="str">
        <f t="shared" si="53"/>
        <v/>
      </c>
      <c r="FL38" s="59">
        <f t="shared" si="54"/>
        <v>0.29636759621590736</v>
      </c>
      <c r="FM38" s="59">
        <f t="shared" si="55"/>
        <v>16.244207363221285</v>
      </c>
      <c r="FN38" s="59" t="str">
        <f t="shared" si="56"/>
        <v/>
      </c>
      <c r="FO38" s="59" t="str">
        <f t="shared" si="57"/>
        <v/>
      </c>
      <c r="FP38" s="59">
        <f t="shared" si="58"/>
        <v>0.27972411423318927</v>
      </c>
      <c r="FQ38" s="66">
        <f t="shared" si="59"/>
        <v>83.476068522545532</v>
      </c>
      <c r="FR38" s="331">
        <f t="shared" si="79"/>
        <v>-0.18647245544010438</v>
      </c>
      <c r="FS38" s="331">
        <f t="shared" si="60"/>
        <v>0.18647245544010438</v>
      </c>
      <c r="FT38" s="400">
        <f t="shared" si="61"/>
        <v>0</v>
      </c>
      <c r="FU38" s="400">
        <f t="shared" si="62"/>
        <v>1</v>
      </c>
      <c r="FV38" s="400">
        <f t="shared" si="63"/>
        <v>0</v>
      </c>
      <c r="FW38" s="402">
        <f t="shared" si="64"/>
        <v>0</v>
      </c>
      <c r="FX38" s="222">
        <f t="shared" si="65"/>
        <v>73.084468206458396</v>
      </c>
      <c r="FY38" s="222">
        <f t="shared" si="66"/>
        <v>0</v>
      </c>
      <c r="FZ38" s="222">
        <f t="shared" si="67"/>
        <v>0</v>
      </c>
      <c r="GA38" s="221">
        <f t="shared" si="68"/>
        <v>83.476068522545532</v>
      </c>
      <c r="GB38" s="222">
        <f t="shared" si="69"/>
        <v>0</v>
      </c>
      <c r="GC38" s="222">
        <f t="shared" si="70"/>
        <v>0</v>
      </c>
      <c r="GD38" s="222">
        <f t="shared" si="71"/>
        <v>0</v>
      </c>
      <c r="GE38" s="222">
        <f t="shared" si="72"/>
        <v>0</v>
      </c>
      <c r="GF38" s="222">
        <f t="shared" si="73"/>
        <v>0</v>
      </c>
      <c r="GG38" s="398">
        <f t="shared" si="74"/>
        <v>0</v>
      </c>
      <c r="GH38" s="399">
        <f t="shared" si="75"/>
        <v>0</v>
      </c>
      <c r="GI38" s="398" t="str">
        <f t="shared" si="76"/>
        <v>Na</v>
      </c>
      <c r="GJ38" s="398" t="str">
        <f t="shared" si="77"/>
        <v>Cl</v>
      </c>
    </row>
    <row r="39" spans="1:192" s="69" customFormat="1" ht="13.15">
      <c r="A39" s="402">
        <f t="shared" si="0"/>
        <v>34</v>
      </c>
      <c r="B39" s="382" t="s">
        <v>769</v>
      </c>
      <c r="C39" s="382" t="s">
        <v>892</v>
      </c>
      <c r="D39" s="382"/>
      <c r="E39" s="382"/>
      <c r="F39" s="400">
        <v>3473625</v>
      </c>
      <c r="G39" s="400">
        <v>5565645</v>
      </c>
      <c r="H39" s="409">
        <f t="shared" si="1"/>
        <v>473561.12000000005</v>
      </c>
      <c r="I39" s="405">
        <f t="shared" si="2"/>
        <v>5563858.5320000006</v>
      </c>
      <c r="J39" s="435">
        <v>154</v>
      </c>
      <c r="K39" s="379" t="s">
        <v>1354</v>
      </c>
      <c r="L39" s="171">
        <v>7.5</v>
      </c>
      <c r="M39" s="407"/>
      <c r="N39" s="408"/>
      <c r="O39" s="407"/>
      <c r="P39" s="407"/>
      <c r="Q39" s="382" t="s">
        <v>1370</v>
      </c>
      <c r="R39" s="381" t="s">
        <v>1445</v>
      </c>
      <c r="S39" s="382" t="s">
        <v>1349</v>
      </c>
      <c r="T39" s="499" t="str">
        <f t="shared" si="3"/>
        <v>-</v>
      </c>
      <c r="U39" s="499" t="str">
        <f t="shared" si="4"/>
        <v>-</v>
      </c>
      <c r="V39" s="499" t="str">
        <f t="shared" si="5"/>
        <v>-</v>
      </c>
      <c r="W39" s="499" t="str">
        <f t="shared" si="78"/>
        <v>-</v>
      </c>
      <c r="X39" s="529" t="str">
        <f t="shared" si="80"/>
        <v/>
      </c>
      <c r="Y39" s="530" t="str">
        <f t="shared" si="81"/>
        <v/>
      </c>
      <c r="Z39" s="406"/>
      <c r="AA39" s="89">
        <v>31530</v>
      </c>
      <c r="AB39" s="102">
        <v>3</v>
      </c>
      <c r="AC39" s="385" t="s">
        <v>405</v>
      </c>
      <c r="AD39" s="385" t="s">
        <v>1453</v>
      </c>
      <c r="AE39" s="130" t="s">
        <v>1454</v>
      </c>
      <c r="AF39" s="236" t="s">
        <v>3116</v>
      </c>
      <c r="AG39" s="115"/>
      <c r="AH39" s="115"/>
      <c r="AI39" s="236"/>
      <c r="AJ39" s="115"/>
      <c r="AK39" s="115"/>
      <c r="AL39" s="124"/>
      <c r="AM39" s="123"/>
      <c r="AN39" s="384"/>
      <c r="AO39" s="381"/>
      <c r="AP39" s="407"/>
      <c r="AQ39" s="384"/>
      <c r="AR39" s="384"/>
      <c r="AS39" s="508"/>
      <c r="AT39" s="511"/>
      <c r="AU39" s="126"/>
      <c r="AV39" s="126"/>
      <c r="AW39" s="387"/>
      <c r="AX39" s="126"/>
      <c r="AY39" s="126"/>
      <c r="AZ39" s="125"/>
      <c r="BA39" s="384"/>
      <c r="BB39" s="384"/>
      <c r="BC39" s="384"/>
      <c r="BD39" s="384"/>
      <c r="BE39" s="384"/>
      <c r="BF39" s="384"/>
      <c r="BG39" s="384"/>
      <c r="BH39" s="384"/>
      <c r="BI39" s="385"/>
      <c r="BJ39" s="385"/>
      <c r="BK39" s="385"/>
      <c r="BL39" s="381"/>
      <c r="BM39" s="384"/>
      <c r="BN39" s="120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5"/>
      <c r="CG39" s="147"/>
      <c r="CH39" s="147"/>
      <c r="CI39" s="147"/>
      <c r="CJ39" s="147"/>
      <c r="CK39" s="147"/>
      <c r="CL39" s="148"/>
      <c r="CM39" s="147"/>
      <c r="CN39" s="147" t="s">
        <v>3116</v>
      </c>
      <c r="CO39" s="145"/>
      <c r="CP39" s="384"/>
      <c r="CQ39" s="120"/>
      <c r="CR39" s="384"/>
      <c r="CS39" s="384"/>
      <c r="CT39" s="384"/>
      <c r="CU39" s="384"/>
      <c r="CV39" s="384"/>
      <c r="CW39" s="384"/>
      <c r="CX39" s="384"/>
      <c r="CY39" s="384"/>
      <c r="CZ39" s="384"/>
      <c r="DA39" s="120"/>
      <c r="DB39" s="420">
        <v>-62.2</v>
      </c>
      <c r="DC39" s="147" t="s">
        <v>1455</v>
      </c>
      <c r="DD39" s="110"/>
      <c r="DE39" s="420"/>
      <c r="DF39" s="420"/>
      <c r="DG39" s="420">
        <v>-8.89</v>
      </c>
      <c r="DH39" s="420"/>
      <c r="DI39" s="420"/>
      <c r="DJ39" s="420"/>
      <c r="DK39" s="180"/>
      <c r="DL39" s="180"/>
      <c r="DM39" s="180"/>
      <c r="DN39" s="420"/>
      <c r="DO39" s="110"/>
      <c r="DP39" s="180"/>
      <c r="DQ39" s="182"/>
      <c r="DR39" s="182"/>
      <c r="DS39" s="181"/>
      <c r="DT39" s="402">
        <f t="shared" si="10"/>
        <v>0</v>
      </c>
      <c r="DU39" s="100">
        <f t="shared" si="11"/>
        <v>1</v>
      </c>
      <c r="DV39" s="100">
        <f t="shared" si="12"/>
        <v>0</v>
      </c>
      <c r="DW39" s="100">
        <f t="shared" si="13"/>
        <v>0</v>
      </c>
      <c r="DX39" s="100">
        <f t="shared" si="14"/>
        <v>0</v>
      </c>
      <c r="DY39" s="229">
        <f t="shared" si="15"/>
        <v>0</v>
      </c>
      <c r="DZ39" s="100">
        <f t="shared" si="16"/>
        <v>0</v>
      </c>
      <c r="EA39" s="400">
        <f t="shared" si="17"/>
        <v>0</v>
      </c>
      <c r="EB39" s="402">
        <f t="shared" si="18"/>
        <v>1</v>
      </c>
      <c r="EC39" s="19">
        <f t="shared" si="19"/>
        <v>0</v>
      </c>
      <c r="ED39" s="19">
        <f t="shared" si="20"/>
        <v>0</v>
      </c>
      <c r="EE39" s="19">
        <f t="shared" si="21"/>
        <v>0</v>
      </c>
      <c r="EF39" s="402">
        <f t="shared" si="22"/>
        <v>1</v>
      </c>
      <c r="EG39" s="400">
        <f t="shared" si="23"/>
        <v>0</v>
      </c>
      <c r="EH39" s="400">
        <f t="shared" si="24"/>
        <v>0</v>
      </c>
      <c r="EI39" s="402">
        <f t="shared" si="25"/>
        <v>1</v>
      </c>
      <c r="EJ39" s="229">
        <f t="shared" si="26"/>
        <v>0</v>
      </c>
      <c r="EK39" s="398" t="str">
        <f t="shared" si="27"/>
        <v/>
      </c>
      <c r="EL39" s="398" t="str">
        <f t="shared" si="28"/>
        <v/>
      </c>
      <c r="EM39" s="398" t="str">
        <f t="shared" si="29"/>
        <v/>
      </c>
      <c r="EN39" s="398" t="str">
        <f t="shared" si="30"/>
        <v/>
      </c>
      <c r="EO39" s="398" t="str">
        <f t="shared" si="31"/>
        <v/>
      </c>
      <c r="EP39" s="398" t="str">
        <f t="shared" si="32"/>
        <v/>
      </c>
      <c r="EQ39" s="398" t="str">
        <f t="shared" si="33"/>
        <v/>
      </c>
      <c r="ER39" s="398" t="str">
        <f t="shared" si="34"/>
        <v/>
      </c>
      <c r="ES39" s="398" t="str">
        <f t="shared" si="35"/>
        <v/>
      </c>
      <c r="ET39" s="398" t="str">
        <f t="shared" si="36"/>
        <v/>
      </c>
      <c r="EU39" s="172" t="str">
        <f t="shared" si="37"/>
        <v/>
      </c>
      <c r="EV39" s="57" t="str">
        <f t="shared" si="38"/>
        <v/>
      </c>
      <c r="EW39" s="57" t="str">
        <f t="shared" si="39"/>
        <v/>
      </c>
      <c r="EX39" s="57" t="str">
        <f t="shared" si="40"/>
        <v/>
      </c>
      <c r="EY39" s="57" t="str">
        <f t="shared" si="41"/>
        <v/>
      </c>
      <c r="EZ39" s="57" t="str">
        <f t="shared" si="42"/>
        <v/>
      </c>
      <c r="FA39" s="57" t="str">
        <f t="shared" si="43"/>
        <v/>
      </c>
      <c r="FB39" s="57" t="str">
        <f t="shared" si="44"/>
        <v/>
      </c>
      <c r="FC39" s="57" t="str">
        <f t="shared" si="45"/>
        <v/>
      </c>
      <c r="FD39" s="57" t="str">
        <f t="shared" si="46"/>
        <v/>
      </c>
      <c r="FE39" s="57" t="str">
        <f t="shared" si="47"/>
        <v/>
      </c>
      <c r="FF39" s="56" t="str">
        <f t="shared" si="48"/>
        <v/>
      </c>
      <c r="FG39" s="59" t="str">
        <f t="shared" si="49"/>
        <v/>
      </c>
      <c r="FH39" s="59" t="str">
        <f t="shared" si="50"/>
        <v/>
      </c>
      <c r="FI39" s="59" t="str">
        <f t="shared" si="51"/>
        <v/>
      </c>
      <c r="FJ39" s="59" t="str">
        <f t="shared" si="52"/>
        <v/>
      </c>
      <c r="FK39" s="59" t="str">
        <f t="shared" si="53"/>
        <v/>
      </c>
      <c r="FL39" s="59" t="str">
        <f t="shared" si="54"/>
        <v/>
      </c>
      <c r="FM39" s="59" t="str">
        <f t="shared" si="55"/>
        <v/>
      </c>
      <c r="FN39" s="59" t="str">
        <f t="shared" si="56"/>
        <v/>
      </c>
      <c r="FO39" s="59" t="str">
        <f t="shared" si="57"/>
        <v/>
      </c>
      <c r="FP39" s="59" t="str">
        <f t="shared" si="58"/>
        <v/>
      </c>
      <c r="FQ39" s="66" t="str">
        <f t="shared" si="59"/>
        <v/>
      </c>
      <c r="FR39" s="331" t="str">
        <f t="shared" si="79"/>
        <v/>
      </c>
      <c r="FS39" s="331">
        <f t="shared" si="60"/>
        <v>0</v>
      </c>
      <c r="FT39" s="400">
        <f t="shared" si="61"/>
        <v>1</v>
      </c>
      <c r="FU39" s="400">
        <f t="shared" si="62"/>
        <v>0</v>
      </c>
      <c r="FV39" s="400">
        <f t="shared" si="63"/>
        <v>0</v>
      </c>
      <c r="FW39" s="402">
        <f t="shared" si="64"/>
        <v>0</v>
      </c>
      <c r="FX39" s="222">
        <f t="shared" si="65"/>
        <v>0</v>
      </c>
      <c r="FY39" s="222">
        <f t="shared" si="66"/>
        <v>0</v>
      </c>
      <c r="FZ39" s="222">
        <f t="shared" si="67"/>
        <v>0</v>
      </c>
      <c r="GA39" s="221">
        <f t="shared" si="68"/>
        <v>0</v>
      </c>
      <c r="GB39" s="222">
        <f t="shared" si="69"/>
        <v>0</v>
      </c>
      <c r="GC39" s="222">
        <f t="shared" si="70"/>
        <v>0</v>
      </c>
      <c r="GD39" s="222">
        <f t="shared" si="71"/>
        <v>0</v>
      </c>
      <c r="GE39" s="222">
        <f t="shared" si="72"/>
        <v>0</v>
      </c>
      <c r="GF39" s="222">
        <f t="shared" si="73"/>
        <v>0</v>
      </c>
      <c r="GG39" s="398">
        <f t="shared" si="74"/>
        <v>0</v>
      </c>
      <c r="GH39" s="399">
        <f t="shared" si="75"/>
        <v>0</v>
      </c>
      <c r="GI39" s="398" t="str">
        <f t="shared" si="76"/>
        <v/>
      </c>
      <c r="GJ39" s="398" t="str">
        <f t="shared" si="77"/>
        <v/>
      </c>
    </row>
    <row r="40" spans="1:192" s="69" customFormat="1" ht="14.25">
      <c r="A40" s="402">
        <f t="shared" si="0"/>
        <v>35</v>
      </c>
      <c r="B40" s="65" t="s">
        <v>769</v>
      </c>
      <c r="C40" s="91" t="s">
        <v>892</v>
      </c>
      <c r="D40" s="91"/>
      <c r="E40" s="91"/>
      <c r="F40" s="408">
        <v>3473625</v>
      </c>
      <c r="G40" s="408">
        <v>5565645</v>
      </c>
      <c r="H40" s="409">
        <f t="shared" si="1"/>
        <v>473561.12000000005</v>
      </c>
      <c r="I40" s="405">
        <f t="shared" si="2"/>
        <v>5563858.5320000006</v>
      </c>
      <c r="J40" s="435">
        <v>154</v>
      </c>
      <c r="K40" s="236" t="s">
        <v>1354</v>
      </c>
      <c r="L40" s="171">
        <v>7.5</v>
      </c>
      <c r="M40" s="407"/>
      <c r="N40" s="408"/>
      <c r="O40" s="407"/>
      <c r="P40" s="407"/>
      <c r="Q40" s="383" t="s">
        <v>1370</v>
      </c>
      <c r="R40" s="381" t="s">
        <v>1445</v>
      </c>
      <c r="S40" s="383" t="s">
        <v>1349</v>
      </c>
      <c r="T40" s="499" t="str">
        <f t="shared" si="3"/>
        <v>-</v>
      </c>
      <c r="U40" s="499" t="str">
        <f t="shared" si="4"/>
        <v>M</v>
      </c>
      <c r="V40" s="499" t="str">
        <f t="shared" si="5"/>
        <v>-</v>
      </c>
      <c r="W40" s="499" t="str">
        <f t="shared" si="78"/>
        <v>A</v>
      </c>
      <c r="X40" s="529" t="str">
        <f t="shared" si="80"/>
        <v>Na</v>
      </c>
      <c r="Y40" s="530" t="str">
        <f t="shared" si="81"/>
        <v>Cl</v>
      </c>
      <c r="Z40" s="404"/>
      <c r="AA40" s="193" t="s">
        <v>1456</v>
      </c>
      <c r="AB40" s="176">
        <v>4</v>
      </c>
      <c r="AC40" s="65" t="s">
        <v>970</v>
      </c>
      <c r="AD40" s="65" t="s">
        <v>1457</v>
      </c>
      <c r="AE40" s="406"/>
      <c r="AF40" s="392">
        <v>11</v>
      </c>
      <c r="AG40" s="408"/>
      <c r="AH40" s="204">
        <v>6</v>
      </c>
      <c r="AI40" s="556"/>
      <c r="AJ40" s="408"/>
      <c r="AK40" s="408"/>
      <c r="AL40" s="408"/>
      <c r="AM40" s="392"/>
      <c r="AN40" s="168"/>
      <c r="AO40" s="401"/>
      <c r="AP40" s="171"/>
      <c r="AS40" s="507">
        <f>SUM(AU40:BN40)+SUM(BO40:CL40)/1000</f>
        <v>10132</v>
      </c>
      <c r="AT40" s="509">
        <f>FR40</f>
        <v>-0.12547143482456327</v>
      </c>
      <c r="AU40" s="69">
        <v>2754</v>
      </c>
      <c r="AV40" s="69">
        <v>133</v>
      </c>
      <c r="AW40" s="401">
        <v>590</v>
      </c>
      <c r="AX40" s="401">
        <v>4854</v>
      </c>
      <c r="AY40" s="401">
        <v>27</v>
      </c>
      <c r="AZ40" s="70">
        <v>1632</v>
      </c>
      <c r="BB40" s="69">
        <v>142</v>
      </c>
      <c r="BL40" s="401"/>
      <c r="BN40" s="70"/>
      <c r="BO40" s="143"/>
      <c r="BP40" s="557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43"/>
      <c r="CE40" s="143"/>
      <c r="CF40" s="141"/>
      <c r="CG40" s="143"/>
      <c r="CH40" s="143"/>
      <c r="CI40" s="143"/>
      <c r="CJ40" s="143"/>
      <c r="CK40" s="143"/>
      <c r="CL40" s="144"/>
      <c r="CM40" s="143"/>
      <c r="CN40" s="143">
        <v>2450</v>
      </c>
      <c r="CO40" s="141"/>
      <c r="CQ40" s="70"/>
      <c r="DA40" s="70"/>
      <c r="DB40" s="182"/>
      <c r="DC40" s="141"/>
      <c r="DD40" s="182">
        <v>1.42</v>
      </c>
      <c r="DE40" s="182"/>
      <c r="DF40" s="182"/>
      <c r="DG40" s="182"/>
      <c r="DH40" s="182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1"/>
      <c r="DT40" s="402">
        <f t="shared" si="10"/>
        <v>0</v>
      </c>
      <c r="DU40" s="100">
        <f t="shared" si="11"/>
        <v>1</v>
      </c>
      <c r="DV40" s="100">
        <f t="shared" si="12"/>
        <v>0</v>
      </c>
      <c r="DW40" s="100">
        <f t="shared" si="13"/>
        <v>0</v>
      </c>
      <c r="DX40" s="100">
        <f t="shared" si="14"/>
        <v>0</v>
      </c>
      <c r="DY40" s="229">
        <f t="shared" si="15"/>
        <v>0</v>
      </c>
      <c r="DZ40" s="100">
        <f t="shared" si="16"/>
        <v>1</v>
      </c>
      <c r="EA40" s="400">
        <f t="shared" si="17"/>
        <v>0</v>
      </c>
      <c r="EB40" s="402">
        <f t="shared" si="18"/>
        <v>0</v>
      </c>
      <c r="EC40" s="19">
        <f t="shared" si="19"/>
        <v>0</v>
      </c>
      <c r="ED40" s="19">
        <f t="shared" si="20"/>
        <v>1</v>
      </c>
      <c r="EE40" s="19">
        <f t="shared" si="21"/>
        <v>0</v>
      </c>
      <c r="EF40" s="402">
        <f t="shared" si="22"/>
        <v>0</v>
      </c>
      <c r="EG40" s="400">
        <f t="shared" si="23"/>
        <v>0</v>
      </c>
      <c r="EH40" s="400">
        <f t="shared" si="24"/>
        <v>1</v>
      </c>
      <c r="EI40" s="402">
        <f t="shared" si="25"/>
        <v>0</v>
      </c>
      <c r="EJ40" s="229">
        <f t="shared" si="26"/>
        <v>2</v>
      </c>
      <c r="EK40" s="398">
        <f t="shared" si="27"/>
        <v>2754</v>
      </c>
      <c r="EL40" s="398">
        <f t="shared" si="28"/>
        <v>142</v>
      </c>
      <c r="EM40" s="398">
        <f t="shared" si="29"/>
        <v>133</v>
      </c>
      <c r="EN40" s="398">
        <f t="shared" si="30"/>
        <v>590</v>
      </c>
      <c r="EO40" s="398" t="str">
        <f t="shared" si="31"/>
        <v/>
      </c>
      <c r="EP40" s="398" t="str">
        <f t="shared" si="32"/>
        <v/>
      </c>
      <c r="EQ40" s="398">
        <f t="shared" si="33"/>
        <v>1632</v>
      </c>
      <c r="ER40" s="398" t="str">
        <f t="shared" si="34"/>
        <v/>
      </c>
      <c r="ES40" s="398" t="str">
        <f t="shared" si="35"/>
        <v/>
      </c>
      <c r="ET40" s="398">
        <f t="shared" si="36"/>
        <v>27</v>
      </c>
      <c r="EU40" s="172">
        <f t="shared" si="37"/>
        <v>4854</v>
      </c>
      <c r="EV40" s="57">
        <f t="shared" si="38"/>
        <v>119.79225569600432</v>
      </c>
      <c r="EW40" s="57">
        <f t="shared" si="39"/>
        <v>3.6317135549872122</v>
      </c>
      <c r="EX40" s="57">
        <f t="shared" si="40"/>
        <v>10.944250154289241</v>
      </c>
      <c r="EY40" s="57">
        <f t="shared" si="41"/>
        <v>29.442586955436894</v>
      </c>
      <c r="EZ40" s="57" t="str">
        <f t="shared" si="42"/>
        <v/>
      </c>
      <c r="FA40" s="57" t="str">
        <f t="shared" si="43"/>
        <v/>
      </c>
      <c r="FB40" s="57">
        <f t="shared" si="44"/>
        <v>26.746600543126437</v>
      </c>
      <c r="FC40" s="57" t="str">
        <f t="shared" si="45"/>
        <v/>
      </c>
      <c r="FD40" s="57" t="str">
        <f t="shared" si="46"/>
        <v/>
      </c>
      <c r="FE40" s="57">
        <f t="shared" si="47"/>
        <v>0.56213344215126393</v>
      </c>
      <c r="FF40" s="56">
        <f t="shared" si="48"/>
        <v>136.9136603390404</v>
      </c>
      <c r="FG40" s="59">
        <f t="shared" si="49"/>
        <v>73.128420741802088</v>
      </c>
      <c r="FH40" s="59">
        <f t="shared" si="50"/>
        <v>2.2170170794410473</v>
      </c>
      <c r="FI40" s="59">
        <f t="shared" si="51"/>
        <v>6.68103063371142</v>
      </c>
      <c r="FJ40" s="59">
        <f t="shared" si="52"/>
        <v>17.973531545045443</v>
      </c>
      <c r="FK40" s="59" t="str">
        <f t="shared" si="53"/>
        <v/>
      </c>
      <c r="FL40" s="59" t="str">
        <f t="shared" si="54"/>
        <v/>
      </c>
      <c r="FM40" s="59">
        <f t="shared" si="55"/>
        <v>16.286816821282816</v>
      </c>
      <c r="FN40" s="59" t="str">
        <f t="shared" si="56"/>
        <v/>
      </c>
      <c r="FO40" s="59" t="str">
        <f t="shared" si="57"/>
        <v/>
      </c>
      <c r="FP40" s="59">
        <f t="shared" si="58"/>
        <v>0.34230011349190453</v>
      </c>
      <c r="FQ40" s="66">
        <f t="shared" si="59"/>
        <v>83.370883065225271</v>
      </c>
      <c r="FR40" s="331">
        <f t="shared" si="79"/>
        <v>-0.12547143482456327</v>
      </c>
      <c r="FS40" s="331">
        <f t="shared" si="60"/>
        <v>0.12547143482456327</v>
      </c>
      <c r="FT40" s="400">
        <f t="shared" si="61"/>
        <v>0</v>
      </c>
      <c r="FU40" s="400">
        <f t="shared" si="62"/>
        <v>1</v>
      </c>
      <c r="FV40" s="400">
        <f t="shared" si="63"/>
        <v>0</v>
      </c>
      <c r="FW40" s="402">
        <f t="shared" si="64"/>
        <v>0</v>
      </c>
      <c r="FX40" s="222">
        <f t="shared" si="65"/>
        <v>73.128420741802088</v>
      </c>
      <c r="FY40" s="222">
        <f t="shared" si="66"/>
        <v>0</v>
      </c>
      <c r="FZ40" s="222">
        <f t="shared" si="67"/>
        <v>0</v>
      </c>
      <c r="GA40" s="221">
        <f t="shared" si="68"/>
        <v>83.370883065225271</v>
      </c>
      <c r="GB40" s="222">
        <f t="shared" si="69"/>
        <v>0</v>
      </c>
      <c r="GC40" s="222">
        <f t="shared" si="70"/>
        <v>0</v>
      </c>
      <c r="GD40" s="222">
        <f t="shared" si="71"/>
        <v>0</v>
      </c>
      <c r="GE40" s="222">
        <f t="shared" si="72"/>
        <v>0</v>
      </c>
      <c r="GF40" s="222">
        <f t="shared" si="73"/>
        <v>0</v>
      </c>
      <c r="GG40" s="398">
        <f t="shared" si="74"/>
        <v>0</v>
      </c>
      <c r="GH40" s="399">
        <f t="shared" si="75"/>
        <v>0</v>
      </c>
      <c r="GI40" s="398" t="str">
        <f t="shared" si="76"/>
        <v>Na</v>
      </c>
      <c r="GJ40" s="398" t="str">
        <f t="shared" si="77"/>
        <v>Cl</v>
      </c>
    </row>
    <row r="41" spans="1:192" ht="13.15">
      <c r="A41" s="402">
        <f t="shared" si="0"/>
        <v>36</v>
      </c>
      <c r="B41" s="383" t="s">
        <v>769</v>
      </c>
      <c r="C41" s="91" t="s">
        <v>218</v>
      </c>
      <c r="D41" s="91"/>
      <c r="E41" s="91"/>
      <c r="F41" s="558">
        <v>3473422</v>
      </c>
      <c r="G41" s="558">
        <v>5565853</v>
      </c>
      <c r="H41" s="409">
        <f t="shared" si="1"/>
        <v>473358.20120000001</v>
      </c>
      <c r="I41" s="405">
        <f t="shared" si="2"/>
        <v>5564066.4488000004</v>
      </c>
      <c r="J41" s="435">
        <v>157</v>
      </c>
      <c r="K41" s="400" t="s">
        <v>1356</v>
      </c>
      <c r="L41" s="19">
        <v>190</v>
      </c>
      <c r="Q41" s="65" t="s">
        <v>2866</v>
      </c>
      <c r="R41" s="381" t="s">
        <v>1445</v>
      </c>
      <c r="S41" s="382" t="s">
        <v>1349</v>
      </c>
      <c r="T41" s="499" t="str">
        <f t="shared" si="3"/>
        <v>-</v>
      </c>
      <c r="U41" s="499" t="str">
        <f t="shared" si="4"/>
        <v>M</v>
      </c>
      <c r="V41" s="499" t="str">
        <f t="shared" si="5"/>
        <v>-</v>
      </c>
      <c r="W41" s="499" t="str">
        <f t="shared" si="78"/>
        <v>A</v>
      </c>
      <c r="X41" s="529" t="str">
        <f t="shared" si="80"/>
        <v>Na</v>
      </c>
      <c r="Y41" s="530" t="str">
        <f t="shared" si="81"/>
        <v>Cl</v>
      </c>
      <c r="Z41" s="406"/>
      <c r="AA41" s="115" t="s">
        <v>1458</v>
      </c>
      <c r="AB41" s="102">
        <v>1</v>
      </c>
      <c r="AC41" s="385" t="s">
        <v>611</v>
      </c>
      <c r="AD41" s="385" t="s">
        <v>3021</v>
      </c>
      <c r="AE41" s="406"/>
      <c r="AF41" s="236">
        <v>11.5</v>
      </c>
      <c r="AG41" s="115">
        <v>17170</v>
      </c>
      <c r="AH41" s="115"/>
      <c r="AI41" s="236"/>
      <c r="AJ41" s="429">
        <v>1.0071000000000001</v>
      </c>
      <c r="AK41" s="102">
        <v>17</v>
      </c>
      <c r="AL41" s="124"/>
      <c r="AM41" s="123">
        <v>0.28000000000000003</v>
      </c>
      <c r="AN41" s="384"/>
      <c r="AO41" s="381"/>
      <c r="AP41" s="407"/>
      <c r="AQ41" s="384"/>
      <c r="AR41" s="384"/>
      <c r="AS41" s="507">
        <f>SUM(AU41:BN41)+SUM(BO41:CL41)/1000</f>
        <v>10076.665999999999</v>
      </c>
      <c r="AT41" s="509">
        <f>FR41</f>
        <v>-2.0521362583853116E-2</v>
      </c>
      <c r="AU41" s="384">
        <v>2828</v>
      </c>
      <c r="AV41" s="384">
        <v>121.2</v>
      </c>
      <c r="AW41" s="381">
        <v>572.5</v>
      </c>
      <c r="AX41" s="384">
        <v>5160</v>
      </c>
      <c r="AY41" s="384">
        <v>11.63</v>
      </c>
      <c r="AZ41" s="120">
        <v>1211</v>
      </c>
      <c r="BA41" s="384">
        <v>2.4969999999999999</v>
      </c>
      <c r="BB41" s="384">
        <v>132.1</v>
      </c>
      <c r="BC41" s="384" t="s">
        <v>1344</v>
      </c>
      <c r="BD41" s="384">
        <v>5.1559999999999997</v>
      </c>
      <c r="BE41" s="384">
        <v>11.3</v>
      </c>
      <c r="BF41" s="384">
        <v>0.73199999999999998</v>
      </c>
      <c r="BG41" s="384" t="s">
        <v>1344</v>
      </c>
      <c r="BH41" s="384">
        <v>0.20899999999999999</v>
      </c>
      <c r="BI41" s="385">
        <v>1.6E-2</v>
      </c>
      <c r="BJ41" s="385"/>
      <c r="BK41" s="385"/>
      <c r="BL41" s="381"/>
      <c r="BM41" s="384">
        <v>19.22</v>
      </c>
      <c r="BN41" s="120" t="s">
        <v>1344</v>
      </c>
      <c r="BO41" s="147"/>
      <c r="BP41" s="147" t="s">
        <v>1344</v>
      </c>
      <c r="BQ41" s="147" t="s">
        <v>1344</v>
      </c>
      <c r="BR41" s="147">
        <v>1106</v>
      </c>
      <c r="BS41" s="147"/>
      <c r="BT41" s="147"/>
      <c r="BU41" s="147" t="s">
        <v>1344</v>
      </c>
      <c r="BV41" s="147"/>
      <c r="BW41" s="147" t="s">
        <v>1344</v>
      </c>
      <c r="BX41" s="147" t="s">
        <v>1344</v>
      </c>
      <c r="BY41" s="147"/>
      <c r="BZ41" s="147"/>
      <c r="CA41" s="147" t="s">
        <v>1344</v>
      </c>
      <c r="CB41" s="147"/>
      <c r="CC41" s="147" t="s">
        <v>1344</v>
      </c>
      <c r="CD41" s="147" t="s">
        <v>1344</v>
      </c>
      <c r="CE41" s="147"/>
      <c r="CF41" s="145"/>
      <c r="CG41" s="147"/>
      <c r="CH41" s="147"/>
      <c r="CI41" s="147"/>
      <c r="CJ41" s="147"/>
      <c r="CK41" s="147"/>
      <c r="CL41" s="148"/>
      <c r="CM41" s="147"/>
      <c r="CN41" s="147">
        <v>2770</v>
      </c>
      <c r="CO41" s="145">
        <v>0.14899999999999999</v>
      </c>
      <c r="CP41" s="384"/>
      <c r="CQ41" s="120"/>
      <c r="CR41" s="220">
        <v>3.4</v>
      </c>
      <c r="CS41" s="384">
        <v>96.45</v>
      </c>
      <c r="CT41" s="384"/>
      <c r="CU41" s="384"/>
      <c r="CV41" s="384"/>
      <c r="CW41" s="384"/>
      <c r="CX41" s="384">
        <v>0.15</v>
      </c>
      <c r="CY41" s="384"/>
      <c r="CZ41" s="384"/>
      <c r="DA41" s="120"/>
      <c r="DB41" s="420"/>
      <c r="DC41" s="420"/>
      <c r="DD41" s="110"/>
      <c r="DE41" s="420"/>
      <c r="DF41" s="420"/>
      <c r="DG41" s="420"/>
      <c r="DH41" s="420"/>
      <c r="DI41" s="420"/>
      <c r="DJ41" s="420"/>
      <c r="DK41" s="180"/>
      <c r="DL41" s="180"/>
      <c r="DM41" s="180"/>
      <c r="DN41" s="420"/>
      <c r="DO41" s="110"/>
      <c r="DP41" s="180"/>
      <c r="DQ41" s="182"/>
      <c r="DR41" s="182"/>
      <c r="DS41" s="181"/>
      <c r="DT41" s="402">
        <f t="shared" si="10"/>
        <v>1</v>
      </c>
      <c r="DU41" s="100">
        <f t="shared" si="11"/>
        <v>0</v>
      </c>
      <c r="DV41" s="100">
        <f t="shared" si="12"/>
        <v>0</v>
      </c>
      <c r="DW41" s="100">
        <f t="shared" si="13"/>
        <v>1</v>
      </c>
      <c r="DX41" s="100">
        <f t="shared" si="14"/>
        <v>0</v>
      </c>
      <c r="DY41" s="229">
        <f t="shared" si="15"/>
        <v>0</v>
      </c>
      <c r="DZ41" s="100">
        <f t="shared" si="16"/>
        <v>1</v>
      </c>
      <c r="EA41" s="400">
        <f t="shared" si="17"/>
        <v>0</v>
      </c>
      <c r="EB41" s="402">
        <f t="shared" si="18"/>
        <v>0</v>
      </c>
      <c r="EC41" s="19">
        <f t="shared" si="19"/>
        <v>0</v>
      </c>
      <c r="ED41" s="19">
        <f t="shared" si="20"/>
        <v>1</v>
      </c>
      <c r="EE41" s="19">
        <f t="shared" si="21"/>
        <v>0</v>
      </c>
      <c r="EF41" s="402">
        <f t="shared" si="22"/>
        <v>0</v>
      </c>
      <c r="EG41" s="400">
        <f t="shared" si="23"/>
        <v>0</v>
      </c>
      <c r="EH41" s="400">
        <f t="shared" si="24"/>
        <v>1</v>
      </c>
      <c r="EI41" s="402">
        <f t="shared" si="25"/>
        <v>0</v>
      </c>
      <c r="EJ41" s="229">
        <f t="shared" si="26"/>
        <v>3</v>
      </c>
      <c r="EK41" s="398">
        <f t="shared" si="27"/>
        <v>2828</v>
      </c>
      <c r="EL41" s="398">
        <f t="shared" si="28"/>
        <v>132.1</v>
      </c>
      <c r="EM41" s="398">
        <f t="shared" si="29"/>
        <v>121.2</v>
      </c>
      <c r="EN41" s="398">
        <f t="shared" si="30"/>
        <v>572.5</v>
      </c>
      <c r="EO41" s="398">
        <f t="shared" si="31"/>
        <v>0.73199999999999998</v>
      </c>
      <c r="EP41" s="398">
        <f t="shared" si="32"/>
        <v>11.3</v>
      </c>
      <c r="EQ41" s="398">
        <f t="shared" si="33"/>
        <v>1211</v>
      </c>
      <c r="ER41" s="398" t="str">
        <f t="shared" si="34"/>
        <v/>
      </c>
      <c r="ES41" s="398" t="str">
        <f t="shared" si="35"/>
        <v/>
      </c>
      <c r="ET41" s="398">
        <f t="shared" si="36"/>
        <v>11.63</v>
      </c>
      <c r="EU41" s="172">
        <f t="shared" si="37"/>
        <v>5160</v>
      </c>
      <c r="EV41" s="57">
        <f t="shared" si="38"/>
        <v>123.01107447650698</v>
      </c>
      <c r="EW41" s="57">
        <f t="shared" si="39"/>
        <v>3.3785166240409206</v>
      </c>
      <c r="EX41" s="57">
        <f t="shared" si="40"/>
        <v>9.9732565315778654</v>
      </c>
      <c r="EY41" s="57">
        <f t="shared" si="41"/>
        <v>28.569289884724785</v>
      </c>
      <c r="EZ41" s="57">
        <f t="shared" si="42"/>
        <v>2.6693408697237669E-2</v>
      </c>
      <c r="FA41" s="57">
        <f t="shared" si="43"/>
        <v>0.60703733548213812</v>
      </c>
      <c r="FB41" s="57">
        <f t="shared" si="44"/>
        <v>19.846895378508648</v>
      </c>
      <c r="FC41" s="57" t="str">
        <f t="shared" si="45"/>
        <v/>
      </c>
      <c r="FD41" s="57" t="str">
        <f t="shared" si="46"/>
        <v/>
      </c>
      <c r="FE41" s="57">
        <f t="shared" si="47"/>
        <v>0.24213377526737775</v>
      </c>
      <c r="FF41" s="56">
        <f t="shared" si="48"/>
        <v>145.54480579922713</v>
      </c>
      <c r="FG41" s="59">
        <f t="shared" si="49"/>
        <v>74.297363199623135</v>
      </c>
      <c r="FH41" s="59">
        <f t="shared" si="50"/>
        <v>2.0405876280698001</v>
      </c>
      <c r="FI41" s="59">
        <f t="shared" si="51"/>
        <v>6.0237394556794168</v>
      </c>
      <c r="FJ41" s="59">
        <f t="shared" si="52"/>
        <v>17.255543177342961</v>
      </c>
      <c r="FK41" s="59">
        <f t="shared" si="53"/>
        <v>1.612253115790329E-2</v>
      </c>
      <c r="FL41" s="59">
        <f t="shared" si="54"/>
        <v>0.36664400812677617</v>
      </c>
      <c r="FM41" s="59">
        <f t="shared" si="55"/>
        <v>11.98239199384594</v>
      </c>
      <c r="FN41" s="59" t="str">
        <f t="shared" si="56"/>
        <v/>
      </c>
      <c r="FO41" s="59" t="str">
        <f t="shared" si="57"/>
        <v/>
      </c>
      <c r="FP41" s="59">
        <f t="shared" si="58"/>
        <v>0.14618617949411161</v>
      </c>
      <c r="FQ41" s="66">
        <f t="shared" si="59"/>
        <v>87.871421826659954</v>
      </c>
      <c r="FR41" s="331">
        <f t="shared" si="79"/>
        <v>-2.0521362583853116E-2</v>
      </c>
      <c r="FS41" s="331">
        <f t="shared" si="60"/>
        <v>2.0521362583853116E-2</v>
      </c>
      <c r="FT41" s="400">
        <f t="shared" si="61"/>
        <v>0</v>
      </c>
      <c r="FU41" s="400">
        <f t="shared" si="62"/>
        <v>1</v>
      </c>
      <c r="FV41" s="400">
        <f t="shared" si="63"/>
        <v>0</v>
      </c>
      <c r="FW41" s="402">
        <f t="shared" si="64"/>
        <v>0</v>
      </c>
      <c r="FX41" s="222">
        <f t="shared" si="65"/>
        <v>74.297363199623135</v>
      </c>
      <c r="FY41" s="222">
        <f t="shared" si="66"/>
        <v>0</v>
      </c>
      <c r="FZ41" s="222">
        <f t="shared" si="67"/>
        <v>0</v>
      </c>
      <c r="GA41" s="221">
        <f t="shared" si="68"/>
        <v>87.871421826659954</v>
      </c>
      <c r="GB41" s="222">
        <f t="shared" si="69"/>
        <v>0</v>
      </c>
      <c r="GC41" s="222">
        <f t="shared" si="70"/>
        <v>0</v>
      </c>
      <c r="GD41" s="222">
        <f t="shared" si="71"/>
        <v>0</v>
      </c>
      <c r="GE41" s="222">
        <f t="shared" si="72"/>
        <v>0</v>
      </c>
      <c r="GF41" s="222">
        <f t="shared" si="73"/>
        <v>0</v>
      </c>
      <c r="GG41" s="398">
        <f t="shared" si="74"/>
        <v>0</v>
      </c>
      <c r="GH41" s="399">
        <f t="shared" si="75"/>
        <v>0</v>
      </c>
      <c r="GI41" s="398" t="str">
        <f t="shared" si="76"/>
        <v>Na</v>
      </c>
      <c r="GJ41" s="398" t="str">
        <f t="shared" si="77"/>
        <v>Cl</v>
      </c>
    </row>
    <row r="42" spans="1:192" s="69" customFormat="1" ht="14.25">
      <c r="A42" s="402">
        <f t="shared" si="0"/>
        <v>37</v>
      </c>
      <c r="B42" s="382" t="s">
        <v>769</v>
      </c>
      <c r="C42" s="2" t="s">
        <v>218</v>
      </c>
      <c r="D42" s="2"/>
      <c r="E42" s="2"/>
      <c r="F42" s="558">
        <v>3473422</v>
      </c>
      <c r="G42" s="558">
        <v>5565853</v>
      </c>
      <c r="H42" s="409">
        <f t="shared" si="1"/>
        <v>473358.20120000001</v>
      </c>
      <c r="I42" s="405">
        <f t="shared" si="2"/>
        <v>5564066.4488000004</v>
      </c>
      <c r="J42" s="435">
        <v>157</v>
      </c>
      <c r="K42" s="400" t="s">
        <v>1356</v>
      </c>
      <c r="L42" s="19">
        <v>190</v>
      </c>
      <c r="M42" s="19"/>
      <c r="N42" s="408"/>
      <c r="O42" s="19"/>
      <c r="P42" s="19"/>
      <c r="Q42" s="65" t="s">
        <v>2866</v>
      </c>
      <c r="R42" s="381" t="s">
        <v>1445</v>
      </c>
      <c r="S42" s="382" t="s">
        <v>1349</v>
      </c>
      <c r="T42" s="499" t="str">
        <f t="shared" si="3"/>
        <v>-</v>
      </c>
      <c r="U42" s="499" t="str">
        <f t="shared" si="4"/>
        <v>M</v>
      </c>
      <c r="V42" s="499" t="str">
        <f t="shared" si="5"/>
        <v>-</v>
      </c>
      <c r="W42" s="499" t="str">
        <f t="shared" si="78"/>
        <v>A</v>
      </c>
      <c r="X42" s="529" t="str">
        <f t="shared" si="80"/>
        <v>Na</v>
      </c>
      <c r="Y42" s="530" t="str">
        <f t="shared" si="81"/>
        <v>Cl</v>
      </c>
      <c r="Z42" s="404" t="s">
        <v>1446</v>
      </c>
      <c r="AA42" s="51">
        <v>21914</v>
      </c>
      <c r="AB42" s="100">
        <v>2</v>
      </c>
      <c r="AC42" s="398"/>
      <c r="AD42" s="2" t="s">
        <v>1459</v>
      </c>
      <c r="AE42" s="70"/>
      <c r="AF42" s="391">
        <v>11.4</v>
      </c>
      <c r="AG42" s="400"/>
      <c r="AH42" s="400"/>
      <c r="AI42" s="554"/>
      <c r="AJ42" s="400"/>
      <c r="AK42" s="400"/>
      <c r="AL42" s="400"/>
      <c r="AM42" s="391">
        <v>0.13</v>
      </c>
      <c r="AN42" s="398"/>
      <c r="AO42" s="399"/>
      <c r="AP42" s="19"/>
      <c r="AQ42" s="398"/>
      <c r="AR42" s="69">
        <v>11159</v>
      </c>
      <c r="AS42" s="507">
        <f>SUM(AU42:BN42)+SUM(BO42:CL42)/1000</f>
        <v>11136.6</v>
      </c>
      <c r="AT42" s="509">
        <f>FR42</f>
        <v>-7.0531167572009251E-2</v>
      </c>
      <c r="AU42" s="398">
        <v>2995</v>
      </c>
      <c r="AV42" s="398">
        <v>152.30000000000001</v>
      </c>
      <c r="AW42" s="399">
        <v>734.7</v>
      </c>
      <c r="AX42" s="398">
        <v>5744</v>
      </c>
      <c r="AY42" s="398">
        <v>20.6</v>
      </c>
      <c r="AZ42" s="172">
        <v>1324</v>
      </c>
      <c r="BA42" s="398"/>
      <c r="BB42" s="117">
        <v>160</v>
      </c>
      <c r="BC42" s="117"/>
      <c r="BD42" s="117"/>
      <c r="BE42" s="117">
        <v>6</v>
      </c>
      <c r="BF42" s="398"/>
      <c r="BG42" s="398"/>
      <c r="BH42" s="398"/>
      <c r="BI42" s="2"/>
      <c r="BJ42" s="2"/>
      <c r="BK42" s="2"/>
      <c r="BL42" s="399"/>
      <c r="BM42" s="398"/>
      <c r="BN42" s="172"/>
      <c r="BO42" s="138"/>
      <c r="BP42" s="553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49"/>
      <c r="CG42" s="138"/>
      <c r="CH42" s="138"/>
      <c r="CI42" s="138"/>
      <c r="CJ42" s="138"/>
      <c r="CK42" s="138"/>
      <c r="CL42" s="139"/>
      <c r="CM42" s="138"/>
      <c r="CN42" s="138">
        <v>3066</v>
      </c>
      <c r="CO42" s="149"/>
      <c r="CP42" s="398"/>
      <c r="CQ42" s="172"/>
      <c r="CR42" s="398"/>
      <c r="CS42" s="398"/>
      <c r="CT42" s="398"/>
      <c r="CU42" s="398"/>
      <c r="CV42" s="398"/>
      <c r="CW42" s="398"/>
      <c r="CX42" s="398"/>
      <c r="CY42" s="398"/>
      <c r="CZ42" s="398"/>
      <c r="DA42" s="172"/>
      <c r="DB42" s="241"/>
      <c r="DC42" s="241"/>
      <c r="DD42" s="241"/>
      <c r="DE42" s="241"/>
      <c r="DF42" s="241"/>
      <c r="DG42" s="241"/>
      <c r="DH42" s="241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472"/>
      <c r="DT42" s="402">
        <f t="shared" si="10"/>
        <v>0</v>
      </c>
      <c r="DU42" s="100">
        <f t="shared" si="11"/>
        <v>0</v>
      </c>
      <c r="DV42" s="100">
        <f t="shared" si="12"/>
        <v>0</v>
      </c>
      <c r="DW42" s="100">
        <f t="shared" si="13"/>
        <v>1</v>
      </c>
      <c r="DX42" s="100">
        <f t="shared" si="14"/>
        <v>0</v>
      </c>
      <c r="DY42" s="229">
        <f t="shared" si="15"/>
        <v>0</v>
      </c>
      <c r="DZ42" s="100">
        <f t="shared" si="16"/>
        <v>1</v>
      </c>
      <c r="EA42" s="400">
        <f t="shared" si="17"/>
        <v>0</v>
      </c>
      <c r="EB42" s="402">
        <f t="shared" si="18"/>
        <v>0</v>
      </c>
      <c r="EC42" s="19">
        <f t="shared" si="19"/>
        <v>0</v>
      </c>
      <c r="ED42" s="19">
        <f t="shared" si="20"/>
        <v>1</v>
      </c>
      <c r="EE42" s="19">
        <f t="shared" si="21"/>
        <v>0</v>
      </c>
      <c r="EF42" s="402">
        <f t="shared" si="22"/>
        <v>0</v>
      </c>
      <c r="EG42" s="400">
        <f t="shared" si="23"/>
        <v>0</v>
      </c>
      <c r="EH42" s="400">
        <f t="shared" si="24"/>
        <v>1</v>
      </c>
      <c r="EI42" s="402">
        <f t="shared" si="25"/>
        <v>0</v>
      </c>
      <c r="EJ42" s="229">
        <f t="shared" si="26"/>
        <v>3</v>
      </c>
      <c r="EK42" s="398">
        <f t="shared" si="27"/>
        <v>2995</v>
      </c>
      <c r="EL42" s="398">
        <f t="shared" si="28"/>
        <v>160</v>
      </c>
      <c r="EM42" s="398">
        <f t="shared" si="29"/>
        <v>152.30000000000001</v>
      </c>
      <c r="EN42" s="398">
        <f t="shared" si="30"/>
        <v>734.7</v>
      </c>
      <c r="EO42" s="398" t="str">
        <f t="shared" si="31"/>
        <v/>
      </c>
      <c r="EP42" s="398">
        <f t="shared" si="32"/>
        <v>6</v>
      </c>
      <c r="EQ42" s="398">
        <f t="shared" si="33"/>
        <v>1324</v>
      </c>
      <c r="ER42" s="398" t="str">
        <f t="shared" si="34"/>
        <v/>
      </c>
      <c r="ES42" s="398" t="str">
        <f t="shared" si="35"/>
        <v/>
      </c>
      <c r="ET42" s="398">
        <f t="shared" si="36"/>
        <v>20.6</v>
      </c>
      <c r="EU42" s="172">
        <f t="shared" si="37"/>
        <v>5744</v>
      </c>
      <c r="EV42" s="57">
        <f t="shared" si="38"/>
        <v>130.27516550818189</v>
      </c>
      <c r="EW42" s="57">
        <f t="shared" si="39"/>
        <v>4.0920716112531972</v>
      </c>
      <c r="EX42" s="57">
        <f t="shared" si="40"/>
        <v>12.532400740588358</v>
      </c>
      <c r="EY42" s="57">
        <f t="shared" si="41"/>
        <v>36.663506162982181</v>
      </c>
      <c r="EZ42" s="57" t="str">
        <f t="shared" si="42"/>
        <v/>
      </c>
      <c r="FA42" s="57">
        <f t="shared" si="43"/>
        <v>0.32232070910556004</v>
      </c>
      <c r="FB42" s="57">
        <f t="shared" si="44"/>
        <v>21.698835244546203</v>
      </c>
      <c r="FC42" s="57" t="str">
        <f t="shared" si="45"/>
        <v/>
      </c>
      <c r="FD42" s="57" t="str">
        <f t="shared" si="46"/>
        <v/>
      </c>
      <c r="FE42" s="57">
        <f t="shared" si="47"/>
        <v>0.42888699660429763</v>
      </c>
      <c r="FF42" s="56">
        <f t="shared" si="48"/>
        <v>162.01731870363577</v>
      </c>
      <c r="FG42" s="59">
        <f t="shared" si="49"/>
        <v>70.845820085872418</v>
      </c>
      <c r="FH42" s="59">
        <f t="shared" si="50"/>
        <v>2.2253371777995756</v>
      </c>
      <c r="FI42" s="59">
        <f t="shared" si="51"/>
        <v>6.815329726493534</v>
      </c>
      <c r="FJ42" s="59">
        <f t="shared" si="52"/>
        <v>19.938229601994081</v>
      </c>
      <c r="FK42" s="59" t="str">
        <f t="shared" si="53"/>
        <v/>
      </c>
      <c r="FL42" s="59">
        <f t="shared" si="54"/>
        <v>0.17528340784037752</v>
      </c>
      <c r="FM42" s="59">
        <f t="shared" si="55"/>
        <v>11.783556664473165</v>
      </c>
      <c r="FN42" s="59" t="str">
        <f t="shared" si="56"/>
        <v/>
      </c>
      <c r="FO42" s="59" t="str">
        <f t="shared" si="57"/>
        <v/>
      </c>
      <c r="FP42" s="59">
        <f t="shared" si="58"/>
        <v>0.23290716622278979</v>
      </c>
      <c r="FQ42" s="66">
        <f t="shared" si="59"/>
        <v>87.983536169304045</v>
      </c>
      <c r="FR42" s="331">
        <f t="shared" si="79"/>
        <v>-7.0531167572009251E-2</v>
      </c>
      <c r="FS42" s="331">
        <f t="shared" si="60"/>
        <v>7.0531167572009251E-2</v>
      </c>
      <c r="FT42" s="400">
        <f t="shared" si="61"/>
        <v>0</v>
      </c>
      <c r="FU42" s="400">
        <f t="shared" si="62"/>
        <v>1</v>
      </c>
      <c r="FV42" s="400">
        <f t="shared" si="63"/>
        <v>0</v>
      </c>
      <c r="FW42" s="402">
        <f t="shared" si="64"/>
        <v>0</v>
      </c>
      <c r="FX42" s="222">
        <f t="shared" si="65"/>
        <v>70.845820085872418</v>
      </c>
      <c r="FY42" s="222">
        <f t="shared" si="66"/>
        <v>0</v>
      </c>
      <c r="FZ42" s="222">
        <f t="shared" si="67"/>
        <v>0</v>
      </c>
      <c r="GA42" s="221">
        <f t="shared" si="68"/>
        <v>87.983536169304045</v>
      </c>
      <c r="GB42" s="222">
        <f t="shared" si="69"/>
        <v>0</v>
      </c>
      <c r="GC42" s="222">
        <f t="shared" si="70"/>
        <v>0</v>
      </c>
      <c r="GD42" s="222">
        <f t="shared" si="71"/>
        <v>0</v>
      </c>
      <c r="GE42" s="222">
        <f t="shared" si="72"/>
        <v>0</v>
      </c>
      <c r="GF42" s="222">
        <f t="shared" si="73"/>
        <v>0</v>
      </c>
      <c r="GG42" s="398">
        <f t="shared" si="74"/>
        <v>0</v>
      </c>
      <c r="GH42" s="399">
        <f t="shared" si="75"/>
        <v>0</v>
      </c>
      <c r="GI42" s="398" t="str">
        <f t="shared" si="76"/>
        <v>Na</v>
      </c>
      <c r="GJ42" s="398" t="str">
        <f t="shared" si="77"/>
        <v>Cl</v>
      </c>
    </row>
    <row r="43" spans="1:192" ht="14.25">
      <c r="A43" s="402">
        <f t="shared" si="0"/>
        <v>38</v>
      </c>
      <c r="B43" s="382" t="s">
        <v>769</v>
      </c>
      <c r="C43" s="2" t="s">
        <v>218</v>
      </c>
      <c r="D43" s="2"/>
      <c r="E43" s="2"/>
      <c r="F43" s="558">
        <v>3473422</v>
      </c>
      <c r="G43" s="558">
        <v>5565853</v>
      </c>
      <c r="H43" s="409">
        <f t="shared" si="1"/>
        <v>473358.20120000001</v>
      </c>
      <c r="I43" s="405">
        <f t="shared" si="2"/>
        <v>5564066.4488000004</v>
      </c>
      <c r="J43" s="435">
        <v>157</v>
      </c>
      <c r="K43" s="391" t="s">
        <v>1355</v>
      </c>
      <c r="L43" s="19">
        <v>190</v>
      </c>
      <c r="M43" s="171"/>
      <c r="Q43" s="65" t="s">
        <v>2866</v>
      </c>
      <c r="R43" s="381" t="s">
        <v>1445</v>
      </c>
      <c r="S43" s="382" t="s">
        <v>1349</v>
      </c>
      <c r="T43" s="499" t="str">
        <f t="shared" si="3"/>
        <v>-</v>
      </c>
      <c r="U43" s="499" t="str">
        <f t="shared" si="4"/>
        <v>-</v>
      </c>
      <c r="V43" s="499" t="str">
        <f t="shared" si="5"/>
        <v>-</v>
      </c>
      <c r="W43" s="499" t="str">
        <f t="shared" si="78"/>
        <v>-</v>
      </c>
      <c r="X43" s="529" t="str">
        <f t="shared" si="80"/>
        <v/>
      </c>
      <c r="Y43" s="530" t="str">
        <f t="shared" si="81"/>
        <v/>
      </c>
      <c r="Z43" s="404"/>
      <c r="AA43" s="177">
        <v>31530</v>
      </c>
      <c r="AB43" s="176">
        <v>3</v>
      </c>
      <c r="AC43" s="91" t="s">
        <v>405</v>
      </c>
      <c r="AD43" s="91" t="s">
        <v>1453</v>
      </c>
      <c r="AE43" s="61" t="s">
        <v>1454</v>
      </c>
      <c r="AF43" s="392" t="s">
        <v>3116</v>
      </c>
      <c r="AG43" s="408"/>
      <c r="AH43" s="408"/>
      <c r="AI43" s="559"/>
      <c r="AJ43" s="408"/>
      <c r="AK43" s="408"/>
      <c r="AL43" s="408"/>
      <c r="AM43" s="392"/>
      <c r="AN43" s="69"/>
      <c r="AO43" s="401"/>
      <c r="AP43" s="171"/>
      <c r="AQ43" s="69"/>
      <c r="AR43" s="69"/>
      <c r="AS43" s="508"/>
      <c r="AT43" s="511"/>
      <c r="AU43" s="403"/>
      <c r="AV43" s="403"/>
      <c r="AW43" s="55"/>
      <c r="AX43" s="403"/>
      <c r="AY43" s="403"/>
      <c r="AZ43" s="53"/>
      <c r="BA43" s="69"/>
      <c r="BB43" s="384"/>
      <c r="BC43" s="384"/>
      <c r="BD43" s="384"/>
      <c r="BE43" s="384"/>
      <c r="BF43" s="69"/>
      <c r="BG43" s="69"/>
      <c r="BH43" s="69"/>
      <c r="BI43" s="91"/>
      <c r="BJ43" s="91"/>
      <c r="BK43" s="91"/>
      <c r="BL43" s="401"/>
      <c r="BM43" s="69"/>
      <c r="BN43" s="70"/>
      <c r="BO43" s="143"/>
      <c r="BP43" s="557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1"/>
      <c r="CG43" s="143"/>
      <c r="CH43" s="143"/>
      <c r="CI43" s="143"/>
      <c r="CJ43" s="143"/>
      <c r="CK43" s="143"/>
      <c r="CL43" s="144"/>
      <c r="CM43" s="143"/>
      <c r="CN43" s="143" t="s">
        <v>3116</v>
      </c>
      <c r="CO43" s="141"/>
      <c r="CP43" s="69"/>
      <c r="CQ43" s="70"/>
      <c r="CR43" s="69"/>
      <c r="CS43" s="69"/>
      <c r="CT43" s="69"/>
      <c r="CU43" s="69"/>
      <c r="CV43" s="69"/>
      <c r="CW43" s="69"/>
      <c r="CX43" s="69"/>
      <c r="CY43" s="69"/>
      <c r="CZ43" s="69"/>
      <c r="DA43" s="70"/>
      <c r="DB43" s="370">
        <v>-62</v>
      </c>
      <c r="DC43" s="182">
        <v>0</v>
      </c>
      <c r="DD43" s="182"/>
      <c r="DE43" s="182"/>
      <c r="DF43" s="182"/>
      <c r="DG43" s="182">
        <v>-9.2200000000000006</v>
      </c>
      <c r="DH43" s="182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1"/>
      <c r="DT43" s="402">
        <f t="shared" si="10"/>
        <v>0</v>
      </c>
      <c r="DU43" s="100">
        <f t="shared" si="11"/>
        <v>0</v>
      </c>
      <c r="DV43" s="100">
        <f t="shared" si="12"/>
        <v>0</v>
      </c>
      <c r="DW43" s="100">
        <f t="shared" si="13"/>
        <v>1</v>
      </c>
      <c r="DX43" s="100">
        <f t="shared" si="14"/>
        <v>0</v>
      </c>
      <c r="DY43" s="229">
        <f t="shared" si="15"/>
        <v>0</v>
      </c>
      <c r="DZ43" s="100">
        <f t="shared" si="16"/>
        <v>0</v>
      </c>
      <c r="EA43" s="400">
        <f t="shared" si="17"/>
        <v>0</v>
      </c>
      <c r="EB43" s="402">
        <f t="shared" si="18"/>
        <v>1</v>
      </c>
      <c r="EC43" s="19">
        <f t="shared" si="19"/>
        <v>0</v>
      </c>
      <c r="ED43" s="19">
        <f t="shared" si="20"/>
        <v>0</v>
      </c>
      <c r="EE43" s="19">
        <f t="shared" si="21"/>
        <v>0</v>
      </c>
      <c r="EF43" s="402">
        <f t="shared" si="22"/>
        <v>1</v>
      </c>
      <c r="EG43" s="400">
        <f t="shared" si="23"/>
        <v>0</v>
      </c>
      <c r="EH43" s="400">
        <f t="shared" si="24"/>
        <v>0</v>
      </c>
      <c r="EI43" s="402">
        <f t="shared" si="25"/>
        <v>1</v>
      </c>
      <c r="EJ43" s="229">
        <f t="shared" si="26"/>
        <v>1</v>
      </c>
      <c r="EK43" s="398" t="str">
        <f t="shared" si="27"/>
        <v/>
      </c>
      <c r="EL43" s="398" t="str">
        <f t="shared" si="28"/>
        <v/>
      </c>
      <c r="EM43" s="398" t="str">
        <f t="shared" si="29"/>
        <v/>
      </c>
      <c r="EN43" s="398" t="str">
        <f t="shared" si="30"/>
        <v/>
      </c>
      <c r="EO43" s="398" t="str">
        <f t="shared" si="31"/>
        <v/>
      </c>
      <c r="EP43" s="398" t="str">
        <f t="shared" si="32"/>
        <v/>
      </c>
      <c r="EQ43" s="398" t="str">
        <f t="shared" si="33"/>
        <v/>
      </c>
      <c r="ER43" s="398" t="str">
        <f t="shared" si="34"/>
        <v/>
      </c>
      <c r="ES43" s="398" t="str">
        <f t="shared" si="35"/>
        <v/>
      </c>
      <c r="ET43" s="398" t="str">
        <f t="shared" si="36"/>
        <v/>
      </c>
      <c r="EU43" s="172" t="str">
        <f t="shared" si="37"/>
        <v/>
      </c>
      <c r="EV43" s="57" t="str">
        <f t="shared" si="38"/>
        <v/>
      </c>
      <c r="EW43" s="57" t="str">
        <f t="shared" si="39"/>
        <v/>
      </c>
      <c r="EX43" s="57" t="str">
        <f t="shared" si="40"/>
        <v/>
      </c>
      <c r="EY43" s="57" t="str">
        <f t="shared" si="41"/>
        <v/>
      </c>
      <c r="EZ43" s="57" t="str">
        <f t="shared" si="42"/>
        <v/>
      </c>
      <c r="FA43" s="57" t="str">
        <f t="shared" si="43"/>
        <v/>
      </c>
      <c r="FB43" s="57" t="str">
        <f t="shared" si="44"/>
        <v/>
      </c>
      <c r="FC43" s="57" t="str">
        <f t="shared" si="45"/>
        <v/>
      </c>
      <c r="FD43" s="57" t="str">
        <f t="shared" si="46"/>
        <v/>
      </c>
      <c r="FE43" s="57" t="str">
        <f t="shared" si="47"/>
        <v/>
      </c>
      <c r="FF43" s="56" t="str">
        <f t="shared" si="48"/>
        <v/>
      </c>
      <c r="FG43" s="59" t="str">
        <f t="shared" si="49"/>
        <v/>
      </c>
      <c r="FH43" s="59" t="str">
        <f t="shared" si="50"/>
        <v/>
      </c>
      <c r="FI43" s="59" t="str">
        <f t="shared" si="51"/>
        <v/>
      </c>
      <c r="FJ43" s="59" t="str">
        <f t="shared" si="52"/>
        <v/>
      </c>
      <c r="FK43" s="59" t="str">
        <f t="shared" si="53"/>
        <v/>
      </c>
      <c r="FL43" s="59" t="str">
        <f t="shared" si="54"/>
        <v/>
      </c>
      <c r="FM43" s="59" t="str">
        <f t="shared" si="55"/>
        <v/>
      </c>
      <c r="FN43" s="59" t="str">
        <f t="shared" si="56"/>
        <v/>
      </c>
      <c r="FO43" s="59" t="str">
        <f t="shared" si="57"/>
        <v/>
      </c>
      <c r="FP43" s="59" t="str">
        <f t="shared" si="58"/>
        <v/>
      </c>
      <c r="FQ43" s="66" t="str">
        <f t="shared" si="59"/>
        <v/>
      </c>
      <c r="FR43" s="331" t="str">
        <f t="shared" si="79"/>
        <v/>
      </c>
      <c r="FS43" s="331">
        <f t="shared" si="60"/>
        <v>0</v>
      </c>
      <c r="FT43" s="400">
        <f t="shared" si="61"/>
        <v>1</v>
      </c>
      <c r="FU43" s="400">
        <f t="shared" si="62"/>
        <v>0</v>
      </c>
      <c r="FV43" s="400">
        <f t="shared" si="63"/>
        <v>0</v>
      </c>
      <c r="FW43" s="402">
        <f t="shared" si="64"/>
        <v>0</v>
      </c>
      <c r="FX43" s="222">
        <f t="shared" si="65"/>
        <v>0</v>
      </c>
      <c r="FY43" s="222">
        <f t="shared" si="66"/>
        <v>0</v>
      </c>
      <c r="FZ43" s="222">
        <f t="shared" si="67"/>
        <v>0</v>
      </c>
      <c r="GA43" s="221">
        <f t="shared" si="68"/>
        <v>0</v>
      </c>
      <c r="GB43" s="222">
        <f t="shared" si="69"/>
        <v>0</v>
      </c>
      <c r="GC43" s="222">
        <f t="shared" si="70"/>
        <v>0</v>
      </c>
      <c r="GD43" s="222">
        <f t="shared" si="71"/>
        <v>0</v>
      </c>
      <c r="GE43" s="222">
        <f t="shared" si="72"/>
        <v>0</v>
      </c>
      <c r="GF43" s="222">
        <f t="shared" si="73"/>
        <v>0</v>
      </c>
      <c r="GG43" s="398">
        <f t="shared" si="74"/>
        <v>0</v>
      </c>
      <c r="GH43" s="399">
        <f t="shared" si="75"/>
        <v>0</v>
      </c>
      <c r="GI43" s="398" t="str">
        <f t="shared" si="76"/>
        <v/>
      </c>
      <c r="GJ43" s="398" t="str">
        <f t="shared" si="77"/>
        <v/>
      </c>
    </row>
    <row r="44" spans="1:192" s="69" customFormat="1">
      <c r="A44" s="402">
        <f t="shared" si="0"/>
        <v>39</v>
      </c>
      <c r="B44" s="382" t="s">
        <v>769</v>
      </c>
      <c r="C44" s="134" t="s">
        <v>218</v>
      </c>
      <c r="D44" s="134"/>
      <c r="E44" s="134"/>
      <c r="F44" s="391">
        <v>3473422</v>
      </c>
      <c r="G44" s="391">
        <v>5565853</v>
      </c>
      <c r="H44" s="409">
        <f t="shared" si="1"/>
        <v>473358.20120000001</v>
      </c>
      <c r="I44" s="405">
        <f t="shared" si="2"/>
        <v>5564066.4488000004</v>
      </c>
      <c r="J44" s="435">
        <v>157</v>
      </c>
      <c r="K44" s="391" t="s">
        <v>1355</v>
      </c>
      <c r="L44" s="171">
        <v>75.3</v>
      </c>
      <c r="M44" s="19"/>
      <c r="N44" s="408"/>
      <c r="O44" s="19"/>
      <c r="P44" s="19"/>
      <c r="Q44" s="65" t="s">
        <v>2866</v>
      </c>
      <c r="R44" s="381" t="s">
        <v>1445</v>
      </c>
      <c r="S44" s="382" t="s">
        <v>1349</v>
      </c>
      <c r="T44" s="499" t="str">
        <f t="shared" si="3"/>
        <v>-</v>
      </c>
      <c r="U44" s="499" t="str">
        <f t="shared" si="4"/>
        <v>M</v>
      </c>
      <c r="V44" s="499" t="str">
        <f t="shared" si="5"/>
        <v>-</v>
      </c>
      <c r="W44" s="499" t="str">
        <f t="shared" si="78"/>
        <v>A</v>
      </c>
      <c r="X44" s="529" t="str">
        <f t="shared" si="80"/>
        <v>Na</v>
      </c>
      <c r="Y44" s="530" t="str">
        <f t="shared" si="81"/>
        <v>Cl</v>
      </c>
      <c r="Z44" s="404" t="s">
        <v>1446</v>
      </c>
      <c r="AA44" s="391" t="s">
        <v>1460</v>
      </c>
      <c r="AB44" s="100">
        <v>4</v>
      </c>
      <c r="AC44" s="132" t="s">
        <v>456</v>
      </c>
      <c r="AD44" s="132" t="s">
        <v>1461</v>
      </c>
      <c r="AE44" s="183"/>
      <c r="AF44" s="391">
        <v>11.96</v>
      </c>
      <c r="AG44" s="400">
        <v>15300</v>
      </c>
      <c r="AH44" s="400">
        <v>5.84</v>
      </c>
      <c r="AI44" s="185">
        <v>110</v>
      </c>
      <c r="AJ44" s="400">
        <v>1.0055000000000001</v>
      </c>
      <c r="AK44" s="400">
        <v>20</v>
      </c>
      <c r="AL44" s="156"/>
      <c r="AM44" s="156">
        <v>0.22</v>
      </c>
      <c r="AN44" s="163"/>
      <c r="AO44" s="164"/>
      <c r="AP44" s="171"/>
      <c r="AQ44" s="163"/>
      <c r="AR44" s="168">
        <v>9634</v>
      </c>
      <c r="AS44" s="507">
        <f>SUM(AU44:BN44)+SUM(BO44:CL44)/1000</f>
        <v>9651.003999999999</v>
      </c>
      <c r="AT44" s="509">
        <f>FR44</f>
        <v>-8.6749000382773334E-2</v>
      </c>
      <c r="AU44" s="163">
        <v>2640</v>
      </c>
      <c r="AV44" s="163">
        <v>115</v>
      </c>
      <c r="AW44" s="164">
        <v>596</v>
      </c>
      <c r="AX44" s="165">
        <v>4896</v>
      </c>
      <c r="AY44" s="132">
        <v>18</v>
      </c>
      <c r="AZ44" s="133">
        <v>1176</v>
      </c>
      <c r="BA44" s="163">
        <v>1.8</v>
      </c>
      <c r="BB44" s="163">
        <v>140</v>
      </c>
      <c r="BC44" s="163">
        <v>9.6999999999999993</v>
      </c>
      <c r="BD44" s="163">
        <v>4</v>
      </c>
      <c r="BE44" s="163">
        <v>3.9</v>
      </c>
      <c r="BF44" s="163">
        <v>0.84</v>
      </c>
      <c r="BG44" s="165">
        <v>0.51</v>
      </c>
      <c r="BH44" s="165">
        <v>3.9</v>
      </c>
      <c r="BI44" s="166">
        <v>0.93</v>
      </c>
      <c r="BJ44" s="166">
        <v>24</v>
      </c>
      <c r="BK44" s="170" t="s">
        <v>1393</v>
      </c>
      <c r="BL44" s="164"/>
      <c r="BM44" s="165">
        <v>17.899999999999999</v>
      </c>
      <c r="BN44" s="162">
        <v>1.8</v>
      </c>
      <c r="BO44" s="138" t="s">
        <v>457</v>
      </c>
      <c r="BP44" s="138"/>
      <c r="BQ44" s="138">
        <v>12</v>
      </c>
      <c r="BR44" s="138">
        <v>640</v>
      </c>
      <c r="BS44" s="138"/>
      <c r="BT44" s="138" t="s">
        <v>1406</v>
      </c>
      <c r="BU44" s="138" t="s">
        <v>286</v>
      </c>
      <c r="BV44" s="138" t="s">
        <v>286</v>
      </c>
      <c r="BW44" s="138"/>
      <c r="BX44" s="138">
        <v>30</v>
      </c>
      <c r="BY44" s="138" t="s">
        <v>1407</v>
      </c>
      <c r="BZ44" s="138">
        <v>20</v>
      </c>
      <c r="CA44" s="138" t="s">
        <v>286</v>
      </c>
      <c r="CB44" s="138" t="s">
        <v>286</v>
      </c>
      <c r="CC44" s="138"/>
      <c r="CD44" s="138" t="s">
        <v>457</v>
      </c>
      <c r="CE44" s="138" t="s">
        <v>457</v>
      </c>
      <c r="CF44" s="149" t="s">
        <v>457</v>
      </c>
      <c r="CG44" s="138"/>
      <c r="CH44" s="138"/>
      <c r="CI44" s="138"/>
      <c r="CJ44" s="138"/>
      <c r="CK44" s="138" t="s">
        <v>286</v>
      </c>
      <c r="CL44" s="139">
        <v>22</v>
      </c>
      <c r="CM44" s="138" t="s">
        <v>1407</v>
      </c>
      <c r="CN44" s="138">
        <v>2000</v>
      </c>
      <c r="CO44" s="149" t="s">
        <v>1393</v>
      </c>
      <c r="CP44" s="163"/>
      <c r="CQ44" s="162"/>
      <c r="CR44" s="163"/>
      <c r="CS44" s="163"/>
      <c r="CT44" s="163"/>
      <c r="CU44" s="163"/>
      <c r="CV44" s="163"/>
      <c r="CW44" s="163"/>
      <c r="CX44" s="163"/>
      <c r="CY44" s="163"/>
      <c r="CZ44" s="163"/>
      <c r="DA44" s="162"/>
      <c r="DB44" s="241"/>
      <c r="DC44" s="241"/>
      <c r="DD44" s="241"/>
      <c r="DE44" s="241"/>
      <c r="DF44" s="241"/>
      <c r="DG44" s="241"/>
      <c r="DH44" s="241"/>
      <c r="DI44" s="244">
        <v>10.8</v>
      </c>
      <c r="DJ44" s="244"/>
      <c r="DK44" s="244"/>
      <c r="DL44" s="244"/>
      <c r="DM44" s="244"/>
      <c r="DN44" s="244"/>
      <c r="DO44" s="244"/>
      <c r="DP44" s="244"/>
      <c r="DQ44" s="244"/>
      <c r="DR44" s="244"/>
      <c r="DS44" s="472"/>
      <c r="DT44" s="402">
        <f t="shared" si="10"/>
        <v>0</v>
      </c>
      <c r="DU44" s="100">
        <f t="shared" si="11"/>
        <v>0</v>
      </c>
      <c r="DV44" s="100">
        <f t="shared" si="12"/>
        <v>1</v>
      </c>
      <c r="DW44" s="100">
        <f t="shared" si="13"/>
        <v>0</v>
      </c>
      <c r="DX44" s="100">
        <f t="shared" si="14"/>
        <v>0</v>
      </c>
      <c r="DY44" s="229">
        <f t="shared" si="15"/>
        <v>0</v>
      </c>
      <c r="DZ44" s="100">
        <f t="shared" si="16"/>
        <v>1</v>
      </c>
      <c r="EA44" s="400">
        <f t="shared" si="17"/>
        <v>0</v>
      </c>
      <c r="EB44" s="402">
        <f t="shared" si="18"/>
        <v>0</v>
      </c>
      <c r="EC44" s="19">
        <f t="shared" si="19"/>
        <v>0</v>
      </c>
      <c r="ED44" s="19">
        <f t="shared" si="20"/>
        <v>1</v>
      </c>
      <c r="EE44" s="19">
        <f t="shared" si="21"/>
        <v>0</v>
      </c>
      <c r="EF44" s="402">
        <f t="shared" si="22"/>
        <v>0</v>
      </c>
      <c r="EG44" s="400">
        <f t="shared" si="23"/>
        <v>0</v>
      </c>
      <c r="EH44" s="400">
        <f t="shared" si="24"/>
        <v>1</v>
      </c>
      <c r="EI44" s="402">
        <f t="shared" si="25"/>
        <v>0</v>
      </c>
      <c r="EJ44" s="229">
        <f t="shared" si="26"/>
        <v>2</v>
      </c>
      <c r="EK44" s="398">
        <f t="shared" si="27"/>
        <v>2640</v>
      </c>
      <c r="EL44" s="398">
        <f t="shared" si="28"/>
        <v>140</v>
      </c>
      <c r="EM44" s="398">
        <f t="shared" si="29"/>
        <v>115</v>
      </c>
      <c r="EN44" s="398">
        <f t="shared" si="30"/>
        <v>596</v>
      </c>
      <c r="EO44" s="398">
        <f t="shared" si="31"/>
        <v>0.84</v>
      </c>
      <c r="EP44" s="398">
        <f t="shared" si="32"/>
        <v>3.9</v>
      </c>
      <c r="EQ44" s="398">
        <f t="shared" si="33"/>
        <v>1176</v>
      </c>
      <c r="ER44" s="398" t="str">
        <f t="shared" si="34"/>
        <v/>
      </c>
      <c r="ES44" s="398">
        <f t="shared" si="35"/>
        <v>24</v>
      </c>
      <c r="ET44" s="398">
        <f t="shared" si="36"/>
        <v>18</v>
      </c>
      <c r="EU44" s="172">
        <f t="shared" si="37"/>
        <v>4896</v>
      </c>
      <c r="EV44" s="57">
        <f t="shared" si="38"/>
        <v>114.8335348719867</v>
      </c>
      <c r="EW44" s="57">
        <f t="shared" si="39"/>
        <v>3.5805626598465472</v>
      </c>
      <c r="EX44" s="57">
        <f t="shared" si="40"/>
        <v>9.4630734416786684</v>
      </c>
      <c r="EY44" s="57">
        <f t="shared" si="41"/>
        <v>29.742003093966762</v>
      </c>
      <c r="EZ44" s="57">
        <f t="shared" si="42"/>
        <v>3.0631780472239946E-2</v>
      </c>
      <c r="FA44" s="57">
        <f t="shared" si="43"/>
        <v>0.20950846091861403</v>
      </c>
      <c r="FB44" s="57">
        <f t="shared" si="44"/>
        <v>19.273285685488165</v>
      </c>
      <c r="FC44" s="57" t="str">
        <f t="shared" si="45"/>
        <v/>
      </c>
      <c r="FD44" s="57">
        <f t="shared" si="46"/>
        <v>0.38706618347904764</v>
      </c>
      <c r="FE44" s="57">
        <f t="shared" si="47"/>
        <v>0.37475562810084256</v>
      </c>
      <c r="FF44" s="56">
        <f t="shared" si="48"/>
        <v>138.09832736298759</v>
      </c>
      <c r="FG44" s="59">
        <f t="shared" si="49"/>
        <v>72.744225055546579</v>
      </c>
      <c r="FH44" s="59">
        <f t="shared" si="50"/>
        <v>2.2681985383775154</v>
      </c>
      <c r="FI44" s="59">
        <f t="shared" si="51"/>
        <v>5.9946246967493453</v>
      </c>
      <c r="FJ44" s="59">
        <f t="shared" si="52"/>
        <v>18.840828762104703</v>
      </c>
      <c r="FK44" s="59">
        <f t="shared" si="53"/>
        <v>1.9404480886256362E-2</v>
      </c>
      <c r="FL44" s="59">
        <f t="shared" si="54"/>
        <v>0.13271846633559239</v>
      </c>
      <c r="FM44" s="59">
        <f t="shared" si="55"/>
        <v>12.187989024929843</v>
      </c>
      <c r="FN44" s="59" t="str">
        <f t="shared" si="56"/>
        <v/>
      </c>
      <c r="FO44" s="59">
        <f t="shared" si="57"/>
        <v>0.24477188130491956</v>
      </c>
      <c r="FP44" s="59">
        <f t="shared" si="58"/>
        <v>0.23698696511113698</v>
      </c>
      <c r="FQ44" s="66">
        <f t="shared" si="59"/>
        <v>87.330252128654095</v>
      </c>
      <c r="FR44" s="331">
        <f t="shared" si="79"/>
        <v>-8.6749000382773334E-2</v>
      </c>
      <c r="FS44" s="331">
        <f t="shared" si="60"/>
        <v>8.6749000382773334E-2</v>
      </c>
      <c r="FT44" s="400">
        <f t="shared" si="61"/>
        <v>0</v>
      </c>
      <c r="FU44" s="400">
        <f t="shared" si="62"/>
        <v>1</v>
      </c>
      <c r="FV44" s="400">
        <f t="shared" si="63"/>
        <v>0</v>
      </c>
      <c r="FW44" s="402">
        <f t="shared" si="64"/>
        <v>0</v>
      </c>
      <c r="FX44" s="222">
        <f t="shared" si="65"/>
        <v>72.744225055546579</v>
      </c>
      <c r="FY44" s="222">
        <f t="shared" si="66"/>
        <v>0</v>
      </c>
      <c r="FZ44" s="222">
        <f t="shared" si="67"/>
        <v>0</v>
      </c>
      <c r="GA44" s="221">
        <f t="shared" si="68"/>
        <v>87.330252128654095</v>
      </c>
      <c r="GB44" s="222">
        <f t="shared" si="69"/>
        <v>0</v>
      </c>
      <c r="GC44" s="222">
        <f t="shared" si="70"/>
        <v>0</v>
      </c>
      <c r="GD44" s="222">
        <f t="shared" si="71"/>
        <v>0</v>
      </c>
      <c r="GE44" s="222">
        <f t="shared" si="72"/>
        <v>0</v>
      </c>
      <c r="GF44" s="222">
        <f t="shared" si="73"/>
        <v>0</v>
      </c>
      <c r="GG44" s="398">
        <f t="shared" si="74"/>
        <v>0</v>
      </c>
      <c r="GH44" s="399">
        <f t="shared" si="75"/>
        <v>0</v>
      </c>
      <c r="GI44" s="398" t="str">
        <f t="shared" si="76"/>
        <v>Na</v>
      </c>
      <c r="GJ44" s="398" t="str">
        <f t="shared" si="77"/>
        <v>Cl</v>
      </c>
    </row>
    <row r="45" spans="1:192" s="69" customFormat="1">
      <c r="A45" s="402">
        <f t="shared" si="0"/>
        <v>40</v>
      </c>
      <c r="B45" s="382" t="s">
        <v>769</v>
      </c>
      <c r="C45" s="134" t="s">
        <v>218</v>
      </c>
      <c r="D45" s="134"/>
      <c r="E45" s="134"/>
      <c r="F45" s="391">
        <v>3473422</v>
      </c>
      <c r="G45" s="391">
        <v>5565853</v>
      </c>
      <c r="H45" s="409">
        <f t="shared" si="1"/>
        <v>473358.20120000001</v>
      </c>
      <c r="I45" s="405">
        <f t="shared" si="2"/>
        <v>5564066.4488000004</v>
      </c>
      <c r="J45" s="435">
        <v>157</v>
      </c>
      <c r="K45" s="391" t="s">
        <v>1355</v>
      </c>
      <c r="L45" s="171">
        <v>75.3</v>
      </c>
      <c r="M45" s="171"/>
      <c r="N45" s="408"/>
      <c r="O45" s="19"/>
      <c r="P45" s="19"/>
      <c r="Q45" s="65" t="s">
        <v>2866</v>
      </c>
      <c r="R45" s="381" t="s">
        <v>1445</v>
      </c>
      <c r="S45" s="382" t="s">
        <v>1349</v>
      </c>
      <c r="T45" s="499" t="str">
        <f t="shared" si="3"/>
        <v>-</v>
      </c>
      <c r="U45" s="499" t="str">
        <f t="shared" si="4"/>
        <v>-</v>
      </c>
      <c r="V45" s="499" t="str">
        <f t="shared" si="5"/>
        <v>-</v>
      </c>
      <c r="W45" s="499" t="str">
        <f t="shared" si="78"/>
        <v>-</v>
      </c>
      <c r="X45" s="529" t="str">
        <f t="shared" si="80"/>
        <v/>
      </c>
      <c r="Y45" s="530" t="str">
        <f t="shared" si="81"/>
        <v/>
      </c>
      <c r="Z45" s="404"/>
      <c r="AA45" s="392" t="s">
        <v>1462</v>
      </c>
      <c r="AB45" s="176">
        <v>5</v>
      </c>
      <c r="AC45" s="170" t="s">
        <v>964</v>
      </c>
      <c r="AD45" s="170" t="s">
        <v>1463</v>
      </c>
      <c r="AE45" s="61" t="s">
        <v>1454</v>
      </c>
      <c r="AF45" s="392" t="s">
        <v>3116</v>
      </c>
      <c r="AG45" s="408"/>
      <c r="AH45" s="408"/>
      <c r="AI45" s="185"/>
      <c r="AJ45" s="408"/>
      <c r="AK45" s="408"/>
      <c r="AL45" s="156"/>
      <c r="AM45" s="156"/>
      <c r="AN45" s="168"/>
      <c r="AO45" s="165"/>
      <c r="AP45" s="171"/>
      <c r="AQ45" s="168"/>
      <c r="AR45" s="168"/>
      <c r="AS45" s="508"/>
      <c r="AT45" s="511"/>
      <c r="AU45" s="189"/>
      <c r="AV45" s="189"/>
      <c r="AW45" s="207"/>
      <c r="AX45" s="207"/>
      <c r="AY45" s="191"/>
      <c r="AZ45" s="188"/>
      <c r="BA45" s="168"/>
      <c r="BB45" s="168"/>
      <c r="BC45" s="168"/>
      <c r="BD45" s="168"/>
      <c r="BE45" s="168"/>
      <c r="BF45" s="168"/>
      <c r="BG45" s="165"/>
      <c r="BH45" s="165"/>
      <c r="BI45" s="166"/>
      <c r="BJ45" s="166"/>
      <c r="BK45" s="170"/>
      <c r="BL45" s="165"/>
      <c r="BM45" s="165"/>
      <c r="BN45" s="167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1"/>
      <c r="CG45" s="143"/>
      <c r="CH45" s="143"/>
      <c r="CI45" s="143"/>
      <c r="CJ45" s="143"/>
      <c r="CK45" s="143"/>
      <c r="CL45" s="144"/>
      <c r="CM45" s="143"/>
      <c r="CN45" s="143" t="s">
        <v>3116</v>
      </c>
      <c r="CO45" s="141"/>
      <c r="CP45" s="168"/>
      <c r="CQ45" s="167"/>
      <c r="CR45" s="168"/>
      <c r="CS45" s="168"/>
      <c r="CT45" s="168"/>
      <c r="CU45" s="168"/>
      <c r="CV45" s="168"/>
      <c r="CW45" s="168"/>
      <c r="CX45" s="168"/>
      <c r="CY45" s="168"/>
      <c r="CZ45" s="168"/>
      <c r="DA45" s="167"/>
      <c r="DB45" s="182">
        <v>-65.5</v>
      </c>
      <c r="DC45" s="141" t="s">
        <v>1464</v>
      </c>
      <c r="DD45" s="182"/>
      <c r="DE45" s="182"/>
      <c r="DF45" s="182"/>
      <c r="DG45" s="182">
        <v>-9.49</v>
      </c>
      <c r="DH45" s="182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1"/>
      <c r="DT45" s="402">
        <f t="shared" si="10"/>
        <v>0</v>
      </c>
      <c r="DU45" s="100">
        <f t="shared" si="11"/>
        <v>0</v>
      </c>
      <c r="DV45" s="100">
        <f t="shared" si="12"/>
        <v>1</v>
      </c>
      <c r="DW45" s="100">
        <f t="shared" si="13"/>
        <v>0</v>
      </c>
      <c r="DX45" s="100">
        <f t="shared" si="14"/>
        <v>0</v>
      </c>
      <c r="DY45" s="229">
        <f t="shared" si="15"/>
        <v>0</v>
      </c>
      <c r="DZ45" s="100">
        <f t="shared" si="16"/>
        <v>0</v>
      </c>
      <c r="EA45" s="400">
        <f t="shared" si="17"/>
        <v>0</v>
      </c>
      <c r="EB45" s="402">
        <f t="shared" si="18"/>
        <v>1</v>
      </c>
      <c r="EC45" s="19">
        <f t="shared" si="19"/>
        <v>0</v>
      </c>
      <c r="ED45" s="19">
        <f t="shared" si="20"/>
        <v>0</v>
      </c>
      <c r="EE45" s="19">
        <f t="shared" si="21"/>
        <v>0</v>
      </c>
      <c r="EF45" s="402">
        <f t="shared" si="22"/>
        <v>1</v>
      </c>
      <c r="EG45" s="400">
        <f t="shared" si="23"/>
        <v>0</v>
      </c>
      <c r="EH45" s="400">
        <f t="shared" si="24"/>
        <v>0</v>
      </c>
      <c r="EI45" s="402">
        <f t="shared" si="25"/>
        <v>1</v>
      </c>
      <c r="EJ45" s="229">
        <f t="shared" si="26"/>
        <v>0</v>
      </c>
      <c r="EK45" s="398" t="str">
        <f t="shared" si="27"/>
        <v/>
      </c>
      <c r="EL45" s="398" t="str">
        <f t="shared" si="28"/>
        <v/>
      </c>
      <c r="EM45" s="398" t="str">
        <f t="shared" si="29"/>
        <v/>
      </c>
      <c r="EN45" s="398" t="str">
        <f t="shared" si="30"/>
        <v/>
      </c>
      <c r="EO45" s="398" t="str">
        <f t="shared" si="31"/>
        <v/>
      </c>
      <c r="EP45" s="398" t="str">
        <f t="shared" si="32"/>
        <v/>
      </c>
      <c r="EQ45" s="398" t="str">
        <f t="shared" si="33"/>
        <v/>
      </c>
      <c r="ER45" s="398" t="str">
        <f t="shared" si="34"/>
        <v/>
      </c>
      <c r="ES45" s="398" t="str">
        <f t="shared" si="35"/>
        <v/>
      </c>
      <c r="ET45" s="398" t="str">
        <f t="shared" si="36"/>
        <v/>
      </c>
      <c r="EU45" s="172" t="str">
        <f t="shared" si="37"/>
        <v/>
      </c>
      <c r="EV45" s="57" t="str">
        <f t="shared" si="38"/>
        <v/>
      </c>
      <c r="EW45" s="57" t="str">
        <f t="shared" si="39"/>
        <v/>
      </c>
      <c r="EX45" s="57" t="str">
        <f t="shared" si="40"/>
        <v/>
      </c>
      <c r="EY45" s="57" t="str">
        <f t="shared" si="41"/>
        <v/>
      </c>
      <c r="EZ45" s="57" t="str">
        <f t="shared" si="42"/>
        <v/>
      </c>
      <c r="FA45" s="57" t="str">
        <f t="shared" si="43"/>
        <v/>
      </c>
      <c r="FB45" s="57" t="str">
        <f t="shared" si="44"/>
        <v/>
      </c>
      <c r="FC45" s="57" t="str">
        <f t="shared" si="45"/>
        <v/>
      </c>
      <c r="FD45" s="57" t="str">
        <f t="shared" si="46"/>
        <v/>
      </c>
      <c r="FE45" s="57" t="str">
        <f t="shared" si="47"/>
        <v/>
      </c>
      <c r="FF45" s="56" t="str">
        <f t="shared" si="48"/>
        <v/>
      </c>
      <c r="FG45" s="59" t="str">
        <f t="shared" si="49"/>
        <v/>
      </c>
      <c r="FH45" s="59" t="str">
        <f t="shared" si="50"/>
        <v/>
      </c>
      <c r="FI45" s="59" t="str">
        <f t="shared" si="51"/>
        <v/>
      </c>
      <c r="FJ45" s="59" t="str">
        <f t="shared" si="52"/>
        <v/>
      </c>
      <c r="FK45" s="59" t="str">
        <f t="shared" si="53"/>
        <v/>
      </c>
      <c r="FL45" s="59" t="str">
        <f t="shared" si="54"/>
        <v/>
      </c>
      <c r="FM45" s="59" t="str">
        <f t="shared" si="55"/>
        <v/>
      </c>
      <c r="FN45" s="59" t="str">
        <f t="shared" si="56"/>
        <v/>
      </c>
      <c r="FO45" s="59" t="str">
        <f t="shared" si="57"/>
        <v/>
      </c>
      <c r="FP45" s="59" t="str">
        <f t="shared" si="58"/>
        <v/>
      </c>
      <c r="FQ45" s="66" t="str">
        <f t="shared" si="59"/>
        <v/>
      </c>
      <c r="FR45" s="331" t="str">
        <f t="shared" si="79"/>
        <v/>
      </c>
      <c r="FS45" s="331">
        <f t="shared" si="60"/>
        <v>0</v>
      </c>
      <c r="FT45" s="400">
        <f t="shared" si="61"/>
        <v>1</v>
      </c>
      <c r="FU45" s="400">
        <f t="shared" si="62"/>
        <v>0</v>
      </c>
      <c r="FV45" s="400">
        <f t="shared" si="63"/>
        <v>0</v>
      </c>
      <c r="FW45" s="402">
        <f t="shared" si="64"/>
        <v>0</v>
      </c>
      <c r="FX45" s="222">
        <f t="shared" si="65"/>
        <v>0</v>
      </c>
      <c r="FY45" s="222">
        <f t="shared" si="66"/>
        <v>0</v>
      </c>
      <c r="FZ45" s="222">
        <f t="shared" si="67"/>
        <v>0</v>
      </c>
      <c r="GA45" s="221">
        <f t="shared" si="68"/>
        <v>0</v>
      </c>
      <c r="GB45" s="222">
        <f t="shared" si="69"/>
        <v>0</v>
      </c>
      <c r="GC45" s="222">
        <f t="shared" si="70"/>
        <v>0</v>
      </c>
      <c r="GD45" s="222">
        <f t="shared" si="71"/>
        <v>0</v>
      </c>
      <c r="GE45" s="222">
        <f t="shared" si="72"/>
        <v>0</v>
      </c>
      <c r="GF45" s="222">
        <f t="shared" si="73"/>
        <v>0</v>
      </c>
      <c r="GG45" s="398">
        <f t="shared" si="74"/>
        <v>0</v>
      </c>
      <c r="GH45" s="399">
        <f t="shared" si="75"/>
        <v>0</v>
      </c>
      <c r="GI45" s="398" t="str">
        <f t="shared" si="76"/>
        <v/>
      </c>
      <c r="GJ45" s="398" t="str">
        <f t="shared" si="77"/>
        <v/>
      </c>
    </row>
    <row r="46" spans="1:192">
      <c r="A46" s="402">
        <f t="shared" si="0"/>
        <v>41</v>
      </c>
      <c r="B46" s="382" t="s">
        <v>769</v>
      </c>
      <c r="C46" s="382" t="s">
        <v>442</v>
      </c>
      <c r="D46" s="382"/>
      <c r="E46" s="382"/>
      <c r="F46" s="400">
        <v>3473563</v>
      </c>
      <c r="G46" s="400">
        <v>5565786</v>
      </c>
      <c r="H46" s="409">
        <f t="shared" si="1"/>
        <v>473499.14480000001</v>
      </c>
      <c r="I46" s="405">
        <f t="shared" si="2"/>
        <v>5563999.4756000005</v>
      </c>
      <c r="J46" s="541">
        <v>159</v>
      </c>
      <c r="K46" s="379" t="s">
        <v>1355</v>
      </c>
      <c r="L46" s="407">
        <v>156</v>
      </c>
      <c r="M46" s="378"/>
      <c r="O46" s="407"/>
      <c r="P46" s="407"/>
      <c r="Q46" s="383" t="s">
        <v>1370</v>
      </c>
      <c r="R46" s="381" t="s">
        <v>1445</v>
      </c>
      <c r="S46" s="382" t="s">
        <v>1349</v>
      </c>
      <c r="T46" s="499" t="str">
        <f t="shared" si="3"/>
        <v>-</v>
      </c>
      <c r="U46" s="499" t="str">
        <f t="shared" si="4"/>
        <v>M</v>
      </c>
      <c r="V46" s="499" t="str">
        <f t="shared" si="5"/>
        <v>-</v>
      </c>
      <c r="W46" s="499" t="str">
        <f t="shared" si="78"/>
        <v>A</v>
      </c>
      <c r="X46" s="529" t="str">
        <f t="shared" si="80"/>
        <v>Na</v>
      </c>
      <c r="Y46" s="530" t="str">
        <f t="shared" si="81"/>
        <v>Cl</v>
      </c>
      <c r="Z46" s="404"/>
      <c r="AA46" s="392" t="s">
        <v>1465</v>
      </c>
      <c r="AB46" s="176">
        <v>1</v>
      </c>
      <c r="AC46" s="166" t="s">
        <v>893</v>
      </c>
      <c r="AD46" s="170" t="s">
        <v>3020</v>
      </c>
      <c r="AE46" s="183"/>
      <c r="AF46" s="240">
        <v>11</v>
      </c>
      <c r="AG46" s="408">
        <v>22490</v>
      </c>
      <c r="AH46" s="408"/>
      <c r="AI46" s="185"/>
      <c r="AJ46" s="408">
        <v>1.00972</v>
      </c>
      <c r="AK46" s="408">
        <v>14.3</v>
      </c>
      <c r="AL46" s="156"/>
      <c r="AM46" s="156"/>
      <c r="AN46" s="168"/>
      <c r="AO46" s="165"/>
      <c r="AP46" s="171"/>
      <c r="AQ46" s="168"/>
      <c r="AR46" s="168"/>
      <c r="AS46" s="507">
        <f>SUM(AU46:BN46)+SUM(BO46:CL46)/1000</f>
        <v>14565.310999999996</v>
      </c>
      <c r="AT46" s="509">
        <f>FR46</f>
        <v>-2.1142694021411911E-2</v>
      </c>
      <c r="AU46" s="168">
        <v>3893</v>
      </c>
      <c r="AV46" s="168">
        <v>210.4</v>
      </c>
      <c r="AW46" s="165">
        <v>907.4</v>
      </c>
      <c r="AX46" s="165">
        <v>7306</v>
      </c>
      <c r="AY46" s="186">
        <v>23.36</v>
      </c>
      <c r="AZ46" s="446">
        <v>1932</v>
      </c>
      <c r="BA46" s="168">
        <v>3.4340000000000002</v>
      </c>
      <c r="BB46" s="168">
        <v>193.4</v>
      </c>
      <c r="BC46" s="168">
        <v>22.88</v>
      </c>
      <c r="BD46" s="168">
        <v>0.876</v>
      </c>
      <c r="BE46" s="165">
        <v>22.81</v>
      </c>
      <c r="BF46" s="165">
        <v>0.60099999999999998</v>
      </c>
      <c r="BG46" s="166" t="s">
        <v>1344</v>
      </c>
      <c r="BH46" s="165">
        <v>3.21</v>
      </c>
      <c r="BI46" s="186">
        <v>1.4999999999999999E-2</v>
      </c>
      <c r="BJ46" s="166" t="s">
        <v>1344</v>
      </c>
      <c r="BK46" s="170"/>
      <c r="BL46" s="165"/>
      <c r="BM46" s="165">
        <v>44.96</v>
      </c>
      <c r="BN46" s="183" t="s">
        <v>1344</v>
      </c>
      <c r="BO46" s="143"/>
      <c r="BP46" s="143" t="s">
        <v>1344</v>
      </c>
      <c r="BQ46" s="143">
        <v>49</v>
      </c>
      <c r="BR46" s="143">
        <v>916</v>
      </c>
      <c r="BS46" s="143"/>
      <c r="BT46" s="143"/>
      <c r="BU46" s="143"/>
      <c r="BV46" s="143"/>
      <c r="BW46" s="143" t="s">
        <v>1344</v>
      </c>
      <c r="BX46" s="143"/>
      <c r="BY46" s="143"/>
      <c r="BZ46" s="143"/>
      <c r="CA46" s="143"/>
      <c r="CB46" s="143"/>
      <c r="CC46" s="143" t="s">
        <v>1344</v>
      </c>
      <c r="CD46" s="143"/>
      <c r="CE46" s="143"/>
      <c r="CF46" s="141"/>
      <c r="CG46" s="143"/>
      <c r="CH46" s="143"/>
      <c r="CI46" s="143"/>
      <c r="CJ46" s="143"/>
      <c r="CK46" s="143"/>
      <c r="CL46" s="144"/>
      <c r="CM46" s="143"/>
      <c r="CN46" s="143">
        <v>1836</v>
      </c>
      <c r="CO46" s="141"/>
      <c r="CP46" s="168"/>
      <c r="CQ46" s="167"/>
      <c r="CR46" s="168"/>
      <c r="CS46" s="168"/>
      <c r="CT46" s="168"/>
      <c r="CU46" s="168"/>
      <c r="CV46" s="168"/>
      <c r="CW46" s="168"/>
      <c r="CX46" s="168"/>
      <c r="CY46" s="168"/>
      <c r="CZ46" s="168"/>
      <c r="DA46" s="167"/>
      <c r="DB46" s="182"/>
      <c r="DC46" s="182"/>
      <c r="DD46" s="182"/>
      <c r="DE46" s="182"/>
      <c r="DF46" s="182"/>
      <c r="DG46" s="182"/>
      <c r="DH46" s="182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1"/>
      <c r="DT46" s="402">
        <f t="shared" si="10"/>
        <v>1</v>
      </c>
      <c r="DU46" s="100">
        <f t="shared" si="11"/>
        <v>0</v>
      </c>
      <c r="DV46" s="100">
        <f t="shared" si="12"/>
        <v>0</v>
      </c>
      <c r="DW46" s="100">
        <f t="shared" si="13"/>
        <v>1</v>
      </c>
      <c r="DX46" s="100">
        <f t="shared" si="14"/>
        <v>0</v>
      </c>
      <c r="DY46" s="229">
        <f t="shared" si="15"/>
        <v>0</v>
      </c>
      <c r="DZ46" s="100">
        <f t="shared" si="16"/>
        <v>1</v>
      </c>
      <c r="EA46" s="400">
        <f t="shared" si="17"/>
        <v>0</v>
      </c>
      <c r="EB46" s="402">
        <f t="shared" si="18"/>
        <v>0</v>
      </c>
      <c r="EC46" s="19">
        <f t="shared" si="19"/>
        <v>0</v>
      </c>
      <c r="ED46" s="19">
        <f t="shared" si="20"/>
        <v>1</v>
      </c>
      <c r="EE46" s="19">
        <f t="shared" si="21"/>
        <v>0</v>
      </c>
      <c r="EF46" s="402">
        <f t="shared" si="22"/>
        <v>0</v>
      </c>
      <c r="EG46" s="400">
        <f t="shared" si="23"/>
        <v>0</v>
      </c>
      <c r="EH46" s="400">
        <f t="shared" si="24"/>
        <v>1</v>
      </c>
      <c r="EI46" s="402">
        <f t="shared" si="25"/>
        <v>0</v>
      </c>
      <c r="EJ46" s="229">
        <f t="shared" si="26"/>
        <v>3</v>
      </c>
      <c r="EK46" s="398">
        <f t="shared" si="27"/>
        <v>3893</v>
      </c>
      <c r="EL46" s="398">
        <f t="shared" si="28"/>
        <v>193.4</v>
      </c>
      <c r="EM46" s="398">
        <f t="shared" si="29"/>
        <v>210.4</v>
      </c>
      <c r="EN46" s="398">
        <f t="shared" si="30"/>
        <v>907.4</v>
      </c>
      <c r="EO46" s="398">
        <f t="shared" si="31"/>
        <v>0.60099999999999998</v>
      </c>
      <c r="EP46" s="398">
        <f t="shared" si="32"/>
        <v>22.81</v>
      </c>
      <c r="EQ46" s="398">
        <f t="shared" si="33"/>
        <v>1932</v>
      </c>
      <c r="ER46" s="398" t="str">
        <f t="shared" si="34"/>
        <v/>
      </c>
      <c r="ES46" s="398" t="str">
        <f t="shared" si="35"/>
        <v/>
      </c>
      <c r="ET46" s="398">
        <f t="shared" si="36"/>
        <v>23.36</v>
      </c>
      <c r="EU46" s="172">
        <f t="shared" si="37"/>
        <v>7306</v>
      </c>
      <c r="EV46" s="57">
        <f t="shared" si="38"/>
        <v>169.33596638509252</v>
      </c>
      <c r="EW46" s="57">
        <f t="shared" si="39"/>
        <v>4.9462915601023019</v>
      </c>
      <c r="EX46" s="57">
        <f t="shared" si="40"/>
        <v>17.313310018514709</v>
      </c>
      <c r="EY46" s="57">
        <f t="shared" si="41"/>
        <v>45.281700683666841</v>
      </c>
      <c r="EZ46" s="57">
        <f t="shared" si="42"/>
        <v>2.1916309599781199E-2</v>
      </c>
      <c r="FA46" s="57">
        <f t="shared" si="43"/>
        <v>1.2253558957829707</v>
      </c>
      <c r="FB46" s="57">
        <f t="shared" si="44"/>
        <v>31.663255054730559</v>
      </c>
      <c r="FC46" s="57" t="str">
        <f t="shared" si="45"/>
        <v/>
      </c>
      <c r="FD46" s="57" t="str">
        <f t="shared" si="46"/>
        <v/>
      </c>
      <c r="FE46" s="57">
        <f t="shared" si="47"/>
        <v>0.4863495262464268</v>
      </c>
      <c r="FF46" s="56">
        <f t="shared" si="48"/>
        <v>206.07564945138631</v>
      </c>
      <c r="FG46" s="59">
        <f t="shared" si="49"/>
        <v>71.112353971865076</v>
      </c>
      <c r="FH46" s="59">
        <f t="shared" si="50"/>
        <v>2.0771868125766884</v>
      </c>
      <c r="FI46" s="59">
        <f t="shared" si="51"/>
        <v>7.2706953917950639</v>
      </c>
      <c r="FJ46" s="59">
        <f t="shared" si="52"/>
        <v>19.015973961149232</v>
      </c>
      <c r="FK46" s="59">
        <f t="shared" si="53"/>
        <v>9.2037173158615489E-3</v>
      </c>
      <c r="FL46" s="59">
        <f t="shared" si="54"/>
        <v>0.51458614529808244</v>
      </c>
      <c r="FM46" s="59">
        <f t="shared" si="55"/>
        <v>13.291309178509284</v>
      </c>
      <c r="FN46" s="59" t="str">
        <f t="shared" si="56"/>
        <v/>
      </c>
      <c r="FO46" s="59" t="str">
        <f t="shared" si="57"/>
        <v/>
      </c>
      <c r="FP46" s="59">
        <f t="shared" si="58"/>
        <v>0.20415531855424335</v>
      </c>
      <c r="FQ46" s="66">
        <f t="shared" si="59"/>
        <v>86.504535502936477</v>
      </c>
      <c r="FR46" s="331">
        <f t="shared" si="79"/>
        <v>-2.1142694021411911E-2</v>
      </c>
      <c r="FS46" s="331">
        <f t="shared" si="60"/>
        <v>2.1142694021411911E-2</v>
      </c>
      <c r="FT46" s="400">
        <f t="shared" si="61"/>
        <v>0</v>
      </c>
      <c r="FU46" s="400">
        <f t="shared" si="62"/>
        <v>1</v>
      </c>
      <c r="FV46" s="400">
        <f t="shared" si="63"/>
        <v>0</v>
      </c>
      <c r="FW46" s="402">
        <f t="shared" si="64"/>
        <v>0</v>
      </c>
      <c r="FX46" s="222">
        <f t="shared" si="65"/>
        <v>71.112353971865076</v>
      </c>
      <c r="FY46" s="222">
        <f t="shared" si="66"/>
        <v>0</v>
      </c>
      <c r="FZ46" s="222">
        <f t="shared" si="67"/>
        <v>0</v>
      </c>
      <c r="GA46" s="221">
        <f t="shared" si="68"/>
        <v>86.504535502936477</v>
      </c>
      <c r="GB46" s="222">
        <f t="shared" si="69"/>
        <v>0</v>
      </c>
      <c r="GC46" s="222">
        <f t="shared" si="70"/>
        <v>0</v>
      </c>
      <c r="GD46" s="222">
        <f t="shared" si="71"/>
        <v>0</v>
      </c>
      <c r="GE46" s="222">
        <f t="shared" si="72"/>
        <v>0</v>
      </c>
      <c r="GF46" s="222">
        <f t="shared" si="73"/>
        <v>0</v>
      </c>
      <c r="GG46" s="398">
        <f t="shared" si="74"/>
        <v>0</v>
      </c>
      <c r="GH46" s="399">
        <f t="shared" si="75"/>
        <v>0</v>
      </c>
      <c r="GI46" s="398" t="str">
        <f t="shared" si="76"/>
        <v>Na</v>
      </c>
      <c r="GJ46" s="398" t="str">
        <f t="shared" si="77"/>
        <v>Cl</v>
      </c>
    </row>
    <row r="47" spans="1:192" s="69" customFormat="1" ht="13.15">
      <c r="A47" s="402">
        <f t="shared" si="0"/>
        <v>42</v>
      </c>
      <c r="B47" s="382" t="s">
        <v>769</v>
      </c>
      <c r="C47" s="382" t="s">
        <v>442</v>
      </c>
      <c r="D47" s="382"/>
      <c r="E47" s="382"/>
      <c r="F47" s="400">
        <v>3473563</v>
      </c>
      <c r="G47" s="400">
        <v>5565786</v>
      </c>
      <c r="H47" s="409">
        <f t="shared" si="1"/>
        <v>473499.14480000001</v>
      </c>
      <c r="I47" s="405">
        <f t="shared" si="2"/>
        <v>5563999.4756000005</v>
      </c>
      <c r="J47" s="435">
        <v>159</v>
      </c>
      <c r="K47" s="379" t="s">
        <v>1355</v>
      </c>
      <c r="L47" s="407">
        <v>156</v>
      </c>
      <c r="M47" s="378"/>
      <c r="N47" s="408"/>
      <c r="O47" s="407"/>
      <c r="P47" s="407"/>
      <c r="Q47" s="383" t="s">
        <v>1370</v>
      </c>
      <c r="R47" s="381" t="s">
        <v>1445</v>
      </c>
      <c r="S47" s="382" t="s">
        <v>1349</v>
      </c>
      <c r="T47" s="499" t="str">
        <f t="shared" si="3"/>
        <v>-</v>
      </c>
      <c r="U47" s="499" t="str">
        <f t="shared" si="4"/>
        <v>M</v>
      </c>
      <c r="V47" s="499" t="str">
        <f t="shared" si="5"/>
        <v>-</v>
      </c>
      <c r="W47" s="499" t="str">
        <f t="shared" si="78"/>
        <v>A</v>
      </c>
      <c r="X47" s="529" t="str">
        <f t="shared" si="80"/>
        <v>Na</v>
      </c>
      <c r="Y47" s="530" t="str">
        <f t="shared" si="81"/>
        <v>Cl</v>
      </c>
      <c r="Z47" s="406" t="s">
        <v>1466</v>
      </c>
      <c r="AA47" s="377" t="s">
        <v>1467</v>
      </c>
      <c r="AB47" s="405">
        <v>2</v>
      </c>
      <c r="AC47" s="117"/>
      <c r="AD47" s="380" t="s">
        <v>1468</v>
      </c>
      <c r="AE47" s="406"/>
      <c r="AF47" s="379">
        <v>12</v>
      </c>
      <c r="AG47" s="377"/>
      <c r="AH47" s="377"/>
      <c r="AI47" s="379"/>
      <c r="AJ47" s="377"/>
      <c r="AK47" s="377"/>
      <c r="AL47" s="124"/>
      <c r="AM47" s="123">
        <v>0.02</v>
      </c>
      <c r="AN47" s="117"/>
      <c r="AO47" s="116"/>
      <c r="AP47" s="407"/>
      <c r="AQ47" s="117"/>
      <c r="AR47" s="384">
        <v>12233</v>
      </c>
      <c r="AS47" s="507">
        <f>SUM(AU47:BN47)+SUM(BO47:CL47)/1000</f>
        <v>12167</v>
      </c>
      <c r="AT47" s="509">
        <f>FR47</f>
        <v>-7.9465914534636334E-2</v>
      </c>
      <c r="AU47" s="117">
        <v>3338</v>
      </c>
      <c r="AV47" s="117">
        <v>166</v>
      </c>
      <c r="AW47" s="116">
        <v>716</v>
      </c>
      <c r="AX47" s="117">
        <v>6158</v>
      </c>
      <c r="AY47" s="117">
        <v>26</v>
      </c>
      <c r="AZ47" s="118">
        <v>1575</v>
      </c>
      <c r="BA47" s="117"/>
      <c r="BB47" s="117">
        <v>176</v>
      </c>
      <c r="BC47" s="117"/>
      <c r="BD47" s="117"/>
      <c r="BE47" s="117">
        <v>12</v>
      </c>
      <c r="BF47" s="117"/>
      <c r="BG47" s="117"/>
      <c r="BH47" s="117"/>
      <c r="BI47" s="117"/>
      <c r="BJ47" s="117"/>
      <c r="BK47" s="117"/>
      <c r="BL47" s="116"/>
      <c r="BM47" s="117"/>
      <c r="BN47" s="118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247"/>
      <c r="CG47" s="114"/>
      <c r="CH47" s="114"/>
      <c r="CI47" s="114"/>
      <c r="CJ47" s="114"/>
      <c r="CK47" s="114"/>
      <c r="CL47" s="137"/>
      <c r="CM47" s="114"/>
      <c r="CN47" s="114">
        <v>2322</v>
      </c>
      <c r="CO47" s="247"/>
      <c r="CP47" s="117"/>
      <c r="CQ47" s="118"/>
      <c r="CR47" s="117"/>
      <c r="CS47" s="117"/>
      <c r="CT47" s="117"/>
      <c r="CU47" s="117"/>
      <c r="CV47" s="117"/>
      <c r="CW47" s="117"/>
      <c r="CX47" s="117"/>
      <c r="CY47" s="117"/>
      <c r="CZ47" s="117"/>
      <c r="DA47" s="118"/>
      <c r="DB47" s="111"/>
      <c r="DC47" s="111"/>
      <c r="DD47" s="121"/>
      <c r="DE47" s="111"/>
      <c r="DF47" s="111"/>
      <c r="DG47" s="111"/>
      <c r="DH47" s="111" t="s">
        <v>1469</v>
      </c>
      <c r="DI47" s="111"/>
      <c r="DJ47" s="111"/>
      <c r="DK47" s="244"/>
      <c r="DL47" s="244"/>
      <c r="DM47" s="244"/>
      <c r="DN47" s="111"/>
      <c r="DO47" s="121"/>
      <c r="DP47" s="244"/>
      <c r="DQ47" s="241"/>
      <c r="DR47" s="241"/>
      <c r="DS47" s="472"/>
      <c r="DT47" s="402">
        <f t="shared" si="10"/>
        <v>0</v>
      </c>
      <c r="DU47" s="100">
        <f t="shared" si="11"/>
        <v>0</v>
      </c>
      <c r="DV47" s="100">
        <f t="shared" si="12"/>
        <v>0</v>
      </c>
      <c r="DW47" s="100">
        <f t="shared" si="13"/>
        <v>1</v>
      </c>
      <c r="DX47" s="100">
        <f t="shared" si="14"/>
        <v>0</v>
      </c>
      <c r="DY47" s="229">
        <f t="shared" si="15"/>
        <v>0</v>
      </c>
      <c r="DZ47" s="100">
        <f t="shared" si="16"/>
        <v>1</v>
      </c>
      <c r="EA47" s="400">
        <f t="shared" si="17"/>
        <v>0</v>
      </c>
      <c r="EB47" s="402">
        <f t="shared" si="18"/>
        <v>0</v>
      </c>
      <c r="EC47" s="19">
        <f t="shared" si="19"/>
        <v>0</v>
      </c>
      <c r="ED47" s="19">
        <f t="shared" si="20"/>
        <v>1</v>
      </c>
      <c r="EE47" s="19">
        <f t="shared" si="21"/>
        <v>0</v>
      </c>
      <c r="EF47" s="402">
        <f t="shared" si="22"/>
        <v>0</v>
      </c>
      <c r="EG47" s="400">
        <f t="shared" si="23"/>
        <v>0</v>
      </c>
      <c r="EH47" s="400">
        <f t="shared" si="24"/>
        <v>1</v>
      </c>
      <c r="EI47" s="402">
        <f t="shared" si="25"/>
        <v>0</v>
      </c>
      <c r="EJ47" s="229">
        <f t="shared" si="26"/>
        <v>3</v>
      </c>
      <c r="EK47" s="398">
        <f t="shared" si="27"/>
        <v>3338</v>
      </c>
      <c r="EL47" s="398">
        <f t="shared" si="28"/>
        <v>176</v>
      </c>
      <c r="EM47" s="398">
        <f t="shared" si="29"/>
        <v>166</v>
      </c>
      <c r="EN47" s="398">
        <f t="shared" si="30"/>
        <v>716</v>
      </c>
      <c r="EO47" s="398" t="str">
        <f t="shared" si="31"/>
        <v/>
      </c>
      <c r="EP47" s="398">
        <f t="shared" si="32"/>
        <v>12</v>
      </c>
      <c r="EQ47" s="398">
        <f t="shared" si="33"/>
        <v>1575</v>
      </c>
      <c r="ER47" s="398" t="str">
        <f t="shared" si="34"/>
        <v/>
      </c>
      <c r="ES47" s="398" t="str">
        <f t="shared" si="35"/>
        <v/>
      </c>
      <c r="ET47" s="398">
        <f t="shared" si="36"/>
        <v>26</v>
      </c>
      <c r="EU47" s="172">
        <f t="shared" si="37"/>
        <v>6158</v>
      </c>
      <c r="EV47" s="57">
        <f t="shared" si="38"/>
        <v>145.19482553132258</v>
      </c>
      <c r="EW47" s="57">
        <f t="shared" si="39"/>
        <v>4.5012787723785168</v>
      </c>
      <c r="EX47" s="57">
        <f t="shared" si="40"/>
        <v>13.659740794075294</v>
      </c>
      <c r="EY47" s="57">
        <f t="shared" si="41"/>
        <v>35.730325864564094</v>
      </c>
      <c r="EZ47" s="57" t="str">
        <f t="shared" si="42"/>
        <v/>
      </c>
      <c r="FA47" s="57">
        <f t="shared" si="43"/>
        <v>0.64464141821112009</v>
      </c>
      <c r="FB47" s="57">
        <f t="shared" si="44"/>
        <v>25.812436185921651</v>
      </c>
      <c r="FC47" s="57" t="str">
        <f t="shared" si="45"/>
        <v/>
      </c>
      <c r="FD47" s="57" t="str">
        <f t="shared" si="46"/>
        <v/>
      </c>
      <c r="FE47" s="57">
        <f t="shared" si="47"/>
        <v>0.54131368503455035</v>
      </c>
      <c r="FF47" s="56">
        <f t="shared" si="48"/>
        <v>173.69475079682957</v>
      </c>
      <c r="FG47" s="59">
        <f t="shared" si="49"/>
        <v>72.695256080308539</v>
      </c>
      <c r="FH47" s="59">
        <f t="shared" si="50"/>
        <v>2.2536726901216069</v>
      </c>
      <c r="FI47" s="59">
        <f t="shared" si="51"/>
        <v>6.8390753691268635</v>
      </c>
      <c r="FJ47" s="59">
        <f t="shared" si="52"/>
        <v>17.889240742928688</v>
      </c>
      <c r="FK47" s="59" t="str">
        <f t="shared" si="53"/>
        <v/>
      </c>
      <c r="FL47" s="59">
        <f t="shared" si="54"/>
        <v>0.3227551175143023</v>
      </c>
      <c r="FM47" s="59">
        <f t="shared" si="55"/>
        <v>12.903089050783514</v>
      </c>
      <c r="FN47" s="59" t="str">
        <f t="shared" si="56"/>
        <v/>
      </c>
      <c r="FO47" s="59" t="str">
        <f t="shared" si="57"/>
        <v/>
      </c>
      <c r="FP47" s="59">
        <f t="shared" si="58"/>
        <v>0.27059122324215412</v>
      </c>
      <c r="FQ47" s="66">
        <f t="shared" si="59"/>
        <v>86.826319725974329</v>
      </c>
      <c r="FR47" s="331">
        <f t="shared" si="79"/>
        <v>-7.9465914534636334E-2</v>
      </c>
      <c r="FS47" s="331">
        <f t="shared" si="60"/>
        <v>7.9465914534636334E-2</v>
      </c>
      <c r="FT47" s="400">
        <f t="shared" si="61"/>
        <v>0</v>
      </c>
      <c r="FU47" s="400">
        <f t="shared" si="62"/>
        <v>1</v>
      </c>
      <c r="FV47" s="400">
        <f t="shared" si="63"/>
        <v>0</v>
      </c>
      <c r="FW47" s="402">
        <f t="shared" si="64"/>
        <v>0</v>
      </c>
      <c r="FX47" s="222">
        <f t="shared" si="65"/>
        <v>72.695256080308539</v>
      </c>
      <c r="FY47" s="222">
        <f t="shared" si="66"/>
        <v>0</v>
      </c>
      <c r="FZ47" s="222">
        <f t="shared" si="67"/>
        <v>0</v>
      </c>
      <c r="GA47" s="221">
        <f t="shared" si="68"/>
        <v>86.826319725974329</v>
      </c>
      <c r="GB47" s="222">
        <f t="shared" si="69"/>
        <v>0</v>
      </c>
      <c r="GC47" s="222">
        <f t="shared" si="70"/>
        <v>0</v>
      </c>
      <c r="GD47" s="222">
        <f t="shared" si="71"/>
        <v>0</v>
      </c>
      <c r="GE47" s="222">
        <f t="shared" si="72"/>
        <v>0</v>
      </c>
      <c r="GF47" s="222">
        <f t="shared" si="73"/>
        <v>0</v>
      </c>
      <c r="GG47" s="398">
        <f t="shared" si="74"/>
        <v>0</v>
      </c>
      <c r="GH47" s="399">
        <f t="shared" si="75"/>
        <v>0</v>
      </c>
      <c r="GI47" s="398" t="str">
        <f t="shared" si="76"/>
        <v>Na</v>
      </c>
      <c r="GJ47" s="398" t="str">
        <f t="shared" si="77"/>
        <v>Cl</v>
      </c>
    </row>
    <row r="48" spans="1:192" s="69" customFormat="1" ht="13.15">
      <c r="A48" s="402">
        <f t="shared" si="0"/>
        <v>43</v>
      </c>
      <c r="B48" s="382" t="s">
        <v>769</v>
      </c>
      <c r="C48" s="382" t="s">
        <v>442</v>
      </c>
      <c r="D48" s="382"/>
      <c r="E48" s="382"/>
      <c r="F48" s="400">
        <v>3473563</v>
      </c>
      <c r="G48" s="400">
        <v>5565786</v>
      </c>
      <c r="H48" s="409">
        <f t="shared" si="1"/>
        <v>473499.14480000001</v>
      </c>
      <c r="I48" s="405">
        <f t="shared" si="2"/>
        <v>5563999.4756000005</v>
      </c>
      <c r="J48" s="435">
        <v>159</v>
      </c>
      <c r="K48" s="379" t="s">
        <v>1355</v>
      </c>
      <c r="L48" s="407">
        <v>156</v>
      </c>
      <c r="M48" s="407"/>
      <c r="N48" s="408"/>
      <c r="O48" s="407"/>
      <c r="P48" s="407"/>
      <c r="Q48" s="383" t="s">
        <v>1370</v>
      </c>
      <c r="R48" s="381" t="s">
        <v>1445</v>
      </c>
      <c r="S48" s="382" t="s">
        <v>1349</v>
      </c>
      <c r="T48" s="499" t="str">
        <f t="shared" si="3"/>
        <v>-</v>
      </c>
      <c r="U48" s="499" t="str">
        <f t="shared" si="4"/>
        <v>-</v>
      </c>
      <c r="V48" s="499" t="str">
        <f t="shared" si="5"/>
        <v>-</v>
      </c>
      <c r="W48" s="499" t="str">
        <f t="shared" si="78"/>
        <v>-</v>
      </c>
      <c r="X48" s="529" t="str">
        <f t="shared" si="80"/>
        <v/>
      </c>
      <c r="Y48" s="530" t="str">
        <f t="shared" si="81"/>
        <v/>
      </c>
      <c r="Z48" s="406"/>
      <c r="AA48" s="89">
        <v>31530</v>
      </c>
      <c r="AB48" s="102">
        <v>3</v>
      </c>
      <c r="AC48" s="384" t="s">
        <v>405</v>
      </c>
      <c r="AD48" s="385" t="s">
        <v>1453</v>
      </c>
      <c r="AE48" s="61" t="s">
        <v>1454</v>
      </c>
      <c r="AF48" s="236" t="s">
        <v>3116</v>
      </c>
      <c r="AG48" s="115"/>
      <c r="AH48" s="115"/>
      <c r="AI48" s="236"/>
      <c r="AJ48" s="115"/>
      <c r="AK48" s="115"/>
      <c r="AL48" s="124"/>
      <c r="AM48" s="123"/>
      <c r="AN48" s="384"/>
      <c r="AO48" s="381"/>
      <c r="AP48" s="407"/>
      <c r="AQ48" s="384"/>
      <c r="AR48" s="384"/>
      <c r="AS48" s="508"/>
      <c r="AT48" s="511"/>
      <c r="AU48" s="126"/>
      <c r="AV48" s="126"/>
      <c r="AW48" s="387"/>
      <c r="AX48" s="126"/>
      <c r="AY48" s="126"/>
      <c r="AZ48" s="125"/>
      <c r="BA48" s="384"/>
      <c r="BB48" s="384"/>
      <c r="BC48" s="384"/>
      <c r="BD48" s="384"/>
      <c r="BE48" s="384"/>
      <c r="BF48" s="384"/>
      <c r="BG48" s="384"/>
      <c r="BH48" s="384"/>
      <c r="BI48" s="384"/>
      <c r="BJ48" s="384"/>
      <c r="BK48" s="384"/>
      <c r="BL48" s="381"/>
      <c r="BM48" s="384"/>
      <c r="BN48" s="120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5"/>
      <c r="CG48" s="147"/>
      <c r="CH48" s="147"/>
      <c r="CI48" s="147"/>
      <c r="CJ48" s="147"/>
      <c r="CK48" s="147"/>
      <c r="CL48" s="148"/>
      <c r="CM48" s="147"/>
      <c r="CN48" s="147" t="s">
        <v>3116</v>
      </c>
      <c r="CO48" s="145"/>
      <c r="CP48" s="384"/>
      <c r="CQ48" s="120"/>
      <c r="CR48" s="384"/>
      <c r="CS48" s="384"/>
      <c r="CT48" s="384"/>
      <c r="CU48" s="384"/>
      <c r="CV48" s="384"/>
      <c r="CW48" s="384"/>
      <c r="CX48" s="384"/>
      <c r="CY48" s="384"/>
      <c r="CZ48" s="384"/>
      <c r="DA48" s="120"/>
      <c r="DB48" s="420">
        <v>-60.7</v>
      </c>
      <c r="DC48" s="420">
        <v>0</v>
      </c>
      <c r="DD48" s="110"/>
      <c r="DE48" s="420"/>
      <c r="DF48" s="420"/>
      <c r="DG48" s="420">
        <v>-9.4700000000000006</v>
      </c>
      <c r="DH48" s="420"/>
      <c r="DI48" s="420"/>
      <c r="DJ48" s="420"/>
      <c r="DK48" s="180"/>
      <c r="DL48" s="180"/>
      <c r="DM48" s="180"/>
      <c r="DN48" s="420"/>
      <c r="DO48" s="110"/>
      <c r="DP48" s="180"/>
      <c r="DQ48" s="182"/>
      <c r="DR48" s="182"/>
      <c r="DS48" s="181"/>
      <c r="DT48" s="402">
        <f t="shared" si="10"/>
        <v>0</v>
      </c>
      <c r="DU48" s="100">
        <f t="shared" si="11"/>
        <v>0</v>
      </c>
      <c r="DV48" s="100">
        <f t="shared" si="12"/>
        <v>0</v>
      </c>
      <c r="DW48" s="100">
        <f t="shared" si="13"/>
        <v>1</v>
      </c>
      <c r="DX48" s="100">
        <f t="shared" si="14"/>
        <v>0</v>
      </c>
      <c r="DY48" s="229">
        <f t="shared" si="15"/>
        <v>0</v>
      </c>
      <c r="DZ48" s="100">
        <f t="shared" si="16"/>
        <v>0</v>
      </c>
      <c r="EA48" s="400">
        <f t="shared" si="17"/>
        <v>0</v>
      </c>
      <c r="EB48" s="402">
        <f t="shared" si="18"/>
        <v>1</v>
      </c>
      <c r="EC48" s="19">
        <f t="shared" si="19"/>
        <v>0</v>
      </c>
      <c r="ED48" s="19">
        <f t="shared" si="20"/>
        <v>0</v>
      </c>
      <c r="EE48" s="19">
        <f t="shared" si="21"/>
        <v>0</v>
      </c>
      <c r="EF48" s="402">
        <f t="shared" si="22"/>
        <v>1</v>
      </c>
      <c r="EG48" s="400">
        <f t="shared" si="23"/>
        <v>0</v>
      </c>
      <c r="EH48" s="400">
        <f t="shared" si="24"/>
        <v>0</v>
      </c>
      <c r="EI48" s="402">
        <f t="shared" si="25"/>
        <v>1</v>
      </c>
      <c r="EJ48" s="229">
        <f t="shared" si="26"/>
        <v>1</v>
      </c>
      <c r="EK48" s="398" t="str">
        <f t="shared" si="27"/>
        <v/>
      </c>
      <c r="EL48" s="398" t="str">
        <f t="shared" si="28"/>
        <v/>
      </c>
      <c r="EM48" s="398" t="str">
        <f t="shared" si="29"/>
        <v/>
      </c>
      <c r="EN48" s="398" t="str">
        <f t="shared" si="30"/>
        <v/>
      </c>
      <c r="EO48" s="398" t="str">
        <f t="shared" si="31"/>
        <v/>
      </c>
      <c r="EP48" s="398" t="str">
        <f t="shared" si="32"/>
        <v/>
      </c>
      <c r="EQ48" s="398" t="str">
        <f t="shared" si="33"/>
        <v/>
      </c>
      <c r="ER48" s="398" t="str">
        <f t="shared" si="34"/>
        <v/>
      </c>
      <c r="ES48" s="398" t="str">
        <f t="shared" si="35"/>
        <v/>
      </c>
      <c r="ET48" s="398" t="str">
        <f t="shared" si="36"/>
        <v/>
      </c>
      <c r="EU48" s="172" t="str">
        <f t="shared" si="37"/>
        <v/>
      </c>
      <c r="EV48" s="57" t="str">
        <f t="shared" si="38"/>
        <v/>
      </c>
      <c r="EW48" s="57" t="str">
        <f t="shared" si="39"/>
        <v/>
      </c>
      <c r="EX48" s="57" t="str">
        <f t="shared" si="40"/>
        <v/>
      </c>
      <c r="EY48" s="57" t="str">
        <f t="shared" si="41"/>
        <v/>
      </c>
      <c r="EZ48" s="57" t="str">
        <f t="shared" si="42"/>
        <v/>
      </c>
      <c r="FA48" s="57" t="str">
        <f t="shared" si="43"/>
        <v/>
      </c>
      <c r="FB48" s="57" t="str">
        <f t="shared" si="44"/>
        <v/>
      </c>
      <c r="FC48" s="57" t="str">
        <f t="shared" si="45"/>
        <v/>
      </c>
      <c r="FD48" s="57" t="str">
        <f t="shared" si="46"/>
        <v/>
      </c>
      <c r="FE48" s="57" t="str">
        <f t="shared" si="47"/>
        <v/>
      </c>
      <c r="FF48" s="56" t="str">
        <f t="shared" si="48"/>
        <v/>
      </c>
      <c r="FG48" s="59" t="str">
        <f t="shared" si="49"/>
        <v/>
      </c>
      <c r="FH48" s="59" t="str">
        <f t="shared" si="50"/>
        <v/>
      </c>
      <c r="FI48" s="59" t="str">
        <f t="shared" si="51"/>
        <v/>
      </c>
      <c r="FJ48" s="59" t="str">
        <f t="shared" si="52"/>
        <v/>
      </c>
      <c r="FK48" s="59" t="str">
        <f t="shared" si="53"/>
        <v/>
      </c>
      <c r="FL48" s="59" t="str">
        <f t="shared" si="54"/>
        <v/>
      </c>
      <c r="FM48" s="59" t="str">
        <f t="shared" si="55"/>
        <v/>
      </c>
      <c r="FN48" s="59" t="str">
        <f t="shared" si="56"/>
        <v/>
      </c>
      <c r="FO48" s="59" t="str">
        <f t="shared" si="57"/>
        <v/>
      </c>
      <c r="FP48" s="59" t="str">
        <f t="shared" si="58"/>
        <v/>
      </c>
      <c r="FQ48" s="66" t="str">
        <f t="shared" si="59"/>
        <v/>
      </c>
      <c r="FR48" s="331" t="str">
        <f t="shared" si="79"/>
        <v/>
      </c>
      <c r="FS48" s="331">
        <f t="shared" si="60"/>
        <v>0</v>
      </c>
      <c r="FT48" s="400">
        <f t="shared" si="61"/>
        <v>1</v>
      </c>
      <c r="FU48" s="400">
        <f t="shared" si="62"/>
        <v>0</v>
      </c>
      <c r="FV48" s="400">
        <f t="shared" si="63"/>
        <v>0</v>
      </c>
      <c r="FW48" s="402">
        <f t="shared" si="64"/>
        <v>0</v>
      </c>
      <c r="FX48" s="222">
        <f t="shared" si="65"/>
        <v>0</v>
      </c>
      <c r="FY48" s="222">
        <f t="shared" si="66"/>
        <v>0</v>
      </c>
      <c r="FZ48" s="222">
        <f t="shared" si="67"/>
        <v>0</v>
      </c>
      <c r="GA48" s="221">
        <f t="shared" si="68"/>
        <v>0</v>
      </c>
      <c r="GB48" s="222">
        <f t="shared" si="69"/>
        <v>0</v>
      </c>
      <c r="GC48" s="222">
        <f t="shared" si="70"/>
        <v>0</v>
      </c>
      <c r="GD48" s="222">
        <f t="shared" si="71"/>
        <v>0</v>
      </c>
      <c r="GE48" s="222">
        <f t="shared" si="72"/>
        <v>0</v>
      </c>
      <c r="GF48" s="222">
        <f t="shared" si="73"/>
        <v>0</v>
      </c>
      <c r="GG48" s="398">
        <f t="shared" si="74"/>
        <v>0</v>
      </c>
      <c r="GH48" s="399">
        <f t="shared" si="75"/>
        <v>0</v>
      </c>
      <c r="GI48" s="398" t="str">
        <f t="shared" si="76"/>
        <v/>
      </c>
      <c r="GJ48" s="398" t="str">
        <f t="shared" si="77"/>
        <v/>
      </c>
    </row>
    <row r="49" spans="1:192" s="69" customFormat="1" ht="13.15">
      <c r="A49" s="402">
        <f t="shared" si="0"/>
        <v>44</v>
      </c>
      <c r="B49" s="382" t="s">
        <v>769</v>
      </c>
      <c r="C49" s="382" t="s">
        <v>442</v>
      </c>
      <c r="D49" s="382"/>
      <c r="E49" s="382"/>
      <c r="F49" s="400">
        <v>3473563</v>
      </c>
      <c r="G49" s="400">
        <v>5565786</v>
      </c>
      <c r="H49" s="409">
        <f t="shared" si="1"/>
        <v>473499.14480000001</v>
      </c>
      <c r="I49" s="405">
        <f t="shared" si="2"/>
        <v>5563999.4756000005</v>
      </c>
      <c r="J49" s="435">
        <v>159</v>
      </c>
      <c r="K49" s="379" t="s">
        <v>1355</v>
      </c>
      <c r="L49" s="407">
        <v>156</v>
      </c>
      <c r="M49" s="407"/>
      <c r="N49" s="408"/>
      <c r="O49" s="407"/>
      <c r="P49" s="407"/>
      <c r="Q49" s="383" t="s">
        <v>1370</v>
      </c>
      <c r="R49" s="381" t="s">
        <v>1445</v>
      </c>
      <c r="S49" s="382" t="s">
        <v>1349</v>
      </c>
      <c r="T49" s="499" t="str">
        <f t="shared" si="3"/>
        <v>-</v>
      </c>
      <c r="U49" s="499" t="str">
        <f t="shared" si="4"/>
        <v>-</v>
      </c>
      <c r="V49" s="499" t="str">
        <f t="shared" si="5"/>
        <v>-</v>
      </c>
      <c r="W49" s="499" t="str">
        <f t="shared" si="78"/>
        <v>-</v>
      </c>
      <c r="X49" s="529" t="str">
        <f t="shared" si="80"/>
        <v/>
      </c>
      <c r="Y49" s="530" t="str">
        <f t="shared" si="81"/>
        <v/>
      </c>
      <c r="Z49" s="406"/>
      <c r="AA49" s="89" t="s">
        <v>1462</v>
      </c>
      <c r="AB49" s="102">
        <v>4</v>
      </c>
      <c r="AC49" s="384" t="s">
        <v>964</v>
      </c>
      <c r="AD49" s="385" t="s">
        <v>1463</v>
      </c>
      <c r="AE49" s="61" t="s">
        <v>1454</v>
      </c>
      <c r="AF49" s="236" t="s">
        <v>3116</v>
      </c>
      <c r="AG49" s="115"/>
      <c r="AH49" s="115"/>
      <c r="AI49" s="236"/>
      <c r="AJ49" s="115"/>
      <c r="AK49" s="115"/>
      <c r="AL49" s="124"/>
      <c r="AM49" s="123"/>
      <c r="AN49" s="384"/>
      <c r="AO49" s="381"/>
      <c r="AP49" s="407"/>
      <c r="AQ49" s="384"/>
      <c r="AR49" s="384"/>
      <c r="AS49" s="508"/>
      <c r="AT49" s="511"/>
      <c r="AU49" s="126"/>
      <c r="AV49" s="126"/>
      <c r="AW49" s="387"/>
      <c r="AX49" s="126"/>
      <c r="AY49" s="126"/>
      <c r="AZ49" s="125"/>
      <c r="BA49" s="384"/>
      <c r="BB49" s="384"/>
      <c r="BC49" s="384"/>
      <c r="BD49" s="384"/>
      <c r="BE49" s="384"/>
      <c r="BF49" s="384"/>
      <c r="BG49" s="384"/>
      <c r="BH49" s="384"/>
      <c r="BI49" s="384"/>
      <c r="BJ49" s="384"/>
      <c r="BK49" s="384"/>
      <c r="BL49" s="381"/>
      <c r="BM49" s="384"/>
      <c r="BN49" s="120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5"/>
      <c r="CG49" s="147"/>
      <c r="CH49" s="147"/>
      <c r="CI49" s="147"/>
      <c r="CJ49" s="147"/>
      <c r="CK49" s="147"/>
      <c r="CL49" s="148"/>
      <c r="CM49" s="147"/>
      <c r="CN49" s="147" t="s">
        <v>3116</v>
      </c>
      <c r="CO49" s="145"/>
      <c r="CP49" s="384"/>
      <c r="CQ49" s="120"/>
      <c r="CR49" s="384"/>
      <c r="CS49" s="384"/>
      <c r="CT49" s="384"/>
      <c r="CU49" s="384"/>
      <c r="CV49" s="384"/>
      <c r="CW49" s="384"/>
      <c r="CX49" s="384"/>
      <c r="CY49" s="384"/>
      <c r="CZ49" s="384"/>
      <c r="DA49" s="120"/>
      <c r="DB49" s="420">
        <v>-65.7</v>
      </c>
      <c r="DC49" s="147" t="s">
        <v>1470</v>
      </c>
      <c r="DD49" s="110"/>
      <c r="DE49" s="420"/>
      <c r="DF49" s="420"/>
      <c r="DG49" s="420">
        <v>-9.52</v>
      </c>
      <c r="DH49" s="420"/>
      <c r="DI49" s="420"/>
      <c r="DJ49" s="420"/>
      <c r="DK49" s="180"/>
      <c r="DL49" s="180"/>
      <c r="DM49" s="180"/>
      <c r="DN49" s="420"/>
      <c r="DO49" s="110"/>
      <c r="DP49" s="180"/>
      <c r="DQ49" s="182"/>
      <c r="DR49" s="182"/>
      <c r="DS49" s="181"/>
      <c r="DT49" s="402">
        <f t="shared" si="10"/>
        <v>0</v>
      </c>
      <c r="DU49" s="100">
        <f t="shared" si="11"/>
        <v>0</v>
      </c>
      <c r="DV49" s="100">
        <f t="shared" si="12"/>
        <v>0</v>
      </c>
      <c r="DW49" s="100">
        <f t="shared" si="13"/>
        <v>1</v>
      </c>
      <c r="DX49" s="100">
        <f t="shared" si="14"/>
        <v>0</v>
      </c>
      <c r="DY49" s="229">
        <f t="shared" si="15"/>
        <v>0</v>
      </c>
      <c r="DZ49" s="100">
        <f t="shared" si="16"/>
        <v>0</v>
      </c>
      <c r="EA49" s="400">
        <f t="shared" si="17"/>
        <v>0</v>
      </c>
      <c r="EB49" s="402">
        <f t="shared" si="18"/>
        <v>1</v>
      </c>
      <c r="EC49" s="19">
        <f t="shared" si="19"/>
        <v>0</v>
      </c>
      <c r="ED49" s="19">
        <f t="shared" si="20"/>
        <v>0</v>
      </c>
      <c r="EE49" s="19">
        <f t="shared" si="21"/>
        <v>0</v>
      </c>
      <c r="EF49" s="402">
        <f t="shared" si="22"/>
        <v>1</v>
      </c>
      <c r="EG49" s="400">
        <f t="shared" si="23"/>
        <v>0</v>
      </c>
      <c r="EH49" s="400">
        <f t="shared" si="24"/>
        <v>0</v>
      </c>
      <c r="EI49" s="402">
        <f t="shared" si="25"/>
        <v>1</v>
      </c>
      <c r="EJ49" s="229">
        <f t="shared" si="26"/>
        <v>1</v>
      </c>
      <c r="EK49" s="398" t="str">
        <f t="shared" si="27"/>
        <v/>
      </c>
      <c r="EL49" s="398" t="str">
        <f t="shared" si="28"/>
        <v/>
      </c>
      <c r="EM49" s="398" t="str">
        <f t="shared" si="29"/>
        <v/>
      </c>
      <c r="EN49" s="398" t="str">
        <f t="shared" si="30"/>
        <v/>
      </c>
      <c r="EO49" s="398" t="str">
        <f t="shared" si="31"/>
        <v/>
      </c>
      <c r="EP49" s="398" t="str">
        <f t="shared" si="32"/>
        <v/>
      </c>
      <c r="EQ49" s="398" t="str">
        <f t="shared" si="33"/>
        <v/>
      </c>
      <c r="ER49" s="398" t="str">
        <f t="shared" si="34"/>
        <v/>
      </c>
      <c r="ES49" s="398" t="str">
        <f t="shared" si="35"/>
        <v/>
      </c>
      <c r="ET49" s="398" t="str">
        <f t="shared" si="36"/>
        <v/>
      </c>
      <c r="EU49" s="172" t="str">
        <f t="shared" si="37"/>
        <v/>
      </c>
      <c r="EV49" s="57" t="str">
        <f t="shared" si="38"/>
        <v/>
      </c>
      <c r="EW49" s="57" t="str">
        <f t="shared" si="39"/>
        <v/>
      </c>
      <c r="EX49" s="57" t="str">
        <f t="shared" si="40"/>
        <v/>
      </c>
      <c r="EY49" s="57" t="str">
        <f t="shared" si="41"/>
        <v/>
      </c>
      <c r="EZ49" s="57" t="str">
        <f t="shared" si="42"/>
        <v/>
      </c>
      <c r="FA49" s="57" t="str">
        <f t="shared" si="43"/>
        <v/>
      </c>
      <c r="FB49" s="57" t="str">
        <f t="shared" si="44"/>
        <v/>
      </c>
      <c r="FC49" s="57" t="str">
        <f t="shared" si="45"/>
        <v/>
      </c>
      <c r="FD49" s="57" t="str">
        <f t="shared" si="46"/>
        <v/>
      </c>
      <c r="FE49" s="57" t="str">
        <f t="shared" si="47"/>
        <v/>
      </c>
      <c r="FF49" s="56" t="str">
        <f t="shared" si="48"/>
        <v/>
      </c>
      <c r="FG49" s="59" t="str">
        <f t="shared" si="49"/>
        <v/>
      </c>
      <c r="FH49" s="59" t="str">
        <f t="shared" si="50"/>
        <v/>
      </c>
      <c r="FI49" s="59" t="str">
        <f t="shared" si="51"/>
        <v/>
      </c>
      <c r="FJ49" s="59" t="str">
        <f t="shared" si="52"/>
        <v/>
      </c>
      <c r="FK49" s="59" t="str">
        <f t="shared" si="53"/>
        <v/>
      </c>
      <c r="FL49" s="59" t="str">
        <f t="shared" si="54"/>
        <v/>
      </c>
      <c r="FM49" s="59" t="str">
        <f t="shared" si="55"/>
        <v/>
      </c>
      <c r="FN49" s="59" t="str">
        <f t="shared" si="56"/>
        <v/>
      </c>
      <c r="FO49" s="59" t="str">
        <f t="shared" si="57"/>
        <v/>
      </c>
      <c r="FP49" s="59" t="str">
        <f t="shared" si="58"/>
        <v/>
      </c>
      <c r="FQ49" s="66" t="str">
        <f t="shared" si="59"/>
        <v/>
      </c>
      <c r="FR49" s="331" t="str">
        <f t="shared" si="79"/>
        <v/>
      </c>
      <c r="FS49" s="331">
        <f t="shared" si="60"/>
        <v>0</v>
      </c>
      <c r="FT49" s="400">
        <f t="shared" si="61"/>
        <v>1</v>
      </c>
      <c r="FU49" s="400">
        <f t="shared" si="62"/>
        <v>0</v>
      </c>
      <c r="FV49" s="400">
        <f t="shared" si="63"/>
        <v>0</v>
      </c>
      <c r="FW49" s="402">
        <f t="shared" si="64"/>
        <v>0</v>
      </c>
      <c r="FX49" s="222">
        <f t="shared" si="65"/>
        <v>0</v>
      </c>
      <c r="FY49" s="222">
        <f t="shared" si="66"/>
        <v>0</v>
      </c>
      <c r="FZ49" s="222">
        <f t="shared" si="67"/>
        <v>0</v>
      </c>
      <c r="GA49" s="221">
        <f t="shared" si="68"/>
        <v>0</v>
      </c>
      <c r="GB49" s="222">
        <f t="shared" si="69"/>
        <v>0</v>
      </c>
      <c r="GC49" s="222">
        <f t="shared" si="70"/>
        <v>0</v>
      </c>
      <c r="GD49" s="222">
        <f t="shared" si="71"/>
        <v>0</v>
      </c>
      <c r="GE49" s="222">
        <f t="shared" si="72"/>
        <v>0</v>
      </c>
      <c r="GF49" s="222">
        <f t="shared" si="73"/>
        <v>0</v>
      </c>
      <c r="GG49" s="398">
        <f t="shared" si="74"/>
        <v>0</v>
      </c>
      <c r="GH49" s="399">
        <f t="shared" si="75"/>
        <v>0</v>
      </c>
      <c r="GI49" s="398" t="str">
        <f t="shared" si="76"/>
        <v/>
      </c>
      <c r="GJ49" s="398" t="str">
        <f t="shared" si="77"/>
        <v/>
      </c>
    </row>
    <row r="50" spans="1:192" ht="13.15">
      <c r="A50" s="402">
        <f t="shared" si="0"/>
        <v>45</v>
      </c>
      <c r="B50" s="382" t="s">
        <v>769</v>
      </c>
      <c r="C50" s="382" t="s">
        <v>441</v>
      </c>
      <c r="D50" s="382"/>
      <c r="E50" s="382"/>
      <c r="F50" s="400">
        <v>3473612</v>
      </c>
      <c r="G50" s="400">
        <v>5565861</v>
      </c>
      <c r="H50" s="409">
        <f t="shared" si="1"/>
        <v>473548.12520000001</v>
      </c>
      <c r="I50" s="405">
        <f t="shared" si="2"/>
        <v>5564074.4456000002</v>
      </c>
      <c r="J50" s="435">
        <v>160</v>
      </c>
      <c r="K50" s="379" t="s">
        <v>1355</v>
      </c>
      <c r="L50" s="407">
        <v>96.4</v>
      </c>
      <c r="M50" s="378"/>
      <c r="O50" s="407"/>
      <c r="P50" s="407"/>
      <c r="Q50" s="383" t="s">
        <v>1370</v>
      </c>
      <c r="R50" s="381" t="s">
        <v>1445</v>
      </c>
      <c r="S50" s="382" t="s">
        <v>1349</v>
      </c>
      <c r="T50" s="499" t="str">
        <f t="shared" si="3"/>
        <v>-</v>
      </c>
      <c r="U50" s="499" t="str">
        <f t="shared" si="4"/>
        <v>M</v>
      </c>
      <c r="V50" s="499" t="str">
        <f t="shared" si="5"/>
        <v>-</v>
      </c>
      <c r="W50" s="499" t="str">
        <f t="shared" si="78"/>
        <v>A</v>
      </c>
      <c r="X50" s="529" t="str">
        <f t="shared" si="80"/>
        <v>Na</v>
      </c>
      <c r="Y50" s="530" t="str">
        <f t="shared" si="81"/>
        <v>Cl-HCO3</v>
      </c>
      <c r="Z50" s="406"/>
      <c r="AA50" s="115" t="s">
        <v>1471</v>
      </c>
      <c r="AB50" s="102">
        <v>1</v>
      </c>
      <c r="AC50" s="384" t="s">
        <v>611</v>
      </c>
      <c r="AD50" s="385" t="s">
        <v>3019</v>
      </c>
      <c r="AE50" s="406"/>
      <c r="AF50" s="236">
        <v>11.3</v>
      </c>
      <c r="AG50" s="115"/>
      <c r="AH50" s="115"/>
      <c r="AI50" s="236"/>
      <c r="AJ50" s="115">
        <v>1.0024299999999999</v>
      </c>
      <c r="AK50" s="115">
        <v>18</v>
      </c>
      <c r="AL50" s="124"/>
      <c r="AM50" s="366">
        <v>0.1</v>
      </c>
      <c r="AN50" s="384"/>
      <c r="AO50" s="381"/>
      <c r="AP50" s="407"/>
      <c r="AQ50" s="384"/>
      <c r="AR50" s="384"/>
      <c r="AS50" s="507">
        <f t="shared" ref="AS50:AS56" si="82">SUM(AU50:BN50)+SUM(BO50:CL50)/1000</f>
        <v>4779.3789999999999</v>
      </c>
      <c r="AT50" s="509">
        <f t="shared" ref="AT50:AT56" si="83">FR50</f>
        <v>0.45765658588431374</v>
      </c>
      <c r="AU50" s="384">
        <v>1222</v>
      </c>
      <c r="AV50" s="384">
        <v>58.83</v>
      </c>
      <c r="AW50" s="381">
        <v>268.60000000000002</v>
      </c>
      <c r="AX50" s="384">
        <v>1994</v>
      </c>
      <c r="AY50" s="384">
        <v>19.3</v>
      </c>
      <c r="AZ50" s="120">
        <v>1085</v>
      </c>
      <c r="BA50" s="384" t="s">
        <v>1344</v>
      </c>
      <c r="BB50" s="384">
        <v>62.65</v>
      </c>
      <c r="BC50" s="384"/>
      <c r="BD50" s="384">
        <v>3.2010000000000001</v>
      </c>
      <c r="BE50" s="384">
        <v>38.68</v>
      </c>
      <c r="BF50" s="384">
        <v>0.89200000000000002</v>
      </c>
      <c r="BG50" s="384"/>
      <c r="BH50" s="384" t="s">
        <v>1344</v>
      </c>
      <c r="BI50" s="384" t="s">
        <v>1344</v>
      </c>
      <c r="BJ50" s="384" t="s">
        <v>1344</v>
      </c>
      <c r="BK50" s="384"/>
      <c r="BL50" s="381"/>
      <c r="BM50" s="384">
        <v>26.1</v>
      </c>
      <c r="BN50" s="120" t="s">
        <v>1344</v>
      </c>
      <c r="BO50" s="147"/>
      <c r="BP50" s="147" t="s">
        <v>1344</v>
      </c>
      <c r="BQ50" s="147" t="s">
        <v>1344</v>
      </c>
      <c r="BR50" s="147">
        <v>126</v>
      </c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5"/>
      <c r="CG50" s="147"/>
      <c r="CH50" s="147"/>
      <c r="CI50" s="147"/>
      <c r="CJ50" s="147"/>
      <c r="CK50" s="147"/>
      <c r="CL50" s="148"/>
      <c r="CM50" s="147"/>
      <c r="CN50" s="147">
        <v>1869</v>
      </c>
      <c r="CO50" s="145"/>
      <c r="CP50" s="384"/>
      <c r="CQ50" s="120"/>
      <c r="CR50" s="384">
        <v>19.89</v>
      </c>
      <c r="CS50" s="220">
        <v>79.3</v>
      </c>
      <c r="CT50" s="384">
        <v>0.81</v>
      </c>
      <c r="CU50" s="384"/>
      <c r="CV50" s="384"/>
      <c r="CW50" s="384"/>
      <c r="CX50" s="384"/>
      <c r="CY50" s="384"/>
      <c r="CZ50" s="384"/>
      <c r="DA50" s="120"/>
      <c r="DB50" s="420"/>
      <c r="DC50" s="420"/>
      <c r="DD50" s="110"/>
      <c r="DE50" s="420"/>
      <c r="DF50" s="420"/>
      <c r="DG50" s="420"/>
      <c r="DH50" s="420"/>
      <c r="DI50" s="420"/>
      <c r="DJ50" s="420"/>
      <c r="DK50" s="180"/>
      <c r="DL50" s="180"/>
      <c r="DM50" s="180"/>
      <c r="DN50" s="420"/>
      <c r="DO50" s="110"/>
      <c r="DP50" s="180"/>
      <c r="DQ50" s="182"/>
      <c r="DR50" s="182"/>
      <c r="DS50" s="181"/>
      <c r="DT50" s="402">
        <f t="shared" si="10"/>
        <v>1</v>
      </c>
      <c r="DU50" s="100">
        <f t="shared" si="11"/>
        <v>0</v>
      </c>
      <c r="DV50" s="100">
        <f t="shared" si="12"/>
        <v>1</v>
      </c>
      <c r="DW50" s="100">
        <f t="shared" si="13"/>
        <v>0</v>
      </c>
      <c r="DX50" s="100">
        <f t="shared" si="14"/>
        <v>0</v>
      </c>
      <c r="DY50" s="229">
        <f t="shared" si="15"/>
        <v>0</v>
      </c>
      <c r="DZ50" s="100">
        <f t="shared" si="16"/>
        <v>1</v>
      </c>
      <c r="EA50" s="400">
        <f t="shared" si="17"/>
        <v>0</v>
      </c>
      <c r="EB50" s="402">
        <f t="shared" si="18"/>
        <v>0</v>
      </c>
      <c r="EC50" s="19">
        <f t="shared" si="19"/>
        <v>0</v>
      </c>
      <c r="ED50" s="19">
        <f t="shared" si="20"/>
        <v>1</v>
      </c>
      <c r="EE50" s="19">
        <f t="shared" si="21"/>
        <v>0</v>
      </c>
      <c r="EF50" s="402">
        <f t="shared" si="22"/>
        <v>0</v>
      </c>
      <c r="EG50" s="400">
        <f t="shared" si="23"/>
        <v>0</v>
      </c>
      <c r="EH50" s="400">
        <f t="shared" si="24"/>
        <v>1</v>
      </c>
      <c r="EI50" s="402">
        <f t="shared" si="25"/>
        <v>0</v>
      </c>
      <c r="EJ50" s="229">
        <f t="shared" si="26"/>
        <v>2</v>
      </c>
      <c r="EK50" s="398">
        <f t="shared" si="27"/>
        <v>1222</v>
      </c>
      <c r="EL50" s="398">
        <f t="shared" si="28"/>
        <v>62.65</v>
      </c>
      <c r="EM50" s="398">
        <f t="shared" si="29"/>
        <v>58.83</v>
      </c>
      <c r="EN50" s="398">
        <f t="shared" si="30"/>
        <v>268.60000000000002</v>
      </c>
      <c r="EO50" s="398">
        <f t="shared" si="31"/>
        <v>0.89200000000000002</v>
      </c>
      <c r="EP50" s="398">
        <f t="shared" si="32"/>
        <v>38.68</v>
      </c>
      <c r="EQ50" s="398">
        <f t="shared" si="33"/>
        <v>1085</v>
      </c>
      <c r="ER50" s="398" t="str">
        <f t="shared" si="34"/>
        <v/>
      </c>
      <c r="ES50" s="398" t="str">
        <f t="shared" si="35"/>
        <v/>
      </c>
      <c r="ET50" s="398">
        <f t="shared" si="36"/>
        <v>19.3</v>
      </c>
      <c r="EU50" s="172">
        <f t="shared" si="37"/>
        <v>1994</v>
      </c>
      <c r="EV50" s="57">
        <f t="shared" si="38"/>
        <v>53.154007429381728</v>
      </c>
      <c r="EW50" s="57">
        <f t="shared" si="39"/>
        <v>1.6023017902813299</v>
      </c>
      <c r="EX50" s="57">
        <f t="shared" si="40"/>
        <v>4.8409792223822263</v>
      </c>
      <c r="EY50" s="57">
        <f t="shared" si="41"/>
        <v>13.403862468187036</v>
      </c>
      <c r="EZ50" s="57">
        <f t="shared" si="42"/>
        <v>3.2528033549092894E-2</v>
      </c>
      <c r="FA50" s="57">
        <f t="shared" si="43"/>
        <v>2.077894171367177</v>
      </c>
      <c r="FB50" s="57">
        <f t="shared" si="44"/>
        <v>17.781900483634917</v>
      </c>
      <c r="FC50" s="57" t="str">
        <f t="shared" si="45"/>
        <v/>
      </c>
      <c r="FD50" s="57" t="str">
        <f t="shared" si="46"/>
        <v/>
      </c>
      <c r="FE50" s="57">
        <f t="shared" si="47"/>
        <v>0.40182131235257013</v>
      </c>
      <c r="FF50" s="56">
        <f t="shared" si="48"/>
        <v>56.243477279778851</v>
      </c>
      <c r="FG50" s="59">
        <f t="shared" si="49"/>
        <v>70.766734372471234</v>
      </c>
      <c r="FH50" s="59">
        <f t="shared" si="50"/>
        <v>2.1332289071152148</v>
      </c>
      <c r="FI50" s="59">
        <f t="shared" si="51"/>
        <v>6.4450510375556114</v>
      </c>
      <c r="FJ50" s="59">
        <f t="shared" si="52"/>
        <v>17.845269260488603</v>
      </c>
      <c r="FK50" s="59">
        <f t="shared" si="53"/>
        <v>4.3306287167260246E-2</v>
      </c>
      <c r="FL50" s="59">
        <f t="shared" si="54"/>
        <v>2.7664101352020607</v>
      </c>
      <c r="FM50" s="59">
        <f t="shared" si="55"/>
        <v>23.891669583767452</v>
      </c>
      <c r="FN50" s="59" t="str">
        <f t="shared" si="56"/>
        <v/>
      </c>
      <c r="FO50" s="59" t="str">
        <f t="shared" si="57"/>
        <v/>
      </c>
      <c r="FP50" s="59">
        <f t="shared" si="58"/>
        <v>0.53988503845686708</v>
      </c>
      <c r="FQ50" s="66">
        <f t="shared" si="59"/>
        <v>75.568445377775689</v>
      </c>
      <c r="FR50" s="331">
        <f t="shared" si="79"/>
        <v>0.45765658588431374</v>
      </c>
      <c r="FS50" s="331">
        <f t="shared" si="60"/>
        <v>0.45765658588431374</v>
      </c>
      <c r="FT50" s="400">
        <f t="shared" si="61"/>
        <v>0</v>
      </c>
      <c r="FU50" s="400">
        <f t="shared" si="62"/>
        <v>1</v>
      </c>
      <c r="FV50" s="400">
        <f t="shared" si="63"/>
        <v>0</v>
      </c>
      <c r="FW50" s="402">
        <f t="shared" si="64"/>
        <v>0</v>
      </c>
      <c r="FX50" s="222">
        <f t="shared" si="65"/>
        <v>70.766734372471234</v>
      </c>
      <c r="FY50" s="222">
        <f t="shared" si="66"/>
        <v>0</v>
      </c>
      <c r="FZ50" s="222">
        <f t="shared" si="67"/>
        <v>0</v>
      </c>
      <c r="GA50" s="221">
        <f t="shared" si="68"/>
        <v>75.568445377775689</v>
      </c>
      <c r="GB50" s="222">
        <f t="shared" si="69"/>
        <v>23.891669583767452</v>
      </c>
      <c r="GC50" s="222">
        <f t="shared" si="70"/>
        <v>0</v>
      </c>
      <c r="GD50" s="222">
        <f t="shared" si="71"/>
        <v>0</v>
      </c>
      <c r="GE50" s="222">
        <f t="shared" si="72"/>
        <v>0</v>
      </c>
      <c r="GF50" s="222">
        <f t="shared" si="73"/>
        <v>0</v>
      </c>
      <c r="GG50" s="398">
        <f t="shared" si="74"/>
        <v>0</v>
      </c>
      <c r="GH50" s="399">
        <f t="shared" si="75"/>
        <v>0</v>
      </c>
      <c r="GI50" s="398" t="str">
        <f t="shared" si="76"/>
        <v>Na</v>
      </c>
      <c r="GJ50" s="398" t="str">
        <f t="shared" si="77"/>
        <v>Cl-HCO3</v>
      </c>
    </row>
    <row r="51" spans="1:192" s="69" customFormat="1" ht="13.15">
      <c r="A51" s="402">
        <f t="shared" si="0"/>
        <v>46</v>
      </c>
      <c r="B51" s="382" t="s">
        <v>769</v>
      </c>
      <c r="C51" s="382" t="s">
        <v>441</v>
      </c>
      <c r="D51" s="382"/>
      <c r="E51" s="382"/>
      <c r="F51" s="400">
        <v>3473612</v>
      </c>
      <c r="G51" s="400">
        <v>5565861</v>
      </c>
      <c r="H51" s="409">
        <f t="shared" si="1"/>
        <v>473548.12520000001</v>
      </c>
      <c r="I51" s="405">
        <f t="shared" si="2"/>
        <v>5564074.4456000002</v>
      </c>
      <c r="J51" s="435">
        <v>160</v>
      </c>
      <c r="K51" s="379" t="s">
        <v>1355</v>
      </c>
      <c r="L51" s="129">
        <v>96.4</v>
      </c>
      <c r="M51" s="378"/>
      <c r="N51" s="408"/>
      <c r="O51" s="407"/>
      <c r="P51" s="407"/>
      <c r="Q51" s="383" t="s">
        <v>1370</v>
      </c>
      <c r="R51" s="381" t="s">
        <v>1445</v>
      </c>
      <c r="S51" s="382" t="s">
        <v>1349</v>
      </c>
      <c r="T51" s="499" t="str">
        <f t="shared" si="3"/>
        <v>-</v>
      </c>
      <c r="U51" s="499" t="str">
        <f t="shared" si="4"/>
        <v>M</v>
      </c>
      <c r="V51" s="499" t="str">
        <f t="shared" si="5"/>
        <v>-</v>
      </c>
      <c r="W51" s="499" t="str">
        <f t="shared" si="78"/>
        <v>-</v>
      </c>
      <c r="X51" s="529" t="str">
        <f t="shared" si="80"/>
        <v>Na-Ca</v>
      </c>
      <c r="Y51" s="530" t="str">
        <f t="shared" si="81"/>
        <v>Cl-HCO3</v>
      </c>
      <c r="Z51" s="406" t="s">
        <v>1472</v>
      </c>
      <c r="AA51" s="377" t="s">
        <v>1467</v>
      </c>
      <c r="AB51" s="405">
        <v>2</v>
      </c>
      <c r="AC51" s="117"/>
      <c r="AD51" s="380" t="s">
        <v>1473</v>
      </c>
      <c r="AE51" s="130" t="s">
        <v>2705</v>
      </c>
      <c r="AF51" s="379">
        <v>11.9</v>
      </c>
      <c r="AG51" s="377"/>
      <c r="AH51" s="377"/>
      <c r="AI51" s="379"/>
      <c r="AJ51" s="377"/>
      <c r="AK51" s="377"/>
      <c r="AL51" s="124"/>
      <c r="AM51" s="123">
        <v>0.14000000000000001</v>
      </c>
      <c r="AN51" s="117"/>
      <c r="AO51" s="116"/>
      <c r="AP51" s="407"/>
      <c r="AQ51" s="117"/>
      <c r="AR51" s="384">
        <v>1706</v>
      </c>
      <c r="AS51" s="507">
        <f t="shared" si="82"/>
        <v>1671</v>
      </c>
      <c r="AT51" s="509">
        <f t="shared" si="83"/>
        <v>-9.2738667934842131E-2</v>
      </c>
      <c r="AU51" s="117">
        <v>384</v>
      </c>
      <c r="AV51" s="117">
        <v>26</v>
      </c>
      <c r="AW51" s="116">
        <v>104</v>
      </c>
      <c r="AX51" s="117">
        <v>550</v>
      </c>
      <c r="AY51" s="117">
        <v>29</v>
      </c>
      <c r="AZ51" s="118">
        <v>544</v>
      </c>
      <c r="BA51" s="117"/>
      <c r="BB51" s="117">
        <v>31</v>
      </c>
      <c r="BC51" s="117"/>
      <c r="BD51" s="117"/>
      <c r="BE51" s="117">
        <v>3</v>
      </c>
      <c r="BF51" s="117"/>
      <c r="BG51" s="117"/>
      <c r="BH51" s="117"/>
      <c r="BI51" s="117"/>
      <c r="BJ51" s="117"/>
      <c r="BK51" s="117"/>
      <c r="BL51" s="116"/>
      <c r="BM51" s="117"/>
      <c r="BN51" s="118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247"/>
      <c r="CG51" s="114"/>
      <c r="CH51" s="114"/>
      <c r="CI51" s="114"/>
      <c r="CJ51" s="114"/>
      <c r="CK51" s="114"/>
      <c r="CL51" s="137"/>
      <c r="CM51" s="114"/>
      <c r="CN51" s="114">
        <v>613</v>
      </c>
      <c r="CO51" s="247"/>
      <c r="CP51" s="117"/>
      <c r="CQ51" s="118"/>
      <c r="CR51" s="117"/>
      <c r="CS51" s="117"/>
      <c r="CT51" s="117"/>
      <c r="CU51" s="117"/>
      <c r="CV51" s="117"/>
      <c r="CW51" s="117"/>
      <c r="CX51" s="117"/>
      <c r="CY51" s="117"/>
      <c r="CZ51" s="117"/>
      <c r="DA51" s="118"/>
      <c r="DB51" s="111"/>
      <c r="DC51" s="111"/>
      <c r="DD51" s="121"/>
      <c r="DE51" s="111"/>
      <c r="DF51" s="111"/>
      <c r="DG51" s="111"/>
      <c r="DH51" s="111"/>
      <c r="DI51" s="111"/>
      <c r="DJ51" s="111"/>
      <c r="DK51" s="244"/>
      <c r="DL51" s="244"/>
      <c r="DM51" s="244"/>
      <c r="DN51" s="111"/>
      <c r="DO51" s="121"/>
      <c r="DP51" s="244"/>
      <c r="DQ51" s="241"/>
      <c r="DR51" s="241"/>
      <c r="DS51" s="472"/>
      <c r="DT51" s="402">
        <f t="shared" si="10"/>
        <v>0</v>
      </c>
      <c r="DU51" s="100">
        <f t="shared" si="11"/>
        <v>0</v>
      </c>
      <c r="DV51" s="100">
        <f t="shared" si="12"/>
        <v>1</v>
      </c>
      <c r="DW51" s="100">
        <f t="shared" si="13"/>
        <v>0</v>
      </c>
      <c r="DX51" s="100">
        <f t="shared" si="14"/>
        <v>0</v>
      </c>
      <c r="DY51" s="229">
        <f t="shared" si="15"/>
        <v>0</v>
      </c>
      <c r="DZ51" s="100">
        <f t="shared" si="16"/>
        <v>1</v>
      </c>
      <c r="EA51" s="400">
        <f t="shared" si="17"/>
        <v>0</v>
      </c>
      <c r="EB51" s="402">
        <f t="shared" si="18"/>
        <v>0</v>
      </c>
      <c r="EC51" s="19">
        <f t="shared" si="19"/>
        <v>0</v>
      </c>
      <c r="ED51" s="19">
        <f t="shared" si="20"/>
        <v>1</v>
      </c>
      <c r="EE51" s="19">
        <f t="shared" si="21"/>
        <v>0</v>
      </c>
      <c r="EF51" s="402">
        <f t="shared" si="22"/>
        <v>0</v>
      </c>
      <c r="EG51" s="400">
        <f t="shared" si="23"/>
        <v>1</v>
      </c>
      <c r="EH51" s="400">
        <f t="shared" si="24"/>
        <v>0</v>
      </c>
      <c r="EI51" s="402">
        <f t="shared" si="25"/>
        <v>0</v>
      </c>
      <c r="EJ51" s="229">
        <f t="shared" si="26"/>
        <v>1</v>
      </c>
      <c r="EK51" s="398">
        <f t="shared" si="27"/>
        <v>384</v>
      </c>
      <c r="EL51" s="398">
        <f t="shared" si="28"/>
        <v>31</v>
      </c>
      <c r="EM51" s="398">
        <f t="shared" si="29"/>
        <v>26</v>
      </c>
      <c r="EN51" s="398">
        <f t="shared" si="30"/>
        <v>104</v>
      </c>
      <c r="EO51" s="398" t="str">
        <f t="shared" si="31"/>
        <v/>
      </c>
      <c r="EP51" s="398">
        <f t="shared" si="32"/>
        <v>3</v>
      </c>
      <c r="EQ51" s="398">
        <f t="shared" si="33"/>
        <v>544</v>
      </c>
      <c r="ER51" s="398" t="str">
        <f t="shared" si="34"/>
        <v/>
      </c>
      <c r="ES51" s="398" t="str">
        <f t="shared" si="35"/>
        <v/>
      </c>
      <c r="ET51" s="398">
        <f t="shared" si="36"/>
        <v>29</v>
      </c>
      <c r="EU51" s="172">
        <f t="shared" si="37"/>
        <v>550</v>
      </c>
      <c r="EV51" s="57">
        <f t="shared" si="38"/>
        <v>16.70305961774352</v>
      </c>
      <c r="EW51" s="57">
        <f t="shared" si="39"/>
        <v>0.79283887468030689</v>
      </c>
      <c r="EX51" s="57">
        <f t="shared" si="40"/>
        <v>2.1394774737708291</v>
      </c>
      <c r="EY51" s="57">
        <f t="shared" si="41"/>
        <v>5.1898797345176897</v>
      </c>
      <c r="EZ51" s="57" t="str">
        <f t="shared" si="42"/>
        <v/>
      </c>
      <c r="FA51" s="57">
        <f t="shared" si="43"/>
        <v>0.16116035455278002</v>
      </c>
      <c r="FB51" s="57">
        <f t="shared" si="44"/>
        <v>8.915533514375479</v>
      </c>
      <c r="FC51" s="57" t="str">
        <f t="shared" si="45"/>
        <v/>
      </c>
      <c r="FD51" s="57" t="str">
        <f t="shared" si="46"/>
        <v/>
      </c>
      <c r="FE51" s="57">
        <f t="shared" si="47"/>
        <v>0.60377295638469086</v>
      </c>
      <c r="FF51" s="56">
        <f t="shared" si="48"/>
        <v>15.513496742165682</v>
      </c>
      <c r="FG51" s="59">
        <f t="shared" si="49"/>
        <v>66.848561157388801</v>
      </c>
      <c r="FH51" s="59">
        <f t="shared" si="50"/>
        <v>3.1730796162470862</v>
      </c>
      <c r="FI51" s="59">
        <f t="shared" si="51"/>
        <v>8.5625624300768788</v>
      </c>
      <c r="FJ51" s="59">
        <f t="shared" si="52"/>
        <v>20.770804916714262</v>
      </c>
      <c r="FK51" s="59" t="str">
        <f t="shared" si="53"/>
        <v/>
      </c>
      <c r="FL51" s="59">
        <f t="shared" si="54"/>
        <v>0.64499187957298265</v>
      </c>
      <c r="FM51" s="59">
        <f t="shared" si="55"/>
        <v>35.615402072796563</v>
      </c>
      <c r="FN51" s="59" t="str">
        <f t="shared" si="56"/>
        <v/>
      </c>
      <c r="FO51" s="59" t="str">
        <f t="shared" si="57"/>
        <v/>
      </c>
      <c r="FP51" s="59">
        <f t="shared" si="58"/>
        <v>2.4119270672528148</v>
      </c>
      <c r="FQ51" s="66">
        <f t="shared" si="59"/>
        <v>61.972670859950618</v>
      </c>
      <c r="FR51" s="331">
        <f t="shared" si="79"/>
        <v>-9.2738667934842131E-2</v>
      </c>
      <c r="FS51" s="331">
        <f t="shared" si="60"/>
        <v>9.2738667934842131E-2</v>
      </c>
      <c r="FT51" s="400">
        <f t="shared" si="61"/>
        <v>0</v>
      </c>
      <c r="FU51" s="400">
        <f t="shared" si="62"/>
        <v>1</v>
      </c>
      <c r="FV51" s="400">
        <f t="shared" si="63"/>
        <v>0</v>
      </c>
      <c r="FW51" s="402">
        <f t="shared" si="64"/>
        <v>0</v>
      </c>
      <c r="FX51" s="222">
        <f t="shared" si="65"/>
        <v>66.848561157388801</v>
      </c>
      <c r="FY51" s="222">
        <f t="shared" si="66"/>
        <v>20.770804916714262</v>
      </c>
      <c r="FZ51" s="222">
        <f t="shared" si="67"/>
        <v>0</v>
      </c>
      <c r="GA51" s="221">
        <f t="shared" si="68"/>
        <v>61.972670859950618</v>
      </c>
      <c r="GB51" s="222">
        <f t="shared" si="69"/>
        <v>35.615402072796563</v>
      </c>
      <c r="GC51" s="222">
        <f t="shared" si="70"/>
        <v>0</v>
      </c>
      <c r="GD51" s="222">
        <f t="shared" si="71"/>
        <v>0</v>
      </c>
      <c r="GE51" s="222">
        <f t="shared" si="72"/>
        <v>0</v>
      </c>
      <c r="GF51" s="222">
        <f t="shared" si="73"/>
        <v>0</v>
      </c>
      <c r="GG51" s="398">
        <f t="shared" si="74"/>
        <v>0</v>
      </c>
      <c r="GH51" s="399">
        <f t="shared" si="75"/>
        <v>0</v>
      </c>
      <c r="GI51" s="398" t="str">
        <f t="shared" si="76"/>
        <v>Na-Ca</v>
      </c>
      <c r="GJ51" s="398" t="str">
        <f t="shared" si="77"/>
        <v>Cl-HCO3</v>
      </c>
    </row>
    <row r="52" spans="1:192" ht="13.15">
      <c r="A52" s="402">
        <f t="shared" si="0"/>
        <v>47</v>
      </c>
      <c r="B52" s="382" t="s">
        <v>769</v>
      </c>
      <c r="C52" s="382" t="s">
        <v>440</v>
      </c>
      <c r="D52" s="382"/>
      <c r="E52" s="382"/>
      <c r="F52" s="400">
        <v>3473415</v>
      </c>
      <c r="G52" s="400">
        <v>5565946</v>
      </c>
      <c r="H52" s="409">
        <f t="shared" si="1"/>
        <v>473351.20400000003</v>
      </c>
      <c r="I52" s="405">
        <f t="shared" si="2"/>
        <v>5564159.4116000002</v>
      </c>
      <c r="J52" s="435">
        <v>161</v>
      </c>
      <c r="K52" s="379" t="s">
        <v>1355</v>
      </c>
      <c r="L52" s="171">
        <v>7.7</v>
      </c>
      <c r="M52" s="378"/>
      <c r="O52" s="407"/>
      <c r="P52" s="407"/>
      <c r="Q52" s="383" t="s">
        <v>1370</v>
      </c>
      <c r="R52" s="381" t="s">
        <v>1445</v>
      </c>
      <c r="S52" s="382" t="s">
        <v>1349</v>
      </c>
      <c r="T52" s="499" t="str">
        <f t="shared" si="3"/>
        <v>-</v>
      </c>
      <c r="U52" s="499" t="str">
        <f t="shared" si="4"/>
        <v>M</v>
      </c>
      <c r="V52" s="499" t="str">
        <f t="shared" si="5"/>
        <v>-</v>
      </c>
      <c r="W52" s="499" t="str">
        <f t="shared" si="78"/>
        <v>A</v>
      </c>
      <c r="X52" s="529" t="str">
        <f t="shared" si="80"/>
        <v>Na</v>
      </c>
      <c r="Y52" s="530" t="str">
        <f t="shared" si="81"/>
        <v>Cl</v>
      </c>
      <c r="Z52" s="406"/>
      <c r="AA52" s="115" t="s">
        <v>1458</v>
      </c>
      <c r="AB52" s="102">
        <v>1</v>
      </c>
      <c r="AC52" s="384" t="s">
        <v>611</v>
      </c>
      <c r="AD52" s="385" t="s">
        <v>3018</v>
      </c>
      <c r="AE52" s="406"/>
      <c r="AF52" s="236">
        <v>11.9</v>
      </c>
      <c r="AG52" s="115">
        <v>23300</v>
      </c>
      <c r="AH52" s="115"/>
      <c r="AI52" s="236"/>
      <c r="AJ52" s="115">
        <v>1.0057499999999999</v>
      </c>
      <c r="AK52" s="115">
        <v>17</v>
      </c>
      <c r="AL52" s="124"/>
      <c r="AM52" s="366">
        <v>0.5</v>
      </c>
      <c r="AN52" s="384"/>
      <c r="AO52" s="381"/>
      <c r="AP52" s="407"/>
      <c r="AQ52" s="384"/>
      <c r="AR52" s="384"/>
      <c r="AS52" s="507">
        <f t="shared" si="82"/>
        <v>7604.2289999999994</v>
      </c>
      <c r="AT52" s="509">
        <f t="shared" si="83"/>
        <v>3.8266953245348631E-3</v>
      </c>
      <c r="AU52" s="384">
        <v>2017</v>
      </c>
      <c r="AV52" s="384">
        <v>104.3</v>
      </c>
      <c r="AW52" s="381">
        <v>492.1</v>
      </c>
      <c r="AX52" s="384">
        <v>3809</v>
      </c>
      <c r="AY52" s="384">
        <v>9.9139999999999997</v>
      </c>
      <c r="AZ52" s="120">
        <v>1018</v>
      </c>
      <c r="BA52" s="384">
        <v>1.714</v>
      </c>
      <c r="BB52" s="384">
        <v>124.9</v>
      </c>
      <c r="BC52" s="384" t="s">
        <v>1344</v>
      </c>
      <c r="BD52" s="384">
        <v>1.7569999999999999</v>
      </c>
      <c r="BE52" s="384">
        <v>5.1239999999999997</v>
      </c>
      <c r="BF52" s="384">
        <v>0.58499999999999996</v>
      </c>
      <c r="BG52" s="384" t="s">
        <v>1344</v>
      </c>
      <c r="BH52" s="384">
        <v>0.48699999999999999</v>
      </c>
      <c r="BI52" s="384">
        <v>8.9999999999999993E-3</v>
      </c>
      <c r="BJ52" s="384">
        <v>1.702</v>
      </c>
      <c r="BK52" s="384"/>
      <c r="BL52" s="381"/>
      <c r="BM52" s="384">
        <v>16.05</v>
      </c>
      <c r="BN52" s="120" t="s">
        <v>1344</v>
      </c>
      <c r="BO52" s="147"/>
      <c r="BP52" s="147" t="s">
        <v>1344</v>
      </c>
      <c r="BQ52" s="147" t="s">
        <v>1344</v>
      </c>
      <c r="BR52" s="147">
        <v>1587</v>
      </c>
      <c r="BS52" s="147"/>
      <c r="BT52" s="147"/>
      <c r="BU52" s="147" t="s">
        <v>1344</v>
      </c>
      <c r="BV52" s="147"/>
      <c r="BW52" s="147" t="s">
        <v>1344</v>
      </c>
      <c r="BX52" s="147" t="s">
        <v>1344</v>
      </c>
      <c r="BY52" s="147"/>
      <c r="BZ52" s="147"/>
      <c r="CA52" s="147" t="s">
        <v>1344</v>
      </c>
      <c r="CB52" s="147"/>
      <c r="CC52" s="147" t="s">
        <v>1344</v>
      </c>
      <c r="CD52" s="147" t="s">
        <v>1344</v>
      </c>
      <c r="CE52" s="147"/>
      <c r="CF52" s="145"/>
      <c r="CG52" s="147"/>
      <c r="CH52" s="147"/>
      <c r="CI52" s="147"/>
      <c r="CJ52" s="147"/>
      <c r="CK52" s="147"/>
      <c r="CL52" s="148"/>
      <c r="CM52" s="147"/>
      <c r="CN52" s="147">
        <v>2660</v>
      </c>
      <c r="CO52" s="145"/>
      <c r="CP52" s="384"/>
      <c r="CQ52" s="120"/>
      <c r="CR52" s="384">
        <v>5.65</v>
      </c>
      <c r="CS52" s="384">
        <v>94.29</v>
      </c>
      <c r="CT52" s="384"/>
      <c r="CU52" s="384"/>
      <c r="CV52" s="384"/>
      <c r="CW52" s="384"/>
      <c r="CX52" s="384">
        <v>0.06</v>
      </c>
      <c r="CY52" s="384"/>
      <c r="CZ52" s="384"/>
      <c r="DA52" s="120"/>
      <c r="DB52" s="420"/>
      <c r="DC52" s="420"/>
      <c r="DD52" s="110"/>
      <c r="DE52" s="420"/>
      <c r="DF52" s="420"/>
      <c r="DG52" s="420"/>
      <c r="DH52" s="420"/>
      <c r="DI52" s="420"/>
      <c r="DJ52" s="420"/>
      <c r="DK52" s="180"/>
      <c r="DL52" s="180"/>
      <c r="DM52" s="180"/>
      <c r="DN52" s="420"/>
      <c r="DO52" s="110"/>
      <c r="DP52" s="180"/>
      <c r="DQ52" s="182"/>
      <c r="DR52" s="182"/>
      <c r="DS52" s="181"/>
      <c r="DT52" s="402">
        <f t="shared" si="10"/>
        <v>1</v>
      </c>
      <c r="DU52" s="100">
        <f t="shared" si="11"/>
        <v>1</v>
      </c>
      <c r="DV52" s="100">
        <f t="shared" si="12"/>
        <v>0</v>
      </c>
      <c r="DW52" s="100">
        <f t="shared" si="13"/>
        <v>0</v>
      </c>
      <c r="DX52" s="100">
        <f t="shared" si="14"/>
        <v>0</v>
      </c>
      <c r="DY52" s="229">
        <f t="shared" si="15"/>
        <v>0</v>
      </c>
      <c r="DZ52" s="100">
        <f t="shared" si="16"/>
        <v>1</v>
      </c>
      <c r="EA52" s="400">
        <f t="shared" si="17"/>
        <v>0</v>
      </c>
      <c r="EB52" s="402">
        <f t="shared" si="18"/>
        <v>0</v>
      </c>
      <c r="EC52" s="19">
        <f t="shared" si="19"/>
        <v>0</v>
      </c>
      <c r="ED52" s="19">
        <f t="shared" si="20"/>
        <v>1</v>
      </c>
      <c r="EE52" s="19">
        <f t="shared" si="21"/>
        <v>0</v>
      </c>
      <c r="EF52" s="402">
        <f t="shared" si="22"/>
        <v>0</v>
      </c>
      <c r="EG52" s="400">
        <f t="shared" si="23"/>
        <v>0</v>
      </c>
      <c r="EH52" s="400">
        <f t="shared" si="24"/>
        <v>1</v>
      </c>
      <c r="EI52" s="402">
        <f t="shared" si="25"/>
        <v>0</v>
      </c>
      <c r="EJ52" s="229">
        <f t="shared" si="26"/>
        <v>2</v>
      </c>
      <c r="EK52" s="398">
        <f t="shared" si="27"/>
        <v>2017</v>
      </c>
      <c r="EL52" s="398">
        <f t="shared" si="28"/>
        <v>124.9</v>
      </c>
      <c r="EM52" s="398">
        <f t="shared" si="29"/>
        <v>104.3</v>
      </c>
      <c r="EN52" s="398">
        <f t="shared" si="30"/>
        <v>492.1</v>
      </c>
      <c r="EO52" s="398">
        <f t="shared" si="31"/>
        <v>0.58499999999999996</v>
      </c>
      <c r="EP52" s="398">
        <f t="shared" si="32"/>
        <v>5.1239999999999997</v>
      </c>
      <c r="EQ52" s="398">
        <f t="shared" si="33"/>
        <v>1018</v>
      </c>
      <c r="ER52" s="398" t="str">
        <f t="shared" si="34"/>
        <v/>
      </c>
      <c r="ES52" s="398">
        <f t="shared" si="35"/>
        <v>1.702</v>
      </c>
      <c r="ET52" s="398">
        <f t="shared" si="36"/>
        <v>9.9139999999999997</v>
      </c>
      <c r="EU52" s="172">
        <f t="shared" si="37"/>
        <v>3809</v>
      </c>
      <c r="EV52" s="57">
        <f t="shared" si="38"/>
        <v>87.734560544241361</v>
      </c>
      <c r="EW52" s="57">
        <f t="shared" si="39"/>
        <v>3.1943734015345271</v>
      </c>
      <c r="EX52" s="57">
        <f t="shared" si="40"/>
        <v>8.5825961736268255</v>
      </c>
      <c r="EY52" s="57">
        <f t="shared" si="41"/>
        <v>24.55711362842457</v>
      </c>
      <c r="EZ52" s="57">
        <f t="shared" si="42"/>
        <v>2.1332847114595675E-2</v>
      </c>
      <c r="FA52" s="57">
        <f t="shared" si="43"/>
        <v>0.27526188557614828</v>
      </c>
      <c r="FB52" s="57">
        <f t="shared" si="44"/>
        <v>16.683847642709996</v>
      </c>
      <c r="FC52" s="57" t="str">
        <f t="shared" si="45"/>
        <v/>
      </c>
      <c r="FD52" s="57">
        <f t="shared" si="46"/>
        <v>2.744944351172246E-2</v>
      </c>
      <c r="FE52" s="57">
        <f t="shared" si="47"/>
        <v>0.2064070720550974</v>
      </c>
      <c r="FF52" s="56">
        <f t="shared" si="48"/>
        <v>107.4380165289256</v>
      </c>
      <c r="FG52" s="59">
        <f t="shared" si="49"/>
        <v>70.545886950544528</v>
      </c>
      <c r="FH52" s="59">
        <f t="shared" si="50"/>
        <v>2.5685420142823348</v>
      </c>
      <c r="FI52" s="59">
        <f t="shared" si="51"/>
        <v>6.9011214697033685</v>
      </c>
      <c r="FJ52" s="59">
        <f t="shared" si="52"/>
        <v>19.745962721143716</v>
      </c>
      <c r="FK52" s="59">
        <f t="shared" si="53"/>
        <v>1.7153384157211658E-2</v>
      </c>
      <c r="FL52" s="59">
        <f t="shared" si="54"/>
        <v>0.22133346016883038</v>
      </c>
      <c r="FM52" s="59">
        <f t="shared" si="55"/>
        <v>13.41622850200485</v>
      </c>
      <c r="FN52" s="59" t="str">
        <f t="shared" si="56"/>
        <v/>
      </c>
      <c r="FO52" s="59">
        <f t="shared" si="57"/>
        <v>2.2073325907351934E-2</v>
      </c>
      <c r="FP52" s="59">
        <f t="shared" si="58"/>
        <v>0.16598116348365063</v>
      </c>
      <c r="FQ52" s="66">
        <f t="shared" si="59"/>
        <v>86.395717008604151</v>
      </c>
      <c r="FR52" s="331">
        <f t="shared" si="79"/>
        <v>3.8266953245348631E-3</v>
      </c>
      <c r="FS52" s="331">
        <f t="shared" si="60"/>
        <v>3.8266953245348631E-3</v>
      </c>
      <c r="FT52" s="400">
        <f t="shared" si="61"/>
        <v>0</v>
      </c>
      <c r="FU52" s="400">
        <f t="shared" si="62"/>
        <v>1</v>
      </c>
      <c r="FV52" s="400">
        <f t="shared" si="63"/>
        <v>0</v>
      </c>
      <c r="FW52" s="402">
        <f t="shared" si="64"/>
        <v>0</v>
      </c>
      <c r="FX52" s="222">
        <f t="shared" si="65"/>
        <v>70.545886950544528</v>
      </c>
      <c r="FY52" s="222">
        <f t="shared" si="66"/>
        <v>0</v>
      </c>
      <c r="FZ52" s="222">
        <f t="shared" si="67"/>
        <v>0</v>
      </c>
      <c r="GA52" s="221">
        <f t="shared" si="68"/>
        <v>86.395717008604151</v>
      </c>
      <c r="GB52" s="222">
        <f t="shared" si="69"/>
        <v>0</v>
      </c>
      <c r="GC52" s="222">
        <f t="shared" si="70"/>
        <v>0</v>
      </c>
      <c r="GD52" s="222">
        <f t="shared" si="71"/>
        <v>0</v>
      </c>
      <c r="GE52" s="222">
        <f t="shared" si="72"/>
        <v>0</v>
      </c>
      <c r="GF52" s="222">
        <f t="shared" si="73"/>
        <v>0</v>
      </c>
      <c r="GG52" s="398">
        <f t="shared" si="74"/>
        <v>0</v>
      </c>
      <c r="GH52" s="399">
        <f t="shared" si="75"/>
        <v>0</v>
      </c>
      <c r="GI52" s="398" t="str">
        <f t="shared" si="76"/>
        <v>Na</v>
      </c>
      <c r="GJ52" s="398" t="str">
        <f t="shared" si="77"/>
        <v>Cl</v>
      </c>
    </row>
    <row r="53" spans="1:192" ht="13.15">
      <c r="A53" s="402">
        <f t="shared" si="0"/>
        <v>48</v>
      </c>
      <c r="B53" s="382" t="s">
        <v>769</v>
      </c>
      <c r="C53" s="382" t="s">
        <v>440</v>
      </c>
      <c r="D53" s="382"/>
      <c r="E53" s="382"/>
      <c r="F53" s="400">
        <v>3473415</v>
      </c>
      <c r="G53" s="400">
        <v>5565946</v>
      </c>
      <c r="H53" s="409">
        <f t="shared" si="1"/>
        <v>473351.20400000003</v>
      </c>
      <c r="I53" s="405">
        <f t="shared" si="2"/>
        <v>5564159.4116000002</v>
      </c>
      <c r="J53" s="435">
        <v>161</v>
      </c>
      <c r="K53" s="379" t="s">
        <v>1355</v>
      </c>
      <c r="L53" s="199">
        <v>7.7</v>
      </c>
      <c r="M53" s="378"/>
      <c r="O53" s="407"/>
      <c r="P53" s="407"/>
      <c r="Q53" s="383" t="s">
        <v>1370</v>
      </c>
      <c r="R53" s="381" t="s">
        <v>1445</v>
      </c>
      <c r="S53" s="382" t="s">
        <v>1349</v>
      </c>
      <c r="T53" s="499" t="str">
        <f t="shared" si="3"/>
        <v>-</v>
      </c>
      <c r="U53" s="499" t="str">
        <f t="shared" si="4"/>
        <v>M</v>
      </c>
      <c r="V53" s="499" t="str">
        <f t="shared" si="5"/>
        <v>-</v>
      </c>
      <c r="W53" s="499" t="str">
        <f t="shared" si="78"/>
        <v>A</v>
      </c>
      <c r="X53" s="529" t="str">
        <f t="shared" si="80"/>
        <v>Na</v>
      </c>
      <c r="Y53" s="530" t="str">
        <f t="shared" si="81"/>
        <v>Cl</v>
      </c>
      <c r="Z53" s="406" t="s">
        <v>1446</v>
      </c>
      <c r="AA53" s="377" t="s">
        <v>1467</v>
      </c>
      <c r="AB53" s="405">
        <v>2</v>
      </c>
      <c r="AC53" s="117"/>
      <c r="AD53" s="380" t="s">
        <v>1473</v>
      </c>
      <c r="AE53" s="130" t="s">
        <v>2706</v>
      </c>
      <c r="AF53" s="379">
        <v>12</v>
      </c>
      <c r="AG53" s="377"/>
      <c r="AH53" s="377"/>
      <c r="AI53" s="379"/>
      <c r="AJ53" s="377"/>
      <c r="AK53" s="377"/>
      <c r="AL53" s="124"/>
      <c r="AM53" s="123">
        <v>0.18</v>
      </c>
      <c r="AN53" s="117"/>
      <c r="AO53" s="116"/>
      <c r="AP53" s="407"/>
      <c r="AQ53" s="117"/>
      <c r="AR53" s="384">
        <v>14001</v>
      </c>
      <c r="AS53" s="507">
        <f t="shared" si="82"/>
        <v>13956</v>
      </c>
      <c r="AT53" s="509">
        <f t="shared" si="83"/>
        <v>-5.1518557206268502E-2</v>
      </c>
      <c r="AU53" s="117">
        <v>3832</v>
      </c>
      <c r="AV53" s="117">
        <v>180</v>
      </c>
      <c r="AW53" s="116">
        <v>890</v>
      </c>
      <c r="AX53" s="117">
        <v>7325</v>
      </c>
      <c r="AY53" s="117">
        <v>25</v>
      </c>
      <c r="AZ53" s="118">
        <v>1499</v>
      </c>
      <c r="BA53" s="117"/>
      <c r="BB53" s="117">
        <v>194</v>
      </c>
      <c r="BC53" s="117"/>
      <c r="BD53" s="117"/>
      <c r="BE53" s="117">
        <v>11</v>
      </c>
      <c r="BF53" s="117"/>
      <c r="BG53" s="117"/>
      <c r="BH53" s="117"/>
      <c r="BI53" s="117"/>
      <c r="BJ53" s="117"/>
      <c r="BK53" s="117"/>
      <c r="BL53" s="116"/>
      <c r="BM53" s="117"/>
      <c r="BN53" s="118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247"/>
      <c r="CG53" s="114"/>
      <c r="CH53" s="114"/>
      <c r="CI53" s="114"/>
      <c r="CJ53" s="114"/>
      <c r="CK53" s="114"/>
      <c r="CL53" s="137"/>
      <c r="CM53" s="114"/>
      <c r="CN53" s="114">
        <v>1683</v>
      </c>
      <c r="CO53" s="247"/>
      <c r="CP53" s="117"/>
      <c r="CQ53" s="118"/>
      <c r="CR53" s="117"/>
      <c r="CS53" s="117"/>
      <c r="CT53" s="117"/>
      <c r="CU53" s="117"/>
      <c r="CV53" s="117"/>
      <c r="CW53" s="117"/>
      <c r="CX53" s="117"/>
      <c r="CY53" s="117"/>
      <c r="CZ53" s="117"/>
      <c r="DA53" s="118"/>
      <c r="DB53" s="111"/>
      <c r="DC53" s="111"/>
      <c r="DD53" s="121"/>
      <c r="DE53" s="111"/>
      <c r="DF53" s="111"/>
      <c r="DG53" s="111"/>
      <c r="DH53" s="111"/>
      <c r="DI53" s="111"/>
      <c r="DJ53" s="111"/>
      <c r="DK53" s="244"/>
      <c r="DL53" s="244"/>
      <c r="DM53" s="244"/>
      <c r="DN53" s="111"/>
      <c r="DO53" s="121"/>
      <c r="DP53" s="244"/>
      <c r="DQ53" s="241"/>
      <c r="DR53" s="241"/>
      <c r="DS53" s="472"/>
      <c r="DT53" s="402">
        <f t="shared" si="10"/>
        <v>0</v>
      </c>
      <c r="DU53" s="100">
        <f t="shared" si="11"/>
        <v>1</v>
      </c>
      <c r="DV53" s="100">
        <f t="shared" si="12"/>
        <v>0</v>
      </c>
      <c r="DW53" s="100">
        <f t="shared" si="13"/>
        <v>0</v>
      </c>
      <c r="DX53" s="100">
        <f t="shared" si="14"/>
        <v>0</v>
      </c>
      <c r="DY53" s="229">
        <f t="shared" si="15"/>
        <v>0</v>
      </c>
      <c r="DZ53" s="100">
        <f t="shared" si="16"/>
        <v>1</v>
      </c>
      <c r="EA53" s="400">
        <f t="shared" si="17"/>
        <v>0</v>
      </c>
      <c r="EB53" s="402">
        <f t="shared" si="18"/>
        <v>0</v>
      </c>
      <c r="EC53" s="19">
        <f t="shared" si="19"/>
        <v>0</v>
      </c>
      <c r="ED53" s="19">
        <f t="shared" si="20"/>
        <v>1</v>
      </c>
      <c r="EE53" s="19">
        <f t="shared" si="21"/>
        <v>0</v>
      </c>
      <c r="EF53" s="402">
        <f t="shared" si="22"/>
        <v>0</v>
      </c>
      <c r="EG53" s="400">
        <f t="shared" si="23"/>
        <v>0</v>
      </c>
      <c r="EH53" s="400">
        <f t="shared" si="24"/>
        <v>1</v>
      </c>
      <c r="EI53" s="402">
        <f t="shared" si="25"/>
        <v>0</v>
      </c>
      <c r="EJ53" s="229">
        <f t="shared" si="26"/>
        <v>2</v>
      </c>
      <c r="EK53" s="398">
        <f t="shared" si="27"/>
        <v>3832</v>
      </c>
      <c r="EL53" s="398">
        <f t="shared" si="28"/>
        <v>194</v>
      </c>
      <c r="EM53" s="398">
        <f t="shared" si="29"/>
        <v>180</v>
      </c>
      <c r="EN53" s="398">
        <f t="shared" si="30"/>
        <v>890</v>
      </c>
      <c r="EO53" s="398" t="str">
        <f t="shared" si="31"/>
        <v/>
      </c>
      <c r="EP53" s="398">
        <f t="shared" si="32"/>
        <v>11</v>
      </c>
      <c r="EQ53" s="398">
        <f t="shared" si="33"/>
        <v>1499</v>
      </c>
      <c r="ER53" s="398" t="str">
        <f t="shared" si="34"/>
        <v/>
      </c>
      <c r="ES53" s="398" t="str">
        <f t="shared" si="35"/>
        <v/>
      </c>
      <c r="ET53" s="398">
        <f t="shared" si="36"/>
        <v>25</v>
      </c>
      <c r="EU53" s="172">
        <f t="shared" si="37"/>
        <v>7325</v>
      </c>
      <c r="EV53" s="57">
        <f t="shared" si="38"/>
        <v>166.68261576873221</v>
      </c>
      <c r="EW53" s="57">
        <f t="shared" si="39"/>
        <v>4.961636828644501</v>
      </c>
      <c r="EX53" s="57">
        <f t="shared" si="40"/>
        <v>14.811767126105741</v>
      </c>
      <c r="EY53" s="57">
        <f t="shared" si="41"/>
        <v>44.413393881930233</v>
      </c>
      <c r="EZ53" s="57" t="str">
        <f t="shared" si="42"/>
        <v/>
      </c>
      <c r="FA53" s="57">
        <f t="shared" si="43"/>
        <v>0.59092130002686005</v>
      </c>
      <c r="FB53" s="57">
        <f t="shared" si="44"/>
        <v>24.566883709648607</v>
      </c>
      <c r="FC53" s="57" t="str">
        <f t="shared" si="45"/>
        <v/>
      </c>
      <c r="FD53" s="57" t="str">
        <f t="shared" si="46"/>
        <v/>
      </c>
      <c r="FE53" s="57">
        <f t="shared" si="47"/>
        <v>0.52049392791783688</v>
      </c>
      <c r="FF53" s="56">
        <f t="shared" si="48"/>
        <v>206.61157024793386</v>
      </c>
      <c r="FG53" s="59">
        <f t="shared" si="49"/>
        <v>72.013468673510943</v>
      </c>
      <c r="FH53" s="59">
        <f t="shared" si="50"/>
        <v>2.1436229368075188</v>
      </c>
      <c r="FI53" s="59">
        <f t="shared" si="51"/>
        <v>6.3992679921408229</v>
      </c>
      <c r="FJ53" s="59">
        <f t="shared" si="52"/>
        <v>19.188339073334021</v>
      </c>
      <c r="FK53" s="59" t="str">
        <f t="shared" si="53"/>
        <v/>
      </c>
      <c r="FL53" s="59">
        <f t="shared" si="54"/>
        <v>0.25530132420670448</v>
      </c>
      <c r="FM53" s="59">
        <f t="shared" si="55"/>
        <v>10.602932785775502</v>
      </c>
      <c r="FN53" s="59" t="str">
        <f t="shared" si="56"/>
        <v/>
      </c>
      <c r="FO53" s="59" t="str">
        <f t="shared" si="57"/>
        <v/>
      </c>
      <c r="FP53" s="59">
        <f t="shared" si="58"/>
        <v>0.22464233552543003</v>
      </c>
      <c r="FQ53" s="66">
        <f t="shared" si="59"/>
        <v>89.172424878699061</v>
      </c>
      <c r="FR53" s="331">
        <f t="shared" si="79"/>
        <v>-5.1518557206268502E-2</v>
      </c>
      <c r="FS53" s="331">
        <f t="shared" si="60"/>
        <v>5.1518557206268502E-2</v>
      </c>
      <c r="FT53" s="400">
        <f t="shared" si="61"/>
        <v>0</v>
      </c>
      <c r="FU53" s="400">
        <f t="shared" si="62"/>
        <v>1</v>
      </c>
      <c r="FV53" s="400">
        <f t="shared" si="63"/>
        <v>0</v>
      </c>
      <c r="FW53" s="402">
        <f t="shared" si="64"/>
        <v>0</v>
      </c>
      <c r="FX53" s="222">
        <f t="shared" si="65"/>
        <v>72.013468673510943</v>
      </c>
      <c r="FY53" s="222">
        <f t="shared" si="66"/>
        <v>0</v>
      </c>
      <c r="FZ53" s="222">
        <f t="shared" si="67"/>
        <v>0</v>
      </c>
      <c r="GA53" s="221">
        <f t="shared" si="68"/>
        <v>89.172424878699061</v>
      </c>
      <c r="GB53" s="222">
        <f t="shared" si="69"/>
        <v>0</v>
      </c>
      <c r="GC53" s="222">
        <f t="shared" si="70"/>
        <v>0</v>
      </c>
      <c r="GD53" s="222">
        <f t="shared" si="71"/>
        <v>0</v>
      </c>
      <c r="GE53" s="222">
        <f t="shared" si="72"/>
        <v>0</v>
      </c>
      <c r="GF53" s="222">
        <f t="shared" si="73"/>
        <v>0</v>
      </c>
      <c r="GG53" s="398">
        <f t="shared" si="74"/>
        <v>0</v>
      </c>
      <c r="GH53" s="399">
        <f t="shared" si="75"/>
        <v>0</v>
      </c>
      <c r="GI53" s="398" t="str">
        <f t="shared" si="76"/>
        <v>Na</v>
      </c>
      <c r="GJ53" s="398" t="str">
        <f t="shared" si="77"/>
        <v>Cl</v>
      </c>
    </row>
    <row r="54" spans="1:192" ht="14.25">
      <c r="A54" s="402">
        <f t="shared" si="0"/>
        <v>49</v>
      </c>
      <c r="B54" s="382" t="s">
        <v>769</v>
      </c>
      <c r="C54" s="69" t="s">
        <v>216</v>
      </c>
      <c r="D54" s="166" t="s">
        <v>463</v>
      </c>
      <c r="E54" s="166"/>
      <c r="F54" s="391">
        <v>3473911</v>
      </c>
      <c r="G54" s="391">
        <v>5565409</v>
      </c>
      <c r="H54" s="410">
        <f t="shared" si="1"/>
        <v>473847.00560000003</v>
      </c>
      <c r="I54" s="102">
        <f t="shared" si="2"/>
        <v>5563622.6264000004</v>
      </c>
      <c r="J54" s="408">
        <v>153.54</v>
      </c>
      <c r="K54" s="400" t="s">
        <v>1356</v>
      </c>
      <c r="L54" s="19">
        <v>852.75</v>
      </c>
      <c r="M54" s="19">
        <v>244</v>
      </c>
      <c r="N54" s="171">
        <v>244</v>
      </c>
      <c r="Q54" s="65" t="s">
        <v>2866</v>
      </c>
      <c r="R54" s="381" t="s">
        <v>1445</v>
      </c>
      <c r="S54" s="382" t="s">
        <v>1349</v>
      </c>
      <c r="T54" s="499" t="str">
        <f t="shared" si="3"/>
        <v>T</v>
      </c>
      <c r="U54" s="499" t="str">
        <f t="shared" si="4"/>
        <v>M</v>
      </c>
      <c r="V54" s="499" t="str">
        <f t="shared" si="5"/>
        <v>-</v>
      </c>
      <c r="W54" s="499" t="str">
        <f t="shared" si="78"/>
        <v>A</v>
      </c>
      <c r="X54" s="529" t="str">
        <f t="shared" si="80"/>
        <v>Na-Ca</v>
      </c>
      <c r="Y54" s="530" t="str">
        <f t="shared" si="81"/>
        <v>Cl-HCO3</v>
      </c>
      <c r="Z54" s="404" t="s">
        <v>1474</v>
      </c>
      <c r="AA54" s="51">
        <v>21314</v>
      </c>
      <c r="AB54" s="100">
        <v>1</v>
      </c>
      <c r="AC54" s="380" t="s">
        <v>412</v>
      </c>
      <c r="AD54" s="2" t="s">
        <v>1475</v>
      </c>
      <c r="AE54" s="404"/>
      <c r="AF54" s="391">
        <v>21.8</v>
      </c>
      <c r="AI54" s="554"/>
      <c r="AM54" s="391">
        <v>4</v>
      </c>
      <c r="AR54" s="69">
        <v>3666</v>
      </c>
      <c r="AS54" s="507">
        <f t="shared" si="82"/>
        <v>3664.2</v>
      </c>
      <c r="AT54" s="509">
        <f t="shared" si="83"/>
        <v>-4.0738293021268655E-2</v>
      </c>
      <c r="AU54" s="398">
        <v>854</v>
      </c>
      <c r="AV54" s="398">
        <v>51.2</v>
      </c>
      <c r="AW54" s="399">
        <v>282.3</v>
      </c>
      <c r="AX54" s="398">
        <v>1402</v>
      </c>
      <c r="AY54" s="398">
        <v>12.7</v>
      </c>
      <c r="AZ54" s="172">
        <v>1023</v>
      </c>
      <c r="BB54" s="117">
        <v>36</v>
      </c>
      <c r="BC54" s="117"/>
      <c r="BD54" s="117"/>
      <c r="BE54" s="117">
        <v>3</v>
      </c>
      <c r="BJ54" s="2"/>
      <c r="BK54" s="2"/>
      <c r="BO54" s="138"/>
      <c r="BP54" s="553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49"/>
      <c r="CG54" s="138"/>
      <c r="CH54" s="138"/>
      <c r="CI54" s="138"/>
      <c r="CJ54" s="138"/>
      <c r="CK54" s="138"/>
      <c r="CL54" s="139"/>
      <c r="CM54" s="138"/>
      <c r="CN54" s="138">
        <v>1053</v>
      </c>
      <c r="CO54" s="149"/>
      <c r="DB54" s="241"/>
      <c r="DC54" s="241"/>
      <c r="DD54" s="241"/>
      <c r="DE54" s="241"/>
      <c r="DF54" s="241"/>
      <c r="DG54" s="241"/>
      <c r="DH54" s="241"/>
      <c r="DI54" s="244"/>
      <c r="DJ54" s="244"/>
      <c r="DK54" s="244"/>
      <c r="DL54" s="244"/>
      <c r="DM54" s="244"/>
      <c r="DN54" s="244"/>
      <c r="DO54" s="244"/>
      <c r="DP54" s="244"/>
      <c r="DQ54" s="244"/>
      <c r="DR54" s="244"/>
      <c r="DS54" s="472"/>
      <c r="DT54" s="402">
        <f t="shared" si="10"/>
        <v>1</v>
      </c>
      <c r="DU54" s="100">
        <f t="shared" si="11"/>
        <v>0</v>
      </c>
      <c r="DV54" s="100">
        <f t="shared" si="12"/>
        <v>0</v>
      </c>
      <c r="DW54" s="100">
        <f t="shared" si="13"/>
        <v>0</v>
      </c>
      <c r="DX54" s="100">
        <f t="shared" si="14"/>
        <v>1</v>
      </c>
      <c r="DY54" s="229">
        <f t="shared" si="15"/>
        <v>0</v>
      </c>
      <c r="DZ54" s="100">
        <f t="shared" si="16"/>
        <v>0</v>
      </c>
      <c r="EA54" s="400">
        <f t="shared" si="17"/>
        <v>1</v>
      </c>
      <c r="EB54" s="402">
        <f t="shared" si="18"/>
        <v>0</v>
      </c>
      <c r="EC54" s="19">
        <f t="shared" si="19"/>
        <v>0</v>
      </c>
      <c r="ED54" s="19">
        <f t="shared" si="20"/>
        <v>1</v>
      </c>
      <c r="EE54" s="19">
        <f t="shared" si="21"/>
        <v>0</v>
      </c>
      <c r="EF54" s="402">
        <f t="shared" si="22"/>
        <v>0</v>
      </c>
      <c r="EG54" s="400">
        <f t="shared" si="23"/>
        <v>0</v>
      </c>
      <c r="EH54" s="400">
        <f t="shared" si="24"/>
        <v>1</v>
      </c>
      <c r="EI54" s="402">
        <f t="shared" si="25"/>
        <v>0</v>
      </c>
      <c r="EJ54" s="229">
        <f t="shared" si="26"/>
        <v>4</v>
      </c>
      <c r="EK54" s="398">
        <f t="shared" si="27"/>
        <v>854</v>
      </c>
      <c r="EL54" s="398">
        <f t="shared" si="28"/>
        <v>36</v>
      </c>
      <c r="EM54" s="398">
        <f t="shared" si="29"/>
        <v>51.2</v>
      </c>
      <c r="EN54" s="398">
        <f t="shared" si="30"/>
        <v>282.3</v>
      </c>
      <c r="EO54" s="398" t="str">
        <f t="shared" si="31"/>
        <v/>
      </c>
      <c r="EP54" s="398">
        <f t="shared" si="32"/>
        <v>3</v>
      </c>
      <c r="EQ54" s="398">
        <f t="shared" si="33"/>
        <v>1023</v>
      </c>
      <c r="ER54" s="398" t="str">
        <f t="shared" si="34"/>
        <v/>
      </c>
      <c r="ES54" s="398" t="str">
        <f t="shared" si="35"/>
        <v/>
      </c>
      <c r="ET54" s="398">
        <f t="shared" si="36"/>
        <v>12.7</v>
      </c>
      <c r="EU54" s="172">
        <f t="shared" si="37"/>
        <v>1402</v>
      </c>
      <c r="EV54" s="57">
        <f t="shared" si="38"/>
        <v>37.146908629044184</v>
      </c>
      <c r="EW54" s="57">
        <f t="shared" si="39"/>
        <v>0.92071611253196928</v>
      </c>
      <c r="EX54" s="57">
        <f t="shared" si="40"/>
        <v>4.2131248714256335</v>
      </c>
      <c r="EY54" s="57">
        <f t="shared" si="41"/>
        <v>14.08752931783023</v>
      </c>
      <c r="EZ54" s="57" t="str">
        <f t="shared" si="42"/>
        <v/>
      </c>
      <c r="FA54" s="57">
        <f t="shared" si="43"/>
        <v>0.16116035455278002</v>
      </c>
      <c r="FB54" s="57">
        <f t="shared" si="44"/>
        <v>16.765791884570064</v>
      </c>
      <c r="FC54" s="57" t="str">
        <f t="shared" si="45"/>
        <v/>
      </c>
      <c r="FD54" s="57" t="str">
        <f t="shared" si="46"/>
        <v/>
      </c>
      <c r="FE54" s="57">
        <f t="shared" si="47"/>
        <v>0.26441091538226114</v>
      </c>
      <c r="FF54" s="56">
        <f t="shared" si="48"/>
        <v>39.545313513665974</v>
      </c>
      <c r="FG54" s="59">
        <f t="shared" si="49"/>
        <v>65.712501483537977</v>
      </c>
      <c r="FH54" s="59">
        <f t="shared" si="50"/>
        <v>1.6287373874058795</v>
      </c>
      <c r="FI54" s="59">
        <f t="shared" si="51"/>
        <v>7.4529748122141743</v>
      </c>
      <c r="FJ54" s="59">
        <f t="shared" si="52"/>
        <v>24.920695297737439</v>
      </c>
      <c r="FK54" s="59" t="str">
        <f t="shared" si="53"/>
        <v/>
      </c>
      <c r="FL54" s="59">
        <f t="shared" si="54"/>
        <v>0.28509101910452994</v>
      </c>
      <c r="FM54" s="59">
        <f t="shared" si="55"/>
        <v>29.634359484465488</v>
      </c>
      <c r="FN54" s="59" t="str">
        <f t="shared" si="56"/>
        <v/>
      </c>
      <c r="FO54" s="59" t="str">
        <f t="shared" si="57"/>
        <v/>
      </c>
      <c r="FP54" s="59">
        <f t="shared" si="58"/>
        <v>0.46735926176358156</v>
      </c>
      <c r="FQ54" s="66">
        <f t="shared" si="59"/>
        <v>69.898281253770932</v>
      </c>
      <c r="FR54" s="331">
        <f t="shared" si="79"/>
        <v>-4.0738293021268655E-2</v>
      </c>
      <c r="FS54" s="331">
        <f t="shared" si="60"/>
        <v>4.0738293021268655E-2</v>
      </c>
      <c r="FT54" s="400">
        <f t="shared" si="61"/>
        <v>0</v>
      </c>
      <c r="FU54" s="400">
        <f t="shared" si="62"/>
        <v>1</v>
      </c>
      <c r="FV54" s="400">
        <f t="shared" si="63"/>
        <v>0</v>
      </c>
      <c r="FW54" s="402">
        <f t="shared" si="64"/>
        <v>0</v>
      </c>
      <c r="FX54" s="222">
        <f t="shared" si="65"/>
        <v>65.712501483537977</v>
      </c>
      <c r="FY54" s="222">
        <f t="shared" si="66"/>
        <v>24.920695297737439</v>
      </c>
      <c r="FZ54" s="222">
        <f t="shared" si="67"/>
        <v>0</v>
      </c>
      <c r="GA54" s="221">
        <f t="shared" si="68"/>
        <v>69.898281253770932</v>
      </c>
      <c r="GB54" s="222">
        <f t="shared" si="69"/>
        <v>29.634359484465488</v>
      </c>
      <c r="GC54" s="222">
        <f t="shared" si="70"/>
        <v>0</v>
      </c>
      <c r="GD54" s="222">
        <f t="shared" si="71"/>
        <v>0</v>
      </c>
      <c r="GE54" s="222">
        <f t="shared" si="72"/>
        <v>0</v>
      </c>
      <c r="GF54" s="222">
        <f t="shared" si="73"/>
        <v>0</v>
      </c>
      <c r="GG54" s="398">
        <f t="shared" si="74"/>
        <v>0</v>
      </c>
      <c r="GH54" s="399">
        <f t="shared" si="75"/>
        <v>0</v>
      </c>
      <c r="GI54" s="398" t="str">
        <f t="shared" si="76"/>
        <v>Na-Ca</v>
      </c>
      <c r="GJ54" s="398" t="str">
        <f t="shared" si="77"/>
        <v>Cl-HCO3</v>
      </c>
    </row>
    <row r="55" spans="1:192" ht="13.15">
      <c r="A55" s="402">
        <f t="shared" si="0"/>
        <v>50</v>
      </c>
      <c r="B55" s="382" t="s">
        <v>769</v>
      </c>
      <c r="C55" s="383" t="s">
        <v>217</v>
      </c>
      <c r="D55" s="383" t="s">
        <v>968</v>
      </c>
      <c r="E55" s="383"/>
      <c r="F55" s="400">
        <v>3473250</v>
      </c>
      <c r="G55" s="400">
        <v>5565790</v>
      </c>
      <c r="H55" s="409">
        <f t="shared" si="1"/>
        <v>473186.27</v>
      </c>
      <c r="I55" s="405">
        <f t="shared" si="2"/>
        <v>5564003.4740000004</v>
      </c>
      <c r="J55" s="435">
        <v>162</v>
      </c>
      <c r="K55" s="379" t="s">
        <v>1355</v>
      </c>
      <c r="L55" s="407">
        <v>150</v>
      </c>
      <c r="M55" s="378"/>
      <c r="O55" s="407"/>
      <c r="P55" s="407"/>
      <c r="Q55" s="382" t="s">
        <v>1370</v>
      </c>
      <c r="R55" s="381" t="s">
        <v>1445</v>
      </c>
      <c r="S55" s="382" t="s">
        <v>1349</v>
      </c>
      <c r="T55" s="499" t="str">
        <f t="shared" si="3"/>
        <v>-</v>
      </c>
      <c r="U55" s="499" t="str">
        <f t="shared" si="4"/>
        <v>-</v>
      </c>
      <c r="V55" s="499" t="str">
        <f t="shared" si="5"/>
        <v>B</v>
      </c>
      <c r="W55" s="499" t="str">
        <f t="shared" si="78"/>
        <v>A</v>
      </c>
      <c r="X55" s="529" t="str">
        <f t="shared" si="80"/>
        <v>Na</v>
      </c>
      <c r="Y55" s="530" t="str">
        <f t="shared" si="81"/>
        <v>Cl</v>
      </c>
      <c r="Z55" s="119" t="s">
        <v>1476</v>
      </c>
      <c r="AA55" s="377" t="s">
        <v>1477</v>
      </c>
      <c r="AB55" s="405">
        <v>1</v>
      </c>
      <c r="AC55" s="117" t="s">
        <v>411</v>
      </c>
      <c r="AD55" s="380" t="s">
        <v>1478</v>
      </c>
      <c r="AE55" s="406"/>
      <c r="AF55" s="379">
        <v>15</v>
      </c>
      <c r="AG55" s="377"/>
      <c r="AH55" s="377"/>
      <c r="AI55" s="379"/>
      <c r="AJ55" s="115">
        <v>1.02258</v>
      </c>
      <c r="AK55" s="115">
        <v>12.5</v>
      </c>
      <c r="AL55" s="124"/>
      <c r="AM55" s="123">
        <v>0.32</v>
      </c>
      <c r="AN55" s="384"/>
      <c r="AO55" s="381"/>
      <c r="AP55" s="407"/>
      <c r="AQ55" s="384"/>
      <c r="AR55" s="384">
        <v>26121</v>
      </c>
      <c r="AS55" s="507">
        <f t="shared" si="82"/>
        <v>26471.86</v>
      </c>
      <c r="AT55" s="509">
        <f t="shared" si="83"/>
        <v>0.39333911916444358</v>
      </c>
      <c r="AU55" s="117">
        <v>7595</v>
      </c>
      <c r="AV55" s="117">
        <v>218.6</v>
      </c>
      <c r="AW55" s="116">
        <v>1377</v>
      </c>
      <c r="AX55" s="117">
        <v>14020</v>
      </c>
      <c r="AY55" s="117">
        <v>24.1</v>
      </c>
      <c r="AZ55" s="118">
        <v>2651</v>
      </c>
      <c r="BA55" s="117"/>
      <c r="BB55" s="117">
        <v>131.4</v>
      </c>
      <c r="BC55" s="117"/>
      <c r="BD55" s="384" t="s">
        <v>1344</v>
      </c>
      <c r="BE55" s="384">
        <v>413.4</v>
      </c>
      <c r="BF55" s="384">
        <v>6.46</v>
      </c>
      <c r="BG55" s="384"/>
      <c r="BH55" s="384">
        <v>17.399999999999999</v>
      </c>
      <c r="BI55" s="384"/>
      <c r="BJ55" s="385"/>
      <c r="BK55" s="385"/>
      <c r="BL55" s="381"/>
      <c r="BM55" s="384">
        <v>17.5</v>
      </c>
      <c r="BN55" s="120"/>
      <c r="BO55" s="147"/>
      <c r="BP55" s="147" t="s">
        <v>1344</v>
      </c>
      <c r="BQ55" s="147"/>
      <c r="BR55" s="147"/>
      <c r="BS55" s="147"/>
      <c r="BT55" s="147"/>
      <c r="BU55" s="147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5"/>
      <c r="CG55" s="147"/>
      <c r="CH55" s="147"/>
      <c r="CI55" s="147"/>
      <c r="CJ55" s="147"/>
      <c r="CK55" s="147"/>
      <c r="CL55" s="148"/>
      <c r="CM55" s="147"/>
      <c r="CN55" s="147">
        <v>10530</v>
      </c>
      <c r="CO55" s="145" t="s">
        <v>1344</v>
      </c>
      <c r="CP55" s="384"/>
      <c r="CQ55" s="120"/>
      <c r="CR55" s="384"/>
      <c r="CS55" s="384"/>
      <c r="CT55" s="384"/>
      <c r="CU55" s="384"/>
      <c r="CV55" s="384"/>
      <c r="CW55" s="384"/>
      <c r="CX55" s="384" t="s">
        <v>1344</v>
      </c>
      <c r="CY55" s="117"/>
      <c r="CZ55" s="117"/>
      <c r="DA55" s="118"/>
      <c r="DB55" s="111"/>
      <c r="DC55" s="111"/>
      <c r="DD55" s="121"/>
      <c r="DE55" s="111"/>
      <c r="DF55" s="111"/>
      <c r="DG55" s="111"/>
      <c r="DH55" s="111"/>
      <c r="DI55" s="111"/>
      <c r="DJ55" s="111"/>
      <c r="DK55" s="244"/>
      <c r="DL55" s="244"/>
      <c r="DM55" s="244"/>
      <c r="DN55" s="111"/>
      <c r="DO55" s="121"/>
      <c r="DP55" s="244"/>
      <c r="DQ55" s="241"/>
      <c r="DR55" s="241"/>
      <c r="DS55" s="472"/>
      <c r="DT55" s="402">
        <f t="shared" si="10"/>
        <v>1</v>
      </c>
      <c r="DU55" s="100">
        <f t="shared" si="11"/>
        <v>0</v>
      </c>
      <c r="DV55" s="100">
        <f t="shared" si="12"/>
        <v>0</v>
      </c>
      <c r="DW55" s="100">
        <f t="shared" si="13"/>
        <v>1</v>
      </c>
      <c r="DX55" s="100">
        <f t="shared" si="14"/>
        <v>0</v>
      </c>
      <c r="DY55" s="229">
        <f t="shared" si="15"/>
        <v>0</v>
      </c>
      <c r="DZ55" s="100">
        <f t="shared" si="16"/>
        <v>1</v>
      </c>
      <c r="EA55" s="400">
        <f t="shared" si="17"/>
        <v>0</v>
      </c>
      <c r="EB55" s="402">
        <f t="shared" si="18"/>
        <v>0</v>
      </c>
      <c r="EC55" s="19">
        <f t="shared" si="19"/>
        <v>0</v>
      </c>
      <c r="ED55" s="19">
        <f t="shared" si="20"/>
        <v>0</v>
      </c>
      <c r="EE55" s="19">
        <f t="shared" si="21"/>
        <v>1</v>
      </c>
      <c r="EF55" s="402">
        <f t="shared" si="22"/>
        <v>0</v>
      </c>
      <c r="EG55" s="400">
        <f t="shared" si="23"/>
        <v>0</v>
      </c>
      <c r="EH55" s="400">
        <f t="shared" si="24"/>
        <v>1</v>
      </c>
      <c r="EI55" s="402">
        <f t="shared" si="25"/>
        <v>0</v>
      </c>
      <c r="EJ55" s="229">
        <f t="shared" si="26"/>
        <v>3</v>
      </c>
      <c r="EK55" s="398">
        <f t="shared" si="27"/>
        <v>7595</v>
      </c>
      <c r="EL55" s="398">
        <f t="shared" si="28"/>
        <v>131.4</v>
      </c>
      <c r="EM55" s="398">
        <f t="shared" si="29"/>
        <v>218.6</v>
      </c>
      <c r="EN55" s="398">
        <f t="shared" si="30"/>
        <v>1377</v>
      </c>
      <c r="EO55" s="398">
        <f t="shared" si="31"/>
        <v>6.46</v>
      </c>
      <c r="EP55" s="398">
        <f t="shared" si="32"/>
        <v>413.4</v>
      </c>
      <c r="EQ55" s="398">
        <f t="shared" si="33"/>
        <v>2651</v>
      </c>
      <c r="ER55" s="398" t="str">
        <f t="shared" si="34"/>
        <v/>
      </c>
      <c r="ES55" s="398" t="str">
        <f t="shared" si="35"/>
        <v/>
      </c>
      <c r="ET55" s="398">
        <f t="shared" si="36"/>
        <v>24.1</v>
      </c>
      <c r="EU55" s="172">
        <f t="shared" si="37"/>
        <v>14020</v>
      </c>
      <c r="EV55" s="57">
        <f t="shared" si="38"/>
        <v>330.36390051240113</v>
      </c>
      <c r="EW55" s="57">
        <f t="shared" si="39"/>
        <v>3.3606138107416879</v>
      </c>
      <c r="EX55" s="57">
        <f t="shared" si="40"/>
        <v>17.988068298703972</v>
      </c>
      <c r="EY55" s="57">
        <f t="shared" si="41"/>
        <v>68.716003792604411</v>
      </c>
      <c r="EZ55" s="57">
        <f t="shared" si="42"/>
        <v>0.23557297839365482</v>
      </c>
      <c r="FA55" s="57">
        <f t="shared" si="43"/>
        <v>22.207896857373086</v>
      </c>
      <c r="FB55" s="57">
        <f t="shared" si="44"/>
        <v>43.446837034208443</v>
      </c>
      <c r="FC55" s="57" t="str">
        <f t="shared" si="45"/>
        <v/>
      </c>
      <c r="FD55" s="57" t="str">
        <f t="shared" si="46"/>
        <v/>
      </c>
      <c r="FE55" s="57">
        <f t="shared" si="47"/>
        <v>0.50175614651279488</v>
      </c>
      <c r="FF55" s="56">
        <f t="shared" si="48"/>
        <v>395.45313513665974</v>
      </c>
      <c r="FG55" s="59">
        <f t="shared" si="49"/>
        <v>74.595788072424483</v>
      </c>
      <c r="FH55" s="59">
        <f t="shared" si="50"/>
        <v>0.75882272618324265</v>
      </c>
      <c r="FI55" s="59">
        <f t="shared" si="51"/>
        <v>4.0616850950155472</v>
      </c>
      <c r="FJ55" s="59">
        <f t="shared" si="52"/>
        <v>15.51599447804867</v>
      </c>
      <c r="FK55" s="59">
        <f t="shared" si="53"/>
        <v>5.3192107081273747E-2</v>
      </c>
      <c r="FL55" s="59">
        <f t="shared" si="54"/>
        <v>5.0145175212467832</v>
      </c>
      <c r="FM55" s="59">
        <f t="shared" si="55"/>
        <v>9.8877255673484026</v>
      </c>
      <c r="FN55" s="59" t="str">
        <f t="shared" si="56"/>
        <v/>
      </c>
      <c r="FO55" s="59" t="str">
        <f t="shared" si="57"/>
        <v/>
      </c>
      <c r="FP55" s="59">
        <f t="shared" si="58"/>
        <v>0.11419075396771658</v>
      </c>
      <c r="FQ55" s="66">
        <f t="shared" si="59"/>
        <v>89.998083678683884</v>
      </c>
      <c r="FR55" s="331">
        <f t="shared" si="79"/>
        <v>0.39333911916444358</v>
      </c>
      <c r="FS55" s="331">
        <f t="shared" si="60"/>
        <v>0.39333911916444358</v>
      </c>
      <c r="FT55" s="400">
        <f t="shared" si="61"/>
        <v>0</v>
      </c>
      <c r="FU55" s="400">
        <f t="shared" si="62"/>
        <v>1</v>
      </c>
      <c r="FV55" s="400">
        <f t="shared" si="63"/>
        <v>0</v>
      </c>
      <c r="FW55" s="402">
        <f t="shared" si="64"/>
        <v>0</v>
      </c>
      <c r="FX55" s="222">
        <f t="shared" si="65"/>
        <v>74.595788072424483</v>
      </c>
      <c r="FY55" s="222">
        <f t="shared" si="66"/>
        <v>0</v>
      </c>
      <c r="FZ55" s="222">
        <f t="shared" si="67"/>
        <v>0</v>
      </c>
      <c r="GA55" s="221">
        <f t="shared" si="68"/>
        <v>89.998083678683884</v>
      </c>
      <c r="GB55" s="222">
        <f t="shared" si="69"/>
        <v>0</v>
      </c>
      <c r="GC55" s="222">
        <f t="shared" si="70"/>
        <v>0</v>
      </c>
      <c r="GD55" s="222">
        <f t="shared" si="71"/>
        <v>0</v>
      </c>
      <c r="GE55" s="222">
        <f t="shared" si="72"/>
        <v>0</v>
      </c>
      <c r="GF55" s="222">
        <f t="shared" si="73"/>
        <v>0</v>
      </c>
      <c r="GG55" s="398">
        <f t="shared" si="74"/>
        <v>0</v>
      </c>
      <c r="GH55" s="399">
        <f t="shared" si="75"/>
        <v>0</v>
      </c>
      <c r="GI55" s="398" t="str">
        <f t="shared" si="76"/>
        <v>Na</v>
      </c>
      <c r="GJ55" s="398" t="str">
        <f t="shared" si="77"/>
        <v>Cl</v>
      </c>
    </row>
    <row r="56" spans="1:192" ht="14.25">
      <c r="A56" s="402">
        <f t="shared" si="0"/>
        <v>51</v>
      </c>
      <c r="B56" s="382" t="s">
        <v>769</v>
      </c>
      <c r="C56" s="69" t="s">
        <v>217</v>
      </c>
      <c r="D56" s="383" t="s">
        <v>968</v>
      </c>
      <c r="E56" s="383"/>
      <c r="F56" s="400">
        <v>3473250</v>
      </c>
      <c r="G56" s="400">
        <v>5565790</v>
      </c>
      <c r="H56" s="409">
        <f t="shared" si="1"/>
        <v>473186.27</v>
      </c>
      <c r="I56" s="405">
        <f t="shared" si="2"/>
        <v>5564003.4740000004</v>
      </c>
      <c r="J56" s="541">
        <v>162</v>
      </c>
      <c r="K56" s="400" t="s">
        <v>1356</v>
      </c>
      <c r="L56" s="19">
        <v>505</v>
      </c>
      <c r="Q56" s="65" t="s">
        <v>2866</v>
      </c>
      <c r="R56" s="381" t="s">
        <v>1445</v>
      </c>
      <c r="S56" s="382" t="s">
        <v>1349</v>
      </c>
      <c r="T56" s="499" t="str">
        <f t="shared" si="3"/>
        <v>-</v>
      </c>
      <c r="U56" s="499" t="str">
        <f t="shared" si="4"/>
        <v>-</v>
      </c>
      <c r="V56" s="499" t="str">
        <f t="shared" si="5"/>
        <v>B</v>
      </c>
      <c r="W56" s="499" t="str">
        <f t="shared" si="78"/>
        <v>A</v>
      </c>
      <c r="X56" s="529" t="str">
        <f t="shared" si="80"/>
        <v>Na</v>
      </c>
      <c r="Y56" s="530" t="str">
        <f t="shared" si="81"/>
        <v>Cl</v>
      </c>
      <c r="Z56" s="404" t="s">
        <v>1479</v>
      </c>
      <c r="AA56" s="51">
        <v>23296</v>
      </c>
      <c r="AB56" s="100">
        <v>2</v>
      </c>
      <c r="AD56" s="2" t="s">
        <v>1480</v>
      </c>
      <c r="AE56" s="61" t="s">
        <v>2707</v>
      </c>
      <c r="AF56" s="397">
        <v>10.8</v>
      </c>
      <c r="AH56" s="400">
        <v>6.1</v>
      </c>
      <c r="AI56" s="554"/>
      <c r="AR56" s="69">
        <v>20423</v>
      </c>
      <c r="AS56" s="507">
        <f t="shared" si="82"/>
        <v>20411.8</v>
      </c>
      <c r="AT56" s="509">
        <f t="shared" si="83"/>
        <v>-4.3386782642742136E-2</v>
      </c>
      <c r="AU56" s="398">
        <v>5707</v>
      </c>
      <c r="AV56" s="398">
        <v>270.10000000000002</v>
      </c>
      <c r="AW56" s="399">
        <v>1250</v>
      </c>
      <c r="AX56" s="398">
        <v>10956</v>
      </c>
      <c r="AY56" s="398">
        <v>19.8</v>
      </c>
      <c r="AZ56" s="172">
        <v>1925</v>
      </c>
      <c r="BB56" s="384">
        <v>263</v>
      </c>
      <c r="BE56" s="398">
        <v>20.9</v>
      </c>
      <c r="BJ56" s="2"/>
      <c r="BK56" s="2"/>
      <c r="BO56" s="138"/>
      <c r="BP56" s="553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49"/>
      <c r="CG56" s="138"/>
      <c r="CH56" s="138"/>
      <c r="CI56" s="138"/>
      <c r="CJ56" s="138"/>
      <c r="CK56" s="138"/>
      <c r="CL56" s="139"/>
      <c r="CM56" s="138"/>
      <c r="CN56" s="138">
        <v>2021</v>
      </c>
      <c r="CO56" s="149"/>
      <c r="DB56" s="241"/>
      <c r="DC56" s="241"/>
      <c r="DD56" s="241"/>
      <c r="DE56" s="241"/>
      <c r="DF56" s="241"/>
      <c r="DG56" s="241"/>
      <c r="DH56" s="149" t="s">
        <v>1481</v>
      </c>
      <c r="DI56" s="244"/>
      <c r="DJ56" s="244"/>
      <c r="DK56" s="244"/>
      <c r="DL56" s="244"/>
      <c r="DM56" s="244"/>
      <c r="DN56" s="244"/>
      <c r="DO56" s="244"/>
      <c r="DP56" s="244"/>
      <c r="DQ56" s="244"/>
      <c r="DR56" s="244"/>
      <c r="DS56" s="472"/>
      <c r="DT56" s="402">
        <f t="shared" si="10"/>
        <v>0</v>
      </c>
      <c r="DU56" s="100">
        <f t="shared" si="11"/>
        <v>0</v>
      </c>
      <c r="DV56" s="100">
        <f t="shared" si="12"/>
        <v>0</v>
      </c>
      <c r="DW56" s="100">
        <f t="shared" si="13"/>
        <v>0</v>
      </c>
      <c r="DX56" s="100">
        <f t="shared" si="14"/>
        <v>1</v>
      </c>
      <c r="DY56" s="229">
        <f t="shared" si="15"/>
        <v>0</v>
      </c>
      <c r="DZ56" s="100">
        <f t="shared" si="16"/>
        <v>1</v>
      </c>
      <c r="EA56" s="400">
        <f t="shared" si="17"/>
        <v>0</v>
      </c>
      <c r="EB56" s="402">
        <f t="shared" si="18"/>
        <v>0</v>
      </c>
      <c r="EC56" s="19">
        <f t="shared" si="19"/>
        <v>0</v>
      </c>
      <c r="ED56" s="19">
        <f t="shared" si="20"/>
        <v>0</v>
      </c>
      <c r="EE56" s="19">
        <f t="shared" si="21"/>
        <v>1</v>
      </c>
      <c r="EF56" s="402">
        <f t="shared" si="22"/>
        <v>0</v>
      </c>
      <c r="EG56" s="400">
        <f t="shared" si="23"/>
        <v>0</v>
      </c>
      <c r="EH56" s="400">
        <f t="shared" si="24"/>
        <v>1</v>
      </c>
      <c r="EI56" s="402">
        <f t="shared" si="25"/>
        <v>0</v>
      </c>
      <c r="EJ56" s="229">
        <f t="shared" si="26"/>
        <v>3</v>
      </c>
      <c r="EK56" s="398">
        <f t="shared" si="27"/>
        <v>5707</v>
      </c>
      <c r="EL56" s="398">
        <f t="shared" si="28"/>
        <v>263</v>
      </c>
      <c r="EM56" s="398">
        <f t="shared" si="29"/>
        <v>270.10000000000002</v>
      </c>
      <c r="EN56" s="398">
        <f t="shared" si="30"/>
        <v>1250</v>
      </c>
      <c r="EO56" s="398" t="str">
        <f t="shared" si="31"/>
        <v/>
      </c>
      <c r="EP56" s="398">
        <f t="shared" si="32"/>
        <v>20.9</v>
      </c>
      <c r="EQ56" s="398">
        <f t="shared" si="33"/>
        <v>1925</v>
      </c>
      <c r="ER56" s="398" t="str">
        <f t="shared" si="34"/>
        <v/>
      </c>
      <c r="ES56" s="398" t="str">
        <f t="shared" si="35"/>
        <v/>
      </c>
      <c r="ET56" s="398">
        <f t="shared" si="36"/>
        <v>19.8</v>
      </c>
      <c r="EU56" s="172">
        <f t="shared" si="37"/>
        <v>10956</v>
      </c>
      <c r="EV56" s="57">
        <f t="shared" si="38"/>
        <v>248.24052405849551</v>
      </c>
      <c r="EW56" s="57">
        <f t="shared" si="39"/>
        <v>6.7263427109974421</v>
      </c>
      <c r="EX56" s="57">
        <f t="shared" si="40"/>
        <v>22.225879448673115</v>
      </c>
      <c r="EY56" s="57">
        <f t="shared" si="41"/>
        <v>62.378362193722239</v>
      </c>
      <c r="EZ56" s="57" t="str">
        <f t="shared" si="42"/>
        <v/>
      </c>
      <c r="FA56" s="57">
        <f t="shared" si="43"/>
        <v>1.122750470051034</v>
      </c>
      <c r="FB56" s="57">
        <f t="shared" si="44"/>
        <v>31.548533116126464</v>
      </c>
      <c r="FC56" s="57" t="str">
        <f t="shared" si="45"/>
        <v/>
      </c>
      <c r="FD56" s="57" t="str">
        <f t="shared" si="46"/>
        <v/>
      </c>
      <c r="FE56" s="57">
        <f t="shared" si="47"/>
        <v>0.41223119091092686</v>
      </c>
      <c r="FF56" s="56">
        <f t="shared" si="48"/>
        <v>309.02885510394037</v>
      </c>
      <c r="FG56" s="59">
        <f t="shared" si="49"/>
        <v>72.863222387732648</v>
      </c>
      <c r="FH56" s="59">
        <f t="shared" si="50"/>
        <v>1.9743070019140916</v>
      </c>
      <c r="FI56" s="59">
        <f t="shared" si="51"/>
        <v>6.5237100315257077</v>
      </c>
      <c r="FJ56" s="59">
        <f t="shared" si="52"/>
        <v>18.309212381588075</v>
      </c>
      <c r="FK56" s="59" t="str">
        <f t="shared" si="53"/>
        <v/>
      </c>
      <c r="FL56" s="59">
        <f t="shared" si="54"/>
        <v>0.32954819723947559</v>
      </c>
      <c r="FM56" s="59">
        <f t="shared" si="55"/>
        <v>9.2520508895910396</v>
      </c>
      <c r="FN56" s="59" t="str">
        <f t="shared" si="56"/>
        <v/>
      </c>
      <c r="FO56" s="59" t="str">
        <f t="shared" si="57"/>
        <v/>
      </c>
      <c r="FP56" s="59">
        <f t="shared" si="58"/>
        <v>0.12089259245575015</v>
      </c>
      <c r="FQ56" s="66">
        <f t="shared" si="59"/>
        <v>90.627056517953221</v>
      </c>
      <c r="FR56" s="331">
        <f t="shared" si="79"/>
        <v>-4.3386782642742136E-2</v>
      </c>
      <c r="FS56" s="331">
        <f t="shared" si="60"/>
        <v>4.3386782642742136E-2</v>
      </c>
      <c r="FT56" s="400">
        <f t="shared" si="61"/>
        <v>0</v>
      </c>
      <c r="FU56" s="400">
        <f t="shared" si="62"/>
        <v>1</v>
      </c>
      <c r="FV56" s="400">
        <f t="shared" si="63"/>
        <v>0</v>
      </c>
      <c r="FW56" s="402">
        <f t="shared" si="64"/>
        <v>0</v>
      </c>
      <c r="FX56" s="222">
        <f t="shared" si="65"/>
        <v>72.863222387732648</v>
      </c>
      <c r="FY56" s="222">
        <f t="shared" si="66"/>
        <v>0</v>
      </c>
      <c r="FZ56" s="222">
        <f t="shared" si="67"/>
        <v>0</v>
      </c>
      <c r="GA56" s="221">
        <f t="shared" si="68"/>
        <v>90.627056517953221</v>
      </c>
      <c r="GB56" s="222">
        <f t="shared" si="69"/>
        <v>0</v>
      </c>
      <c r="GC56" s="222">
        <f t="shared" si="70"/>
        <v>0</v>
      </c>
      <c r="GD56" s="222">
        <f t="shared" si="71"/>
        <v>0</v>
      </c>
      <c r="GE56" s="222">
        <f t="shared" si="72"/>
        <v>0</v>
      </c>
      <c r="GF56" s="222">
        <f t="shared" si="73"/>
        <v>0</v>
      </c>
      <c r="GG56" s="398">
        <f t="shared" si="74"/>
        <v>0</v>
      </c>
      <c r="GH56" s="399">
        <f t="shared" si="75"/>
        <v>0</v>
      </c>
      <c r="GI56" s="398" t="str">
        <f t="shared" si="76"/>
        <v>Na</v>
      </c>
      <c r="GJ56" s="398" t="str">
        <f t="shared" si="77"/>
        <v>Cl</v>
      </c>
    </row>
    <row r="57" spans="1:192" ht="14.25">
      <c r="A57" s="402">
        <f t="shared" si="0"/>
        <v>52</v>
      </c>
      <c r="B57" s="65" t="s">
        <v>769</v>
      </c>
      <c r="C57" s="91" t="s">
        <v>217</v>
      </c>
      <c r="D57" s="383" t="s">
        <v>968</v>
      </c>
      <c r="E57" s="383"/>
      <c r="F57" s="400">
        <v>3473250</v>
      </c>
      <c r="G57" s="400">
        <v>5565790</v>
      </c>
      <c r="H57" s="410">
        <f t="shared" si="1"/>
        <v>473186.27</v>
      </c>
      <c r="I57" s="102">
        <f t="shared" si="2"/>
        <v>5564003.4740000004</v>
      </c>
      <c r="J57" s="435">
        <v>162</v>
      </c>
      <c r="K57" s="379" t="s">
        <v>1355</v>
      </c>
      <c r="L57" s="407">
        <v>150</v>
      </c>
      <c r="M57" s="378"/>
      <c r="O57" s="407"/>
      <c r="P57" s="407"/>
      <c r="Q57" s="382" t="s">
        <v>1370</v>
      </c>
      <c r="R57" s="381" t="s">
        <v>1445</v>
      </c>
      <c r="S57" s="382" t="s">
        <v>1349</v>
      </c>
      <c r="T57" s="499" t="str">
        <f t="shared" si="3"/>
        <v>-</v>
      </c>
      <c r="U57" s="499" t="str">
        <f t="shared" si="4"/>
        <v>-</v>
      </c>
      <c r="V57" s="499" t="str">
        <f t="shared" si="5"/>
        <v>-</v>
      </c>
      <c r="W57" s="499" t="str">
        <f t="shared" si="78"/>
        <v>-</v>
      </c>
      <c r="X57" s="529" t="str">
        <f t="shared" si="80"/>
        <v/>
      </c>
      <c r="Y57" s="530" t="str">
        <f t="shared" si="81"/>
        <v/>
      </c>
      <c r="Z57" s="404"/>
      <c r="AA57" s="177">
        <v>32247</v>
      </c>
      <c r="AB57" s="176">
        <v>3</v>
      </c>
      <c r="AC57" s="65" t="s">
        <v>970</v>
      </c>
      <c r="AD57" s="65" t="s">
        <v>1482</v>
      </c>
      <c r="AE57" s="61" t="s">
        <v>1483</v>
      </c>
      <c r="AF57" s="392" t="s">
        <v>3116</v>
      </c>
      <c r="AG57" s="408"/>
      <c r="AH57" s="408"/>
      <c r="AI57" s="556"/>
      <c r="AJ57" s="408"/>
      <c r="AK57" s="408"/>
      <c r="AL57" s="408"/>
      <c r="AM57" s="392"/>
      <c r="AN57" s="168"/>
      <c r="AO57" s="401"/>
      <c r="AP57" s="171"/>
      <c r="AQ57" s="69"/>
      <c r="AR57" s="69"/>
      <c r="AS57" s="508"/>
      <c r="AT57" s="511"/>
      <c r="AU57" s="403"/>
      <c r="AV57" s="403"/>
      <c r="AW57" s="55"/>
      <c r="AX57" s="403"/>
      <c r="AY57" s="403"/>
      <c r="AZ57" s="53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401"/>
      <c r="BM57" s="69"/>
      <c r="BN57" s="70"/>
      <c r="BO57" s="143"/>
      <c r="BP57" s="557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1"/>
      <c r="CG57" s="143"/>
      <c r="CH57" s="143"/>
      <c r="CI57" s="143"/>
      <c r="CJ57" s="143"/>
      <c r="CK57" s="143"/>
      <c r="CL57" s="144"/>
      <c r="CM57" s="143"/>
      <c r="CN57" s="143" t="s">
        <v>3116</v>
      </c>
      <c r="CO57" s="141"/>
      <c r="CP57" s="69"/>
      <c r="CQ57" s="70"/>
      <c r="CR57" s="69"/>
      <c r="CS57" s="69"/>
      <c r="CT57" s="69"/>
      <c r="CU57" s="69"/>
      <c r="CV57" s="69"/>
      <c r="CW57" s="69"/>
      <c r="CX57" s="69"/>
      <c r="CY57" s="69"/>
      <c r="CZ57" s="69"/>
      <c r="DA57" s="70"/>
      <c r="DB57" s="182">
        <v>-69.599999999999994</v>
      </c>
      <c r="DC57" s="141" t="s">
        <v>1484</v>
      </c>
      <c r="DD57" s="182">
        <v>1.48</v>
      </c>
      <c r="DE57" s="419">
        <v>-1.46</v>
      </c>
      <c r="DF57" s="182"/>
      <c r="DG57" s="182">
        <v>-9.9499999999999993</v>
      </c>
      <c r="DH57" s="182"/>
      <c r="DI57" s="180"/>
      <c r="DJ57" s="180">
        <f>SUM(DK57:DM57)</f>
        <v>19.12</v>
      </c>
      <c r="DK57" s="180">
        <v>6.44</v>
      </c>
      <c r="DL57" s="180">
        <v>5.34</v>
      </c>
      <c r="DM57" s="180">
        <v>7.34</v>
      </c>
      <c r="DN57" s="180"/>
      <c r="DO57" s="180"/>
      <c r="DP57" s="180"/>
      <c r="DQ57" s="180"/>
      <c r="DR57" s="180"/>
      <c r="DS57" s="181"/>
      <c r="DT57" s="402">
        <f t="shared" si="10"/>
        <v>0</v>
      </c>
      <c r="DU57" s="100">
        <f t="shared" si="11"/>
        <v>0</v>
      </c>
      <c r="DV57" s="100">
        <f t="shared" si="12"/>
        <v>0</v>
      </c>
      <c r="DW57" s="100">
        <f t="shared" si="13"/>
        <v>1</v>
      </c>
      <c r="DX57" s="100">
        <f t="shared" si="14"/>
        <v>0</v>
      </c>
      <c r="DY57" s="229">
        <f t="shared" si="15"/>
        <v>0</v>
      </c>
      <c r="DZ57" s="100">
        <f t="shared" si="16"/>
        <v>0</v>
      </c>
      <c r="EA57" s="400">
        <f t="shared" si="17"/>
        <v>0</v>
      </c>
      <c r="EB57" s="402">
        <f t="shared" si="18"/>
        <v>1</v>
      </c>
      <c r="EC57" s="19">
        <f t="shared" si="19"/>
        <v>0</v>
      </c>
      <c r="ED57" s="19">
        <f t="shared" si="20"/>
        <v>0</v>
      </c>
      <c r="EE57" s="19">
        <f t="shared" si="21"/>
        <v>0</v>
      </c>
      <c r="EF57" s="402">
        <f t="shared" si="22"/>
        <v>1</v>
      </c>
      <c r="EG57" s="400">
        <f t="shared" si="23"/>
        <v>0</v>
      </c>
      <c r="EH57" s="400">
        <f t="shared" si="24"/>
        <v>0</v>
      </c>
      <c r="EI57" s="402">
        <f t="shared" si="25"/>
        <v>1</v>
      </c>
      <c r="EJ57" s="229">
        <f t="shared" si="26"/>
        <v>1</v>
      </c>
      <c r="EK57" s="398" t="str">
        <f t="shared" si="27"/>
        <v/>
      </c>
      <c r="EL57" s="398" t="str">
        <f t="shared" si="28"/>
        <v/>
      </c>
      <c r="EM57" s="398" t="str">
        <f t="shared" si="29"/>
        <v/>
      </c>
      <c r="EN57" s="398" t="str">
        <f t="shared" si="30"/>
        <v/>
      </c>
      <c r="EO57" s="398" t="str">
        <f t="shared" si="31"/>
        <v/>
      </c>
      <c r="EP57" s="398" t="str">
        <f t="shared" si="32"/>
        <v/>
      </c>
      <c r="EQ57" s="398" t="str">
        <f t="shared" si="33"/>
        <v/>
      </c>
      <c r="ER57" s="398" t="str">
        <f t="shared" si="34"/>
        <v/>
      </c>
      <c r="ES57" s="398" t="str">
        <f t="shared" si="35"/>
        <v/>
      </c>
      <c r="ET57" s="398" t="str">
        <f t="shared" si="36"/>
        <v/>
      </c>
      <c r="EU57" s="172" t="str">
        <f t="shared" si="37"/>
        <v/>
      </c>
      <c r="EV57" s="57" t="str">
        <f t="shared" si="38"/>
        <v/>
      </c>
      <c r="EW57" s="57" t="str">
        <f t="shared" si="39"/>
        <v/>
      </c>
      <c r="EX57" s="57" t="str">
        <f t="shared" si="40"/>
        <v/>
      </c>
      <c r="EY57" s="57" t="str">
        <f t="shared" si="41"/>
        <v/>
      </c>
      <c r="EZ57" s="57" t="str">
        <f t="shared" si="42"/>
        <v/>
      </c>
      <c r="FA57" s="57" t="str">
        <f t="shared" si="43"/>
        <v/>
      </c>
      <c r="FB57" s="57" t="str">
        <f t="shared" si="44"/>
        <v/>
      </c>
      <c r="FC57" s="57" t="str">
        <f t="shared" si="45"/>
        <v/>
      </c>
      <c r="FD57" s="57" t="str">
        <f t="shared" si="46"/>
        <v/>
      </c>
      <c r="FE57" s="57" t="str">
        <f t="shared" si="47"/>
        <v/>
      </c>
      <c r="FF57" s="56" t="str">
        <f t="shared" si="48"/>
        <v/>
      </c>
      <c r="FG57" s="59" t="str">
        <f t="shared" si="49"/>
        <v/>
      </c>
      <c r="FH57" s="59" t="str">
        <f t="shared" si="50"/>
        <v/>
      </c>
      <c r="FI57" s="59" t="str">
        <f t="shared" si="51"/>
        <v/>
      </c>
      <c r="FJ57" s="59" t="str">
        <f t="shared" si="52"/>
        <v/>
      </c>
      <c r="FK57" s="59" t="str">
        <f t="shared" si="53"/>
        <v/>
      </c>
      <c r="FL57" s="59" t="str">
        <f t="shared" si="54"/>
        <v/>
      </c>
      <c r="FM57" s="59" t="str">
        <f t="shared" si="55"/>
        <v/>
      </c>
      <c r="FN57" s="59" t="str">
        <f t="shared" si="56"/>
        <v/>
      </c>
      <c r="FO57" s="59" t="str">
        <f t="shared" si="57"/>
        <v/>
      </c>
      <c r="FP57" s="59" t="str">
        <f t="shared" si="58"/>
        <v/>
      </c>
      <c r="FQ57" s="66" t="str">
        <f t="shared" si="59"/>
        <v/>
      </c>
      <c r="FR57" s="331" t="str">
        <f t="shared" si="79"/>
        <v/>
      </c>
      <c r="FS57" s="331">
        <f t="shared" si="60"/>
        <v>0</v>
      </c>
      <c r="FT57" s="400">
        <f t="shared" si="61"/>
        <v>1</v>
      </c>
      <c r="FU57" s="400">
        <f t="shared" si="62"/>
        <v>0</v>
      </c>
      <c r="FV57" s="400">
        <f t="shared" si="63"/>
        <v>0</v>
      </c>
      <c r="FW57" s="402">
        <f t="shared" si="64"/>
        <v>0</v>
      </c>
      <c r="FX57" s="222">
        <f t="shared" si="65"/>
        <v>0</v>
      </c>
      <c r="FY57" s="222">
        <f t="shared" si="66"/>
        <v>0</v>
      </c>
      <c r="FZ57" s="222">
        <f t="shared" si="67"/>
        <v>0</v>
      </c>
      <c r="GA57" s="221">
        <f t="shared" si="68"/>
        <v>0</v>
      </c>
      <c r="GB57" s="222">
        <f t="shared" si="69"/>
        <v>0</v>
      </c>
      <c r="GC57" s="222">
        <f t="shared" si="70"/>
        <v>0</v>
      </c>
      <c r="GD57" s="222">
        <f t="shared" si="71"/>
        <v>0</v>
      </c>
      <c r="GE57" s="222">
        <f t="shared" si="72"/>
        <v>0</v>
      </c>
      <c r="GF57" s="222">
        <f t="shared" si="73"/>
        <v>0</v>
      </c>
      <c r="GG57" s="398">
        <f t="shared" si="74"/>
        <v>0</v>
      </c>
      <c r="GH57" s="399">
        <f t="shared" si="75"/>
        <v>0</v>
      </c>
      <c r="GI57" s="398" t="str">
        <f t="shared" si="76"/>
        <v/>
      </c>
      <c r="GJ57" s="398" t="str">
        <f t="shared" si="77"/>
        <v/>
      </c>
    </row>
    <row r="58" spans="1:192">
      <c r="A58" s="402">
        <f t="shared" si="0"/>
        <v>53</v>
      </c>
      <c r="B58" s="382" t="s">
        <v>769</v>
      </c>
      <c r="C58" s="166" t="s">
        <v>217</v>
      </c>
      <c r="D58" s="383" t="s">
        <v>968</v>
      </c>
      <c r="E58" s="383"/>
      <c r="F58" s="400">
        <v>3473250</v>
      </c>
      <c r="G58" s="400">
        <v>5565790</v>
      </c>
      <c r="H58" s="409">
        <f t="shared" si="1"/>
        <v>473186.27</v>
      </c>
      <c r="I58" s="405">
        <f t="shared" si="2"/>
        <v>5564003.4740000004</v>
      </c>
      <c r="J58" s="541">
        <v>162</v>
      </c>
      <c r="K58" s="391" t="s">
        <v>1355</v>
      </c>
      <c r="L58" s="171">
        <v>505</v>
      </c>
      <c r="Q58" s="65" t="s">
        <v>2866</v>
      </c>
      <c r="R58" s="381" t="s">
        <v>1445</v>
      </c>
      <c r="S58" s="382" t="s">
        <v>1349</v>
      </c>
      <c r="T58" s="499" t="str">
        <f t="shared" si="3"/>
        <v>-</v>
      </c>
      <c r="U58" s="499" t="str">
        <f t="shared" si="4"/>
        <v>-</v>
      </c>
      <c r="V58" s="499" t="str">
        <f t="shared" si="5"/>
        <v>B</v>
      </c>
      <c r="W58" s="499" t="str">
        <f t="shared" si="78"/>
        <v>A</v>
      </c>
      <c r="X58" s="529" t="str">
        <f t="shared" si="80"/>
        <v>Na</v>
      </c>
      <c r="Y58" s="530" t="str">
        <f t="shared" si="81"/>
        <v>Cl</v>
      </c>
      <c r="Z58" s="404" t="s">
        <v>1485</v>
      </c>
      <c r="AA58" s="391" t="s">
        <v>1460</v>
      </c>
      <c r="AB58" s="100">
        <v>4</v>
      </c>
      <c r="AC58" s="132" t="s">
        <v>456</v>
      </c>
      <c r="AD58" s="132" t="s">
        <v>1461</v>
      </c>
      <c r="AE58" s="183"/>
      <c r="AF58" s="391">
        <v>15.5</v>
      </c>
      <c r="AG58" s="400">
        <v>30700</v>
      </c>
      <c r="AH58" s="400">
        <v>5.96</v>
      </c>
      <c r="AI58" s="185">
        <v>10</v>
      </c>
      <c r="AJ58" s="400">
        <v>1.0127999999999999</v>
      </c>
      <c r="AK58" s="400">
        <v>20</v>
      </c>
      <c r="AL58" s="156"/>
      <c r="AM58" s="156">
        <v>0.04</v>
      </c>
      <c r="AN58" s="163"/>
      <c r="AO58" s="164"/>
      <c r="AP58" s="171"/>
      <c r="AQ58" s="163"/>
      <c r="AR58" s="168">
        <v>19908.36</v>
      </c>
      <c r="AS58" s="507">
        <f t="shared" ref="AS58:AS82" si="84">SUM(AU58:BN58)+SUM(BO58:CL58)/1000</f>
        <v>19908.088</v>
      </c>
      <c r="AT58" s="509">
        <f t="shared" ref="AT58:AT82" si="85">FR58</f>
        <v>2.4046375190017722E-2</v>
      </c>
      <c r="AU58" s="163">
        <v>5740</v>
      </c>
      <c r="AV58" s="163">
        <v>235</v>
      </c>
      <c r="AW58" s="164">
        <v>1121</v>
      </c>
      <c r="AX58" s="165">
        <v>10690</v>
      </c>
      <c r="AY58" s="132">
        <v>20</v>
      </c>
      <c r="AZ58" s="133">
        <v>1796</v>
      </c>
      <c r="BA58" s="163">
        <v>4.2</v>
      </c>
      <c r="BB58" s="163">
        <v>230</v>
      </c>
      <c r="BC58" s="163">
        <v>17</v>
      </c>
      <c r="BD58" s="163">
        <v>10</v>
      </c>
      <c r="BE58" s="163">
        <v>12</v>
      </c>
      <c r="BF58" s="163">
        <v>1.5</v>
      </c>
      <c r="BG58" s="165">
        <v>0.37</v>
      </c>
      <c r="BH58" s="165">
        <v>9</v>
      </c>
      <c r="BI58" s="165">
        <v>7.0000000000000007E-2</v>
      </c>
      <c r="BJ58" s="170" t="s">
        <v>1486</v>
      </c>
      <c r="BK58" s="170" t="s">
        <v>1393</v>
      </c>
      <c r="BL58" s="164"/>
      <c r="BM58" s="163">
        <v>17.600000000000001</v>
      </c>
      <c r="BN58" s="162">
        <v>2.9</v>
      </c>
      <c r="BO58" s="138" t="s">
        <v>457</v>
      </c>
      <c r="BP58" s="138"/>
      <c r="BQ58" s="138">
        <v>49</v>
      </c>
      <c r="BR58" s="138">
        <v>1300</v>
      </c>
      <c r="BS58" s="138"/>
      <c r="BT58" s="138" t="s">
        <v>1406</v>
      </c>
      <c r="BU58" s="138" t="s">
        <v>286</v>
      </c>
      <c r="BV58" s="138" t="s">
        <v>286</v>
      </c>
      <c r="BW58" s="138"/>
      <c r="BX58" s="138">
        <v>37</v>
      </c>
      <c r="BY58" s="138" t="s">
        <v>1407</v>
      </c>
      <c r="BZ58" s="138" t="s">
        <v>286</v>
      </c>
      <c r="CA58" s="138" t="s">
        <v>286</v>
      </c>
      <c r="CB58" s="138">
        <v>2</v>
      </c>
      <c r="CC58" s="138"/>
      <c r="CD58" s="138" t="s">
        <v>457</v>
      </c>
      <c r="CE58" s="138">
        <v>2</v>
      </c>
      <c r="CF58" s="149" t="s">
        <v>457</v>
      </c>
      <c r="CG58" s="138"/>
      <c r="CH58" s="138"/>
      <c r="CI58" s="138"/>
      <c r="CJ58" s="138"/>
      <c r="CK58" s="138" t="s">
        <v>286</v>
      </c>
      <c r="CL58" s="139">
        <v>58</v>
      </c>
      <c r="CM58" s="138" t="s">
        <v>1407</v>
      </c>
      <c r="CN58" s="138">
        <v>1330</v>
      </c>
      <c r="CO58" s="149" t="s">
        <v>1393</v>
      </c>
      <c r="CP58" s="163"/>
      <c r="CQ58" s="162"/>
      <c r="CR58" s="163"/>
      <c r="CS58" s="163"/>
      <c r="CT58" s="163"/>
      <c r="CU58" s="163"/>
      <c r="CV58" s="163"/>
      <c r="CW58" s="163"/>
      <c r="CX58" s="163"/>
      <c r="CY58" s="163"/>
      <c r="CZ58" s="163"/>
      <c r="DA58" s="162"/>
      <c r="DB58" s="241"/>
      <c r="DC58" s="241"/>
      <c r="DD58" s="241"/>
      <c r="DE58" s="241"/>
      <c r="DF58" s="241"/>
      <c r="DG58" s="241"/>
      <c r="DH58" s="241"/>
      <c r="DI58" s="244">
        <v>6.4</v>
      </c>
      <c r="DJ58" s="244"/>
      <c r="DK58" s="244"/>
      <c r="DL58" s="244"/>
      <c r="DM58" s="244"/>
      <c r="DN58" s="244"/>
      <c r="DO58" s="244"/>
      <c r="DP58" s="244"/>
      <c r="DQ58" s="244"/>
      <c r="DR58" s="244"/>
      <c r="DS58" s="472"/>
      <c r="DT58" s="402">
        <f t="shared" si="10"/>
        <v>0</v>
      </c>
      <c r="DU58" s="100">
        <f t="shared" si="11"/>
        <v>0</v>
      </c>
      <c r="DV58" s="100">
        <f t="shared" si="12"/>
        <v>0</v>
      </c>
      <c r="DW58" s="100">
        <f t="shared" si="13"/>
        <v>0</v>
      </c>
      <c r="DX58" s="100">
        <f t="shared" si="14"/>
        <v>1</v>
      </c>
      <c r="DY58" s="229">
        <f t="shared" si="15"/>
        <v>0</v>
      </c>
      <c r="DZ58" s="100">
        <f t="shared" si="16"/>
        <v>1</v>
      </c>
      <c r="EA58" s="400">
        <f t="shared" si="17"/>
        <v>0</v>
      </c>
      <c r="EB58" s="402">
        <f t="shared" si="18"/>
        <v>0</v>
      </c>
      <c r="EC58" s="19">
        <f t="shared" si="19"/>
        <v>0</v>
      </c>
      <c r="ED58" s="19">
        <f t="shared" si="20"/>
        <v>0</v>
      </c>
      <c r="EE58" s="19">
        <f t="shared" si="21"/>
        <v>1</v>
      </c>
      <c r="EF58" s="402">
        <f t="shared" si="22"/>
        <v>0</v>
      </c>
      <c r="EG58" s="400">
        <f t="shared" si="23"/>
        <v>0</v>
      </c>
      <c r="EH58" s="400">
        <f t="shared" si="24"/>
        <v>1</v>
      </c>
      <c r="EI58" s="402">
        <f t="shared" si="25"/>
        <v>0</v>
      </c>
      <c r="EJ58" s="229">
        <f t="shared" si="26"/>
        <v>3</v>
      </c>
      <c r="EK58" s="398">
        <f t="shared" si="27"/>
        <v>5740</v>
      </c>
      <c r="EL58" s="398">
        <f t="shared" si="28"/>
        <v>230</v>
      </c>
      <c r="EM58" s="398">
        <f t="shared" si="29"/>
        <v>235</v>
      </c>
      <c r="EN58" s="398">
        <f t="shared" si="30"/>
        <v>1121</v>
      </c>
      <c r="EO58" s="398">
        <f t="shared" si="31"/>
        <v>1.5</v>
      </c>
      <c r="EP58" s="398">
        <f t="shared" si="32"/>
        <v>12</v>
      </c>
      <c r="EQ58" s="398">
        <f t="shared" si="33"/>
        <v>1796</v>
      </c>
      <c r="ER58" s="398" t="str">
        <f t="shared" si="34"/>
        <v/>
      </c>
      <c r="ES58" s="398" t="str">
        <f t="shared" si="35"/>
        <v/>
      </c>
      <c r="ET58" s="398">
        <f t="shared" si="36"/>
        <v>20</v>
      </c>
      <c r="EU58" s="172">
        <f t="shared" si="37"/>
        <v>10690</v>
      </c>
      <c r="EV58" s="57">
        <f t="shared" si="38"/>
        <v>249.67594324439534</v>
      </c>
      <c r="EW58" s="57">
        <f t="shared" si="39"/>
        <v>5.8823529411764701</v>
      </c>
      <c r="EX58" s="57">
        <f t="shared" si="40"/>
        <v>19.337584859082494</v>
      </c>
      <c r="EY58" s="57">
        <f t="shared" si="41"/>
        <v>55.940915215330101</v>
      </c>
      <c r="EZ58" s="57">
        <f t="shared" si="42"/>
        <v>5.4699607986142762E-2</v>
      </c>
      <c r="FA58" s="57">
        <f t="shared" si="43"/>
        <v>0.64464141821112009</v>
      </c>
      <c r="FB58" s="57">
        <f t="shared" si="44"/>
        <v>29.434371676136688</v>
      </c>
      <c r="FC58" s="57" t="str">
        <f t="shared" si="45"/>
        <v/>
      </c>
      <c r="FD58" s="57" t="str">
        <f t="shared" si="46"/>
        <v/>
      </c>
      <c r="FE58" s="57">
        <f t="shared" si="47"/>
        <v>0.41639514233426955</v>
      </c>
      <c r="FF58" s="56">
        <f t="shared" si="48"/>
        <v>301.52596395227482</v>
      </c>
      <c r="FG58" s="59">
        <f t="shared" si="49"/>
        <v>75.308817098534064</v>
      </c>
      <c r="FH58" s="59">
        <f t="shared" si="50"/>
        <v>1.7742720263700333</v>
      </c>
      <c r="FI58" s="59">
        <f t="shared" si="51"/>
        <v>5.8327230984145508</v>
      </c>
      <c r="FJ58" s="59">
        <f t="shared" si="52"/>
        <v>16.873248169336655</v>
      </c>
      <c r="FK58" s="59">
        <f t="shared" si="53"/>
        <v>1.6498837331547393E-2</v>
      </c>
      <c r="FL58" s="59">
        <f t="shared" si="54"/>
        <v>0.19444077001315435</v>
      </c>
      <c r="FM58" s="59">
        <f t="shared" si="55"/>
        <v>8.8824497748153828</v>
      </c>
      <c r="FN58" s="59" t="str">
        <f t="shared" si="56"/>
        <v/>
      </c>
      <c r="FO58" s="59" t="str">
        <f t="shared" si="57"/>
        <v/>
      </c>
      <c r="FP58" s="59">
        <f t="shared" si="58"/>
        <v>0.12565611995923198</v>
      </c>
      <c r="FQ58" s="66">
        <f t="shared" si="59"/>
        <v>90.991894105225384</v>
      </c>
      <c r="FR58" s="331">
        <f t="shared" si="79"/>
        <v>2.4046375190017722E-2</v>
      </c>
      <c r="FS58" s="331">
        <f t="shared" si="60"/>
        <v>2.4046375190017722E-2</v>
      </c>
      <c r="FT58" s="400">
        <f t="shared" si="61"/>
        <v>0</v>
      </c>
      <c r="FU58" s="400">
        <f t="shared" si="62"/>
        <v>1</v>
      </c>
      <c r="FV58" s="400">
        <f t="shared" si="63"/>
        <v>0</v>
      </c>
      <c r="FW58" s="402">
        <f t="shared" si="64"/>
        <v>0</v>
      </c>
      <c r="FX58" s="222">
        <f t="shared" si="65"/>
        <v>75.308817098534064</v>
      </c>
      <c r="FY58" s="222">
        <f t="shared" si="66"/>
        <v>0</v>
      </c>
      <c r="FZ58" s="222">
        <f t="shared" si="67"/>
        <v>0</v>
      </c>
      <c r="GA58" s="221">
        <f t="shared" si="68"/>
        <v>90.991894105225384</v>
      </c>
      <c r="GB58" s="222">
        <f t="shared" si="69"/>
        <v>0</v>
      </c>
      <c r="GC58" s="222">
        <f t="shared" si="70"/>
        <v>0</v>
      </c>
      <c r="GD58" s="222">
        <f t="shared" si="71"/>
        <v>0</v>
      </c>
      <c r="GE58" s="222">
        <f t="shared" si="72"/>
        <v>0</v>
      </c>
      <c r="GF58" s="222">
        <f t="shared" si="73"/>
        <v>0</v>
      </c>
      <c r="GG58" s="398">
        <f t="shared" si="74"/>
        <v>0</v>
      </c>
      <c r="GH58" s="399">
        <f t="shared" si="75"/>
        <v>0</v>
      </c>
      <c r="GI58" s="398" t="str">
        <f t="shared" si="76"/>
        <v>Na</v>
      </c>
      <c r="GJ58" s="398" t="str">
        <f t="shared" si="77"/>
        <v>Cl</v>
      </c>
    </row>
    <row r="59" spans="1:192">
      <c r="A59" s="402">
        <f t="shared" si="0"/>
        <v>54</v>
      </c>
      <c r="B59" s="382" t="s">
        <v>769</v>
      </c>
      <c r="C59" s="383" t="s">
        <v>203</v>
      </c>
      <c r="D59" s="383"/>
      <c r="E59" s="383"/>
      <c r="F59" s="400">
        <v>3473407</v>
      </c>
      <c r="G59" s="400">
        <v>5565795</v>
      </c>
      <c r="H59" s="409">
        <f t="shared" si="1"/>
        <v>473343.2072</v>
      </c>
      <c r="I59" s="405">
        <f t="shared" si="2"/>
        <v>5564008.4720000001</v>
      </c>
      <c r="J59" s="435">
        <v>160</v>
      </c>
      <c r="K59" s="379" t="s">
        <v>1355</v>
      </c>
      <c r="L59" s="199">
        <v>58.8</v>
      </c>
      <c r="M59" s="378"/>
      <c r="O59" s="407"/>
      <c r="P59" s="407"/>
      <c r="Q59" s="382" t="s">
        <v>1370</v>
      </c>
      <c r="R59" s="381" t="s">
        <v>1445</v>
      </c>
      <c r="S59" s="382" t="s">
        <v>1349</v>
      </c>
      <c r="T59" s="499" t="str">
        <f t="shared" si="3"/>
        <v>-</v>
      </c>
      <c r="U59" s="499" t="str">
        <f t="shared" si="4"/>
        <v>M</v>
      </c>
      <c r="V59" s="499" t="str">
        <f t="shared" si="5"/>
        <v>-</v>
      </c>
      <c r="W59" s="499" t="str">
        <f t="shared" si="78"/>
        <v>A</v>
      </c>
      <c r="X59" s="529" t="str">
        <f t="shared" si="80"/>
        <v>Na</v>
      </c>
      <c r="Y59" s="530" t="str">
        <f t="shared" si="81"/>
        <v>Cl</v>
      </c>
      <c r="Z59" s="119" t="s">
        <v>1487</v>
      </c>
      <c r="AA59" s="377" t="s">
        <v>1488</v>
      </c>
      <c r="AB59" s="405">
        <v>1</v>
      </c>
      <c r="AC59" s="117" t="s">
        <v>611</v>
      </c>
      <c r="AD59" s="380" t="s">
        <v>3017</v>
      </c>
      <c r="AE59" s="130" t="s">
        <v>2708</v>
      </c>
      <c r="AF59" s="391">
        <v>11.7</v>
      </c>
      <c r="AG59" s="400">
        <v>9580</v>
      </c>
      <c r="AL59" s="156"/>
      <c r="AM59" s="156">
        <v>1.7000000000000001E-2</v>
      </c>
      <c r="AN59" s="117"/>
      <c r="AO59" s="116"/>
      <c r="AP59" s="407"/>
      <c r="AQ59" s="117"/>
      <c r="AR59" s="384">
        <v>8370</v>
      </c>
      <c r="AS59" s="507">
        <f t="shared" si="84"/>
        <v>8369.0509999999995</v>
      </c>
      <c r="AT59" s="509">
        <f t="shared" si="85"/>
        <v>0.11194241104788662</v>
      </c>
      <c r="AU59" s="117">
        <v>2310</v>
      </c>
      <c r="AV59" s="117">
        <v>98.55</v>
      </c>
      <c r="AW59" s="116">
        <v>467.6</v>
      </c>
      <c r="AX59" s="117">
        <v>4244</v>
      </c>
      <c r="AY59" s="117">
        <v>8.3439999999999994</v>
      </c>
      <c r="AZ59" s="118">
        <v>1037</v>
      </c>
      <c r="BA59" s="117">
        <v>1.9970000000000001</v>
      </c>
      <c r="BB59" s="117">
        <v>131.30000000000001</v>
      </c>
      <c r="BC59" s="117">
        <v>5.0640000000000001</v>
      </c>
      <c r="BD59" s="117">
        <v>4.4939999999999998</v>
      </c>
      <c r="BE59" s="117">
        <v>34.44</v>
      </c>
      <c r="BF59" s="117">
        <v>1.9379999999999999</v>
      </c>
      <c r="BG59" s="117"/>
      <c r="BH59" s="117">
        <v>0.59099999999999997</v>
      </c>
      <c r="BI59" s="117">
        <v>1.4E-2</v>
      </c>
      <c r="BJ59" s="380">
        <v>1.151</v>
      </c>
      <c r="BK59" s="380"/>
      <c r="BL59" s="116"/>
      <c r="BM59" s="117">
        <v>22.32</v>
      </c>
      <c r="BN59" s="120" t="s">
        <v>1344</v>
      </c>
      <c r="BO59" s="114"/>
      <c r="BP59" s="147" t="s">
        <v>1344</v>
      </c>
      <c r="BQ59" s="147"/>
      <c r="BR59" s="147">
        <v>248</v>
      </c>
      <c r="BS59" s="147"/>
      <c r="BT59" s="147"/>
      <c r="BU59" s="255"/>
      <c r="BV59" s="147"/>
      <c r="BW59" s="147" t="s">
        <v>1344</v>
      </c>
      <c r="BX59" s="147"/>
      <c r="BY59" s="147"/>
      <c r="BZ59" s="147"/>
      <c r="CA59" s="255"/>
      <c r="CB59" s="147"/>
      <c r="CC59" s="147" t="s">
        <v>1344</v>
      </c>
      <c r="CD59" s="147"/>
      <c r="CE59" s="114"/>
      <c r="CF59" s="247"/>
      <c r="CG59" s="114"/>
      <c r="CH59" s="114"/>
      <c r="CI59" s="114"/>
      <c r="CJ59" s="114"/>
      <c r="CK59" s="114"/>
      <c r="CL59" s="137"/>
      <c r="CM59" s="114"/>
      <c r="CN59" s="114">
        <v>2053</v>
      </c>
      <c r="CO59" s="247">
        <v>0.60599999999999998</v>
      </c>
      <c r="CP59" s="384" t="s">
        <v>1344</v>
      </c>
      <c r="CQ59" s="118"/>
      <c r="CR59" s="117"/>
      <c r="CS59" s="117"/>
      <c r="CT59" s="117"/>
      <c r="CU59" s="117"/>
      <c r="CV59" s="117"/>
      <c r="CW59" s="117"/>
      <c r="CX59" s="384" t="s">
        <v>1344</v>
      </c>
      <c r="CY59" s="117"/>
      <c r="CZ59" s="117"/>
      <c r="DA59" s="118"/>
      <c r="DB59" s="111"/>
      <c r="DC59" s="111"/>
      <c r="DD59" s="121"/>
      <c r="DE59" s="111"/>
      <c r="DF59" s="111"/>
      <c r="DG59" s="111"/>
      <c r="DH59" s="111"/>
      <c r="DI59" s="111"/>
      <c r="DJ59" s="111"/>
      <c r="DK59" s="244"/>
      <c r="DL59" s="244"/>
      <c r="DM59" s="244"/>
      <c r="DN59" s="111"/>
      <c r="DO59" s="121"/>
      <c r="DP59" s="244"/>
      <c r="DQ59" s="241"/>
      <c r="DR59" s="241"/>
      <c r="DS59" s="472"/>
      <c r="DT59" s="402">
        <f t="shared" si="10"/>
        <v>1</v>
      </c>
      <c r="DU59" s="100">
        <f t="shared" si="11"/>
        <v>0</v>
      </c>
      <c r="DV59" s="100">
        <f t="shared" si="12"/>
        <v>1</v>
      </c>
      <c r="DW59" s="100">
        <f t="shared" si="13"/>
        <v>0</v>
      </c>
      <c r="DX59" s="100">
        <f t="shared" si="14"/>
        <v>0</v>
      </c>
      <c r="DY59" s="229">
        <f t="shared" si="15"/>
        <v>0</v>
      </c>
      <c r="DZ59" s="100">
        <f t="shared" si="16"/>
        <v>1</v>
      </c>
      <c r="EA59" s="400">
        <f t="shared" si="17"/>
        <v>0</v>
      </c>
      <c r="EB59" s="402">
        <f t="shared" si="18"/>
        <v>0</v>
      </c>
      <c r="EC59" s="19">
        <f t="shared" si="19"/>
        <v>0</v>
      </c>
      <c r="ED59" s="19">
        <f t="shared" si="20"/>
        <v>1</v>
      </c>
      <c r="EE59" s="19">
        <f t="shared" si="21"/>
        <v>0</v>
      </c>
      <c r="EF59" s="402">
        <f t="shared" si="22"/>
        <v>0</v>
      </c>
      <c r="EG59" s="400">
        <f t="shared" si="23"/>
        <v>0</v>
      </c>
      <c r="EH59" s="400">
        <f t="shared" si="24"/>
        <v>1</v>
      </c>
      <c r="EI59" s="402">
        <f t="shared" si="25"/>
        <v>0</v>
      </c>
      <c r="EJ59" s="229">
        <f t="shared" si="26"/>
        <v>2</v>
      </c>
      <c r="EK59" s="398">
        <f t="shared" si="27"/>
        <v>2310</v>
      </c>
      <c r="EL59" s="398">
        <f t="shared" si="28"/>
        <v>131.30000000000001</v>
      </c>
      <c r="EM59" s="398">
        <f t="shared" si="29"/>
        <v>98.55</v>
      </c>
      <c r="EN59" s="398">
        <f t="shared" si="30"/>
        <v>467.6</v>
      </c>
      <c r="EO59" s="398">
        <f t="shared" si="31"/>
        <v>1.9379999999999999</v>
      </c>
      <c r="EP59" s="398">
        <f t="shared" si="32"/>
        <v>34.44</v>
      </c>
      <c r="EQ59" s="398">
        <f t="shared" si="33"/>
        <v>1037</v>
      </c>
      <c r="ER59" s="398" t="str">
        <f t="shared" si="34"/>
        <v/>
      </c>
      <c r="ES59" s="398">
        <f t="shared" si="35"/>
        <v>1.151</v>
      </c>
      <c r="ET59" s="398">
        <f t="shared" si="36"/>
        <v>8.3439999999999994</v>
      </c>
      <c r="EU59" s="172">
        <f t="shared" si="37"/>
        <v>4244</v>
      </c>
      <c r="EV59" s="57">
        <f t="shared" si="38"/>
        <v>100.47934301298837</v>
      </c>
      <c r="EW59" s="57">
        <f t="shared" si="39"/>
        <v>3.3580562659846551</v>
      </c>
      <c r="EX59" s="57">
        <f t="shared" si="40"/>
        <v>8.1094425015428921</v>
      </c>
      <c r="EY59" s="57">
        <f t="shared" si="41"/>
        <v>23.334497729427614</v>
      </c>
      <c r="EZ59" s="57">
        <f t="shared" si="42"/>
        <v>7.067189351809644E-2</v>
      </c>
      <c r="FA59" s="57">
        <f t="shared" si="43"/>
        <v>1.8501208702659144</v>
      </c>
      <c r="FB59" s="57">
        <f t="shared" si="44"/>
        <v>16.995235761778257</v>
      </c>
      <c r="FC59" s="57" t="str">
        <f t="shared" si="45"/>
        <v/>
      </c>
      <c r="FD59" s="57">
        <f t="shared" si="46"/>
        <v>1.8563049049349325E-2</v>
      </c>
      <c r="FE59" s="57">
        <f t="shared" si="47"/>
        <v>0.17372005338185723</v>
      </c>
      <c r="FF59" s="56">
        <f t="shared" si="48"/>
        <v>119.70778213409301</v>
      </c>
      <c r="FG59" s="59">
        <f t="shared" si="49"/>
        <v>73.234534586186513</v>
      </c>
      <c r="FH59" s="59">
        <f t="shared" si="50"/>
        <v>2.4475248382329111</v>
      </c>
      <c r="FI59" s="59">
        <f t="shared" si="51"/>
        <v>5.9105805187954399</v>
      </c>
      <c r="FJ59" s="59">
        <f t="shared" si="52"/>
        <v>17.007387088470104</v>
      </c>
      <c r="FK59" s="59">
        <f t="shared" si="53"/>
        <v>5.1509325946262424E-2</v>
      </c>
      <c r="FL59" s="59">
        <f t="shared" si="54"/>
        <v>1.3484636423687628</v>
      </c>
      <c r="FM59" s="59">
        <f t="shared" si="55"/>
        <v>12.414769270998573</v>
      </c>
      <c r="FN59" s="59" t="str">
        <f t="shared" si="56"/>
        <v/>
      </c>
      <c r="FO59" s="59">
        <f t="shared" si="57"/>
        <v>1.3560033773240696E-2</v>
      </c>
      <c r="FP59" s="59">
        <f t="shared" si="58"/>
        <v>0.12689993894239757</v>
      </c>
      <c r="FQ59" s="66">
        <f t="shared" si="59"/>
        <v>87.444770756285777</v>
      </c>
      <c r="FR59" s="331">
        <f t="shared" si="79"/>
        <v>0.11194241104788662</v>
      </c>
      <c r="FS59" s="331">
        <f t="shared" si="60"/>
        <v>0.11194241104788662</v>
      </c>
      <c r="FT59" s="400">
        <f t="shared" si="61"/>
        <v>0</v>
      </c>
      <c r="FU59" s="400">
        <f t="shared" si="62"/>
        <v>1</v>
      </c>
      <c r="FV59" s="400">
        <f t="shared" si="63"/>
        <v>0</v>
      </c>
      <c r="FW59" s="402">
        <f t="shared" si="64"/>
        <v>0</v>
      </c>
      <c r="FX59" s="222">
        <f t="shared" si="65"/>
        <v>73.234534586186513</v>
      </c>
      <c r="FY59" s="222">
        <f t="shared" si="66"/>
        <v>0</v>
      </c>
      <c r="FZ59" s="222">
        <f t="shared" si="67"/>
        <v>0</v>
      </c>
      <c r="GA59" s="221">
        <f t="shared" si="68"/>
        <v>87.444770756285777</v>
      </c>
      <c r="GB59" s="222">
        <f t="shared" si="69"/>
        <v>0</v>
      </c>
      <c r="GC59" s="222">
        <f t="shared" si="70"/>
        <v>0</v>
      </c>
      <c r="GD59" s="222">
        <f t="shared" si="71"/>
        <v>0</v>
      </c>
      <c r="GE59" s="222">
        <f t="shared" si="72"/>
        <v>0</v>
      </c>
      <c r="GF59" s="222">
        <f t="shared" si="73"/>
        <v>0</v>
      </c>
      <c r="GG59" s="398">
        <f t="shared" si="74"/>
        <v>0</v>
      </c>
      <c r="GH59" s="399">
        <f t="shared" si="75"/>
        <v>0</v>
      </c>
      <c r="GI59" s="398" t="str">
        <f t="shared" si="76"/>
        <v>Na</v>
      </c>
      <c r="GJ59" s="398" t="str">
        <f t="shared" si="77"/>
        <v>Cl</v>
      </c>
    </row>
    <row r="60" spans="1:192">
      <c r="A60" s="402">
        <f t="shared" si="0"/>
        <v>55</v>
      </c>
      <c r="B60" s="382" t="s">
        <v>769</v>
      </c>
      <c r="C60" s="166" t="s">
        <v>463</v>
      </c>
      <c r="D60" s="69" t="s">
        <v>216</v>
      </c>
      <c r="E60" s="91" t="s">
        <v>1489</v>
      </c>
      <c r="F60" s="391">
        <v>3473911</v>
      </c>
      <c r="G60" s="391">
        <v>5565409</v>
      </c>
      <c r="H60" s="409">
        <f t="shared" si="1"/>
        <v>473847.00560000003</v>
      </c>
      <c r="I60" s="405">
        <f t="shared" si="2"/>
        <v>5563622.6264000004</v>
      </c>
      <c r="J60" s="391">
        <v>153.54</v>
      </c>
      <c r="K60" s="391" t="s">
        <v>1355</v>
      </c>
      <c r="L60" s="185">
        <v>257</v>
      </c>
      <c r="M60" s="153"/>
      <c r="O60" s="153"/>
      <c r="P60" s="153"/>
      <c r="Q60" s="65" t="s">
        <v>2866</v>
      </c>
      <c r="R60" s="381" t="s">
        <v>1445</v>
      </c>
      <c r="S60" s="382" t="s">
        <v>1349</v>
      </c>
      <c r="T60" s="499" t="str">
        <f t="shared" si="3"/>
        <v>T</v>
      </c>
      <c r="U60" s="499" t="str">
        <f t="shared" si="4"/>
        <v>M</v>
      </c>
      <c r="V60" s="499" t="str">
        <f t="shared" si="5"/>
        <v>-</v>
      </c>
      <c r="W60" s="499" t="str">
        <f t="shared" si="78"/>
        <v>A</v>
      </c>
      <c r="X60" s="529" t="str">
        <f t="shared" si="80"/>
        <v>Na-Ca</v>
      </c>
      <c r="Y60" s="530" t="str">
        <f t="shared" si="81"/>
        <v>Cl-HCO3</v>
      </c>
      <c r="Z60" s="133" t="s">
        <v>1474</v>
      </c>
      <c r="AA60" s="391" t="s">
        <v>1460</v>
      </c>
      <c r="AB60" s="101">
        <v>1</v>
      </c>
      <c r="AC60" s="132" t="s">
        <v>456</v>
      </c>
      <c r="AD60" s="132" t="s">
        <v>1461</v>
      </c>
      <c r="AE60" s="183"/>
      <c r="AF60" s="391">
        <v>22.4</v>
      </c>
      <c r="AG60" s="400">
        <v>6470</v>
      </c>
      <c r="AH60" s="400">
        <v>5.97</v>
      </c>
      <c r="AI60" s="185">
        <v>-10</v>
      </c>
      <c r="AJ60" s="400">
        <v>1.0016</v>
      </c>
      <c r="AK60" s="400">
        <v>20</v>
      </c>
      <c r="AL60" s="156"/>
      <c r="AM60" s="156">
        <v>1.6</v>
      </c>
      <c r="AN60" s="163"/>
      <c r="AO60" s="164"/>
      <c r="AP60" s="171"/>
      <c r="AQ60" s="163"/>
      <c r="AR60" s="168">
        <v>4272.6170000000002</v>
      </c>
      <c r="AS60" s="507">
        <f t="shared" si="84"/>
        <v>4272.366</v>
      </c>
      <c r="AT60" s="509">
        <f t="shared" si="85"/>
        <v>-1.8540597957418959E-2</v>
      </c>
      <c r="AU60" s="163">
        <v>991</v>
      </c>
      <c r="AV60" s="163">
        <v>59</v>
      </c>
      <c r="AW60" s="164">
        <v>332</v>
      </c>
      <c r="AX60" s="165">
        <v>1662</v>
      </c>
      <c r="AY60" s="132">
        <v>13</v>
      </c>
      <c r="AZ60" s="133">
        <v>1141</v>
      </c>
      <c r="BA60" s="163">
        <v>1.2</v>
      </c>
      <c r="BB60" s="163">
        <v>43</v>
      </c>
      <c r="BC60" s="163">
        <v>3.6</v>
      </c>
      <c r="BD60" s="163">
        <v>2.2000000000000002</v>
      </c>
      <c r="BE60" s="163">
        <v>3.5</v>
      </c>
      <c r="BF60" s="163">
        <v>0.23</v>
      </c>
      <c r="BG60" s="165">
        <v>0.37</v>
      </c>
      <c r="BH60" s="165">
        <v>1.3</v>
      </c>
      <c r="BI60" s="165">
        <v>0.17</v>
      </c>
      <c r="BJ60" s="170" t="s">
        <v>1486</v>
      </c>
      <c r="BK60" s="170" t="s">
        <v>1393</v>
      </c>
      <c r="BL60" s="164"/>
      <c r="BM60" s="163">
        <v>17.100000000000001</v>
      </c>
      <c r="BN60" s="162">
        <v>1</v>
      </c>
      <c r="BO60" s="138" t="s">
        <v>457</v>
      </c>
      <c r="BP60" s="138"/>
      <c r="BQ60" s="138">
        <v>59</v>
      </c>
      <c r="BR60" s="138">
        <v>630</v>
      </c>
      <c r="BS60" s="138"/>
      <c r="BT60" s="138" t="s">
        <v>1406</v>
      </c>
      <c r="BU60" s="138" t="s">
        <v>286</v>
      </c>
      <c r="BV60" s="138" t="s">
        <v>286</v>
      </c>
      <c r="BW60" s="138"/>
      <c r="BX60" s="138" t="s">
        <v>286</v>
      </c>
      <c r="BY60" s="138" t="s">
        <v>1407</v>
      </c>
      <c r="BZ60" s="138" t="s">
        <v>286</v>
      </c>
      <c r="CA60" s="138" t="s">
        <v>286</v>
      </c>
      <c r="CB60" s="138" t="s">
        <v>286</v>
      </c>
      <c r="CC60" s="138"/>
      <c r="CD60" s="138" t="s">
        <v>457</v>
      </c>
      <c r="CE60" s="138" t="s">
        <v>457</v>
      </c>
      <c r="CF60" s="149" t="s">
        <v>457</v>
      </c>
      <c r="CG60" s="138"/>
      <c r="CH60" s="138"/>
      <c r="CI60" s="138"/>
      <c r="CJ60" s="138"/>
      <c r="CK60" s="138" t="s">
        <v>286</v>
      </c>
      <c r="CL60" s="139">
        <v>7</v>
      </c>
      <c r="CM60" s="138" t="s">
        <v>1407</v>
      </c>
      <c r="CN60" s="138">
        <v>1440</v>
      </c>
      <c r="CO60" s="149" t="s">
        <v>1393</v>
      </c>
      <c r="CP60" s="163"/>
      <c r="CQ60" s="162"/>
      <c r="CR60" s="163"/>
      <c r="CS60" s="163"/>
      <c r="CT60" s="163"/>
      <c r="CU60" s="163"/>
      <c r="CV60" s="163"/>
      <c r="CW60" s="163"/>
      <c r="CX60" s="163"/>
      <c r="CY60" s="163"/>
      <c r="CZ60" s="163"/>
      <c r="DA60" s="162"/>
      <c r="DB60" s="241"/>
      <c r="DC60" s="241"/>
      <c r="DD60" s="241"/>
      <c r="DE60" s="241"/>
      <c r="DF60" s="241"/>
      <c r="DG60" s="241"/>
      <c r="DH60" s="241"/>
      <c r="DI60" s="244">
        <v>14.7</v>
      </c>
      <c r="DJ60" s="244"/>
      <c r="DK60" s="244"/>
      <c r="DL60" s="244"/>
      <c r="DM60" s="244"/>
      <c r="DN60" s="244"/>
      <c r="DO60" s="244"/>
      <c r="DP60" s="244"/>
      <c r="DQ60" s="244"/>
      <c r="DR60" s="244"/>
      <c r="DS60" s="472"/>
      <c r="DT60" s="402">
        <f t="shared" si="10"/>
        <v>1</v>
      </c>
      <c r="DU60" s="100">
        <f t="shared" si="11"/>
        <v>0</v>
      </c>
      <c r="DV60" s="100">
        <f t="shared" si="12"/>
        <v>0</v>
      </c>
      <c r="DW60" s="100">
        <f t="shared" si="13"/>
        <v>1</v>
      </c>
      <c r="DX60" s="100">
        <f t="shared" si="14"/>
        <v>0</v>
      </c>
      <c r="DY60" s="229">
        <f t="shared" si="15"/>
        <v>0</v>
      </c>
      <c r="DZ60" s="100">
        <f t="shared" si="16"/>
        <v>0</v>
      </c>
      <c r="EA60" s="400">
        <f t="shared" si="17"/>
        <v>1</v>
      </c>
      <c r="EB60" s="402">
        <f t="shared" si="18"/>
        <v>0</v>
      </c>
      <c r="EC60" s="19">
        <f t="shared" si="19"/>
        <v>0</v>
      </c>
      <c r="ED60" s="19">
        <f t="shared" si="20"/>
        <v>1</v>
      </c>
      <c r="EE60" s="19">
        <f t="shared" si="21"/>
        <v>0</v>
      </c>
      <c r="EF60" s="402">
        <f t="shared" si="22"/>
        <v>0</v>
      </c>
      <c r="EG60" s="400">
        <f t="shared" si="23"/>
        <v>0</v>
      </c>
      <c r="EH60" s="400">
        <f t="shared" si="24"/>
        <v>1</v>
      </c>
      <c r="EI60" s="402">
        <f t="shared" si="25"/>
        <v>0</v>
      </c>
      <c r="EJ60" s="229">
        <f t="shared" si="26"/>
        <v>4</v>
      </c>
      <c r="EK60" s="398">
        <f t="shared" si="27"/>
        <v>991</v>
      </c>
      <c r="EL60" s="398">
        <f t="shared" si="28"/>
        <v>43</v>
      </c>
      <c r="EM60" s="398">
        <f t="shared" si="29"/>
        <v>59</v>
      </c>
      <c r="EN60" s="398">
        <f t="shared" si="30"/>
        <v>332</v>
      </c>
      <c r="EO60" s="398">
        <f t="shared" si="31"/>
        <v>0.23</v>
      </c>
      <c r="EP60" s="398">
        <f t="shared" si="32"/>
        <v>3.5</v>
      </c>
      <c r="EQ60" s="398">
        <f t="shared" si="33"/>
        <v>1141</v>
      </c>
      <c r="ER60" s="398" t="str">
        <f t="shared" si="34"/>
        <v/>
      </c>
      <c r="ES60" s="398" t="str">
        <f t="shared" si="35"/>
        <v/>
      </c>
      <c r="ET60" s="398">
        <f t="shared" si="36"/>
        <v>13</v>
      </c>
      <c r="EU60" s="172">
        <f t="shared" si="37"/>
        <v>1662</v>
      </c>
      <c r="EV60" s="57">
        <f t="shared" si="38"/>
        <v>43.10607312808289</v>
      </c>
      <c r="EW60" s="57">
        <f t="shared" si="39"/>
        <v>1.0997442455242967</v>
      </c>
      <c r="EX60" s="57">
        <f t="shared" si="40"/>
        <v>4.8549681135568816</v>
      </c>
      <c r="EY60" s="57">
        <f t="shared" si="41"/>
        <v>16.567692998652625</v>
      </c>
      <c r="EZ60" s="57">
        <f t="shared" si="42"/>
        <v>8.3872732245418909E-3</v>
      </c>
      <c r="FA60" s="57">
        <f t="shared" si="43"/>
        <v>0.18802041364491001</v>
      </c>
      <c r="FB60" s="57">
        <f t="shared" si="44"/>
        <v>18.699675992467686</v>
      </c>
      <c r="FC60" s="57" t="str">
        <f t="shared" si="45"/>
        <v/>
      </c>
      <c r="FD60" s="57" t="str">
        <f t="shared" si="46"/>
        <v/>
      </c>
      <c r="FE60" s="57">
        <f t="shared" si="47"/>
        <v>0.27065684251727518</v>
      </c>
      <c r="FF60" s="56">
        <f t="shared" si="48"/>
        <v>46.878966519053385</v>
      </c>
      <c r="FG60" s="59">
        <f t="shared" si="49"/>
        <v>65.485982026611751</v>
      </c>
      <c r="FH60" s="59">
        <f t="shared" si="50"/>
        <v>1.6707119593632243</v>
      </c>
      <c r="FI60" s="59">
        <f t="shared" si="51"/>
        <v>7.3755814796553922</v>
      </c>
      <c r="FJ60" s="59">
        <f t="shared" si="52"/>
        <v>25.169345458780825</v>
      </c>
      <c r="FK60" s="59">
        <f t="shared" si="53"/>
        <v>1.274179677658473E-2</v>
      </c>
      <c r="FL60" s="59">
        <f t="shared" si="54"/>
        <v>0.28563727881223222</v>
      </c>
      <c r="FM60" s="59">
        <f t="shared" si="55"/>
        <v>28.397684069391527</v>
      </c>
      <c r="FN60" s="59" t="str">
        <f t="shared" si="56"/>
        <v/>
      </c>
      <c r="FO60" s="59" t="str">
        <f t="shared" si="57"/>
        <v/>
      </c>
      <c r="FP60" s="59">
        <f t="shared" si="58"/>
        <v>0.41102463529959576</v>
      </c>
      <c r="FQ60" s="66">
        <f t="shared" si="59"/>
        <v>71.191291295308872</v>
      </c>
      <c r="FR60" s="331">
        <f t="shared" si="79"/>
        <v>-1.8540597957418959E-2</v>
      </c>
      <c r="FS60" s="331">
        <f t="shared" si="60"/>
        <v>1.8540597957418959E-2</v>
      </c>
      <c r="FT60" s="400">
        <f t="shared" si="61"/>
        <v>0</v>
      </c>
      <c r="FU60" s="400">
        <f t="shared" si="62"/>
        <v>1</v>
      </c>
      <c r="FV60" s="400">
        <f t="shared" si="63"/>
        <v>0</v>
      </c>
      <c r="FW60" s="402">
        <f t="shared" si="64"/>
        <v>0</v>
      </c>
      <c r="FX60" s="222">
        <f t="shared" si="65"/>
        <v>65.485982026611751</v>
      </c>
      <c r="FY60" s="222">
        <f t="shared" si="66"/>
        <v>25.169345458780825</v>
      </c>
      <c r="FZ60" s="222">
        <f t="shared" si="67"/>
        <v>0</v>
      </c>
      <c r="GA60" s="221">
        <f t="shared" si="68"/>
        <v>71.191291295308872</v>
      </c>
      <c r="GB60" s="222">
        <f t="shared" si="69"/>
        <v>28.397684069391527</v>
      </c>
      <c r="GC60" s="222">
        <f t="shared" si="70"/>
        <v>0</v>
      </c>
      <c r="GD60" s="222">
        <f t="shared" si="71"/>
        <v>0</v>
      </c>
      <c r="GE60" s="222">
        <f t="shared" si="72"/>
        <v>0</v>
      </c>
      <c r="GF60" s="222">
        <f t="shared" si="73"/>
        <v>0</v>
      </c>
      <c r="GG60" s="398">
        <f t="shared" si="74"/>
        <v>0</v>
      </c>
      <c r="GH60" s="399">
        <f t="shared" si="75"/>
        <v>0</v>
      </c>
      <c r="GI60" s="398" t="str">
        <f t="shared" si="76"/>
        <v>Na-Ca</v>
      </c>
      <c r="GJ60" s="398" t="str">
        <f t="shared" si="77"/>
        <v>Cl-HCO3</v>
      </c>
    </row>
    <row r="61" spans="1:192" ht="14.25">
      <c r="A61" s="402">
        <f t="shared" si="0"/>
        <v>56</v>
      </c>
      <c r="B61" s="64" t="s">
        <v>298</v>
      </c>
      <c r="C61" s="69" t="s">
        <v>3003</v>
      </c>
      <c r="D61" s="91" t="s">
        <v>3004</v>
      </c>
      <c r="E61" s="91"/>
      <c r="F61" s="549">
        <v>3531450</v>
      </c>
      <c r="G61" s="549">
        <v>5723450</v>
      </c>
      <c r="H61" s="409">
        <f t="shared" si="1"/>
        <v>531362.99</v>
      </c>
      <c r="I61" s="405">
        <f t="shared" si="2"/>
        <v>5721600.4100000001</v>
      </c>
      <c r="J61" s="541">
        <v>100</v>
      </c>
      <c r="K61" s="391" t="s">
        <v>1354</v>
      </c>
      <c r="L61" s="19">
        <v>36</v>
      </c>
      <c r="Q61" s="166" t="s">
        <v>1361</v>
      </c>
      <c r="R61" s="165" t="s">
        <v>1490</v>
      </c>
      <c r="S61" s="64" t="s">
        <v>1346</v>
      </c>
      <c r="T61" s="499" t="str">
        <f t="shared" si="3"/>
        <v>-</v>
      </c>
      <c r="U61" s="499" t="str">
        <f t="shared" si="4"/>
        <v>-</v>
      </c>
      <c r="V61" s="499" t="str">
        <f t="shared" si="5"/>
        <v>B</v>
      </c>
      <c r="W61" s="499" t="str">
        <f t="shared" si="78"/>
        <v>-</v>
      </c>
      <c r="X61" s="529" t="str">
        <f t="shared" si="80"/>
        <v>Na</v>
      </c>
      <c r="Y61" s="530" t="str">
        <f t="shared" si="81"/>
        <v>Cl</v>
      </c>
      <c r="Z61" s="60" t="s">
        <v>1491</v>
      </c>
      <c r="AA61" s="251">
        <v>18708</v>
      </c>
      <c r="AB61" s="100">
        <v>1</v>
      </c>
      <c r="AC61" s="166" t="s">
        <v>280</v>
      </c>
      <c r="AD61" s="2" t="s">
        <v>1492</v>
      </c>
      <c r="AE61" s="61" t="s">
        <v>1493</v>
      </c>
      <c r="AF61" s="391">
        <v>11</v>
      </c>
      <c r="AI61" s="552"/>
      <c r="AR61" s="69">
        <v>27741.200000000001</v>
      </c>
      <c r="AS61" s="507">
        <f t="shared" si="84"/>
        <v>27771.3</v>
      </c>
      <c r="AT61" s="509">
        <f t="shared" si="85"/>
        <v>-1.4323402283956477E-2</v>
      </c>
      <c r="AU61" s="398">
        <v>9981</v>
      </c>
      <c r="AV61" s="398">
        <v>138.30000000000001</v>
      </c>
      <c r="AW61" s="399">
        <v>338.2</v>
      </c>
      <c r="AX61" s="398">
        <v>15125</v>
      </c>
      <c r="AY61" s="398">
        <v>1252</v>
      </c>
      <c r="AZ61" s="172">
        <v>782.8</v>
      </c>
      <c r="BB61" s="163">
        <v>116.5</v>
      </c>
      <c r="BD61" s="398">
        <v>4.9000000000000004</v>
      </c>
      <c r="BE61" s="260">
        <v>1</v>
      </c>
      <c r="BJ61" s="398">
        <v>3.5</v>
      </c>
      <c r="BM61" s="398">
        <v>28.1</v>
      </c>
      <c r="BO61" s="138"/>
      <c r="BP61" s="553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49"/>
      <c r="CG61" s="138"/>
      <c r="CH61" s="138"/>
      <c r="CI61" s="138"/>
      <c r="CJ61" s="138"/>
      <c r="CK61" s="138"/>
      <c r="CL61" s="139"/>
      <c r="CM61" s="138"/>
      <c r="CN61" s="138">
        <v>186</v>
      </c>
      <c r="CO61" s="149"/>
      <c r="DB61" s="241"/>
      <c r="DC61" s="241"/>
      <c r="DD61" s="241"/>
      <c r="DE61" s="241"/>
      <c r="DF61" s="241"/>
      <c r="DG61" s="241"/>
      <c r="DH61" s="241"/>
      <c r="DI61" s="244"/>
      <c r="DJ61" s="244"/>
      <c r="DK61" s="244"/>
      <c r="DL61" s="244"/>
      <c r="DM61" s="244"/>
      <c r="DN61" s="244"/>
      <c r="DO61" s="244"/>
      <c r="DP61" s="244"/>
      <c r="DQ61" s="244"/>
      <c r="DR61" s="244"/>
      <c r="DS61" s="472"/>
      <c r="DT61" s="402">
        <f t="shared" si="10"/>
        <v>1</v>
      </c>
      <c r="DU61" s="100">
        <f t="shared" si="11"/>
        <v>0</v>
      </c>
      <c r="DV61" s="100">
        <f t="shared" si="12"/>
        <v>1</v>
      </c>
      <c r="DW61" s="100">
        <f t="shared" si="13"/>
        <v>0</v>
      </c>
      <c r="DX61" s="100">
        <f t="shared" si="14"/>
        <v>0</v>
      </c>
      <c r="DY61" s="229">
        <f t="shared" si="15"/>
        <v>0</v>
      </c>
      <c r="DZ61" s="100">
        <f t="shared" si="16"/>
        <v>1</v>
      </c>
      <c r="EA61" s="400">
        <f t="shared" si="17"/>
        <v>0</v>
      </c>
      <c r="EB61" s="402">
        <f t="shared" si="18"/>
        <v>0</v>
      </c>
      <c r="EC61" s="19">
        <f t="shared" si="19"/>
        <v>0</v>
      </c>
      <c r="ED61" s="19">
        <f t="shared" si="20"/>
        <v>0</v>
      </c>
      <c r="EE61" s="19">
        <f t="shared" si="21"/>
        <v>1</v>
      </c>
      <c r="EF61" s="402">
        <f t="shared" si="22"/>
        <v>0</v>
      </c>
      <c r="EG61" s="400">
        <f t="shared" si="23"/>
        <v>1</v>
      </c>
      <c r="EH61" s="400">
        <f t="shared" si="24"/>
        <v>0</v>
      </c>
      <c r="EI61" s="402">
        <f t="shared" si="25"/>
        <v>0</v>
      </c>
      <c r="EJ61" s="229">
        <f t="shared" si="26"/>
        <v>1</v>
      </c>
      <c r="EK61" s="398">
        <f t="shared" si="27"/>
        <v>9981</v>
      </c>
      <c r="EL61" s="398">
        <f t="shared" si="28"/>
        <v>116.5</v>
      </c>
      <c r="EM61" s="398">
        <f t="shared" si="29"/>
        <v>138.30000000000001</v>
      </c>
      <c r="EN61" s="398">
        <f t="shared" si="30"/>
        <v>338.2</v>
      </c>
      <c r="EO61" s="398" t="str">
        <f t="shared" si="31"/>
        <v/>
      </c>
      <c r="EP61" s="398">
        <f t="shared" si="32"/>
        <v>1</v>
      </c>
      <c r="EQ61" s="398">
        <f t="shared" si="33"/>
        <v>782.8</v>
      </c>
      <c r="ER61" s="398" t="str">
        <f t="shared" si="34"/>
        <v/>
      </c>
      <c r="ES61" s="398">
        <f t="shared" si="35"/>
        <v>3.5</v>
      </c>
      <c r="ET61" s="398">
        <f t="shared" si="36"/>
        <v>1252</v>
      </c>
      <c r="EU61" s="172">
        <f t="shared" si="37"/>
        <v>15125</v>
      </c>
      <c r="EV61" s="57">
        <f t="shared" si="38"/>
        <v>434.1490574080679</v>
      </c>
      <c r="EW61" s="57">
        <f t="shared" si="39"/>
        <v>2.9795396419437341</v>
      </c>
      <c r="EX61" s="57">
        <f t="shared" si="40"/>
        <v>11.380374408557913</v>
      </c>
      <c r="EY61" s="57">
        <f t="shared" si="41"/>
        <v>16.877089675133487</v>
      </c>
      <c r="EZ61" s="57" t="str">
        <f t="shared" si="42"/>
        <v/>
      </c>
      <c r="FA61" s="57">
        <f t="shared" si="43"/>
        <v>5.3720118184260007E-2</v>
      </c>
      <c r="FB61" s="57">
        <f t="shared" si="44"/>
        <v>12.829190505612361</v>
      </c>
      <c r="FC61" s="57" t="str">
        <f t="shared" si="45"/>
        <v/>
      </c>
      <c r="FD61" s="57">
        <f t="shared" si="46"/>
        <v>5.6447151757361112E-2</v>
      </c>
      <c r="FE61" s="57">
        <f t="shared" si="47"/>
        <v>26.066335910125272</v>
      </c>
      <c r="FF61" s="56">
        <f t="shared" si="48"/>
        <v>426.62116040955624</v>
      </c>
      <c r="FG61" s="59">
        <f t="shared" si="49"/>
        <v>93.277170301245576</v>
      </c>
      <c r="FH61" s="59">
        <f t="shared" si="50"/>
        <v>0.64015577566870308</v>
      </c>
      <c r="FI61" s="59">
        <f t="shared" si="51"/>
        <v>2.445079872190612</v>
      </c>
      <c r="FJ61" s="59">
        <f t="shared" si="52"/>
        <v>3.6260522531484942</v>
      </c>
      <c r="FK61" s="59" t="str">
        <f t="shared" si="53"/>
        <v/>
      </c>
      <c r="FL61" s="59">
        <f t="shared" si="54"/>
        <v>1.1541797746589193E-2</v>
      </c>
      <c r="FM61" s="59">
        <f t="shared" si="55"/>
        <v>2.7555693336559091</v>
      </c>
      <c r="FN61" s="59" t="str">
        <f t="shared" si="56"/>
        <v/>
      </c>
      <c r="FO61" s="59">
        <f t="shared" si="57"/>
        <v>1.2124228749020444E-2</v>
      </c>
      <c r="FP61" s="59">
        <f t="shared" si="58"/>
        <v>5.5987629027172598</v>
      </c>
      <c r="FQ61" s="66">
        <f t="shared" si="59"/>
        <v>91.633543534877816</v>
      </c>
      <c r="FR61" s="331">
        <f t="shared" si="79"/>
        <v>-1.4323402283956477E-2</v>
      </c>
      <c r="FS61" s="331">
        <f t="shared" si="60"/>
        <v>1.4323402283956477E-2</v>
      </c>
      <c r="FT61" s="400">
        <f t="shared" si="61"/>
        <v>0</v>
      </c>
      <c r="FU61" s="400">
        <f t="shared" si="62"/>
        <v>1</v>
      </c>
      <c r="FV61" s="400">
        <f t="shared" si="63"/>
        <v>0</v>
      </c>
      <c r="FW61" s="402">
        <f t="shared" si="64"/>
        <v>0</v>
      </c>
      <c r="FX61" s="222">
        <f t="shared" si="65"/>
        <v>93.277170301245576</v>
      </c>
      <c r="FY61" s="222">
        <f t="shared" si="66"/>
        <v>0</v>
      </c>
      <c r="FZ61" s="222">
        <f t="shared" si="67"/>
        <v>0</v>
      </c>
      <c r="GA61" s="221">
        <f t="shared" si="68"/>
        <v>91.633543534877816</v>
      </c>
      <c r="GB61" s="222">
        <f t="shared" si="69"/>
        <v>0</v>
      </c>
      <c r="GC61" s="222">
        <f t="shared" si="70"/>
        <v>0</v>
      </c>
      <c r="GD61" s="222">
        <f t="shared" si="71"/>
        <v>0</v>
      </c>
      <c r="GE61" s="222">
        <f t="shared" si="72"/>
        <v>0</v>
      </c>
      <c r="GF61" s="222">
        <f t="shared" si="73"/>
        <v>0</v>
      </c>
      <c r="GG61" s="398">
        <f t="shared" si="74"/>
        <v>0</v>
      </c>
      <c r="GH61" s="399">
        <f t="shared" si="75"/>
        <v>0</v>
      </c>
      <c r="GI61" s="398" t="str">
        <f t="shared" si="76"/>
        <v>Na</v>
      </c>
      <c r="GJ61" s="398" t="str">
        <f t="shared" si="77"/>
        <v>Cl</v>
      </c>
    </row>
    <row r="62" spans="1:192" ht="14.25">
      <c r="A62" s="402">
        <f t="shared" si="0"/>
        <v>57</v>
      </c>
      <c r="B62" s="64" t="s">
        <v>298</v>
      </c>
      <c r="C62" s="69" t="s">
        <v>159</v>
      </c>
      <c r="D62" s="91" t="s">
        <v>975</v>
      </c>
      <c r="E62" s="91"/>
      <c r="F62" s="400">
        <v>3531490</v>
      </c>
      <c r="G62" s="400">
        <v>5723480</v>
      </c>
      <c r="H62" s="409">
        <f t="shared" si="1"/>
        <v>531402.97399999993</v>
      </c>
      <c r="I62" s="405">
        <f t="shared" si="2"/>
        <v>5721630.398</v>
      </c>
      <c r="J62" s="541">
        <v>101</v>
      </c>
      <c r="K62" s="400" t="s">
        <v>1356</v>
      </c>
      <c r="L62" s="19">
        <v>70</v>
      </c>
      <c r="Q62" s="166" t="s">
        <v>1361</v>
      </c>
      <c r="R62" s="165" t="s">
        <v>1490</v>
      </c>
      <c r="S62" s="64" t="s">
        <v>1346</v>
      </c>
      <c r="T62" s="499" t="str">
        <f t="shared" si="3"/>
        <v>-</v>
      </c>
      <c r="U62" s="499" t="str">
        <f t="shared" si="4"/>
        <v>M</v>
      </c>
      <c r="V62" s="499" t="str">
        <f t="shared" si="5"/>
        <v>-</v>
      </c>
      <c r="W62" s="499" t="str">
        <f t="shared" si="78"/>
        <v>-</v>
      </c>
      <c r="X62" s="529" t="str">
        <f t="shared" si="80"/>
        <v>Na</v>
      </c>
      <c r="Y62" s="530" t="str">
        <f t="shared" si="81"/>
        <v>Cl</v>
      </c>
      <c r="Z62" s="60"/>
      <c r="AA62" s="51">
        <v>25155</v>
      </c>
      <c r="AB62" s="100">
        <v>1</v>
      </c>
      <c r="AD62" s="2" t="s">
        <v>1494</v>
      </c>
      <c r="AE62" s="183"/>
      <c r="AF62" s="391">
        <v>10.9</v>
      </c>
      <c r="AI62" s="552"/>
      <c r="AR62" s="69">
        <v>13401.1</v>
      </c>
      <c r="AS62" s="507">
        <f t="shared" si="84"/>
        <v>13396.7</v>
      </c>
      <c r="AT62" s="509">
        <f t="shared" si="85"/>
        <v>-0.7322358899381608</v>
      </c>
      <c r="AU62" s="398">
        <v>4646.7</v>
      </c>
      <c r="AV62" s="398">
        <v>97</v>
      </c>
      <c r="AW62" s="399">
        <v>239.4</v>
      </c>
      <c r="AX62" s="398">
        <v>7170.6</v>
      </c>
      <c r="AY62" s="398">
        <v>608.6</v>
      </c>
      <c r="AZ62" s="172">
        <v>634.4</v>
      </c>
      <c r="BO62" s="138"/>
      <c r="BP62" s="553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49"/>
      <c r="CG62" s="138"/>
      <c r="CH62" s="138"/>
      <c r="CI62" s="138"/>
      <c r="CJ62" s="138"/>
      <c r="CK62" s="138"/>
      <c r="CL62" s="139"/>
      <c r="CM62" s="138"/>
      <c r="CN62" s="143" t="s">
        <v>3116</v>
      </c>
      <c r="CO62" s="149"/>
      <c r="DB62" s="241"/>
      <c r="DC62" s="241"/>
      <c r="DD62" s="241"/>
      <c r="DE62" s="241"/>
      <c r="DF62" s="241"/>
      <c r="DG62" s="241"/>
      <c r="DH62" s="241">
        <v>10.6</v>
      </c>
      <c r="DI62" s="244"/>
      <c r="DJ62" s="244"/>
      <c r="DK62" s="244"/>
      <c r="DL62" s="244"/>
      <c r="DM62" s="244"/>
      <c r="DN62" s="244"/>
      <c r="DO62" s="244"/>
      <c r="DP62" s="244"/>
      <c r="DQ62" s="244"/>
      <c r="DR62" s="244"/>
      <c r="DS62" s="472"/>
      <c r="DT62" s="402">
        <f t="shared" si="10"/>
        <v>1</v>
      </c>
      <c r="DU62" s="100">
        <f t="shared" si="11"/>
        <v>0</v>
      </c>
      <c r="DV62" s="100">
        <f t="shared" si="12"/>
        <v>1</v>
      </c>
      <c r="DW62" s="100">
        <f t="shared" si="13"/>
        <v>0</v>
      </c>
      <c r="DX62" s="100">
        <f t="shared" si="14"/>
        <v>0</v>
      </c>
      <c r="DY62" s="229">
        <f t="shared" si="15"/>
        <v>0</v>
      </c>
      <c r="DZ62" s="100">
        <f t="shared" si="16"/>
        <v>1</v>
      </c>
      <c r="EA62" s="400">
        <f t="shared" si="17"/>
        <v>0</v>
      </c>
      <c r="EB62" s="402">
        <f t="shared" si="18"/>
        <v>0</v>
      </c>
      <c r="EC62" s="19">
        <f t="shared" si="19"/>
        <v>0</v>
      </c>
      <c r="ED62" s="19">
        <f t="shared" si="20"/>
        <v>1</v>
      </c>
      <c r="EE62" s="19">
        <f t="shared" si="21"/>
        <v>0</v>
      </c>
      <c r="EF62" s="402">
        <f t="shared" si="22"/>
        <v>0</v>
      </c>
      <c r="EG62" s="400">
        <f t="shared" si="23"/>
        <v>0</v>
      </c>
      <c r="EH62" s="400">
        <f t="shared" si="24"/>
        <v>0</v>
      </c>
      <c r="EI62" s="402">
        <f t="shared" si="25"/>
        <v>1</v>
      </c>
      <c r="EJ62" s="229">
        <f t="shared" si="26"/>
        <v>1</v>
      </c>
      <c r="EK62" s="398">
        <f t="shared" si="27"/>
        <v>4646.7</v>
      </c>
      <c r="EL62" s="398" t="str">
        <f t="shared" si="28"/>
        <v/>
      </c>
      <c r="EM62" s="398">
        <f t="shared" si="29"/>
        <v>97</v>
      </c>
      <c r="EN62" s="398">
        <f t="shared" si="30"/>
        <v>239.4</v>
      </c>
      <c r="EO62" s="398" t="str">
        <f t="shared" si="31"/>
        <v/>
      </c>
      <c r="EP62" s="398" t="str">
        <f t="shared" si="32"/>
        <v/>
      </c>
      <c r="EQ62" s="398">
        <f t="shared" si="33"/>
        <v>634.4</v>
      </c>
      <c r="ER62" s="398" t="str">
        <f t="shared" si="34"/>
        <v/>
      </c>
      <c r="ES62" s="398" t="str">
        <f t="shared" si="35"/>
        <v/>
      </c>
      <c r="ET62" s="398">
        <f t="shared" si="36"/>
        <v>608.6</v>
      </c>
      <c r="EU62" s="172">
        <f t="shared" si="37"/>
        <v>7170.6</v>
      </c>
      <c r="EV62" s="57">
        <f t="shared" si="38"/>
        <v>202.12007064002296</v>
      </c>
      <c r="EW62" s="57" t="str">
        <f t="shared" si="39"/>
        <v/>
      </c>
      <c r="EX62" s="57">
        <f t="shared" si="40"/>
        <v>7.9818967290680938</v>
      </c>
      <c r="EY62" s="57">
        <f t="shared" si="41"/>
        <v>11.946703927341684</v>
      </c>
      <c r="EZ62" s="57" t="str">
        <f t="shared" si="42"/>
        <v/>
      </c>
      <c r="FA62" s="57" t="str">
        <f t="shared" si="43"/>
        <v/>
      </c>
      <c r="FB62" s="57">
        <f t="shared" si="44"/>
        <v>10.397085407205521</v>
      </c>
      <c r="FC62" s="57" t="str">
        <f t="shared" si="45"/>
        <v/>
      </c>
      <c r="FD62" s="57" t="str">
        <f t="shared" si="46"/>
        <v/>
      </c>
      <c r="FE62" s="57">
        <f t="shared" si="47"/>
        <v>12.670904181231823</v>
      </c>
      <c r="FF62" s="56">
        <f t="shared" si="48"/>
        <v>202.25650861704227</v>
      </c>
      <c r="FG62" s="59">
        <f t="shared" si="49"/>
        <v>91.025120510716633</v>
      </c>
      <c r="FH62" s="59" t="str">
        <f t="shared" si="50"/>
        <v/>
      </c>
      <c r="FI62" s="59">
        <f t="shared" si="51"/>
        <v>3.594660883339555</v>
      </c>
      <c r="FJ62" s="59">
        <f t="shared" si="52"/>
        <v>5.3802186059438091</v>
      </c>
      <c r="FK62" s="59" t="str">
        <f t="shared" si="53"/>
        <v/>
      </c>
      <c r="FL62" s="59" t="str">
        <f t="shared" si="54"/>
        <v/>
      </c>
      <c r="FM62" s="59">
        <f t="shared" si="55"/>
        <v>4.6142720787173941</v>
      </c>
      <c r="FN62" s="59" t="str">
        <f t="shared" si="56"/>
        <v/>
      </c>
      <c r="FO62" s="59" t="str">
        <f t="shared" si="57"/>
        <v/>
      </c>
      <c r="FP62" s="59">
        <f t="shared" si="58"/>
        <v>5.62340281777833</v>
      </c>
      <c r="FQ62" s="66">
        <f t="shared" si="59"/>
        <v>89.762325103504281</v>
      </c>
      <c r="FR62" s="331">
        <f t="shared" si="79"/>
        <v>-0.7322358899381608</v>
      </c>
      <c r="FS62" s="331">
        <f t="shared" si="60"/>
        <v>0.7322358899381608</v>
      </c>
      <c r="FT62" s="400">
        <f t="shared" si="61"/>
        <v>0</v>
      </c>
      <c r="FU62" s="400">
        <f t="shared" si="62"/>
        <v>1</v>
      </c>
      <c r="FV62" s="400">
        <f t="shared" si="63"/>
        <v>0</v>
      </c>
      <c r="FW62" s="402">
        <f t="shared" si="64"/>
        <v>0</v>
      </c>
      <c r="FX62" s="222">
        <f t="shared" si="65"/>
        <v>91.025120510716633</v>
      </c>
      <c r="FY62" s="222">
        <f t="shared" si="66"/>
        <v>0</v>
      </c>
      <c r="FZ62" s="222">
        <f t="shared" si="67"/>
        <v>0</v>
      </c>
      <c r="GA62" s="221">
        <f t="shared" si="68"/>
        <v>89.762325103504281</v>
      </c>
      <c r="GB62" s="222">
        <f t="shared" si="69"/>
        <v>0</v>
      </c>
      <c r="GC62" s="222">
        <f t="shared" si="70"/>
        <v>0</v>
      </c>
      <c r="GD62" s="222">
        <f t="shared" si="71"/>
        <v>0</v>
      </c>
      <c r="GE62" s="222">
        <f t="shared" si="72"/>
        <v>0</v>
      </c>
      <c r="GF62" s="222">
        <f t="shared" si="73"/>
        <v>0</v>
      </c>
      <c r="GG62" s="398">
        <f t="shared" si="74"/>
        <v>0</v>
      </c>
      <c r="GH62" s="399">
        <f t="shared" si="75"/>
        <v>0</v>
      </c>
      <c r="GI62" s="398" t="str">
        <f t="shared" si="76"/>
        <v>Na</v>
      </c>
      <c r="GJ62" s="398" t="str">
        <f t="shared" si="77"/>
        <v>Cl</v>
      </c>
    </row>
    <row r="63" spans="1:192">
      <c r="A63" s="402">
        <f t="shared" si="0"/>
        <v>58</v>
      </c>
      <c r="B63" s="134" t="s">
        <v>298</v>
      </c>
      <c r="C63" s="166" t="s">
        <v>159</v>
      </c>
      <c r="D63" s="91" t="s">
        <v>975</v>
      </c>
      <c r="E63" s="91"/>
      <c r="F63" s="400">
        <v>3531490</v>
      </c>
      <c r="G63" s="400">
        <v>5723480</v>
      </c>
      <c r="H63" s="409">
        <f t="shared" si="1"/>
        <v>531402.97399999993</v>
      </c>
      <c r="I63" s="405">
        <f t="shared" si="2"/>
        <v>5721630.398</v>
      </c>
      <c r="J63" s="541">
        <v>101</v>
      </c>
      <c r="K63" s="391" t="s">
        <v>1356</v>
      </c>
      <c r="L63" s="171">
        <v>70</v>
      </c>
      <c r="Q63" s="166" t="s">
        <v>1361</v>
      </c>
      <c r="R63" s="165" t="s">
        <v>1490</v>
      </c>
      <c r="S63" s="64" t="s">
        <v>1346</v>
      </c>
      <c r="T63" s="499" t="str">
        <f t="shared" si="3"/>
        <v>-</v>
      </c>
      <c r="U63" s="499" t="str">
        <f t="shared" si="4"/>
        <v>M</v>
      </c>
      <c r="V63" s="499" t="str">
        <f t="shared" si="5"/>
        <v>-</v>
      </c>
      <c r="W63" s="499" t="str">
        <f t="shared" si="78"/>
        <v>-</v>
      </c>
      <c r="X63" s="529" t="str">
        <f t="shared" si="80"/>
        <v>Na</v>
      </c>
      <c r="Y63" s="530" t="str">
        <f t="shared" si="81"/>
        <v>Cl</v>
      </c>
      <c r="Z63" s="60" t="s">
        <v>1495</v>
      </c>
      <c r="AA63" s="51">
        <v>33318</v>
      </c>
      <c r="AB63" s="100">
        <v>2</v>
      </c>
      <c r="AC63" s="132" t="s">
        <v>483</v>
      </c>
      <c r="AD63" s="132" t="s">
        <v>1496</v>
      </c>
      <c r="AE63" s="183"/>
      <c r="AF63" s="391">
        <v>13</v>
      </c>
      <c r="AH63" s="400">
        <v>6.98</v>
      </c>
      <c r="AL63" s="156"/>
      <c r="AM63" s="156"/>
      <c r="AN63" s="163"/>
      <c r="AO63" s="164"/>
      <c r="AP63" s="171"/>
      <c r="AQ63" s="163"/>
      <c r="AR63" s="168">
        <v>8726.7139999999999</v>
      </c>
      <c r="AS63" s="507">
        <f t="shared" si="84"/>
        <v>8726.7089999999989</v>
      </c>
      <c r="AT63" s="509">
        <f t="shared" si="85"/>
        <v>-1.4530209031633654</v>
      </c>
      <c r="AU63" s="163">
        <v>2870</v>
      </c>
      <c r="AV63" s="163">
        <v>30.1</v>
      </c>
      <c r="AW63" s="164">
        <v>235.7</v>
      </c>
      <c r="AX63" s="165">
        <v>4167</v>
      </c>
      <c r="AY63" s="163">
        <v>910.1</v>
      </c>
      <c r="AZ63" s="162">
        <v>471.8</v>
      </c>
      <c r="BA63" s="163"/>
      <c r="BB63" s="163">
        <v>40</v>
      </c>
      <c r="BC63" s="163"/>
      <c r="BD63" s="163"/>
      <c r="BE63" s="163">
        <v>0.151</v>
      </c>
      <c r="BF63" s="163">
        <v>0.02</v>
      </c>
      <c r="BG63" s="165">
        <v>0.3</v>
      </c>
      <c r="BH63" s="163"/>
      <c r="BI63" s="163"/>
      <c r="BJ63" s="163">
        <v>1.5</v>
      </c>
      <c r="BK63" s="163"/>
      <c r="BL63" s="164"/>
      <c r="BM63" s="163"/>
      <c r="BN63" s="162"/>
      <c r="BO63" s="138"/>
      <c r="BP63" s="138"/>
      <c r="BQ63" s="138">
        <v>6</v>
      </c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>
        <v>32</v>
      </c>
      <c r="CC63" s="138"/>
      <c r="CD63" s="138"/>
      <c r="CE63" s="138"/>
      <c r="CF63" s="149"/>
      <c r="CG63" s="138"/>
      <c r="CH63" s="138"/>
      <c r="CI63" s="138"/>
      <c r="CJ63" s="138"/>
      <c r="CK63" s="138"/>
      <c r="CL63" s="139"/>
      <c r="CM63" s="138">
        <v>2.6</v>
      </c>
      <c r="CN63" s="143" t="s">
        <v>3116</v>
      </c>
      <c r="CO63" s="149"/>
      <c r="CP63" s="163"/>
      <c r="CQ63" s="162"/>
      <c r="CR63" s="163"/>
      <c r="CS63" s="163"/>
      <c r="CT63" s="163"/>
      <c r="CU63" s="163"/>
      <c r="CV63" s="163"/>
      <c r="CW63" s="163"/>
      <c r="CX63" s="163"/>
      <c r="CY63" s="163"/>
      <c r="CZ63" s="163"/>
      <c r="DA63" s="162"/>
      <c r="DB63" s="241"/>
      <c r="DC63" s="241"/>
      <c r="DD63" s="241"/>
      <c r="DE63" s="241"/>
      <c r="DF63" s="241"/>
      <c r="DG63" s="241"/>
      <c r="DH63" s="241"/>
      <c r="DI63" s="244"/>
      <c r="DJ63" s="244"/>
      <c r="DK63" s="244"/>
      <c r="DL63" s="244"/>
      <c r="DM63" s="244"/>
      <c r="DN63" s="244"/>
      <c r="DO63" s="244"/>
      <c r="DP63" s="244"/>
      <c r="DQ63" s="244"/>
      <c r="DR63" s="244"/>
      <c r="DS63" s="472"/>
      <c r="DT63" s="402">
        <f t="shared" si="10"/>
        <v>0</v>
      </c>
      <c r="DU63" s="100">
        <f t="shared" si="11"/>
        <v>0</v>
      </c>
      <c r="DV63" s="100">
        <f t="shared" si="12"/>
        <v>1</v>
      </c>
      <c r="DW63" s="100">
        <f t="shared" si="13"/>
        <v>0</v>
      </c>
      <c r="DX63" s="100">
        <f t="shared" si="14"/>
        <v>0</v>
      </c>
      <c r="DY63" s="229">
        <f t="shared" si="15"/>
        <v>0</v>
      </c>
      <c r="DZ63" s="100">
        <f t="shared" si="16"/>
        <v>1</v>
      </c>
      <c r="EA63" s="400">
        <f t="shared" si="17"/>
        <v>0</v>
      </c>
      <c r="EB63" s="402">
        <f t="shared" si="18"/>
        <v>0</v>
      </c>
      <c r="EC63" s="19">
        <f t="shared" si="19"/>
        <v>0</v>
      </c>
      <c r="ED63" s="19">
        <f t="shared" si="20"/>
        <v>1</v>
      </c>
      <c r="EE63" s="19">
        <f t="shared" si="21"/>
        <v>0</v>
      </c>
      <c r="EF63" s="402">
        <f t="shared" si="22"/>
        <v>0</v>
      </c>
      <c r="EG63" s="400">
        <f t="shared" si="23"/>
        <v>0</v>
      </c>
      <c r="EH63" s="400">
        <f t="shared" si="24"/>
        <v>0</v>
      </c>
      <c r="EI63" s="402">
        <f t="shared" si="25"/>
        <v>1</v>
      </c>
      <c r="EJ63" s="229">
        <f t="shared" si="26"/>
        <v>1</v>
      </c>
      <c r="EK63" s="398">
        <f t="shared" si="27"/>
        <v>2870</v>
      </c>
      <c r="EL63" s="398">
        <f t="shared" si="28"/>
        <v>40</v>
      </c>
      <c r="EM63" s="398">
        <f t="shared" si="29"/>
        <v>30.1</v>
      </c>
      <c r="EN63" s="398">
        <f t="shared" si="30"/>
        <v>235.7</v>
      </c>
      <c r="EO63" s="398">
        <f t="shared" si="31"/>
        <v>0.02</v>
      </c>
      <c r="EP63" s="398">
        <f t="shared" si="32"/>
        <v>0.151</v>
      </c>
      <c r="EQ63" s="398">
        <f t="shared" si="33"/>
        <v>471.8</v>
      </c>
      <c r="ER63" s="398" t="str">
        <f t="shared" si="34"/>
        <v/>
      </c>
      <c r="ES63" s="398">
        <f t="shared" si="35"/>
        <v>1.5</v>
      </c>
      <c r="ET63" s="398">
        <f t="shared" si="36"/>
        <v>910.1</v>
      </c>
      <c r="EU63" s="172">
        <f t="shared" si="37"/>
        <v>4167</v>
      </c>
      <c r="EV63" s="57">
        <f t="shared" si="38"/>
        <v>124.83797162219767</v>
      </c>
      <c r="EW63" s="57">
        <f t="shared" si="39"/>
        <v>1.0230179028132993</v>
      </c>
      <c r="EX63" s="57">
        <f t="shared" si="40"/>
        <v>2.47685661386546</v>
      </c>
      <c r="EY63" s="57">
        <f t="shared" si="41"/>
        <v>11.762063975248264</v>
      </c>
      <c r="EZ63" s="57">
        <f t="shared" si="42"/>
        <v>7.2932810648190349E-4</v>
      </c>
      <c r="FA63" s="57">
        <f t="shared" si="43"/>
        <v>8.1117378458232612E-3</v>
      </c>
      <c r="FB63" s="57">
        <f t="shared" si="44"/>
        <v>7.7322586619160862</v>
      </c>
      <c r="FC63" s="57" t="str">
        <f t="shared" si="45"/>
        <v/>
      </c>
      <c r="FD63" s="57">
        <f t="shared" si="46"/>
        <v>2.4191636467440478E-2</v>
      </c>
      <c r="FE63" s="57">
        <f t="shared" si="47"/>
        <v>18.948060951920937</v>
      </c>
      <c r="FF63" s="56">
        <f t="shared" si="48"/>
        <v>117.53589259018982</v>
      </c>
      <c r="FG63" s="59">
        <f t="shared" si="49"/>
        <v>89.100766776336258</v>
      </c>
      <c r="FH63" s="59">
        <f t="shared" si="50"/>
        <v>0.73015988951214716</v>
      </c>
      <c r="FI63" s="59">
        <f t="shared" si="51"/>
        <v>1.7678100711082927</v>
      </c>
      <c r="FJ63" s="59">
        <f t="shared" si="52"/>
        <v>8.3949531176185328</v>
      </c>
      <c r="FK63" s="59">
        <f t="shared" si="53"/>
        <v>5.2054429172987426E-4</v>
      </c>
      <c r="FL63" s="59">
        <f t="shared" si="54"/>
        <v>5.7896011330495142E-3</v>
      </c>
      <c r="FM63" s="59">
        <f t="shared" si="55"/>
        <v>5.3606745794102659</v>
      </c>
      <c r="FN63" s="59" t="str">
        <f t="shared" si="56"/>
        <v/>
      </c>
      <c r="FO63" s="59">
        <f t="shared" si="57"/>
        <v>1.6771747598677257E-2</v>
      </c>
      <c r="FP63" s="59">
        <f t="shared" si="58"/>
        <v>13.136444746004953</v>
      </c>
      <c r="FQ63" s="66">
        <f t="shared" si="59"/>
        <v>81.486108926986105</v>
      </c>
      <c r="FR63" s="331">
        <f t="shared" si="79"/>
        <v>-1.4530209031633654</v>
      </c>
      <c r="FS63" s="331">
        <f t="shared" si="60"/>
        <v>1.4530209031633654</v>
      </c>
      <c r="FT63" s="400">
        <f t="shared" si="61"/>
        <v>0</v>
      </c>
      <c r="FU63" s="400">
        <f t="shared" si="62"/>
        <v>1</v>
      </c>
      <c r="FV63" s="400">
        <f t="shared" si="63"/>
        <v>0</v>
      </c>
      <c r="FW63" s="402">
        <f t="shared" si="64"/>
        <v>0</v>
      </c>
      <c r="FX63" s="222">
        <f t="shared" si="65"/>
        <v>89.100766776336258</v>
      </c>
      <c r="FY63" s="222">
        <f t="shared" si="66"/>
        <v>0</v>
      </c>
      <c r="FZ63" s="222">
        <f t="shared" si="67"/>
        <v>0</v>
      </c>
      <c r="GA63" s="221">
        <f t="shared" si="68"/>
        <v>81.486108926986105</v>
      </c>
      <c r="GB63" s="222">
        <f t="shared" si="69"/>
        <v>0</v>
      </c>
      <c r="GC63" s="222">
        <f t="shared" si="70"/>
        <v>0</v>
      </c>
      <c r="GD63" s="222">
        <f t="shared" si="71"/>
        <v>0</v>
      </c>
      <c r="GE63" s="222">
        <f t="shared" si="72"/>
        <v>0</v>
      </c>
      <c r="GF63" s="222">
        <f t="shared" si="73"/>
        <v>0</v>
      </c>
      <c r="GG63" s="398">
        <f t="shared" si="74"/>
        <v>0</v>
      </c>
      <c r="GH63" s="399">
        <f t="shared" si="75"/>
        <v>0</v>
      </c>
      <c r="GI63" s="398" t="str">
        <f t="shared" si="76"/>
        <v>Na</v>
      </c>
      <c r="GJ63" s="398" t="str">
        <f t="shared" si="77"/>
        <v>Cl</v>
      </c>
    </row>
    <row r="64" spans="1:192">
      <c r="A64" s="402">
        <f t="shared" si="0"/>
        <v>59</v>
      </c>
      <c r="B64" s="134" t="s">
        <v>298</v>
      </c>
      <c r="C64" s="134" t="s">
        <v>444</v>
      </c>
      <c r="D64" s="166" t="s">
        <v>819</v>
      </c>
      <c r="E64" s="166" t="s">
        <v>3002</v>
      </c>
      <c r="F64" s="400">
        <v>3531145</v>
      </c>
      <c r="G64" s="400">
        <v>5723445</v>
      </c>
      <c r="H64" s="409">
        <f t="shared" si="1"/>
        <v>531058.11199999996</v>
      </c>
      <c r="I64" s="405">
        <f t="shared" si="2"/>
        <v>5721595.4120000005</v>
      </c>
      <c r="J64" s="408">
        <v>102.5</v>
      </c>
      <c r="K64" s="391" t="s">
        <v>1356</v>
      </c>
      <c r="L64" s="19">
        <v>1144.5999999999999</v>
      </c>
      <c r="Q64" s="166" t="s">
        <v>2869</v>
      </c>
      <c r="R64" s="186" t="s">
        <v>273</v>
      </c>
      <c r="S64" s="134" t="s">
        <v>1347</v>
      </c>
      <c r="T64" s="499" t="str">
        <f t="shared" si="3"/>
        <v>T</v>
      </c>
      <c r="U64" s="499" t="str">
        <f t="shared" si="4"/>
        <v>-</v>
      </c>
      <c r="V64" s="499" t="str">
        <f t="shared" si="5"/>
        <v>B</v>
      </c>
      <c r="W64" s="499" t="str">
        <f t="shared" si="78"/>
        <v>-</v>
      </c>
      <c r="X64" s="529" t="str">
        <f t="shared" si="80"/>
        <v>Na</v>
      </c>
      <c r="Y64" s="530" t="str">
        <f t="shared" si="81"/>
        <v>Cl</v>
      </c>
      <c r="Z64" s="133" t="s">
        <v>1497</v>
      </c>
      <c r="AA64" s="51">
        <v>38343</v>
      </c>
      <c r="AB64" s="100">
        <v>1</v>
      </c>
      <c r="AC64" s="132" t="s">
        <v>482</v>
      </c>
      <c r="AD64" s="132" t="s">
        <v>3001</v>
      </c>
      <c r="AE64" s="183"/>
      <c r="AF64" s="233">
        <v>23</v>
      </c>
      <c r="AG64" s="400">
        <v>246000</v>
      </c>
      <c r="AH64" s="400">
        <v>5.7</v>
      </c>
      <c r="AJ64" s="400">
        <v>1.1883999999999999</v>
      </c>
      <c r="AK64" s="400">
        <v>20</v>
      </c>
      <c r="AL64" s="391"/>
      <c r="AM64" s="156">
        <v>0.83</v>
      </c>
      <c r="AN64" s="163"/>
      <c r="AO64" s="164"/>
      <c r="AQ64" s="163"/>
      <c r="AR64" s="168">
        <v>300983.59999999998</v>
      </c>
      <c r="AS64" s="507">
        <f t="shared" si="84"/>
        <v>300983.13900000002</v>
      </c>
      <c r="AT64" s="509">
        <f t="shared" si="85"/>
        <v>2.842382544983252</v>
      </c>
      <c r="AU64" s="163">
        <v>118463</v>
      </c>
      <c r="AV64" s="163">
        <v>948</v>
      </c>
      <c r="AW64" s="164">
        <v>1262</v>
      </c>
      <c r="AX64" s="165">
        <v>174000</v>
      </c>
      <c r="AY64" s="132">
        <v>5098</v>
      </c>
      <c r="AZ64" s="133">
        <v>314</v>
      </c>
      <c r="BA64" s="163">
        <v>8.25</v>
      </c>
      <c r="BB64" s="163">
        <v>720</v>
      </c>
      <c r="BC64" s="163">
        <v>42</v>
      </c>
      <c r="BD64" s="163">
        <v>14.4</v>
      </c>
      <c r="BE64" s="163">
        <v>10.6</v>
      </c>
      <c r="BF64" s="163">
        <v>1.32</v>
      </c>
      <c r="BG64" s="165">
        <v>0.32</v>
      </c>
      <c r="BH64" s="165">
        <v>70.3</v>
      </c>
      <c r="BI64" s="165">
        <v>0.16800000000000001</v>
      </c>
      <c r="BJ64" s="170" t="s">
        <v>1403</v>
      </c>
      <c r="BK64" s="170" t="s">
        <v>1393</v>
      </c>
      <c r="BL64" s="164"/>
      <c r="BM64" s="163">
        <v>8.83</v>
      </c>
      <c r="BN64" s="162">
        <v>14.8</v>
      </c>
      <c r="BO64" s="138" t="s">
        <v>461</v>
      </c>
      <c r="BP64" s="138" t="s">
        <v>464</v>
      </c>
      <c r="BQ64" s="138">
        <v>596</v>
      </c>
      <c r="BR64" s="138" t="s">
        <v>461</v>
      </c>
      <c r="BS64" s="141" t="s">
        <v>461</v>
      </c>
      <c r="BT64" s="138" t="s">
        <v>464</v>
      </c>
      <c r="BU64" s="138" t="s">
        <v>461</v>
      </c>
      <c r="BV64" s="138" t="s">
        <v>461</v>
      </c>
      <c r="BW64" s="138">
        <v>3320</v>
      </c>
      <c r="BX64" s="138" t="s">
        <v>461</v>
      </c>
      <c r="BY64" s="138" t="s">
        <v>1406</v>
      </c>
      <c r="BZ64" s="138" t="s">
        <v>461</v>
      </c>
      <c r="CA64" s="138" t="s">
        <v>461</v>
      </c>
      <c r="CB64" s="138">
        <v>295</v>
      </c>
      <c r="CC64" s="138">
        <v>1020</v>
      </c>
      <c r="CD64" s="138" t="s">
        <v>457</v>
      </c>
      <c r="CE64" s="138" t="s">
        <v>457</v>
      </c>
      <c r="CF64" s="149" t="s">
        <v>461</v>
      </c>
      <c r="CG64" s="138"/>
      <c r="CH64" s="138"/>
      <c r="CI64" s="138"/>
      <c r="CJ64" s="138"/>
      <c r="CK64" s="138" t="s">
        <v>461</v>
      </c>
      <c r="CL64" s="139">
        <v>1920</v>
      </c>
      <c r="CM64" s="138" t="s">
        <v>1404</v>
      </c>
      <c r="CN64" s="138">
        <v>440</v>
      </c>
      <c r="CO64" s="149" t="s">
        <v>1407</v>
      </c>
      <c r="CP64" s="163"/>
      <c r="CQ64" s="162"/>
      <c r="CR64" s="163"/>
      <c r="CS64" s="163"/>
      <c r="CT64" s="163"/>
      <c r="CU64" s="163"/>
      <c r="CV64" s="163"/>
      <c r="CW64" s="163"/>
      <c r="CX64" s="163"/>
      <c r="CY64" s="163"/>
      <c r="CZ64" s="163"/>
      <c r="DA64" s="162"/>
      <c r="DB64" s="241"/>
      <c r="DC64" s="241"/>
      <c r="DD64" s="241"/>
      <c r="DE64" s="241"/>
      <c r="DF64" s="241"/>
      <c r="DG64" s="241"/>
      <c r="DH64" s="241"/>
      <c r="DI64" s="244">
        <v>15.4</v>
      </c>
      <c r="DJ64" s="244">
        <v>7.3</v>
      </c>
      <c r="DK64" s="244"/>
      <c r="DL64" s="244"/>
      <c r="DM64" s="244"/>
      <c r="DN64" s="244"/>
      <c r="DO64" s="244"/>
      <c r="DP64" s="244"/>
      <c r="DQ64" s="244"/>
      <c r="DR64" s="244"/>
      <c r="DS64" s="472"/>
      <c r="DT64" s="402">
        <f t="shared" si="10"/>
        <v>1</v>
      </c>
      <c r="DU64" s="100">
        <f t="shared" si="11"/>
        <v>0</v>
      </c>
      <c r="DV64" s="100">
        <f t="shared" si="12"/>
        <v>0</v>
      </c>
      <c r="DW64" s="100">
        <f t="shared" si="13"/>
        <v>0</v>
      </c>
      <c r="DX64" s="100">
        <f t="shared" si="14"/>
        <v>1</v>
      </c>
      <c r="DY64" s="229">
        <f t="shared" si="15"/>
        <v>0</v>
      </c>
      <c r="DZ64" s="100">
        <f t="shared" si="16"/>
        <v>0</v>
      </c>
      <c r="EA64" s="400">
        <f t="shared" si="17"/>
        <v>1</v>
      </c>
      <c r="EB64" s="402">
        <f t="shared" si="18"/>
        <v>0</v>
      </c>
      <c r="EC64" s="19">
        <f t="shared" si="19"/>
        <v>0</v>
      </c>
      <c r="ED64" s="19">
        <f t="shared" si="20"/>
        <v>0</v>
      </c>
      <c r="EE64" s="19">
        <f t="shared" si="21"/>
        <v>1</v>
      </c>
      <c r="EF64" s="402">
        <f t="shared" si="22"/>
        <v>0</v>
      </c>
      <c r="EG64" s="400">
        <f t="shared" si="23"/>
        <v>1</v>
      </c>
      <c r="EH64" s="400">
        <f t="shared" si="24"/>
        <v>0</v>
      </c>
      <c r="EI64" s="402">
        <f t="shared" si="25"/>
        <v>0</v>
      </c>
      <c r="EJ64" s="229">
        <f t="shared" si="26"/>
        <v>3</v>
      </c>
      <c r="EK64" s="398">
        <f t="shared" si="27"/>
        <v>118463</v>
      </c>
      <c r="EL64" s="398">
        <f t="shared" si="28"/>
        <v>720</v>
      </c>
      <c r="EM64" s="398">
        <f t="shared" si="29"/>
        <v>948</v>
      </c>
      <c r="EN64" s="398">
        <f t="shared" si="30"/>
        <v>1262</v>
      </c>
      <c r="EO64" s="398">
        <f t="shared" si="31"/>
        <v>1.32</v>
      </c>
      <c r="EP64" s="398">
        <f t="shared" si="32"/>
        <v>10.6</v>
      </c>
      <c r="EQ64" s="398">
        <f t="shared" si="33"/>
        <v>314</v>
      </c>
      <c r="ER64" s="398" t="str">
        <f t="shared" si="34"/>
        <v/>
      </c>
      <c r="ES64" s="398" t="str">
        <f t="shared" si="35"/>
        <v/>
      </c>
      <c r="ET64" s="398">
        <f t="shared" si="36"/>
        <v>5098</v>
      </c>
      <c r="EU64" s="172">
        <f t="shared" si="37"/>
        <v>174000</v>
      </c>
      <c r="EV64" s="57">
        <f t="shared" si="38"/>
        <v>5152.8503945227885</v>
      </c>
      <c r="EW64" s="57">
        <f t="shared" si="39"/>
        <v>18.414322250639387</v>
      </c>
      <c r="EX64" s="57">
        <f t="shared" si="40"/>
        <v>78.008640197490237</v>
      </c>
      <c r="EY64" s="57">
        <f t="shared" si="41"/>
        <v>62.977194470781967</v>
      </c>
      <c r="EZ64" s="57">
        <f t="shared" si="42"/>
        <v>4.8135655027805632E-2</v>
      </c>
      <c r="FA64" s="57">
        <f t="shared" si="43"/>
        <v>0.56943325275315604</v>
      </c>
      <c r="FB64" s="57">
        <f t="shared" si="44"/>
        <v>5.1460983888123168</v>
      </c>
      <c r="FC64" s="57" t="str">
        <f t="shared" si="45"/>
        <v/>
      </c>
      <c r="FD64" s="57" t="str">
        <f t="shared" si="46"/>
        <v/>
      </c>
      <c r="FE64" s="57">
        <f t="shared" si="47"/>
        <v>106.1391217810053</v>
      </c>
      <c r="FF64" s="56">
        <f t="shared" si="48"/>
        <v>4907.9062420669616</v>
      </c>
      <c r="FG64" s="59">
        <f t="shared" si="49"/>
        <v>96.988110335097758</v>
      </c>
      <c r="FH64" s="59">
        <f t="shared" si="50"/>
        <v>0.34659851954744347</v>
      </c>
      <c r="FI64" s="59">
        <f t="shared" si="51"/>
        <v>1.4682961901256233</v>
      </c>
      <c r="FJ64" s="59">
        <f t="shared" si="52"/>
        <v>1.1853709341958845</v>
      </c>
      <c r="FK64" s="59">
        <f t="shared" si="53"/>
        <v>9.0602013709761104E-4</v>
      </c>
      <c r="FL64" s="59">
        <f t="shared" si="54"/>
        <v>1.0718000896203285E-2</v>
      </c>
      <c r="FM64" s="59">
        <f t="shared" si="55"/>
        <v>0.10252843366367582</v>
      </c>
      <c r="FN64" s="59" t="str">
        <f t="shared" si="56"/>
        <v/>
      </c>
      <c r="FO64" s="59" t="str">
        <f t="shared" si="57"/>
        <v/>
      </c>
      <c r="FP64" s="59">
        <f t="shared" si="58"/>
        <v>2.1146657301195062</v>
      </c>
      <c r="FQ64" s="66">
        <f t="shared" si="59"/>
        <v>97.782805836216809</v>
      </c>
      <c r="FR64" s="331">
        <f t="shared" si="79"/>
        <v>2.842382544983252</v>
      </c>
      <c r="FS64" s="331">
        <f t="shared" si="60"/>
        <v>2.842382544983252</v>
      </c>
      <c r="FT64" s="400">
        <f t="shared" si="61"/>
        <v>0</v>
      </c>
      <c r="FU64" s="400">
        <f t="shared" si="62"/>
        <v>1</v>
      </c>
      <c r="FV64" s="400">
        <f t="shared" si="63"/>
        <v>0</v>
      </c>
      <c r="FW64" s="402">
        <f t="shared" si="64"/>
        <v>0</v>
      </c>
      <c r="FX64" s="222">
        <f t="shared" si="65"/>
        <v>96.988110335097758</v>
      </c>
      <c r="FY64" s="222">
        <f t="shared" si="66"/>
        <v>0</v>
      </c>
      <c r="FZ64" s="222">
        <f t="shared" si="67"/>
        <v>0</v>
      </c>
      <c r="GA64" s="221">
        <f t="shared" si="68"/>
        <v>97.782805836216809</v>
      </c>
      <c r="GB64" s="222">
        <f t="shared" si="69"/>
        <v>0</v>
      </c>
      <c r="GC64" s="222">
        <f t="shared" si="70"/>
        <v>0</v>
      </c>
      <c r="GD64" s="222">
        <f t="shared" si="71"/>
        <v>0</v>
      </c>
      <c r="GE64" s="222">
        <f t="shared" si="72"/>
        <v>0</v>
      </c>
      <c r="GF64" s="222">
        <f t="shared" si="73"/>
        <v>0</v>
      </c>
      <c r="GG64" s="398">
        <f t="shared" si="74"/>
        <v>0</v>
      </c>
      <c r="GH64" s="399">
        <f t="shared" si="75"/>
        <v>0</v>
      </c>
      <c r="GI64" s="398" t="str">
        <f t="shared" si="76"/>
        <v>Na</v>
      </c>
      <c r="GJ64" s="398" t="str">
        <f t="shared" si="77"/>
        <v>Cl</v>
      </c>
    </row>
    <row r="65" spans="1:192" ht="14.25">
      <c r="A65" s="402">
        <f t="shared" si="0"/>
        <v>60</v>
      </c>
      <c r="B65" s="399" t="s">
        <v>148</v>
      </c>
      <c r="C65" s="398" t="s">
        <v>241</v>
      </c>
      <c r="F65" s="549">
        <v>3500460</v>
      </c>
      <c r="G65" s="549">
        <v>5511760</v>
      </c>
      <c r="H65" s="410">
        <f t="shared" si="1"/>
        <v>500385.38600000006</v>
      </c>
      <c r="I65" s="410">
        <f t="shared" si="2"/>
        <v>5509995.0860000001</v>
      </c>
      <c r="J65" s="408">
        <v>180</v>
      </c>
      <c r="K65" s="400" t="s">
        <v>1356</v>
      </c>
      <c r="L65" s="19">
        <v>19.399999999999999</v>
      </c>
      <c r="Q65" s="186" t="s">
        <v>1361</v>
      </c>
      <c r="R65" s="64" t="s">
        <v>274</v>
      </c>
      <c r="S65" s="65" t="s">
        <v>1346</v>
      </c>
      <c r="T65" s="499" t="str">
        <f t="shared" si="3"/>
        <v>-</v>
      </c>
      <c r="U65" s="499" t="str">
        <f t="shared" si="4"/>
        <v>M</v>
      </c>
      <c r="V65" s="499" t="str">
        <f t="shared" si="5"/>
        <v>-</v>
      </c>
      <c r="W65" s="499" t="str">
        <f t="shared" si="78"/>
        <v>-</v>
      </c>
      <c r="X65" s="536" t="s">
        <v>1338</v>
      </c>
      <c r="Y65" s="530" t="str">
        <f t="shared" ref="Y65:Y128" si="86">GJ65</f>
        <v>HCO3-Cl</v>
      </c>
      <c r="Z65" s="404" t="s">
        <v>1498</v>
      </c>
      <c r="AA65" s="51">
        <v>21723</v>
      </c>
      <c r="AB65" s="100">
        <v>1</v>
      </c>
      <c r="AD65" s="2" t="s">
        <v>961</v>
      </c>
      <c r="AE65" s="61" t="s">
        <v>1499</v>
      </c>
      <c r="AF65" s="391">
        <v>14</v>
      </c>
      <c r="AI65" s="554"/>
      <c r="AR65" s="69">
        <v>1205</v>
      </c>
      <c r="AS65" s="507">
        <f t="shared" si="84"/>
        <v>1171.6999999999998</v>
      </c>
      <c r="AT65" s="509">
        <f t="shared" si="85"/>
        <v>3.8660252391719241</v>
      </c>
      <c r="AU65" s="398">
        <v>69.8</v>
      </c>
      <c r="AV65" s="398">
        <v>28.9</v>
      </c>
      <c r="AW65" s="399">
        <v>114.5</v>
      </c>
      <c r="AX65" s="398">
        <v>154.4</v>
      </c>
      <c r="AY65" s="398">
        <v>48.7</v>
      </c>
      <c r="AZ65" s="172">
        <v>581.79999999999995</v>
      </c>
      <c r="BB65" s="398">
        <v>154.6</v>
      </c>
      <c r="BE65" s="398">
        <v>19</v>
      </c>
      <c r="BO65" s="138"/>
      <c r="BP65" s="553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49"/>
      <c r="CG65" s="138"/>
      <c r="CH65" s="138"/>
      <c r="CI65" s="138"/>
      <c r="CJ65" s="138"/>
      <c r="CK65" s="138"/>
      <c r="CL65" s="139"/>
      <c r="CM65" s="138"/>
      <c r="CN65" s="138">
        <v>111</v>
      </c>
      <c r="CO65" s="149"/>
      <c r="DB65" s="241"/>
      <c r="DC65" s="241"/>
      <c r="DD65" s="241"/>
      <c r="DE65" s="241"/>
      <c r="DF65" s="241"/>
      <c r="DG65" s="241"/>
      <c r="DH65" s="419">
        <v>10.3</v>
      </c>
      <c r="DI65" s="244"/>
      <c r="DJ65" s="244"/>
      <c r="DK65" s="244"/>
      <c r="DL65" s="244"/>
      <c r="DM65" s="244"/>
      <c r="DN65" s="244"/>
      <c r="DO65" s="244"/>
      <c r="DP65" s="244"/>
      <c r="DQ65" s="244"/>
      <c r="DR65" s="244"/>
      <c r="DS65" s="472"/>
      <c r="DT65" s="402">
        <f t="shared" si="10"/>
        <v>1</v>
      </c>
      <c r="DU65" s="100">
        <f t="shared" si="11"/>
        <v>0</v>
      </c>
      <c r="DV65" s="100">
        <f t="shared" si="12"/>
        <v>1</v>
      </c>
      <c r="DW65" s="100">
        <f t="shared" si="13"/>
        <v>0</v>
      </c>
      <c r="DX65" s="100">
        <f t="shared" si="14"/>
        <v>0</v>
      </c>
      <c r="DY65" s="229">
        <f t="shared" si="15"/>
        <v>0</v>
      </c>
      <c r="DZ65" s="100">
        <f t="shared" si="16"/>
        <v>1</v>
      </c>
      <c r="EA65" s="400">
        <f t="shared" si="17"/>
        <v>0</v>
      </c>
      <c r="EB65" s="402">
        <f t="shared" si="18"/>
        <v>0</v>
      </c>
      <c r="EC65" s="19">
        <f t="shared" si="19"/>
        <v>0</v>
      </c>
      <c r="ED65" s="19">
        <f t="shared" si="20"/>
        <v>1</v>
      </c>
      <c r="EE65" s="19">
        <f t="shared" si="21"/>
        <v>0</v>
      </c>
      <c r="EF65" s="402">
        <f t="shared" si="22"/>
        <v>0</v>
      </c>
      <c r="EG65" s="400">
        <f t="shared" si="23"/>
        <v>1</v>
      </c>
      <c r="EH65" s="400">
        <f t="shared" si="24"/>
        <v>0</v>
      </c>
      <c r="EI65" s="402">
        <f t="shared" si="25"/>
        <v>0</v>
      </c>
      <c r="EJ65" s="229">
        <f t="shared" si="26"/>
        <v>1</v>
      </c>
      <c r="EK65" s="398">
        <f t="shared" si="27"/>
        <v>69.8</v>
      </c>
      <c r="EL65" s="398">
        <f t="shared" si="28"/>
        <v>154.6</v>
      </c>
      <c r="EM65" s="398">
        <f t="shared" si="29"/>
        <v>28.9</v>
      </c>
      <c r="EN65" s="398">
        <f t="shared" si="30"/>
        <v>114.5</v>
      </c>
      <c r="EO65" s="398" t="str">
        <f t="shared" si="31"/>
        <v/>
      </c>
      <c r="EP65" s="398">
        <f t="shared" si="32"/>
        <v>19</v>
      </c>
      <c r="EQ65" s="398">
        <f t="shared" si="33"/>
        <v>581.79999999999995</v>
      </c>
      <c r="ER65" s="398" t="str">
        <f t="shared" si="34"/>
        <v/>
      </c>
      <c r="ES65" s="398" t="str">
        <f t="shared" si="35"/>
        <v/>
      </c>
      <c r="ET65" s="398">
        <f t="shared" si="36"/>
        <v>48.7</v>
      </c>
      <c r="EU65" s="172">
        <f t="shared" si="37"/>
        <v>154.4</v>
      </c>
      <c r="EV65" s="57">
        <f t="shared" si="38"/>
        <v>3.0361290659335878</v>
      </c>
      <c r="EW65" s="57">
        <f t="shared" si="39"/>
        <v>3.9539641943734014</v>
      </c>
      <c r="EX65" s="57">
        <f t="shared" si="40"/>
        <v>2.3781114996914217</v>
      </c>
      <c r="EY65" s="57">
        <f t="shared" si="41"/>
        <v>5.7138579769449569</v>
      </c>
      <c r="EZ65" s="57" t="str">
        <f t="shared" si="42"/>
        <v/>
      </c>
      <c r="FA65" s="57">
        <f t="shared" si="43"/>
        <v>1.0206822455009401</v>
      </c>
      <c r="FB65" s="57">
        <f t="shared" si="44"/>
        <v>9.535031982837598</v>
      </c>
      <c r="FC65" s="57" t="str">
        <f t="shared" si="45"/>
        <v/>
      </c>
      <c r="FD65" s="57" t="str">
        <f t="shared" si="46"/>
        <v/>
      </c>
      <c r="FE65" s="57">
        <f t="shared" si="47"/>
        <v>1.0139221715839464</v>
      </c>
      <c r="FF65" s="56">
        <f t="shared" si="48"/>
        <v>4.3550616308916021</v>
      </c>
      <c r="FG65" s="59">
        <f t="shared" si="49"/>
        <v>18.854729856578281</v>
      </c>
      <c r="FH65" s="59">
        <f t="shared" si="50"/>
        <v>24.554597360165182</v>
      </c>
      <c r="FI65" s="59">
        <f t="shared" si="51"/>
        <v>14.768360936499397</v>
      </c>
      <c r="FJ65" s="59">
        <f t="shared" si="52"/>
        <v>35.483751268335773</v>
      </c>
      <c r="FK65" s="59" t="str">
        <f t="shared" si="53"/>
        <v/>
      </c>
      <c r="FL65" s="59">
        <f t="shared" si="54"/>
        <v>6.3385605784213706</v>
      </c>
      <c r="FM65" s="59">
        <f t="shared" si="55"/>
        <v>63.976260627915451</v>
      </c>
      <c r="FN65" s="59" t="str">
        <f t="shared" si="56"/>
        <v/>
      </c>
      <c r="FO65" s="59" t="str">
        <f t="shared" si="57"/>
        <v/>
      </c>
      <c r="FP65" s="59">
        <f t="shared" si="58"/>
        <v>6.8030132696390115</v>
      </c>
      <c r="FQ65" s="66">
        <f t="shared" si="59"/>
        <v>29.220726102445543</v>
      </c>
      <c r="FR65" s="331">
        <f t="shared" si="79"/>
        <v>3.8660252391719241</v>
      </c>
      <c r="FS65" s="331">
        <f t="shared" si="60"/>
        <v>3.8660252391719241</v>
      </c>
      <c r="FT65" s="400">
        <f t="shared" si="61"/>
        <v>0</v>
      </c>
      <c r="FU65" s="400">
        <f t="shared" si="62"/>
        <v>1</v>
      </c>
      <c r="FV65" s="400">
        <f t="shared" si="63"/>
        <v>0</v>
      </c>
      <c r="FW65" s="402">
        <f t="shared" si="64"/>
        <v>0</v>
      </c>
      <c r="FX65" s="222">
        <f t="shared" si="65"/>
        <v>0</v>
      </c>
      <c r="FY65" s="222">
        <f t="shared" si="66"/>
        <v>35.483751268335773</v>
      </c>
      <c r="FZ65" s="222">
        <f t="shared" si="67"/>
        <v>0</v>
      </c>
      <c r="GA65" s="221">
        <f t="shared" si="68"/>
        <v>29.220726102445543</v>
      </c>
      <c r="GB65" s="222">
        <f t="shared" si="69"/>
        <v>63.976260627915451</v>
      </c>
      <c r="GC65" s="222">
        <f t="shared" si="70"/>
        <v>0</v>
      </c>
      <c r="GD65" s="222">
        <f t="shared" si="71"/>
        <v>24.554597360165182</v>
      </c>
      <c r="GE65" s="222">
        <f t="shared" si="72"/>
        <v>0</v>
      </c>
      <c r="GF65" s="222">
        <f t="shared" si="73"/>
        <v>0</v>
      </c>
      <c r="GG65" s="398">
        <f t="shared" si="74"/>
        <v>24.554597360165182</v>
      </c>
      <c r="GH65" s="399">
        <f t="shared" si="75"/>
        <v>0</v>
      </c>
      <c r="GI65" s="398" t="str">
        <f t="shared" si="76"/>
        <v>K/Fe/Mn</v>
      </c>
      <c r="GJ65" s="398" t="str">
        <f t="shared" si="77"/>
        <v>HCO3-Cl</v>
      </c>
    </row>
    <row r="66" spans="1:192" ht="14.25">
      <c r="A66" s="402">
        <f t="shared" si="0"/>
        <v>61</v>
      </c>
      <c r="B66" s="399" t="s">
        <v>148</v>
      </c>
      <c r="C66" s="398" t="s">
        <v>2788</v>
      </c>
      <c r="D66" s="398" t="s">
        <v>203</v>
      </c>
      <c r="F66" s="549">
        <v>3500575</v>
      </c>
      <c r="G66" s="549">
        <v>5511745</v>
      </c>
      <c r="H66" s="410">
        <f t="shared" si="1"/>
        <v>500500.34</v>
      </c>
      <c r="I66" s="410">
        <f t="shared" si="2"/>
        <v>5509980.0920000002</v>
      </c>
      <c r="J66" s="408">
        <v>182</v>
      </c>
      <c r="K66" s="391" t="s">
        <v>1356</v>
      </c>
      <c r="L66" s="19">
        <v>6</v>
      </c>
      <c r="Q66" s="186" t="s">
        <v>1361</v>
      </c>
      <c r="R66" s="165" t="s">
        <v>1490</v>
      </c>
      <c r="S66" s="65" t="s">
        <v>1346</v>
      </c>
      <c r="T66" s="499" t="str">
        <f t="shared" si="3"/>
        <v>-</v>
      </c>
      <c r="U66" s="499" t="str">
        <f t="shared" si="4"/>
        <v>-</v>
      </c>
      <c r="V66" s="499" t="str">
        <f t="shared" si="5"/>
        <v>-</v>
      </c>
      <c r="W66" s="499" t="str">
        <f t="shared" si="78"/>
        <v>-</v>
      </c>
      <c r="X66" s="536" t="s">
        <v>2795</v>
      </c>
      <c r="Y66" s="530" t="str">
        <f t="shared" si="86"/>
        <v>HCO3-Cl</v>
      </c>
      <c r="Z66" s="404"/>
      <c r="AA66" s="127" t="s">
        <v>2793</v>
      </c>
      <c r="AB66" s="100">
        <v>1</v>
      </c>
      <c r="AD66" s="2" t="s">
        <v>2789</v>
      </c>
      <c r="AE66" s="404"/>
      <c r="AF66" s="391">
        <v>10</v>
      </c>
      <c r="AI66" s="554"/>
      <c r="AR66" s="69">
        <v>1000</v>
      </c>
      <c r="AS66" s="507">
        <f t="shared" si="84"/>
        <v>996.35199999999986</v>
      </c>
      <c r="AT66" s="509">
        <f t="shared" si="85"/>
        <v>-0.97235568039566023</v>
      </c>
      <c r="AU66" s="398">
        <v>53</v>
      </c>
      <c r="AV66" s="398">
        <v>19.8</v>
      </c>
      <c r="AW66" s="399">
        <v>83</v>
      </c>
      <c r="AX66" s="398">
        <v>133</v>
      </c>
      <c r="AY66" s="398">
        <v>56</v>
      </c>
      <c r="AZ66" s="172">
        <v>461</v>
      </c>
      <c r="BB66" s="398">
        <v>154</v>
      </c>
      <c r="BC66" s="398">
        <v>0.23</v>
      </c>
      <c r="BD66" s="398">
        <v>8.68</v>
      </c>
      <c r="BE66" s="398">
        <v>6.91</v>
      </c>
      <c r="BF66" s="398">
        <v>3.15</v>
      </c>
      <c r="BG66" s="398">
        <v>0.14000000000000001</v>
      </c>
      <c r="BH66" s="398">
        <v>0.13</v>
      </c>
      <c r="BI66" s="398">
        <v>1.7000000000000001E-2</v>
      </c>
      <c r="BJ66" s="398">
        <v>17</v>
      </c>
      <c r="BK66" s="398">
        <v>1.4999999999999999E-2</v>
      </c>
      <c r="BO66" s="138"/>
      <c r="BP66" s="553"/>
      <c r="BQ66" s="138"/>
      <c r="BR66" s="138">
        <v>280</v>
      </c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49"/>
      <c r="CG66" s="138"/>
      <c r="CH66" s="138"/>
      <c r="CI66" s="138"/>
      <c r="CJ66" s="138"/>
      <c r="CK66" s="138"/>
      <c r="CL66" s="139"/>
      <c r="CM66" s="138"/>
      <c r="CN66" s="138">
        <v>151</v>
      </c>
      <c r="CO66" s="149"/>
      <c r="DB66" s="241"/>
      <c r="DC66" s="241"/>
      <c r="DD66" s="241"/>
      <c r="DE66" s="241"/>
      <c r="DF66" s="241"/>
      <c r="DG66" s="241"/>
      <c r="DH66" s="182"/>
      <c r="DI66" s="244"/>
      <c r="DJ66" s="244"/>
      <c r="DK66" s="244"/>
      <c r="DL66" s="244"/>
      <c r="DM66" s="244"/>
      <c r="DN66" s="244"/>
      <c r="DO66" s="244"/>
      <c r="DP66" s="244"/>
      <c r="DQ66" s="244"/>
      <c r="DR66" s="244"/>
      <c r="DS66" s="472"/>
      <c r="DT66" s="402">
        <f t="shared" si="10"/>
        <v>1</v>
      </c>
      <c r="DU66" s="100">
        <f t="shared" si="11"/>
        <v>1</v>
      </c>
      <c r="DV66" s="100">
        <f t="shared" si="12"/>
        <v>0</v>
      </c>
      <c r="DW66" s="100">
        <f t="shared" si="13"/>
        <v>0</v>
      </c>
      <c r="DX66" s="100">
        <f t="shared" si="14"/>
        <v>0</v>
      </c>
      <c r="DY66" s="229">
        <f t="shared" si="15"/>
        <v>0</v>
      </c>
      <c r="DZ66" s="100">
        <f t="shared" si="16"/>
        <v>1</v>
      </c>
      <c r="EA66" s="400">
        <f t="shared" si="17"/>
        <v>0</v>
      </c>
      <c r="EB66" s="402">
        <f t="shared" si="18"/>
        <v>0</v>
      </c>
      <c r="EC66" s="19">
        <f t="shared" si="19"/>
        <v>1</v>
      </c>
      <c r="ED66" s="19">
        <f t="shared" si="20"/>
        <v>0</v>
      </c>
      <c r="EE66" s="19">
        <f t="shared" si="21"/>
        <v>0</v>
      </c>
      <c r="EF66" s="402">
        <f t="shared" si="22"/>
        <v>0</v>
      </c>
      <c r="EG66" s="400">
        <f t="shared" si="23"/>
        <v>1</v>
      </c>
      <c r="EH66" s="400">
        <f t="shared" si="24"/>
        <v>0</v>
      </c>
      <c r="EI66" s="402">
        <f t="shared" si="25"/>
        <v>0</v>
      </c>
      <c r="EJ66" s="229">
        <f t="shared" si="26"/>
        <v>0</v>
      </c>
      <c r="EK66" s="398">
        <f t="shared" si="27"/>
        <v>53</v>
      </c>
      <c r="EL66" s="398">
        <f t="shared" si="28"/>
        <v>154</v>
      </c>
      <c r="EM66" s="398">
        <f t="shared" si="29"/>
        <v>19.8</v>
      </c>
      <c r="EN66" s="398">
        <f t="shared" si="30"/>
        <v>83</v>
      </c>
      <c r="EO66" s="398">
        <f t="shared" si="31"/>
        <v>3.15</v>
      </c>
      <c r="EP66" s="398">
        <f t="shared" si="32"/>
        <v>6.91</v>
      </c>
      <c r="EQ66" s="398">
        <f t="shared" si="33"/>
        <v>461</v>
      </c>
      <c r="ER66" s="398" t="str">
        <f t="shared" si="34"/>
        <v/>
      </c>
      <c r="ES66" s="398">
        <f t="shared" si="35"/>
        <v>17</v>
      </c>
      <c r="ET66" s="398">
        <f t="shared" si="36"/>
        <v>56</v>
      </c>
      <c r="EU66" s="172">
        <f t="shared" si="37"/>
        <v>133</v>
      </c>
      <c r="EV66" s="57">
        <f t="shared" si="38"/>
        <v>2.305370207657309</v>
      </c>
      <c r="EW66" s="57">
        <f t="shared" si="39"/>
        <v>3.9386189258312019</v>
      </c>
      <c r="EX66" s="57">
        <f t="shared" si="40"/>
        <v>1.6292943838716316</v>
      </c>
      <c r="EY66" s="57">
        <f t="shared" si="41"/>
        <v>4.1419232496631562</v>
      </c>
      <c r="EZ66" s="57">
        <f t="shared" si="42"/>
        <v>0.11486917677089979</v>
      </c>
      <c r="FA66" s="57">
        <f t="shared" si="43"/>
        <v>0.37120601665323666</v>
      </c>
      <c r="FB66" s="57">
        <f t="shared" si="44"/>
        <v>7.5552590994983371</v>
      </c>
      <c r="FC66" s="57" t="str">
        <f t="shared" si="45"/>
        <v/>
      </c>
      <c r="FD66" s="57">
        <f t="shared" si="46"/>
        <v>0.2741718799643254</v>
      </c>
      <c r="FE66" s="57">
        <f t="shared" si="47"/>
        <v>1.1659063985359548</v>
      </c>
      <c r="FF66" s="56">
        <f t="shared" si="48"/>
        <v>3.751445575832792</v>
      </c>
      <c r="FG66" s="59">
        <f t="shared" si="49"/>
        <v>18.441070403429229</v>
      </c>
      <c r="FH66" s="59">
        <f t="shared" si="50"/>
        <v>31.505720279668299</v>
      </c>
      <c r="FI66" s="59">
        <f t="shared" si="51"/>
        <v>13.033018445840394</v>
      </c>
      <c r="FJ66" s="59">
        <f t="shared" si="52"/>
        <v>33.131988085443624</v>
      </c>
      <c r="FK66" s="59">
        <f t="shared" si="53"/>
        <v>0.91885917887727164</v>
      </c>
      <c r="FL66" s="59">
        <f t="shared" si="54"/>
        <v>2.9693436067411985</v>
      </c>
      <c r="FM66" s="59">
        <f t="shared" si="55"/>
        <v>59.271889439581216</v>
      </c>
      <c r="FN66" s="59" t="str">
        <f t="shared" si="56"/>
        <v/>
      </c>
      <c r="FO66" s="59">
        <f t="shared" si="57"/>
        <v>2.1509103979990121</v>
      </c>
      <c r="FP66" s="59">
        <f t="shared" si="58"/>
        <v>9.1466717740377668</v>
      </c>
      <c r="FQ66" s="66">
        <f t="shared" si="59"/>
        <v>29.430528388382015</v>
      </c>
      <c r="FR66" s="331">
        <f t="shared" si="79"/>
        <v>-0.97235568039566023</v>
      </c>
      <c r="FS66" s="331">
        <f t="shared" si="60"/>
        <v>0.97235568039566023</v>
      </c>
      <c r="FT66" s="400">
        <f t="shared" si="61"/>
        <v>0</v>
      </c>
      <c r="FU66" s="400">
        <f t="shared" si="62"/>
        <v>1</v>
      </c>
      <c r="FV66" s="400">
        <f t="shared" si="63"/>
        <v>0</v>
      </c>
      <c r="FW66" s="402">
        <f t="shared" si="64"/>
        <v>0</v>
      </c>
      <c r="FX66" s="222">
        <f t="shared" si="65"/>
        <v>0</v>
      </c>
      <c r="FY66" s="222">
        <f t="shared" si="66"/>
        <v>33.131988085443624</v>
      </c>
      <c r="FZ66" s="222">
        <f t="shared" si="67"/>
        <v>0</v>
      </c>
      <c r="GA66" s="221">
        <f t="shared" si="68"/>
        <v>29.430528388382015</v>
      </c>
      <c r="GB66" s="222">
        <f t="shared" si="69"/>
        <v>59.271889439581216</v>
      </c>
      <c r="GC66" s="222">
        <f t="shared" si="70"/>
        <v>0</v>
      </c>
      <c r="GD66" s="222">
        <f t="shared" si="71"/>
        <v>31.505720279668299</v>
      </c>
      <c r="GE66" s="222">
        <f t="shared" si="72"/>
        <v>0</v>
      </c>
      <c r="GF66" s="222">
        <f t="shared" si="73"/>
        <v>0</v>
      </c>
      <c r="GG66" s="398">
        <f t="shared" si="74"/>
        <v>31.505720279668299</v>
      </c>
      <c r="GH66" s="399">
        <f t="shared" si="75"/>
        <v>0</v>
      </c>
      <c r="GI66" s="398" t="str">
        <f t="shared" si="76"/>
        <v>K/Fe/Mn</v>
      </c>
      <c r="GJ66" s="398" t="str">
        <f t="shared" si="77"/>
        <v>HCO3-Cl</v>
      </c>
    </row>
    <row r="67" spans="1:192" ht="14.25">
      <c r="A67" s="402">
        <f t="shared" si="0"/>
        <v>62</v>
      </c>
      <c r="B67" s="399" t="s">
        <v>148</v>
      </c>
      <c r="C67" s="398" t="s">
        <v>170</v>
      </c>
      <c r="D67" s="398" t="s">
        <v>242</v>
      </c>
      <c r="E67" s="2" t="s">
        <v>2792</v>
      </c>
      <c r="F67" s="558">
        <v>3500500</v>
      </c>
      <c r="G67" s="558">
        <v>5511780</v>
      </c>
      <c r="H67" s="410">
        <f t="shared" si="1"/>
        <v>500425.37000000005</v>
      </c>
      <c r="I67" s="410">
        <f t="shared" si="2"/>
        <v>5510015.0780000007</v>
      </c>
      <c r="J67" s="408">
        <v>181</v>
      </c>
      <c r="K67" s="400" t="s">
        <v>1356</v>
      </c>
      <c r="L67" s="19">
        <v>366</v>
      </c>
      <c r="O67" s="171" t="s">
        <v>1353</v>
      </c>
      <c r="P67" s="171"/>
      <c r="Q67" s="92" t="s">
        <v>1371</v>
      </c>
      <c r="R67" s="92" t="s">
        <v>2919</v>
      </c>
      <c r="S67" s="65" t="s">
        <v>2918</v>
      </c>
      <c r="T67" s="499" t="str">
        <f t="shared" si="3"/>
        <v>T</v>
      </c>
      <c r="U67" s="499" t="str">
        <f t="shared" si="4"/>
        <v>-</v>
      </c>
      <c r="V67" s="499" t="str">
        <f t="shared" si="5"/>
        <v>-</v>
      </c>
      <c r="W67" s="499" t="str">
        <f t="shared" si="78"/>
        <v>-</v>
      </c>
      <c r="X67" s="529" t="str">
        <f>GI67</f>
        <v>Ca-Na-Mg</v>
      </c>
      <c r="Y67" s="530" t="str">
        <f t="shared" si="86"/>
        <v>Cl-HCO3</v>
      </c>
      <c r="Z67" s="404" t="s">
        <v>1500</v>
      </c>
      <c r="AA67" s="391" t="s">
        <v>1501</v>
      </c>
      <c r="AB67" s="101">
        <v>1</v>
      </c>
      <c r="AC67" s="398" t="s">
        <v>412</v>
      </c>
      <c r="AD67" s="2" t="s">
        <v>2786</v>
      </c>
      <c r="AE67" s="61" t="s">
        <v>2794</v>
      </c>
      <c r="AF67" s="391">
        <v>20.5</v>
      </c>
      <c r="AI67" s="554"/>
      <c r="AM67" s="391">
        <v>0.33</v>
      </c>
      <c r="AR67" s="69">
        <v>649.4</v>
      </c>
      <c r="AS67" s="507">
        <f t="shared" si="84"/>
        <v>639.92899999999997</v>
      </c>
      <c r="AT67" s="510">
        <f t="shared" si="85"/>
        <v>2.2311287122998675</v>
      </c>
      <c r="AU67" s="398">
        <v>79.599999999999994</v>
      </c>
      <c r="AV67" s="398">
        <v>28.9</v>
      </c>
      <c r="AW67" s="399">
        <v>71.400000000000006</v>
      </c>
      <c r="AX67" s="398">
        <v>197.3</v>
      </c>
      <c r="AY67" s="398">
        <v>14.4</v>
      </c>
      <c r="AZ67" s="66">
        <v>214</v>
      </c>
      <c r="BA67" s="398">
        <v>0.16</v>
      </c>
      <c r="BB67" s="398">
        <v>12.5</v>
      </c>
      <c r="BC67" s="398">
        <v>0.95</v>
      </c>
      <c r="BD67" s="398">
        <v>0.08</v>
      </c>
      <c r="BE67" s="398">
        <v>1.31</v>
      </c>
      <c r="BF67" s="398">
        <v>0.25</v>
      </c>
      <c r="BG67" s="398">
        <v>0.11</v>
      </c>
      <c r="BH67" s="398">
        <v>1.28</v>
      </c>
      <c r="BI67" s="398">
        <v>1.6E-2</v>
      </c>
      <c r="BJ67" s="398">
        <v>0.17</v>
      </c>
      <c r="BK67" s="398">
        <v>3.0000000000000001E-3</v>
      </c>
      <c r="BM67" s="398">
        <v>17.5</v>
      </c>
      <c r="BO67" s="138"/>
      <c r="BP67" s="553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49"/>
      <c r="CG67" s="138"/>
      <c r="CH67" s="138"/>
      <c r="CI67" s="138"/>
      <c r="CJ67" s="138"/>
      <c r="CK67" s="138"/>
      <c r="CL67" s="139"/>
      <c r="CM67" s="138"/>
      <c r="CN67" s="138">
        <v>11</v>
      </c>
      <c r="CO67" s="149"/>
      <c r="DB67" s="241"/>
      <c r="DC67" s="241"/>
      <c r="DD67" s="241"/>
      <c r="DE67" s="241"/>
      <c r="DF67" s="241"/>
      <c r="DG67" s="241"/>
      <c r="DH67" s="241"/>
      <c r="DI67" s="244"/>
      <c r="DJ67" s="244"/>
      <c r="DK67" s="244"/>
      <c r="DL67" s="244"/>
      <c r="DM67" s="244"/>
      <c r="DN67" s="244"/>
      <c r="DO67" s="244"/>
      <c r="DP67" s="244"/>
      <c r="DQ67" s="244"/>
      <c r="DR67" s="244"/>
      <c r="DS67" s="472"/>
      <c r="DT67" s="402">
        <f t="shared" si="10"/>
        <v>1</v>
      </c>
      <c r="DU67" s="100">
        <f t="shared" si="11"/>
        <v>0</v>
      </c>
      <c r="DV67" s="100">
        <f t="shared" si="12"/>
        <v>0</v>
      </c>
      <c r="DW67" s="100">
        <f t="shared" si="13"/>
        <v>1</v>
      </c>
      <c r="DX67" s="100">
        <f t="shared" si="14"/>
        <v>0</v>
      </c>
      <c r="DY67" s="229">
        <f t="shared" si="15"/>
        <v>0</v>
      </c>
      <c r="DZ67" s="100">
        <f t="shared" si="16"/>
        <v>0</v>
      </c>
      <c r="EA67" s="400">
        <f t="shared" si="17"/>
        <v>1</v>
      </c>
      <c r="EB67" s="402">
        <f t="shared" si="18"/>
        <v>0</v>
      </c>
      <c r="EC67" s="19">
        <f t="shared" si="19"/>
        <v>1</v>
      </c>
      <c r="ED67" s="19">
        <f t="shared" si="20"/>
        <v>0</v>
      </c>
      <c r="EE67" s="19">
        <f t="shared" si="21"/>
        <v>0</v>
      </c>
      <c r="EF67" s="402">
        <f t="shared" si="22"/>
        <v>0</v>
      </c>
      <c r="EG67" s="400">
        <f t="shared" si="23"/>
        <v>1</v>
      </c>
      <c r="EH67" s="400">
        <f t="shared" si="24"/>
        <v>0</v>
      </c>
      <c r="EI67" s="402">
        <f t="shared" si="25"/>
        <v>0</v>
      </c>
      <c r="EJ67" s="229">
        <f t="shared" si="26"/>
        <v>2</v>
      </c>
      <c r="EK67" s="398">
        <f t="shared" si="27"/>
        <v>79.599999999999994</v>
      </c>
      <c r="EL67" s="398">
        <f t="shared" si="28"/>
        <v>12.5</v>
      </c>
      <c r="EM67" s="398">
        <f t="shared" si="29"/>
        <v>28.9</v>
      </c>
      <c r="EN67" s="398">
        <f t="shared" si="30"/>
        <v>71.400000000000006</v>
      </c>
      <c r="EO67" s="398">
        <f t="shared" si="31"/>
        <v>0.25</v>
      </c>
      <c r="EP67" s="398">
        <f t="shared" si="32"/>
        <v>1.31</v>
      </c>
      <c r="EQ67" s="398">
        <f t="shared" si="33"/>
        <v>214</v>
      </c>
      <c r="ER67" s="398" t="str">
        <f t="shared" si="34"/>
        <v/>
      </c>
      <c r="ES67" s="398">
        <f t="shared" si="35"/>
        <v>0.17</v>
      </c>
      <c r="ET67" s="398">
        <f t="shared" si="36"/>
        <v>14.4</v>
      </c>
      <c r="EU67" s="172">
        <f t="shared" si="37"/>
        <v>197.3</v>
      </c>
      <c r="EV67" s="57">
        <f t="shared" si="38"/>
        <v>3.4624050665947506</v>
      </c>
      <c r="EW67" s="57">
        <f t="shared" si="39"/>
        <v>0.31969309462915602</v>
      </c>
      <c r="EX67" s="57">
        <f t="shared" si="40"/>
        <v>2.3781114996914217</v>
      </c>
      <c r="EY67" s="57">
        <f t="shared" si="41"/>
        <v>3.5630520485054142</v>
      </c>
      <c r="EZ67" s="57">
        <f t="shared" si="42"/>
        <v>9.1166013310237937E-3</v>
      </c>
      <c r="FA67" s="57">
        <f t="shared" si="43"/>
        <v>7.0373354821380615E-2</v>
      </c>
      <c r="FB67" s="57">
        <f t="shared" si="44"/>
        <v>3.5072135516109419</v>
      </c>
      <c r="FC67" s="57" t="str">
        <f t="shared" si="45"/>
        <v/>
      </c>
      <c r="FD67" s="57">
        <f t="shared" si="46"/>
        <v>2.7417187996432541E-3</v>
      </c>
      <c r="FE67" s="57">
        <f t="shared" si="47"/>
        <v>0.29980450248067408</v>
      </c>
      <c r="FF67" s="56">
        <f t="shared" si="48"/>
        <v>5.5651143767805262</v>
      </c>
      <c r="FG67" s="59">
        <f t="shared" si="49"/>
        <v>35.320746507886881</v>
      </c>
      <c r="FH67" s="59">
        <f t="shared" si="50"/>
        <v>3.2612587315855888</v>
      </c>
      <c r="FI67" s="59">
        <f t="shared" si="51"/>
        <v>24.259632201468996</v>
      </c>
      <c r="FJ67" s="59">
        <f t="shared" si="52"/>
        <v>36.347468242194722</v>
      </c>
      <c r="FK67" s="59">
        <f t="shared" si="53"/>
        <v>9.3000431328286268E-2</v>
      </c>
      <c r="FL67" s="59">
        <f t="shared" si="54"/>
        <v>0.71789388553551636</v>
      </c>
      <c r="FM67" s="59">
        <f t="shared" si="55"/>
        <v>37.410780087471672</v>
      </c>
      <c r="FN67" s="59" t="str">
        <f t="shared" si="56"/>
        <v/>
      </c>
      <c r="FO67" s="59">
        <f t="shared" si="57"/>
        <v>2.9245393120709159E-2</v>
      </c>
      <c r="FP67" s="59">
        <f t="shared" si="58"/>
        <v>3.1979576226222752</v>
      </c>
      <c r="FQ67" s="66">
        <f t="shared" si="59"/>
        <v>59.362016896785327</v>
      </c>
      <c r="FR67" s="331">
        <f t="shared" si="79"/>
        <v>2.2311287122998675</v>
      </c>
      <c r="FS67" s="331">
        <f t="shared" si="60"/>
        <v>2.2311287122998675</v>
      </c>
      <c r="FT67" s="400">
        <f t="shared" si="61"/>
        <v>0</v>
      </c>
      <c r="FU67" s="400">
        <f t="shared" si="62"/>
        <v>1</v>
      </c>
      <c r="FV67" s="400">
        <f t="shared" si="63"/>
        <v>0</v>
      </c>
      <c r="FW67" s="402">
        <f t="shared" si="64"/>
        <v>0</v>
      </c>
      <c r="FX67" s="222">
        <f t="shared" si="65"/>
        <v>35.320746507886881</v>
      </c>
      <c r="FY67" s="222">
        <f t="shared" si="66"/>
        <v>36.347468242194722</v>
      </c>
      <c r="FZ67" s="222">
        <f t="shared" si="67"/>
        <v>24.259632201468996</v>
      </c>
      <c r="GA67" s="221">
        <f t="shared" si="68"/>
        <v>59.362016896785327</v>
      </c>
      <c r="GB67" s="222">
        <f t="shared" si="69"/>
        <v>37.410780087471672</v>
      </c>
      <c r="GC67" s="222">
        <f t="shared" si="70"/>
        <v>0</v>
      </c>
      <c r="GD67" s="222">
        <f t="shared" si="71"/>
        <v>0</v>
      </c>
      <c r="GE67" s="222">
        <f t="shared" si="72"/>
        <v>0</v>
      </c>
      <c r="GF67" s="222">
        <f t="shared" si="73"/>
        <v>0</v>
      </c>
      <c r="GG67" s="398">
        <f t="shared" si="74"/>
        <v>0</v>
      </c>
      <c r="GH67" s="399">
        <f t="shared" si="75"/>
        <v>0</v>
      </c>
      <c r="GI67" s="398" t="str">
        <f t="shared" si="76"/>
        <v>Ca-Na-Mg</v>
      </c>
      <c r="GJ67" s="398" t="str">
        <f t="shared" si="77"/>
        <v>Cl-HCO3</v>
      </c>
    </row>
    <row r="68" spans="1:192">
      <c r="A68" s="402">
        <f t="shared" si="0"/>
        <v>63</v>
      </c>
      <c r="B68" s="166" t="s">
        <v>148</v>
      </c>
      <c r="C68" s="134" t="s">
        <v>170</v>
      </c>
      <c r="D68" s="134" t="s">
        <v>2787</v>
      </c>
      <c r="E68" s="134" t="s">
        <v>2791</v>
      </c>
      <c r="F68" s="400">
        <v>3500500</v>
      </c>
      <c r="G68" s="400">
        <v>5511780</v>
      </c>
      <c r="H68" s="409">
        <f t="shared" si="1"/>
        <v>500425.37000000005</v>
      </c>
      <c r="I68" s="405">
        <f t="shared" si="2"/>
        <v>5510015.0780000007</v>
      </c>
      <c r="J68" s="400">
        <v>181</v>
      </c>
      <c r="K68" s="391" t="s">
        <v>1356</v>
      </c>
      <c r="L68" s="171">
        <v>489.6</v>
      </c>
      <c r="O68" s="171" t="s">
        <v>1353</v>
      </c>
      <c r="P68" s="171"/>
      <c r="Q68" s="92" t="s">
        <v>1371</v>
      </c>
      <c r="R68" s="92" t="s">
        <v>2919</v>
      </c>
      <c r="S68" s="65" t="s">
        <v>2918</v>
      </c>
      <c r="T68" s="499" t="str">
        <f t="shared" si="3"/>
        <v>-</v>
      </c>
      <c r="U68" s="499" t="str">
        <f t="shared" si="4"/>
        <v>M</v>
      </c>
      <c r="V68" s="499" t="str">
        <f t="shared" si="5"/>
        <v>-</v>
      </c>
      <c r="W68" s="499" t="str">
        <f t="shared" si="78"/>
        <v>-</v>
      </c>
      <c r="X68" s="536" t="s">
        <v>1338</v>
      </c>
      <c r="Y68" s="530" t="str">
        <f t="shared" si="86"/>
        <v>HCO3-Cl</v>
      </c>
      <c r="Z68" s="404" t="s">
        <v>1500</v>
      </c>
      <c r="AA68" s="391" t="s">
        <v>1504</v>
      </c>
      <c r="AB68" s="101">
        <v>2</v>
      </c>
      <c r="AC68" s="166" t="s">
        <v>484</v>
      </c>
      <c r="AD68" s="132" t="s">
        <v>2790</v>
      </c>
      <c r="AE68" s="61" t="s">
        <v>2794</v>
      </c>
      <c r="AF68" s="391" t="s">
        <v>3116</v>
      </c>
      <c r="AL68" s="391"/>
      <c r="AN68" s="163"/>
      <c r="AO68" s="164"/>
      <c r="AQ68" s="163"/>
      <c r="AR68" s="168">
        <v>649</v>
      </c>
      <c r="AS68" s="507">
        <f t="shared" si="84"/>
        <v>1138.1600000000001</v>
      </c>
      <c r="AT68" s="509">
        <f t="shared" si="85"/>
        <v>-2.2485692108923647</v>
      </c>
      <c r="AU68" s="163">
        <v>65.3</v>
      </c>
      <c r="AV68" s="163">
        <v>25.6</v>
      </c>
      <c r="AW68" s="165">
        <v>93.9</v>
      </c>
      <c r="AX68" s="165">
        <v>149</v>
      </c>
      <c r="AY68" s="165">
        <v>63</v>
      </c>
      <c r="AZ68" s="167">
        <v>537</v>
      </c>
      <c r="BA68" s="165"/>
      <c r="BB68" s="163">
        <v>161</v>
      </c>
      <c r="BC68" s="165">
        <v>0.22</v>
      </c>
      <c r="BD68" s="163">
        <v>9.06</v>
      </c>
      <c r="BE68" s="152">
        <v>3.2</v>
      </c>
      <c r="BF68" s="165">
        <v>4.5</v>
      </c>
      <c r="BG68" s="165"/>
      <c r="BH68" s="165"/>
      <c r="BI68" s="165"/>
      <c r="BJ68" s="165">
        <v>26</v>
      </c>
      <c r="BK68" s="163"/>
      <c r="BL68" s="164"/>
      <c r="BM68" s="163"/>
      <c r="BN68" s="162"/>
      <c r="BO68" s="138"/>
      <c r="BP68" s="138"/>
      <c r="BQ68" s="138"/>
      <c r="BR68" s="138">
        <v>380</v>
      </c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49"/>
      <c r="CG68" s="138"/>
      <c r="CH68" s="138"/>
      <c r="CI68" s="138"/>
      <c r="CJ68" s="138"/>
      <c r="CK68" s="138"/>
      <c r="CL68" s="139"/>
      <c r="CM68" s="138"/>
      <c r="CN68" s="138" t="s">
        <v>3116</v>
      </c>
      <c r="CO68" s="149"/>
      <c r="CP68" s="163"/>
      <c r="CQ68" s="162"/>
      <c r="CR68" s="163"/>
      <c r="CS68" s="163"/>
      <c r="CT68" s="163"/>
      <c r="CU68" s="163"/>
      <c r="CV68" s="163"/>
      <c r="CW68" s="163"/>
      <c r="CX68" s="163"/>
      <c r="CY68" s="163"/>
      <c r="CZ68" s="163"/>
      <c r="DA68" s="162"/>
      <c r="DB68" s="241"/>
      <c r="DC68" s="241"/>
      <c r="DD68" s="241"/>
      <c r="DE68" s="241"/>
      <c r="DF68" s="241"/>
      <c r="DG68" s="241"/>
      <c r="DH68" s="241"/>
      <c r="DI68" s="244"/>
      <c r="DJ68" s="244"/>
      <c r="DK68" s="244"/>
      <c r="DL68" s="244"/>
      <c r="DM68" s="244"/>
      <c r="DN68" s="244"/>
      <c r="DO68" s="244"/>
      <c r="DP68" s="244"/>
      <c r="DQ68" s="244"/>
      <c r="DR68" s="244"/>
      <c r="DS68" s="472"/>
      <c r="DT68" s="402">
        <f t="shared" si="10"/>
        <v>0</v>
      </c>
      <c r="DU68" s="100">
        <f t="shared" si="11"/>
        <v>0</v>
      </c>
      <c r="DV68" s="100">
        <f t="shared" si="12"/>
        <v>0</v>
      </c>
      <c r="DW68" s="100">
        <f t="shared" si="13"/>
        <v>0</v>
      </c>
      <c r="DX68" s="100">
        <f t="shared" si="14"/>
        <v>1</v>
      </c>
      <c r="DY68" s="229">
        <f t="shared" si="15"/>
        <v>0</v>
      </c>
      <c r="DZ68" s="100">
        <f t="shared" si="16"/>
        <v>0</v>
      </c>
      <c r="EA68" s="400">
        <f t="shared" si="17"/>
        <v>0</v>
      </c>
      <c r="EB68" s="402">
        <f t="shared" si="18"/>
        <v>1</v>
      </c>
      <c r="EC68" s="19">
        <f t="shared" si="19"/>
        <v>0</v>
      </c>
      <c r="ED68" s="19">
        <f t="shared" si="20"/>
        <v>1</v>
      </c>
      <c r="EE68" s="19">
        <f t="shared" si="21"/>
        <v>0</v>
      </c>
      <c r="EF68" s="402">
        <f t="shared" si="22"/>
        <v>0</v>
      </c>
      <c r="EG68" s="400">
        <f t="shared" si="23"/>
        <v>0</v>
      </c>
      <c r="EH68" s="400">
        <f t="shared" si="24"/>
        <v>0</v>
      </c>
      <c r="EI68" s="402">
        <f t="shared" si="25"/>
        <v>1</v>
      </c>
      <c r="EJ68" s="229">
        <f t="shared" si="26"/>
        <v>2</v>
      </c>
      <c r="EK68" s="398">
        <f t="shared" si="27"/>
        <v>65.3</v>
      </c>
      <c r="EL68" s="398">
        <f t="shared" si="28"/>
        <v>161</v>
      </c>
      <c r="EM68" s="398">
        <f t="shared" si="29"/>
        <v>25.6</v>
      </c>
      <c r="EN68" s="398">
        <f t="shared" si="30"/>
        <v>93.9</v>
      </c>
      <c r="EO68" s="398">
        <f t="shared" si="31"/>
        <v>4.5</v>
      </c>
      <c r="EP68" s="398">
        <f t="shared" si="32"/>
        <v>3.2</v>
      </c>
      <c r="EQ68" s="398">
        <f t="shared" si="33"/>
        <v>537</v>
      </c>
      <c r="ER68" s="398" t="str">
        <f t="shared" si="34"/>
        <v/>
      </c>
      <c r="ES68" s="398">
        <f t="shared" si="35"/>
        <v>26</v>
      </c>
      <c r="ET68" s="398">
        <f t="shared" si="36"/>
        <v>63</v>
      </c>
      <c r="EU68" s="172">
        <f t="shared" si="37"/>
        <v>149</v>
      </c>
      <c r="EV68" s="57">
        <f t="shared" si="38"/>
        <v>2.8403900860381559</v>
      </c>
      <c r="EW68" s="57">
        <f t="shared" si="39"/>
        <v>4.117647058823529</v>
      </c>
      <c r="EX68" s="57">
        <f t="shared" si="40"/>
        <v>2.1065624357128168</v>
      </c>
      <c r="EY68" s="57">
        <f t="shared" si="41"/>
        <v>4.6858625679924151</v>
      </c>
      <c r="EZ68" s="57">
        <f t="shared" si="42"/>
        <v>0.16409882395842829</v>
      </c>
      <c r="FA68" s="57">
        <f t="shared" si="43"/>
        <v>0.17190437818963203</v>
      </c>
      <c r="FB68" s="57">
        <f t="shared" si="44"/>
        <v>8.8008115757713821</v>
      </c>
      <c r="FC68" s="57" t="str">
        <f t="shared" si="45"/>
        <v/>
      </c>
      <c r="FD68" s="57">
        <f t="shared" si="46"/>
        <v>0.41932169876896824</v>
      </c>
      <c r="FE68" s="57">
        <f t="shared" si="47"/>
        <v>1.3116446983529491</v>
      </c>
      <c r="FF68" s="56">
        <f t="shared" si="48"/>
        <v>4.2027472992412482</v>
      </c>
      <c r="FG68" s="59">
        <f t="shared" si="49"/>
        <v>20.163966015037179</v>
      </c>
      <c r="FH68" s="59">
        <f t="shared" si="50"/>
        <v>29.231229810355032</v>
      </c>
      <c r="FI68" s="59">
        <f t="shared" si="51"/>
        <v>14.954514019415774</v>
      </c>
      <c r="FJ68" s="59">
        <f t="shared" si="52"/>
        <v>33.264999070576479</v>
      </c>
      <c r="FK68" s="59">
        <f t="shared" si="53"/>
        <v>1.1649396770077542</v>
      </c>
      <c r="FL68" s="59">
        <f t="shared" si="54"/>
        <v>1.2203514076077771</v>
      </c>
      <c r="FM68" s="59">
        <f t="shared" si="55"/>
        <v>59.72918308006291</v>
      </c>
      <c r="FN68" s="59" t="str">
        <f t="shared" si="56"/>
        <v/>
      </c>
      <c r="FO68" s="59">
        <f t="shared" si="57"/>
        <v>2.8458446473465671</v>
      </c>
      <c r="FP68" s="59">
        <f t="shared" si="58"/>
        <v>8.9018456592794912</v>
      </c>
      <c r="FQ68" s="66">
        <f t="shared" si="59"/>
        <v>28.523126613311028</v>
      </c>
      <c r="FR68" s="331">
        <f t="shared" si="79"/>
        <v>-2.2485692108923647</v>
      </c>
      <c r="FS68" s="331">
        <f t="shared" si="60"/>
        <v>2.2485692108923647</v>
      </c>
      <c r="FT68" s="400">
        <f t="shared" si="61"/>
        <v>0</v>
      </c>
      <c r="FU68" s="400">
        <f t="shared" si="62"/>
        <v>1</v>
      </c>
      <c r="FV68" s="400">
        <f t="shared" si="63"/>
        <v>0</v>
      </c>
      <c r="FW68" s="402">
        <f t="shared" si="64"/>
        <v>0</v>
      </c>
      <c r="FX68" s="222">
        <f t="shared" si="65"/>
        <v>20.163966015037179</v>
      </c>
      <c r="FY68" s="222">
        <f t="shared" si="66"/>
        <v>33.264999070576479</v>
      </c>
      <c r="FZ68" s="222">
        <f t="shared" si="67"/>
        <v>0</v>
      </c>
      <c r="GA68" s="221">
        <f t="shared" si="68"/>
        <v>28.523126613311028</v>
      </c>
      <c r="GB68" s="222">
        <f t="shared" si="69"/>
        <v>59.72918308006291</v>
      </c>
      <c r="GC68" s="222">
        <f t="shared" si="70"/>
        <v>0</v>
      </c>
      <c r="GD68" s="222">
        <f t="shared" si="71"/>
        <v>29.231229810355032</v>
      </c>
      <c r="GE68" s="222">
        <f t="shared" si="72"/>
        <v>0</v>
      </c>
      <c r="GF68" s="222">
        <f t="shared" si="73"/>
        <v>0</v>
      </c>
      <c r="GG68" s="398">
        <f t="shared" si="74"/>
        <v>29.231229810355032</v>
      </c>
      <c r="GH68" s="399">
        <f t="shared" si="75"/>
        <v>0</v>
      </c>
      <c r="GI68" s="398" t="str">
        <f t="shared" si="76"/>
        <v>K/Fe/Mn</v>
      </c>
      <c r="GJ68" s="398" t="str">
        <f t="shared" si="77"/>
        <v>HCO3-Cl</v>
      </c>
    </row>
    <row r="69" spans="1:192">
      <c r="A69" s="402">
        <f t="shared" si="0"/>
        <v>64</v>
      </c>
      <c r="B69" s="65" t="s">
        <v>13</v>
      </c>
      <c r="C69" s="2" t="s">
        <v>763</v>
      </c>
      <c r="D69" s="2"/>
      <c r="E69" s="2"/>
      <c r="F69" s="396">
        <v>3482470</v>
      </c>
      <c r="G69" s="396">
        <v>5580360</v>
      </c>
      <c r="H69" s="410">
        <f t="shared" si="1"/>
        <v>482402.58200000005</v>
      </c>
      <c r="I69" s="410">
        <f t="shared" si="2"/>
        <v>5578567.6460000006</v>
      </c>
      <c r="J69" s="400">
        <v>155</v>
      </c>
      <c r="K69" s="391" t="s">
        <v>1356</v>
      </c>
      <c r="L69" s="19">
        <v>10</v>
      </c>
      <c r="Q69" s="64" t="s">
        <v>2872</v>
      </c>
      <c r="R69" s="65" t="s">
        <v>2916</v>
      </c>
      <c r="S69" s="2" t="s">
        <v>2837</v>
      </c>
      <c r="T69" s="499" t="str">
        <f t="shared" si="3"/>
        <v>-</v>
      </c>
      <c r="U69" s="499" t="str">
        <f t="shared" si="4"/>
        <v>M</v>
      </c>
      <c r="V69" s="499" t="str">
        <f t="shared" si="5"/>
        <v>-</v>
      </c>
      <c r="W69" s="499" t="str">
        <f t="shared" si="78"/>
        <v>-</v>
      </c>
      <c r="X69" s="529" t="str">
        <f t="shared" ref="X69:X132" si="87">GI69</f>
        <v>Na</v>
      </c>
      <c r="Y69" s="530" t="str">
        <f t="shared" si="86"/>
        <v>Cl</v>
      </c>
      <c r="Z69" s="60"/>
      <c r="AA69" s="51">
        <v>25311</v>
      </c>
      <c r="AB69" s="100">
        <v>1</v>
      </c>
      <c r="AC69" s="398" t="s">
        <v>742</v>
      </c>
      <c r="AD69" s="2" t="s">
        <v>1505</v>
      </c>
      <c r="AE69" s="61" t="s">
        <v>1506</v>
      </c>
      <c r="AF69" s="391" t="s">
        <v>3116</v>
      </c>
      <c r="AH69" s="400">
        <v>7.8</v>
      </c>
      <c r="AN69" s="398">
        <v>48</v>
      </c>
      <c r="AO69" s="399">
        <v>23.8</v>
      </c>
      <c r="AR69" s="69"/>
      <c r="AS69" s="507">
        <f t="shared" si="84"/>
        <v>11025</v>
      </c>
      <c r="AT69" s="509">
        <f t="shared" si="85"/>
        <v>7.8423922739161919E-3</v>
      </c>
      <c r="AU69" s="403">
        <v>4139</v>
      </c>
      <c r="AV69" s="398">
        <v>13.4</v>
      </c>
      <c r="AW69" s="398">
        <v>83.6</v>
      </c>
      <c r="AX69" s="398">
        <v>6180</v>
      </c>
      <c r="AY69" s="398">
        <v>226</v>
      </c>
      <c r="AZ69" s="172">
        <v>323</v>
      </c>
      <c r="BB69" s="403"/>
      <c r="BD69" s="398">
        <v>0</v>
      </c>
      <c r="BJ69" s="398">
        <v>60</v>
      </c>
      <c r="BK69" s="398">
        <v>0</v>
      </c>
      <c r="CN69" s="143" t="s">
        <v>3116</v>
      </c>
      <c r="DB69" s="241"/>
      <c r="DC69" s="241"/>
      <c r="DD69" s="241"/>
      <c r="DE69" s="241"/>
      <c r="DF69" s="241"/>
      <c r="DG69" s="241"/>
      <c r="DH69" s="241"/>
      <c r="DI69" s="244"/>
      <c r="DJ69" s="244"/>
      <c r="DK69" s="244"/>
      <c r="DL69" s="244"/>
      <c r="DM69" s="244"/>
      <c r="DN69" s="244"/>
      <c r="DO69" s="244"/>
      <c r="DP69" s="244"/>
      <c r="DQ69" s="244"/>
      <c r="DR69" s="244"/>
      <c r="DS69" s="472"/>
      <c r="DT69" s="402">
        <f t="shared" si="10"/>
        <v>1</v>
      </c>
      <c r="DU69" s="100">
        <f t="shared" si="11"/>
        <v>1</v>
      </c>
      <c r="DV69" s="100">
        <f t="shared" si="12"/>
        <v>0</v>
      </c>
      <c r="DW69" s="100">
        <f t="shared" si="13"/>
        <v>0</v>
      </c>
      <c r="DX69" s="100">
        <f t="shared" si="14"/>
        <v>0</v>
      </c>
      <c r="DY69" s="229">
        <f t="shared" si="15"/>
        <v>0</v>
      </c>
      <c r="DZ69" s="100">
        <f t="shared" si="16"/>
        <v>0</v>
      </c>
      <c r="EA69" s="400">
        <f t="shared" si="17"/>
        <v>0</v>
      </c>
      <c r="EB69" s="402">
        <f t="shared" si="18"/>
        <v>1</v>
      </c>
      <c r="EC69" s="19">
        <f t="shared" si="19"/>
        <v>0</v>
      </c>
      <c r="ED69" s="19">
        <f t="shared" si="20"/>
        <v>1</v>
      </c>
      <c r="EE69" s="19">
        <f t="shared" si="21"/>
        <v>0</v>
      </c>
      <c r="EF69" s="402">
        <f t="shared" si="22"/>
        <v>0</v>
      </c>
      <c r="EG69" s="400">
        <f t="shared" si="23"/>
        <v>0</v>
      </c>
      <c r="EH69" s="400">
        <f t="shared" si="24"/>
        <v>0</v>
      </c>
      <c r="EI69" s="402">
        <f t="shared" si="25"/>
        <v>1</v>
      </c>
      <c r="EJ69" s="229">
        <f t="shared" si="26"/>
        <v>1</v>
      </c>
      <c r="EK69" s="398">
        <f t="shared" si="27"/>
        <v>4139</v>
      </c>
      <c r="EL69" s="398" t="str">
        <f t="shared" si="28"/>
        <v/>
      </c>
      <c r="EM69" s="398">
        <f t="shared" si="29"/>
        <v>13.4</v>
      </c>
      <c r="EN69" s="398">
        <f t="shared" si="30"/>
        <v>83.6</v>
      </c>
      <c r="EO69" s="398" t="str">
        <f t="shared" si="31"/>
        <v/>
      </c>
      <c r="EP69" s="398" t="str">
        <f t="shared" si="32"/>
        <v/>
      </c>
      <c r="EQ69" s="398">
        <f t="shared" si="33"/>
        <v>323</v>
      </c>
      <c r="ER69" s="398" t="str">
        <f t="shared" si="34"/>
        <v/>
      </c>
      <c r="ES69" s="398">
        <f t="shared" si="35"/>
        <v>60</v>
      </c>
      <c r="ET69" s="398">
        <f t="shared" si="36"/>
        <v>226</v>
      </c>
      <c r="EU69" s="172">
        <f t="shared" si="37"/>
        <v>6180</v>
      </c>
      <c r="EV69" s="57">
        <f t="shared" si="38"/>
        <v>180.03636395270945</v>
      </c>
      <c r="EW69" s="57" t="str">
        <f t="shared" si="39"/>
        <v/>
      </c>
      <c r="EX69" s="57">
        <f t="shared" si="40"/>
        <v>1.1026537749434273</v>
      </c>
      <c r="EY69" s="57">
        <f t="shared" si="41"/>
        <v>4.1718648635161433</v>
      </c>
      <c r="EZ69" s="57" t="str">
        <f t="shared" si="42"/>
        <v/>
      </c>
      <c r="FA69" s="57" t="str">
        <f t="shared" si="43"/>
        <v/>
      </c>
      <c r="FB69" s="57">
        <f t="shared" si="44"/>
        <v>5.2935980241604401</v>
      </c>
      <c r="FC69" s="57" t="str">
        <f t="shared" si="45"/>
        <v/>
      </c>
      <c r="FD69" s="57">
        <f t="shared" si="46"/>
        <v>0.967665458697619</v>
      </c>
      <c r="FE69" s="57">
        <f t="shared" si="47"/>
        <v>4.7052651083772457</v>
      </c>
      <c r="FF69" s="56">
        <f t="shared" si="48"/>
        <v>174.3152906665162</v>
      </c>
      <c r="FG69" s="59">
        <f t="shared" si="49"/>
        <v>97.15369191236536</v>
      </c>
      <c r="FH69" s="59" t="str">
        <f t="shared" si="50"/>
        <v/>
      </c>
      <c r="FI69" s="59">
        <f t="shared" si="51"/>
        <v>0.59502915291601666</v>
      </c>
      <c r="FJ69" s="59">
        <f t="shared" si="52"/>
        <v>2.2512789347186204</v>
      </c>
      <c r="FK69" s="59" t="str">
        <f t="shared" si="53"/>
        <v/>
      </c>
      <c r="FL69" s="59" t="str">
        <f t="shared" si="54"/>
        <v/>
      </c>
      <c r="FM69" s="59">
        <f t="shared" si="55"/>
        <v>2.857052054738487</v>
      </c>
      <c r="FN69" s="59" t="str">
        <f t="shared" si="56"/>
        <v/>
      </c>
      <c r="FO69" s="59">
        <f t="shared" si="57"/>
        <v>0.52226681634179573</v>
      </c>
      <c r="FP69" s="59">
        <f t="shared" si="58"/>
        <v>2.5395179771154983</v>
      </c>
      <c r="FQ69" s="66">
        <f t="shared" si="59"/>
        <v>94.081163151804219</v>
      </c>
      <c r="FR69" s="331">
        <f t="shared" si="79"/>
        <v>7.8423922739161919E-3</v>
      </c>
      <c r="FS69" s="331">
        <f t="shared" si="60"/>
        <v>7.8423922739161919E-3</v>
      </c>
      <c r="FT69" s="400">
        <f t="shared" si="61"/>
        <v>0</v>
      </c>
      <c r="FU69" s="400">
        <f t="shared" si="62"/>
        <v>1</v>
      </c>
      <c r="FV69" s="400">
        <f t="shared" si="63"/>
        <v>0</v>
      </c>
      <c r="FW69" s="402">
        <f t="shared" si="64"/>
        <v>0</v>
      </c>
      <c r="FX69" s="222">
        <f t="shared" si="65"/>
        <v>97.15369191236536</v>
      </c>
      <c r="FY69" s="222">
        <f t="shared" si="66"/>
        <v>0</v>
      </c>
      <c r="FZ69" s="222">
        <f t="shared" si="67"/>
        <v>0</v>
      </c>
      <c r="GA69" s="221">
        <f t="shared" si="68"/>
        <v>94.081163151804219</v>
      </c>
      <c r="GB69" s="222">
        <f t="shared" si="69"/>
        <v>0</v>
      </c>
      <c r="GC69" s="222">
        <f t="shared" si="70"/>
        <v>0</v>
      </c>
      <c r="GD69" s="222">
        <f t="shared" si="71"/>
        <v>0</v>
      </c>
      <c r="GE69" s="222">
        <f t="shared" si="72"/>
        <v>0</v>
      </c>
      <c r="GF69" s="222">
        <f t="shared" si="73"/>
        <v>0</v>
      </c>
      <c r="GG69" s="398">
        <f t="shared" si="74"/>
        <v>0</v>
      </c>
      <c r="GH69" s="399">
        <f t="shared" si="75"/>
        <v>0</v>
      </c>
      <c r="GI69" s="398" t="str">
        <f t="shared" si="76"/>
        <v>Na</v>
      </c>
      <c r="GJ69" s="398" t="str">
        <f t="shared" si="77"/>
        <v>Cl</v>
      </c>
    </row>
    <row r="70" spans="1:192" s="69" customFormat="1">
      <c r="A70" s="402">
        <f t="shared" ref="A70:A133" si="88">A69+1</f>
        <v>65</v>
      </c>
      <c r="B70" s="64" t="s">
        <v>13</v>
      </c>
      <c r="C70" s="2" t="s">
        <v>765</v>
      </c>
      <c r="D70" s="2"/>
      <c r="E70" s="2"/>
      <c r="F70" s="400">
        <v>3482560</v>
      </c>
      <c r="G70" s="400">
        <v>5580260</v>
      </c>
      <c r="H70" s="410">
        <f t="shared" ref="H70:H133" si="89">(MOD(F70,1000000)*0.9996)+125.57</f>
        <v>482492.54600000003</v>
      </c>
      <c r="I70" s="410">
        <f t="shared" ref="I70:I133" si="90">G70*0.9996+439.79</f>
        <v>5578467.6860000007</v>
      </c>
      <c r="J70" s="541">
        <v>150</v>
      </c>
      <c r="K70" s="391" t="s">
        <v>1356</v>
      </c>
      <c r="L70" s="19">
        <v>12.8</v>
      </c>
      <c r="M70" s="19"/>
      <c r="N70" s="408"/>
      <c r="O70" s="19"/>
      <c r="P70" s="19"/>
      <c r="Q70" s="67" t="s">
        <v>2846</v>
      </c>
      <c r="R70" s="64" t="s">
        <v>1507</v>
      </c>
      <c r="S70" s="64" t="s">
        <v>1345</v>
      </c>
      <c r="T70" s="499" t="str">
        <f t="shared" ref="T70:T133" si="91">IF(EA70=1,"T","-")</f>
        <v>-</v>
      </c>
      <c r="U70" s="499" t="str">
        <f t="shared" ref="U70:U133" si="92">IF(ED70=1,"M","-")</f>
        <v>M</v>
      </c>
      <c r="V70" s="499" t="str">
        <f t="shared" ref="V70:V133" si="93">IF(EE70=1,"B","-")</f>
        <v>-</v>
      </c>
      <c r="W70" s="499" t="str">
        <f t="shared" si="78"/>
        <v>-</v>
      </c>
      <c r="X70" s="529" t="str">
        <f t="shared" si="87"/>
        <v>Na</v>
      </c>
      <c r="Y70" s="530" t="str">
        <f t="shared" si="86"/>
        <v>Cl</v>
      </c>
      <c r="Z70" s="60"/>
      <c r="AA70" s="51">
        <v>25304</v>
      </c>
      <c r="AB70" s="100">
        <v>1</v>
      </c>
      <c r="AC70" s="2" t="s">
        <v>766</v>
      </c>
      <c r="AD70" s="2" t="s">
        <v>1508</v>
      </c>
      <c r="AE70" s="61" t="s">
        <v>1409</v>
      </c>
      <c r="AF70" s="391" t="s">
        <v>3116</v>
      </c>
      <c r="AG70" s="400"/>
      <c r="AH70" s="400"/>
      <c r="AI70" s="391"/>
      <c r="AJ70" s="400"/>
      <c r="AK70" s="400"/>
      <c r="AL70" s="400"/>
      <c r="AM70" s="391"/>
      <c r="AN70" s="398"/>
      <c r="AO70" s="399"/>
      <c r="AP70" s="19"/>
      <c r="AQ70" s="398"/>
      <c r="AR70" s="69">
        <v>5676</v>
      </c>
      <c r="AS70" s="507">
        <f t="shared" si="84"/>
        <v>5676.2</v>
      </c>
      <c r="AT70" s="509">
        <f t="shared" si="85"/>
        <v>-0.72638909739931878</v>
      </c>
      <c r="AU70" s="268">
        <v>1705</v>
      </c>
      <c r="AV70" s="59">
        <v>44.2</v>
      </c>
      <c r="AW70" s="62">
        <v>270.2</v>
      </c>
      <c r="AX70" s="59">
        <v>2640</v>
      </c>
      <c r="AY70" s="59">
        <v>439</v>
      </c>
      <c r="AZ70" s="66">
        <v>518.6</v>
      </c>
      <c r="BA70" s="398"/>
      <c r="BB70" s="403"/>
      <c r="BC70" s="398"/>
      <c r="BD70" s="398">
        <v>25</v>
      </c>
      <c r="BE70" s="398"/>
      <c r="BF70" s="398"/>
      <c r="BG70" s="398"/>
      <c r="BH70" s="398"/>
      <c r="BI70" s="398"/>
      <c r="BJ70" s="398">
        <v>32</v>
      </c>
      <c r="BK70" s="398">
        <v>2.2000000000000002</v>
      </c>
      <c r="BL70" s="399"/>
      <c r="BM70" s="398"/>
      <c r="BN70" s="172"/>
      <c r="BO70" s="398"/>
      <c r="BP70" s="398"/>
      <c r="BQ70" s="398"/>
      <c r="BR70" s="398"/>
      <c r="BS70" s="398"/>
      <c r="BT70" s="398"/>
      <c r="BU70" s="398"/>
      <c r="BV70" s="398"/>
      <c r="BW70" s="398"/>
      <c r="BX70" s="398"/>
      <c r="BY70" s="398"/>
      <c r="BZ70" s="398"/>
      <c r="CA70" s="398"/>
      <c r="CB70" s="398"/>
      <c r="CC70" s="398"/>
      <c r="CD70" s="398"/>
      <c r="CE70" s="398"/>
      <c r="CF70" s="399"/>
      <c r="CG70" s="398"/>
      <c r="CH70" s="398"/>
      <c r="CI70" s="398"/>
      <c r="CJ70" s="398"/>
      <c r="CK70" s="398"/>
      <c r="CL70" s="172"/>
      <c r="CM70" s="398"/>
      <c r="CN70" s="138" t="s">
        <v>3116</v>
      </c>
      <c r="CO70" s="399"/>
      <c r="CP70" s="398"/>
      <c r="CQ70" s="172"/>
      <c r="CR70" s="398"/>
      <c r="CS70" s="398"/>
      <c r="CT70" s="398"/>
      <c r="CU70" s="398"/>
      <c r="CV70" s="398"/>
      <c r="CW70" s="398"/>
      <c r="CX70" s="398"/>
      <c r="CY70" s="398"/>
      <c r="CZ70" s="398"/>
      <c r="DA70" s="172"/>
      <c r="DB70" s="241"/>
      <c r="DC70" s="241"/>
      <c r="DD70" s="241"/>
      <c r="DE70" s="241"/>
      <c r="DF70" s="241"/>
      <c r="DG70" s="241"/>
      <c r="DH70" s="241"/>
      <c r="DI70" s="244"/>
      <c r="DJ70" s="244"/>
      <c r="DK70" s="244"/>
      <c r="DL70" s="244"/>
      <c r="DM70" s="244"/>
      <c r="DN70" s="244"/>
      <c r="DO70" s="244"/>
      <c r="DP70" s="244"/>
      <c r="DQ70" s="244"/>
      <c r="DR70" s="244"/>
      <c r="DS70" s="472"/>
      <c r="DT70" s="402">
        <f t="shared" ref="DT70:DT133" si="94">IF(AB70=1,1,0)</f>
        <v>1</v>
      </c>
      <c r="DU70" s="100">
        <f t="shared" ref="DU70:DU133" si="95">IF(L70&lt;10,1,IF(L70=10,1,0))</f>
        <v>0</v>
      </c>
      <c r="DV70" s="100">
        <f t="shared" ref="DV70:DV133" si="96">IF(DU70=1,0,IF(L70&lt;100,1,IF(L70=100,1,0)))</f>
        <v>1</v>
      </c>
      <c r="DW70" s="100">
        <f t="shared" ref="DW70:DW133" si="97">IF(DU70+DV70=1,0,IF(L70&lt;400,1,IF(L70=400,1,0)))</f>
        <v>0</v>
      </c>
      <c r="DX70" s="100">
        <f t="shared" ref="DX70:DX133" si="98">IF(DU70+DV70+DW70=1,0,IF(L70&lt;10000,1,0))</f>
        <v>0</v>
      </c>
      <c r="DY70" s="229">
        <f t="shared" ref="DY70:DY133" si="99">IF(DU70+DV70+DW70+DX70=1,0,1)</f>
        <v>0</v>
      </c>
      <c r="DZ70" s="100">
        <f t="shared" ref="DZ70:DZ133" si="100">IF(AF70&lt;20,1,IF(AF70=20,1,0))</f>
        <v>0</v>
      </c>
      <c r="EA70" s="400">
        <f t="shared" ref="EA70:EA133" si="101">IF(DZ70=1,0,IF(AF70&lt;100,1,0))</f>
        <v>0</v>
      </c>
      <c r="EB70" s="402">
        <f t="shared" ref="EB70:EB133" si="102">IF(DZ70+EA70=1,0,1)</f>
        <v>1</v>
      </c>
      <c r="EC70" s="19">
        <f t="shared" ref="EC70:EC133" si="103">IF(EE70+ED70=1,0,IF(AS70&gt;0,1,0))</f>
        <v>0</v>
      </c>
      <c r="ED70" s="19">
        <f t="shared" ref="ED70:ED133" si="104">IF(EE70=1,0,IF(AS70&gt;1000,1,IF(AS70=1000,1,0)))</f>
        <v>1</v>
      </c>
      <c r="EE70" s="19">
        <f t="shared" ref="EE70:EE133" si="105">IF(AU70+AX70&gt;14000,1,IF(AU70+AX70=14000,1,0))</f>
        <v>0</v>
      </c>
      <c r="EF70" s="402">
        <f t="shared" ref="EF70:EF133" si="106">IF(EE70+ED70+EC70=1,0,1)</f>
        <v>0</v>
      </c>
      <c r="EG70" s="400">
        <f t="shared" ref="EG70:EG133" si="107">IF(CN70&lt;1000,1,0)</f>
        <v>0</v>
      </c>
      <c r="EH70" s="400">
        <f t="shared" ref="EH70:EH133" si="108">IF(EG70=1,0,IF(CN70&lt;100000,1,0))</f>
        <v>0</v>
      </c>
      <c r="EI70" s="402">
        <f t="shared" ref="EI70:EI133" si="109">IF(EG70+EH70=1,0,1)</f>
        <v>1</v>
      </c>
      <c r="EJ70" s="229">
        <f t="shared" ref="EJ70:EJ133" si="110">SUM(DW70:DX70,EA70,EE70,ED70,EH70)</f>
        <v>1</v>
      </c>
      <c r="EK70" s="398">
        <f t="shared" ref="EK70:EK133" si="111">IF(ISNUMBER(AU70),AU70,"")</f>
        <v>1705</v>
      </c>
      <c r="EL70" s="398" t="str">
        <f t="shared" ref="EL70:EL133" si="112">IF(ISNUMBER(BB70),BB70,"")</f>
        <v/>
      </c>
      <c r="EM70" s="398">
        <f t="shared" ref="EM70:EM133" si="113">IF(ISNUMBER(AV70),AV70,"")</f>
        <v>44.2</v>
      </c>
      <c r="EN70" s="398">
        <f t="shared" ref="EN70:EN133" si="114">IF(ISNUMBER(AW70),AW70,"")</f>
        <v>270.2</v>
      </c>
      <c r="EO70" s="398" t="str">
        <f t="shared" ref="EO70:EO133" si="115">IF(ISNUMBER(BF70),BF70,"")</f>
        <v/>
      </c>
      <c r="EP70" s="398" t="str">
        <f t="shared" ref="EP70:EP133" si="116">IF(ISNUMBER(BE70),BE70,"")</f>
        <v/>
      </c>
      <c r="EQ70" s="398">
        <f t="shared" ref="EQ70:EQ133" si="117">IF(ISNUMBER(AZ70),AZ70,"")</f>
        <v>518.6</v>
      </c>
      <c r="ER70" s="398" t="str">
        <f t="shared" ref="ER70:ER133" si="118">IF(ISNUMBER(BL70),BL70,"")</f>
        <v/>
      </c>
      <c r="ES70" s="398">
        <f t="shared" ref="ES70:ES133" si="119">IF(ISNUMBER(BJ70),BJ70,"")</f>
        <v>32</v>
      </c>
      <c r="ET70" s="398">
        <f t="shared" ref="ET70:ET133" si="120">IF(ISNUMBER(AY70),AY70,"")</f>
        <v>439</v>
      </c>
      <c r="EU70" s="172">
        <f t="shared" ref="EU70:EU133" si="121">IF(ISNUMBER(AX70),AX70,"")</f>
        <v>2640</v>
      </c>
      <c r="EV70" s="57">
        <f t="shared" ref="EV70:EV133" si="122">IF(ISNUMBER(EK70),EK70*EV$4,"")</f>
        <v>74.163324604824751</v>
      </c>
      <c r="EW70" s="57" t="str">
        <f t="shared" ref="EW70:EW133" si="123">IF(ISNUMBER(EL70),EL70*EW$4,"")</f>
        <v/>
      </c>
      <c r="EX70" s="57">
        <f t="shared" ref="EX70:EX133" si="124">IF(ISNUMBER(EM70),EM70*EX$4,"")</f>
        <v>3.6371117054104101</v>
      </c>
      <c r="EY70" s="57">
        <f t="shared" ref="EY70:EY133" si="125">IF(ISNUMBER(EN70),EN70*EY$4,"")</f>
        <v>13.483706771794997</v>
      </c>
      <c r="EZ70" s="57" t="str">
        <f t="shared" ref="EZ70:EZ133" si="126">IF(ISNUMBER(EO70),EO70*EZ$4,"")</f>
        <v/>
      </c>
      <c r="FA70" s="57" t="str">
        <f t="shared" ref="FA70:FA133" si="127">IF(ISNUMBER(EP70),EP70*FA$4,"")</f>
        <v/>
      </c>
      <c r="FB70" s="57">
        <f t="shared" ref="FB70:FB133" si="128">IF(ISNUMBER(EQ70),EQ70*FB$4,"")</f>
        <v>8.4992567657263294</v>
      </c>
      <c r="FC70" s="57" t="str">
        <f t="shared" ref="FC70:FC133" si="129">IF(ISNUMBER(ER70),ER70*FC$4,"")</f>
        <v/>
      </c>
      <c r="FD70" s="57">
        <f t="shared" ref="FD70:FD133" si="130">IF(ISNUMBER(ES70),ES70*FD$4,"")</f>
        <v>0.51608824463873015</v>
      </c>
      <c r="FE70" s="57">
        <f t="shared" ref="FE70:FE133" si="131">IF(ISNUMBER(ET70),ET70*FE$4,"")</f>
        <v>9.1398733742372169</v>
      </c>
      <c r="FF70" s="56">
        <f t="shared" ref="FF70:FF133" si="132">IF(ISNUMBER(EU70),EU70*FF$4,"")</f>
        <v>74.464784362395278</v>
      </c>
      <c r="FG70" s="59">
        <f t="shared" ref="FG70:FG133" si="133">IF(ISNUMBER(EV70),EV70/SUM($EV70:$FA70)*100,"")</f>
        <v>81.244476971405405</v>
      </c>
      <c r="FH70" s="59" t="str">
        <f t="shared" ref="FH70:FH133" si="134">IF(ISNUMBER(EW70),EW70/SUM($EV70:$FA70)*100,"")</f>
        <v/>
      </c>
      <c r="FI70" s="59">
        <f t="shared" ref="FI70:FI133" si="135">IF(ISNUMBER(EX70),EX70/SUM($EV70:$FA70)*100,"")</f>
        <v>3.9843850011737665</v>
      </c>
      <c r="FJ70" s="59">
        <f t="shared" ref="FJ70:FJ133" si="136">IF(ISNUMBER(EY70),EY70/SUM($EV70:$FA70)*100,"")</f>
        <v>14.771138027420831</v>
      </c>
      <c r="FK70" s="59" t="str">
        <f t="shared" ref="FK70:FK133" si="137">IF(ISNUMBER(EZ70),EZ70/SUM($EV70:$FA70)*100,"")</f>
        <v/>
      </c>
      <c r="FL70" s="59" t="str">
        <f t="shared" ref="FL70:FL133" si="138">IF(ISNUMBER(FA70),FA70/SUM($EV70:$FA70)*100,"")</f>
        <v/>
      </c>
      <c r="FM70" s="59">
        <f t="shared" ref="FM70:FM133" si="139">IF(ISNUMBER(FB70),FB70/SUM($FB70:$FF70)*100,"")</f>
        <v>9.1764807964247748</v>
      </c>
      <c r="FN70" s="59" t="str">
        <f t="shared" ref="FN70:FN133" si="140">IF(ISNUMBER(FC70),FC70/SUM($FB70:$FF70)*100,"")</f>
        <v/>
      </c>
      <c r="FO70" s="59">
        <f t="shared" ref="FO70:FO133" si="141">IF(ISNUMBER(FD70),FD70/SUM($FB70:$FF70)*100,"")</f>
        <v>0.55721035341413883</v>
      </c>
      <c r="FP70" s="59">
        <f t="shared" ref="FP70:FP133" si="142">IF(ISNUMBER(FE70),FE70/SUM($FB70:$FF70)*100,"")</f>
        <v>9.8681419813858753</v>
      </c>
      <c r="FQ70" s="66">
        <f t="shared" ref="FQ70:FQ133" si="143">IF(ISNUMBER(FF70),FF70/SUM($FB70:$FF70)*100,"")</f>
        <v>80.398166868775206</v>
      </c>
      <c r="FR70" s="331">
        <f t="shared" si="79"/>
        <v>-0.72638909739931878</v>
      </c>
      <c r="FS70" s="331">
        <f t="shared" ref="FS70:FS133" si="144">ABS(AT70)</f>
        <v>0.72638909739931878</v>
      </c>
      <c r="FT70" s="400">
        <f t="shared" ref="FT70:FT133" si="145">IF(FS70=0,1,0)</f>
        <v>0</v>
      </c>
      <c r="FU70" s="400">
        <f t="shared" ref="FU70:FU133" si="146">IF(FT70=1,0,IF(FS70&lt;5,1,0))</f>
        <v>1</v>
      </c>
      <c r="FV70" s="400">
        <f t="shared" ref="FV70:FV133" si="147">IF(FT70+FU70=1,0,IF(FS70&lt;10,1,0))</f>
        <v>0</v>
      </c>
      <c r="FW70" s="402">
        <f t="shared" ref="FW70:FW133" si="148">IF(FT70+FU70+FV70=1,0,1)</f>
        <v>0</v>
      </c>
      <c r="FX70" s="222">
        <f t="shared" ref="FX70:FX133" si="149">IF(ISNUMBER(FG70),IF(FG70&gt;20,FG70,0),0)</f>
        <v>81.244476971405405</v>
      </c>
      <c r="FY70" s="222">
        <f t="shared" ref="FY70:FY133" si="150">IF(ISNUMBER(FJ70),IF(FJ70&gt;20,FJ70,0),0)</f>
        <v>0</v>
      </c>
      <c r="FZ70" s="222">
        <f t="shared" ref="FZ70:FZ133" si="151">IF(ISNUMBER(FI70),IF(FI70&gt;20,FI70,0),0)</f>
        <v>0</v>
      </c>
      <c r="GA70" s="221">
        <f t="shared" ref="GA70:GA133" si="152">IF(ISNUMBER(FQ70),IF(FQ70&gt;20,FQ70,0),0)</f>
        <v>80.398166868775206</v>
      </c>
      <c r="GB70" s="222">
        <f t="shared" ref="GB70:GB133" si="153">IF(ISNUMBER(FM70),IF(FM70&gt;20,FM70,0),0)</f>
        <v>0</v>
      </c>
      <c r="GC70" s="222">
        <f t="shared" ref="GC70:GC133" si="154">IF(ISNUMBER(FP70),IF(FP70&gt;20,FP70,0),0)</f>
        <v>0</v>
      </c>
      <c r="GD70" s="222">
        <f t="shared" ref="GD70:GD133" si="155">IF(ISNUMBER(FH70),IF(FH70&gt;20,FH70,0),0)</f>
        <v>0</v>
      </c>
      <c r="GE70" s="222">
        <f t="shared" ref="GE70:GE133" si="156">IF(ISNUMBER(FL70),IF(FL70&gt;20,FL70,0),0)</f>
        <v>0</v>
      </c>
      <c r="GF70" s="222">
        <f t="shared" ref="GF70:GF133" si="157">IF(ISNUMBER(FK70),IF(FK70&gt;20,FK70,0),0)</f>
        <v>0</v>
      </c>
      <c r="GG70" s="398">
        <f t="shared" ref="GG70:GG133" si="158">IF(GD70&gt;20,GD70,IF(GE70&gt;20,GE70,IF(GF70&gt;20,GF70,0)))</f>
        <v>0</v>
      </c>
      <c r="GH70" s="399">
        <f t="shared" ref="GH70:GH133" si="159">IF(ISNUMBER(FO70),IF(FO70&gt;20,FO70,0),0)</f>
        <v>0</v>
      </c>
      <c r="GI70" s="398" t="str">
        <f t="shared" ref="GI70:GI133" si="160">IF(ISNUMBER(FR70),IF(GG70&gt;0,"K/Fe/Mn",IF(FY70+FZ70=0,"Na",IF(FX70+FZ70=0,"Ca",IF(FX70+FY70=0,"Mg",IF(FZ70=0,IF(FX70&gt;FY70,"Na-Ca","Ca-Na"),IF(FY70=0,IF(FX70&gt;FZ70,"Na-Mg","Mg-Na"),IF(FX70=0,IF(FY70&gt;FZ70,"Ca-Mg","Mg-Ca"),IF(FX70&gt;FY70,IF(FX70&gt;FZ70,IF(FY70&gt;FZ70,"Na-Ca-Mg","Na-Mg-Ca"),"Mg-Na-Ca"),IF(FY70&gt;FX70,IF(FY70&gt;FZ70,IF(FX70&gt;FZ70,"Ca-Na-Mg","Ca-Mg-Na"),"Mg-Ca-Na"),"x"))))))))),"")</f>
        <v>Na</v>
      </c>
      <c r="GJ70" s="398" t="str">
        <f t="shared" ref="GJ70:GJ133" si="161">IF(ISNUMBER(FR70),IF(GH70&gt;0,"NO3",IF(GB70+GC70=0,"Cl",IF(GA70+GC70=0,"HCO3",IF(GA70+GB70=0,"SO4",IF(GC70=0,IF(GA70&gt;GB70,"Cl-HCO3","HCO3-Cl"),IF(GB70=0,IF(GA70&gt;GC70,"Cl-SO4","SO4-Cl"),IF(GA70=0,IF(GB70&gt;GC70,"HCO3-SO4","SO4-HCO3"),IF(GA70&gt;GB70,IF(GA70&gt;GC70,IF(GB70&gt;GC70,"Cl-HCO3-SO4","Cl-SO4-HCO3"),"SO4-Cl-HCO3"),IF(GB70&gt;GA70,IF(GB70&gt;GC70,IF(GA70&gt;GC70,"HCO3-Cl-SO4","HCO3-SO4-Cl"),"SO4-HCO3-Cl"),"x"))))))))),"")</f>
        <v>Cl</v>
      </c>
    </row>
    <row r="71" spans="1:192">
      <c r="A71" s="402">
        <f t="shared" si="88"/>
        <v>66</v>
      </c>
      <c r="B71" s="64" t="s">
        <v>13</v>
      </c>
      <c r="C71" s="2" t="s">
        <v>976</v>
      </c>
      <c r="D71" s="2" t="s">
        <v>977</v>
      </c>
      <c r="E71" s="2"/>
      <c r="F71" s="400">
        <v>3481733</v>
      </c>
      <c r="G71" s="400">
        <v>5581239</v>
      </c>
      <c r="H71" s="410">
        <f t="shared" si="89"/>
        <v>481665.87680000003</v>
      </c>
      <c r="I71" s="410">
        <f t="shared" si="90"/>
        <v>5579446.2944</v>
      </c>
      <c r="J71" s="400">
        <v>141.6</v>
      </c>
      <c r="K71" s="391" t="s">
        <v>1356</v>
      </c>
      <c r="L71" s="19">
        <v>40.5</v>
      </c>
      <c r="Q71" s="64" t="s">
        <v>1359</v>
      </c>
      <c r="R71" s="64" t="s">
        <v>2901</v>
      </c>
      <c r="S71" s="64" t="s">
        <v>2663</v>
      </c>
      <c r="T71" s="499" t="str">
        <f t="shared" si="91"/>
        <v>T</v>
      </c>
      <c r="U71" s="499" t="str">
        <f t="shared" si="92"/>
        <v>M</v>
      </c>
      <c r="V71" s="499" t="str">
        <f t="shared" si="93"/>
        <v>-</v>
      </c>
      <c r="W71" s="499" t="str">
        <f t="shared" ref="W71:W134" si="162">IF(EH71=1,"A","-")</f>
        <v>-</v>
      </c>
      <c r="X71" s="529" t="str">
        <f t="shared" si="87"/>
        <v>Na-Ca</v>
      </c>
      <c r="Y71" s="530" t="str">
        <f t="shared" si="86"/>
        <v>Cl-HCO3</v>
      </c>
      <c r="Z71" s="60" t="s">
        <v>1509</v>
      </c>
      <c r="AA71" s="51">
        <v>20942</v>
      </c>
      <c r="AB71" s="100">
        <v>1</v>
      </c>
      <c r="AC71" s="398" t="s">
        <v>764</v>
      </c>
      <c r="AD71" s="2" t="s">
        <v>1510</v>
      </c>
      <c r="AF71" s="400">
        <v>20.5</v>
      </c>
      <c r="AH71" s="400">
        <v>6.5</v>
      </c>
      <c r="AJ71" s="400">
        <v>1.00129</v>
      </c>
      <c r="AK71" s="400">
        <v>20</v>
      </c>
      <c r="AR71" s="69">
        <v>3877.2</v>
      </c>
      <c r="AS71" s="507">
        <f t="shared" si="84"/>
        <v>3877.2000000000007</v>
      </c>
      <c r="AT71" s="509">
        <f t="shared" si="85"/>
        <v>-0.1187645579800278</v>
      </c>
      <c r="AU71" s="59">
        <v>926</v>
      </c>
      <c r="AV71" s="59">
        <v>23.1</v>
      </c>
      <c r="AW71" s="62">
        <v>325</v>
      </c>
      <c r="AX71" s="59">
        <v>1513</v>
      </c>
      <c r="AY71" s="59">
        <v>36.799999999999997</v>
      </c>
      <c r="AZ71" s="66">
        <v>989.7</v>
      </c>
      <c r="BB71" s="161">
        <v>37.799999999999997</v>
      </c>
      <c r="BC71" s="161">
        <v>3</v>
      </c>
      <c r="BD71" s="398">
        <v>2.4</v>
      </c>
      <c r="BE71" s="398">
        <v>2.5</v>
      </c>
      <c r="BF71" s="398">
        <v>0.6</v>
      </c>
      <c r="BM71" s="398">
        <v>17.3</v>
      </c>
      <c r="CN71" s="333">
        <v>572</v>
      </c>
      <c r="DB71" s="241"/>
      <c r="DC71" s="241"/>
      <c r="DD71" s="241"/>
      <c r="DE71" s="241"/>
      <c r="DF71" s="241"/>
      <c r="DG71" s="241"/>
      <c r="DH71" s="241"/>
      <c r="DI71" s="244"/>
      <c r="DJ71" s="244"/>
      <c r="DK71" s="244"/>
      <c r="DL71" s="244"/>
      <c r="DM71" s="244"/>
      <c r="DN71" s="244"/>
      <c r="DO71" s="244"/>
      <c r="DP71" s="244"/>
      <c r="DQ71" s="244"/>
      <c r="DR71" s="244"/>
      <c r="DS71" s="472"/>
      <c r="DT71" s="402">
        <f t="shared" si="94"/>
        <v>1</v>
      </c>
      <c r="DU71" s="100">
        <f t="shared" si="95"/>
        <v>0</v>
      </c>
      <c r="DV71" s="100">
        <f t="shared" si="96"/>
        <v>1</v>
      </c>
      <c r="DW71" s="100">
        <f t="shared" si="97"/>
        <v>0</v>
      </c>
      <c r="DX71" s="100">
        <f t="shared" si="98"/>
        <v>0</v>
      </c>
      <c r="DY71" s="229">
        <f t="shared" si="99"/>
        <v>0</v>
      </c>
      <c r="DZ71" s="100">
        <f t="shared" si="100"/>
        <v>0</v>
      </c>
      <c r="EA71" s="400">
        <f t="shared" si="101"/>
        <v>1</v>
      </c>
      <c r="EB71" s="402">
        <f t="shared" si="102"/>
        <v>0</v>
      </c>
      <c r="EC71" s="19">
        <f t="shared" si="103"/>
        <v>0</v>
      </c>
      <c r="ED71" s="19">
        <f t="shared" si="104"/>
        <v>1</v>
      </c>
      <c r="EE71" s="19">
        <f t="shared" si="105"/>
        <v>0</v>
      </c>
      <c r="EF71" s="402">
        <f t="shared" si="106"/>
        <v>0</v>
      </c>
      <c r="EG71" s="400">
        <f t="shared" si="107"/>
        <v>1</v>
      </c>
      <c r="EH71" s="400">
        <f t="shared" si="108"/>
        <v>0</v>
      </c>
      <c r="EI71" s="402">
        <f t="shared" si="109"/>
        <v>0</v>
      </c>
      <c r="EJ71" s="229">
        <f t="shared" si="110"/>
        <v>2</v>
      </c>
      <c r="EK71" s="398">
        <f t="shared" si="111"/>
        <v>926</v>
      </c>
      <c r="EL71" s="398">
        <f t="shared" si="112"/>
        <v>37.799999999999997</v>
      </c>
      <c r="EM71" s="398">
        <f t="shared" si="113"/>
        <v>23.1</v>
      </c>
      <c r="EN71" s="398">
        <f t="shared" si="114"/>
        <v>325</v>
      </c>
      <c r="EO71" s="398">
        <f t="shared" si="115"/>
        <v>0.6</v>
      </c>
      <c r="EP71" s="398">
        <f t="shared" si="116"/>
        <v>2.5</v>
      </c>
      <c r="EQ71" s="398">
        <f t="shared" si="117"/>
        <v>989.7</v>
      </c>
      <c r="ER71" s="398" t="str">
        <f t="shared" si="118"/>
        <v/>
      </c>
      <c r="ES71" s="398" t="str">
        <f t="shared" si="119"/>
        <v/>
      </c>
      <c r="ET71" s="398">
        <f t="shared" si="120"/>
        <v>36.799999999999997</v>
      </c>
      <c r="EU71" s="172">
        <f t="shared" si="121"/>
        <v>1513</v>
      </c>
      <c r="EV71" s="57">
        <f t="shared" si="122"/>
        <v>40.278732307371094</v>
      </c>
      <c r="EW71" s="57">
        <f t="shared" si="123"/>
        <v>0.96675191815856765</v>
      </c>
      <c r="EX71" s="57">
        <f t="shared" si="124"/>
        <v>1.900843447850237</v>
      </c>
      <c r="EY71" s="57">
        <f t="shared" si="125"/>
        <v>16.218374170367781</v>
      </c>
      <c r="EZ71" s="57">
        <f t="shared" si="126"/>
        <v>2.1879843194457103E-2</v>
      </c>
      <c r="FA71" s="57">
        <f t="shared" si="127"/>
        <v>0.13430029546065003</v>
      </c>
      <c r="FB71" s="57">
        <f t="shared" si="128"/>
        <v>16.220043233782008</v>
      </c>
      <c r="FC71" s="57" t="str">
        <f t="shared" si="129"/>
        <v/>
      </c>
      <c r="FD71" s="57" t="str">
        <f t="shared" si="130"/>
        <v/>
      </c>
      <c r="FE71" s="57">
        <f t="shared" si="131"/>
        <v>0.7661670618950559</v>
      </c>
      <c r="FF71" s="56">
        <f t="shared" si="132"/>
        <v>42.67621921981214</v>
      </c>
      <c r="FG71" s="59">
        <f t="shared" si="133"/>
        <v>67.67159854801784</v>
      </c>
      <c r="FH71" s="59">
        <f t="shared" si="134"/>
        <v>1.6242231061770653</v>
      </c>
      <c r="FI71" s="59">
        <f t="shared" si="135"/>
        <v>3.1935740609694214</v>
      </c>
      <c r="FJ71" s="59">
        <f t="shared" si="136"/>
        <v>27.248208746575209</v>
      </c>
      <c r="FK71" s="59">
        <f t="shared" si="137"/>
        <v>3.6759944519850755E-2</v>
      </c>
      <c r="FL71" s="59">
        <f t="shared" si="138"/>
        <v>0.22563559374062306</v>
      </c>
      <c r="FM71" s="59">
        <f t="shared" si="139"/>
        <v>27.186360604995237</v>
      </c>
      <c r="FN71" s="59" t="str">
        <f t="shared" si="140"/>
        <v/>
      </c>
      <c r="FO71" s="59" t="str">
        <f t="shared" si="141"/>
        <v/>
      </c>
      <c r="FP71" s="59">
        <f t="shared" si="142"/>
        <v>1.2841700683612762</v>
      </c>
      <c r="FQ71" s="66">
        <f t="shared" si="143"/>
        <v>71.529469326643479</v>
      </c>
      <c r="FR71" s="331">
        <f t="shared" ref="FR71:FR134" si="163">IFERROR((SUM(EV71:FA71)-SUM(FB71:FF71))/SUM(EV71:FF71)*100,"")</f>
        <v>-0.1187645579800278</v>
      </c>
      <c r="FS71" s="331">
        <f t="shared" si="144"/>
        <v>0.1187645579800278</v>
      </c>
      <c r="FT71" s="400">
        <f t="shared" si="145"/>
        <v>0</v>
      </c>
      <c r="FU71" s="400">
        <f t="shared" si="146"/>
        <v>1</v>
      </c>
      <c r="FV71" s="400">
        <f t="shared" si="147"/>
        <v>0</v>
      </c>
      <c r="FW71" s="402">
        <f t="shared" si="148"/>
        <v>0</v>
      </c>
      <c r="FX71" s="222">
        <f t="shared" si="149"/>
        <v>67.67159854801784</v>
      </c>
      <c r="FY71" s="222">
        <f t="shared" si="150"/>
        <v>27.248208746575209</v>
      </c>
      <c r="FZ71" s="222">
        <f t="shared" si="151"/>
        <v>0</v>
      </c>
      <c r="GA71" s="221">
        <f t="shared" si="152"/>
        <v>71.529469326643479</v>
      </c>
      <c r="GB71" s="222">
        <f t="shared" si="153"/>
        <v>27.186360604995237</v>
      </c>
      <c r="GC71" s="222">
        <f t="shared" si="154"/>
        <v>0</v>
      </c>
      <c r="GD71" s="222">
        <f t="shared" si="155"/>
        <v>0</v>
      </c>
      <c r="GE71" s="222">
        <f t="shared" si="156"/>
        <v>0</v>
      </c>
      <c r="GF71" s="222">
        <f t="shared" si="157"/>
        <v>0</v>
      </c>
      <c r="GG71" s="398">
        <f t="shared" si="158"/>
        <v>0</v>
      </c>
      <c r="GH71" s="399">
        <f t="shared" si="159"/>
        <v>0</v>
      </c>
      <c r="GI71" s="398" t="str">
        <f t="shared" si="160"/>
        <v>Na-Ca</v>
      </c>
      <c r="GJ71" s="398" t="str">
        <f t="shared" si="161"/>
        <v>Cl-HCO3</v>
      </c>
    </row>
    <row r="72" spans="1:192">
      <c r="A72" s="402">
        <f t="shared" si="88"/>
        <v>67</v>
      </c>
      <c r="B72" s="399" t="s">
        <v>13</v>
      </c>
      <c r="C72" s="398" t="s">
        <v>160</v>
      </c>
      <c r="F72" s="558">
        <v>3481600</v>
      </c>
      <c r="G72" s="558">
        <v>5580832</v>
      </c>
      <c r="H72" s="410">
        <f t="shared" si="89"/>
        <v>481532.93000000005</v>
      </c>
      <c r="I72" s="410">
        <f t="shared" si="90"/>
        <v>5579039.4572000001</v>
      </c>
      <c r="J72" s="400">
        <v>142.9</v>
      </c>
      <c r="K72" s="400" t="s">
        <v>1356</v>
      </c>
      <c r="L72" s="19">
        <v>9.8000000000000007</v>
      </c>
      <c r="Q72" s="401" t="s">
        <v>1359</v>
      </c>
      <c r="R72" s="399" t="s">
        <v>2901</v>
      </c>
      <c r="S72" s="64" t="s">
        <v>2663</v>
      </c>
      <c r="T72" s="499" t="str">
        <f t="shared" si="91"/>
        <v>-</v>
      </c>
      <c r="U72" s="499" t="str">
        <f t="shared" si="92"/>
        <v>M</v>
      </c>
      <c r="V72" s="499" t="str">
        <f t="shared" si="93"/>
        <v>-</v>
      </c>
      <c r="W72" s="499" t="str">
        <f t="shared" si="162"/>
        <v>A</v>
      </c>
      <c r="X72" s="529" t="str">
        <f t="shared" si="87"/>
        <v>Na</v>
      </c>
      <c r="Y72" s="530" t="str">
        <f t="shared" si="86"/>
        <v>Cl</v>
      </c>
      <c r="Z72" s="404"/>
      <c r="AA72" s="251" t="s">
        <v>1465</v>
      </c>
      <c r="AB72" s="176">
        <v>1</v>
      </c>
      <c r="AC72" s="65" t="s">
        <v>883</v>
      </c>
      <c r="AD72" s="65" t="s">
        <v>1511</v>
      </c>
      <c r="AE72" s="125" t="s">
        <v>1512</v>
      </c>
      <c r="AF72" s="408">
        <v>17.2</v>
      </c>
      <c r="AG72" s="408"/>
      <c r="AH72" s="408"/>
      <c r="AI72" s="392"/>
      <c r="AJ72" s="408">
        <v>1.0059</v>
      </c>
      <c r="AK72" s="408">
        <v>15</v>
      </c>
      <c r="AL72" s="408"/>
      <c r="AM72" s="392"/>
      <c r="AN72" s="69"/>
      <c r="AO72" s="401"/>
      <c r="AP72" s="171"/>
      <c r="AQ72" s="69"/>
      <c r="AR72" s="69"/>
      <c r="AS72" s="507">
        <f t="shared" si="84"/>
        <v>7814.4949999999981</v>
      </c>
      <c r="AT72" s="509">
        <f t="shared" si="85"/>
        <v>-0.17228939677494776</v>
      </c>
      <c r="AU72" s="74">
        <v>2457</v>
      </c>
      <c r="AV72" s="74">
        <v>35.64</v>
      </c>
      <c r="AW72" s="161">
        <v>323</v>
      </c>
      <c r="AX72" s="74">
        <v>4293</v>
      </c>
      <c r="AY72" s="74">
        <v>48.66</v>
      </c>
      <c r="AZ72" s="447">
        <v>486</v>
      </c>
      <c r="BA72" s="69">
        <v>2.6080000000000001</v>
      </c>
      <c r="BB72" s="161">
        <v>139.4</v>
      </c>
      <c r="BC72" s="161">
        <v>2.62</v>
      </c>
      <c r="BD72" s="69">
        <v>7.2270000000000003</v>
      </c>
      <c r="BE72" s="331">
        <v>1.9</v>
      </c>
      <c r="BF72" s="401">
        <v>0.78100000000000003</v>
      </c>
      <c r="BG72" s="69"/>
      <c r="BH72" s="69">
        <v>3.42</v>
      </c>
      <c r="BI72" s="69"/>
      <c r="BJ72" s="69"/>
      <c r="BK72" s="69"/>
      <c r="BL72" s="401"/>
      <c r="BM72" s="69">
        <v>13.11</v>
      </c>
      <c r="BN72" s="70"/>
      <c r="BO72" s="69"/>
      <c r="BP72" s="69"/>
      <c r="BQ72" s="69">
        <v>129</v>
      </c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401"/>
      <c r="CG72" s="69"/>
      <c r="CH72" s="69"/>
      <c r="CI72" s="69"/>
      <c r="CJ72" s="69"/>
      <c r="CK72" s="69"/>
      <c r="CL72" s="70"/>
      <c r="CM72" s="69"/>
      <c r="CN72" s="242">
        <v>1848</v>
      </c>
      <c r="CO72" s="401"/>
      <c r="CP72" s="69"/>
      <c r="CQ72" s="70"/>
      <c r="CR72" s="69"/>
      <c r="CS72" s="69"/>
      <c r="CT72" s="69"/>
      <c r="CU72" s="69"/>
      <c r="CV72" s="69"/>
      <c r="CW72" s="69"/>
      <c r="CX72" s="69"/>
      <c r="CY72" s="69"/>
      <c r="CZ72" s="69"/>
      <c r="DA72" s="70"/>
      <c r="DB72" s="182"/>
      <c r="DC72" s="182"/>
      <c r="DD72" s="182"/>
      <c r="DE72" s="182"/>
      <c r="DF72" s="182"/>
      <c r="DG72" s="182"/>
      <c r="DH72" s="182"/>
      <c r="DI72" s="180"/>
      <c r="DJ72" s="180"/>
      <c r="DK72" s="180"/>
      <c r="DL72" s="180"/>
      <c r="DM72" s="180"/>
      <c r="DN72" s="180"/>
      <c r="DO72" s="180"/>
      <c r="DP72" s="180"/>
      <c r="DQ72" s="180"/>
      <c r="DR72" s="180"/>
      <c r="DS72" s="181"/>
      <c r="DT72" s="402">
        <f t="shared" si="94"/>
        <v>1</v>
      </c>
      <c r="DU72" s="100">
        <f t="shared" si="95"/>
        <v>1</v>
      </c>
      <c r="DV72" s="100">
        <f t="shared" si="96"/>
        <v>0</v>
      </c>
      <c r="DW72" s="100">
        <f t="shared" si="97"/>
        <v>0</v>
      </c>
      <c r="DX72" s="100">
        <f t="shared" si="98"/>
        <v>0</v>
      </c>
      <c r="DY72" s="229">
        <f t="shared" si="99"/>
        <v>0</v>
      </c>
      <c r="DZ72" s="100">
        <f t="shared" si="100"/>
        <v>1</v>
      </c>
      <c r="EA72" s="400">
        <f t="shared" si="101"/>
        <v>0</v>
      </c>
      <c r="EB72" s="402">
        <f t="shared" si="102"/>
        <v>0</v>
      </c>
      <c r="EC72" s="19">
        <f t="shared" si="103"/>
        <v>0</v>
      </c>
      <c r="ED72" s="19">
        <f t="shared" si="104"/>
        <v>1</v>
      </c>
      <c r="EE72" s="19">
        <f t="shared" si="105"/>
        <v>0</v>
      </c>
      <c r="EF72" s="402">
        <f t="shared" si="106"/>
        <v>0</v>
      </c>
      <c r="EG72" s="400">
        <f t="shared" si="107"/>
        <v>0</v>
      </c>
      <c r="EH72" s="400">
        <f t="shared" si="108"/>
        <v>1</v>
      </c>
      <c r="EI72" s="402">
        <f t="shared" si="109"/>
        <v>0</v>
      </c>
      <c r="EJ72" s="229">
        <f t="shared" si="110"/>
        <v>2</v>
      </c>
      <c r="EK72" s="398">
        <f t="shared" si="111"/>
        <v>2457</v>
      </c>
      <c r="EL72" s="398">
        <f t="shared" si="112"/>
        <v>139.4</v>
      </c>
      <c r="EM72" s="398">
        <f t="shared" si="113"/>
        <v>35.64</v>
      </c>
      <c r="EN72" s="398">
        <f t="shared" si="114"/>
        <v>323</v>
      </c>
      <c r="EO72" s="398">
        <f t="shared" si="115"/>
        <v>0.78100000000000003</v>
      </c>
      <c r="EP72" s="398">
        <f t="shared" si="116"/>
        <v>1.9</v>
      </c>
      <c r="EQ72" s="398">
        <f t="shared" si="117"/>
        <v>486</v>
      </c>
      <c r="ER72" s="398" t="str">
        <f t="shared" si="118"/>
        <v/>
      </c>
      <c r="ES72" s="398" t="str">
        <f t="shared" si="119"/>
        <v/>
      </c>
      <c r="ET72" s="398">
        <f t="shared" si="120"/>
        <v>48.66</v>
      </c>
      <c r="EU72" s="172">
        <f t="shared" si="121"/>
        <v>4293</v>
      </c>
      <c r="EV72" s="57">
        <f t="shared" si="122"/>
        <v>106.87348302290582</v>
      </c>
      <c r="EW72" s="57">
        <f t="shared" si="123"/>
        <v>3.5652173913043481</v>
      </c>
      <c r="EX72" s="57">
        <f t="shared" si="124"/>
        <v>2.9327298909689365</v>
      </c>
      <c r="EY72" s="57">
        <f t="shared" si="125"/>
        <v>16.118568790857825</v>
      </c>
      <c r="EZ72" s="57">
        <f t="shared" si="126"/>
        <v>2.8480262558118332E-2</v>
      </c>
      <c r="FA72" s="57">
        <f t="shared" si="127"/>
        <v>0.10206822455009401</v>
      </c>
      <c r="FB72" s="57">
        <f t="shared" si="128"/>
        <v>7.9649803087986815</v>
      </c>
      <c r="FC72" s="57" t="str">
        <f t="shared" si="129"/>
        <v/>
      </c>
      <c r="FD72" s="57" t="str">
        <f t="shared" si="130"/>
        <v/>
      </c>
      <c r="FE72" s="57">
        <f t="shared" si="131"/>
        <v>1.0130893812992776</v>
      </c>
      <c r="FF72" s="56">
        <f t="shared" si="132"/>
        <v>121.0898936620314</v>
      </c>
      <c r="FG72" s="59">
        <f t="shared" si="133"/>
        <v>82.451034975262544</v>
      </c>
      <c r="FH72" s="59">
        <f t="shared" si="134"/>
        <v>2.7505032633945929</v>
      </c>
      <c r="FI72" s="59">
        <f t="shared" si="135"/>
        <v>2.262550147836504</v>
      </c>
      <c r="FJ72" s="59">
        <f t="shared" si="136"/>
        <v>12.435195724287897</v>
      </c>
      <c r="FK72" s="59">
        <f t="shared" si="137"/>
        <v>2.1972027652367124E-2</v>
      </c>
      <c r="FL72" s="59">
        <f t="shared" si="138"/>
        <v>7.8743861566101095E-2</v>
      </c>
      <c r="FM72" s="59">
        <f t="shared" si="139"/>
        <v>6.123706486612166</v>
      </c>
      <c r="FN72" s="59" t="str">
        <f t="shared" si="140"/>
        <v/>
      </c>
      <c r="FO72" s="59" t="str">
        <f t="shared" si="141"/>
        <v/>
      </c>
      <c r="FP72" s="59">
        <f t="shared" si="142"/>
        <v>0.77889232305157952</v>
      </c>
      <c r="FQ72" s="66">
        <f t="shared" si="143"/>
        <v>93.097401190336242</v>
      </c>
      <c r="FR72" s="331">
        <f t="shared" si="163"/>
        <v>-0.17228939677494776</v>
      </c>
      <c r="FS72" s="331">
        <f t="shared" si="144"/>
        <v>0.17228939677494776</v>
      </c>
      <c r="FT72" s="400">
        <f t="shared" si="145"/>
        <v>0</v>
      </c>
      <c r="FU72" s="400">
        <f t="shared" si="146"/>
        <v>1</v>
      </c>
      <c r="FV72" s="400">
        <f t="shared" si="147"/>
        <v>0</v>
      </c>
      <c r="FW72" s="402">
        <f t="shared" si="148"/>
        <v>0</v>
      </c>
      <c r="FX72" s="222">
        <f t="shared" si="149"/>
        <v>82.451034975262544</v>
      </c>
      <c r="FY72" s="222">
        <f t="shared" si="150"/>
        <v>0</v>
      </c>
      <c r="FZ72" s="222">
        <f t="shared" si="151"/>
        <v>0</v>
      </c>
      <c r="GA72" s="221">
        <f t="shared" si="152"/>
        <v>93.097401190336242</v>
      </c>
      <c r="GB72" s="222">
        <f t="shared" si="153"/>
        <v>0</v>
      </c>
      <c r="GC72" s="222">
        <f t="shared" si="154"/>
        <v>0</v>
      </c>
      <c r="GD72" s="222">
        <f t="shared" si="155"/>
        <v>0</v>
      </c>
      <c r="GE72" s="222">
        <f t="shared" si="156"/>
        <v>0</v>
      </c>
      <c r="GF72" s="222">
        <f t="shared" si="157"/>
        <v>0</v>
      </c>
      <c r="GG72" s="398">
        <f t="shared" si="158"/>
        <v>0</v>
      </c>
      <c r="GH72" s="399">
        <f t="shared" si="159"/>
        <v>0</v>
      </c>
      <c r="GI72" s="398" t="str">
        <f t="shared" si="160"/>
        <v>Na</v>
      </c>
      <c r="GJ72" s="398" t="str">
        <f t="shared" si="161"/>
        <v>Cl</v>
      </c>
    </row>
    <row r="73" spans="1:192">
      <c r="A73" s="402">
        <f t="shared" si="88"/>
        <v>68</v>
      </c>
      <c r="B73" s="399" t="s">
        <v>13</v>
      </c>
      <c r="C73" s="398" t="s">
        <v>160</v>
      </c>
      <c r="F73" s="558">
        <v>3481600</v>
      </c>
      <c r="G73" s="558">
        <v>5580832</v>
      </c>
      <c r="H73" s="410">
        <f t="shared" si="89"/>
        <v>481532.93000000005</v>
      </c>
      <c r="I73" s="410">
        <f t="shared" si="90"/>
        <v>5579039.4572000001</v>
      </c>
      <c r="J73" s="400">
        <v>142.9</v>
      </c>
      <c r="K73" s="400" t="s">
        <v>1356</v>
      </c>
      <c r="L73" s="19">
        <v>9.8000000000000007</v>
      </c>
      <c r="Q73" s="401" t="s">
        <v>1359</v>
      </c>
      <c r="R73" s="399" t="s">
        <v>2901</v>
      </c>
      <c r="S73" s="64" t="s">
        <v>2663</v>
      </c>
      <c r="T73" s="499" t="str">
        <f t="shared" si="91"/>
        <v>T</v>
      </c>
      <c r="U73" s="499" t="str">
        <f t="shared" si="92"/>
        <v>-</v>
      </c>
      <c r="V73" s="499" t="str">
        <f t="shared" si="93"/>
        <v>B</v>
      </c>
      <c r="W73" s="499" t="str">
        <f t="shared" si="162"/>
        <v>A</v>
      </c>
      <c r="X73" s="529" t="str">
        <f t="shared" si="87"/>
        <v>Na</v>
      </c>
      <c r="Y73" s="530" t="str">
        <f t="shared" si="86"/>
        <v>Cl</v>
      </c>
      <c r="Z73" s="60"/>
      <c r="AA73" s="51">
        <v>12055</v>
      </c>
      <c r="AB73" s="100">
        <v>2</v>
      </c>
      <c r="AD73" s="2" t="s">
        <v>1513</v>
      </c>
      <c r="AF73" s="400">
        <v>20.350000000000001</v>
      </c>
      <c r="AR73" s="69">
        <v>18182.78</v>
      </c>
      <c r="AS73" s="507">
        <f t="shared" si="84"/>
        <v>17918.8</v>
      </c>
      <c r="AT73" s="509">
        <f t="shared" si="85"/>
        <v>-0.2227158075978832</v>
      </c>
      <c r="AU73" s="59">
        <v>5569.5</v>
      </c>
      <c r="AV73" s="59">
        <v>76.7</v>
      </c>
      <c r="AW73" s="62">
        <v>863.2</v>
      </c>
      <c r="AX73" s="59">
        <v>9739.2999999999993</v>
      </c>
      <c r="AY73" s="59">
        <v>34.299999999999997</v>
      </c>
      <c r="AZ73" s="448">
        <v>1414</v>
      </c>
      <c r="BB73" s="161">
        <v>197.6</v>
      </c>
      <c r="BC73" s="161"/>
      <c r="BD73" s="398">
        <v>12.3</v>
      </c>
      <c r="BE73" s="57">
        <v>7.9</v>
      </c>
      <c r="BF73" s="57">
        <v>4</v>
      </c>
      <c r="CN73" s="333">
        <v>2090.1999999999998</v>
      </c>
      <c r="DB73" s="241"/>
      <c r="DC73" s="241"/>
      <c r="DD73" s="241"/>
      <c r="DE73" s="241"/>
      <c r="DF73" s="241"/>
      <c r="DG73" s="241"/>
      <c r="DH73" s="241"/>
      <c r="DI73" s="244"/>
      <c r="DJ73" s="244"/>
      <c r="DK73" s="244"/>
      <c r="DL73" s="244"/>
      <c r="DM73" s="244"/>
      <c r="DN73" s="244"/>
      <c r="DO73" s="244"/>
      <c r="DP73" s="244"/>
      <c r="DQ73" s="244"/>
      <c r="DR73" s="244"/>
      <c r="DS73" s="472"/>
      <c r="DT73" s="402">
        <f t="shared" si="94"/>
        <v>0</v>
      </c>
      <c r="DU73" s="100">
        <f t="shared" si="95"/>
        <v>1</v>
      </c>
      <c r="DV73" s="100">
        <f t="shared" si="96"/>
        <v>0</v>
      </c>
      <c r="DW73" s="100">
        <f t="shared" si="97"/>
        <v>0</v>
      </c>
      <c r="DX73" s="100">
        <f t="shared" si="98"/>
        <v>0</v>
      </c>
      <c r="DY73" s="229">
        <f t="shared" si="99"/>
        <v>0</v>
      </c>
      <c r="DZ73" s="100">
        <f t="shared" si="100"/>
        <v>0</v>
      </c>
      <c r="EA73" s="400">
        <f t="shared" si="101"/>
        <v>1</v>
      </c>
      <c r="EB73" s="402">
        <f t="shared" si="102"/>
        <v>0</v>
      </c>
      <c r="EC73" s="19">
        <f t="shared" si="103"/>
        <v>0</v>
      </c>
      <c r="ED73" s="19">
        <f t="shared" si="104"/>
        <v>0</v>
      </c>
      <c r="EE73" s="19">
        <f t="shared" si="105"/>
        <v>1</v>
      </c>
      <c r="EF73" s="402">
        <f t="shared" si="106"/>
        <v>0</v>
      </c>
      <c r="EG73" s="400">
        <f t="shared" si="107"/>
        <v>0</v>
      </c>
      <c r="EH73" s="400">
        <f t="shared" si="108"/>
        <v>1</v>
      </c>
      <c r="EI73" s="402">
        <f t="shared" si="109"/>
        <v>0</v>
      </c>
      <c r="EJ73" s="229">
        <f t="shared" si="110"/>
        <v>3</v>
      </c>
      <c r="EK73" s="398">
        <f t="shared" si="111"/>
        <v>5569.5</v>
      </c>
      <c r="EL73" s="398">
        <f t="shared" si="112"/>
        <v>197.6</v>
      </c>
      <c r="EM73" s="398">
        <f t="shared" si="113"/>
        <v>76.7</v>
      </c>
      <c r="EN73" s="398">
        <f t="shared" si="114"/>
        <v>863.2</v>
      </c>
      <c r="EO73" s="398">
        <f t="shared" si="115"/>
        <v>4</v>
      </c>
      <c r="EP73" s="398">
        <f t="shared" si="116"/>
        <v>7.9</v>
      </c>
      <c r="EQ73" s="398">
        <f t="shared" si="117"/>
        <v>1414</v>
      </c>
      <c r="ER73" s="398" t="str">
        <f t="shared" si="118"/>
        <v/>
      </c>
      <c r="ES73" s="398" t="str">
        <f t="shared" si="119"/>
        <v/>
      </c>
      <c r="ET73" s="398">
        <f t="shared" si="120"/>
        <v>34.299999999999997</v>
      </c>
      <c r="EU73" s="172">
        <f t="shared" si="121"/>
        <v>9739.2999999999993</v>
      </c>
      <c r="EV73" s="57">
        <f t="shared" si="122"/>
        <v>242.25961078391288</v>
      </c>
      <c r="EW73" s="57">
        <f t="shared" si="123"/>
        <v>5.0537084398976981</v>
      </c>
      <c r="EX73" s="57">
        <f t="shared" si="124"/>
        <v>6.3114585476239462</v>
      </c>
      <c r="EY73" s="57">
        <f t="shared" si="125"/>
        <v>43.076001796496833</v>
      </c>
      <c r="EZ73" s="57">
        <f t="shared" si="126"/>
        <v>0.1458656212963807</v>
      </c>
      <c r="FA73" s="57">
        <f t="shared" si="127"/>
        <v>0.42438893365565405</v>
      </c>
      <c r="FB73" s="57">
        <f t="shared" si="128"/>
        <v>23.173831598027437</v>
      </c>
      <c r="FC73" s="57" t="str">
        <f t="shared" si="129"/>
        <v/>
      </c>
      <c r="FD73" s="57" t="str">
        <f t="shared" si="130"/>
        <v/>
      </c>
      <c r="FE73" s="57">
        <f t="shared" si="131"/>
        <v>0.71411766910327223</v>
      </c>
      <c r="FF73" s="56">
        <f t="shared" si="132"/>
        <v>274.71017967449859</v>
      </c>
      <c r="FG73" s="59">
        <f t="shared" si="133"/>
        <v>81.494522834595998</v>
      </c>
      <c r="FH73" s="59">
        <f t="shared" si="134"/>
        <v>1.7000339285692525</v>
      </c>
      <c r="FI73" s="59">
        <f t="shared" si="135"/>
        <v>2.1231327048887545</v>
      </c>
      <c r="FJ73" s="59">
        <f t="shared" si="136"/>
        <v>14.490480689985569</v>
      </c>
      <c r="FK73" s="59">
        <f t="shared" si="137"/>
        <v>4.9068225475370056E-2</v>
      </c>
      <c r="FL73" s="59">
        <f t="shared" si="138"/>
        <v>0.14276161648505037</v>
      </c>
      <c r="FM73" s="59">
        <f t="shared" si="139"/>
        <v>7.760876359194306</v>
      </c>
      <c r="FN73" s="59" t="str">
        <f t="shared" si="140"/>
        <v/>
      </c>
      <c r="FO73" s="59" t="str">
        <f t="shared" si="141"/>
        <v/>
      </c>
      <c r="FP73" s="59">
        <f t="shared" si="142"/>
        <v>0.23915677959350837</v>
      </c>
      <c r="FQ73" s="66">
        <f t="shared" si="143"/>
        <v>91.999966861212187</v>
      </c>
      <c r="FR73" s="331">
        <f t="shared" si="163"/>
        <v>-0.2227158075978832</v>
      </c>
      <c r="FS73" s="331">
        <f t="shared" si="144"/>
        <v>0.2227158075978832</v>
      </c>
      <c r="FT73" s="400">
        <f t="shared" si="145"/>
        <v>0</v>
      </c>
      <c r="FU73" s="400">
        <f t="shared" si="146"/>
        <v>1</v>
      </c>
      <c r="FV73" s="400">
        <f t="shared" si="147"/>
        <v>0</v>
      </c>
      <c r="FW73" s="402">
        <f t="shared" si="148"/>
        <v>0</v>
      </c>
      <c r="FX73" s="222">
        <f t="shared" si="149"/>
        <v>81.494522834595998</v>
      </c>
      <c r="FY73" s="222">
        <f t="shared" si="150"/>
        <v>0</v>
      </c>
      <c r="FZ73" s="222">
        <f t="shared" si="151"/>
        <v>0</v>
      </c>
      <c r="GA73" s="221">
        <f t="shared" si="152"/>
        <v>91.999966861212187</v>
      </c>
      <c r="GB73" s="222">
        <f t="shared" si="153"/>
        <v>0</v>
      </c>
      <c r="GC73" s="222">
        <f t="shared" si="154"/>
        <v>0</v>
      </c>
      <c r="GD73" s="222">
        <f t="shared" si="155"/>
        <v>0</v>
      </c>
      <c r="GE73" s="222">
        <f t="shared" si="156"/>
        <v>0</v>
      </c>
      <c r="GF73" s="222">
        <f t="shared" si="157"/>
        <v>0</v>
      </c>
      <c r="GG73" s="398">
        <f t="shared" si="158"/>
        <v>0</v>
      </c>
      <c r="GH73" s="399">
        <f t="shared" si="159"/>
        <v>0</v>
      </c>
      <c r="GI73" s="398" t="str">
        <f t="shared" si="160"/>
        <v>Na</v>
      </c>
      <c r="GJ73" s="398" t="str">
        <f t="shared" si="161"/>
        <v>Cl</v>
      </c>
    </row>
    <row r="74" spans="1:192" ht="14.25">
      <c r="A74" s="402">
        <f t="shared" si="88"/>
        <v>69</v>
      </c>
      <c r="B74" s="399" t="s">
        <v>13</v>
      </c>
      <c r="C74" s="398" t="s">
        <v>160</v>
      </c>
      <c r="F74" s="558">
        <v>3481600</v>
      </c>
      <c r="G74" s="558">
        <v>5580832</v>
      </c>
      <c r="H74" s="410">
        <f t="shared" si="89"/>
        <v>481532.93000000005</v>
      </c>
      <c r="I74" s="410">
        <f t="shared" si="90"/>
        <v>5579039.4572000001</v>
      </c>
      <c r="J74" s="400">
        <v>142.9</v>
      </c>
      <c r="K74" s="400" t="s">
        <v>1356</v>
      </c>
      <c r="L74" s="19">
        <v>9.8000000000000007</v>
      </c>
      <c r="Q74" s="401" t="s">
        <v>1359</v>
      </c>
      <c r="R74" s="399" t="s">
        <v>2901</v>
      </c>
      <c r="S74" s="64" t="s">
        <v>2663</v>
      </c>
      <c r="T74" s="499" t="str">
        <f t="shared" si="91"/>
        <v>-</v>
      </c>
      <c r="U74" s="499" t="str">
        <f t="shared" si="92"/>
        <v>M</v>
      </c>
      <c r="V74" s="499" t="str">
        <f t="shared" si="93"/>
        <v>-</v>
      </c>
      <c r="W74" s="499" t="str">
        <f t="shared" si="162"/>
        <v>A</v>
      </c>
      <c r="X74" s="529" t="str">
        <f t="shared" si="87"/>
        <v>Na</v>
      </c>
      <c r="Y74" s="530" t="str">
        <f t="shared" si="86"/>
        <v>Cl</v>
      </c>
      <c r="Z74" s="60" t="s">
        <v>1514</v>
      </c>
      <c r="AA74" s="51">
        <v>20677</v>
      </c>
      <c r="AB74" s="100">
        <v>3</v>
      </c>
      <c r="AC74" s="398" t="s">
        <v>764</v>
      </c>
      <c r="AD74" s="2" t="s">
        <v>1515</v>
      </c>
      <c r="AE74" s="61" t="s">
        <v>2709</v>
      </c>
      <c r="AF74" s="391">
        <v>19.05</v>
      </c>
      <c r="AH74" s="400">
        <v>5.87</v>
      </c>
      <c r="AI74" s="554"/>
      <c r="AJ74" s="400">
        <v>1.00695</v>
      </c>
      <c r="AK74" s="400">
        <v>20</v>
      </c>
      <c r="AM74" s="397">
        <v>0.01</v>
      </c>
      <c r="AR74" s="69">
        <v>10949.57</v>
      </c>
      <c r="AS74" s="507">
        <f t="shared" si="84"/>
        <v>10874.35</v>
      </c>
      <c r="AT74" s="509">
        <f t="shared" si="85"/>
        <v>-0.11877814470145627</v>
      </c>
      <c r="AU74" s="398">
        <v>3314.5</v>
      </c>
      <c r="AV74" s="398">
        <v>52.95</v>
      </c>
      <c r="AW74" s="399">
        <v>534.5</v>
      </c>
      <c r="AX74" s="398">
        <v>5717</v>
      </c>
      <c r="AY74" s="398">
        <v>32.92</v>
      </c>
      <c r="AZ74" s="172">
        <v>1052.3</v>
      </c>
      <c r="BB74" s="117">
        <v>129.65</v>
      </c>
      <c r="BC74" s="117">
        <v>10.83</v>
      </c>
      <c r="BD74" s="117">
        <v>6.65</v>
      </c>
      <c r="BE74" s="117">
        <v>3.79</v>
      </c>
      <c r="BF74" s="381">
        <v>1.0900000000000001</v>
      </c>
      <c r="BM74" s="398">
        <v>18.170000000000002</v>
      </c>
      <c r="BO74" s="138"/>
      <c r="BP74" s="553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49"/>
      <c r="CG74" s="138"/>
      <c r="CH74" s="138"/>
      <c r="CI74" s="138"/>
      <c r="CJ74" s="138"/>
      <c r="CK74" s="138"/>
      <c r="CL74" s="144" t="s">
        <v>1344</v>
      </c>
      <c r="CM74" s="138"/>
      <c r="CN74" s="138">
        <v>1870</v>
      </c>
      <c r="CO74" s="149"/>
      <c r="DB74" s="241"/>
      <c r="DC74" s="241"/>
      <c r="DD74" s="241"/>
      <c r="DE74" s="241"/>
      <c r="DF74" s="241"/>
      <c r="DG74" s="241"/>
      <c r="DH74" s="241"/>
      <c r="DI74" s="244"/>
      <c r="DJ74" s="244">
        <v>182</v>
      </c>
      <c r="DK74" s="244"/>
      <c r="DL74" s="244"/>
      <c r="DM74" s="244"/>
      <c r="DN74" s="244"/>
      <c r="DO74" s="244"/>
      <c r="DP74" s="244"/>
      <c r="DQ74" s="244"/>
      <c r="DR74" s="244"/>
      <c r="DS74" s="472"/>
      <c r="DT74" s="402">
        <f t="shared" si="94"/>
        <v>0</v>
      </c>
      <c r="DU74" s="100">
        <f t="shared" si="95"/>
        <v>1</v>
      </c>
      <c r="DV74" s="100">
        <f t="shared" si="96"/>
        <v>0</v>
      </c>
      <c r="DW74" s="100">
        <f t="shared" si="97"/>
        <v>0</v>
      </c>
      <c r="DX74" s="100">
        <f t="shared" si="98"/>
        <v>0</v>
      </c>
      <c r="DY74" s="229">
        <f t="shared" si="99"/>
        <v>0</v>
      </c>
      <c r="DZ74" s="100">
        <f t="shared" si="100"/>
        <v>1</v>
      </c>
      <c r="EA74" s="400">
        <f t="shared" si="101"/>
        <v>0</v>
      </c>
      <c r="EB74" s="402">
        <f t="shared" si="102"/>
        <v>0</v>
      </c>
      <c r="EC74" s="19">
        <f t="shared" si="103"/>
        <v>0</v>
      </c>
      <c r="ED74" s="19">
        <f t="shared" si="104"/>
        <v>1</v>
      </c>
      <c r="EE74" s="19">
        <f t="shared" si="105"/>
        <v>0</v>
      </c>
      <c r="EF74" s="402">
        <f t="shared" si="106"/>
        <v>0</v>
      </c>
      <c r="EG74" s="400">
        <f t="shared" si="107"/>
        <v>0</v>
      </c>
      <c r="EH74" s="400">
        <f t="shared" si="108"/>
        <v>1</v>
      </c>
      <c r="EI74" s="402">
        <f t="shared" si="109"/>
        <v>0</v>
      </c>
      <c r="EJ74" s="229">
        <f t="shared" si="110"/>
        <v>2</v>
      </c>
      <c r="EK74" s="398">
        <f t="shared" si="111"/>
        <v>3314.5</v>
      </c>
      <c r="EL74" s="398">
        <f t="shared" si="112"/>
        <v>129.65</v>
      </c>
      <c r="EM74" s="398">
        <f t="shared" si="113"/>
        <v>52.95</v>
      </c>
      <c r="EN74" s="398">
        <f t="shared" si="114"/>
        <v>534.5</v>
      </c>
      <c r="EO74" s="398">
        <f t="shared" si="115"/>
        <v>1.0900000000000001</v>
      </c>
      <c r="EP74" s="398">
        <f t="shared" si="116"/>
        <v>3.79</v>
      </c>
      <c r="EQ74" s="398">
        <f t="shared" si="117"/>
        <v>1052.3</v>
      </c>
      <c r="ER74" s="398" t="str">
        <f t="shared" si="118"/>
        <v/>
      </c>
      <c r="ES74" s="398" t="str">
        <f t="shared" si="119"/>
        <v/>
      </c>
      <c r="ET74" s="398">
        <f t="shared" si="120"/>
        <v>32.92</v>
      </c>
      <c r="EU74" s="172">
        <f t="shared" si="121"/>
        <v>5717</v>
      </c>
      <c r="EV74" s="57">
        <f t="shared" si="122"/>
        <v>144.17263308075755</v>
      </c>
      <c r="EW74" s="57">
        <f t="shared" si="123"/>
        <v>3.3158567774936061</v>
      </c>
      <c r="EX74" s="57">
        <f t="shared" si="124"/>
        <v>4.3571281629294392</v>
      </c>
      <c r="EY74" s="57">
        <f t="shared" si="125"/>
        <v>26.672987674035628</v>
      </c>
      <c r="EZ74" s="57">
        <f t="shared" si="126"/>
        <v>3.9748381803263746E-2</v>
      </c>
      <c r="FA74" s="57">
        <f t="shared" si="127"/>
        <v>0.20359924791834544</v>
      </c>
      <c r="FB74" s="57">
        <f t="shared" si="128"/>
        <v>17.245985141870065</v>
      </c>
      <c r="FC74" s="57" t="str">
        <f t="shared" si="129"/>
        <v/>
      </c>
      <c r="FD74" s="57" t="str">
        <f t="shared" si="130"/>
        <v/>
      </c>
      <c r="FE74" s="57">
        <f t="shared" si="131"/>
        <v>0.68538640428220765</v>
      </c>
      <c r="FF74" s="56">
        <f t="shared" si="132"/>
        <v>161.255747045384</v>
      </c>
      <c r="FG74" s="59">
        <f t="shared" si="133"/>
        <v>80.650625258436946</v>
      </c>
      <c r="FH74" s="59">
        <f t="shared" si="134"/>
        <v>1.8549007301717793</v>
      </c>
      <c r="FI74" s="59">
        <f t="shared" si="135"/>
        <v>2.4373912244119609</v>
      </c>
      <c r="FJ74" s="59">
        <f t="shared" si="136"/>
        <v>14.920953356082329</v>
      </c>
      <c r="FK74" s="59">
        <f t="shared" si="137"/>
        <v>2.2235370034815308E-2</v>
      </c>
      <c r="FL74" s="59">
        <f t="shared" si="138"/>
        <v>0.11389406086219063</v>
      </c>
      <c r="FM74" s="59">
        <f t="shared" si="139"/>
        <v>9.624567478638312</v>
      </c>
      <c r="FN74" s="59" t="str">
        <f t="shared" si="140"/>
        <v/>
      </c>
      <c r="FO74" s="59" t="str">
        <f t="shared" si="141"/>
        <v/>
      </c>
      <c r="FP74" s="59">
        <f t="shared" si="142"/>
        <v>0.38249758669571088</v>
      </c>
      <c r="FQ74" s="66">
        <f t="shared" si="143"/>
        <v>89.992934934665982</v>
      </c>
      <c r="FR74" s="331">
        <f t="shared" si="163"/>
        <v>-0.11877814470145627</v>
      </c>
      <c r="FS74" s="331">
        <f t="shared" si="144"/>
        <v>0.11877814470145627</v>
      </c>
      <c r="FT74" s="400">
        <f t="shared" si="145"/>
        <v>0</v>
      </c>
      <c r="FU74" s="400">
        <f t="shared" si="146"/>
        <v>1</v>
      </c>
      <c r="FV74" s="400">
        <f t="shared" si="147"/>
        <v>0</v>
      </c>
      <c r="FW74" s="402">
        <f t="shared" si="148"/>
        <v>0</v>
      </c>
      <c r="FX74" s="222">
        <f t="shared" si="149"/>
        <v>80.650625258436946</v>
      </c>
      <c r="FY74" s="222">
        <f t="shared" si="150"/>
        <v>0</v>
      </c>
      <c r="FZ74" s="222">
        <f t="shared" si="151"/>
        <v>0</v>
      </c>
      <c r="GA74" s="221">
        <f t="shared" si="152"/>
        <v>89.992934934665982</v>
      </c>
      <c r="GB74" s="222">
        <f t="shared" si="153"/>
        <v>0</v>
      </c>
      <c r="GC74" s="222">
        <f t="shared" si="154"/>
        <v>0</v>
      </c>
      <c r="GD74" s="222">
        <f t="shared" si="155"/>
        <v>0</v>
      </c>
      <c r="GE74" s="222">
        <f t="shared" si="156"/>
        <v>0</v>
      </c>
      <c r="GF74" s="222">
        <f t="shared" si="157"/>
        <v>0</v>
      </c>
      <c r="GG74" s="398">
        <f t="shared" si="158"/>
        <v>0</v>
      </c>
      <c r="GH74" s="399">
        <f t="shared" si="159"/>
        <v>0</v>
      </c>
      <c r="GI74" s="398" t="str">
        <f t="shared" si="160"/>
        <v>Na</v>
      </c>
      <c r="GJ74" s="398" t="str">
        <f t="shared" si="161"/>
        <v>Cl</v>
      </c>
    </row>
    <row r="75" spans="1:192" ht="14.25">
      <c r="A75" s="402">
        <f t="shared" si="88"/>
        <v>70</v>
      </c>
      <c r="B75" s="399" t="s">
        <v>13</v>
      </c>
      <c r="C75" s="398" t="s">
        <v>160</v>
      </c>
      <c r="F75" s="558">
        <v>3481600</v>
      </c>
      <c r="G75" s="558">
        <v>5580832</v>
      </c>
      <c r="H75" s="410">
        <f t="shared" si="89"/>
        <v>481532.93000000005</v>
      </c>
      <c r="I75" s="410">
        <f t="shared" si="90"/>
        <v>5579039.4572000001</v>
      </c>
      <c r="J75" s="400">
        <v>142.9</v>
      </c>
      <c r="K75" s="400" t="s">
        <v>1356</v>
      </c>
      <c r="L75" s="19">
        <v>9.8000000000000007</v>
      </c>
      <c r="Q75" s="401" t="s">
        <v>1359</v>
      </c>
      <c r="R75" s="399" t="s">
        <v>2901</v>
      </c>
      <c r="S75" s="64" t="s">
        <v>2663</v>
      </c>
      <c r="T75" s="499" t="str">
        <f t="shared" si="91"/>
        <v>-</v>
      </c>
      <c r="U75" s="499" t="str">
        <f t="shared" si="92"/>
        <v>M</v>
      </c>
      <c r="V75" s="499" t="str">
        <f t="shared" si="93"/>
        <v>-</v>
      </c>
      <c r="W75" s="499" t="str">
        <f t="shared" si="162"/>
        <v>A</v>
      </c>
      <c r="X75" s="529" t="str">
        <f t="shared" si="87"/>
        <v>Na</v>
      </c>
      <c r="Y75" s="530" t="str">
        <f t="shared" si="86"/>
        <v>Cl</v>
      </c>
      <c r="Z75" s="60" t="s">
        <v>1446</v>
      </c>
      <c r="AA75" s="51">
        <v>26346</v>
      </c>
      <c r="AB75" s="100">
        <v>4</v>
      </c>
      <c r="AC75" s="2" t="s">
        <v>864</v>
      </c>
      <c r="AD75" s="2" t="s">
        <v>1516</v>
      </c>
      <c r="AE75" s="70"/>
      <c r="AF75" s="391">
        <v>19.7</v>
      </c>
      <c r="AH75" s="400">
        <v>5.87</v>
      </c>
      <c r="AI75" s="554"/>
      <c r="AJ75" s="400">
        <v>1.0086999999999999</v>
      </c>
      <c r="AK75" s="400">
        <v>20</v>
      </c>
      <c r="AM75" s="391">
        <v>0.93500000000000005</v>
      </c>
      <c r="AR75" s="69">
        <v>12760.05</v>
      </c>
      <c r="AS75" s="507">
        <f t="shared" si="84"/>
        <v>12657.554000000002</v>
      </c>
      <c r="AT75" s="509">
        <f t="shared" si="85"/>
        <v>-0.3278968900254397</v>
      </c>
      <c r="AU75" s="398">
        <v>3856</v>
      </c>
      <c r="AV75" s="59">
        <v>72.900000000000006</v>
      </c>
      <c r="AW75" s="161">
        <v>619.1</v>
      </c>
      <c r="AX75" s="59">
        <v>6727.5</v>
      </c>
      <c r="AY75" s="59">
        <v>30.57</v>
      </c>
      <c r="AZ75" s="448">
        <v>1162</v>
      </c>
      <c r="BA75" s="331">
        <v>4.0650000000000004</v>
      </c>
      <c r="BB75" s="117">
        <v>128.24</v>
      </c>
      <c r="BC75" s="117">
        <v>15.42</v>
      </c>
      <c r="BD75" s="117">
        <v>8.26</v>
      </c>
      <c r="BE75" s="117">
        <v>4.4400000000000004</v>
      </c>
      <c r="BF75" s="381">
        <v>1.026</v>
      </c>
      <c r="BG75" s="381">
        <v>0.82399999999999995</v>
      </c>
      <c r="BJ75" s="398">
        <v>6.63</v>
      </c>
      <c r="BK75" s="398">
        <v>0</v>
      </c>
      <c r="BM75" s="398">
        <v>17.28</v>
      </c>
      <c r="BO75" s="138"/>
      <c r="BP75" s="553"/>
      <c r="BQ75" s="138" t="s">
        <v>287</v>
      </c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49"/>
      <c r="CG75" s="138"/>
      <c r="CH75" s="138"/>
      <c r="CI75" s="138"/>
      <c r="CJ75" s="138"/>
      <c r="CK75" s="138"/>
      <c r="CL75" s="144">
        <v>3299</v>
      </c>
      <c r="CM75" s="138"/>
      <c r="CN75" s="138">
        <v>1681</v>
      </c>
      <c r="CO75" s="149"/>
      <c r="DB75" s="241"/>
      <c r="DC75" s="241"/>
      <c r="DD75" s="241"/>
      <c r="DE75" s="241"/>
      <c r="DF75" s="241"/>
      <c r="DG75" s="241"/>
      <c r="DH75" s="241"/>
      <c r="DI75" s="244"/>
      <c r="DJ75" s="244"/>
      <c r="DK75" s="244"/>
      <c r="DL75" s="244"/>
      <c r="DM75" s="244"/>
      <c r="DN75" s="244"/>
      <c r="DO75" s="244"/>
      <c r="DP75" s="244"/>
      <c r="DQ75" s="244"/>
      <c r="DR75" s="244"/>
      <c r="DS75" s="472"/>
      <c r="DT75" s="402">
        <f t="shared" si="94"/>
        <v>0</v>
      </c>
      <c r="DU75" s="100">
        <f t="shared" si="95"/>
        <v>1</v>
      </c>
      <c r="DV75" s="100">
        <f t="shared" si="96"/>
        <v>0</v>
      </c>
      <c r="DW75" s="100">
        <f t="shared" si="97"/>
        <v>0</v>
      </c>
      <c r="DX75" s="100">
        <f t="shared" si="98"/>
        <v>0</v>
      </c>
      <c r="DY75" s="229">
        <f t="shared" si="99"/>
        <v>0</v>
      </c>
      <c r="DZ75" s="100">
        <f t="shared" si="100"/>
        <v>1</v>
      </c>
      <c r="EA75" s="400">
        <f t="shared" si="101"/>
        <v>0</v>
      </c>
      <c r="EB75" s="402">
        <f t="shared" si="102"/>
        <v>0</v>
      </c>
      <c r="EC75" s="19">
        <f t="shared" si="103"/>
        <v>0</v>
      </c>
      <c r="ED75" s="19">
        <f t="shared" si="104"/>
        <v>1</v>
      </c>
      <c r="EE75" s="19">
        <f t="shared" si="105"/>
        <v>0</v>
      </c>
      <c r="EF75" s="402">
        <f t="shared" si="106"/>
        <v>0</v>
      </c>
      <c r="EG75" s="400">
        <f t="shared" si="107"/>
        <v>0</v>
      </c>
      <c r="EH75" s="400">
        <f t="shared" si="108"/>
        <v>1</v>
      </c>
      <c r="EI75" s="402">
        <f t="shared" si="109"/>
        <v>0</v>
      </c>
      <c r="EJ75" s="229">
        <f t="shared" si="110"/>
        <v>2</v>
      </c>
      <c r="EK75" s="398">
        <f t="shared" si="111"/>
        <v>3856</v>
      </c>
      <c r="EL75" s="398">
        <f t="shared" si="112"/>
        <v>128.24</v>
      </c>
      <c r="EM75" s="398">
        <f t="shared" si="113"/>
        <v>72.900000000000006</v>
      </c>
      <c r="EN75" s="398">
        <f t="shared" si="114"/>
        <v>619.1</v>
      </c>
      <c r="EO75" s="398">
        <f t="shared" si="115"/>
        <v>1.026</v>
      </c>
      <c r="EP75" s="398">
        <f t="shared" si="116"/>
        <v>4.4400000000000004</v>
      </c>
      <c r="EQ75" s="398">
        <f t="shared" si="117"/>
        <v>1162</v>
      </c>
      <c r="ER75" s="398" t="str">
        <f t="shared" si="118"/>
        <v/>
      </c>
      <c r="ES75" s="398">
        <f t="shared" si="119"/>
        <v>6.63</v>
      </c>
      <c r="ET75" s="398">
        <f t="shared" si="120"/>
        <v>30.57</v>
      </c>
      <c r="EU75" s="172">
        <f t="shared" si="121"/>
        <v>6727.5</v>
      </c>
      <c r="EV75" s="57">
        <f t="shared" si="122"/>
        <v>167.72655699484119</v>
      </c>
      <c r="EW75" s="57">
        <f t="shared" si="123"/>
        <v>3.2797953964194373</v>
      </c>
      <c r="EX75" s="57">
        <f t="shared" si="124"/>
        <v>5.9987656860728258</v>
      </c>
      <c r="EY75" s="57">
        <f t="shared" si="125"/>
        <v>30.894755227306749</v>
      </c>
      <c r="EZ75" s="57">
        <f t="shared" si="126"/>
        <v>3.7414531862521652E-2</v>
      </c>
      <c r="FA75" s="57">
        <f t="shared" si="127"/>
        <v>0.23851732473811446</v>
      </c>
      <c r="FB75" s="57">
        <f t="shared" si="128"/>
        <v>19.043841808279975</v>
      </c>
      <c r="FC75" s="57" t="str">
        <f t="shared" si="129"/>
        <v/>
      </c>
      <c r="FD75" s="57">
        <f t="shared" si="130"/>
        <v>0.1069270331860869</v>
      </c>
      <c r="FE75" s="57">
        <f t="shared" si="131"/>
        <v>0.63645997505793095</v>
      </c>
      <c r="FF75" s="56">
        <f t="shared" si="132"/>
        <v>189.75827151439933</v>
      </c>
      <c r="FG75" s="59">
        <f t="shared" si="133"/>
        <v>80.569668922346665</v>
      </c>
      <c r="FH75" s="59">
        <f t="shared" si="134"/>
        <v>1.5754930760945534</v>
      </c>
      <c r="FI75" s="59">
        <f t="shared" si="135"/>
        <v>2.8815863982975984</v>
      </c>
      <c r="FJ75" s="59">
        <f t="shared" si="136"/>
        <v>14.840704088247659</v>
      </c>
      <c r="FK75" s="59">
        <f t="shared" si="137"/>
        <v>1.7972564983496777E-2</v>
      </c>
      <c r="FL75" s="59">
        <f t="shared" si="138"/>
        <v>0.11457495003003489</v>
      </c>
      <c r="FM75" s="59">
        <f t="shared" si="139"/>
        <v>9.0881654715587388</v>
      </c>
      <c r="FN75" s="59" t="str">
        <f t="shared" si="140"/>
        <v/>
      </c>
      <c r="FO75" s="59">
        <f t="shared" si="141"/>
        <v>5.102807410191252E-2</v>
      </c>
      <c r="FP75" s="59">
        <f t="shared" si="142"/>
        <v>0.30373354429124261</v>
      </c>
      <c r="FQ75" s="66">
        <f t="shared" si="143"/>
        <v>90.557072910048106</v>
      </c>
      <c r="FR75" s="331">
        <f t="shared" si="163"/>
        <v>-0.3278968900254397</v>
      </c>
      <c r="FS75" s="331">
        <f t="shared" si="144"/>
        <v>0.3278968900254397</v>
      </c>
      <c r="FT75" s="400">
        <f t="shared" si="145"/>
        <v>0</v>
      </c>
      <c r="FU75" s="400">
        <f t="shared" si="146"/>
        <v>1</v>
      </c>
      <c r="FV75" s="400">
        <f t="shared" si="147"/>
        <v>0</v>
      </c>
      <c r="FW75" s="402">
        <f t="shared" si="148"/>
        <v>0</v>
      </c>
      <c r="FX75" s="222">
        <f t="shared" si="149"/>
        <v>80.569668922346665</v>
      </c>
      <c r="FY75" s="222">
        <f t="shared" si="150"/>
        <v>0</v>
      </c>
      <c r="FZ75" s="222">
        <f t="shared" si="151"/>
        <v>0</v>
      </c>
      <c r="GA75" s="221">
        <f t="shared" si="152"/>
        <v>90.557072910048106</v>
      </c>
      <c r="GB75" s="222">
        <f t="shared" si="153"/>
        <v>0</v>
      </c>
      <c r="GC75" s="222">
        <f t="shared" si="154"/>
        <v>0</v>
      </c>
      <c r="GD75" s="222">
        <f t="shared" si="155"/>
        <v>0</v>
      </c>
      <c r="GE75" s="222">
        <f t="shared" si="156"/>
        <v>0</v>
      </c>
      <c r="GF75" s="222">
        <f t="shared" si="157"/>
        <v>0</v>
      </c>
      <c r="GG75" s="398">
        <f t="shared" si="158"/>
        <v>0</v>
      </c>
      <c r="GH75" s="399">
        <f t="shared" si="159"/>
        <v>0</v>
      </c>
      <c r="GI75" s="398" t="str">
        <f t="shared" si="160"/>
        <v>Na</v>
      </c>
      <c r="GJ75" s="398" t="str">
        <f t="shared" si="161"/>
        <v>Cl</v>
      </c>
    </row>
    <row r="76" spans="1:192" ht="14.25">
      <c r="A76" s="402">
        <f t="shared" si="88"/>
        <v>71</v>
      </c>
      <c r="B76" s="399" t="s">
        <v>13</v>
      </c>
      <c r="C76" s="398" t="s">
        <v>160</v>
      </c>
      <c r="F76" s="558">
        <v>3481600</v>
      </c>
      <c r="G76" s="558">
        <v>5580832</v>
      </c>
      <c r="H76" s="410">
        <f t="shared" si="89"/>
        <v>481532.93000000005</v>
      </c>
      <c r="I76" s="410">
        <f t="shared" si="90"/>
        <v>5579039.4572000001</v>
      </c>
      <c r="J76" s="400">
        <v>142.9</v>
      </c>
      <c r="K76" s="400" t="s">
        <v>1356</v>
      </c>
      <c r="L76" s="19">
        <v>9.8000000000000007</v>
      </c>
      <c r="Q76" s="401" t="s">
        <v>1359</v>
      </c>
      <c r="R76" s="399" t="s">
        <v>2901</v>
      </c>
      <c r="S76" s="64" t="s">
        <v>2663</v>
      </c>
      <c r="T76" s="499" t="str">
        <f t="shared" si="91"/>
        <v>-</v>
      </c>
      <c r="U76" s="499" t="str">
        <f t="shared" si="92"/>
        <v>M</v>
      </c>
      <c r="V76" s="499" t="str">
        <f t="shared" si="93"/>
        <v>-</v>
      </c>
      <c r="W76" s="499" t="str">
        <f t="shared" si="162"/>
        <v>A</v>
      </c>
      <c r="X76" s="529" t="str">
        <f t="shared" si="87"/>
        <v>Na</v>
      </c>
      <c r="Y76" s="530" t="str">
        <f t="shared" si="86"/>
        <v>Cl</v>
      </c>
      <c r="Z76" s="60"/>
      <c r="AA76" s="51">
        <v>29999</v>
      </c>
      <c r="AB76" s="100">
        <v>5</v>
      </c>
      <c r="AD76" s="2" t="s">
        <v>1513</v>
      </c>
      <c r="AE76" s="70"/>
      <c r="AF76" s="391">
        <v>19.399999999999999</v>
      </c>
      <c r="AG76" s="400">
        <v>13500</v>
      </c>
      <c r="AH76" s="211">
        <v>5.9</v>
      </c>
      <c r="AI76" s="554"/>
      <c r="AM76" s="391">
        <v>2.97</v>
      </c>
      <c r="AQ76" s="398">
        <v>10870</v>
      </c>
      <c r="AR76" s="74">
        <v>11425</v>
      </c>
      <c r="AS76" s="507">
        <f t="shared" si="84"/>
        <v>10878</v>
      </c>
      <c r="AT76" s="509">
        <f t="shared" si="85"/>
        <v>-0.33560075908790515</v>
      </c>
      <c r="AU76" s="398">
        <v>3250</v>
      </c>
      <c r="AV76" s="59">
        <v>60</v>
      </c>
      <c r="AW76" s="161">
        <v>564</v>
      </c>
      <c r="AX76" s="222">
        <v>5690</v>
      </c>
      <c r="AY76" s="59">
        <v>39.299999999999997</v>
      </c>
      <c r="AZ76" s="448">
        <v>1110</v>
      </c>
      <c r="BB76" s="117">
        <v>148</v>
      </c>
      <c r="BC76" s="117"/>
      <c r="BD76" s="218">
        <v>2.7</v>
      </c>
      <c r="BE76" s="217">
        <v>4.2</v>
      </c>
      <c r="BF76" s="381"/>
      <c r="BJ76" s="57">
        <v>9.8000000000000007</v>
      </c>
      <c r="BO76" s="138"/>
      <c r="BP76" s="553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49"/>
      <c r="CG76" s="138"/>
      <c r="CH76" s="138"/>
      <c r="CI76" s="138"/>
      <c r="CJ76" s="138"/>
      <c r="CK76" s="138"/>
      <c r="CL76" s="144"/>
      <c r="CM76" s="138"/>
      <c r="CN76" s="138">
        <v>2068</v>
      </c>
      <c r="CO76" s="149"/>
      <c r="DB76" s="241"/>
      <c r="DC76" s="241"/>
      <c r="DD76" s="241"/>
      <c r="DE76" s="241"/>
      <c r="DF76" s="241"/>
      <c r="DG76" s="241"/>
      <c r="DH76" s="241"/>
      <c r="DI76" s="244"/>
      <c r="DJ76" s="244"/>
      <c r="DK76" s="244"/>
      <c r="DL76" s="244"/>
      <c r="DM76" s="244"/>
      <c r="DN76" s="244"/>
      <c r="DO76" s="244"/>
      <c r="DP76" s="244"/>
      <c r="DQ76" s="244"/>
      <c r="DR76" s="244"/>
      <c r="DS76" s="472"/>
      <c r="DT76" s="402">
        <f t="shared" si="94"/>
        <v>0</v>
      </c>
      <c r="DU76" s="100">
        <f t="shared" si="95"/>
        <v>1</v>
      </c>
      <c r="DV76" s="100">
        <f t="shared" si="96"/>
        <v>0</v>
      </c>
      <c r="DW76" s="100">
        <f t="shared" si="97"/>
        <v>0</v>
      </c>
      <c r="DX76" s="100">
        <f t="shared" si="98"/>
        <v>0</v>
      </c>
      <c r="DY76" s="229">
        <f t="shared" si="99"/>
        <v>0</v>
      </c>
      <c r="DZ76" s="100">
        <f t="shared" si="100"/>
        <v>1</v>
      </c>
      <c r="EA76" s="400">
        <f t="shared" si="101"/>
        <v>0</v>
      </c>
      <c r="EB76" s="402">
        <f t="shared" si="102"/>
        <v>0</v>
      </c>
      <c r="EC76" s="19">
        <f t="shared" si="103"/>
        <v>0</v>
      </c>
      <c r="ED76" s="19">
        <f t="shared" si="104"/>
        <v>1</v>
      </c>
      <c r="EE76" s="19">
        <f t="shared" si="105"/>
        <v>0</v>
      </c>
      <c r="EF76" s="402">
        <f t="shared" si="106"/>
        <v>0</v>
      </c>
      <c r="EG76" s="400">
        <f t="shared" si="107"/>
        <v>0</v>
      </c>
      <c r="EH76" s="400">
        <f t="shared" si="108"/>
        <v>1</v>
      </c>
      <c r="EI76" s="402">
        <f t="shared" si="109"/>
        <v>0</v>
      </c>
      <c r="EJ76" s="229">
        <f t="shared" si="110"/>
        <v>2</v>
      </c>
      <c r="EK76" s="398">
        <f t="shared" si="111"/>
        <v>3250</v>
      </c>
      <c r="EL76" s="398">
        <f t="shared" si="112"/>
        <v>148</v>
      </c>
      <c r="EM76" s="398">
        <f t="shared" si="113"/>
        <v>60</v>
      </c>
      <c r="EN76" s="398">
        <f t="shared" si="114"/>
        <v>564</v>
      </c>
      <c r="EO76" s="398" t="str">
        <f t="shared" si="115"/>
        <v/>
      </c>
      <c r="EP76" s="398">
        <f t="shared" si="116"/>
        <v>4.2</v>
      </c>
      <c r="EQ76" s="398">
        <f t="shared" si="117"/>
        <v>1110</v>
      </c>
      <c r="ER76" s="398" t="str">
        <f t="shared" si="118"/>
        <v/>
      </c>
      <c r="ES76" s="398">
        <f t="shared" si="119"/>
        <v>9.8000000000000007</v>
      </c>
      <c r="ET76" s="398">
        <f t="shared" si="120"/>
        <v>39.299999999999997</v>
      </c>
      <c r="EU76" s="172">
        <f t="shared" si="121"/>
        <v>5690</v>
      </c>
      <c r="EV76" s="57">
        <f t="shared" si="122"/>
        <v>141.36704103558969</v>
      </c>
      <c r="EW76" s="57">
        <f t="shared" si="123"/>
        <v>3.785166240409207</v>
      </c>
      <c r="EX76" s="57">
        <f t="shared" si="124"/>
        <v>4.9372557087019135</v>
      </c>
      <c r="EY76" s="57">
        <f t="shared" si="125"/>
        <v>28.145117021807472</v>
      </c>
      <c r="EZ76" s="57" t="str">
        <f t="shared" si="126"/>
        <v/>
      </c>
      <c r="FA76" s="57">
        <f t="shared" si="127"/>
        <v>0.22562449637389204</v>
      </c>
      <c r="FB76" s="57">
        <f t="shared" si="128"/>
        <v>18.191621692935261</v>
      </c>
      <c r="FC76" s="57" t="str">
        <f t="shared" si="129"/>
        <v/>
      </c>
      <c r="FD76" s="57">
        <f t="shared" si="130"/>
        <v>0.15805202492061113</v>
      </c>
      <c r="FE76" s="57">
        <f t="shared" si="131"/>
        <v>0.81821645468683957</v>
      </c>
      <c r="FF76" s="56">
        <f t="shared" si="132"/>
        <v>160.49417538713223</v>
      </c>
      <c r="FG76" s="59">
        <f t="shared" si="133"/>
        <v>79.214882348353797</v>
      </c>
      <c r="FH76" s="59">
        <f t="shared" si="134"/>
        <v>2.1210141784568424</v>
      </c>
      <c r="FI76" s="59">
        <f t="shared" si="135"/>
        <v>2.7665863784338405</v>
      </c>
      <c r="FJ76" s="59">
        <f t="shared" si="136"/>
        <v>15.771088630212191</v>
      </c>
      <c r="FK76" s="59" t="str">
        <f t="shared" si="137"/>
        <v/>
      </c>
      <c r="FL76" s="59">
        <f t="shared" si="138"/>
        <v>0.12642846454333642</v>
      </c>
      <c r="FM76" s="59">
        <f t="shared" si="139"/>
        <v>10.12546618356277</v>
      </c>
      <c r="FN76" s="59" t="str">
        <f t="shared" si="140"/>
        <v/>
      </c>
      <c r="FO76" s="59">
        <f t="shared" si="141"/>
        <v>8.797184003660137E-2</v>
      </c>
      <c r="FP76" s="59">
        <f t="shared" si="142"/>
        <v>0.45541970818267591</v>
      </c>
      <c r="FQ76" s="66">
        <f t="shared" si="143"/>
        <v>89.33114226821796</v>
      </c>
      <c r="FR76" s="331">
        <f t="shared" si="163"/>
        <v>-0.33560075908790515</v>
      </c>
      <c r="FS76" s="331">
        <f t="shared" si="144"/>
        <v>0.33560075908790515</v>
      </c>
      <c r="FT76" s="400">
        <f t="shared" si="145"/>
        <v>0</v>
      </c>
      <c r="FU76" s="400">
        <f t="shared" si="146"/>
        <v>1</v>
      </c>
      <c r="FV76" s="400">
        <f t="shared" si="147"/>
        <v>0</v>
      </c>
      <c r="FW76" s="402">
        <f t="shared" si="148"/>
        <v>0</v>
      </c>
      <c r="FX76" s="222">
        <f t="shared" si="149"/>
        <v>79.214882348353797</v>
      </c>
      <c r="FY76" s="222">
        <f t="shared" si="150"/>
        <v>0</v>
      </c>
      <c r="FZ76" s="222">
        <f t="shared" si="151"/>
        <v>0</v>
      </c>
      <c r="GA76" s="221">
        <f t="shared" si="152"/>
        <v>89.33114226821796</v>
      </c>
      <c r="GB76" s="222">
        <f t="shared" si="153"/>
        <v>0</v>
      </c>
      <c r="GC76" s="222">
        <f t="shared" si="154"/>
        <v>0</v>
      </c>
      <c r="GD76" s="222">
        <f t="shared" si="155"/>
        <v>0</v>
      </c>
      <c r="GE76" s="222">
        <f t="shared" si="156"/>
        <v>0</v>
      </c>
      <c r="GF76" s="222">
        <f t="shared" si="157"/>
        <v>0</v>
      </c>
      <c r="GG76" s="398">
        <f t="shared" si="158"/>
        <v>0</v>
      </c>
      <c r="GH76" s="399">
        <f t="shared" si="159"/>
        <v>0</v>
      </c>
      <c r="GI76" s="398" t="str">
        <f t="shared" si="160"/>
        <v>Na</v>
      </c>
      <c r="GJ76" s="398" t="str">
        <f t="shared" si="161"/>
        <v>Cl</v>
      </c>
    </row>
    <row r="77" spans="1:192" ht="14.25">
      <c r="A77" s="402">
        <f t="shared" si="88"/>
        <v>72</v>
      </c>
      <c r="B77" s="399" t="s">
        <v>13</v>
      </c>
      <c r="C77" s="398" t="s">
        <v>160</v>
      </c>
      <c r="F77" s="558">
        <v>3481600</v>
      </c>
      <c r="G77" s="558">
        <v>5580832</v>
      </c>
      <c r="H77" s="410">
        <f t="shared" si="89"/>
        <v>481532.93000000005</v>
      </c>
      <c r="I77" s="410">
        <f t="shared" si="90"/>
        <v>5579039.4572000001</v>
      </c>
      <c r="J77" s="400">
        <v>142.9</v>
      </c>
      <c r="K77" s="400" t="s">
        <v>1356</v>
      </c>
      <c r="L77" s="19">
        <v>9.8000000000000007</v>
      </c>
      <c r="Q77" s="401" t="s">
        <v>1359</v>
      </c>
      <c r="R77" s="399" t="s">
        <v>2901</v>
      </c>
      <c r="S77" s="64" t="s">
        <v>2663</v>
      </c>
      <c r="T77" s="499" t="str">
        <f t="shared" si="91"/>
        <v>-</v>
      </c>
      <c r="U77" s="499" t="str">
        <f t="shared" si="92"/>
        <v>M</v>
      </c>
      <c r="V77" s="499" t="str">
        <f t="shared" si="93"/>
        <v>-</v>
      </c>
      <c r="W77" s="499" t="str">
        <f t="shared" si="162"/>
        <v>A</v>
      </c>
      <c r="X77" s="529" t="str">
        <f t="shared" si="87"/>
        <v>Na</v>
      </c>
      <c r="Y77" s="530" t="str">
        <f t="shared" si="86"/>
        <v>Cl</v>
      </c>
      <c r="Z77" s="60"/>
      <c r="AA77" s="51">
        <v>33107</v>
      </c>
      <c r="AB77" s="100">
        <v>6</v>
      </c>
      <c r="AD77" s="2" t="s">
        <v>1513</v>
      </c>
      <c r="AE77" s="70"/>
      <c r="AF77" s="391">
        <v>19.899999999999999</v>
      </c>
      <c r="AG77" s="400">
        <v>13700</v>
      </c>
      <c r="AH77" s="211">
        <v>5.9</v>
      </c>
      <c r="AI77" s="554"/>
      <c r="AM77" s="367">
        <v>1.1000000000000001</v>
      </c>
      <c r="AQ77" s="398">
        <v>11175</v>
      </c>
      <c r="AR77" s="74">
        <v>11702</v>
      </c>
      <c r="AS77" s="507">
        <f t="shared" si="84"/>
        <v>10904.5</v>
      </c>
      <c r="AT77" s="509">
        <f t="shared" si="85"/>
        <v>-0.5273237092507046</v>
      </c>
      <c r="AU77" s="398">
        <v>3300</v>
      </c>
      <c r="AV77" s="59">
        <v>50</v>
      </c>
      <c r="AW77" s="161">
        <v>561</v>
      </c>
      <c r="AX77" s="222">
        <v>5760</v>
      </c>
      <c r="AY77" s="59">
        <v>26.3</v>
      </c>
      <c r="AZ77" s="448">
        <v>1074</v>
      </c>
      <c r="BB77" s="117">
        <v>115</v>
      </c>
      <c r="BC77" s="117"/>
      <c r="BD77" s="218">
        <v>6.7</v>
      </c>
      <c r="BE77" s="217">
        <v>4.5</v>
      </c>
      <c r="BF77" s="381"/>
      <c r="BJ77" s="57">
        <v>7</v>
      </c>
      <c r="BO77" s="138"/>
      <c r="BP77" s="553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49"/>
      <c r="CG77" s="138"/>
      <c r="CH77" s="138"/>
      <c r="CI77" s="138"/>
      <c r="CJ77" s="138"/>
      <c r="CK77" s="138"/>
      <c r="CL77" s="144"/>
      <c r="CM77" s="138"/>
      <c r="CN77" s="138">
        <v>1958</v>
      </c>
      <c r="CO77" s="149"/>
      <c r="DB77" s="241"/>
      <c r="DC77" s="241"/>
      <c r="DD77" s="241"/>
      <c r="DE77" s="241"/>
      <c r="DF77" s="241"/>
      <c r="DG77" s="241"/>
      <c r="DH77" s="241"/>
      <c r="DI77" s="244"/>
      <c r="DJ77" s="244"/>
      <c r="DK77" s="244"/>
      <c r="DL77" s="244"/>
      <c r="DM77" s="244"/>
      <c r="DN77" s="244"/>
      <c r="DO77" s="244"/>
      <c r="DP77" s="244"/>
      <c r="DQ77" s="244"/>
      <c r="DR77" s="244"/>
      <c r="DS77" s="472"/>
      <c r="DT77" s="402">
        <f t="shared" si="94"/>
        <v>0</v>
      </c>
      <c r="DU77" s="100">
        <f t="shared" si="95"/>
        <v>1</v>
      </c>
      <c r="DV77" s="100">
        <f t="shared" si="96"/>
        <v>0</v>
      </c>
      <c r="DW77" s="100">
        <f t="shared" si="97"/>
        <v>0</v>
      </c>
      <c r="DX77" s="100">
        <f t="shared" si="98"/>
        <v>0</v>
      </c>
      <c r="DY77" s="229">
        <f t="shared" si="99"/>
        <v>0</v>
      </c>
      <c r="DZ77" s="100">
        <f t="shared" si="100"/>
        <v>1</v>
      </c>
      <c r="EA77" s="400">
        <f t="shared" si="101"/>
        <v>0</v>
      </c>
      <c r="EB77" s="402">
        <f t="shared" si="102"/>
        <v>0</v>
      </c>
      <c r="EC77" s="19">
        <f t="shared" si="103"/>
        <v>0</v>
      </c>
      <c r="ED77" s="19">
        <f t="shared" si="104"/>
        <v>1</v>
      </c>
      <c r="EE77" s="19">
        <f t="shared" si="105"/>
        <v>0</v>
      </c>
      <c r="EF77" s="402">
        <f t="shared" si="106"/>
        <v>0</v>
      </c>
      <c r="EG77" s="400">
        <f t="shared" si="107"/>
        <v>0</v>
      </c>
      <c r="EH77" s="400">
        <f t="shared" si="108"/>
        <v>1</v>
      </c>
      <c r="EI77" s="402">
        <f t="shared" si="109"/>
        <v>0</v>
      </c>
      <c r="EJ77" s="229">
        <f t="shared" si="110"/>
        <v>2</v>
      </c>
      <c r="EK77" s="398">
        <f t="shared" si="111"/>
        <v>3300</v>
      </c>
      <c r="EL77" s="398">
        <f t="shared" si="112"/>
        <v>115</v>
      </c>
      <c r="EM77" s="398">
        <f t="shared" si="113"/>
        <v>50</v>
      </c>
      <c r="EN77" s="398">
        <f t="shared" si="114"/>
        <v>561</v>
      </c>
      <c r="EO77" s="398" t="str">
        <f t="shared" si="115"/>
        <v/>
      </c>
      <c r="EP77" s="398">
        <f t="shared" si="116"/>
        <v>4.5</v>
      </c>
      <c r="EQ77" s="398">
        <f t="shared" si="117"/>
        <v>1074</v>
      </c>
      <c r="ER77" s="398" t="str">
        <f t="shared" si="118"/>
        <v/>
      </c>
      <c r="ES77" s="398">
        <f t="shared" si="119"/>
        <v>7</v>
      </c>
      <c r="ET77" s="398">
        <f t="shared" si="120"/>
        <v>26.3</v>
      </c>
      <c r="EU77" s="172">
        <f t="shared" si="121"/>
        <v>5760</v>
      </c>
      <c r="EV77" s="57">
        <f t="shared" si="122"/>
        <v>143.5419185899834</v>
      </c>
      <c r="EW77" s="57">
        <f t="shared" si="123"/>
        <v>2.9411764705882351</v>
      </c>
      <c r="EX77" s="57">
        <f t="shared" si="124"/>
        <v>4.1143797572515943</v>
      </c>
      <c r="EY77" s="57">
        <f t="shared" si="125"/>
        <v>27.99540895254254</v>
      </c>
      <c r="EZ77" s="57" t="str">
        <f t="shared" si="126"/>
        <v/>
      </c>
      <c r="FA77" s="57">
        <f t="shared" si="127"/>
        <v>0.24174053182917005</v>
      </c>
      <c r="FB77" s="57">
        <f t="shared" si="128"/>
        <v>17.601623151542764</v>
      </c>
      <c r="FC77" s="57" t="str">
        <f t="shared" si="129"/>
        <v/>
      </c>
      <c r="FD77" s="57">
        <f t="shared" si="130"/>
        <v>0.11289430351472222</v>
      </c>
      <c r="FE77" s="57">
        <f t="shared" si="131"/>
        <v>0.5475596121695645</v>
      </c>
      <c r="FF77" s="56">
        <f t="shared" si="132"/>
        <v>162.46862042704424</v>
      </c>
      <c r="FG77" s="59">
        <f t="shared" si="133"/>
        <v>80.265171887199045</v>
      </c>
      <c r="FH77" s="59">
        <f t="shared" si="134"/>
        <v>1.6446348027204354</v>
      </c>
      <c r="FI77" s="59">
        <f t="shared" si="135"/>
        <v>2.3006617277307058</v>
      </c>
      <c r="FJ77" s="59">
        <f t="shared" si="136"/>
        <v>15.654356119112522</v>
      </c>
      <c r="FK77" s="59" t="str">
        <f t="shared" si="137"/>
        <v/>
      </c>
      <c r="FL77" s="59">
        <f t="shared" si="138"/>
        <v>0.13517546323729607</v>
      </c>
      <c r="FM77" s="59">
        <f t="shared" si="139"/>
        <v>9.739144149598987</v>
      </c>
      <c r="FN77" s="59" t="str">
        <f t="shared" si="140"/>
        <v/>
      </c>
      <c r="FO77" s="59">
        <f t="shared" si="141"/>
        <v>6.246548321892062E-2</v>
      </c>
      <c r="FP77" s="59">
        <f t="shared" si="142"/>
        <v>0.30296989928173146</v>
      </c>
      <c r="FQ77" s="66">
        <f t="shared" si="143"/>
        <v>89.895420467900365</v>
      </c>
      <c r="FR77" s="331">
        <f t="shared" si="163"/>
        <v>-0.5273237092507046</v>
      </c>
      <c r="FS77" s="331">
        <f t="shared" si="144"/>
        <v>0.5273237092507046</v>
      </c>
      <c r="FT77" s="400">
        <f t="shared" si="145"/>
        <v>0</v>
      </c>
      <c r="FU77" s="400">
        <f t="shared" si="146"/>
        <v>1</v>
      </c>
      <c r="FV77" s="400">
        <f t="shared" si="147"/>
        <v>0</v>
      </c>
      <c r="FW77" s="402">
        <f t="shared" si="148"/>
        <v>0</v>
      </c>
      <c r="FX77" s="222">
        <f t="shared" si="149"/>
        <v>80.265171887199045</v>
      </c>
      <c r="FY77" s="222">
        <f t="shared" si="150"/>
        <v>0</v>
      </c>
      <c r="FZ77" s="222">
        <f t="shared" si="151"/>
        <v>0</v>
      </c>
      <c r="GA77" s="221">
        <f t="shared" si="152"/>
        <v>89.895420467900365</v>
      </c>
      <c r="GB77" s="222">
        <f t="shared" si="153"/>
        <v>0</v>
      </c>
      <c r="GC77" s="222">
        <f t="shared" si="154"/>
        <v>0</v>
      </c>
      <c r="GD77" s="222">
        <f t="shared" si="155"/>
        <v>0</v>
      </c>
      <c r="GE77" s="222">
        <f t="shared" si="156"/>
        <v>0</v>
      </c>
      <c r="GF77" s="222">
        <f t="shared" si="157"/>
        <v>0</v>
      </c>
      <c r="GG77" s="398">
        <f t="shared" si="158"/>
        <v>0</v>
      </c>
      <c r="GH77" s="399">
        <f t="shared" si="159"/>
        <v>0</v>
      </c>
      <c r="GI77" s="398" t="str">
        <f t="shared" si="160"/>
        <v>Na</v>
      </c>
      <c r="GJ77" s="398" t="str">
        <f t="shared" si="161"/>
        <v>Cl</v>
      </c>
    </row>
    <row r="78" spans="1:192" ht="14.25">
      <c r="A78" s="402">
        <f t="shared" si="88"/>
        <v>73</v>
      </c>
      <c r="B78" s="399" t="s">
        <v>13</v>
      </c>
      <c r="C78" s="398" t="s">
        <v>160</v>
      </c>
      <c r="F78" s="558">
        <v>3481600</v>
      </c>
      <c r="G78" s="558">
        <v>5580832</v>
      </c>
      <c r="H78" s="410">
        <f t="shared" si="89"/>
        <v>481532.93000000005</v>
      </c>
      <c r="I78" s="410">
        <f t="shared" si="90"/>
        <v>5579039.4572000001</v>
      </c>
      <c r="J78" s="400">
        <v>142.9</v>
      </c>
      <c r="K78" s="400" t="s">
        <v>1356</v>
      </c>
      <c r="L78" s="19">
        <v>9.8000000000000007</v>
      </c>
      <c r="Q78" s="401" t="s">
        <v>1359</v>
      </c>
      <c r="R78" s="399" t="s">
        <v>2901</v>
      </c>
      <c r="S78" s="64" t="s">
        <v>2663</v>
      </c>
      <c r="T78" s="499" t="str">
        <f t="shared" si="91"/>
        <v>T</v>
      </c>
      <c r="U78" s="499" t="str">
        <f t="shared" si="92"/>
        <v>M</v>
      </c>
      <c r="V78" s="499" t="str">
        <f t="shared" si="93"/>
        <v>-</v>
      </c>
      <c r="W78" s="499" t="str">
        <f t="shared" si="162"/>
        <v>A</v>
      </c>
      <c r="X78" s="529" t="str">
        <f t="shared" si="87"/>
        <v>Na</v>
      </c>
      <c r="Y78" s="530" t="str">
        <f t="shared" si="86"/>
        <v>Cl</v>
      </c>
      <c r="Z78" s="60"/>
      <c r="AA78" s="51">
        <v>36348</v>
      </c>
      <c r="AB78" s="100">
        <v>7</v>
      </c>
      <c r="AD78" s="2" t="s">
        <v>1513</v>
      </c>
      <c r="AE78" s="70"/>
      <c r="AF78" s="391">
        <v>20.100000000000001</v>
      </c>
      <c r="AG78" s="400">
        <v>18970</v>
      </c>
      <c r="AH78" s="400">
        <v>5.91</v>
      </c>
      <c r="AI78" s="554"/>
      <c r="AM78" s="391">
        <v>1.1100000000000001</v>
      </c>
      <c r="AQ78" s="398">
        <v>11922</v>
      </c>
      <c r="AR78" s="69">
        <v>12455.5</v>
      </c>
      <c r="AS78" s="507">
        <f t="shared" si="84"/>
        <v>10036.4</v>
      </c>
      <c r="AT78" s="509">
        <f t="shared" si="85"/>
        <v>3.8745228076272586</v>
      </c>
      <c r="AU78" s="398">
        <v>3103</v>
      </c>
      <c r="AV78" s="59">
        <v>57</v>
      </c>
      <c r="AW78" s="161">
        <v>602</v>
      </c>
      <c r="AX78" s="222">
        <v>5027</v>
      </c>
      <c r="AY78" s="59">
        <v>33</v>
      </c>
      <c r="AZ78" s="448">
        <v>1067</v>
      </c>
      <c r="BB78" s="117">
        <v>122</v>
      </c>
      <c r="BC78" s="117"/>
      <c r="BD78" s="218">
        <v>8.8000000000000007</v>
      </c>
      <c r="BE78" s="217">
        <v>4.5999999999999996</v>
      </c>
      <c r="BF78" s="381"/>
      <c r="BJ78" s="59">
        <v>12</v>
      </c>
      <c r="BO78" s="138"/>
      <c r="BP78" s="553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49"/>
      <c r="CG78" s="138"/>
      <c r="CH78" s="138"/>
      <c r="CI78" s="138"/>
      <c r="CJ78" s="138"/>
      <c r="CK78" s="138"/>
      <c r="CL78" s="144"/>
      <c r="CM78" s="138"/>
      <c r="CN78" s="138">
        <v>1706</v>
      </c>
      <c r="CO78" s="149"/>
      <c r="DB78" s="241"/>
      <c r="DC78" s="241"/>
      <c r="DD78" s="241"/>
      <c r="DE78" s="241"/>
      <c r="DF78" s="241"/>
      <c r="DG78" s="241"/>
      <c r="DH78" s="241"/>
      <c r="DI78" s="244"/>
      <c r="DJ78" s="244"/>
      <c r="DK78" s="244"/>
      <c r="DL78" s="244"/>
      <c r="DM78" s="244"/>
      <c r="DN78" s="244"/>
      <c r="DO78" s="244"/>
      <c r="DP78" s="244"/>
      <c r="DQ78" s="244"/>
      <c r="DR78" s="244"/>
      <c r="DS78" s="472"/>
      <c r="DT78" s="402">
        <f t="shared" si="94"/>
        <v>0</v>
      </c>
      <c r="DU78" s="100">
        <f t="shared" si="95"/>
        <v>1</v>
      </c>
      <c r="DV78" s="100">
        <f t="shared" si="96"/>
        <v>0</v>
      </c>
      <c r="DW78" s="100">
        <f t="shared" si="97"/>
        <v>0</v>
      </c>
      <c r="DX78" s="100">
        <f t="shared" si="98"/>
        <v>0</v>
      </c>
      <c r="DY78" s="229">
        <f t="shared" si="99"/>
        <v>0</v>
      </c>
      <c r="DZ78" s="100">
        <f t="shared" si="100"/>
        <v>0</v>
      </c>
      <c r="EA78" s="400">
        <f t="shared" si="101"/>
        <v>1</v>
      </c>
      <c r="EB78" s="402">
        <f t="shared" si="102"/>
        <v>0</v>
      </c>
      <c r="EC78" s="19">
        <f t="shared" si="103"/>
        <v>0</v>
      </c>
      <c r="ED78" s="19">
        <f t="shared" si="104"/>
        <v>1</v>
      </c>
      <c r="EE78" s="19">
        <f t="shared" si="105"/>
        <v>0</v>
      </c>
      <c r="EF78" s="402">
        <f t="shared" si="106"/>
        <v>0</v>
      </c>
      <c r="EG78" s="400">
        <f t="shared" si="107"/>
        <v>0</v>
      </c>
      <c r="EH78" s="400">
        <f t="shared" si="108"/>
        <v>1</v>
      </c>
      <c r="EI78" s="402">
        <f t="shared" si="109"/>
        <v>0</v>
      </c>
      <c r="EJ78" s="229">
        <f t="shared" si="110"/>
        <v>3</v>
      </c>
      <c r="EK78" s="398">
        <f t="shared" si="111"/>
        <v>3103</v>
      </c>
      <c r="EL78" s="398">
        <f t="shared" si="112"/>
        <v>122</v>
      </c>
      <c r="EM78" s="398">
        <f t="shared" si="113"/>
        <v>57</v>
      </c>
      <c r="EN78" s="398">
        <f t="shared" si="114"/>
        <v>602</v>
      </c>
      <c r="EO78" s="398" t="str">
        <f t="shared" si="115"/>
        <v/>
      </c>
      <c r="EP78" s="398">
        <f t="shared" si="116"/>
        <v>4.5999999999999996</v>
      </c>
      <c r="EQ78" s="398">
        <f t="shared" si="117"/>
        <v>1067</v>
      </c>
      <c r="ER78" s="398" t="str">
        <f t="shared" si="118"/>
        <v/>
      </c>
      <c r="ES78" s="398">
        <f t="shared" si="119"/>
        <v>12</v>
      </c>
      <c r="ET78" s="398">
        <f t="shared" si="120"/>
        <v>33</v>
      </c>
      <c r="EU78" s="172">
        <f t="shared" si="121"/>
        <v>5027</v>
      </c>
      <c r="EV78" s="57">
        <f t="shared" si="122"/>
        <v>134.97290102567226</v>
      </c>
      <c r="EW78" s="57">
        <f t="shared" si="123"/>
        <v>3.1202046035805626</v>
      </c>
      <c r="EX78" s="57">
        <f t="shared" si="124"/>
        <v>4.6903929232668178</v>
      </c>
      <c r="EY78" s="57">
        <f t="shared" si="125"/>
        <v>30.041419232496629</v>
      </c>
      <c r="EZ78" s="57" t="str">
        <f t="shared" si="126"/>
        <v/>
      </c>
      <c r="FA78" s="57">
        <f t="shared" si="127"/>
        <v>0.24711254364759602</v>
      </c>
      <c r="FB78" s="57">
        <f t="shared" si="128"/>
        <v>17.486901212938669</v>
      </c>
      <c r="FC78" s="57" t="str">
        <f t="shared" si="129"/>
        <v/>
      </c>
      <c r="FD78" s="57">
        <f t="shared" si="130"/>
        <v>0.19353309173952382</v>
      </c>
      <c r="FE78" s="57">
        <f t="shared" si="131"/>
        <v>0.68705198485154473</v>
      </c>
      <c r="FF78" s="56">
        <f t="shared" si="132"/>
        <v>141.79336022339433</v>
      </c>
      <c r="FG78" s="59">
        <f t="shared" si="133"/>
        <v>77.986547433088219</v>
      </c>
      <c r="FH78" s="59">
        <f t="shared" si="134"/>
        <v>1.8028358468178209</v>
      </c>
      <c r="FI78" s="59">
        <f t="shared" si="135"/>
        <v>2.7100814119761347</v>
      </c>
      <c r="FJ78" s="59">
        <f t="shared" si="136"/>
        <v>17.357755135505119</v>
      </c>
      <c r="FK78" s="59" t="str">
        <f t="shared" si="137"/>
        <v/>
      </c>
      <c r="FL78" s="59">
        <f t="shared" si="138"/>
        <v>0.14278017261271461</v>
      </c>
      <c r="FM78" s="59">
        <f t="shared" si="139"/>
        <v>10.918337155222</v>
      </c>
      <c r="FN78" s="59" t="str">
        <f t="shared" si="140"/>
        <v/>
      </c>
      <c r="FO78" s="59">
        <f t="shared" si="141"/>
        <v>0.12083670631942295</v>
      </c>
      <c r="FP78" s="59">
        <f t="shared" si="142"/>
        <v>0.42897624470041967</v>
      </c>
      <c r="FQ78" s="66">
        <f t="shared" si="143"/>
        <v>88.53184989375815</v>
      </c>
      <c r="FR78" s="331">
        <f t="shared" si="163"/>
        <v>3.8745228076272586</v>
      </c>
      <c r="FS78" s="331">
        <f t="shared" si="144"/>
        <v>3.8745228076272586</v>
      </c>
      <c r="FT78" s="400">
        <f t="shared" si="145"/>
        <v>0</v>
      </c>
      <c r="FU78" s="400">
        <f t="shared" si="146"/>
        <v>1</v>
      </c>
      <c r="FV78" s="400">
        <f t="shared" si="147"/>
        <v>0</v>
      </c>
      <c r="FW78" s="402">
        <f t="shared" si="148"/>
        <v>0</v>
      </c>
      <c r="FX78" s="222">
        <f t="shared" si="149"/>
        <v>77.986547433088219</v>
      </c>
      <c r="FY78" s="222">
        <f t="shared" si="150"/>
        <v>0</v>
      </c>
      <c r="FZ78" s="222">
        <f t="shared" si="151"/>
        <v>0</v>
      </c>
      <c r="GA78" s="221">
        <f t="shared" si="152"/>
        <v>88.53184989375815</v>
      </c>
      <c r="GB78" s="222">
        <f t="shared" si="153"/>
        <v>0</v>
      </c>
      <c r="GC78" s="222">
        <f t="shared" si="154"/>
        <v>0</v>
      </c>
      <c r="GD78" s="222">
        <f t="shared" si="155"/>
        <v>0</v>
      </c>
      <c r="GE78" s="222">
        <f t="shared" si="156"/>
        <v>0</v>
      </c>
      <c r="GF78" s="222">
        <f t="shared" si="157"/>
        <v>0</v>
      </c>
      <c r="GG78" s="398">
        <f t="shared" si="158"/>
        <v>0</v>
      </c>
      <c r="GH78" s="399">
        <f t="shared" si="159"/>
        <v>0</v>
      </c>
      <c r="GI78" s="398" t="str">
        <f t="shared" si="160"/>
        <v>Na</v>
      </c>
      <c r="GJ78" s="398" t="str">
        <f t="shared" si="161"/>
        <v>Cl</v>
      </c>
    </row>
    <row r="79" spans="1:192" ht="14.25">
      <c r="A79" s="402">
        <f t="shared" si="88"/>
        <v>74</v>
      </c>
      <c r="B79" s="382" t="s">
        <v>13</v>
      </c>
      <c r="C79" s="382" t="s">
        <v>410</v>
      </c>
      <c r="D79" s="382"/>
      <c r="E79" s="382"/>
      <c r="F79" s="377">
        <v>3481690</v>
      </c>
      <c r="G79" s="377">
        <v>5580890</v>
      </c>
      <c r="H79" s="410">
        <f t="shared" si="89"/>
        <v>481622.89400000003</v>
      </c>
      <c r="I79" s="410">
        <f t="shared" si="90"/>
        <v>5579097.4340000004</v>
      </c>
      <c r="J79" s="377">
        <v>144</v>
      </c>
      <c r="K79" s="379" t="s">
        <v>1355</v>
      </c>
      <c r="L79" s="407">
        <v>16.600000000000001</v>
      </c>
      <c r="M79" s="378"/>
      <c r="O79" s="407"/>
      <c r="P79" s="407"/>
      <c r="Q79" s="382" t="s">
        <v>1359</v>
      </c>
      <c r="R79" s="382" t="s">
        <v>2901</v>
      </c>
      <c r="S79" s="64" t="s">
        <v>2663</v>
      </c>
      <c r="T79" s="499" t="str">
        <f t="shared" si="91"/>
        <v>T</v>
      </c>
      <c r="U79" s="499" t="str">
        <f t="shared" si="92"/>
        <v>-</v>
      </c>
      <c r="V79" s="499" t="str">
        <f t="shared" si="93"/>
        <v>B</v>
      </c>
      <c r="W79" s="499" t="str">
        <f t="shared" si="162"/>
        <v>A</v>
      </c>
      <c r="X79" s="529" t="str">
        <f t="shared" si="87"/>
        <v>Na</v>
      </c>
      <c r="Y79" s="530" t="str">
        <f t="shared" si="86"/>
        <v>Cl</v>
      </c>
      <c r="Z79" s="60" t="s">
        <v>1514</v>
      </c>
      <c r="AA79" s="251">
        <v>1827</v>
      </c>
      <c r="AB79" s="100">
        <v>1</v>
      </c>
      <c r="AC79" s="65" t="s">
        <v>883</v>
      </c>
      <c r="AD79" s="2" t="s">
        <v>1517</v>
      </c>
      <c r="AE79" s="125" t="s">
        <v>1518</v>
      </c>
      <c r="AF79" s="391">
        <v>20.100000000000001</v>
      </c>
      <c r="AI79" s="554"/>
      <c r="AJ79" s="354">
        <v>1.0129999999999999</v>
      </c>
      <c r="AK79" s="176">
        <v>15</v>
      </c>
      <c r="AR79" s="69">
        <v>18255.27</v>
      </c>
      <c r="AS79" s="507">
        <f t="shared" si="84"/>
        <v>18019.715500000006</v>
      </c>
      <c r="AT79" s="509">
        <f t="shared" si="85"/>
        <v>-8.9537585082515483E-2</v>
      </c>
      <c r="AU79" s="398">
        <v>5590</v>
      </c>
      <c r="AV79" s="57">
        <v>80.03</v>
      </c>
      <c r="AW79" s="161">
        <v>852.7</v>
      </c>
      <c r="AX79" s="222">
        <v>9818</v>
      </c>
      <c r="AY79" s="57">
        <v>31.17</v>
      </c>
      <c r="AZ79" s="448">
        <v>1339</v>
      </c>
      <c r="BA79" s="398">
        <v>4.5350000000000001</v>
      </c>
      <c r="BB79" s="117">
        <v>237.5</v>
      </c>
      <c r="BC79" s="117">
        <v>11.31</v>
      </c>
      <c r="BD79" s="218">
        <v>11.83</v>
      </c>
      <c r="BE79" s="218">
        <v>10.51</v>
      </c>
      <c r="BF79" s="381">
        <v>1.65</v>
      </c>
      <c r="BH79" s="398">
        <v>7.8</v>
      </c>
      <c r="BJ79" s="59"/>
      <c r="BM79" s="398">
        <v>23.45</v>
      </c>
      <c r="BO79" s="138"/>
      <c r="BP79" s="553"/>
      <c r="BQ79" s="138">
        <v>230.5</v>
      </c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49"/>
      <c r="CG79" s="138"/>
      <c r="CH79" s="138"/>
      <c r="CI79" s="138"/>
      <c r="CJ79" s="138"/>
      <c r="CK79" s="138"/>
      <c r="CL79" s="144"/>
      <c r="CM79" s="138"/>
      <c r="CN79" s="138">
        <v>2788</v>
      </c>
      <c r="CO79" s="149"/>
      <c r="DB79" s="241"/>
      <c r="DC79" s="241"/>
      <c r="DD79" s="241"/>
      <c r="DE79" s="241"/>
      <c r="DF79" s="241"/>
      <c r="DG79" s="241"/>
      <c r="DH79" s="241"/>
      <c r="DI79" s="244"/>
      <c r="DJ79" s="244"/>
      <c r="DK79" s="244"/>
      <c r="DL79" s="244"/>
      <c r="DM79" s="244"/>
      <c r="DN79" s="244"/>
      <c r="DO79" s="244"/>
      <c r="DP79" s="244"/>
      <c r="DQ79" s="244"/>
      <c r="DR79" s="244"/>
      <c r="DS79" s="472"/>
      <c r="DT79" s="402">
        <f t="shared" si="94"/>
        <v>1</v>
      </c>
      <c r="DU79" s="100">
        <f t="shared" si="95"/>
        <v>0</v>
      </c>
      <c r="DV79" s="100">
        <f t="shared" si="96"/>
        <v>1</v>
      </c>
      <c r="DW79" s="100">
        <f t="shared" si="97"/>
        <v>0</v>
      </c>
      <c r="DX79" s="100">
        <f t="shared" si="98"/>
        <v>0</v>
      </c>
      <c r="DY79" s="229">
        <f t="shared" si="99"/>
        <v>0</v>
      </c>
      <c r="DZ79" s="100">
        <f t="shared" si="100"/>
        <v>0</v>
      </c>
      <c r="EA79" s="400">
        <f t="shared" si="101"/>
        <v>1</v>
      </c>
      <c r="EB79" s="402">
        <f t="shared" si="102"/>
        <v>0</v>
      </c>
      <c r="EC79" s="19">
        <f t="shared" si="103"/>
        <v>0</v>
      </c>
      <c r="ED79" s="19">
        <f t="shared" si="104"/>
        <v>0</v>
      </c>
      <c r="EE79" s="19">
        <f t="shared" si="105"/>
        <v>1</v>
      </c>
      <c r="EF79" s="402">
        <f t="shared" si="106"/>
        <v>0</v>
      </c>
      <c r="EG79" s="400">
        <f t="shared" si="107"/>
        <v>0</v>
      </c>
      <c r="EH79" s="400">
        <f t="shared" si="108"/>
        <v>1</v>
      </c>
      <c r="EI79" s="402">
        <f t="shared" si="109"/>
        <v>0</v>
      </c>
      <c r="EJ79" s="229">
        <f t="shared" si="110"/>
        <v>3</v>
      </c>
      <c r="EK79" s="398">
        <f t="shared" si="111"/>
        <v>5590</v>
      </c>
      <c r="EL79" s="398">
        <f t="shared" si="112"/>
        <v>237.5</v>
      </c>
      <c r="EM79" s="398">
        <f t="shared" si="113"/>
        <v>80.03</v>
      </c>
      <c r="EN79" s="398">
        <f t="shared" si="114"/>
        <v>852.7</v>
      </c>
      <c r="EO79" s="398">
        <f t="shared" si="115"/>
        <v>1.65</v>
      </c>
      <c r="EP79" s="398">
        <f t="shared" si="116"/>
        <v>10.51</v>
      </c>
      <c r="EQ79" s="398">
        <f t="shared" si="117"/>
        <v>1339</v>
      </c>
      <c r="ER79" s="398" t="str">
        <f t="shared" si="118"/>
        <v/>
      </c>
      <c r="ES79" s="398" t="str">
        <f t="shared" si="119"/>
        <v/>
      </c>
      <c r="ET79" s="398">
        <f t="shared" si="120"/>
        <v>31.17</v>
      </c>
      <c r="EU79" s="172">
        <f t="shared" si="121"/>
        <v>9818</v>
      </c>
      <c r="EV79" s="57">
        <f t="shared" si="122"/>
        <v>243.15131058121426</v>
      </c>
      <c r="EW79" s="57">
        <f t="shared" si="123"/>
        <v>6.0741687979539645</v>
      </c>
      <c r="EX79" s="57">
        <f t="shared" si="124"/>
        <v>6.5854762394569022</v>
      </c>
      <c r="EY79" s="57">
        <f t="shared" si="125"/>
        <v>42.552023554069564</v>
      </c>
      <c r="EZ79" s="57">
        <f t="shared" si="126"/>
        <v>6.0169568784757037E-2</v>
      </c>
      <c r="FA79" s="57">
        <f t="shared" si="127"/>
        <v>0.56459844211657262</v>
      </c>
      <c r="FB79" s="57">
        <f t="shared" si="128"/>
        <v>21.944667970126407</v>
      </c>
      <c r="FC79" s="57" t="str">
        <f t="shared" si="129"/>
        <v/>
      </c>
      <c r="FD79" s="57" t="str">
        <f t="shared" si="130"/>
        <v/>
      </c>
      <c r="FE79" s="57">
        <f t="shared" si="131"/>
        <v>0.64895182932795914</v>
      </c>
      <c r="FF79" s="56">
        <f t="shared" si="132"/>
        <v>276.93002002651394</v>
      </c>
      <c r="FG79" s="59">
        <f t="shared" si="133"/>
        <v>81.324841192206136</v>
      </c>
      <c r="FH79" s="59">
        <f t="shared" si="134"/>
        <v>2.0315778339317925</v>
      </c>
      <c r="FI79" s="59">
        <f t="shared" si="135"/>
        <v>2.2025906752001552</v>
      </c>
      <c r="FJ79" s="59">
        <f t="shared" si="136"/>
        <v>14.232029223572201</v>
      </c>
      <c r="FK79" s="59">
        <f t="shared" si="137"/>
        <v>2.012442628553918E-2</v>
      </c>
      <c r="FL79" s="59">
        <f t="shared" si="138"/>
        <v>0.18883664880416517</v>
      </c>
      <c r="FM79" s="59">
        <f t="shared" si="139"/>
        <v>7.3265228690719972</v>
      </c>
      <c r="FN79" s="59" t="str">
        <f t="shared" si="140"/>
        <v/>
      </c>
      <c r="FO79" s="59" t="str">
        <f t="shared" si="141"/>
        <v/>
      </c>
      <c r="FP79" s="59">
        <f t="shared" si="142"/>
        <v>0.2166613058338295</v>
      </c>
      <c r="FQ79" s="66">
        <f t="shared" si="143"/>
        <v>92.456815825094168</v>
      </c>
      <c r="FR79" s="331">
        <f t="shared" si="163"/>
        <v>-8.9537585082515483E-2</v>
      </c>
      <c r="FS79" s="331">
        <f t="shared" si="144"/>
        <v>8.9537585082515483E-2</v>
      </c>
      <c r="FT79" s="400">
        <f t="shared" si="145"/>
        <v>0</v>
      </c>
      <c r="FU79" s="400">
        <f t="shared" si="146"/>
        <v>1</v>
      </c>
      <c r="FV79" s="400">
        <f t="shared" si="147"/>
        <v>0</v>
      </c>
      <c r="FW79" s="402">
        <f t="shared" si="148"/>
        <v>0</v>
      </c>
      <c r="FX79" s="222">
        <f t="shared" si="149"/>
        <v>81.324841192206136</v>
      </c>
      <c r="FY79" s="222">
        <f t="shared" si="150"/>
        <v>0</v>
      </c>
      <c r="FZ79" s="222">
        <f t="shared" si="151"/>
        <v>0</v>
      </c>
      <c r="GA79" s="221">
        <f t="shared" si="152"/>
        <v>92.456815825094168</v>
      </c>
      <c r="GB79" s="222">
        <f t="shared" si="153"/>
        <v>0</v>
      </c>
      <c r="GC79" s="222">
        <f t="shared" si="154"/>
        <v>0</v>
      </c>
      <c r="GD79" s="222">
        <f t="shared" si="155"/>
        <v>0</v>
      </c>
      <c r="GE79" s="222">
        <f t="shared" si="156"/>
        <v>0</v>
      </c>
      <c r="GF79" s="222">
        <f t="shared" si="157"/>
        <v>0</v>
      </c>
      <c r="GG79" s="398">
        <f t="shared" si="158"/>
        <v>0</v>
      </c>
      <c r="GH79" s="399">
        <f t="shared" si="159"/>
        <v>0</v>
      </c>
      <c r="GI79" s="398" t="str">
        <f t="shared" si="160"/>
        <v>Na</v>
      </c>
      <c r="GJ79" s="398" t="str">
        <f t="shared" si="161"/>
        <v>Cl</v>
      </c>
    </row>
    <row r="80" spans="1:192" ht="14.25">
      <c r="A80" s="402">
        <f t="shared" si="88"/>
        <v>75</v>
      </c>
      <c r="B80" s="382" t="s">
        <v>13</v>
      </c>
      <c r="C80" s="382" t="s">
        <v>410</v>
      </c>
      <c r="D80" s="382"/>
      <c r="E80" s="382"/>
      <c r="F80" s="377">
        <v>3481690</v>
      </c>
      <c r="G80" s="377">
        <v>5580890</v>
      </c>
      <c r="H80" s="410">
        <f t="shared" si="89"/>
        <v>481622.89400000003</v>
      </c>
      <c r="I80" s="410">
        <f t="shared" si="90"/>
        <v>5579097.4340000004</v>
      </c>
      <c r="J80" s="400">
        <v>144</v>
      </c>
      <c r="K80" s="391" t="s">
        <v>1356</v>
      </c>
      <c r="L80" s="171">
        <v>16.600000000000001</v>
      </c>
      <c r="Q80" s="382" t="s">
        <v>1359</v>
      </c>
      <c r="R80" s="382" t="s">
        <v>2901</v>
      </c>
      <c r="S80" s="64" t="s">
        <v>2663</v>
      </c>
      <c r="T80" s="499" t="str">
        <f t="shared" si="91"/>
        <v>T</v>
      </c>
      <c r="U80" s="499" t="str">
        <f t="shared" si="92"/>
        <v>-</v>
      </c>
      <c r="V80" s="499" t="str">
        <f t="shared" si="93"/>
        <v>B</v>
      </c>
      <c r="W80" s="499" t="str">
        <f t="shared" si="162"/>
        <v>A</v>
      </c>
      <c r="X80" s="529" t="str">
        <f t="shared" si="87"/>
        <v>Na</v>
      </c>
      <c r="Y80" s="530" t="str">
        <f t="shared" si="86"/>
        <v>Cl</v>
      </c>
      <c r="Z80" s="60" t="s">
        <v>1514</v>
      </c>
      <c r="AA80" s="51">
        <v>10959</v>
      </c>
      <c r="AB80" s="100">
        <v>2</v>
      </c>
      <c r="AD80" s="2" t="s">
        <v>1519</v>
      </c>
      <c r="AE80" s="70"/>
      <c r="AF80" s="391">
        <v>20.350000000000001</v>
      </c>
      <c r="AI80" s="554"/>
      <c r="AR80" s="69">
        <v>18155.71</v>
      </c>
      <c r="AS80" s="507">
        <f t="shared" si="84"/>
        <v>17892.2</v>
      </c>
      <c r="AT80" s="509">
        <f t="shared" si="85"/>
        <v>-0.19568040564792755</v>
      </c>
      <c r="AU80" s="398">
        <v>5538.4</v>
      </c>
      <c r="AV80" s="59">
        <v>81.400000000000006</v>
      </c>
      <c r="AW80" s="161">
        <v>847.1</v>
      </c>
      <c r="AX80" s="59">
        <v>9717.6</v>
      </c>
      <c r="AY80" s="59">
        <v>30.8</v>
      </c>
      <c r="AZ80" s="448">
        <v>1410.9</v>
      </c>
      <c r="BB80" s="117">
        <v>242.1</v>
      </c>
      <c r="BC80" s="117"/>
      <c r="BD80" s="218">
        <v>11.7</v>
      </c>
      <c r="BE80" s="218">
        <v>10.7</v>
      </c>
      <c r="BF80" s="349">
        <v>1.5</v>
      </c>
      <c r="BJ80" s="59"/>
      <c r="BO80" s="138"/>
      <c r="BP80" s="553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49"/>
      <c r="CG80" s="138"/>
      <c r="CH80" s="138"/>
      <c r="CI80" s="138"/>
      <c r="CJ80" s="138"/>
      <c r="CK80" s="138"/>
      <c r="CL80" s="144"/>
      <c r="CM80" s="138"/>
      <c r="CN80" s="138">
        <v>1893.6</v>
      </c>
      <c r="CO80" s="149"/>
      <c r="DB80" s="241"/>
      <c r="DC80" s="241"/>
      <c r="DD80" s="241"/>
      <c r="DE80" s="241"/>
      <c r="DF80" s="241"/>
      <c r="DG80" s="241"/>
      <c r="DH80" s="241"/>
      <c r="DI80" s="244"/>
      <c r="DJ80" s="244"/>
      <c r="DK80" s="244"/>
      <c r="DL80" s="244"/>
      <c r="DM80" s="244"/>
      <c r="DN80" s="244"/>
      <c r="DO80" s="244"/>
      <c r="DP80" s="244"/>
      <c r="DQ80" s="244"/>
      <c r="DR80" s="244"/>
      <c r="DS80" s="472"/>
      <c r="DT80" s="402">
        <f t="shared" si="94"/>
        <v>0</v>
      </c>
      <c r="DU80" s="100">
        <f t="shared" si="95"/>
        <v>0</v>
      </c>
      <c r="DV80" s="100">
        <f t="shared" si="96"/>
        <v>1</v>
      </c>
      <c r="DW80" s="100">
        <f t="shared" si="97"/>
        <v>0</v>
      </c>
      <c r="DX80" s="100">
        <f t="shared" si="98"/>
        <v>0</v>
      </c>
      <c r="DY80" s="229">
        <f t="shared" si="99"/>
        <v>0</v>
      </c>
      <c r="DZ80" s="100">
        <f t="shared" si="100"/>
        <v>0</v>
      </c>
      <c r="EA80" s="400">
        <f t="shared" si="101"/>
        <v>1</v>
      </c>
      <c r="EB80" s="402">
        <f t="shared" si="102"/>
        <v>0</v>
      </c>
      <c r="EC80" s="19">
        <f t="shared" si="103"/>
        <v>0</v>
      </c>
      <c r="ED80" s="19">
        <f t="shared" si="104"/>
        <v>0</v>
      </c>
      <c r="EE80" s="19">
        <f t="shared" si="105"/>
        <v>1</v>
      </c>
      <c r="EF80" s="402">
        <f t="shared" si="106"/>
        <v>0</v>
      </c>
      <c r="EG80" s="400">
        <f t="shared" si="107"/>
        <v>0</v>
      </c>
      <c r="EH80" s="400">
        <f t="shared" si="108"/>
        <v>1</v>
      </c>
      <c r="EI80" s="402">
        <f t="shared" si="109"/>
        <v>0</v>
      </c>
      <c r="EJ80" s="229">
        <f t="shared" si="110"/>
        <v>3</v>
      </c>
      <c r="EK80" s="398">
        <f t="shared" si="111"/>
        <v>5538.4</v>
      </c>
      <c r="EL80" s="398">
        <f t="shared" si="112"/>
        <v>242.1</v>
      </c>
      <c r="EM80" s="398">
        <f t="shared" si="113"/>
        <v>81.400000000000006</v>
      </c>
      <c r="EN80" s="398">
        <f t="shared" si="114"/>
        <v>847.1</v>
      </c>
      <c r="EO80" s="398">
        <f t="shared" si="115"/>
        <v>1.5</v>
      </c>
      <c r="EP80" s="398">
        <f t="shared" si="116"/>
        <v>10.7</v>
      </c>
      <c r="EQ80" s="398">
        <f t="shared" si="117"/>
        <v>1410.9</v>
      </c>
      <c r="ER80" s="398" t="str">
        <f t="shared" si="118"/>
        <v/>
      </c>
      <c r="ES80" s="398" t="str">
        <f t="shared" si="119"/>
        <v/>
      </c>
      <c r="ET80" s="398">
        <f t="shared" si="120"/>
        <v>30.8</v>
      </c>
      <c r="EU80" s="172">
        <f t="shared" si="121"/>
        <v>9717.6</v>
      </c>
      <c r="EV80" s="57">
        <f t="shared" si="122"/>
        <v>240.90683694507999</v>
      </c>
      <c r="EW80" s="57">
        <f t="shared" si="123"/>
        <v>6.1918158567774935</v>
      </c>
      <c r="EX80" s="57">
        <f t="shared" si="124"/>
        <v>6.6982102448055967</v>
      </c>
      <c r="EY80" s="57">
        <f t="shared" si="125"/>
        <v>42.272568491441689</v>
      </c>
      <c r="EZ80" s="57">
        <f t="shared" si="126"/>
        <v>5.4699607986142762E-2</v>
      </c>
      <c r="FA80" s="57">
        <f t="shared" si="127"/>
        <v>0.57480526457158199</v>
      </c>
      <c r="FB80" s="57">
        <f t="shared" si="128"/>
        <v>23.123026168074198</v>
      </c>
      <c r="FC80" s="57" t="str">
        <f t="shared" si="129"/>
        <v/>
      </c>
      <c r="FD80" s="57" t="str">
        <f t="shared" si="130"/>
        <v/>
      </c>
      <c r="FE80" s="57">
        <f t="shared" si="131"/>
        <v>0.6412485191947751</v>
      </c>
      <c r="FF80" s="56">
        <f t="shared" si="132"/>
        <v>274.09810171212587</v>
      </c>
      <c r="FG80" s="59">
        <f t="shared" si="133"/>
        <v>81.195719762082192</v>
      </c>
      <c r="FH80" s="59">
        <f t="shared" si="134"/>
        <v>2.0869019389430399</v>
      </c>
      <c r="FI80" s="59">
        <f t="shared" si="135"/>
        <v>2.257578111279297</v>
      </c>
      <c r="FJ80" s="59">
        <f t="shared" si="136"/>
        <v>14.247630612646352</v>
      </c>
      <c r="FK80" s="59">
        <f t="shared" si="137"/>
        <v>1.8436064735477434E-2</v>
      </c>
      <c r="FL80" s="59">
        <f t="shared" si="138"/>
        <v>0.1937335103136302</v>
      </c>
      <c r="FM80" s="59">
        <f t="shared" si="139"/>
        <v>7.7629898906967743</v>
      </c>
      <c r="FN80" s="59" t="str">
        <f t="shared" si="140"/>
        <v/>
      </c>
      <c r="FO80" s="59" t="str">
        <f t="shared" si="141"/>
        <v/>
      </c>
      <c r="FP80" s="59">
        <f t="shared" si="142"/>
        <v>0.21528348996146593</v>
      </c>
      <c r="FQ80" s="66">
        <f t="shared" si="143"/>
        <v>92.021726619341749</v>
      </c>
      <c r="FR80" s="331">
        <f t="shared" si="163"/>
        <v>-0.19568040564792755</v>
      </c>
      <c r="FS80" s="331">
        <f t="shared" si="144"/>
        <v>0.19568040564792755</v>
      </c>
      <c r="FT80" s="400">
        <f t="shared" si="145"/>
        <v>0</v>
      </c>
      <c r="FU80" s="400">
        <f t="shared" si="146"/>
        <v>1</v>
      </c>
      <c r="FV80" s="400">
        <f t="shared" si="147"/>
        <v>0</v>
      </c>
      <c r="FW80" s="402">
        <f t="shared" si="148"/>
        <v>0</v>
      </c>
      <c r="FX80" s="222">
        <f t="shared" si="149"/>
        <v>81.195719762082192</v>
      </c>
      <c r="FY80" s="222">
        <f t="shared" si="150"/>
        <v>0</v>
      </c>
      <c r="FZ80" s="222">
        <f t="shared" si="151"/>
        <v>0</v>
      </c>
      <c r="GA80" s="221">
        <f t="shared" si="152"/>
        <v>92.021726619341749</v>
      </c>
      <c r="GB80" s="222">
        <f t="shared" si="153"/>
        <v>0</v>
      </c>
      <c r="GC80" s="222">
        <f t="shared" si="154"/>
        <v>0</v>
      </c>
      <c r="GD80" s="222">
        <f t="shared" si="155"/>
        <v>0</v>
      </c>
      <c r="GE80" s="222">
        <f t="shared" si="156"/>
        <v>0</v>
      </c>
      <c r="GF80" s="222">
        <f t="shared" si="157"/>
        <v>0</v>
      </c>
      <c r="GG80" s="398">
        <f t="shared" si="158"/>
        <v>0</v>
      </c>
      <c r="GH80" s="399">
        <f t="shared" si="159"/>
        <v>0</v>
      </c>
      <c r="GI80" s="398" t="str">
        <f t="shared" si="160"/>
        <v>Na</v>
      </c>
      <c r="GJ80" s="398" t="str">
        <f t="shared" si="161"/>
        <v>Cl</v>
      </c>
    </row>
    <row r="81" spans="1:192" s="69" customFormat="1">
      <c r="A81" s="402">
        <f t="shared" si="88"/>
        <v>76</v>
      </c>
      <c r="B81" s="382" t="s">
        <v>13</v>
      </c>
      <c r="C81" s="382" t="s">
        <v>410</v>
      </c>
      <c r="D81" s="382"/>
      <c r="E81" s="382"/>
      <c r="F81" s="377">
        <v>3481690</v>
      </c>
      <c r="G81" s="377">
        <v>5580890</v>
      </c>
      <c r="H81" s="410">
        <f t="shared" si="89"/>
        <v>481622.89400000003</v>
      </c>
      <c r="I81" s="410">
        <f t="shared" si="90"/>
        <v>5579097.4340000004</v>
      </c>
      <c r="J81" s="377">
        <v>144</v>
      </c>
      <c r="K81" s="379" t="s">
        <v>1355</v>
      </c>
      <c r="L81" s="407">
        <v>16.600000000000001</v>
      </c>
      <c r="M81" s="378"/>
      <c r="N81" s="408"/>
      <c r="O81" s="407"/>
      <c r="P81" s="407"/>
      <c r="Q81" s="382" t="s">
        <v>1359</v>
      </c>
      <c r="R81" s="382" t="s">
        <v>2901</v>
      </c>
      <c r="S81" s="64" t="s">
        <v>2663</v>
      </c>
      <c r="T81" s="499" t="str">
        <f t="shared" si="91"/>
        <v>T</v>
      </c>
      <c r="U81" s="499" t="str">
        <f t="shared" si="92"/>
        <v>-</v>
      </c>
      <c r="V81" s="499" t="str">
        <f t="shared" si="93"/>
        <v>B</v>
      </c>
      <c r="W81" s="499" t="str">
        <f t="shared" si="162"/>
        <v>A</v>
      </c>
      <c r="X81" s="529" t="str">
        <f t="shared" si="87"/>
        <v>Na</v>
      </c>
      <c r="Y81" s="530" t="str">
        <f t="shared" si="86"/>
        <v>Cl</v>
      </c>
      <c r="Z81" s="60" t="s">
        <v>1514</v>
      </c>
      <c r="AA81" s="84">
        <v>20194</v>
      </c>
      <c r="AB81" s="405">
        <v>3</v>
      </c>
      <c r="AC81" s="117" t="s">
        <v>764</v>
      </c>
      <c r="AD81" s="380" t="s">
        <v>1520</v>
      </c>
      <c r="AE81" s="119"/>
      <c r="AF81" s="379">
        <v>20.100000000000001</v>
      </c>
      <c r="AG81" s="377"/>
      <c r="AH81" s="377">
        <v>5.95</v>
      </c>
      <c r="AI81" s="379"/>
      <c r="AJ81" s="377">
        <v>1.0112000000000001</v>
      </c>
      <c r="AK81" s="377">
        <v>20</v>
      </c>
      <c r="AL81" s="377"/>
      <c r="AM81" s="379">
        <v>0.03</v>
      </c>
      <c r="AN81" s="117"/>
      <c r="AO81" s="116"/>
      <c r="AP81" s="378"/>
      <c r="AQ81" s="117"/>
      <c r="AR81" s="384">
        <v>17320</v>
      </c>
      <c r="AS81" s="507">
        <f t="shared" si="84"/>
        <v>17319.936000000002</v>
      </c>
      <c r="AT81" s="509">
        <f t="shared" si="85"/>
        <v>-0.1104064742787825</v>
      </c>
      <c r="AU81" s="117">
        <v>5393</v>
      </c>
      <c r="AV81" s="117">
        <v>78.5</v>
      </c>
      <c r="AW81" s="116">
        <v>813.2</v>
      </c>
      <c r="AX81" s="117">
        <v>9370</v>
      </c>
      <c r="AY81" s="117">
        <v>30.1</v>
      </c>
      <c r="AZ81" s="118">
        <v>1390.4</v>
      </c>
      <c r="BA81" s="117"/>
      <c r="BB81" s="117">
        <v>190.6</v>
      </c>
      <c r="BC81" s="117">
        <v>11.63</v>
      </c>
      <c r="BD81" s="117">
        <v>11.06</v>
      </c>
      <c r="BE81" s="117">
        <v>9.8699999999999992</v>
      </c>
      <c r="BF81" s="117">
        <v>1.236</v>
      </c>
      <c r="BG81" s="117"/>
      <c r="BH81" s="117"/>
      <c r="BI81" s="117"/>
      <c r="BJ81" s="117"/>
      <c r="BK81" s="117"/>
      <c r="BL81" s="116"/>
      <c r="BM81" s="117">
        <v>20.34</v>
      </c>
      <c r="BN81" s="118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247"/>
      <c r="CG81" s="114"/>
      <c r="CH81" s="114"/>
      <c r="CI81" s="114"/>
      <c r="CJ81" s="114"/>
      <c r="CK81" s="114"/>
      <c r="CL81" s="137"/>
      <c r="CM81" s="114"/>
      <c r="CN81" s="114">
        <v>1498</v>
      </c>
      <c r="CO81" s="247"/>
      <c r="CP81" s="117"/>
      <c r="CQ81" s="118"/>
      <c r="CR81" s="117"/>
      <c r="CS81" s="117"/>
      <c r="CT81" s="117"/>
      <c r="CU81" s="117"/>
      <c r="CV81" s="117"/>
      <c r="CW81" s="117"/>
      <c r="CX81" s="117"/>
      <c r="CY81" s="117"/>
      <c r="CZ81" s="117"/>
      <c r="DA81" s="118"/>
      <c r="DB81" s="111"/>
      <c r="DC81" s="111"/>
      <c r="DD81" s="121"/>
      <c r="DE81" s="111"/>
      <c r="DF81" s="111"/>
      <c r="DG81" s="111"/>
      <c r="DH81" s="111"/>
      <c r="DI81" s="111"/>
      <c r="DJ81" s="111">
        <v>95.6</v>
      </c>
      <c r="DK81" s="244"/>
      <c r="DL81" s="244"/>
      <c r="DM81" s="244"/>
      <c r="DN81" s="111"/>
      <c r="DO81" s="121"/>
      <c r="DP81" s="244"/>
      <c r="DQ81" s="241"/>
      <c r="DR81" s="241"/>
      <c r="DS81" s="472"/>
      <c r="DT81" s="402">
        <f t="shared" si="94"/>
        <v>0</v>
      </c>
      <c r="DU81" s="100">
        <f t="shared" si="95"/>
        <v>0</v>
      </c>
      <c r="DV81" s="100">
        <f t="shared" si="96"/>
        <v>1</v>
      </c>
      <c r="DW81" s="100">
        <f t="shared" si="97"/>
        <v>0</v>
      </c>
      <c r="DX81" s="100">
        <f t="shared" si="98"/>
        <v>0</v>
      </c>
      <c r="DY81" s="229">
        <f t="shared" si="99"/>
        <v>0</v>
      </c>
      <c r="DZ81" s="100">
        <f t="shared" si="100"/>
        <v>0</v>
      </c>
      <c r="EA81" s="400">
        <f t="shared" si="101"/>
        <v>1</v>
      </c>
      <c r="EB81" s="402">
        <f t="shared" si="102"/>
        <v>0</v>
      </c>
      <c r="EC81" s="19">
        <f t="shared" si="103"/>
        <v>0</v>
      </c>
      <c r="ED81" s="19">
        <f t="shared" si="104"/>
        <v>0</v>
      </c>
      <c r="EE81" s="19">
        <f t="shared" si="105"/>
        <v>1</v>
      </c>
      <c r="EF81" s="402">
        <f t="shared" si="106"/>
        <v>0</v>
      </c>
      <c r="EG81" s="400">
        <f t="shared" si="107"/>
        <v>0</v>
      </c>
      <c r="EH81" s="400">
        <f t="shared" si="108"/>
        <v>1</v>
      </c>
      <c r="EI81" s="402">
        <f t="shared" si="109"/>
        <v>0</v>
      </c>
      <c r="EJ81" s="229">
        <f t="shared" si="110"/>
        <v>3</v>
      </c>
      <c r="EK81" s="398">
        <f t="shared" si="111"/>
        <v>5393</v>
      </c>
      <c r="EL81" s="398">
        <f t="shared" si="112"/>
        <v>190.6</v>
      </c>
      <c r="EM81" s="398">
        <f t="shared" si="113"/>
        <v>78.5</v>
      </c>
      <c r="EN81" s="398">
        <f t="shared" si="114"/>
        <v>813.2</v>
      </c>
      <c r="EO81" s="398">
        <f t="shared" si="115"/>
        <v>1.236</v>
      </c>
      <c r="EP81" s="398">
        <f t="shared" si="116"/>
        <v>9.8699999999999992</v>
      </c>
      <c r="EQ81" s="398">
        <f t="shared" si="117"/>
        <v>1390.4</v>
      </c>
      <c r="ER81" s="398" t="str">
        <f t="shared" si="118"/>
        <v/>
      </c>
      <c r="ES81" s="398" t="str">
        <f t="shared" si="119"/>
        <v/>
      </c>
      <c r="ET81" s="398">
        <f t="shared" si="120"/>
        <v>30.1</v>
      </c>
      <c r="EU81" s="172">
        <f t="shared" si="121"/>
        <v>9370</v>
      </c>
      <c r="EV81" s="57">
        <f t="shared" si="122"/>
        <v>234.58229301690315</v>
      </c>
      <c r="EW81" s="57">
        <f t="shared" si="123"/>
        <v>4.874680306905371</v>
      </c>
      <c r="EX81" s="57">
        <f t="shared" si="124"/>
        <v>6.4595762188850037</v>
      </c>
      <c r="EY81" s="57">
        <f t="shared" si="125"/>
        <v>40.580867308747941</v>
      </c>
      <c r="EZ81" s="57">
        <f t="shared" si="126"/>
        <v>4.5072476980581637E-2</v>
      </c>
      <c r="FA81" s="57">
        <f t="shared" si="127"/>
        <v>0.53021756647864626</v>
      </c>
      <c r="FB81" s="57">
        <f t="shared" si="128"/>
        <v>22.787054776447917</v>
      </c>
      <c r="FC81" s="57" t="str">
        <f t="shared" si="129"/>
        <v/>
      </c>
      <c r="FD81" s="57" t="str">
        <f t="shared" si="130"/>
        <v/>
      </c>
      <c r="FE81" s="57">
        <f t="shared" si="131"/>
        <v>0.62667468921307568</v>
      </c>
      <c r="FF81" s="56">
        <f t="shared" si="132"/>
        <v>264.29357177107715</v>
      </c>
      <c r="FG81" s="59">
        <f t="shared" si="133"/>
        <v>81.715289326611369</v>
      </c>
      <c r="FH81" s="59">
        <f t="shared" si="134"/>
        <v>1.6980647027131091</v>
      </c>
      <c r="FI81" s="59">
        <f t="shared" si="135"/>
        <v>2.250153380568463</v>
      </c>
      <c r="FJ81" s="59">
        <f t="shared" si="136"/>
        <v>14.136093865448823</v>
      </c>
      <c r="FK81" s="59">
        <f t="shared" si="137"/>
        <v>1.5700718284264822E-2</v>
      </c>
      <c r="FL81" s="59">
        <f t="shared" si="138"/>
        <v>0.18469800637396105</v>
      </c>
      <c r="FM81" s="59">
        <f t="shared" si="139"/>
        <v>7.9202212382152002</v>
      </c>
      <c r="FN81" s="59" t="str">
        <f t="shared" si="140"/>
        <v/>
      </c>
      <c r="FO81" s="59" t="str">
        <f t="shared" si="141"/>
        <v/>
      </c>
      <c r="FP81" s="59">
        <f t="shared" si="142"/>
        <v>0.21781674866061893</v>
      </c>
      <c r="FQ81" s="66">
        <f t="shared" si="143"/>
        <v>91.86196201312417</v>
      </c>
      <c r="FR81" s="331">
        <f t="shared" si="163"/>
        <v>-0.1104064742787825</v>
      </c>
      <c r="FS81" s="331">
        <f t="shared" si="144"/>
        <v>0.1104064742787825</v>
      </c>
      <c r="FT81" s="400">
        <f t="shared" si="145"/>
        <v>0</v>
      </c>
      <c r="FU81" s="400">
        <f t="shared" si="146"/>
        <v>1</v>
      </c>
      <c r="FV81" s="400">
        <f t="shared" si="147"/>
        <v>0</v>
      </c>
      <c r="FW81" s="402">
        <f t="shared" si="148"/>
        <v>0</v>
      </c>
      <c r="FX81" s="222">
        <f t="shared" si="149"/>
        <v>81.715289326611369</v>
      </c>
      <c r="FY81" s="222">
        <f t="shared" si="150"/>
        <v>0</v>
      </c>
      <c r="FZ81" s="222">
        <f t="shared" si="151"/>
        <v>0</v>
      </c>
      <c r="GA81" s="221">
        <f t="shared" si="152"/>
        <v>91.86196201312417</v>
      </c>
      <c r="GB81" s="222">
        <f t="shared" si="153"/>
        <v>0</v>
      </c>
      <c r="GC81" s="222">
        <f t="shared" si="154"/>
        <v>0</v>
      </c>
      <c r="GD81" s="222">
        <f t="shared" si="155"/>
        <v>0</v>
      </c>
      <c r="GE81" s="222">
        <f t="shared" si="156"/>
        <v>0</v>
      </c>
      <c r="GF81" s="222">
        <f t="shared" si="157"/>
        <v>0</v>
      </c>
      <c r="GG81" s="398">
        <f t="shared" si="158"/>
        <v>0</v>
      </c>
      <c r="GH81" s="399">
        <f t="shared" si="159"/>
        <v>0</v>
      </c>
      <c r="GI81" s="398" t="str">
        <f t="shared" si="160"/>
        <v>Na</v>
      </c>
      <c r="GJ81" s="398" t="str">
        <f t="shared" si="161"/>
        <v>Cl</v>
      </c>
    </row>
    <row r="82" spans="1:192">
      <c r="A82" s="402">
        <f t="shared" si="88"/>
        <v>77</v>
      </c>
      <c r="B82" s="382" t="s">
        <v>13</v>
      </c>
      <c r="C82" s="382" t="s">
        <v>410</v>
      </c>
      <c r="D82" s="382"/>
      <c r="E82" s="382"/>
      <c r="F82" s="377">
        <v>3481690</v>
      </c>
      <c r="G82" s="377">
        <v>5580890</v>
      </c>
      <c r="H82" s="410">
        <f t="shared" si="89"/>
        <v>481622.89400000003</v>
      </c>
      <c r="I82" s="410">
        <f t="shared" si="90"/>
        <v>5579097.4340000004</v>
      </c>
      <c r="J82" s="377">
        <v>144</v>
      </c>
      <c r="K82" s="379" t="s">
        <v>1355</v>
      </c>
      <c r="L82" s="407">
        <v>16.600000000000001</v>
      </c>
      <c r="M82" s="378"/>
      <c r="O82" s="407">
        <v>144</v>
      </c>
      <c r="P82" s="407"/>
      <c r="Q82" s="382" t="s">
        <v>1359</v>
      </c>
      <c r="R82" s="382" t="s">
        <v>2901</v>
      </c>
      <c r="S82" s="64" t="s">
        <v>2663</v>
      </c>
      <c r="T82" s="499" t="str">
        <f t="shared" si="91"/>
        <v>-</v>
      </c>
      <c r="U82" s="499" t="str">
        <f t="shared" si="92"/>
        <v>M</v>
      </c>
      <c r="V82" s="499" t="str">
        <f t="shared" si="93"/>
        <v>-</v>
      </c>
      <c r="W82" s="499" t="str">
        <f t="shared" si="162"/>
        <v>A</v>
      </c>
      <c r="X82" s="529" t="str">
        <f t="shared" si="87"/>
        <v>Na</v>
      </c>
      <c r="Y82" s="530" t="str">
        <f t="shared" si="86"/>
        <v>Cl</v>
      </c>
      <c r="Z82" s="60" t="s">
        <v>1446</v>
      </c>
      <c r="AA82" s="84">
        <v>26429</v>
      </c>
      <c r="AB82" s="405">
        <v>4</v>
      </c>
      <c r="AC82" s="2" t="s">
        <v>864</v>
      </c>
      <c r="AD82" s="2" t="s">
        <v>1521</v>
      </c>
      <c r="AE82" s="119"/>
      <c r="AF82" s="379">
        <v>19.7</v>
      </c>
      <c r="AG82" s="377"/>
      <c r="AH82" s="96">
        <v>6.2</v>
      </c>
      <c r="AI82" s="379"/>
      <c r="AJ82" s="377">
        <v>1.00099</v>
      </c>
      <c r="AK82" s="377">
        <v>20</v>
      </c>
      <c r="AL82" s="377"/>
      <c r="AM82" s="379">
        <v>0.05</v>
      </c>
      <c r="AN82" s="117"/>
      <c r="AO82" s="116"/>
      <c r="AP82" s="378"/>
      <c r="AQ82" s="117"/>
      <c r="AR82" s="384">
        <v>15618.32</v>
      </c>
      <c r="AS82" s="507">
        <f t="shared" si="84"/>
        <v>15602.884899999999</v>
      </c>
      <c r="AT82" s="509">
        <f t="shared" si="85"/>
        <v>-0.18104707651657503</v>
      </c>
      <c r="AU82" s="117">
        <v>4830.2</v>
      </c>
      <c r="AV82" s="117">
        <v>78.08</v>
      </c>
      <c r="AW82" s="116">
        <v>742.18</v>
      </c>
      <c r="AX82" s="117">
        <v>8392</v>
      </c>
      <c r="AY82" s="117">
        <v>27.36</v>
      </c>
      <c r="AZ82" s="118">
        <v>1323</v>
      </c>
      <c r="BA82" s="117">
        <v>5.25</v>
      </c>
      <c r="BB82" s="117">
        <v>152.15</v>
      </c>
      <c r="BC82" s="117">
        <v>14.38</v>
      </c>
      <c r="BD82" s="117">
        <v>7.41</v>
      </c>
      <c r="BE82" s="117">
        <v>9.68</v>
      </c>
      <c r="BF82" s="117">
        <v>1.34</v>
      </c>
      <c r="BG82" s="117"/>
      <c r="BH82" s="117"/>
      <c r="BI82" s="117"/>
      <c r="BJ82" s="117"/>
      <c r="BK82" s="117"/>
      <c r="BL82" s="116"/>
      <c r="BM82" s="117">
        <v>19.850000000000001</v>
      </c>
      <c r="BN82" s="118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247"/>
      <c r="CG82" s="114"/>
      <c r="CH82" s="114">
        <v>4.9000000000000004</v>
      </c>
      <c r="CI82" s="114"/>
      <c r="CJ82" s="114"/>
      <c r="CK82" s="114"/>
      <c r="CL82" s="137"/>
      <c r="CM82" s="114"/>
      <c r="CN82" s="114">
        <v>1753</v>
      </c>
      <c r="CO82" s="247"/>
      <c r="CP82" s="117"/>
      <c r="CQ82" s="118"/>
      <c r="CR82" s="117"/>
      <c r="CS82" s="117"/>
      <c r="CT82" s="117"/>
      <c r="CU82" s="117"/>
      <c r="CV82" s="117"/>
      <c r="CW82" s="117"/>
      <c r="CX82" s="117"/>
      <c r="CY82" s="117"/>
      <c r="CZ82" s="117"/>
      <c r="DA82" s="118"/>
      <c r="DB82" s="111"/>
      <c r="DC82" s="111"/>
      <c r="DD82" s="121"/>
      <c r="DE82" s="111"/>
      <c r="DF82" s="111"/>
      <c r="DG82" s="111"/>
      <c r="DH82" s="111"/>
      <c r="DI82" s="111"/>
      <c r="DJ82" s="111"/>
      <c r="DK82" s="244"/>
      <c r="DL82" s="244"/>
      <c r="DM82" s="244"/>
      <c r="DN82" s="111"/>
      <c r="DO82" s="121"/>
      <c r="DP82" s="244"/>
      <c r="DQ82" s="241"/>
      <c r="DR82" s="241"/>
      <c r="DS82" s="472"/>
      <c r="DT82" s="402">
        <f t="shared" si="94"/>
        <v>0</v>
      </c>
      <c r="DU82" s="100">
        <f t="shared" si="95"/>
        <v>0</v>
      </c>
      <c r="DV82" s="100">
        <f t="shared" si="96"/>
        <v>1</v>
      </c>
      <c r="DW82" s="100">
        <f t="shared" si="97"/>
        <v>0</v>
      </c>
      <c r="DX82" s="100">
        <f t="shared" si="98"/>
        <v>0</v>
      </c>
      <c r="DY82" s="229">
        <f t="shared" si="99"/>
        <v>0</v>
      </c>
      <c r="DZ82" s="100">
        <f t="shared" si="100"/>
        <v>1</v>
      </c>
      <c r="EA82" s="400">
        <f t="shared" si="101"/>
        <v>0</v>
      </c>
      <c r="EB82" s="402">
        <f t="shared" si="102"/>
        <v>0</v>
      </c>
      <c r="EC82" s="19">
        <f t="shared" si="103"/>
        <v>0</v>
      </c>
      <c r="ED82" s="19">
        <f t="shared" si="104"/>
        <v>1</v>
      </c>
      <c r="EE82" s="19">
        <f t="shared" si="105"/>
        <v>0</v>
      </c>
      <c r="EF82" s="402">
        <f t="shared" si="106"/>
        <v>0</v>
      </c>
      <c r="EG82" s="400">
        <f t="shared" si="107"/>
        <v>0</v>
      </c>
      <c r="EH82" s="400">
        <f t="shared" si="108"/>
        <v>1</v>
      </c>
      <c r="EI82" s="402">
        <f t="shared" si="109"/>
        <v>0</v>
      </c>
      <c r="EJ82" s="229">
        <f t="shared" si="110"/>
        <v>2</v>
      </c>
      <c r="EK82" s="398">
        <f t="shared" si="111"/>
        <v>4830.2</v>
      </c>
      <c r="EL82" s="398">
        <f t="shared" si="112"/>
        <v>152.15</v>
      </c>
      <c r="EM82" s="398">
        <f t="shared" si="113"/>
        <v>78.08</v>
      </c>
      <c r="EN82" s="398">
        <f t="shared" si="114"/>
        <v>742.18</v>
      </c>
      <c r="EO82" s="398">
        <f t="shared" si="115"/>
        <v>1.34</v>
      </c>
      <c r="EP82" s="398">
        <f t="shared" si="116"/>
        <v>9.68</v>
      </c>
      <c r="EQ82" s="398">
        <f t="shared" si="117"/>
        <v>1323</v>
      </c>
      <c r="ER82" s="398" t="str">
        <f t="shared" si="118"/>
        <v/>
      </c>
      <c r="ES82" s="398" t="str">
        <f t="shared" si="119"/>
        <v/>
      </c>
      <c r="ET82" s="398">
        <f t="shared" si="120"/>
        <v>27.36</v>
      </c>
      <c r="EU82" s="172">
        <f t="shared" si="121"/>
        <v>8392</v>
      </c>
      <c r="EV82" s="57">
        <f t="shared" si="122"/>
        <v>210.1018712646478</v>
      </c>
      <c r="EW82" s="57">
        <f t="shared" si="123"/>
        <v>3.8913043478260869</v>
      </c>
      <c r="EX82" s="57">
        <f t="shared" si="124"/>
        <v>6.4250154289240902</v>
      </c>
      <c r="EY82" s="57">
        <f t="shared" si="125"/>
        <v>37.03677828234941</v>
      </c>
      <c r="EZ82" s="57">
        <f t="shared" si="126"/>
        <v>4.886498313428754E-2</v>
      </c>
      <c r="FA82" s="57">
        <f t="shared" si="127"/>
        <v>0.52001074402363689</v>
      </c>
      <c r="FB82" s="57">
        <f t="shared" si="128"/>
        <v>21.682446396174189</v>
      </c>
      <c r="FC82" s="57" t="str">
        <f t="shared" si="129"/>
        <v/>
      </c>
      <c r="FD82" s="57" t="str">
        <f t="shared" si="130"/>
        <v/>
      </c>
      <c r="FE82" s="57">
        <f t="shared" si="131"/>
        <v>0.56962855471328067</v>
      </c>
      <c r="FF82" s="56">
        <f t="shared" si="132"/>
        <v>236.70775392773527</v>
      </c>
      <c r="FG82" s="59">
        <f t="shared" si="133"/>
        <v>81.427308093636455</v>
      </c>
      <c r="FH82" s="59">
        <f t="shared" si="134"/>
        <v>1.5081181148425933</v>
      </c>
      <c r="FI82" s="59">
        <f t="shared" si="135"/>
        <v>2.4900859173137677</v>
      </c>
      <c r="FJ82" s="59">
        <f t="shared" si="136"/>
        <v>14.354013783122429</v>
      </c>
      <c r="FK82" s="59">
        <f t="shared" si="137"/>
        <v>1.8938165627539968E-2</v>
      </c>
      <c r="FL82" s="59">
        <f t="shared" si="138"/>
        <v>0.20153592545721671</v>
      </c>
      <c r="FM82" s="59">
        <f t="shared" si="139"/>
        <v>8.372899569043577</v>
      </c>
      <c r="FN82" s="59" t="str">
        <f t="shared" si="140"/>
        <v/>
      </c>
      <c r="FO82" s="59" t="str">
        <f t="shared" si="141"/>
        <v/>
      </c>
      <c r="FP82" s="59">
        <f t="shared" si="142"/>
        <v>0.21996792212133864</v>
      </c>
      <c r="FQ82" s="66">
        <f t="shared" si="143"/>
        <v>91.40713250883509</v>
      </c>
      <c r="FR82" s="331">
        <f t="shared" si="163"/>
        <v>-0.18104707651657503</v>
      </c>
      <c r="FS82" s="331">
        <f t="shared" si="144"/>
        <v>0.18104707651657503</v>
      </c>
      <c r="FT82" s="400">
        <f t="shared" si="145"/>
        <v>0</v>
      </c>
      <c r="FU82" s="400">
        <f t="shared" si="146"/>
        <v>1</v>
      </c>
      <c r="FV82" s="400">
        <f t="shared" si="147"/>
        <v>0</v>
      </c>
      <c r="FW82" s="402">
        <f t="shared" si="148"/>
        <v>0</v>
      </c>
      <c r="FX82" s="222">
        <f t="shared" si="149"/>
        <v>81.427308093636455</v>
      </c>
      <c r="FY82" s="222">
        <f t="shared" si="150"/>
        <v>0</v>
      </c>
      <c r="FZ82" s="222">
        <f t="shared" si="151"/>
        <v>0</v>
      </c>
      <c r="GA82" s="221">
        <f t="shared" si="152"/>
        <v>91.40713250883509</v>
      </c>
      <c r="GB82" s="222">
        <f t="shared" si="153"/>
        <v>0</v>
      </c>
      <c r="GC82" s="222">
        <f t="shared" si="154"/>
        <v>0</v>
      </c>
      <c r="GD82" s="222">
        <f t="shared" si="155"/>
        <v>0</v>
      </c>
      <c r="GE82" s="222">
        <f t="shared" si="156"/>
        <v>0</v>
      </c>
      <c r="GF82" s="222">
        <f t="shared" si="157"/>
        <v>0</v>
      </c>
      <c r="GG82" s="398">
        <f t="shared" si="158"/>
        <v>0</v>
      </c>
      <c r="GH82" s="399">
        <f t="shared" si="159"/>
        <v>0</v>
      </c>
      <c r="GI82" s="398" t="str">
        <f t="shared" si="160"/>
        <v>Na</v>
      </c>
      <c r="GJ82" s="398" t="str">
        <f t="shared" si="161"/>
        <v>Cl</v>
      </c>
    </row>
    <row r="83" spans="1:192">
      <c r="A83" s="402">
        <f t="shared" si="88"/>
        <v>78</v>
      </c>
      <c r="B83" s="382" t="s">
        <v>13</v>
      </c>
      <c r="C83" s="382" t="s">
        <v>410</v>
      </c>
      <c r="D83" s="382"/>
      <c r="E83" s="382"/>
      <c r="F83" s="377">
        <v>3481690</v>
      </c>
      <c r="G83" s="377">
        <v>5580890</v>
      </c>
      <c r="H83" s="410">
        <f t="shared" si="89"/>
        <v>481622.89400000003</v>
      </c>
      <c r="I83" s="410">
        <f t="shared" si="90"/>
        <v>5579097.4340000004</v>
      </c>
      <c r="J83" s="377">
        <v>144</v>
      </c>
      <c r="K83" s="379" t="s">
        <v>1355</v>
      </c>
      <c r="L83" s="407">
        <v>16.600000000000001</v>
      </c>
      <c r="M83" s="378"/>
      <c r="O83" s="407"/>
      <c r="P83" s="407"/>
      <c r="Q83" s="382" t="s">
        <v>1359</v>
      </c>
      <c r="R83" s="382" t="s">
        <v>2901</v>
      </c>
      <c r="S83" s="64" t="s">
        <v>2663</v>
      </c>
      <c r="T83" s="499" t="str">
        <f t="shared" si="91"/>
        <v>-</v>
      </c>
      <c r="U83" s="499" t="str">
        <f t="shared" si="92"/>
        <v>-</v>
      </c>
      <c r="V83" s="499" t="str">
        <f t="shared" si="93"/>
        <v>-</v>
      </c>
      <c r="W83" s="499" t="str">
        <f t="shared" si="162"/>
        <v>-</v>
      </c>
      <c r="X83" s="529" t="str">
        <f t="shared" si="87"/>
        <v/>
      </c>
      <c r="Y83" s="530" t="str">
        <f t="shared" si="86"/>
        <v/>
      </c>
      <c r="Z83" s="404"/>
      <c r="AA83" s="89">
        <v>30820</v>
      </c>
      <c r="AB83" s="102">
        <v>5</v>
      </c>
      <c r="AC83" s="91" t="s">
        <v>405</v>
      </c>
      <c r="AD83" s="91" t="s">
        <v>1453</v>
      </c>
      <c r="AE83" s="130" t="s">
        <v>1454</v>
      </c>
      <c r="AF83" s="236" t="s">
        <v>3116</v>
      </c>
      <c r="AG83" s="115"/>
      <c r="AH83" s="395"/>
      <c r="AI83" s="236"/>
      <c r="AJ83" s="115"/>
      <c r="AK83" s="115"/>
      <c r="AL83" s="115"/>
      <c r="AM83" s="236"/>
      <c r="AN83" s="384"/>
      <c r="AO83" s="381"/>
      <c r="AP83" s="407"/>
      <c r="AQ83" s="384"/>
      <c r="AR83" s="384"/>
      <c r="AS83" s="508"/>
      <c r="AT83" s="511"/>
      <c r="AU83" s="126"/>
      <c r="AV83" s="126"/>
      <c r="AW83" s="387"/>
      <c r="AX83" s="126"/>
      <c r="AY83" s="126"/>
      <c r="AZ83" s="125"/>
      <c r="BA83" s="384"/>
      <c r="BB83" s="384"/>
      <c r="BC83" s="384"/>
      <c r="BD83" s="384"/>
      <c r="BE83" s="384"/>
      <c r="BF83" s="384"/>
      <c r="BG83" s="384"/>
      <c r="BH83" s="384"/>
      <c r="BI83" s="384"/>
      <c r="BJ83" s="384"/>
      <c r="BK83" s="384"/>
      <c r="BL83" s="381"/>
      <c r="BM83" s="384"/>
      <c r="BN83" s="120"/>
      <c r="BO83" s="147"/>
      <c r="BP83" s="147"/>
      <c r="BQ83" s="147"/>
      <c r="BR83" s="147"/>
      <c r="BS83" s="147"/>
      <c r="BT83" s="147"/>
      <c r="BU83" s="147"/>
      <c r="BV83" s="147"/>
      <c r="BW83" s="147"/>
      <c r="BX83" s="147"/>
      <c r="BY83" s="147"/>
      <c r="BZ83" s="147"/>
      <c r="CA83" s="147"/>
      <c r="CB83" s="147"/>
      <c r="CC83" s="147"/>
      <c r="CD83" s="147"/>
      <c r="CE83" s="147"/>
      <c r="CF83" s="145"/>
      <c r="CG83" s="147"/>
      <c r="CH83" s="147"/>
      <c r="CI83" s="147"/>
      <c r="CJ83" s="147"/>
      <c r="CK83" s="147"/>
      <c r="CL83" s="148"/>
      <c r="CM83" s="147"/>
      <c r="CN83" s="147" t="s">
        <v>3116</v>
      </c>
      <c r="CO83" s="145"/>
      <c r="CP83" s="384"/>
      <c r="CQ83" s="120"/>
      <c r="CR83" s="384"/>
      <c r="CS83" s="384"/>
      <c r="CT83" s="384"/>
      <c r="CU83" s="384"/>
      <c r="CV83" s="384"/>
      <c r="CW83" s="384"/>
      <c r="CX83" s="384"/>
      <c r="CY83" s="384"/>
      <c r="CZ83" s="384"/>
      <c r="DA83" s="120"/>
      <c r="DB83" s="420">
        <v>-66.7</v>
      </c>
      <c r="DC83" s="420">
        <v>0</v>
      </c>
      <c r="DD83" s="110"/>
      <c r="DE83" s="420"/>
      <c r="DF83" s="420"/>
      <c r="DG83" s="420">
        <v>-9.2100000000000009</v>
      </c>
      <c r="DH83" s="420"/>
      <c r="DI83" s="420"/>
      <c r="DJ83" s="420"/>
      <c r="DK83" s="180"/>
      <c r="DL83" s="180"/>
      <c r="DM83" s="180"/>
      <c r="DN83" s="420"/>
      <c r="DO83" s="110"/>
      <c r="DP83" s="180"/>
      <c r="DQ83" s="182"/>
      <c r="DR83" s="182"/>
      <c r="DS83" s="181"/>
      <c r="DT83" s="402">
        <f t="shared" si="94"/>
        <v>0</v>
      </c>
      <c r="DU83" s="100">
        <f t="shared" si="95"/>
        <v>0</v>
      </c>
      <c r="DV83" s="100">
        <f t="shared" si="96"/>
        <v>1</v>
      </c>
      <c r="DW83" s="100">
        <f t="shared" si="97"/>
        <v>0</v>
      </c>
      <c r="DX83" s="100">
        <f t="shared" si="98"/>
        <v>0</v>
      </c>
      <c r="DY83" s="229">
        <f t="shared" si="99"/>
        <v>0</v>
      </c>
      <c r="DZ83" s="100">
        <f t="shared" si="100"/>
        <v>0</v>
      </c>
      <c r="EA83" s="400">
        <f t="shared" si="101"/>
        <v>0</v>
      </c>
      <c r="EB83" s="402">
        <f t="shared" si="102"/>
        <v>1</v>
      </c>
      <c r="EC83" s="19">
        <f t="shared" si="103"/>
        <v>0</v>
      </c>
      <c r="ED83" s="19">
        <f t="shared" si="104"/>
        <v>0</v>
      </c>
      <c r="EE83" s="19">
        <f t="shared" si="105"/>
        <v>0</v>
      </c>
      <c r="EF83" s="402">
        <f t="shared" si="106"/>
        <v>1</v>
      </c>
      <c r="EG83" s="400">
        <f t="shared" si="107"/>
        <v>0</v>
      </c>
      <c r="EH83" s="400">
        <f t="shared" si="108"/>
        <v>0</v>
      </c>
      <c r="EI83" s="402">
        <f t="shared" si="109"/>
        <v>1</v>
      </c>
      <c r="EJ83" s="229">
        <f t="shared" si="110"/>
        <v>0</v>
      </c>
      <c r="EK83" s="398" t="str">
        <f t="shared" si="111"/>
        <v/>
      </c>
      <c r="EL83" s="398" t="str">
        <f t="shared" si="112"/>
        <v/>
      </c>
      <c r="EM83" s="398" t="str">
        <f t="shared" si="113"/>
        <v/>
      </c>
      <c r="EN83" s="398" t="str">
        <f t="shared" si="114"/>
        <v/>
      </c>
      <c r="EO83" s="398" t="str">
        <f t="shared" si="115"/>
        <v/>
      </c>
      <c r="EP83" s="398" t="str">
        <f t="shared" si="116"/>
        <v/>
      </c>
      <c r="EQ83" s="398" t="str">
        <f t="shared" si="117"/>
        <v/>
      </c>
      <c r="ER83" s="398" t="str">
        <f t="shared" si="118"/>
        <v/>
      </c>
      <c r="ES83" s="398" t="str">
        <f t="shared" si="119"/>
        <v/>
      </c>
      <c r="ET83" s="398" t="str">
        <f t="shared" si="120"/>
        <v/>
      </c>
      <c r="EU83" s="172" t="str">
        <f t="shared" si="121"/>
        <v/>
      </c>
      <c r="EV83" s="57" t="str">
        <f t="shared" si="122"/>
        <v/>
      </c>
      <c r="EW83" s="57" t="str">
        <f t="shared" si="123"/>
        <v/>
      </c>
      <c r="EX83" s="57" t="str">
        <f t="shared" si="124"/>
        <v/>
      </c>
      <c r="EY83" s="57" t="str">
        <f t="shared" si="125"/>
        <v/>
      </c>
      <c r="EZ83" s="57" t="str">
        <f t="shared" si="126"/>
        <v/>
      </c>
      <c r="FA83" s="57" t="str">
        <f t="shared" si="127"/>
        <v/>
      </c>
      <c r="FB83" s="57" t="str">
        <f t="shared" si="128"/>
        <v/>
      </c>
      <c r="FC83" s="57" t="str">
        <f t="shared" si="129"/>
        <v/>
      </c>
      <c r="FD83" s="57" t="str">
        <f t="shared" si="130"/>
        <v/>
      </c>
      <c r="FE83" s="57" t="str">
        <f t="shared" si="131"/>
        <v/>
      </c>
      <c r="FF83" s="56" t="str">
        <f t="shared" si="132"/>
        <v/>
      </c>
      <c r="FG83" s="59" t="str">
        <f t="shared" si="133"/>
        <v/>
      </c>
      <c r="FH83" s="59" t="str">
        <f t="shared" si="134"/>
        <v/>
      </c>
      <c r="FI83" s="59" t="str">
        <f t="shared" si="135"/>
        <v/>
      </c>
      <c r="FJ83" s="59" t="str">
        <f t="shared" si="136"/>
        <v/>
      </c>
      <c r="FK83" s="59" t="str">
        <f t="shared" si="137"/>
        <v/>
      </c>
      <c r="FL83" s="59" t="str">
        <f t="shared" si="138"/>
        <v/>
      </c>
      <c r="FM83" s="59" t="str">
        <f t="shared" si="139"/>
        <v/>
      </c>
      <c r="FN83" s="59" t="str">
        <f t="shared" si="140"/>
        <v/>
      </c>
      <c r="FO83" s="59" t="str">
        <f t="shared" si="141"/>
        <v/>
      </c>
      <c r="FP83" s="59" t="str">
        <f t="shared" si="142"/>
        <v/>
      </c>
      <c r="FQ83" s="66" t="str">
        <f t="shared" si="143"/>
        <v/>
      </c>
      <c r="FR83" s="331" t="str">
        <f t="shared" si="163"/>
        <v/>
      </c>
      <c r="FS83" s="331">
        <f t="shared" si="144"/>
        <v>0</v>
      </c>
      <c r="FT83" s="400">
        <f t="shared" si="145"/>
        <v>1</v>
      </c>
      <c r="FU83" s="400">
        <f t="shared" si="146"/>
        <v>0</v>
      </c>
      <c r="FV83" s="400">
        <f t="shared" si="147"/>
        <v>0</v>
      </c>
      <c r="FW83" s="402">
        <f t="shared" si="148"/>
        <v>0</v>
      </c>
      <c r="FX83" s="222">
        <f t="shared" si="149"/>
        <v>0</v>
      </c>
      <c r="FY83" s="222">
        <f t="shared" si="150"/>
        <v>0</v>
      </c>
      <c r="FZ83" s="222">
        <f t="shared" si="151"/>
        <v>0</v>
      </c>
      <c r="GA83" s="221">
        <f t="shared" si="152"/>
        <v>0</v>
      </c>
      <c r="GB83" s="222">
        <f t="shared" si="153"/>
        <v>0</v>
      </c>
      <c r="GC83" s="222">
        <f t="shared" si="154"/>
        <v>0</v>
      </c>
      <c r="GD83" s="222">
        <f t="shared" si="155"/>
        <v>0</v>
      </c>
      <c r="GE83" s="222">
        <f t="shared" si="156"/>
        <v>0</v>
      </c>
      <c r="GF83" s="222">
        <f t="shared" si="157"/>
        <v>0</v>
      </c>
      <c r="GG83" s="398">
        <f t="shared" si="158"/>
        <v>0</v>
      </c>
      <c r="GH83" s="399">
        <f t="shared" si="159"/>
        <v>0</v>
      </c>
      <c r="GI83" s="398" t="str">
        <f t="shared" si="160"/>
        <v/>
      </c>
      <c r="GJ83" s="398" t="str">
        <f t="shared" si="161"/>
        <v/>
      </c>
    </row>
    <row r="84" spans="1:192">
      <c r="A84" s="402">
        <f t="shared" si="88"/>
        <v>79</v>
      </c>
      <c r="B84" s="382" t="s">
        <v>13</v>
      </c>
      <c r="C84" s="382" t="s">
        <v>410</v>
      </c>
      <c r="D84" s="382"/>
      <c r="E84" s="382"/>
      <c r="F84" s="377">
        <v>3481690</v>
      </c>
      <c r="G84" s="377">
        <v>5580890</v>
      </c>
      <c r="H84" s="410">
        <f t="shared" si="89"/>
        <v>481622.89400000003</v>
      </c>
      <c r="I84" s="410">
        <f t="shared" si="90"/>
        <v>5579097.4340000004</v>
      </c>
      <c r="J84" s="377">
        <v>144</v>
      </c>
      <c r="K84" s="379" t="s">
        <v>1355</v>
      </c>
      <c r="L84" s="407">
        <v>16.600000000000001</v>
      </c>
      <c r="M84" s="378"/>
      <c r="O84" s="407"/>
      <c r="P84" s="407"/>
      <c r="Q84" s="382" t="s">
        <v>1359</v>
      </c>
      <c r="R84" s="382" t="s">
        <v>2901</v>
      </c>
      <c r="S84" s="64" t="s">
        <v>2663</v>
      </c>
      <c r="T84" s="499" t="str">
        <f t="shared" si="91"/>
        <v>-</v>
      </c>
      <c r="U84" s="499" t="str">
        <f t="shared" si="92"/>
        <v>M</v>
      </c>
      <c r="V84" s="499" t="str">
        <f t="shared" si="93"/>
        <v>-</v>
      </c>
      <c r="W84" s="499" t="str">
        <f t="shared" si="162"/>
        <v>A</v>
      </c>
      <c r="X84" s="529" t="str">
        <f t="shared" si="87"/>
        <v>Na</v>
      </c>
      <c r="Y84" s="530" t="str">
        <f t="shared" si="86"/>
        <v>Cl</v>
      </c>
      <c r="Z84" s="60" t="s">
        <v>1522</v>
      </c>
      <c r="AA84" s="84">
        <v>31056</v>
      </c>
      <c r="AB84" s="405">
        <v>6</v>
      </c>
      <c r="AC84" s="117"/>
      <c r="AD84" s="2" t="s">
        <v>1519</v>
      </c>
      <c r="AE84" s="119"/>
      <c r="AF84" s="379" t="s">
        <v>3116</v>
      </c>
      <c r="AG84" s="377">
        <v>18100</v>
      </c>
      <c r="AH84" s="96">
        <v>6</v>
      </c>
      <c r="AI84" s="379"/>
      <c r="AJ84" s="377"/>
      <c r="AK84" s="377"/>
      <c r="AL84" s="377"/>
      <c r="AM84" s="379"/>
      <c r="AN84" s="117"/>
      <c r="AO84" s="116"/>
      <c r="AP84" s="378"/>
      <c r="AQ84" s="117">
        <v>13838</v>
      </c>
      <c r="AR84" s="384">
        <v>14484.5</v>
      </c>
      <c r="AS84" s="507">
        <f>SUM(AU84:BN84)+SUM(BO84:CL84)/1000</f>
        <v>14412.6</v>
      </c>
      <c r="AT84" s="509">
        <f>FR84</f>
        <v>-1.672100246650763E-2</v>
      </c>
      <c r="AU84" s="117">
        <v>4450</v>
      </c>
      <c r="AV84" s="217">
        <v>70</v>
      </c>
      <c r="AW84" s="116">
        <v>705</v>
      </c>
      <c r="AX84" s="117">
        <v>7700</v>
      </c>
      <c r="AY84" s="217">
        <v>27</v>
      </c>
      <c r="AZ84" s="118">
        <v>1293</v>
      </c>
      <c r="BA84" s="117"/>
      <c r="BB84" s="117">
        <v>155</v>
      </c>
      <c r="BC84" s="117"/>
      <c r="BD84" s="218">
        <v>4</v>
      </c>
      <c r="BE84" s="217">
        <v>7.6</v>
      </c>
      <c r="BF84" s="117"/>
      <c r="BG84" s="117"/>
      <c r="BH84" s="117"/>
      <c r="BI84" s="117"/>
      <c r="BJ84" s="218">
        <v>1</v>
      </c>
      <c r="BK84" s="117"/>
      <c r="BL84" s="116"/>
      <c r="BM84" s="117"/>
      <c r="BN84" s="118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247"/>
      <c r="CG84" s="114"/>
      <c r="CH84" s="114"/>
      <c r="CI84" s="114"/>
      <c r="CJ84" s="114"/>
      <c r="CK84" s="114"/>
      <c r="CL84" s="137"/>
      <c r="CM84" s="114"/>
      <c r="CN84" s="114">
        <v>1133</v>
      </c>
      <c r="CO84" s="247"/>
      <c r="CP84" s="117"/>
      <c r="CQ84" s="118"/>
      <c r="CR84" s="117"/>
      <c r="CS84" s="117"/>
      <c r="CT84" s="117"/>
      <c r="CU84" s="117"/>
      <c r="CV84" s="117"/>
      <c r="CW84" s="117"/>
      <c r="CX84" s="117"/>
      <c r="CY84" s="117"/>
      <c r="CZ84" s="117"/>
      <c r="DA84" s="118"/>
      <c r="DB84" s="111"/>
      <c r="DC84" s="111"/>
      <c r="DD84" s="121"/>
      <c r="DE84" s="111"/>
      <c r="DF84" s="111"/>
      <c r="DG84" s="111"/>
      <c r="DH84" s="111"/>
      <c r="DI84" s="111"/>
      <c r="DJ84" s="111"/>
      <c r="DK84" s="244"/>
      <c r="DL84" s="244"/>
      <c r="DM84" s="244"/>
      <c r="DN84" s="111"/>
      <c r="DO84" s="121"/>
      <c r="DP84" s="244"/>
      <c r="DQ84" s="241"/>
      <c r="DR84" s="241"/>
      <c r="DS84" s="472"/>
      <c r="DT84" s="402">
        <f t="shared" si="94"/>
        <v>0</v>
      </c>
      <c r="DU84" s="100">
        <f t="shared" si="95"/>
        <v>0</v>
      </c>
      <c r="DV84" s="100">
        <f t="shared" si="96"/>
        <v>1</v>
      </c>
      <c r="DW84" s="100">
        <f t="shared" si="97"/>
        <v>0</v>
      </c>
      <c r="DX84" s="100">
        <f t="shared" si="98"/>
        <v>0</v>
      </c>
      <c r="DY84" s="229">
        <f t="shared" si="99"/>
        <v>0</v>
      </c>
      <c r="DZ84" s="100">
        <f t="shared" si="100"/>
        <v>0</v>
      </c>
      <c r="EA84" s="400">
        <f t="shared" si="101"/>
        <v>0</v>
      </c>
      <c r="EB84" s="402">
        <f t="shared" si="102"/>
        <v>1</v>
      </c>
      <c r="EC84" s="19">
        <f t="shared" si="103"/>
        <v>0</v>
      </c>
      <c r="ED84" s="19">
        <f t="shared" si="104"/>
        <v>1</v>
      </c>
      <c r="EE84" s="19">
        <f t="shared" si="105"/>
        <v>0</v>
      </c>
      <c r="EF84" s="402">
        <f t="shared" si="106"/>
        <v>0</v>
      </c>
      <c r="EG84" s="400">
        <f t="shared" si="107"/>
        <v>0</v>
      </c>
      <c r="EH84" s="400">
        <f t="shared" si="108"/>
        <v>1</v>
      </c>
      <c r="EI84" s="402">
        <f t="shared" si="109"/>
        <v>0</v>
      </c>
      <c r="EJ84" s="229">
        <f t="shared" si="110"/>
        <v>2</v>
      </c>
      <c r="EK84" s="398">
        <f t="shared" si="111"/>
        <v>4450</v>
      </c>
      <c r="EL84" s="398">
        <f t="shared" si="112"/>
        <v>155</v>
      </c>
      <c r="EM84" s="398">
        <f t="shared" si="113"/>
        <v>70</v>
      </c>
      <c r="EN84" s="398">
        <f t="shared" si="114"/>
        <v>705</v>
      </c>
      <c r="EO84" s="398" t="str">
        <f t="shared" si="115"/>
        <v/>
      </c>
      <c r="EP84" s="398">
        <f t="shared" si="116"/>
        <v>7.6</v>
      </c>
      <c r="EQ84" s="398">
        <f t="shared" si="117"/>
        <v>1293</v>
      </c>
      <c r="ER84" s="398" t="str">
        <f t="shared" si="118"/>
        <v/>
      </c>
      <c r="ES84" s="398">
        <f t="shared" si="119"/>
        <v>1</v>
      </c>
      <c r="ET84" s="398">
        <f t="shared" si="120"/>
        <v>27</v>
      </c>
      <c r="EU84" s="172">
        <f t="shared" si="121"/>
        <v>7700</v>
      </c>
      <c r="EV84" s="57">
        <f t="shared" si="122"/>
        <v>193.56410234103819</v>
      </c>
      <c r="EW84" s="57">
        <f t="shared" si="123"/>
        <v>3.9641943734015346</v>
      </c>
      <c r="EX84" s="57">
        <f t="shared" si="124"/>
        <v>5.7601316601522328</v>
      </c>
      <c r="EY84" s="57">
        <f t="shared" si="125"/>
        <v>35.181396277259338</v>
      </c>
      <c r="EZ84" s="57" t="str">
        <f t="shared" si="126"/>
        <v/>
      </c>
      <c r="FA84" s="57">
        <f t="shared" si="127"/>
        <v>0.40827289820037604</v>
      </c>
      <c r="FB84" s="57">
        <f t="shared" si="128"/>
        <v>21.190780945013774</v>
      </c>
      <c r="FC84" s="57" t="str">
        <f t="shared" si="129"/>
        <v/>
      </c>
      <c r="FD84" s="57">
        <f t="shared" si="130"/>
        <v>1.6127757644960317E-2</v>
      </c>
      <c r="FE84" s="57">
        <f t="shared" si="131"/>
        <v>0.56213344215126393</v>
      </c>
      <c r="FF84" s="56">
        <f t="shared" si="132"/>
        <v>217.18895439031954</v>
      </c>
      <c r="FG84" s="59">
        <f t="shared" si="133"/>
        <v>81.030493932362745</v>
      </c>
      <c r="FH84" s="59">
        <f t="shared" si="134"/>
        <v>1.6595051677230162</v>
      </c>
      <c r="FI84" s="59">
        <f t="shared" si="135"/>
        <v>2.4113268312283522</v>
      </c>
      <c r="FJ84" s="59">
        <f t="shared" si="136"/>
        <v>14.727761413910226</v>
      </c>
      <c r="FK84" s="59" t="str">
        <f t="shared" si="137"/>
        <v/>
      </c>
      <c r="FL84" s="59">
        <f t="shared" si="138"/>
        <v>0.17091265477565662</v>
      </c>
      <c r="FM84" s="59">
        <f t="shared" si="139"/>
        <v>8.8679940626713822</v>
      </c>
      <c r="FN84" s="59" t="str">
        <f t="shared" si="140"/>
        <v/>
      </c>
      <c r="FO84" s="59">
        <f t="shared" si="141"/>
        <v>6.7492019010920003E-3</v>
      </c>
      <c r="FP84" s="59">
        <f t="shared" si="142"/>
        <v>0.23524362034422394</v>
      </c>
      <c r="FQ84" s="66">
        <f t="shared" si="143"/>
        <v>90.890013115083306</v>
      </c>
      <c r="FR84" s="331">
        <f t="shared" si="163"/>
        <v>-1.672100246650763E-2</v>
      </c>
      <c r="FS84" s="331">
        <f t="shared" si="144"/>
        <v>1.672100246650763E-2</v>
      </c>
      <c r="FT84" s="400">
        <f t="shared" si="145"/>
        <v>0</v>
      </c>
      <c r="FU84" s="400">
        <f t="shared" si="146"/>
        <v>1</v>
      </c>
      <c r="FV84" s="400">
        <f t="shared" si="147"/>
        <v>0</v>
      </c>
      <c r="FW84" s="402">
        <f t="shared" si="148"/>
        <v>0</v>
      </c>
      <c r="FX84" s="222">
        <f t="shared" si="149"/>
        <v>81.030493932362745</v>
      </c>
      <c r="FY84" s="222">
        <f t="shared" si="150"/>
        <v>0</v>
      </c>
      <c r="FZ84" s="222">
        <f t="shared" si="151"/>
        <v>0</v>
      </c>
      <c r="GA84" s="221">
        <f t="shared" si="152"/>
        <v>90.890013115083306</v>
      </c>
      <c r="GB84" s="222">
        <f t="shared" si="153"/>
        <v>0</v>
      </c>
      <c r="GC84" s="222">
        <f t="shared" si="154"/>
        <v>0</v>
      </c>
      <c r="GD84" s="222">
        <f t="shared" si="155"/>
        <v>0</v>
      </c>
      <c r="GE84" s="222">
        <f t="shared" si="156"/>
        <v>0</v>
      </c>
      <c r="GF84" s="222">
        <f t="shared" si="157"/>
        <v>0</v>
      </c>
      <c r="GG84" s="398">
        <f t="shared" si="158"/>
        <v>0</v>
      </c>
      <c r="GH84" s="399">
        <f t="shared" si="159"/>
        <v>0</v>
      </c>
      <c r="GI84" s="398" t="str">
        <f t="shared" si="160"/>
        <v>Na</v>
      </c>
      <c r="GJ84" s="398" t="str">
        <f t="shared" si="161"/>
        <v>Cl</v>
      </c>
    </row>
    <row r="85" spans="1:192" s="69" customFormat="1">
      <c r="A85" s="402">
        <f t="shared" si="88"/>
        <v>80</v>
      </c>
      <c r="B85" s="382" t="s">
        <v>13</v>
      </c>
      <c r="C85" s="382" t="s">
        <v>410</v>
      </c>
      <c r="D85" s="382"/>
      <c r="E85" s="382"/>
      <c r="F85" s="377">
        <v>3481690</v>
      </c>
      <c r="G85" s="377">
        <v>5580890</v>
      </c>
      <c r="H85" s="410">
        <f t="shared" si="89"/>
        <v>481622.89400000003</v>
      </c>
      <c r="I85" s="410">
        <f t="shared" si="90"/>
        <v>5579097.4340000004</v>
      </c>
      <c r="J85" s="377">
        <v>144</v>
      </c>
      <c r="K85" s="379" t="s">
        <v>1355</v>
      </c>
      <c r="L85" s="407">
        <v>16.600000000000001</v>
      </c>
      <c r="M85" s="378"/>
      <c r="N85" s="408"/>
      <c r="O85" s="407"/>
      <c r="P85" s="407"/>
      <c r="Q85" s="382" t="s">
        <v>1359</v>
      </c>
      <c r="R85" s="382" t="s">
        <v>2901</v>
      </c>
      <c r="S85" s="64" t="s">
        <v>2663</v>
      </c>
      <c r="T85" s="499" t="str">
        <f t="shared" si="91"/>
        <v>T</v>
      </c>
      <c r="U85" s="499" t="str">
        <f t="shared" si="92"/>
        <v>M</v>
      </c>
      <c r="V85" s="499" t="str">
        <f t="shared" si="93"/>
        <v>-</v>
      </c>
      <c r="W85" s="499" t="str">
        <f t="shared" si="162"/>
        <v>A</v>
      </c>
      <c r="X85" s="529" t="str">
        <f t="shared" si="87"/>
        <v>Na</v>
      </c>
      <c r="Y85" s="530" t="str">
        <f t="shared" si="86"/>
        <v>Cl</v>
      </c>
      <c r="Z85" s="60" t="s">
        <v>1522</v>
      </c>
      <c r="AA85" s="84">
        <v>36348</v>
      </c>
      <c r="AB85" s="405">
        <v>7</v>
      </c>
      <c r="AC85" s="117"/>
      <c r="AD85" s="2" t="s">
        <v>1519</v>
      </c>
      <c r="AE85" s="119"/>
      <c r="AF85" s="379">
        <v>22.7</v>
      </c>
      <c r="AG85" s="377">
        <v>19820</v>
      </c>
      <c r="AH85" s="377">
        <v>5.93</v>
      </c>
      <c r="AI85" s="379"/>
      <c r="AJ85" s="377"/>
      <c r="AK85" s="377"/>
      <c r="AL85" s="377"/>
      <c r="AM85" s="379"/>
      <c r="AN85" s="117"/>
      <c r="AO85" s="116"/>
      <c r="AP85" s="378"/>
      <c r="AQ85" s="117">
        <v>12600</v>
      </c>
      <c r="AR85" s="384">
        <v>13167</v>
      </c>
      <c r="AS85" s="507">
        <f>SUM(AU85:BN85)+SUM(BO85:CL85)/1000</f>
        <v>11778.1</v>
      </c>
      <c r="AT85" s="509">
        <f>FR85</f>
        <v>-1.6845802396133955</v>
      </c>
      <c r="AU85" s="117">
        <v>3395</v>
      </c>
      <c r="AV85" s="217">
        <v>59</v>
      </c>
      <c r="AW85" s="116">
        <v>648</v>
      </c>
      <c r="AX85" s="117">
        <v>6290</v>
      </c>
      <c r="AY85" s="217">
        <v>31</v>
      </c>
      <c r="AZ85" s="118">
        <v>1134</v>
      </c>
      <c r="BA85" s="117"/>
      <c r="BB85" s="117">
        <v>204</v>
      </c>
      <c r="BC85" s="117"/>
      <c r="BD85" s="218">
        <v>8.6999999999999993</v>
      </c>
      <c r="BE85" s="217">
        <v>2.6</v>
      </c>
      <c r="BF85" s="117"/>
      <c r="BG85" s="117"/>
      <c r="BH85" s="117"/>
      <c r="BI85" s="117"/>
      <c r="BJ85" s="218">
        <v>5.8</v>
      </c>
      <c r="BK85" s="117"/>
      <c r="BL85" s="116"/>
      <c r="BM85" s="117"/>
      <c r="BN85" s="118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247"/>
      <c r="CG85" s="114"/>
      <c r="CH85" s="114"/>
      <c r="CI85" s="114"/>
      <c r="CJ85" s="114"/>
      <c r="CK85" s="114"/>
      <c r="CL85" s="137"/>
      <c r="CM85" s="114"/>
      <c r="CN85" s="114">
        <v>1579</v>
      </c>
      <c r="CO85" s="247"/>
      <c r="CP85" s="117"/>
      <c r="CQ85" s="118"/>
      <c r="CR85" s="117"/>
      <c r="CS85" s="117"/>
      <c r="CT85" s="117"/>
      <c r="CU85" s="117"/>
      <c r="CV85" s="117"/>
      <c r="CW85" s="117"/>
      <c r="CX85" s="117"/>
      <c r="CY85" s="117"/>
      <c r="CZ85" s="117"/>
      <c r="DA85" s="118"/>
      <c r="DB85" s="111"/>
      <c r="DC85" s="111"/>
      <c r="DD85" s="121"/>
      <c r="DE85" s="111"/>
      <c r="DF85" s="111"/>
      <c r="DG85" s="111"/>
      <c r="DH85" s="111"/>
      <c r="DI85" s="111"/>
      <c r="DJ85" s="111"/>
      <c r="DK85" s="244"/>
      <c r="DL85" s="244"/>
      <c r="DM85" s="244"/>
      <c r="DN85" s="111"/>
      <c r="DO85" s="121"/>
      <c r="DP85" s="244"/>
      <c r="DQ85" s="241"/>
      <c r="DR85" s="241"/>
      <c r="DS85" s="472"/>
      <c r="DT85" s="402">
        <f t="shared" si="94"/>
        <v>0</v>
      </c>
      <c r="DU85" s="100">
        <f t="shared" si="95"/>
        <v>0</v>
      </c>
      <c r="DV85" s="100">
        <f t="shared" si="96"/>
        <v>1</v>
      </c>
      <c r="DW85" s="100">
        <f t="shared" si="97"/>
        <v>0</v>
      </c>
      <c r="DX85" s="100">
        <f t="shared" si="98"/>
        <v>0</v>
      </c>
      <c r="DY85" s="229">
        <f t="shared" si="99"/>
        <v>0</v>
      </c>
      <c r="DZ85" s="100">
        <f t="shared" si="100"/>
        <v>0</v>
      </c>
      <c r="EA85" s="400">
        <f t="shared" si="101"/>
        <v>1</v>
      </c>
      <c r="EB85" s="402">
        <f t="shared" si="102"/>
        <v>0</v>
      </c>
      <c r="EC85" s="19">
        <f t="shared" si="103"/>
        <v>0</v>
      </c>
      <c r="ED85" s="19">
        <f t="shared" si="104"/>
        <v>1</v>
      </c>
      <c r="EE85" s="19">
        <f t="shared" si="105"/>
        <v>0</v>
      </c>
      <c r="EF85" s="402">
        <f t="shared" si="106"/>
        <v>0</v>
      </c>
      <c r="EG85" s="400">
        <f t="shared" si="107"/>
        <v>0</v>
      </c>
      <c r="EH85" s="400">
        <f t="shared" si="108"/>
        <v>1</v>
      </c>
      <c r="EI85" s="402">
        <f t="shared" si="109"/>
        <v>0</v>
      </c>
      <c r="EJ85" s="229">
        <f t="shared" si="110"/>
        <v>3</v>
      </c>
      <c r="EK85" s="398">
        <f t="shared" si="111"/>
        <v>3395</v>
      </c>
      <c r="EL85" s="398">
        <f t="shared" si="112"/>
        <v>204</v>
      </c>
      <c r="EM85" s="398">
        <f t="shared" si="113"/>
        <v>59</v>
      </c>
      <c r="EN85" s="398">
        <f t="shared" si="114"/>
        <v>648</v>
      </c>
      <c r="EO85" s="398" t="str">
        <f t="shared" si="115"/>
        <v/>
      </c>
      <c r="EP85" s="398">
        <f t="shared" si="116"/>
        <v>2.6</v>
      </c>
      <c r="EQ85" s="398">
        <f t="shared" si="117"/>
        <v>1134</v>
      </c>
      <c r="ER85" s="398" t="str">
        <f t="shared" si="118"/>
        <v/>
      </c>
      <c r="ES85" s="398">
        <f t="shared" si="119"/>
        <v>5.8</v>
      </c>
      <c r="ET85" s="398">
        <f t="shared" si="120"/>
        <v>31</v>
      </c>
      <c r="EU85" s="172">
        <f t="shared" si="121"/>
        <v>6290</v>
      </c>
      <c r="EV85" s="57">
        <f t="shared" si="122"/>
        <v>147.67418594333139</v>
      </c>
      <c r="EW85" s="57">
        <f t="shared" si="123"/>
        <v>5.2173913043478262</v>
      </c>
      <c r="EX85" s="57">
        <f t="shared" si="124"/>
        <v>4.8549681135568816</v>
      </c>
      <c r="EY85" s="57">
        <f t="shared" si="125"/>
        <v>32.33694296122561</v>
      </c>
      <c r="EZ85" s="57" t="str">
        <f t="shared" si="126"/>
        <v/>
      </c>
      <c r="FA85" s="57">
        <f t="shared" si="127"/>
        <v>0.13967230727907604</v>
      </c>
      <c r="FB85" s="57">
        <f t="shared" si="128"/>
        <v>18.584954053863591</v>
      </c>
      <c r="FC85" s="57" t="str">
        <f t="shared" si="129"/>
        <v/>
      </c>
      <c r="FD85" s="57">
        <f t="shared" si="130"/>
        <v>9.3540994340769831E-2</v>
      </c>
      <c r="FE85" s="57">
        <f t="shared" si="131"/>
        <v>0.6454124706181178</v>
      </c>
      <c r="FF85" s="56">
        <f t="shared" si="132"/>
        <v>177.41799001494934</v>
      </c>
      <c r="FG85" s="59">
        <f t="shared" si="133"/>
        <v>77.632074587789717</v>
      </c>
      <c r="FH85" s="59">
        <f t="shared" si="134"/>
        <v>2.7427739540629332</v>
      </c>
      <c r="FI85" s="59">
        <f t="shared" si="135"/>
        <v>2.5522486838533913</v>
      </c>
      <c r="FJ85" s="59">
        <f t="shared" si="136"/>
        <v>16.999477274046424</v>
      </c>
      <c r="FK85" s="59" t="str">
        <f t="shared" si="137"/>
        <v/>
      </c>
      <c r="FL85" s="59">
        <f t="shared" si="138"/>
        <v>7.3425500247543837E-2</v>
      </c>
      <c r="FM85" s="59">
        <f t="shared" si="139"/>
        <v>9.446363121852773</v>
      </c>
      <c r="FN85" s="59" t="str">
        <f t="shared" si="140"/>
        <v/>
      </c>
      <c r="FO85" s="59">
        <f t="shared" si="141"/>
        <v>4.7545030069008565E-2</v>
      </c>
      <c r="FP85" s="59">
        <f t="shared" si="142"/>
        <v>0.32805034347466799</v>
      </c>
      <c r="FQ85" s="66">
        <f t="shared" si="143"/>
        <v>90.178041504603556</v>
      </c>
      <c r="FR85" s="331">
        <f t="shared" si="163"/>
        <v>-1.6845802396133955</v>
      </c>
      <c r="FS85" s="331">
        <f t="shared" si="144"/>
        <v>1.6845802396133955</v>
      </c>
      <c r="FT85" s="400">
        <f t="shared" si="145"/>
        <v>0</v>
      </c>
      <c r="FU85" s="400">
        <f t="shared" si="146"/>
        <v>1</v>
      </c>
      <c r="FV85" s="400">
        <f t="shared" si="147"/>
        <v>0</v>
      </c>
      <c r="FW85" s="402">
        <f t="shared" si="148"/>
        <v>0</v>
      </c>
      <c r="FX85" s="222">
        <f t="shared" si="149"/>
        <v>77.632074587789717</v>
      </c>
      <c r="FY85" s="222">
        <f t="shared" si="150"/>
        <v>0</v>
      </c>
      <c r="FZ85" s="222">
        <f t="shared" si="151"/>
        <v>0</v>
      </c>
      <c r="GA85" s="221">
        <f t="shared" si="152"/>
        <v>90.178041504603556</v>
      </c>
      <c r="GB85" s="222">
        <f t="shared" si="153"/>
        <v>0</v>
      </c>
      <c r="GC85" s="222">
        <f t="shared" si="154"/>
        <v>0</v>
      </c>
      <c r="GD85" s="222">
        <f t="shared" si="155"/>
        <v>0</v>
      </c>
      <c r="GE85" s="222">
        <f t="shared" si="156"/>
        <v>0</v>
      </c>
      <c r="GF85" s="222">
        <f t="shared" si="157"/>
        <v>0</v>
      </c>
      <c r="GG85" s="398">
        <f t="shared" si="158"/>
        <v>0</v>
      </c>
      <c r="GH85" s="399">
        <f t="shared" si="159"/>
        <v>0</v>
      </c>
      <c r="GI85" s="398" t="str">
        <f t="shared" si="160"/>
        <v>Na</v>
      </c>
      <c r="GJ85" s="398" t="str">
        <f t="shared" si="161"/>
        <v>Cl</v>
      </c>
    </row>
    <row r="86" spans="1:192" s="69" customFormat="1">
      <c r="A86" s="402">
        <f t="shared" si="88"/>
        <v>81</v>
      </c>
      <c r="B86" s="134" t="s">
        <v>13</v>
      </c>
      <c r="C86" s="134" t="s">
        <v>410</v>
      </c>
      <c r="D86" s="134"/>
      <c r="E86" s="134"/>
      <c r="F86" s="377">
        <v>3481690</v>
      </c>
      <c r="G86" s="377">
        <v>5580890</v>
      </c>
      <c r="H86" s="410">
        <f t="shared" si="89"/>
        <v>481622.89400000003</v>
      </c>
      <c r="I86" s="410">
        <f t="shared" si="90"/>
        <v>5579097.4340000004</v>
      </c>
      <c r="J86" s="400">
        <v>144</v>
      </c>
      <c r="K86" s="391" t="s">
        <v>1356</v>
      </c>
      <c r="L86" s="171">
        <v>16.600000000000001</v>
      </c>
      <c r="M86" s="19"/>
      <c r="N86" s="408"/>
      <c r="O86" s="19"/>
      <c r="P86" s="19"/>
      <c r="Q86" s="382" t="s">
        <v>1359</v>
      </c>
      <c r="R86" s="382" t="s">
        <v>2901</v>
      </c>
      <c r="S86" s="64" t="s">
        <v>2663</v>
      </c>
      <c r="T86" s="499" t="str">
        <f t="shared" si="91"/>
        <v>T</v>
      </c>
      <c r="U86" s="499" t="str">
        <f t="shared" si="92"/>
        <v>M</v>
      </c>
      <c r="V86" s="499" t="str">
        <f t="shared" si="93"/>
        <v>-</v>
      </c>
      <c r="W86" s="499" t="str">
        <f t="shared" si="162"/>
        <v>A</v>
      </c>
      <c r="X86" s="529" t="str">
        <f t="shared" si="87"/>
        <v>Na</v>
      </c>
      <c r="Y86" s="530" t="str">
        <f t="shared" si="86"/>
        <v>Cl</v>
      </c>
      <c r="Z86" s="60" t="s">
        <v>1514</v>
      </c>
      <c r="AA86" s="51">
        <v>37222</v>
      </c>
      <c r="AB86" s="100">
        <v>8</v>
      </c>
      <c r="AC86" s="132" t="s">
        <v>492</v>
      </c>
      <c r="AD86" s="132" t="s">
        <v>1523</v>
      </c>
      <c r="AE86" s="183"/>
      <c r="AF86" s="391">
        <v>22.7</v>
      </c>
      <c r="AG86" s="400">
        <v>22000</v>
      </c>
      <c r="AH86" s="400">
        <v>6</v>
      </c>
      <c r="AI86" s="391">
        <v>158</v>
      </c>
      <c r="AJ86" s="400"/>
      <c r="AK86" s="400"/>
      <c r="AL86" s="391"/>
      <c r="AM86" s="392" t="s">
        <v>1524</v>
      </c>
      <c r="AN86" s="163"/>
      <c r="AO86" s="164"/>
      <c r="AP86" s="19"/>
      <c r="AQ86" s="163"/>
      <c r="AR86" s="168">
        <v>14449.44</v>
      </c>
      <c r="AS86" s="507">
        <f>SUM(AU86:BN86)+SUM(BO86:CL86)/1000</f>
        <v>14455.000699999999</v>
      </c>
      <c r="AT86" s="509">
        <f>FR86</f>
        <v>-0.41909268323015542</v>
      </c>
      <c r="AU86" s="163">
        <v>4455</v>
      </c>
      <c r="AV86" s="163">
        <v>69.290000000000006</v>
      </c>
      <c r="AW86" s="164">
        <v>652</v>
      </c>
      <c r="AX86" s="165">
        <v>7636</v>
      </c>
      <c r="AY86" s="163">
        <v>27.4</v>
      </c>
      <c r="AZ86" s="162">
        <v>1379</v>
      </c>
      <c r="BA86" s="163">
        <v>8.7200000000000006</v>
      </c>
      <c r="BB86" s="163">
        <v>160.69999999999999</v>
      </c>
      <c r="BC86" s="163">
        <v>14.18</v>
      </c>
      <c r="BD86" s="163">
        <v>8.5500000000000007</v>
      </c>
      <c r="BE86" s="163">
        <v>7.39</v>
      </c>
      <c r="BF86" s="163">
        <v>0.999</v>
      </c>
      <c r="BG86" s="165">
        <v>0.21</v>
      </c>
      <c r="BH86" s="165">
        <v>4.8099999999999996</v>
      </c>
      <c r="BI86" s="170" t="s">
        <v>1406</v>
      </c>
      <c r="BJ86" s="170" t="s">
        <v>1403</v>
      </c>
      <c r="BK86" s="163">
        <v>1.2999999999999999E-2</v>
      </c>
      <c r="BL86" s="164"/>
      <c r="BM86" s="165">
        <v>23.46</v>
      </c>
      <c r="BN86" s="162">
        <v>2.84</v>
      </c>
      <c r="BO86" s="138">
        <v>46</v>
      </c>
      <c r="BP86" s="141">
        <v>176</v>
      </c>
      <c r="BQ86" s="141">
        <v>176</v>
      </c>
      <c r="BR86" s="141">
        <v>787</v>
      </c>
      <c r="BS86" s="138"/>
      <c r="BT86" s="138">
        <v>1.7</v>
      </c>
      <c r="BU86" s="138">
        <v>1</v>
      </c>
      <c r="BV86" s="138">
        <v>11</v>
      </c>
      <c r="BW86" s="138"/>
      <c r="BX86" s="138">
        <v>57</v>
      </c>
      <c r="BY86" s="138" t="s">
        <v>1525</v>
      </c>
      <c r="BZ86" s="138">
        <v>12</v>
      </c>
      <c r="CA86" s="138">
        <v>27</v>
      </c>
      <c r="CB86" s="138">
        <v>34</v>
      </c>
      <c r="CC86" s="138"/>
      <c r="CD86" s="138" t="s">
        <v>1525</v>
      </c>
      <c r="CE86" s="138" t="s">
        <v>1404</v>
      </c>
      <c r="CF86" s="149">
        <v>59</v>
      </c>
      <c r="CG86" s="138"/>
      <c r="CH86" s="138"/>
      <c r="CI86" s="138"/>
      <c r="CJ86" s="138"/>
      <c r="CK86" s="138">
        <v>11</v>
      </c>
      <c r="CL86" s="139">
        <v>3040</v>
      </c>
      <c r="CM86" s="138">
        <v>2.2999999999999998</v>
      </c>
      <c r="CN86" s="138">
        <v>1105</v>
      </c>
      <c r="CO86" s="149" t="s">
        <v>1526</v>
      </c>
      <c r="CP86" s="163"/>
      <c r="CQ86" s="162"/>
      <c r="CR86" s="163"/>
      <c r="CS86" s="163"/>
      <c r="CT86" s="163"/>
      <c r="CU86" s="163"/>
      <c r="CV86" s="163"/>
      <c r="CW86" s="163"/>
      <c r="CX86" s="163"/>
      <c r="CY86" s="163"/>
      <c r="CZ86" s="163"/>
      <c r="DA86" s="162"/>
      <c r="DB86" s="241"/>
      <c r="DC86" s="241"/>
      <c r="DD86" s="241"/>
      <c r="DE86" s="241"/>
      <c r="DF86" s="241"/>
      <c r="DG86" s="241"/>
      <c r="DH86" s="241"/>
      <c r="DI86" s="244"/>
      <c r="DJ86" s="244"/>
      <c r="DK86" s="244"/>
      <c r="DL86" s="244"/>
      <c r="DM86" s="244"/>
      <c r="DN86" s="244"/>
      <c r="DO86" s="244"/>
      <c r="DP86" s="244"/>
      <c r="DQ86" s="244"/>
      <c r="DR86" s="244"/>
      <c r="DS86" s="472"/>
      <c r="DT86" s="402">
        <f t="shared" si="94"/>
        <v>0</v>
      </c>
      <c r="DU86" s="100">
        <f t="shared" si="95"/>
        <v>0</v>
      </c>
      <c r="DV86" s="100">
        <f t="shared" si="96"/>
        <v>1</v>
      </c>
      <c r="DW86" s="100">
        <f t="shared" si="97"/>
        <v>0</v>
      </c>
      <c r="DX86" s="100">
        <f t="shared" si="98"/>
        <v>0</v>
      </c>
      <c r="DY86" s="229">
        <f t="shared" si="99"/>
        <v>0</v>
      </c>
      <c r="DZ86" s="100">
        <f t="shared" si="100"/>
        <v>0</v>
      </c>
      <c r="EA86" s="400">
        <f t="shared" si="101"/>
        <v>1</v>
      </c>
      <c r="EB86" s="402">
        <f t="shared" si="102"/>
        <v>0</v>
      </c>
      <c r="EC86" s="19">
        <f t="shared" si="103"/>
        <v>0</v>
      </c>
      <c r="ED86" s="19">
        <f t="shared" si="104"/>
        <v>1</v>
      </c>
      <c r="EE86" s="19">
        <f t="shared" si="105"/>
        <v>0</v>
      </c>
      <c r="EF86" s="402">
        <f t="shared" si="106"/>
        <v>0</v>
      </c>
      <c r="EG86" s="400">
        <f t="shared" si="107"/>
        <v>0</v>
      </c>
      <c r="EH86" s="400">
        <f t="shared" si="108"/>
        <v>1</v>
      </c>
      <c r="EI86" s="402">
        <f t="shared" si="109"/>
        <v>0</v>
      </c>
      <c r="EJ86" s="229">
        <f t="shared" si="110"/>
        <v>3</v>
      </c>
      <c r="EK86" s="398">
        <f t="shared" si="111"/>
        <v>4455</v>
      </c>
      <c r="EL86" s="398">
        <f t="shared" si="112"/>
        <v>160.69999999999999</v>
      </c>
      <c r="EM86" s="398">
        <f t="shared" si="113"/>
        <v>69.290000000000006</v>
      </c>
      <c r="EN86" s="398">
        <f t="shared" si="114"/>
        <v>652</v>
      </c>
      <c r="EO86" s="398">
        <f t="shared" si="115"/>
        <v>0.999</v>
      </c>
      <c r="EP86" s="398">
        <f t="shared" si="116"/>
        <v>7.39</v>
      </c>
      <c r="EQ86" s="398">
        <f t="shared" si="117"/>
        <v>1379</v>
      </c>
      <c r="ER86" s="398" t="str">
        <f t="shared" si="118"/>
        <v/>
      </c>
      <c r="ES86" s="398" t="str">
        <f t="shared" si="119"/>
        <v/>
      </c>
      <c r="ET86" s="398">
        <f t="shared" si="120"/>
        <v>27.4</v>
      </c>
      <c r="EU86" s="172">
        <f t="shared" si="121"/>
        <v>7636</v>
      </c>
      <c r="EV86" s="57">
        <f t="shared" si="122"/>
        <v>193.78159009647757</v>
      </c>
      <c r="EW86" s="57">
        <f t="shared" si="123"/>
        <v>4.109974424552429</v>
      </c>
      <c r="EX86" s="57">
        <f t="shared" si="124"/>
        <v>5.7017074675992605</v>
      </c>
      <c r="EY86" s="57">
        <f t="shared" si="125"/>
        <v>32.536553720245522</v>
      </c>
      <c r="EZ86" s="57">
        <f t="shared" si="126"/>
        <v>3.6429938918771082E-2</v>
      </c>
      <c r="FA86" s="57">
        <f t="shared" si="127"/>
        <v>0.39699167338168145</v>
      </c>
      <c r="FB86" s="57">
        <f t="shared" si="128"/>
        <v>22.600221905006958</v>
      </c>
      <c r="FC86" s="57" t="str">
        <f t="shared" si="129"/>
        <v/>
      </c>
      <c r="FD86" s="57" t="str">
        <f t="shared" si="130"/>
        <v/>
      </c>
      <c r="FE86" s="57">
        <f t="shared" si="131"/>
        <v>0.5704613449979492</v>
      </c>
      <c r="FF86" s="56">
        <f t="shared" si="132"/>
        <v>215.38374749668571</v>
      </c>
      <c r="FG86" s="59">
        <f t="shared" si="133"/>
        <v>81.915340734812375</v>
      </c>
      <c r="FH86" s="59">
        <f t="shared" si="134"/>
        <v>1.7373681123731082</v>
      </c>
      <c r="FI86" s="59">
        <f t="shared" si="135"/>
        <v>2.4102253972943712</v>
      </c>
      <c r="FJ86" s="59">
        <f t="shared" si="136"/>
        <v>13.753849800713787</v>
      </c>
      <c r="FK86" s="59">
        <f t="shared" si="137"/>
        <v>1.539966133002528E-2</v>
      </c>
      <c r="FL86" s="59">
        <f t="shared" si="138"/>
        <v>0.16781629347634763</v>
      </c>
      <c r="FM86" s="59">
        <f t="shared" si="139"/>
        <v>9.4738219006315738</v>
      </c>
      <c r="FN86" s="59" t="str">
        <f t="shared" si="140"/>
        <v/>
      </c>
      <c r="FO86" s="59" t="str">
        <f t="shared" si="141"/>
        <v/>
      </c>
      <c r="FP86" s="59">
        <f t="shared" si="142"/>
        <v>0.23913257163674081</v>
      </c>
      <c r="FQ86" s="66">
        <f t="shared" si="143"/>
        <v>90.287045527731678</v>
      </c>
      <c r="FR86" s="331">
        <f t="shared" si="163"/>
        <v>-0.41909268323015542</v>
      </c>
      <c r="FS86" s="331">
        <f t="shared" si="144"/>
        <v>0.41909268323015542</v>
      </c>
      <c r="FT86" s="400">
        <f t="shared" si="145"/>
        <v>0</v>
      </c>
      <c r="FU86" s="400">
        <f t="shared" si="146"/>
        <v>1</v>
      </c>
      <c r="FV86" s="400">
        <f t="shared" si="147"/>
        <v>0</v>
      </c>
      <c r="FW86" s="402">
        <f t="shared" si="148"/>
        <v>0</v>
      </c>
      <c r="FX86" s="222">
        <f t="shared" si="149"/>
        <v>81.915340734812375</v>
      </c>
      <c r="FY86" s="222">
        <f t="shared" si="150"/>
        <v>0</v>
      </c>
      <c r="FZ86" s="222">
        <f t="shared" si="151"/>
        <v>0</v>
      </c>
      <c r="GA86" s="221">
        <f t="shared" si="152"/>
        <v>90.287045527731678</v>
      </c>
      <c r="GB86" s="222">
        <f t="shared" si="153"/>
        <v>0</v>
      </c>
      <c r="GC86" s="222">
        <f t="shared" si="154"/>
        <v>0</v>
      </c>
      <c r="GD86" s="222">
        <f t="shared" si="155"/>
        <v>0</v>
      </c>
      <c r="GE86" s="222">
        <f t="shared" si="156"/>
        <v>0</v>
      </c>
      <c r="GF86" s="222">
        <f t="shared" si="157"/>
        <v>0</v>
      </c>
      <c r="GG86" s="398">
        <f t="shared" si="158"/>
        <v>0</v>
      </c>
      <c r="GH86" s="399">
        <f t="shared" si="159"/>
        <v>0</v>
      </c>
      <c r="GI86" s="398" t="str">
        <f t="shared" si="160"/>
        <v>Na</v>
      </c>
      <c r="GJ86" s="398" t="str">
        <f t="shared" si="161"/>
        <v>Cl</v>
      </c>
    </row>
    <row r="87" spans="1:192" s="69" customFormat="1">
      <c r="A87" s="402">
        <f t="shared" si="88"/>
        <v>82</v>
      </c>
      <c r="B87" s="134" t="s">
        <v>13</v>
      </c>
      <c r="C87" s="134" t="s">
        <v>410</v>
      </c>
      <c r="D87" s="134"/>
      <c r="E87" s="134"/>
      <c r="F87" s="377">
        <v>3481690</v>
      </c>
      <c r="G87" s="377">
        <v>5580890</v>
      </c>
      <c r="H87" s="410">
        <f t="shared" si="89"/>
        <v>481622.89400000003</v>
      </c>
      <c r="I87" s="410">
        <f t="shared" si="90"/>
        <v>5579097.4340000004</v>
      </c>
      <c r="J87" s="377">
        <v>144</v>
      </c>
      <c r="K87" s="379" t="s">
        <v>1355</v>
      </c>
      <c r="L87" s="407">
        <v>16.600000000000001</v>
      </c>
      <c r="M87" s="378"/>
      <c r="N87" s="408"/>
      <c r="O87" s="171"/>
      <c r="P87" s="171"/>
      <c r="Q87" s="382" t="s">
        <v>1359</v>
      </c>
      <c r="R87" s="382" t="s">
        <v>2901</v>
      </c>
      <c r="S87" s="64" t="s">
        <v>2663</v>
      </c>
      <c r="T87" s="499" t="str">
        <f t="shared" si="91"/>
        <v>-</v>
      </c>
      <c r="U87" s="499" t="str">
        <f t="shared" si="92"/>
        <v>-</v>
      </c>
      <c r="V87" s="499" t="str">
        <f t="shared" si="93"/>
        <v>-</v>
      </c>
      <c r="W87" s="499" t="str">
        <f t="shared" si="162"/>
        <v>-</v>
      </c>
      <c r="X87" s="529" t="str">
        <f t="shared" si="87"/>
        <v/>
      </c>
      <c r="Y87" s="530" t="str">
        <f t="shared" si="86"/>
        <v/>
      </c>
      <c r="Z87" s="404"/>
      <c r="AA87" s="193" t="s">
        <v>1462</v>
      </c>
      <c r="AB87" s="176">
        <v>9</v>
      </c>
      <c r="AC87" s="170" t="s">
        <v>964</v>
      </c>
      <c r="AD87" s="91" t="s">
        <v>1463</v>
      </c>
      <c r="AE87" s="188" t="s">
        <v>1454</v>
      </c>
      <c r="AF87" s="392" t="s">
        <v>3116</v>
      </c>
      <c r="AG87" s="408"/>
      <c r="AH87" s="408"/>
      <c r="AI87" s="392"/>
      <c r="AJ87" s="408"/>
      <c r="AK87" s="408"/>
      <c r="AL87" s="392"/>
      <c r="AM87" s="392"/>
      <c r="AN87" s="168"/>
      <c r="AO87" s="165"/>
      <c r="AP87" s="171"/>
      <c r="AQ87" s="168"/>
      <c r="AR87" s="168"/>
      <c r="AS87" s="508"/>
      <c r="AT87" s="511"/>
      <c r="AU87" s="189"/>
      <c r="AV87" s="189"/>
      <c r="AW87" s="207"/>
      <c r="AX87" s="207"/>
      <c r="AY87" s="189"/>
      <c r="AZ87" s="187"/>
      <c r="BA87" s="168"/>
      <c r="BB87" s="168"/>
      <c r="BC87" s="168"/>
      <c r="BD87" s="168"/>
      <c r="BE87" s="168"/>
      <c r="BF87" s="168"/>
      <c r="BG87" s="165"/>
      <c r="BH87" s="165"/>
      <c r="BI87" s="256"/>
      <c r="BJ87" s="256"/>
      <c r="BK87" s="168"/>
      <c r="BL87" s="165"/>
      <c r="BM87" s="165"/>
      <c r="BN87" s="167"/>
      <c r="BO87" s="143"/>
      <c r="BP87" s="141"/>
      <c r="BQ87" s="141"/>
      <c r="BR87" s="141"/>
      <c r="BS87" s="143"/>
      <c r="BT87" s="143"/>
      <c r="BU87" s="143"/>
      <c r="BV87" s="143"/>
      <c r="BW87" s="143"/>
      <c r="BX87" s="143"/>
      <c r="BY87" s="143"/>
      <c r="BZ87" s="143"/>
      <c r="CA87" s="143"/>
      <c r="CB87" s="143"/>
      <c r="CC87" s="143"/>
      <c r="CD87" s="143"/>
      <c r="CE87" s="143"/>
      <c r="CF87" s="141"/>
      <c r="CG87" s="143"/>
      <c r="CH87" s="143"/>
      <c r="CI87" s="143"/>
      <c r="CJ87" s="143"/>
      <c r="CK87" s="143"/>
      <c r="CL87" s="144"/>
      <c r="CM87" s="143"/>
      <c r="CN87" s="143" t="s">
        <v>3116</v>
      </c>
      <c r="CO87" s="141"/>
      <c r="CP87" s="168"/>
      <c r="CQ87" s="167"/>
      <c r="CR87" s="168"/>
      <c r="CS87" s="168"/>
      <c r="CT87" s="168"/>
      <c r="CU87" s="168"/>
      <c r="CV87" s="168"/>
      <c r="CW87" s="168"/>
      <c r="CX87" s="168"/>
      <c r="CY87" s="168"/>
      <c r="CZ87" s="168"/>
      <c r="DA87" s="167"/>
      <c r="DB87" s="182">
        <v>-62.3</v>
      </c>
      <c r="DC87" s="141" t="s">
        <v>1527</v>
      </c>
      <c r="DD87" s="182"/>
      <c r="DE87" s="182"/>
      <c r="DF87" s="182"/>
      <c r="DG87" s="182">
        <v>-9.18</v>
      </c>
      <c r="DH87" s="182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1"/>
      <c r="DT87" s="402">
        <f t="shared" si="94"/>
        <v>0</v>
      </c>
      <c r="DU87" s="100">
        <f t="shared" si="95"/>
        <v>0</v>
      </c>
      <c r="DV87" s="100">
        <f t="shared" si="96"/>
        <v>1</v>
      </c>
      <c r="DW87" s="100">
        <f t="shared" si="97"/>
        <v>0</v>
      </c>
      <c r="DX87" s="100">
        <f t="shared" si="98"/>
        <v>0</v>
      </c>
      <c r="DY87" s="229">
        <f t="shared" si="99"/>
        <v>0</v>
      </c>
      <c r="DZ87" s="100">
        <f t="shared" si="100"/>
        <v>0</v>
      </c>
      <c r="EA87" s="400">
        <f t="shared" si="101"/>
        <v>0</v>
      </c>
      <c r="EB87" s="402">
        <f t="shared" si="102"/>
        <v>1</v>
      </c>
      <c r="EC87" s="19">
        <f t="shared" si="103"/>
        <v>0</v>
      </c>
      <c r="ED87" s="19">
        <f t="shared" si="104"/>
        <v>0</v>
      </c>
      <c r="EE87" s="19">
        <f t="shared" si="105"/>
        <v>0</v>
      </c>
      <c r="EF87" s="402">
        <f t="shared" si="106"/>
        <v>1</v>
      </c>
      <c r="EG87" s="400">
        <f t="shared" si="107"/>
        <v>0</v>
      </c>
      <c r="EH87" s="400">
        <f t="shared" si="108"/>
        <v>0</v>
      </c>
      <c r="EI87" s="402">
        <f t="shared" si="109"/>
        <v>1</v>
      </c>
      <c r="EJ87" s="229">
        <f t="shared" si="110"/>
        <v>0</v>
      </c>
      <c r="EK87" s="398" t="str">
        <f t="shared" si="111"/>
        <v/>
      </c>
      <c r="EL87" s="398" t="str">
        <f t="shared" si="112"/>
        <v/>
      </c>
      <c r="EM87" s="398" t="str">
        <f t="shared" si="113"/>
        <v/>
      </c>
      <c r="EN87" s="398" t="str">
        <f t="shared" si="114"/>
        <v/>
      </c>
      <c r="EO87" s="398" t="str">
        <f t="shared" si="115"/>
        <v/>
      </c>
      <c r="EP87" s="398" t="str">
        <f t="shared" si="116"/>
        <v/>
      </c>
      <c r="EQ87" s="398" t="str">
        <f t="shared" si="117"/>
        <v/>
      </c>
      <c r="ER87" s="398" t="str">
        <f t="shared" si="118"/>
        <v/>
      </c>
      <c r="ES87" s="398" t="str">
        <f t="shared" si="119"/>
        <v/>
      </c>
      <c r="ET87" s="398" t="str">
        <f t="shared" si="120"/>
        <v/>
      </c>
      <c r="EU87" s="172" t="str">
        <f t="shared" si="121"/>
        <v/>
      </c>
      <c r="EV87" s="57" t="str">
        <f t="shared" si="122"/>
        <v/>
      </c>
      <c r="EW87" s="57" t="str">
        <f t="shared" si="123"/>
        <v/>
      </c>
      <c r="EX87" s="57" t="str">
        <f t="shared" si="124"/>
        <v/>
      </c>
      <c r="EY87" s="57" t="str">
        <f t="shared" si="125"/>
        <v/>
      </c>
      <c r="EZ87" s="57" t="str">
        <f t="shared" si="126"/>
        <v/>
      </c>
      <c r="FA87" s="57" t="str">
        <f t="shared" si="127"/>
        <v/>
      </c>
      <c r="FB87" s="57" t="str">
        <f t="shared" si="128"/>
        <v/>
      </c>
      <c r="FC87" s="57" t="str">
        <f t="shared" si="129"/>
        <v/>
      </c>
      <c r="FD87" s="57" t="str">
        <f t="shared" si="130"/>
        <v/>
      </c>
      <c r="FE87" s="57" t="str">
        <f t="shared" si="131"/>
        <v/>
      </c>
      <c r="FF87" s="56" t="str">
        <f t="shared" si="132"/>
        <v/>
      </c>
      <c r="FG87" s="59" t="str">
        <f t="shared" si="133"/>
        <v/>
      </c>
      <c r="FH87" s="59" t="str">
        <f t="shared" si="134"/>
        <v/>
      </c>
      <c r="FI87" s="59" t="str">
        <f t="shared" si="135"/>
        <v/>
      </c>
      <c r="FJ87" s="59" t="str">
        <f t="shared" si="136"/>
        <v/>
      </c>
      <c r="FK87" s="59" t="str">
        <f t="shared" si="137"/>
        <v/>
      </c>
      <c r="FL87" s="59" t="str">
        <f t="shared" si="138"/>
        <v/>
      </c>
      <c r="FM87" s="59" t="str">
        <f t="shared" si="139"/>
        <v/>
      </c>
      <c r="FN87" s="59" t="str">
        <f t="shared" si="140"/>
        <v/>
      </c>
      <c r="FO87" s="59" t="str">
        <f t="shared" si="141"/>
        <v/>
      </c>
      <c r="FP87" s="59" t="str">
        <f t="shared" si="142"/>
        <v/>
      </c>
      <c r="FQ87" s="66" t="str">
        <f t="shared" si="143"/>
        <v/>
      </c>
      <c r="FR87" s="331" t="str">
        <f t="shared" si="163"/>
        <v/>
      </c>
      <c r="FS87" s="331">
        <f t="shared" si="144"/>
        <v>0</v>
      </c>
      <c r="FT87" s="400">
        <f t="shared" si="145"/>
        <v>1</v>
      </c>
      <c r="FU87" s="400">
        <f t="shared" si="146"/>
        <v>0</v>
      </c>
      <c r="FV87" s="400">
        <f t="shared" si="147"/>
        <v>0</v>
      </c>
      <c r="FW87" s="402">
        <f t="shared" si="148"/>
        <v>0</v>
      </c>
      <c r="FX87" s="222">
        <f t="shared" si="149"/>
        <v>0</v>
      </c>
      <c r="FY87" s="222">
        <f t="shared" si="150"/>
        <v>0</v>
      </c>
      <c r="FZ87" s="222">
        <f t="shared" si="151"/>
        <v>0</v>
      </c>
      <c r="GA87" s="221">
        <f t="shared" si="152"/>
        <v>0</v>
      </c>
      <c r="GB87" s="222">
        <f t="shared" si="153"/>
        <v>0</v>
      </c>
      <c r="GC87" s="222">
        <f t="shared" si="154"/>
        <v>0</v>
      </c>
      <c r="GD87" s="222">
        <f t="shared" si="155"/>
        <v>0</v>
      </c>
      <c r="GE87" s="222">
        <f t="shared" si="156"/>
        <v>0</v>
      </c>
      <c r="GF87" s="222">
        <f t="shared" si="157"/>
        <v>0</v>
      </c>
      <c r="GG87" s="398">
        <f t="shared" si="158"/>
        <v>0</v>
      </c>
      <c r="GH87" s="399">
        <f t="shared" si="159"/>
        <v>0</v>
      </c>
      <c r="GI87" s="398" t="str">
        <f t="shared" si="160"/>
        <v/>
      </c>
      <c r="GJ87" s="398" t="str">
        <f t="shared" si="161"/>
        <v/>
      </c>
    </row>
    <row r="88" spans="1:192" s="69" customFormat="1">
      <c r="A88" s="402">
        <f t="shared" si="88"/>
        <v>83</v>
      </c>
      <c r="B88" s="399" t="s">
        <v>13</v>
      </c>
      <c r="C88" s="2" t="s">
        <v>220</v>
      </c>
      <c r="D88" s="2" t="s">
        <v>978</v>
      </c>
      <c r="E88" s="2"/>
      <c r="F88" s="558">
        <v>3481865</v>
      </c>
      <c r="G88" s="558">
        <v>5580305</v>
      </c>
      <c r="H88" s="410">
        <f t="shared" si="89"/>
        <v>481797.82400000002</v>
      </c>
      <c r="I88" s="410">
        <f t="shared" si="90"/>
        <v>5578512.6680000005</v>
      </c>
      <c r="J88" s="400">
        <v>140.56</v>
      </c>
      <c r="K88" s="400" t="s">
        <v>1356</v>
      </c>
      <c r="L88" s="19">
        <v>54.5</v>
      </c>
      <c r="M88" s="19"/>
      <c r="N88" s="408"/>
      <c r="O88" s="19"/>
      <c r="P88" s="19"/>
      <c r="Q88" s="401" t="s">
        <v>1359</v>
      </c>
      <c r="R88" s="399" t="s">
        <v>2901</v>
      </c>
      <c r="S88" s="64" t="s">
        <v>2663</v>
      </c>
      <c r="T88" s="499" t="str">
        <f t="shared" si="91"/>
        <v>-</v>
      </c>
      <c r="U88" s="499" t="str">
        <f t="shared" si="92"/>
        <v>M</v>
      </c>
      <c r="V88" s="499" t="str">
        <f t="shared" si="93"/>
        <v>-</v>
      </c>
      <c r="W88" s="499" t="str">
        <f t="shared" si="162"/>
        <v>A</v>
      </c>
      <c r="X88" s="529" t="str">
        <f t="shared" si="87"/>
        <v>Na-Ca</v>
      </c>
      <c r="Y88" s="530" t="str">
        <f t="shared" si="86"/>
        <v>Cl-HCO3</v>
      </c>
      <c r="Z88" s="404"/>
      <c r="AA88" s="251" t="s">
        <v>1465</v>
      </c>
      <c r="AB88" s="176">
        <v>1</v>
      </c>
      <c r="AC88" s="166" t="s">
        <v>883</v>
      </c>
      <c r="AD88" s="170" t="s">
        <v>1511</v>
      </c>
      <c r="AE88" s="125" t="s">
        <v>1512</v>
      </c>
      <c r="AF88" s="392">
        <v>18.600000000000001</v>
      </c>
      <c r="AG88" s="408"/>
      <c r="AH88" s="408"/>
      <c r="AI88" s="392"/>
      <c r="AJ88" s="408">
        <v>1.0004999999999999</v>
      </c>
      <c r="AK88" s="408">
        <v>15</v>
      </c>
      <c r="AL88" s="392"/>
      <c r="AM88" s="392"/>
      <c r="AN88" s="168"/>
      <c r="AO88" s="165"/>
      <c r="AP88" s="171"/>
      <c r="AQ88" s="168"/>
      <c r="AR88" s="168"/>
      <c r="AS88" s="507">
        <f t="shared" ref="AS88:AS106" si="164">SUM(AU88:BN88)+SUM(BO88:CL88)/1000</f>
        <v>1287.0227999999997</v>
      </c>
      <c r="AT88" s="509">
        <f t="shared" ref="AT88:AT106" si="165">FR88</f>
        <v>0.43534387344289477</v>
      </c>
      <c r="AU88" s="168">
        <v>181.2</v>
      </c>
      <c r="AV88" s="168">
        <v>43.37</v>
      </c>
      <c r="AW88" s="165">
        <v>133.1</v>
      </c>
      <c r="AX88" s="165">
        <v>333.7</v>
      </c>
      <c r="AY88" s="165">
        <v>22.07</v>
      </c>
      <c r="AZ88" s="167">
        <v>533.70000000000005</v>
      </c>
      <c r="BA88" s="168">
        <v>1.071</v>
      </c>
      <c r="BB88" s="168">
        <v>15.06</v>
      </c>
      <c r="BC88" s="168">
        <v>1.67</v>
      </c>
      <c r="BD88" s="168">
        <v>2.35</v>
      </c>
      <c r="BE88" s="165">
        <v>5.1859999999999999</v>
      </c>
      <c r="BF88" s="165">
        <v>0.68899999999999995</v>
      </c>
      <c r="BG88" s="165"/>
      <c r="BH88" s="165">
        <v>1.35</v>
      </c>
      <c r="BI88" s="256"/>
      <c r="BJ88" s="256"/>
      <c r="BK88" s="168"/>
      <c r="BL88" s="165"/>
      <c r="BM88" s="165">
        <v>12.42</v>
      </c>
      <c r="BN88" s="167"/>
      <c r="BO88" s="143"/>
      <c r="BP88" s="141"/>
      <c r="BQ88" s="141">
        <v>86.8</v>
      </c>
      <c r="BR88" s="141"/>
      <c r="BS88" s="143"/>
      <c r="BT88" s="143"/>
      <c r="BU88" s="143"/>
      <c r="BV88" s="143"/>
      <c r="BW88" s="143"/>
      <c r="BX88" s="143"/>
      <c r="BY88" s="143"/>
      <c r="BZ88" s="143"/>
      <c r="CA88" s="143"/>
      <c r="CB88" s="143"/>
      <c r="CC88" s="143"/>
      <c r="CD88" s="143"/>
      <c r="CE88" s="143"/>
      <c r="CF88" s="141"/>
      <c r="CG88" s="143"/>
      <c r="CH88" s="143"/>
      <c r="CI88" s="143"/>
      <c r="CJ88" s="143"/>
      <c r="CK88" s="143"/>
      <c r="CL88" s="144"/>
      <c r="CM88" s="143"/>
      <c r="CN88" s="143">
        <v>2113</v>
      </c>
      <c r="CO88" s="141"/>
      <c r="CP88" s="168"/>
      <c r="CQ88" s="167"/>
      <c r="CR88" s="168"/>
      <c r="CS88" s="168"/>
      <c r="CT88" s="168"/>
      <c r="CU88" s="168"/>
      <c r="CV88" s="168"/>
      <c r="CW88" s="168"/>
      <c r="CX88" s="168"/>
      <c r="CY88" s="168"/>
      <c r="CZ88" s="168"/>
      <c r="DA88" s="167"/>
      <c r="DB88" s="182"/>
      <c r="DC88" s="182"/>
      <c r="DD88" s="182"/>
      <c r="DE88" s="182"/>
      <c r="DF88" s="182"/>
      <c r="DG88" s="182"/>
      <c r="DH88" s="182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1"/>
      <c r="DT88" s="402">
        <f t="shared" si="94"/>
        <v>1</v>
      </c>
      <c r="DU88" s="100">
        <f t="shared" si="95"/>
        <v>0</v>
      </c>
      <c r="DV88" s="100">
        <f t="shared" si="96"/>
        <v>1</v>
      </c>
      <c r="DW88" s="100">
        <f t="shared" si="97"/>
        <v>0</v>
      </c>
      <c r="DX88" s="100">
        <f t="shared" si="98"/>
        <v>0</v>
      </c>
      <c r="DY88" s="229">
        <f t="shared" si="99"/>
        <v>0</v>
      </c>
      <c r="DZ88" s="100">
        <f t="shared" si="100"/>
        <v>1</v>
      </c>
      <c r="EA88" s="400">
        <f t="shared" si="101"/>
        <v>0</v>
      </c>
      <c r="EB88" s="402">
        <f t="shared" si="102"/>
        <v>0</v>
      </c>
      <c r="EC88" s="19">
        <f t="shared" si="103"/>
        <v>0</v>
      </c>
      <c r="ED88" s="19">
        <f t="shared" si="104"/>
        <v>1</v>
      </c>
      <c r="EE88" s="19">
        <f t="shared" si="105"/>
        <v>0</v>
      </c>
      <c r="EF88" s="402">
        <f t="shared" si="106"/>
        <v>0</v>
      </c>
      <c r="EG88" s="400">
        <f t="shared" si="107"/>
        <v>0</v>
      </c>
      <c r="EH88" s="400">
        <f t="shared" si="108"/>
        <v>1</v>
      </c>
      <c r="EI88" s="402">
        <f t="shared" si="109"/>
        <v>0</v>
      </c>
      <c r="EJ88" s="229">
        <f t="shared" si="110"/>
        <v>2</v>
      </c>
      <c r="EK88" s="398">
        <f t="shared" si="111"/>
        <v>181.2</v>
      </c>
      <c r="EL88" s="398">
        <f t="shared" si="112"/>
        <v>15.06</v>
      </c>
      <c r="EM88" s="398">
        <f t="shared" si="113"/>
        <v>43.37</v>
      </c>
      <c r="EN88" s="398">
        <f t="shared" si="114"/>
        <v>133.1</v>
      </c>
      <c r="EO88" s="398">
        <f t="shared" si="115"/>
        <v>0.68899999999999995</v>
      </c>
      <c r="EP88" s="398">
        <f t="shared" si="116"/>
        <v>5.1859999999999999</v>
      </c>
      <c r="EQ88" s="398">
        <f t="shared" si="117"/>
        <v>533.70000000000005</v>
      </c>
      <c r="ER88" s="398" t="str">
        <f t="shared" si="118"/>
        <v/>
      </c>
      <c r="ES88" s="398" t="str">
        <f t="shared" si="119"/>
        <v/>
      </c>
      <c r="ET88" s="398">
        <f t="shared" si="120"/>
        <v>22.07</v>
      </c>
      <c r="EU88" s="172">
        <f t="shared" si="121"/>
        <v>333.7</v>
      </c>
      <c r="EV88" s="57">
        <f t="shared" si="122"/>
        <v>7.8817562571227233</v>
      </c>
      <c r="EW88" s="57">
        <f t="shared" si="123"/>
        <v>0.38516624040920716</v>
      </c>
      <c r="EX88" s="57">
        <f t="shared" si="124"/>
        <v>3.568813001440033</v>
      </c>
      <c r="EY88" s="57">
        <f t="shared" si="125"/>
        <v>6.6420480063875438</v>
      </c>
      <c r="EZ88" s="57">
        <f t="shared" si="126"/>
        <v>2.5125353268301575E-2</v>
      </c>
      <c r="FA88" s="57">
        <f t="shared" si="127"/>
        <v>0.27859253290357239</v>
      </c>
      <c r="FB88" s="57">
        <f t="shared" si="128"/>
        <v>8.7467283761437375</v>
      </c>
      <c r="FC88" s="57" t="str">
        <f t="shared" si="129"/>
        <v/>
      </c>
      <c r="FD88" s="57" t="str">
        <f t="shared" si="130"/>
        <v/>
      </c>
      <c r="FE88" s="57">
        <f t="shared" si="131"/>
        <v>0.45949203956586643</v>
      </c>
      <c r="FF88" s="56">
        <f t="shared" si="132"/>
        <v>9.4124615688376139</v>
      </c>
      <c r="FG88" s="59">
        <f t="shared" si="133"/>
        <v>41.965528169524426</v>
      </c>
      <c r="FH88" s="59">
        <f t="shared" si="134"/>
        <v>2.0507744954984237</v>
      </c>
      <c r="FI88" s="59">
        <f t="shared" si="135"/>
        <v>19.001744999200216</v>
      </c>
      <c r="FJ88" s="59">
        <f t="shared" si="136"/>
        <v>35.364840477462877</v>
      </c>
      <c r="FK88" s="59">
        <f t="shared" si="137"/>
        <v>0.13377712859330113</v>
      </c>
      <c r="FL88" s="59">
        <f t="shared" si="138"/>
        <v>1.4833347297207577</v>
      </c>
      <c r="FM88" s="59">
        <f t="shared" si="139"/>
        <v>46.978236071721852</v>
      </c>
      <c r="FN88" s="59" t="str">
        <f t="shared" si="140"/>
        <v/>
      </c>
      <c r="FO88" s="59" t="str">
        <f t="shared" si="141"/>
        <v/>
      </c>
      <c r="FP88" s="59">
        <f t="shared" si="142"/>
        <v>2.4679085229944149</v>
      </c>
      <c r="FQ88" s="66">
        <f t="shared" si="143"/>
        <v>50.553855405283741</v>
      </c>
      <c r="FR88" s="331">
        <f t="shared" si="163"/>
        <v>0.43534387344289477</v>
      </c>
      <c r="FS88" s="331">
        <f t="shared" si="144"/>
        <v>0.43534387344289477</v>
      </c>
      <c r="FT88" s="400">
        <f t="shared" si="145"/>
        <v>0</v>
      </c>
      <c r="FU88" s="400">
        <f t="shared" si="146"/>
        <v>1</v>
      </c>
      <c r="FV88" s="400">
        <f t="shared" si="147"/>
        <v>0</v>
      </c>
      <c r="FW88" s="402">
        <f t="shared" si="148"/>
        <v>0</v>
      </c>
      <c r="FX88" s="222">
        <f t="shared" si="149"/>
        <v>41.965528169524426</v>
      </c>
      <c r="FY88" s="222">
        <f t="shared" si="150"/>
        <v>35.364840477462877</v>
      </c>
      <c r="FZ88" s="222">
        <f t="shared" si="151"/>
        <v>0</v>
      </c>
      <c r="GA88" s="221">
        <f t="shared" si="152"/>
        <v>50.553855405283741</v>
      </c>
      <c r="GB88" s="222">
        <f t="shared" si="153"/>
        <v>46.978236071721852</v>
      </c>
      <c r="GC88" s="222">
        <f t="shared" si="154"/>
        <v>0</v>
      </c>
      <c r="GD88" s="222">
        <f t="shared" si="155"/>
        <v>0</v>
      </c>
      <c r="GE88" s="222">
        <f t="shared" si="156"/>
        <v>0</v>
      </c>
      <c r="GF88" s="222">
        <f t="shared" si="157"/>
        <v>0</v>
      </c>
      <c r="GG88" s="398">
        <f t="shared" si="158"/>
        <v>0</v>
      </c>
      <c r="GH88" s="399">
        <f t="shared" si="159"/>
        <v>0</v>
      </c>
      <c r="GI88" s="398" t="str">
        <f t="shared" si="160"/>
        <v>Na-Ca</v>
      </c>
      <c r="GJ88" s="398" t="str">
        <f t="shared" si="161"/>
        <v>Cl-HCO3</v>
      </c>
    </row>
    <row r="89" spans="1:192" s="69" customFormat="1">
      <c r="A89" s="402">
        <f t="shared" si="88"/>
        <v>84</v>
      </c>
      <c r="B89" s="399" t="s">
        <v>13</v>
      </c>
      <c r="C89" s="2" t="s">
        <v>220</v>
      </c>
      <c r="D89" s="2" t="s">
        <v>978</v>
      </c>
      <c r="E89" s="2"/>
      <c r="F89" s="558">
        <v>3481865</v>
      </c>
      <c r="G89" s="558">
        <v>5580305</v>
      </c>
      <c r="H89" s="410">
        <f t="shared" si="89"/>
        <v>481797.82400000002</v>
      </c>
      <c r="I89" s="410">
        <f t="shared" si="90"/>
        <v>5578512.6680000005</v>
      </c>
      <c r="J89" s="400">
        <v>140.56</v>
      </c>
      <c r="K89" s="400" t="s">
        <v>1356</v>
      </c>
      <c r="L89" s="19">
        <v>54.5</v>
      </c>
      <c r="M89" s="19"/>
      <c r="N89" s="408"/>
      <c r="O89" s="19"/>
      <c r="P89" s="19"/>
      <c r="Q89" s="401" t="s">
        <v>1359</v>
      </c>
      <c r="R89" s="399" t="s">
        <v>2901</v>
      </c>
      <c r="S89" s="64" t="s">
        <v>2663</v>
      </c>
      <c r="T89" s="499" t="str">
        <f t="shared" si="91"/>
        <v>-</v>
      </c>
      <c r="U89" s="499" t="str">
        <f t="shared" si="92"/>
        <v>M</v>
      </c>
      <c r="V89" s="499" t="str">
        <f t="shared" si="93"/>
        <v>-</v>
      </c>
      <c r="W89" s="499" t="str">
        <f t="shared" si="162"/>
        <v>A</v>
      </c>
      <c r="X89" s="529" t="str">
        <f t="shared" si="87"/>
        <v>Na-Ca</v>
      </c>
      <c r="Y89" s="530" t="str">
        <f t="shared" si="86"/>
        <v>Cl-HCO3</v>
      </c>
      <c r="Z89" s="404" t="s">
        <v>1472</v>
      </c>
      <c r="AA89" s="177">
        <v>12055</v>
      </c>
      <c r="AB89" s="176">
        <v>2</v>
      </c>
      <c r="AC89" s="170"/>
      <c r="AD89" s="2" t="s">
        <v>1528</v>
      </c>
      <c r="AE89" s="183"/>
      <c r="AF89" s="392">
        <v>18.600000000000001</v>
      </c>
      <c r="AG89" s="408"/>
      <c r="AH89" s="408"/>
      <c r="AI89" s="392"/>
      <c r="AJ89" s="408"/>
      <c r="AK89" s="408"/>
      <c r="AL89" s="392"/>
      <c r="AM89" s="392"/>
      <c r="AN89" s="168"/>
      <c r="AO89" s="165"/>
      <c r="AP89" s="171"/>
      <c r="AQ89" s="168"/>
      <c r="AR89" s="168">
        <v>1361.7</v>
      </c>
      <c r="AS89" s="507">
        <f t="shared" si="164"/>
        <v>1343.0500000000002</v>
      </c>
      <c r="AT89" s="509">
        <f t="shared" si="165"/>
        <v>-2.7011861241550403</v>
      </c>
      <c r="AU89" s="168">
        <v>182.1</v>
      </c>
      <c r="AV89" s="168">
        <v>42.7</v>
      </c>
      <c r="AW89" s="165">
        <v>143.30000000000001</v>
      </c>
      <c r="AX89" s="165">
        <v>371.5</v>
      </c>
      <c r="AY89" s="165">
        <v>22.5</v>
      </c>
      <c r="AZ89" s="167">
        <v>564.4</v>
      </c>
      <c r="BA89" s="168"/>
      <c r="BB89" s="168">
        <v>10.6</v>
      </c>
      <c r="BC89" s="168"/>
      <c r="BD89" s="168">
        <v>0.65</v>
      </c>
      <c r="BE89" s="174">
        <v>4.9000000000000004</v>
      </c>
      <c r="BF89" s="173">
        <v>0.4</v>
      </c>
      <c r="BG89" s="165"/>
      <c r="BH89" s="165"/>
      <c r="BI89" s="256"/>
      <c r="BJ89" s="256"/>
      <c r="BK89" s="168"/>
      <c r="BL89" s="165"/>
      <c r="BM89" s="165"/>
      <c r="BN89" s="167"/>
      <c r="BO89" s="143"/>
      <c r="BP89" s="141"/>
      <c r="BQ89" s="141"/>
      <c r="BR89" s="141"/>
      <c r="BS89" s="143"/>
      <c r="BT89" s="143"/>
      <c r="BU89" s="143"/>
      <c r="BV89" s="143"/>
      <c r="BW89" s="143"/>
      <c r="BX89" s="143"/>
      <c r="BY89" s="143"/>
      <c r="BZ89" s="143"/>
      <c r="CA89" s="143"/>
      <c r="CB89" s="143"/>
      <c r="CC89" s="143"/>
      <c r="CD89" s="143"/>
      <c r="CE89" s="143"/>
      <c r="CF89" s="141"/>
      <c r="CG89" s="143"/>
      <c r="CH89" s="143"/>
      <c r="CI89" s="143"/>
      <c r="CJ89" s="143"/>
      <c r="CK89" s="143"/>
      <c r="CL89" s="144"/>
      <c r="CM89" s="143"/>
      <c r="CN89" s="143">
        <v>1804.6</v>
      </c>
      <c r="CO89" s="141"/>
      <c r="CP89" s="168"/>
      <c r="CQ89" s="167"/>
      <c r="CR89" s="168"/>
      <c r="CS89" s="168"/>
      <c r="CT89" s="168"/>
      <c r="CU89" s="168"/>
      <c r="CV89" s="168"/>
      <c r="CW89" s="168"/>
      <c r="CX89" s="168"/>
      <c r="CY89" s="168"/>
      <c r="CZ89" s="168"/>
      <c r="DA89" s="167"/>
      <c r="DB89" s="182"/>
      <c r="DC89" s="182"/>
      <c r="DD89" s="182"/>
      <c r="DE89" s="182"/>
      <c r="DF89" s="182"/>
      <c r="DG89" s="182"/>
      <c r="DH89" s="182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  <c r="DS89" s="181"/>
      <c r="DT89" s="402">
        <f t="shared" si="94"/>
        <v>0</v>
      </c>
      <c r="DU89" s="100">
        <f t="shared" si="95"/>
        <v>0</v>
      </c>
      <c r="DV89" s="100">
        <f t="shared" si="96"/>
        <v>1</v>
      </c>
      <c r="DW89" s="100">
        <f t="shared" si="97"/>
        <v>0</v>
      </c>
      <c r="DX89" s="100">
        <f t="shared" si="98"/>
        <v>0</v>
      </c>
      <c r="DY89" s="229">
        <f t="shared" si="99"/>
        <v>0</v>
      </c>
      <c r="DZ89" s="100">
        <f t="shared" si="100"/>
        <v>1</v>
      </c>
      <c r="EA89" s="400">
        <f t="shared" si="101"/>
        <v>0</v>
      </c>
      <c r="EB89" s="402">
        <f t="shared" si="102"/>
        <v>0</v>
      </c>
      <c r="EC89" s="19">
        <f t="shared" si="103"/>
        <v>0</v>
      </c>
      <c r="ED89" s="19">
        <f t="shared" si="104"/>
        <v>1</v>
      </c>
      <c r="EE89" s="19">
        <f t="shared" si="105"/>
        <v>0</v>
      </c>
      <c r="EF89" s="402">
        <f t="shared" si="106"/>
        <v>0</v>
      </c>
      <c r="EG89" s="400">
        <f t="shared" si="107"/>
        <v>0</v>
      </c>
      <c r="EH89" s="400">
        <f t="shared" si="108"/>
        <v>1</v>
      </c>
      <c r="EI89" s="402">
        <f t="shared" si="109"/>
        <v>0</v>
      </c>
      <c r="EJ89" s="229">
        <f t="shared" si="110"/>
        <v>2</v>
      </c>
      <c r="EK89" s="398">
        <f t="shared" si="111"/>
        <v>182.1</v>
      </c>
      <c r="EL89" s="398">
        <f t="shared" si="112"/>
        <v>10.6</v>
      </c>
      <c r="EM89" s="398">
        <f t="shared" si="113"/>
        <v>42.7</v>
      </c>
      <c r="EN89" s="398">
        <f t="shared" si="114"/>
        <v>143.30000000000001</v>
      </c>
      <c r="EO89" s="398">
        <f t="shared" si="115"/>
        <v>0.4</v>
      </c>
      <c r="EP89" s="398">
        <f t="shared" si="116"/>
        <v>4.9000000000000004</v>
      </c>
      <c r="EQ89" s="398">
        <f t="shared" si="117"/>
        <v>564.4</v>
      </c>
      <c r="ER89" s="398" t="str">
        <f t="shared" si="118"/>
        <v/>
      </c>
      <c r="ES89" s="398" t="str">
        <f t="shared" si="119"/>
        <v/>
      </c>
      <c r="ET89" s="398">
        <f t="shared" si="120"/>
        <v>22.5</v>
      </c>
      <c r="EU89" s="172">
        <f t="shared" si="121"/>
        <v>371.5</v>
      </c>
      <c r="EV89" s="57">
        <f t="shared" si="122"/>
        <v>7.9209040531018102</v>
      </c>
      <c r="EW89" s="57">
        <f t="shared" si="123"/>
        <v>0.2710997442455243</v>
      </c>
      <c r="EX89" s="57">
        <f t="shared" si="124"/>
        <v>3.5136803126928622</v>
      </c>
      <c r="EY89" s="57">
        <f t="shared" si="125"/>
        <v>7.1510554418883174</v>
      </c>
      <c r="EZ89" s="57">
        <f t="shared" si="126"/>
        <v>1.458656212963807E-2</v>
      </c>
      <c r="FA89" s="57">
        <f t="shared" si="127"/>
        <v>0.26322857910287406</v>
      </c>
      <c r="FB89" s="57">
        <f t="shared" si="128"/>
        <v>9.2498660211645589</v>
      </c>
      <c r="FC89" s="57" t="str">
        <f t="shared" si="129"/>
        <v/>
      </c>
      <c r="FD89" s="57" t="str">
        <f t="shared" si="130"/>
        <v/>
      </c>
      <c r="FE89" s="57">
        <f t="shared" si="131"/>
        <v>0.46844453512605322</v>
      </c>
      <c r="FF89" s="56">
        <f t="shared" si="132"/>
        <v>10.478661890390093</v>
      </c>
      <c r="FG89" s="59">
        <f t="shared" si="133"/>
        <v>41.395810773338034</v>
      </c>
      <c r="FH89" s="59">
        <f t="shared" si="134"/>
        <v>1.4168071773440296</v>
      </c>
      <c r="FI89" s="59">
        <f t="shared" si="135"/>
        <v>18.363010632009658</v>
      </c>
      <c r="FJ89" s="59">
        <f t="shared" si="136"/>
        <v>37.372468586604796</v>
      </c>
      <c r="FK89" s="59">
        <f t="shared" si="137"/>
        <v>7.62315212637351E-2</v>
      </c>
      <c r="FL89" s="59">
        <f t="shared" si="138"/>
        <v>1.3756713094397532</v>
      </c>
      <c r="FM89" s="59">
        <f t="shared" si="139"/>
        <v>45.798280141164128</v>
      </c>
      <c r="FN89" s="59" t="str">
        <f t="shared" si="140"/>
        <v/>
      </c>
      <c r="FO89" s="59" t="str">
        <f t="shared" si="141"/>
        <v/>
      </c>
      <c r="FP89" s="59">
        <f t="shared" si="142"/>
        <v>2.3193799781760869</v>
      </c>
      <c r="FQ89" s="66">
        <f t="shared" si="143"/>
        <v>51.882339880659792</v>
      </c>
      <c r="FR89" s="331">
        <f t="shared" si="163"/>
        <v>-2.7011861241550403</v>
      </c>
      <c r="FS89" s="331">
        <f t="shared" si="144"/>
        <v>2.7011861241550403</v>
      </c>
      <c r="FT89" s="400">
        <f t="shared" si="145"/>
        <v>0</v>
      </c>
      <c r="FU89" s="400">
        <f t="shared" si="146"/>
        <v>1</v>
      </c>
      <c r="FV89" s="400">
        <f t="shared" si="147"/>
        <v>0</v>
      </c>
      <c r="FW89" s="402">
        <f t="shared" si="148"/>
        <v>0</v>
      </c>
      <c r="FX89" s="222">
        <f t="shared" si="149"/>
        <v>41.395810773338034</v>
      </c>
      <c r="FY89" s="222">
        <f t="shared" si="150"/>
        <v>37.372468586604796</v>
      </c>
      <c r="FZ89" s="222">
        <f t="shared" si="151"/>
        <v>0</v>
      </c>
      <c r="GA89" s="221">
        <f t="shared" si="152"/>
        <v>51.882339880659792</v>
      </c>
      <c r="GB89" s="222">
        <f t="shared" si="153"/>
        <v>45.798280141164128</v>
      </c>
      <c r="GC89" s="222">
        <f t="shared" si="154"/>
        <v>0</v>
      </c>
      <c r="GD89" s="222">
        <f t="shared" si="155"/>
        <v>0</v>
      </c>
      <c r="GE89" s="222">
        <f t="shared" si="156"/>
        <v>0</v>
      </c>
      <c r="GF89" s="222">
        <f t="shared" si="157"/>
        <v>0</v>
      </c>
      <c r="GG89" s="398">
        <f t="shared" si="158"/>
        <v>0</v>
      </c>
      <c r="GH89" s="399">
        <f t="shared" si="159"/>
        <v>0</v>
      </c>
      <c r="GI89" s="398" t="str">
        <f t="shared" si="160"/>
        <v>Na-Ca</v>
      </c>
      <c r="GJ89" s="398" t="str">
        <f t="shared" si="161"/>
        <v>Cl-HCO3</v>
      </c>
    </row>
    <row r="90" spans="1:192" s="69" customFormat="1" ht="14.25">
      <c r="A90" s="402">
        <f t="shared" si="88"/>
        <v>85</v>
      </c>
      <c r="B90" s="399" t="s">
        <v>13</v>
      </c>
      <c r="C90" s="2" t="s">
        <v>220</v>
      </c>
      <c r="D90" s="2" t="s">
        <v>978</v>
      </c>
      <c r="E90" s="2"/>
      <c r="F90" s="558">
        <v>3481865</v>
      </c>
      <c r="G90" s="558">
        <v>5580305</v>
      </c>
      <c r="H90" s="410">
        <f t="shared" si="89"/>
        <v>481797.82400000002</v>
      </c>
      <c r="I90" s="410">
        <f t="shared" si="90"/>
        <v>5578512.6680000005</v>
      </c>
      <c r="J90" s="400">
        <v>140.56</v>
      </c>
      <c r="K90" s="400" t="s">
        <v>1356</v>
      </c>
      <c r="L90" s="19">
        <v>54.5</v>
      </c>
      <c r="M90" s="19"/>
      <c r="N90" s="408"/>
      <c r="O90" s="19"/>
      <c r="P90" s="19"/>
      <c r="Q90" s="401" t="s">
        <v>1359</v>
      </c>
      <c r="R90" s="399" t="s">
        <v>2901</v>
      </c>
      <c r="S90" s="64" t="s">
        <v>2663</v>
      </c>
      <c r="T90" s="499" t="str">
        <f t="shared" si="91"/>
        <v>-</v>
      </c>
      <c r="U90" s="499" t="str">
        <f t="shared" si="92"/>
        <v>M</v>
      </c>
      <c r="V90" s="499" t="str">
        <f t="shared" si="93"/>
        <v>-</v>
      </c>
      <c r="W90" s="499" t="str">
        <f t="shared" si="162"/>
        <v>A</v>
      </c>
      <c r="X90" s="529" t="str">
        <f t="shared" si="87"/>
        <v>Na-Ca</v>
      </c>
      <c r="Y90" s="530" t="str">
        <f t="shared" si="86"/>
        <v>Cl-HCO3</v>
      </c>
      <c r="Z90" s="404" t="s">
        <v>1472</v>
      </c>
      <c r="AA90" s="51">
        <v>20050</v>
      </c>
      <c r="AB90" s="100">
        <v>3</v>
      </c>
      <c r="AC90" s="117" t="s">
        <v>764</v>
      </c>
      <c r="AD90" s="2" t="s">
        <v>1529</v>
      </c>
      <c r="AE90" s="70"/>
      <c r="AF90" s="391">
        <v>18.600000000000001</v>
      </c>
      <c r="AG90" s="400"/>
      <c r="AH90" s="400">
        <v>5.73</v>
      </c>
      <c r="AI90" s="552"/>
      <c r="AJ90" s="400">
        <v>1.0011000000000001</v>
      </c>
      <c r="AK90" s="400">
        <v>20</v>
      </c>
      <c r="AL90" s="400"/>
      <c r="AM90" s="392">
        <v>0.66500000000000004</v>
      </c>
      <c r="AN90" s="398"/>
      <c r="AO90" s="399"/>
      <c r="AP90" s="19"/>
      <c r="AQ90" s="398"/>
      <c r="AR90" s="69">
        <v>1499</v>
      </c>
      <c r="AS90" s="507">
        <f t="shared" si="164"/>
        <v>1514.3799999999999</v>
      </c>
      <c r="AT90" s="509">
        <f t="shared" si="165"/>
        <v>4.5020185888857027E-2</v>
      </c>
      <c r="AU90" s="398">
        <v>237.66</v>
      </c>
      <c r="AV90" s="398">
        <v>47.45</v>
      </c>
      <c r="AW90" s="399">
        <v>147.76</v>
      </c>
      <c r="AX90" s="398">
        <v>420.46</v>
      </c>
      <c r="AY90" s="398">
        <v>14.72</v>
      </c>
      <c r="AZ90" s="172">
        <v>610.66999999999996</v>
      </c>
      <c r="BA90" s="398"/>
      <c r="BB90" s="117">
        <v>13.46</v>
      </c>
      <c r="BC90" s="218">
        <v>1.8</v>
      </c>
      <c r="BD90" s="117">
        <v>0.81</v>
      </c>
      <c r="BE90" s="117">
        <v>4.17</v>
      </c>
      <c r="BF90" s="163">
        <v>0.28000000000000003</v>
      </c>
      <c r="BG90" s="398"/>
      <c r="BH90" s="398"/>
      <c r="BI90" s="398"/>
      <c r="BJ90" s="398">
        <v>0</v>
      </c>
      <c r="BK90" s="398">
        <v>0</v>
      </c>
      <c r="BL90" s="399"/>
      <c r="BM90" s="165">
        <v>14.94</v>
      </c>
      <c r="BN90" s="172"/>
      <c r="BO90" s="138"/>
      <c r="BP90" s="553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49"/>
      <c r="CG90" s="138"/>
      <c r="CH90" s="138"/>
      <c r="CI90" s="138"/>
      <c r="CJ90" s="138"/>
      <c r="CK90" s="138"/>
      <c r="CL90" s="139">
        <v>200</v>
      </c>
      <c r="CM90" s="138"/>
      <c r="CN90" s="138">
        <v>1894</v>
      </c>
      <c r="CO90" s="149"/>
      <c r="CP90" s="398"/>
      <c r="CQ90" s="172"/>
      <c r="CR90" s="398"/>
      <c r="CS90" s="398"/>
      <c r="CT90" s="398"/>
      <c r="CU90" s="398"/>
      <c r="CV90" s="398"/>
      <c r="CW90" s="398"/>
      <c r="CX90" s="398"/>
      <c r="CY90" s="398"/>
      <c r="CZ90" s="398"/>
      <c r="DA90" s="172"/>
      <c r="DB90" s="241"/>
      <c r="DC90" s="241"/>
      <c r="DD90" s="241"/>
      <c r="DE90" s="241"/>
      <c r="DF90" s="241"/>
      <c r="DG90" s="241"/>
      <c r="DH90" s="241"/>
      <c r="DI90" s="244"/>
      <c r="DJ90" s="244">
        <v>5.4</v>
      </c>
      <c r="DK90" s="244"/>
      <c r="DL90" s="244"/>
      <c r="DM90" s="244"/>
      <c r="DN90" s="244"/>
      <c r="DO90" s="244"/>
      <c r="DP90" s="244"/>
      <c r="DQ90" s="244"/>
      <c r="DR90" s="244"/>
      <c r="DS90" s="472"/>
      <c r="DT90" s="402">
        <f t="shared" si="94"/>
        <v>0</v>
      </c>
      <c r="DU90" s="100">
        <f t="shared" si="95"/>
        <v>0</v>
      </c>
      <c r="DV90" s="100">
        <f t="shared" si="96"/>
        <v>1</v>
      </c>
      <c r="DW90" s="100">
        <f t="shared" si="97"/>
        <v>0</v>
      </c>
      <c r="DX90" s="100">
        <f t="shared" si="98"/>
        <v>0</v>
      </c>
      <c r="DY90" s="229">
        <f t="shared" si="99"/>
        <v>0</v>
      </c>
      <c r="DZ90" s="100">
        <f t="shared" si="100"/>
        <v>1</v>
      </c>
      <c r="EA90" s="400">
        <f t="shared" si="101"/>
        <v>0</v>
      </c>
      <c r="EB90" s="402">
        <f t="shared" si="102"/>
        <v>0</v>
      </c>
      <c r="EC90" s="19">
        <f t="shared" si="103"/>
        <v>0</v>
      </c>
      <c r="ED90" s="19">
        <f t="shared" si="104"/>
        <v>1</v>
      </c>
      <c r="EE90" s="19">
        <f t="shared" si="105"/>
        <v>0</v>
      </c>
      <c r="EF90" s="402">
        <f t="shared" si="106"/>
        <v>0</v>
      </c>
      <c r="EG90" s="400">
        <f t="shared" si="107"/>
        <v>0</v>
      </c>
      <c r="EH90" s="400">
        <f t="shared" si="108"/>
        <v>1</v>
      </c>
      <c r="EI90" s="402">
        <f t="shared" si="109"/>
        <v>0</v>
      </c>
      <c r="EJ90" s="229">
        <f t="shared" si="110"/>
        <v>2</v>
      </c>
      <c r="EK90" s="398">
        <f t="shared" si="111"/>
        <v>237.66</v>
      </c>
      <c r="EL90" s="398">
        <f t="shared" si="112"/>
        <v>13.46</v>
      </c>
      <c r="EM90" s="398">
        <f t="shared" si="113"/>
        <v>47.45</v>
      </c>
      <c r="EN90" s="398">
        <f t="shared" si="114"/>
        <v>147.76</v>
      </c>
      <c r="EO90" s="398">
        <f t="shared" si="115"/>
        <v>0.28000000000000003</v>
      </c>
      <c r="EP90" s="398">
        <f t="shared" si="116"/>
        <v>4.17</v>
      </c>
      <c r="EQ90" s="398">
        <f t="shared" si="117"/>
        <v>610.66999999999996</v>
      </c>
      <c r="ER90" s="398" t="str">
        <f t="shared" si="118"/>
        <v/>
      </c>
      <c r="ES90" s="398">
        <f t="shared" si="119"/>
        <v>0</v>
      </c>
      <c r="ET90" s="398">
        <f t="shared" si="120"/>
        <v>14.72</v>
      </c>
      <c r="EU90" s="172">
        <f t="shared" si="121"/>
        <v>420.46</v>
      </c>
      <c r="EV90" s="57">
        <f t="shared" si="122"/>
        <v>10.337627991544077</v>
      </c>
      <c r="EW90" s="57">
        <f t="shared" si="123"/>
        <v>0.34424552429667521</v>
      </c>
      <c r="EX90" s="57">
        <f t="shared" si="124"/>
        <v>3.9045463896317636</v>
      </c>
      <c r="EY90" s="57">
        <f t="shared" si="125"/>
        <v>7.3736214381955172</v>
      </c>
      <c r="EZ90" s="57">
        <f t="shared" si="126"/>
        <v>1.021059349074665E-2</v>
      </c>
      <c r="FA90" s="57">
        <f t="shared" si="127"/>
        <v>0.22401289282836423</v>
      </c>
      <c r="FB90" s="57">
        <f t="shared" si="128"/>
        <v>10.008178035337634</v>
      </c>
      <c r="FC90" s="57" t="str">
        <f t="shared" si="129"/>
        <v/>
      </c>
      <c r="FD90" s="57">
        <f t="shared" si="130"/>
        <v>0</v>
      </c>
      <c r="FE90" s="57">
        <f t="shared" si="131"/>
        <v>0.30646682475802239</v>
      </c>
      <c r="FF90" s="56">
        <f t="shared" si="132"/>
        <v>11.859645164019968</v>
      </c>
      <c r="FG90" s="59">
        <f t="shared" si="133"/>
        <v>46.577924841090876</v>
      </c>
      <c r="FH90" s="59">
        <f t="shared" si="134"/>
        <v>1.5510562162507757</v>
      </c>
      <c r="FI90" s="59">
        <f t="shared" si="135"/>
        <v>17.592591687723978</v>
      </c>
      <c r="FJ90" s="59">
        <f t="shared" si="136"/>
        <v>33.223093869876067</v>
      </c>
      <c r="FK90" s="59">
        <f t="shared" si="137"/>
        <v>4.6005549492006158E-2</v>
      </c>
      <c r="FL90" s="59">
        <f t="shared" si="138"/>
        <v>1.0093278355663111</v>
      </c>
      <c r="FM90" s="59">
        <f t="shared" si="139"/>
        <v>45.134153221831461</v>
      </c>
      <c r="FN90" s="59" t="str">
        <f t="shared" si="140"/>
        <v/>
      </c>
      <c r="FO90" s="59">
        <f t="shared" si="141"/>
        <v>0</v>
      </c>
      <c r="FP90" s="59">
        <f t="shared" si="142"/>
        <v>1.3820817912308567</v>
      </c>
      <c r="FQ90" s="66">
        <f t="shared" si="143"/>
        <v>53.483764986937686</v>
      </c>
      <c r="FR90" s="331">
        <f t="shared" si="163"/>
        <v>4.5020185888857027E-2</v>
      </c>
      <c r="FS90" s="331">
        <f t="shared" si="144"/>
        <v>4.5020185888857027E-2</v>
      </c>
      <c r="FT90" s="400">
        <f t="shared" si="145"/>
        <v>0</v>
      </c>
      <c r="FU90" s="400">
        <f t="shared" si="146"/>
        <v>1</v>
      </c>
      <c r="FV90" s="400">
        <f t="shared" si="147"/>
        <v>0</v>
      </c>
      <c r="FW90" s="402">
        <f t="shared" si="148"/>
        <v>0</v>
      </c>
      <c r="FX90" s="222">
        <f t="shared" si="149"/>
        <v>46.577924841090876</v>
      </c>
      <c r="FY90" s="222">
        <f t="shared" si="150"/>
        <v>33.223093869876067</v>
      </c>
      <c r="FZ90" s="222">
        <f t="shared" si="151"/>
        <v>0</v>
      </c>
      <c r="GA90" s="221">
        <f t="shared" si="152"/>
        <v>53.483764986937686</v>
      </c>
      <c r="GB90" s="222">
        <f t="shared" si="153"/>
        <v>45.134153221831461</v>
      </c>
      <c r="GC90" s="222">
        <f t="shared" si="154"/>
        <v>0</v>
      </c>
      <c r="GD90" s="222">
        <f t="shared" si="155"/>
        <v>0</v>
      </c>
      <c r="GE90" s="222">
        <f t="shared" si="156"/>
        <v>0</v>
      </c>
      <c r="GF90" s="222">
        <f t="shared" si="157"/>
        <v>0</v>
      </c>
      <c r="GG90" s="398">
        <f t="shared" si="158"/>
        <v>0</v>
      </c>
      <c r="GH90" s="399">
        <f t="shared" si="159"/>
        <v>0</v>
      </c>
      <c r="GI90" s="398" t="str">
        <f t="shared" si="160"/>
        <v>Na-Ca</v>
      </c>
      <c r="GJ90" s="398" t="str">
        <f t="shared" si="161"/>
        <v>Cl-HCO3</v>
      </c>
    </row>
    <row r="91" spans="1:192" s="69" customFormat="1" ht="14.25">
      <c r="A91" s="402">
        <f t="shared" si="88"/>
        <v>86</v>
      </c>
      <c r="B91" s="399" t="s">
        <v>13</v>
      </c>
      <c r="C91" s="2" t="s">
        <v>220</v>
      </c>
      <c r="D91" s="2" t="s">
        <v>978</v>
      </c>
      <c r="E91" s="2"/>
      <c r="F91" s="558">
        <v>3481865</v>
      </c>
      <c r="G91" s="558">
        <v>5580305</v>
      </c>
      <c r="H91" s="410">
        <f t="shared" si="89"/>
        <v>481797.82400000002</v>
      </c>
      <c r="I91" s="410">
        <f t="shared" si="90"/>
        <v>5578512.6680000005</v>
      </c>
      <c r="J91" s="400">
        <v>140.56</v>
      </c>
      <c r="K91" s="400" t="s">
        <v>1356</v>
      </c>
      <c r="L91" s="19">
        <v>54.5</v>
      </c>
      <c r="M91" s="19"/>
      <c r="N91" s="408"/>
      <c r="O91" s="19"/>
      <c r="P91" s="19"/>
      <c r="Q91" s="401" t="s">
        <v>1359</v>
      </c>
      <c r="R91" s="399" t="s">
        <v>2901</v>
      </c>
      <c r="S91" s="64" t="s">
        <v>2663</v>
      </c>
      <c r="T91" s="499" t="str">
        <f t="shared" si="91"/>
        <v>-</v>
      </c>
      <c r="U91" s="499" t="str">
        <f t="shared" si="92"/>
        <v>M</v>
      </c>
      <c r="V91" s="499" t="str">
        <f t="shared" si="93"/>
        <v>-</v>
      </c>
      <c r="W91" s="499" t="str">
        <f t="shared" si="162"/>
        <v>A</v>
      </c>
      <c r="X91" s="529" t="str">
        <f t="shared" si="87"/>
        <v>Na-Ca</v>
      </c>
      <c r="Y91" s="530" t="str">
        <f t="shared" si="86"/>
        <v>Cl-HCO3</v>
      </c>
      <c r="Z91" s="404" t="s">
        <v>1472</v>
      </c>
      <c r="AA91" s="51">
        <v>29999</v>
      </c>
      <c r="AB91" s="100">
        <v>4</v>
      </c>
      <c r="AC91" s="117"/>
      <c r="AD91" s="2" t="s">
        <v>1528</v>
      </c>
      <c r="AE91" s="172"/>
      <c r="AF91" s="391">
        <v>18.399999999999999</v>
      </c>
      <c r="AG91" s="400">
        <v>1960</v>
      </c>
      <c r="AH91" s="211">
        <v>6</v>
      </c>
      <c r="AI91" s="552"/>
      <c r="AJ91" s="400"/>
      <c r="AK91" s="400"/>
      <c r="AL91" s="400"/>
      <c r="AM91" s="391">
        <v>0.88</v>
      </c>
      <c r="AN91" s="398"/>
      <c r="AO91" s="399"/>
      <c r="AP91" s="19"/>
      <c r="AQ91" s="398">
        <v>1354</v>
      </c>
      <c r="AR91" s="69">
        <v>1671</v>
      </c>
      <c r="AS91" s="507">
        <f t="shared" si="164"/>
        <v>1608.8999999999999</v>
      </c>
      <c r="AT91" s="509">
        <f t="shared" si="165"/>
        <v>1.4915047541432258</v>
      </c>
      <c r="AU91" s="398">
        <v>265</v>
      </c>
      <c r="AV91" s="398">
        <v>50.2</v>
      </c>
      <c r="AW91" s="401">
        <v>164</v>
      </c>
      <c r="AX91" s="401">
        <v>460</v>
      </c>
      <c r="AY91" s="161">
        <v>16</v>
      </c>
      <c r="AZ91" s="70">
        <v>634</v>
      </c>
      <c r="BA91" s="398"/>
      <c r="BB91" s="117">
        <v>15</v>
      </c>
      <c r="BC91" s="218"/>
      <c r="BD91" s="218">
        <v>0.1</v>
      </c>
      <c r="BE91" s="217">
        <v>3.8</v>
      </c>
      <c r="BF91" s="163"/>
      <c r="BG91" s="398"/>
      <c r="BH91" s="398"/>
      <c r="BI91" s="398"/>
      <c r="BJ91" s="398">
        <v>0.8</v>
      </c>
      <c r="BK91" s="398"/>
      <c r="BL91" s="399"/>
      <c r="BM91" s="165"/>
      <c r="BN91" s="172"/>
      <c r="BO91" s="138"/>
      <c r="BP91" s="553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49"/>
      <c r="CG91" s="138"/>
      <c r="CH91" s="138"/>
      <c r="CI91" s="138"/>
      <c r="CJ91" s="138"/>
      <c r="CK91" s="138"/>
      <c r="CL91" s="139"/>
      <c r="CM91" s="138"/>
      <c r="CN91" s="138">
        <v>1430</v>
      </c>
      <c r="CO91" s="149"/>
      <c r="CP91" s="398"/>
      <c r="CQ91" s="172"/>
      <c r="CR91" s="398"/>
      <c r="CS91" s="398"/>
      <c r="CT91" s="398"/>
      <c r="CU91" s="398"/>
      <c r="CV91" s="398"/>
      <c r="CW91" s="398"/>
      <c r="CX91" s="398"/>
      <c r="CY91" s="398"/>
      <c r="CZ91" s="398"/>
      <c r="DA91" s="172"/>
      <c r="DB91" s="241"/>
      <c r="DC91" s="241"/>
      <c r="DD91" s="241"/>
      <c r="DE91" s="241"/>
      <c r="DF91" s="241"/>
      <c r="DG91" s="241"/>
      <c r="DH91" s="241"/>
      <c r="DI91" s="244"/>
      <c r="DJ91" s="244"/>
      <c r="DK91" s="244"/>
      <c r="DL91" s="244"/>
      <c r="DM91" s="244"/>
      <c r="DN91" s="244"/>
      <c r="DO91" s="244"/>
      <c r="DP91" s="244"/>
      <c r="DQ91" s="244"/>
      <c r="DR91" s="244"/>
      <c r="DS91" s="472"/>
      <c r="DT91" s="402">
        <f t="shared" si="94"/>
        <v>0</v>
      </c>
      <c r="DU91" s="100">
        <f t="shared" si="95"/>
        <v>0</v>
      </c>
      <c r="DV91" s="100">
        <f t="shared" si="96"/>
        <v>1</v>
      </c>
      <c r="DW91" s="100">
        <f t="shared" si="97"/>
        <v>0</v>
      </c>
      <c r="DX91" s="100">
        <f t="shared" si="98"/>
        <v>0</v>
      </c>
      <c r="DY91" s="229">
        <f t="shared" si="99"/>
        <v>0</v>
      </c>
      <c r="DZ91" s="100">
        <f t="shared" si="100"/>
        <v>1</v>
      </c>
      <c r="EA91" s="400">
        <f t="shared" si="101"/>
        <v>0</v>
      </c>
      <c r="EB91" s="402">
        <f t="shared" si="102"/>
        <v>0</v>
      </c>
      <c r="EC91" s="19">
        <f t="shared" si="103"/>
        <v>0</v>
      </c>
      <c r="ED91" s="19">
        <f t="shared" si="104"/>
        <v>1</v>
      </c>
      <c r="EE91" s="19">
        <f t="shared" si="105"/>
        <v>0</v>
      </c>
      <c r="EF91" s="402">
        <f t="shared" si="106"/>
        <v>0</v>
      </c>
      <c r="EG91" s="400">
        <f t="shared" si="107"/>
        <v>0</v>
      </c>
      <c r="EH91" s="400">
        <f t="shared" si="108"/>
        <v>1</v>
      </c>
      <c r="EI91" s="402">
        <f t="shared" si="109"/>
        <v>0</v>
      </c>
      <c r="EJ91" s="229">
        <f t="shared" si="110"/>
        <v>2</v>
      </c>
      <c r="EK91" s="398">
        <f t="shared" si="111"/>
        <v>265</v>
      </c>
      <c r="EL91" s="398">
        <f t="shared" si="112"/>
        <v>15</v>
      </c>
      <c r="EM91" s="398">
        <f t="shared" si="113"/>
        <v>50.2</v>
      </c>
      <c r="EN91" s="398">
        <f t="shared" si="114"/>
        <v>164</v>
      </c>
      <c r="EO91" s="398" t="str">
        <f t="shared" si="115"/>
        <v/>
      </c>
      <c r="EP91" s="398">
        <f t="shared" si="116"/>
        <v>3.8</v>
      </c>
      <c r="EQ91" s="398">
        <f t="shared" si="117"/>
        <v>634</v>
      </c>
      <c r="ER91" s="398" t="str">
        <f t="shared" si="118"/>
        <v/>
      </c>
      <c r="ES91" s="398">
        <f t="shared" si="119"/>
        <v>0.8</v>
      </c>
      <c r="ET91" s="398">
        <f t="shared" si="120"/>
        <v>16</v>
      </c>
      <c r="EU91" s="172">
        <f t="shared" si="121"/>
        <v>460</v>
      </c>
      <c r="EV91" s="57">
        <f t="shared" si="122"/>
        <v>11.526851038286544</v>
      </c>
      <c r="EW91" s="57">
        <f t="shared" si="123"/>
        <v>0.38363171355498721</v>
      </c>
      <c r="EX91" s="57">
        <f t="shared" si="124"/>
        <v>4.1308372762806016</v>
      </c>
      <c r="EY91" s="57">
        <f t="shared" si="125"/>
        <v>8.1840411198163565</v>
      </c>
      <c r="EZ91" s="57" t="str">
        <f t="shared" si="126"/>
        <v/>
      </c>
      <c r="FA91" s="57">
        <f t="shared" si="127"/>
        <v>0.20413644910018802</v>
      </c>
      <c r="FB91" s="57">
        <f t="shared" si="128"/>
        <v>10.390529867856715</v>
      </c>
      <c r="FC91" s="57" t="str">
        <f t="shared" si="129"/>
        <v/>
      </c>
      <c r="FD91" s="57">
        <f t="shared" si="130"/>
        <v>1.2902206115968255E-2</v>
      </c>
      <c r="FE91" s="57">
        <f t="shared" si="131"/>
        <v>0.33311611386741563</v>
      </c>
      <c r="FF91" s="56">
        <f t="shared" si="132"/>
        <v>12.974924547993115</v>
      </c>
      <c r="FG91" s="59">
        <f t="shared" si="133"/>
        <v>47.184151014566176</v>
      </c>
      <c r="FH91" s="59">
        <f t="shared" si="134"/>
        <v>1.570362681553839</v>
      </c>
      <c r="FI91" s="59">
        <f t="shared" si="135"/>
        <v>16.909219110512279</v>
      </c>
      <c r="FJ91" s="59">
        <f t="shared" si="136"/>
        <v>33.500652591432825</v>
      </c>
      <c r="FK91" s="59" t="str">
        <f t="shared" si="137"/>
        <v/>
      </c>
      <c r="FL91" s="59">
        <f t="shared" si="138"/>
        <v>0.83561460193488901</v>
      </c>
      <c r="FM91" s="59">
        <f t="shared" si="139"/>
        <v>43.820685385578585</v>
      </c>
      <c r="FN91" s="59" t="str">
        <f t="shared" si="140"/>
        <v/>
      </c>
      <c r="FO91" s="59">
        <f t="shared" si="141"/>
        <v>5.4413347748198726E-2</v>
      </c>
      <c r="FP91" s="59">
        <f t="shared" si="142"/>
        <v>1.4048731497137437</v>
      </c>
      <c r="FQ91" s="66">
        <f t="shared" si="143"/>
        <v>54.720028116959483</v>
      </c>
      <c r="FR91" s="331">
        <f t="shared" si="163"/>
        <v>1.4915047541432258</v>
      </c>
      <c r="FS91" s="331">
        <f t="shared" si="144"/>
        <v>1.4915047541432258</v>
      </c>
      <c r="FT91" s="400">
        <f t="shared" si="145"/>
        <v>0</v>
      </c>
      <c r="FU91" s="400">
        <f t="shared" si="146"/>
        <v>1</v>
      </c>
      <c r="FV91" s="400">
        <f t="shared" si="147"/>
        <v>0</v>
      </c>
      <c r="FW91" s="402">
        <f t="shared" si="148"/>
        <v>0</v>
      </c>
      <c r="FX91" s="222">
        <f t="shared" si="149"/>
        <v>47.184151014566176</v>
      </c>
      <c r="FY91" s="222">
        <f t="shared" si="150"/>
        <v>33.500652591432825</v>
      </c>
      <c r="FZ91" s="222">
        <f t="shared" si="151"/>
        <v>0</v>
      </c>
      <c r="GA91" s="221">
        <f t="shared" si="152"/>
        <v>54.720028116959483</v>
      </c>
      <c r="GB91" s="222">
        <f t="shared" si="153"/>
        <v>43.820685385578585</v>
      </c>
      <c r="GC91" s="222">
        <f t="shared" si="154"/>
        <v>0</v>
      </c>
      <c r="GD91" s="222">
        <f t="shared" si="155"/>
        <v>0</v>
      </c>
      <c r="GE91" s="222">
        <f t="shared" si="156"/>
        <v>0</v>
      </c>
      <c r="GF91" s="222">
        <f t="shared" si="157"/>
        <v>0</v>
      </c>
      <c r="GG91" s="398">
        <f t="shared" si="158"/>
        <v>0</v>
      </c>
      <c r="GH91" s="399">
        <f t="shared" si="159"/>
        <v>0</v>
      </c>
      <c r="GI91" s="398" t="str">
        <f t="shared" si="160"/>
        <v>Na-Ca</v>
      </c>
      <c r="GJ91" s="398" t="str">
        <f t="shared" si="161"/>
        <v>Cl-HCO3</v>
      </c>
    </row>
    <row r="92" spans="1:192" s="69" customFormat="1" ht="14.25">
      <c r="A92" s="402">
        <f t="shared" si="88"/>
        <v>87</v>
      </c>
      <c r="B92" s="399" t="s">
        <v>13</v>
      </c>
      <c r="C92" s="2" t="s">
        <v>220</v>
      </c>
      <c r="D92" s="2" t="s">
        <v>978</v>
      </c>
      <c r="E92" s="2"/>
      <c r="F92" s="558">
        <v>3481865</v>
      </c>
      <c r="G92" s="558">
        <v>5580305</v>
      </c>
      <c r="H92" s="410">
        <f t="shared" si="89"/>
        <v>481797.82400000002</v>
      </c>
      <c r="I92" s="410">
        <f t="shared" si="90"/>
        <v>5578512.6680000005</v>
      </c>
      <c r="J92" s="400">
        <v>140.56</v>
      </c>
      <c r="K92" s="400" t="s">
        <v>1356</v>
      </c>
      <c r="L92" s="19">
        <v>54.5</v>
      </c>
      <c r="M92" s="19"/>
      <c r="N92" s="408"/>
      <c r="O92" s="19"/>
      <c r="P92" s="19"/>
      <c r="Q92" s="401" t="s">
        <v>1359</v>
      </c>
      <c r="R92" s="399" t="s">
        <v>2901</v>
      </c>
      <c r="S92" s="64" t="s">
        <v>2663</v>
      </c>
      <c r="T92" s="499" t="str">
        <f t="shared" si="91"/>
        <v>-</v>
      </c>
      <c r="U92" s="499" t="str">
        <f t="shared" si="92"/>
        <v>M</v>
      </c>
      <c r="V92" s="499" t="str">
        <f t="shared" si="93"/>
        <v>-</v>
      </c>
      <c r="W92" s="499" t="str">
        <f t="shared" si="162"/>
        <v>A</v>
      </c>
      <c r="X92" s="529" t="str">
        <f t="shared" si="87"/>
        <v>Na-Ca</v>
      </c>
      <c r="Y92" s="530" t="str">
        <f t="shared" si="86"/>
        <v>Cl-HCO3</v>
      </c>
      <c r="Z92" s="404" t="s">
        <v>1472</v>
      </c>
      <c r="AA92" s="51">
        <v>31056</v>
      </c>
      <c r="AB92" s="100">
        <v>5</v>
      </c>
      <c r="AC92" s="117"/>
      <c r="AD92" s="2" t="s">
        <v>1528</v>
      </c>
      <c r="AE92" s="172"/>
      <c r="AF92" s="391" t="s">
        <v>3116</v>
      </c>
      <c r="AG92" s="400">
        <v>2080</v>
      </c>
      <c r="AH92" s="211">
        <v>5.9</v>
      </c>
      <c r="AI92" s="552"/>
      <c r="AJ92" s="400"/>
      <c r="AK92" s="400"/>
      <c r="AL92" s="400"/>
      <c r="AM92" s="391"/>
      <c r="AN92" s="398"/>
      <c r="AO92" s="399"/>
      <c r="AP92" s="19"/>
      <c r="AQ92" s="398">
        <v>1398</v>
      </c>
      <c r="AR92" s="69">
        <v>1718.5</v>
      </c>
      <c r="AS92" s="507">
        <f t="shared" si="164"/>
        <v>1650.4300000000003</v>
      </c>
      <c r="AT92" s="509">
        <f t="shared" si="165"/>
        <v>0.50730505269512483</v>
      </c>
      <c r="AU92" s="398">
        <v>270</v>
      </c>
      <c r="AV92" s="59">
        <v>51</v>
      </c>
      <c r="AW92" s="401">
        <v>165</v>
      </c>
      <c r="AX92" s="401">
        <v>485</v>
      </c>
      <c r="AY92" s="401">
        <v>16.5</v>
      </c>
      <c r="AZ92" s="70">
        <v>641</v>
      </c>
      <c r="BA92" s="398"/>
      <c r="BB92" s="117">
        <v>16</v>
      </c>
      <c r="BC92" s="218"/>
      <c r="BD92" s="117">
        <v>1.1299999999999999</v>
      </c>
      <c r="BE92" s="217">
        <v>3.9</v>
      </c>
      <c r="BF92" s="163"/>
      <c r="BG92" s="398"/>
      <c r="BH92" s="398"/>
      <c r="BI92" s="398"/>
      <c r="BJ92" s="398">
        <v>0.9</v>
      </c>
      <c r="BK92" s="398"/>
      <c r="BL92" s="399"/>
      <c r="BM92" s="165"/>
      <c r="BN92" s="172"/>
      <c r="BO92" s="138"/>
      <c r="BP92" s="553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49"/>
      <c r="CG92" s="138"/>
      <c r="CH92" s="138"/>
      <c r="CI92" s="138"/>
      <c r="CJ92" s="138"/>
      <c r="CK92" s="138"/>
      <c r="CL92" s="139"/>
      <c r="CM92" s="138"/>
      <c r="CN92" s="138">
        <v>1056</v>
      </c>
      <c r="CO92" s="149"/>
      <c r="CP92" s="398"/>
      <c r="CQ92" s="172"/>
      <c r="CR92" s="398"/>
      <c r="CS92" s="398"/>
      <c r="CT92" s="398"/>
      <c r="CU92" s="398"/>
      <c r="CV92" s="398"/>
      <c r="CW92" s="398"/>
      <c r="CX92" s="398"/>
      <c r="CY92" s="398"/>
      <c r="CZ92" s="398"/>
      <c r="DA92" s="172"/>
      <c r="DB92" s="241"/>
      <c r="DC92" s="241"/>
      <c r="DD92" s="241"/>
      <c r="DE92" s="241"/>
      <c r="DF92" s="241"/>
      <c r="DG92" s="241"/>
      <c r="DH92" s="241"/>
      <c r="DI92" s="244"/>
      <c r="DJ92" s="244"/>
      <c r="DK92" s="244"/>
      <c r="DL92" s="244"/>
      <c r="DM92" s="244"/>
      <c r="DN92" s="244"/>
      <c r="DO92" s="244"/>
      <c r="DP92" s="244"/>
      <c r="DQ92" s="244"/>
      <c r="DR92" s="244"/>
      <c r="DS92" s="472"/>
      <c r="DT92" s="402">
        <f t="shared" si="94"/>
        <v>0</v>
      </c>
      <c r="DU92" s="100">
        <f t="shared" si="95"/>
        <v>0</v>
      </c>
      <c r="DV92" s="100">
        <f t="shared" si="96"/>
        <v>1</v>
      </c>
      <c r="DW92" s="100">
        <f t="shared" si="97"/>
        <v>0</v>
      </c>
      <c r="DX92" s="100">
        <f t="shared" si="98"/>
        <v>0</v>
      </c>
      <c r="DY92" s="229">
        <f t="shared" si="99"/>
        <v>0</v>
      </c>
      <c r="DZ92" s="100">
        <f t="shared" si="100"/>
        <v>0</v>
      </c>
      <c r="EA92" s="400">
        <f t="shared" si="101"/>
        <v>0</v>
      </c>
      <c r="EB92" s="402">
        <f t="shared" si="102"/>
        <v>1</v>
      </c>
      <c r="EC92" s="19">
        <f t="shared" si="103"/>
        <v>0</v>
      </c>
      <c r="ED92" s="19">
        <f t="shared" si="104"/>
        <v>1</v>
      </c>
      <c r="EE92" s="19">
        <f t="shared" si="105"/>
        <v>0</v>
      </c>
      <c r="EF92" s="402">
        <f t="shared" si="106"/>
        <v>0</v>
      </c>
      <c r="EG92" s="400">
        <f t="shared" si="107"/>
        <v>0</v>
      </c>
      <c r="EH92" s="400">
        <f t="shared" si="108"/>
        <v>1</v>
      </c>
      <c r="EI92" s="402">
        <f t="shared" si="109"/>
        <v>0</v>
      </c>
      <c r="EJ92" s="229">
        <f t="shared" si="110"/>
        <v>2</v>
      </c>
      <c r="EK92" s="398">
        <f t="shared" si="111"/>
        <v>270</v>
      </c>
      <c r="EL92" s="398">
        <f t="shared" si="112"/>
        <v>16</v>
      </c>
      <c r="EM92" s="398">
        <f t="shared" si="113"/>
        <v>51</v>
      </c>
      <c r="EN92" s="398">
        <f t="shared" si="114"/>
        <v>165</v>
      </c>
      <c r="EO92" s="398" t="str">
        <f t="shared" si="115"/>
        <v/>
      </c>
      <c r="EP92" s="398">
        <f t="shared" si="116"/>
        <v>3.9</v>
      </c>
      <c r="EQ92" s="398">
        <f t="shared" si="117"/>
        <v>641</v>
      </c>
      <c r="ER92" s="398" t="str">
        <f t="shared" si="118"/>
        <v/>
      </c>
      <c r="ES92" s="398">
        <f t="shared" si="119"/>
        <v>0.9</v>
      </c>
      <c r="ET92" s="398">
        <f t="shared" si="120"/>
        <v>16.5</v>
      </c>
      <c r="EU92" s="172">
        <f t="shared" si="121"/>
        <v>485</v>
      </c>
      <c r="EV92" s="57">
        <f t="shared" si="122"/>
        <v>11.744338793725912</v>
      </c>
      <c r="EW92" s="57">
        <f t="shared" si="123"/>
        <v>0.40920716112531969</v>
      </c>
      <c r="EX92" s="57">
        <f t="shared" si="124"/>
        <v>4.1966673523966262</v>
      </c>
      <c r="EY92" s="57">
        <f t="shared" si="125"/>
        <v>8.2339438095713344</v>
      </c>
      <c r="EZ92" s="57" t="str">
        <f t="shared" si="126"/>
        <v/>
      </c>
      <c r="FA92" s="57">
        <f t="shared" si="127"/>
        <v>0.20950846091861403</v>
      </c>
      <c r="FB92" s="57">
        <f t="shared" si="128"/>
        <v>10.505251806460812</v>
      </c>
      <c r="FC92" s="57" t="str">
        <f t="shared" si="129"/>
        <v/>
      </c>
      <c r="FD92" s="57">
        <f t="shared" si="130"/>
        <v>1.4514981880464286E-2</v>
      </c>
      <c r="FE92" s="57">
        <f t="shared" si="131"/>
        <v>0.34352599242577236</v>
      </c>
      <c r="FF92" s="56">
        <f t="shared" si="132"/>
        <v>13.680083490818829</v>
      </c>
      <c r="FG92" s="59">
        <f t="shared" si="133"/>
        <v>47.368303637486889</v>
      </c>
      <c r="FH92" s="59">
        <f t="shared" si="134"/>
        <v>1.6504504339719179</v>
      </c>
      <c r="FI92" s="59">
        <f t="shared" si="135"/>
        <v>16.9263691132658</v>
      </c>
      <c r="FJ92" s="59">
        <f t="shared" si="136"/>
        <v>33.209868801991824</v>
      </c>
      <c r="FK92" s="59" t="str">
        <f t="shared" si="137"/>
        <v/>
      </c>
      <c r="FL92" s="59">
        <f t="shared" si="138"/>
        <v>0.84500801328356767</v>
      </c>
      <c r="FM92" s="59">
        <f t="shared" si="139"/>
        <v>42.802798157085057</v>
      </c>
      <c r="FN92" s="59" t="str">
        <f t="shared" si="140"/>
        <v/>
      </c>
      <c r="FO92" s="59">
        <f t="shared" si="141"/>
        <v>5.9140118783365725E-2</v>
      </c>
      <c r="FP92" s="59">
        <f t="shared" si="142"/>
        <v>1.3996688500574226</v>
      </c>
      <c r="FQ92" s="66">
        <f t="shared" si="143"/>
        <v>55.738392874074151</v>
      </c>
      <c r="FR92" s="331">
        <f t="shared" si="163"/>
        <v>0.50730505269512483</v>
      </c>
      <c r="FS92" s="331">
        <f t="shared" si="144"/>
        <v>0.50730505269512483</v>
      </c>
      <c r="FT92" s="400">
        <f t="shared" si="145"/>
        <v>0</v>
      </c>
      <c r="FU92" s="400">
        <f t="shared" si="146"/>
        <v>1</v>
      </c>
      <c r="FV92" s="400">
        <f t="shared" si="147"/>
        <v>0</v>
      </c>
      <c r="FW92" s="402">
        <f t="shared" si="148"/>
        <v>0</v>
      </c>
      <c r="FX92" s="222">
        <f t="shared" si="149"/>
        <v>47.368303637486889</v>
      </c>
      <c r="FY92" s="222">
        <f t="shared" si="150"/>
        <v>33.209868801991824</v>
      </c>
      <c r="FZ92" s="222">
        <f t="shared" si="151"/>
        <v>0</v>
      </c>
      <c r="GA92" s="221">
        <f t="shared" si="152"/>
        <v>55.738392874074151</v>
      </c>
      <c r="GB92" s="222">
        <f t="shared" si="153"/>
        <v>42.802798157085057</v>
      </c>
      <c r="GC92" s="222">
        <f t="shared" si="154"/>
        <v>0</v>
      </c>
      <c r="GD92" s="222">
        <f t="shared" si="155"/>
        <v>0</v>
      </c>
      <c r="GE92" s="222">
        <f t="shared" si="156"/>
        <v>0</v>
      </c>
      <c r="GF92" s="222">
        <f t="shared" si="157"/>
        <v>0</v>
      </c>
      <c r="GG92" s="398">
        <f t="shared" si="158"/>
        <v>0</v>
      </c>
      <c r="GH92" s="399">
        <f t="shared" si="159"/>
        <v>0</v>
      </c>
      <c r="GI92" s="398" t="str">
        <f t="shared" si="160"/>
        <v>Na-Ca</v>
      </c>
      <c r="GJ92" s="398" t="str">
        <f t="shared" si="161"/>
        <v>Cl-HCO3</v>
      </c>
    </row>
    <row r="93" spans="1:192" s="69" customFormat="1" ht="14.25">
      <c r="A93" s="402">
        <f t="shared" si="88"/>
        <v>88</v>
      </c>
      <c r="B93" s="399" t="s">
        <v>13</v>
      </c>
      <c r="C93" s="2" t="s">
        <v>220</v>
      </c>
      <c r="D93" s="2" t="s">
        <v>978</v>
      </c>
      <c r="E93" s="2"/>
      <c r="F93" s="558">
        <v>3481865</v>
      </c>
      <c r="G93" s="558">
        <v>5580305</v>
      </c>
      <c r="H93" s="410">
        <f t="shared" si="89"/>
        <v>481797.82400000002</v>
      </c>
      <c r="I93" s="410">
        <f t="shared" si="90"/>
        <v>5578512.6680000005</v>
      </c>
      <c r="J93" s="400">
        <v>140.56</v>
      </c>
      <c r="K93" s="400" t="s">
        <v>1356</v>
      </c>
      <c r="L93" s="19">
        <v>54.5</v>
      </c>
      <c r="M93" s="19"/>
      <c r="N93" s="408"/>
      <c r="O93" s="19"/>
      <c r="P93" s="19"/>
      <c r="Q93" s="401" t="s">
        <v>1359</v>
      </c>
      <c r="R93" s="399" t="s">
        <v>2901</v>
      </c>
      <c r="S93" s="64" t="s">
        <v>2663</v>
      </c>
      <c r="T93" s="499" t="str">
        <f t="shared" si="91"/>
        <v>-</v>
      </c>
      <c r="U93" s="499" t="str">
        <f t="shared" si="92"/>
        <v>M</v>
      </c>
      <c r="V93" s="499" t="str">
        <f t="shared" si="93"/>
        <v>-</v>
      </c>
      <c r="W93" s="499" t="str">
        <f t="shared" si="162"/>
        <v>A</v>
      </c>
      <c r="X93" s="529" t="str">
        <f t="shared" si="87"/>
        <v>Na-Ca</v>
      </c>
      <c r="Y93" s="530" t="str">
        <f t="shared" si="86"/>
        <v>Cl-HCO3</v>
      </c>
      <c r="Z93" s="404" t="s">
        <v>1472</v>
      </c>
      <c r="AA93" s="51">
        <v>33107</v>
      </c>
      <c r="AB93" s="100">
        <v>6</v>
      </c>
      <c r="AC93" s="117" t="s">
        <v>972</v>
      </c>
      <c r="AD93" s="2" t="s">
        <v>1530</v>
      </c>
      <c r="AE93" s="172"/>
      <c r="AF93" s="233">
        <v>19</v>
      </c>
      <c r="AG93" s="400">
        <v>2000</v>
      </c>
      <c r="AH93" s="211">
        <v>5.8</v>
      </c>
      <c r="AI93" s="552"/>
      <c r="AJ93" s="400"/>
      <c r="AK93" s="400"/>
      <c r="AL93" s="400"/>
      <c r="AM93" s="391">
        <v>1.05</v>
      </c>
      <c r="AN93" s="398"/>
      <c r="AO93" s="399"/>
      <c r="AP93" s="19"/>
      <c r="AQ93" s="398">
        <v>1426</v>
      </c>
      <c r="AR93" s="69">
        <v>1767.5</v>
      </c>
      <c r="AS93" s="507">
        <f t="shared" si="164"/>
        <v>1732.8</v>
      </c>
      <c r="AT93" s="509">
        <f t="shared" si="165"/>
        <v>-0.59761394103800258</v>
      </c>
      <c r="AU93" s="398">
        <v>280</v>
      </c>
      <c r="AV93" s="59">
        <v>53</v>
      </c>
      <c r="AW93" s="401">
        <v>170</v>
      </c>
      <c r="AX93" s="401">
        <v>510</v>
      </c>
      <c r="AY93" s="401">
        <v>15.6</v>
      </c>
      <c r="AZ93" s="70">
        <v>683</v>
      </c>
      <c r="BA93" s="398"/>
      <c r="BB93" s="117">
        <v>15</v>
      </c>
      <c r="BC93" s="218"/>
      <c r="BD93" s="218">
        <v>1.4</v>
      </c>
      <c r="BE93" s="117">
        <v>3.8</v>
      </c>
      <c r="BF93" s="163"/>
      <c r="BG93" s="398"/>
      <c r="BH93" s="398"/>
      <c r="BI93" s="398"/>
      <c r="BJ93" s="59">
        <v>1</v>
      </c>
      <c r="BK93" s="398"/>
      <c r="BL93" s="399"/>
      <c r="BM93" s="165"/>
      <c r="BN93" s="172"/>
      <c r="BO93" s="138"/>
      <c r="BP93" s="553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49"/>
      <c r="CG93" s="138"/>
      <c r="CH93" s="138"/>
      <c r="CI93" s="138"/>
      <c r="CJ93" s="138"/>
      <c r="CK93" s="138"/>
      <c r="CL93" s="139"/>
      <c r="CM93" s="138"/>
      <c r="CN93" s="138">
        <v>1188</v>
      </c>
      <c r="CO93" s="149"/>
      <c r="CP93" s="398"/>
      <c r="CQ93" s="172"/>
      <c r="CR93" s="398"/>
      <c r="CS93" s="398"/>
      <c r="CT93" s="398"/>
      <c r="CU93" s="398"/>
      <c r="CV93" s="398"/>
      <c r="CW93" s="398"/>
      <c r="CX93" s="398"/>
      <c r="CY93" s="398"/>
      <c r="CZ93" s="398"/>
      <c r="DA93" s="172"/>
      <c r="DB93" s="241"/>
      <c r="DC93" s="241"/>
      <c r="DD93" s="241">
        <v>1.29</v>
      </c>
      <c r="DE93" s="241"/>
      <c r="DF93" s="241"/>
      <c r="DG93" s="241"/>
      <c r="DH93" s="241"/>
      <c r="DI93" s="244"/>
      <c r="DJ93" s="244"/>
      <c r="DK93" s="244"/>
      <c r="DL93" s="244"/>
      <c r="DM93" s="244"/>
      <c r="DN93" s="244"/>
      <c r="DO93" s="244"/>
      <c r="DP93" s="244"/>
      <c r="DQ93" s="244"/>
      <c r="DR93" s="244"/>
      <c r="DS93" s="472"/>
      <c r="DT93" s="402">
        <f t="shared" si="94"/>
        <v>0</v>
      </c>
      <c r="DU93" s="100">
        <f t="shared" si="95"/>
        <v>0</v>
      </c>
      <c r="DV93" s="100">
        <f t="shared" si="96"/>
        <v>1</v>
      </c>
      <c r="DW93" s="100">
        <f t="shared" si="97"/>
        <v>0</v>
      </c>
      <c r="DX93" s="100">
        <f t="shared" si="98"/>
        <v>0</v>
      </c>
      <c r="DY93" s="229">
        <f t="shared" si="99"/>
        <v>0</v>
      </c>
      <c r="DZ93" s="100">
        <f t="shared" si="100"/>
        <v>1</v>
      </c>
      <c r="EA93" s="400">
        <f t="shared" si="101"/>
        <v>0</v>
      </c>
      <c r="EB93" s="402">
        <f t="shared" si="102"/>
        <v>0</v>
      </c>
      <c r="EC93" s="19">
        <f t="shared" si="103"/>
        <v>0</v>
      </c>
      <c r="ED93" s="19">
        <f t="shared" si="104"/>
        <v>1</v>
      </c>
      <c r="EE93" s="19">
        <f t="shared" si="105"/>
        <v>0</v>
      </c>
      <c r="EF93" s="402">
        <f t="shared" si="106"/>
        <v>0</v>
      </c>
      <c r="EG93" s="400">
        <f t="shared" si="107"/>
        <v>0</v>
      </c>
      <c r="EH93" s="400">
        <f t="shared" si="108"/>
        <v>1</v>
      </c>
      <c r="EI93" s="402">
        <f t="shared" si="109"/>
        <v>0</v>
      </c>
      <c r="EJ93" s="229">
        <f t="shared" si="110"/>
        <v>2</v>
      </c>
      <c r="EK93" s="398">
        <f t="shared" si="111"/>
        <v>280</v>
      </c>
      <c r="EL93" s="398">
        <f t="shared" si="112"/>
        <v>15</v>
      </c>
      <c r="EM93" s="398">
        <f t="shared" si="113"/>
        <v>53</v>
      </c>
      <c r="EN93" s="398">
        <f t="shared" si="114"/>
        <v>170</v>
      </c>
      <c r="EO93" s="398" t="str">
        <f t="shared" si="115"/>
        <v/>
      </c>
      <c r="EP93" s="398">
        <f t="shared" si="116"/>
        <v>3.8</v>
      </c>
      <c r="EQ93" s="398">
        <f t="shared" si="117"/>
        <v>683</v>
      </c>
      <c r="ER93" s="398" t="str">
        <f t="shared" si="118"/>
        <v/>
      </c>
      <c r="ES93" s="398">
        <f t="shared" si="119"/>
        <v>1</v>
      </c>
      <c r="ET93" s="398">
        <f t="shared" si="120"/>
        <v>15.6</v>
      </c>
      <c r="EU93" s="172">
        <f t="shared" si="121"/>
        <v>510</v>
      </c>
      <c r="EV93" s="57">
        <f t="shared" si="122"/>
        <v>12.179314304604651</v>
      </c>
      <c r="EW93" s="57">
        <f t="shared" si="123"/>
        <v>0.38363171355498721</v>
      </c>
      <c r="EX93" s="57">
        <f t="shared" si="124"/>
        <v>4.3612425426866901</v>
      </c>
      <c r="EY93" s="57">
        <f t="shared" si="125"/>
        <v>8.483457258346224</v>
      </c>
      <c r="EZ93" s="57" t="str">
        <f t="shared" si="126"/>
        <v/>
      </c>
      <c r="FA93" s="57">
        <f t="shared" si="127"/>
        <v>0.20413644910018802</v>
      </c>
      <c r="FB93" s="57">
        <f t="shared" si="128"/>
        <v>11.193583438085389</v>
      </c>
      <c r="FC93" s="57" t="str">
        <f t="shared" si="129"/>
        <v/>
      </c>
      <c r="FD93" s="57">
        <f t="shared" si="130"/>
        <v>1.6127757644960317E-2</v>
      </c>
      <c r="FE93" s="57">
        <f t="shared" si="131"/>
        <v>0.32478821102073024</v>
      </c>
      <c r="FF93" s="56">
        <f t="shared" si="132"/>
        <v>14.385242433644541</v>
      </c>
      <c r="FG93" s="59">
        <f t="shared" si="133"/>
        <v>47.553560220924503</v>
      </c>
      <c r="FH93" s="59">
        <f t="shared" si="134"/>
        <v>1.4978719931955746</v>
      </c>
      <c r="FI93" s="59">
        <f t="shared" si="135"/>
        <v>17.028266510315788</v>
      </c>
      <c r="FJ93" s="59">
        <f t="shared" si="136"/>
        <v>33.12326010536448</v>
      </c>
      <c r="FK93" s="59" t="str">
        <f t="shared" si="137"/>
        <v/>
      </c>
      <c r="FL93" s="59">
        <f t="shared" si="138"/>
        <v>0.79704117019965426</v>
      </c>
      <c r="FM93" s="59">
        <f t="shared" si="139"/>
        <v>43.185551411011033</v>
      </c>
      <c r="FN93" s="59" t="str">
        <f t="shared" si="140"/>
        <v/>
      </c>
      <c r="FO93" s="59">
        <f t="shared" si="141"/>
        <v>6.2221906932056675E-2</v>
      </c>
      <c r="FP93" s="59">
        <f t="shared" si="142"/>
        <v>1.2530534178181958</v>
      </c>
      <c r="FQ93" s="66">
        <f t="shared" si="143"/>
        <v>55.499173264238713</v>
      </c>
      <c r="FR93" s="331">
        <f t="shared" si="163"/>
        <v>-0.59761394103800258</v>
      </c>
      <c r="FS93" s="331">
        <f t="shared" si="144"/>
        <v>0.59761394103800258</v>
      </c>
      <c r="FT93" s="400">
        <f t="shared" si="145"/>
        <v>0</v>
      </c>
      <c r="FU93" s="400">
        <f t="shared" si="146"/>
        <v>1</v>
      </c>
      <c r="FV93" s="400">
        <f t="shared" si="147"/>
        <v>0</v>
      </c>
      <c r="FW93" s="402">
        <f t="shared" si="148"/>
        <v>0</v>
      </c>
      <c r="FX93" s="222">
        <f t="shared" si="149"/>
        <v>47.553560220924503</v>
      </c>
      <c r="FY93" s="222">
        <f t="shared" si="150"/>
        <v>33.12326010536448</v>
      </c>
      <c r="FZ93" s="222">
        <f t="shared" si="151"/>
        <v>0</v>
      </c>
      <c r="GA93" s="221">
        <f t="shared" si="152"/>
        <v>55.499173264238713</v>
      </c>
      <c r="GB93" s="222">
        <f t="shared" si="153"/>
        <v>43.185551411011033</v>
      </c>
      <c r="GC93" s="222">
        <f t="shared" si="154"/>
        <v>0</v>
      </c>
      <c r="GD93" s="222">
        <f t="shared" si="155"/>
        <v>0</v>
      </c>
      <c r="GE93" s="222">
        <f t="shared" si="156"/>
        <v>0</v>
      </c>
      <c r="GF93" s="222">
        <f t="shared" si="157"/>
        <v>0</v>
      </c>
      <c r="GG93" s="398">
        <f t="shared" si="158"/>
        <v>0</v>
      </c>
      <c r="GH93" s="399">
        <f t="shared" si="159"/>
        <v>0</v>
      </c>
      <c r="GI93" s="398" t="str">
        <f t="shared" si="160"/>
        <v>Na-Ca</v>
      </c>
      <c r="GJ93" s="398" t="str">
        <f t="shared" si="161"/>
        <v>Cl-HCO3</v>
      </c>
    </row>
    <row r="94" spans="1:192" s="69" customFormat="1" ht="14.25">
      <c r="A94" s="402">
        <f t="shared" si="88"/>
        <v>89</v>
      </c>
      <c r="B94" s="399" t="s">
        <v>13</v>
      </c>
      <c r="C94" s="2" t="s">
        <v>220</v>
      </c>
      <c r="D94" s="2" t="s">
        <v>978</v>
      </c>
      <c r="E94" s="2"/>
      <c r="F94" s="558">
        <v>3481865</v>
      </c>
      <c r="G94" s="558">
        <v>5580305</v>
      </c>
      <c r="H94" s="410">
        <f t="shared" si="89"/>
        <v>481797.82400000002</v>
      </c>
      <c r="I94" s="410">
        <f t="shared" si="90"/>
        <v>5578512.6680000005</v>
      </c>
      <c r="J94" s="400">
        <v>140.56</v>
      </c>
      <c r="K94" s="400" t="s">
        <v>1356</v>
      </c>
      <c r="L94" s="19">
        <v>54.5</v>
      </c>
      <c r="M94" s="19"/>
      <c r="N94" s="408"/>
      <c r="O94" s="19"/>
      <c r="P94" s="19"/>
      <c r="Q94" s="401" t="s">
        <v>1359</v>
      </c>
      <c r="R94" s="399" t="s">
        <v>2901</v>
      </c>
      <c r="S94" s="64" t="s">
        <v>2663</v>
      </c>
      <c r="T94" s="499" t="str">
        <f t="shared" si="91"/>
        <v>-</v>
      </c>
      <c r="U94" s="499" t="str">
        <f t="shared" si="92"/>
        <v>M</v>
      </c>
      <c r="V94" s="499" t="str">
        <f t="shared" si="93"/>
        <v>-</v>
      </c>
      <c r="W94" s="499" t="str">
        <f t="shared" si="162"/>
        <v>A</v>
      </c>
      <c r="X94" s="529" t="str">
        <f t="shared" si="87"/>
        <v>Na-Ca</v>
      </c>
      <c r="Y94" s="530" t="str">
        <f t="shared" si="86"/>
        <v>Cl-HCO3</v>
      </c>
      <c r="Z94" s="404" t="s">
        <v>1472</v>
      </c>
      <c r="AA94" s="51">
        <v>36348</v>
      </c>
      <c r="AB94" s="100">
        <v>7</v>
      </c>
      <c r="AC94" s="117"/>
      <c r="AD94" s="2" t="s">
        <v>1528</v>
      </c>
      <c r="AE94" s="172"/>
      <c r="AF94" s="391">
        <v>18.899999999999999</v>
      </c>
      <c r="AG94" s="400">
        <v>2674</v>
      </c>
      <c r="AH94" s="400">
        <v>5.86</v>
      </c>
      <c r="AI94" s="552"/>
      <c r="AJ94" s="400"/>
      <c r="AK94" s="400"/>
      <c r="AL94" s="400"/>
      <c r="AM94" s="391">
        <v>0.74</v>
      </c>
      <c r="AN94" s="398"/>
      <c r="AO94" s="399"/>
      <c r="AP94" s="19"/>
      <c r="AQ94" s="398">
        <v>1605</v>
      </c>
      <c r="AR94" s="74">
        <v>1938</v>
      </c>
      <c r="AS94" s="507">
        <f t="shared" si="164"/>
        <v>1681.47</v>
      </c>
      <c r="AT94" s="520">
        <f t="shared" si="165"/>
        <v>7.3424391155661919</v>
      </c>
      <c r="AU94" s="398">
        <v>303</v>
      </c>
      <c r="AV94" s="59">
        <v>54</v>
      </c>
      <c r="AW94" s="401">
        <v>181</v>
      </c>
      <c r="AX94" s="401">
        <v>438</v>
      </c>
      <c r="AY94" s="161">
        <v>15</v>
      </c>
      <c r="AZ94" s="70">
        <v>666</v>
      </c>
      <c r="BA94" s="398"/>
      <c r="BB94" s="117">
        <v>18</v>
      </c>
      <c r="BC94" s="218"/>
      <c r="BD94" s="117">
        <v>0.67</v>
      </c>
      <c r="BE94" s="117">
        <v>4.3</v>
      </c>
      <c r="BF94" s="163"/>
      <c r="BG94" s="398"/>
      <c r="BH94" s="398"/>
      <c r="BI94" s="398"/>
      <c r="BJ94" s="398">
        <v>1.5</v>
      </c>
      <c r="BK94" s="398"/>
      <c r="BL94" s="399"/>
      <c r="BM94" s="165"/>
      <c r="BN94" s="172"/>
      <c r="BO94" s="138"/>
      <c r="BP94" s="553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49"/>
      <c r="CG94" s="138"/>
      <c r="CH94" s="138"/>
      <c r="CI94" s="138"/>
      <c r="CJ94" s="138"/>
      <c r="CK94" s="138"/>
      <c r="CL94" s="139"/>
      <c r="CM94" s="138"/>
      <c r="CN94" s="138">
        <v>1653</v>
      </c>
      <c r="CO94" s="149"/>
      <c r="CP94" s="398"/>
      <c r="CQ94" s="172"/>
      <c r="CR94" s="398"/>
      <c r="CS94" s="398"/>
      <c r="CT94" s="398"/>
      <c r="CU94" s="398"/>
      <c r="CV94" s="398"/>
      <c r="CW94" s="398"/>
      <c r="CX94" s="398"/>
      <c r="CY94" s="398"/>
      <c r="CZ94" s="398"/>
      <c r="DA94" s="172"/>
      <c r="DB94" s="241"/>
      <c r="DC94" s="241"/>
      <c r="DD94" s="241"/>
      <c r="DE94" s="241"/>
      <c r="DF94" s="241"/>
      <c r="DG94" s="241"/>
      <c r="DH94" s="241"/>
      <c r="DI94" s="244"/>
      <c r="DJ94" s="244"/>
      <c r="DK94" s="244"/>
      <c r="DL94" s="244"/>
      <c r="DM94" s="244"/>
      <c r="DN94" s="244"/>
      <c r="DO94" s="244"/>
      <c r="DP94" s="244"/>
      <c r="DQ94" s="244"/>
      <c r="DR94" s="244"/>
      <c r="DS94" s="472"/>
      <c r="DT94" s="402">
        <f t="shared" si="94"/>
        <v>0</v>
      </c>
      <c r="DU94" s="100">
        <f t="shared" si="95"/>
        <v>0</v>
      </c>
      <c r="DV94" s="100">
        <f t="shared" si="96"/>
        <v>1</v>
      </c>
      <c r="DW94" s="100">
        <f t="shared" si="97"/>
        <v>0</v>
      </c>
      <c r="DX94" s="100">
        <f t="shared" si="98"/>
        <v>0</v>
      </c>
      <c r="DY94" s="229">
        <f t="shared" si="99"/>
        <v>0</v>
      </c>
      <c r="DZ94" s="100">
        <f t="shared" si="100"/>
        <v>1</v>
      </c>
      <c r="EA94" s="400">
        <f t="shared" si="101"/>
        <v>0</v>
      </c>
      <c r="EB94" s="402">
        <f t="shared" si="102"/>
        <v>0</v>
      </c>
      <c r="EC94" s="19">
        <f t="shared" si="103"/>
        <v>0</v>
      </c>
      <c r="ED94" s="19">
        <f t="shared" si="104"/>
        <v>1</v>
      </c>
      <c r="EE94" s="19">
        <f t="shared" si="105"/>
        <v>0</v>
      </c>
      <c r="EF94" s="402">
        <f t="shared" si="106"/>
        <v>0</v>
      </c>
      <c r="EG94" s="400">
        <f t="shared" si="107"/>
        <v>0</v>
      </c>
      <c r="EH94" s="400">
        <f t="shared" si="108"/>
        <v>1</v>
      </c>
      <c r="EI94" s="402">
        <f t="shared" si="109"/>
        <v>0</v>
      </c>
      <c r="EJ94" s="229">
        <f t="shared" si="110"/>
        <v>2</v>
      </c>
      <c r="EK94" s="398">
        <f t="shared" si="111"/>
        <v>303</v>
      </c>
      <c r="EL94" s="398">
        <f t="shared" si="112"/>
        <v>18</v>
      </c>
      <c r="EM94" s="398">
        <f t="shared" si="113"/>
        <v>54</v>
      </c>
      <c r="EN94" s="398">
        <f t="shared" si="114"/>
        <v>181</v>
      </c>
      <c r="EO94" s="398" t="str">
        <f t="shared" si="115"/>
        <v/>
      </c>
      <c r="EP94" s="398">
        <f t="shared" si="116"/>
        <v>4.3</v>
      </c>
      <c r="EQ94" s="398">
        <f t="shared" si="117"/>
        <v>666</v>
      </c>
      <c r="ER94" s="398" t="str">
        <f t="shared" si="118"/>
        <v/>
      </c>
      <c r="ES94" s="398">
        <f t="shared" si="119"/>
        <v>1.5</v>
      </c>
      <c r="ET94" s="398">
        <f t="shared" si="120"/>
        <v>15</v>
      </c>
      <c r="EU94" s="172">
        <f t="shared" si="121"/>
        <v>438</v>
      </c>
      <c r="EV94" s="57">
        <f t="shared" si="122"/>
        <v>13.179757979625746</v>
      </c>
      <c r="EW94" s="57">
        <f t="shared" si="123"/>
        <v>0.46035805626598464</v>
      </c>
      <c r="EX94" s="57">
        <f t="shared" si="124"/>
        <v>4.443530137831722</v>
      </c>
      <c r="EY94" s="57">
        <f t="shared" si="125"/>
        <v>9.0323868456509793</v>
      </c>
      <c r="EZ94" s="57" t="str">
        <f t="shared" si="126"/>
        <v/>
      </c>
      <c r="FA94" s="57">
        <f t="shared" si="127"/>
        <v>0.23099650819231801</v>
      </c>
      <c r="FB94" s="57">
        <f t="shared" si="128"/>
        <v>10.914973015761156</v>
      </c>
      <c r="FC94" s="57" t="str">
        <f t="shared" si="129"/>
        <v/>
      </c>
      <c r="FD94" s="57">
        <f t="shared" si="130"/>
        <v>2.4191636467440478E-2</v>
      </c>
      <c r="FE94" s="57">
        <f t="shared" si="131"/>
        <v>0.31229635675070216</v>
      </c>
      <c r="FF94" s="56">
        <f t="shared" si="132"/>
        <v>12.354384678306488</v>
      </c>
      <c r="FG94" s="59">
        <f t="shared" si="133"/>
        <v>48.194477452624589</v>
      </c>
      <c r="FH94" s="59">
        <f t="shared" si="134"/>
        <v>1.6833932760482371</v>
      </c>
      <c r="FI94" s="59">
        <f t="shared" si="135"/>
        <v>16.248675686521967</v>
      </c>
      <c r="FJ94" s="59">
        <f t="shared" si="136"/>
        <v>33.028767663946908</v>
      </c>
      <c r="FK94" s="59" t="str">
        <f t="shared" si="137"/>
        <v/>
      </c>
      <c r="FL94" s="59">
        <f t="shared" si="138"/>
        <v>0.84468592085829852</v>
      </c>
      <c r="FM94" s="59">
        <f t="shared" si="139"/>
        <v>46.238432464378974</v>
      </c>
      <c r="FN94" s="59" t="str">
        <f t="shared" si="140"/>
        <v/>
      </c>
      <c r="FO94" s="59">
        <f t="shared" si="141"/>
        <v>0.10248154964628191</v>
      </c>
      <c r="FP94" s="59">
        <f t="shared" si="142"/>
        <v>1.3229619514072584</v>
      </c>
      <c r="FQ94" s="66">
        <f t="shared" si="143"/>
        <v>52.33612403456749</v>
      </c>
      <c r="FR94" s="331">
        <f t="shared" si="163"/>
        <v>7.3424391155661919</v>
      </c>
      <c r="FS94" s="331">
        <f t="shared" si="144"/>
        <v>7.3424391155661919</v>
      </c>
      <c r="FT94" s="400">
        <f t="shared" si="145"/>
        <v>0</v>
      </c>
      <c r="FU94" s="400">
        <f t="shared" si="146"/>
        <v>0</v>
      </c>
      <c r="FV94" s="400">
        <f t="shared" si="147"/>
        <v>1</v>
      </c>
      <c r="FW94" s="402">
        <f t="shared" si="148"/>
        <v>0</v>
      </c>
      <c r="FX94" s="222">
        <f t="shared" si="149"/>
        <v>48.194477452624589</v>
      </c>
      <c r="FY94" s="222">
        <f t="shared" si="150"/>
        <v>33.028767663946908</v>
      </c>
      <c r="FZ94" s="222">
        <f t="shared" si="151"/>
        <v>0</v>
      </c>
      <c r="GA94" s="221">
        <f t="shared" si="152"/>
        <v>52.33612403456749</v>
      </c>
      <c r="GB94" s="222">
        <f t="shared" si="153"/>
        <v>46.238432464378974</v>
      </c>
      <c r="GC94" s="222">
        <f t="shared" si="154"/>
        <v>0</v>
      </c>
      <c r="GD94" s="222">
        <f t="shared" si="155"/>
        <v>0</v>
      </c>
      <c r="GE94" s="222">
        <f t="shared" si="156"/>
        <v>0</v>
      </c>
      <c r="GF94" s="222">
        <f t="shared" si="157"/>
        <v>0</v>
      </c>
      <c r="GG94" s="398">
        <f t="shared" si="158"/>
        <v>0</v>
      </c>
      <c r="GH94" s="399">
        <f t="shared" si="159"/>
        <v>0</v>
      </c>
      <c r="GI94" s="398" t="str">
        <f t="shared" si="160"/>
        <v>Na-Ca</v>
      </c>
      <c r="GJ94" s="398" t="str">
        <f t="shared" si="161"/>
        <v>Cl-HCO3</v>
      </c>
    </row>
    <row r="95" spans="1:192" s="69" customFormat="1" ht="14.25">
      <c r="A95" s="402">
        <f t="shared" si="88"/>
        <v>90</v>
      </c>
      <c r="B95" s="116" t="s">
        <v>13</v>
      </c>
      <c r="C95" s="116" t="s">
        <v>439</v>
      </c>
      <c r="D95" s="116"/>
      <c r="E95" s="116"/>
      <c r="F95" s="377">
        <v>3481600</v>
      </c>
      <c r="G95" s="377">
        <v>5580832</v>
      </c>
      <c r="H95" s="410">
        <f t="shared" si="89"/>
        <v>481532.93000000005</v>
      </c>
      <c r="I95" s="410">
        <f t="shared" si="90"/>
        <v>5579039.4572000001</v>
      </c>
      <c r="J95" s="377">
        <v>141.1</v>
      </c>
      <c r="K95" s="377" t="s">
        <v>1355</v>
      </c>
      <c r="L95" s="378">
        <v>12.9</v>
      </c>
      <c r="M95" s="378"/>
      <c r="N95" s="408"/>
      <c r="O95" s="378"/>
      <c r="P95" s="378"/>
      <c r="Q95" s="382" t="s">
        <v>1367</v>
      </c>
      <c r="R95" s="382" t="s">
        <v>362</v>
      </c>
      <c r="S95" s="134" t="s">
        <v>2663</v>
      </c>
      <c r="T95" s="499" t="str">
        <f t="shared" si="91"/>
        <v>-</v>
      </c>
      <c r="U95" s="499" t="str">
        <f t="shared" si="92"/>
        <v>M</v>
      </c>
      <c r="V95" s="499" t="str">
        <f t="shared" si="93"/>
        <v>-</v>
      </c>
      <c r="W95" s="499" t="str">
        <f t="shared" si="162"/>
        <v>A</v>
      </c>
      <c r="X95" s="529" t="str">
        <f t="shared" si="87"/>
        <v>Na</v>
      </c>
      <c r="Y95" s="530" t="str">
        <f t="shared" si="86"/>
        <v>Cl</v>
      </c>
      <c r="Z95" s="133" t="s">
        <v>1446</v>
      </c>
      <c r="AA95" s="51">
        <v>10959</v>
      </c>
      <c r="AB95" s="100">
        <v>1</v>
      </c>
      <c r="AC95" s="117"/>
      <c r="AD95" s="2" t="s">
        <v>1531</v>
      </c>
      <c r="AE95" s="172"/>
      <c r="AF95" s="391">
        <v>12.7</v>
      </c>
      <c r="AG95" s="400"/>
      <c r="AH95" s="400"/>
      <c r="AI95" s="552"/>
      <c r="AJ95" s="400"/>
      <c r="AK95" s="400"/>
      <c r="AL95" s="400"/>
      <c r="AM95" s="391"/>
      <c r="AN95" s="398"/>
      <c r="AO95" s="399"/>
      <c r="AP95" s="19"/>
      <c r="AQ95" s="398"/>
      <c r="AR95" s="362">
        <v>16037</v>
      </c>
      <c r="AS95" s="507">
        <f t="shared" si="164"/>
        <v>15948.199999999999</v>
      </c>
      <c r="AT95" s="509">
        <f t="shared" si="165"/>
        <v>1.1828365716902414</v>
      </c>
      <c r="AU95" s="398">
        <v>5016.6000000000004</v>
      </c>
      <c r="AV95" s="59">
        <v>68</v>
      </c>
      <c r="AW95" s="401">
        <v>708.9</v>
      </c>
      <c r="AX95" s="401">
        <v>7979.4</v>
      </c>
      <c r="AY95" s="161">
        <v>20.7</v>
      </c>
      <c r="AZ95" s="70">
        <v>1969.4</v>
      </c>
      <c r="BA95" s="398"/>
      <c r="BB95" s="117">
        <v>168</v>
      </c>
      <c r="BC95" s="218"/>
      <c r="BD95" s="217">
        <v>8</v>
      </c>
      <c r="BE95" s="117">
        <v>7.8</v>
      </c>
      <c r="BF95" s="152">
        <v>1.4</v>
      </c>
      <c r="BG95" s="398"/>
      <c r="BH95" s="398"/>
      <c r="BI95" s="398"/>
      <c r="BJ95" s="398"/>
      <c r="BK95" s="398"/>
      <c r="BL95" s="399"/>
      <c r="BM95" s="165"/>
      <c r="BN95" s="172"/>
      <c r="BO95" s="138"/>
      <c r="BP95" s="553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49"/>
      <c r="CG95" s="138"/>
      <c r="CH95" s="138"/>
      <c r="CI95" s="138"/>
      <c r="CJ95" s="138"/>
      <c r="CK95" s="138"/>
      <c r="CL95" s="139"/>
      <c r="CM95" s="138"/>
      <c r="CN95" s="138">
        <v>1592.8</v>
      </c>
      <c r="CO95" s="149"/>
      <c r="CP95" s="398"/>
      <c r="CQ95" s="172"/>
      <c r="CR95" s="398"/>
      <c r="CS95" s="398"/>
      <c r="CT95" s="398"/>
      <c r="CU95" s="398"/>
      <c r="CV95" s="398"/>
      <c r="CW95" s="398"/>
      <c r="CX95" s="398"/>
      <c r="CY95" s="398"/>
      <c r="CZ95" s="398"/>
      <c r="DA95" s="172"/>
      <c r="DB95" s="241"/>
      <c r="DC95" s="241"/>
      <c r="DD95" s="241"/>
      <c r="DE95" s="241"/>
      <c r="DF95" s="241"/>
      <c r="DG95" s="241"/>
      <c r="DH95" s="241"/>
      <c r="DI95" s="244"/>
      <c r="DJ95" s="244"/>
      <c r="DK95" s="244"/>
      <c r="DL95" s="244"/>
      <c r="DM95" s="244"/>
      <c r="DN95" s="244"/>
      <c r="DO95" s="244"/>
      <c r="DP95" s="244"/>
      <c r="DQ95" s="244"/>
      <c r="DR95" s="244"/>
      <c r="DS95" s="472"/>
      <c r="DT95" s="402">
        <f t="shared" si="94"/>
        <v>1</v>
      </c>
      <c r="DU95" s="100">
        <f t="shared" si="95"/>
        <v>0</v>
      </c>
      <c r="DV95" s="100">
        <f t="shared" si="96"/>
        <v>1</v>
      </c>
      <c r="DW95" s="100">
        <f t="shared" si="97"/>
        <v>0</v>
      </c>
      <c r="DX95" s="100">
        <f t="shared" si="98"/>
        <v>0</v>
      </c>
      <c r="DY95" s="229">
        <f t="shared" si="99"/>
        <v>0</v>
      </c>
      <c r="DZ95" s="100">
        <f t="shared" si="100"/>
        <v>1</v>
      </c>
      <c r="EA95" s="400">
        <f t="shared" si="101"/>
        <v>0</v>
      </c>
      <c r="EB95" s="402">
        <f t="shared" si="102"/>
        <v>0</v>
      </c>
      <c r="EC95" s="19">
        <f t="shared" si="103"/>
        <v>0</v>
      </c>
      <c r="ED95" s="19">
        <f t="shared" si="104"/>
        <v>1</v>
      </c>
      <c r="EE95" s="19">
        <f t="shared" si="105"/>
        <v>0</v>
      </c>
      <c r="EF95" s="402">
        <f t="shared" si="106"/>
        <v>0</v>
      </c>
      <c r="EG95" s="400">
        <f t="shared" si="107"/>
        <v>0</v>
      </c>
      <c r="EH95" s="400">
        <f t="shared" si="108"/>
        <v>1</v>
      </c>
      <c r="EI95" s="402">
        <f t="shared" si="109"/>
        <v>0</v>
      </c>
      <c r="EJ95" s="229">
        <f t="shared" si="110"/>
        <v>2</v>
      </c>
      <c r="EK95" s="398">
        <f t="shared" si="111"/>
        <v>5016.6000000000004</v>
      </c>
      <c r="EL95" s="398">
        <f t="shared" si="112"/>
        <v>168</v>
      </c>
      <c r="EM95" s="398">
        <f t="shared" si="113"/>
        <v>68</v>
      </c>
      <c r="EN95" s="398">
        <f t="shared" si="114"/>
        <v>708.9</v>
      </c>
      <c r="EO95" s="398">
        <f t="shared" si="115"/>
        <v>1.4</v>
      </c>
      <c r="EP95" s="398">
        <f t="shared" si="116"/>
        <v>7.8</v>
      </c>
      <c r="EQ95" s="398">
        <f t="shared" si="117"/>
        <v>1969.4</v>
      </c>
      <c r="ER95" s="398" t="str">
        <f t="shared" si="118"/>
        <v/>
      </c>
      <c r="ES95" s="398" t="str">
        <f t="shared" si="119"/>
        <v/>
      </c>
      <c r="ET95" s="398">
        <f t="shared" si="120"/>
        <v>20.7</v>
      </c>
      <c r="EU95" s="172">
        <f t="shared" si="121"/>
        <v>7979.4</v>
      </c>
      <c r="EV95" s="57">
        <f t="shared" si="122"/>
        <v>218.20981478742749</v>
      </c>
      <c r="EW95" s="57">
        <f t="shared" si="123"/>
        <v>4.296675191815857</v>
      </c>
      <c r="EX95" s="57">
        <f t="shared" si="124"/>
        <v>5.5955564698621689</v>
      </c>
      <c r="EY95" s="57">
        <f t="shared" si="125"/>
        <v>35.376016767303753</v>
      </c>
      <c r="EZ95" s="57">
        <f t="shared" si="126"/>
        <v>5.1052967453733243E-2</v>
      </c>
      <c r="FA95" s="57">
        <f t="shared" si="127"/>
        <v>0.41901692183722805</v>
      </c>
      <c r="FB95" s="57">
        <f t="shared" si="128"/>
        <v>32.276197983843872</v>
      </c>
      <c r="FC95" s="57" t="str">
        <f t="shared" si="129"/>
        <v/>
      </c>
      <c r="FD95" s="57" t="str">
        <f t="shared" si="130"/>
        <v/>
      </c>
      <c r="FE95" s="57">
        <f t="shared" si="131"/>
        <v>0.43096897231596898</v>
      </c>
      <c r="FF95" s="56">
        <f t="shared" si="132"/>
        <v>225.0698107353397</v>
      </c>
      <c r="FG95" s="59">
        <f t="shared" si="133"/>
        <v>82.671474967410944</v>
      </c>
      <c r="FH95" s="59">
        <f t="shared" si="134"/>
        <v>1.627848297792361</v>
      </c>
      <c r="FI95" s="59">
        <f t="shared" si="135"/>
        <v>2.1199454620205178</v>
      </c>
      <c r="FJ95" s="59">
        <f t="shared" si="136"/>
        <v>13.402639507640362</v>
      </c>
      <c r="FK95" s="59">
        <f t="shared" si="137"/>
        <v>1.9342045292394111E-2</v>
      </c>
      <c r="FL95" s="59">
        <f t="shared" si="138"/>
        <v>0.15874971984341679</v>
      </c>
      <c r="FM95" s="59">
        <f t="shared" si="139"/>
        <v>12.520977735440416</v>
      </c>
      <c r="FN95" s="59" t="str">
        <f t="shared" si="140"/>
        <v/>
      </c>
      <c r="FO95" s="59" t="str">
        <f t="shared" si="141"/>
        <v/>
      </c>
      <c r="FP95" s="59">
        <f t="shared" si="142"/>
        <v>0.167186758171919</v>
      </c>
      <c r="FQ95" s="66">
        <f t="shared" si="143"/>
        <v>87.311835506387652</v>
      </c>
      <c r="FR95" s="331">
        <f t="shared" si="163"/>
        <v>1.1828365716902414</v>
      </c>
      <c r="FS95" s="331">
        <f t="shared" si="144"/>
        <v>1.1828365716902414</v>
      </c>
      <c r="FT95" s="400">
        <f t="shared" si="145"/>
        <v>0</v>
      </c>
      <c r="FU95" s="400">
        <f t="shared" si="146"/>
        <v>1</v>
      </c>
      <c r="FV95" s="400">
        <f t="shared" si="147"/>
        <v>0</v>
      </c>
      <c r="FW95" s="402">
        <f t="shared" si="148"/>
        <v>0</v>
      </c>
      <c r="FX95" s="222">
        <f t="shared" si="149"/>
        <v>82.671474967410944</v>
      </c>
      <c r="FY95" s="222">
        <f t="shared" si="150"/>
        <v>0</v>
      </c>
      <c r="FZ95" s="222">
        <f t="shared" si="151"/>
        <v>0</v>
      </c>
      <c r="GA95" s="221">
        <f t="shared" si="152"/>
        <v>87.311835506387652</v>
      </c>
      <c r="GB95" s="222">
        <f t="shared" si="153"/>
        <v>0</v>
      </c>
      <c r="GC95" s="222">
        <f t="shared" si="154"/>
        <v>0</v>
      </c>
      <c r="GD95" s="222">
        <f t="shared" si="155"/>
        <v>0</v>
      </c>
      <c r="GE95" s="222">
        <f t="shared" si="156"/>
        <v>0</v>
      </c>
      <c r="GF95" s="222">
        <f t="shared" si="157"/>
        <v>0</v>
      </c>
      <c r="GG95" s="398">
        <f t="shared" si="158"/>
        <v>0</v>
      </c>
      <c r="GH95" s="399">
        <f t="shared" si="159"/>
        <v>0</v>
      </c>
      <c r="GI95" s="398" t="str">
        <f t="shared" si="160"/>
        <v>Na</v>
      </c>
      <c r="GJ95" s="398" t="str">
        <f t="shared" si="161"/>
        <v>Cl</v>
      </c>
    </row>
    <row r="96" spans="1:192" s="69" customFormat="1">
      <c r="A96" s="402">
        <f t="shared" si="88"/>
        <v>91</v>
      </c>
      <c r="B96" s="116" t="s">
        <v>13</v>
      </c>
      <c r="C96" s="116" t="s">
        <v>439</v>
      </c>
      <c r="D96" s="116"/>
      <c r="E96" s="116"/>
      <c r="F96" s="377">
        <v>3481600</v>
      </c>
      <c r="G96" s="377">
        <v>5580832</v>
      </c>
      <c r="H96" s="410">
        <f t="shared" si="89"/>
        <v>481532.93000000005</v>
      </c>
      <c r="I96" s="410">
        <f t="shared" si="90"/>
        <v>5579039.4572000001</v>
      </c>
      <c r="J96" s="377">
        <v>141.1</v>
      </c>
      <c r="K96" s="377" t="s">
        <v>1355</v>
      </c>
      <c r="L96" s="378">
        <v>12.9</v>
      </c>
      <c r="M96" s="378"/>
      <c r="N96" s="408"/>
      <c r="O96" s="378"/>
      <c r="P96" s="378"/>
      <c r="Q96" s="382" t="s">
        <v>1367</v>
      </c>
      <c r="R96" s="382" t="s">
        <v>362</v>
      </c>
      <c r="S96" s="134" t="s">
        <v>2663</v>
      </c>
      <c r="T96" s="499" t="str">
        <f t="shared" si="91"/>
        <v>-</v>
      </c>
      <c r="U96" s="499" t="str">
        <f t="shared" si="92"/>
        <v>M</v>
      </c>
      <c r="V96" s="499" t="str">
        <f t="shared" si="93"/>
        <v>-</v>
      </c>
      <c r="W96" s="499" t="str">
        <f t="shared" si="162"/>
        <v>A</v>
      </c>
      <c r="X96" s="529" t="str">
        <f t="shared" si="87"/>
        <v>Na</v>
      </c>
      <c r="Y96" s="530" t="str">
        <f t="shared" si="86"/>
        <v>Cl</v>
      </c>
      <c r="Z96" s="133" t="s">
        <v>1446</v>
      </c>
      <c r="AA96" s="84">
        <v>20398</v>
      </c>
      <c r="AB96" s="405">
        <v>2</v>
      </c>
      <c r="AC96" s="117" t="s">
        <v>764</v>
      </c>
      <c r="AD96" s="380" t="s">
        <v>1532</v>
      </c>
      <c r="AE96" s="125" t="s">
        <v>2710</v>
      </c>
      <c r="AF96" s="379">
        <v>15.6</v>
      </c>
      <c r="AG96" s="377"/>
      <c r="AH96" s="377">
        <v>5.79</v>
      </c>
      <c r="AI96" s="379"/>
      <c r="AJ96" s="377">
        <v>1.0071000000000001</v>
      </c>
      <c r="AK96" s="377">
        <v>20</v>
      </c>
      <c r="AL96" s="377"/>
      <c r="AM96" s="393">
        <v>0.03</v>
      </c>
      <c r="AN96" s="117"/>
      <c r="AO96" s="116"/>
      <c r="AP96" s="378"/>
      <c r="AQ96" s="117"/>
      <c r="AR96" s="384">
        <v>11007</v>
      </c>
      <c r="AS96" s="507">
        <f t="shared" si="164"/>
        <v>10997.951000000001</v>
      </c>
      <c r="AT96" s="509">
        <f t="shared" si="165"/>
        <v>-9.0602844892206783E-2</v>
      </c>
      <c r="AU96" s="117">
        <v>3344</v>
      </c>
      <c r="AV96" s="117">
        <v>55.6</v>
      </c>
      <c r="AW96" s="116">
        <v>547.20000000000005</v>
      </c>
      <c r="AX96" s="117">
        <v>5784</v>
      </c>
      <c r="AY96" s="117">
        <v>31.7</v>
      </c>
      <c r="AZ96" s="118">
        <v>1072.0999999999999</v>
      </c>
      <c r="BA96" s="117"/>
      <c r="BB96" s="117">
        <v>131.4</v>
      </c>
      <c r="BC96" s="117"/>
      <c r="BD96" s="117">
        <v>6.26</v>
      </c>
      <c r="BE96" s="117">
        <v>5.66</v>
      </c>
      <c r="BF96" s="117">
        <v>1.2410000000000001</v>
      </c>
      <c r="BG96" s="117"/>
      <c r="BH96" s="117"/>
      <c r="BI96" s="117"/>
      <c r="BJ96" s="117"/>
      <c r="BK96" s="117"/>
      <c r="BL96" s="116"/>
      <c r="BM96" s="117">
        <v>18.79</v>
      </c>
      <c r="BN96" s="118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247"/>
      <c r="CG96" s="114"/>
      <c r="CH96" s="114"/>
      <c r="CI96" s="114"/>
      <c r="CJ96" s="114"/>
      <c r="CK96" s="114"/>
      <c r="CL96" s="137"/>
      <c r="CM96" s="114"/>
      <c r="CN96" s="114">
        <v>1999</v>
      </c>
      <c r="CO96" s="247"/>
      <c r="CP96" s="117"/>
      <c r="CQ96" s="118"/>
      <c r="CR96" s="117"/>
      <c r="CS96" s="117"/>
      <c r="CT96" s="117"/>
      <c r="CU96" s="117"/>
      <c r="CV96" s="117"/>
      <c r="CW96" s="117"/>
      <c r="CX96" s="117"/>
      <c r="CY96" s="117"/>
      <c r="CZ96" s="117"/>
      <c r="DA96" s="118"/>
      <c r="DB96" s="111"/>
      <c r="DC96" s="111"/>
      <c r="DD96" s="121"/>
      <c r="DE96" s="111"/>
      <c r="DF96" s="111"/>
      <c r="DG96" s="111"/>
      <c r="DH96" s="111"/>
      <c r="DI96" s="111"/>
      <c r="DJ96" s="111">
        <v>268</v>
      </c>
      <c r="DK96" s="244"/>
      <c r="DL96" s="244"/>
      <c r="DM96" s="244"/>
      <c r="DN96" s="111"/>
      <c r="DO96" s="121"/>
      <c r="DP96" s="244"/>
      <c r="DQ96" s="241"/>
      <c r="DR96" s="241"/>
      <c r="DS96" s="472"/>
      <c r="DT96" s="402">
        <f t="shared" si="94"/>
        <v>0</v>
      </c>
      <c r="DU96" s="100">
        <f t="shared" si="95"/>
        <v>0</v>
      </c>
      <c r="DV96" s="100">
        <f t="shared" si="96"/>
        <v>1</v>
      </c>
      <c r="DW96" s="100">
        <f t="shared" si="97"/>
        <v>0</v>
      </c>
      <c r="DX96" s="100">
        <f t="shared" si="98"/>
        <v>0</v>
      </c>
      <c r="DY96" s="229">
        <f t="shared" si="99"/>
        <v>0</v>
      </c>
      <c r="DZ96" s="100">
        <f t="shared" si="100"/>
        <v>1</v>
      </c>
      <c r="EA96" s="400">
        <f t="shared" si="101"/>
        <v>0</v>
      </c>
      <c r="EB96" s="402">
        <f t="shared" si="102"/>
        <v>0</v>
      </c>
      <c r="EC96" s="19">
        <f t="shared" si="103"/>
        <v>0</v>
      </c>
      <c r="ED96" s="19">
        <f t="shared" si="104"/>
        <v>1</v>
      </c>
      <c r="EE96" s="19">
        <f t="shared" si="105"/>
        <v>0</v>
      </c>
      <c r="EF96" s="402">
        <f t="shared" si="106"/>
        <v>0</v>
      </c>
      <c r="EG96" s="400">
        <f t="shared" si="107"/>
        <v>0</v>
      </c>
      <c r="EH96" s="400">
        <f t="shared" si="108"/>
        <v>1</v>
      </c>
      <c r="EI96" s="402">
        <f t="shared" si="109"/>
        <v>0</v>
      </c>
      <c r="EJ96" s="229">
        <f t="shared" si="110"/>
        <v>2</v>
      </c>
      <c r="EK96" s="398">
        <f t="shared" si="111"/>
        <v>3344</v>
      </c>
      <c r="EL96" s="398">
        <f t="shared" si="112"/>
        <v>131.4</v>
      </c>
      <c r="EM96" s="398">
        <f t="shared" si="113"/>
        <v>55.6</v>
      </c>
      <c r="EN96" s="398">
        <f t="shared" si="114"/>
        <v>547.20000000000005</v>
      </c>
      <c r="EO96" s="398">
        <f t="shared" si="115"/>
        <v>1.2410000000000001</v>
      </c>
      <c r="EP96" s="398">
        <f t="shared" si="116"/>
        <v>5.66</v>
      </c>
      <c r="EQ96" s="398">
        <f t="shared" si="117"/>
        <v>1072.0999999999999</v>
      </c>
      <c r="ER96" s="398" t="str">
        <f t="shared" si="118"/>
        <v/>
      </c>
      <c r="ES96" s="398" t="str">
        <f t="shared" si="119"/>
        <v/>
      </c>
      <c r="ET96" s="398">
        <f t="shared" si="120"/>
        <v>31.7</v>
      </c>
      <c r="EU96" s="172">
        <f t="shared" si="121"/>
        <v>5784</v>
      </c>
      <c r="EV96" s="57">
        <f t="shared" si="122"/>
        <v>145.45581083784984</v>
      </c>
      <c r="EW96" s="57">
        <f t="shared" si="123"/>
        <v>3.3606138107416879</v>
      </c>
      <c r="EX96" s="57">
        <f t="shared" si="124"/>
        <v>4.5751902900637731</v>
      </c>
      <c r="EY96" s="57">
        <f t="shared" si="125"/>
        <v>27.306751833923848</v>
      </c>
      <c r="EZ96" s="57">
        <f t="shared" si="126"/>
        <v>4.5254809007202114E-2</v>
      </c>
      <c r="FA96" s="57">
        <f t="shared" si="127"/>
        <v>0.30405586892291164</v>
      </c>
      <c r="FB96" s="57">
        <f t="shared" si="128"/>
        <v>17.570484339635936</v>
      </c>
      <c r="FC96" s="57" t="str">
        <f t="shared" si="129"/>
        <v/>
      </c>
      <c r="FD96" s="57" t="str">
        <f t="shared" si="130"/>
        <v/>
      </c>
      <c r="FE96" s="57">
        <f t="shared" si="131"/>
        <v>0.65998630059981722</v>
      </c>
      <c r="FF96" s="56">
        <f t="shared" si="132"/>
        <v>163.14557301215692</v>
      </c>
      <c r="FG96" s="59">
        <f t="shared" si="133"/>
        <v>80.341163657076621</v>
      </c>
      <c r="FH96" s="59">
        <f t="shared" si="134"/>
        <v>1.8562037680159345</v>
      </c>
      <c r="FI96" s="59">
        <f t="shared" si="135"/>
        <v>2.5270637847947186</v>
      </c>
      <c r="FJ96" s="59">
        <f t="shared" si="136"/>
        <v>15.082630287476819</v>
      </c>
      <c r="FK96" s="59">
        <f t="shared" si="137"/>
        <v>2.4996072661342402E-2</v>
      </c>
      <c r="FL96" s="59">
        <f t="shared" si="138"/>
        <v>0.16794242997457265</v>
      </c>
      <c r="FM96" s="59">
        <f t="shared" si="139"/>
        <v>9.6873236320612346</v>
      </c>
      <c r="FN96" s="59" t="str">
        <f t="shared" si="140"/>
        <v/>
      </c>
      <c r="FO96" s="59" t="str">
        <f t="shared" si="141"/>
        <v/>
      </c>
      <c r="FP96" s="59">
        <f t="shared" si="142"/>
        <v>0.36387732762805297</v>
      </c>
      <c r="FQ96" s="66">
        <f t="shared" si="143"/>
        <v>89.948799040310718</v>
      </c>
      <c r="FR96" s="331">
        <f t="shared" si="163"/>
        <v>-9.0602844892206783E-2</v>
      </c>
      <c r="FS96" s="331">
        <f t="shared" si="144"/>
        <v>9.0602844892206783E-2</v>
      </c>
      <c r="FT96" s="400">
        <f t="shared" si="145"/>
        <v>0</v>
      </c>
      <c r="FU96" s="400">
        <f t="shared" si="146"/>
        <v>1</v>
      </c>
      <c r="FV96" s="400">
        <f t="shared" si="147"/>
        <v>0</v>
      </c>
      <c r="FW96" s="402">
        <f t="shared" si="148"/>
        <v>0</v>
      </c>
      <c r="FX96" s="222">
        <f t="shared" si="149"/>
        <v>80.341163657076621</v>
      </c>
      <c r="FY96" s="222">
        <f t="shared" si="150"/>
        <v>0</v>
      </c>
      <c r="FZ96" s="222">
        <f t="shared" si="151"/>
        <v>0</v>
      </c>
      <c r="GA96" s="221">
        <f t="shared" si="152"/>
        <v>89.948799040310718</v>
      </c>
      <c r="GB96" s="222">
        <f t="shared" si="153"/>
        <v>0</v>
      </c>
      <c r="GC96" s="222">
        <f t="shared" si="154"/>
        <v>0</v>
      </c>
      <c r="GD96" s="222">
        <f t="shared" si="155"/>
        <v>0</v>
      </c>
      <c r="GE96" s="222">
        <f t="shared" si="156"/>
        <v>0</v>
      </c>
      <c r="GF96" s="222">
        <f t="shared" si="157"/>
        <v>0</v>
      </c>
      <c r="GG96" s="398">
        <f t="shared" si="158"/>
        <v>0</v>
      </c>
      <c r="GH96" s="399">
        <f t="shared" si="159"/>
        <v>0</v>
      </c>
      <c r="GI96" s="398" t="str">
        <f t="shared" si="160"/>
        <v>Na</v>
      </c>
      <c r="GJ96" s="398" t="str">
        <f t="shared" si="161"/>
        <v>Cl</v>
      </c>
    </row>
    <row r="97" spans="1:192" s="69" customFormat="1">
      <c r="A97" s="402">
        <f t="shared" si="88"/>
        <v>92</v>
      </c>
      <c r="B97" s="116" t="s">
        <v>13</v>
      </c>
      <c r="C97" s="116" t="s">
        <v>439</v>
      </c>
      <c r="D97" s="116"/>
      <c r="E97" s="116"/>
      <c r="F97" s="377">
        <v>3481600</v>
      </c>
      <c r="G97" s="377">
        <v>5580832</v>
      </c>
      <c r="H97" s="410">
        <f t="shared" si="89"/>
        <v>481532.93000000005</v>
      </c>
      <c r="I97" s="410">
        <f t="shared" si="90"/>
        <v>5579039.4572000001</v>
      </c>
      <c r="J97" s="377">
        <v>141.1</v>
      </c>
      <c r="K97" s="377" t="s">
        <v>1355</v>
      </c>
      <c r="L97" s="378">
        <v>12.9</v>
      </c>
      <c r="M97" s="378"/>
      <c r="N97" s="408"/>
      <c r="O97" s="378"/>
      <c r="P97" s="378"/>
      <c r="Q97" s="382" t="s">
        <v>1367</v>
      </c>
      <c r="R97" s="382" t="s">
        <v>362</v>
      </c>
      <c r="S97" s="134" t="s">
        <v>2663</v>
      </c>
      <c r="T97" s="499" t="str">
        <f t="shared" si="91"/>
        <v>-</v>
      </c>
      <c r="U97" s="499" t="str">
        <f t="shared" si="92"/>
        <v>M</v>
      </c>
      <c r="V97" s="499" t="str">
        <f t="shared" si="93"/>
        <v>-</v>
      </c>
      <c r="W97" s="499" t="str">
        <f t="shared" si="162"/>
        <v>A</v>
      </c>
      <c r="X97" s="529" t="str">
        <f t="shared" si="87"/>
        <v>Na</v>
      </c>
      <c r="Y97" s="530" t="str">
        <f t="shared" si="86"/>
        <v>Cl</v>
      </c>
      <c r="Z97" s="133" t="s">
        <v>1446</v>
      </c>
      <c r="AA97" s="84">
        <v>26429</v>
      </c>
      <c r="AB97" s="405">
        <v>3</v>
      </c>
      <c r="AC97" s="117"/>
      <c r="AD97" s="2" t="s">
        <v>1531</v>
      </c>
      <c r="AE97" s="125" t="s">
        <v>2711</v>
      </c>
      <c r="AF97" s="237">
        <v>15</v>
      </c>
      <c r="AG97" s="377">
        <v>17967.599999999999</v>
      </c>
      <c r="AH97" s="377">
        <v>5.93</v>
      </c>
      <c r="AI97" s="379"/>
      <c r="AJ97" s="377"/>
      <c r="AK97" s="377"/>
      <c r="AL97" s="377"/>
      <c r="AM97" s="379">
        <v>0.75</v>
      </c>
      <c r="AN97" s="117"/>
      <c r="AO97" s="116"/>
      <c r="AP97" s="378"/>
      <c r="AQ97" s="117"/>
      <c r="AR97" s="384">
        <v>12043</v>
      </c>
      <c r="AS97" s="507">
        <f t="shared" si="164"/>
        <v>11921.33</v>
      </c>
      <c r="AT97" s="509">
        <f t="shared" si="165"/>
        <v>-0.35269480300949169</v>
      </c>
      <c r="AU97" s="117">
        <v>3637</v>
      </c>
      <c r="AV97" s="117">
        <v>69.27</v>
      </c>
      <c r="AW97" s="116">
        <v>582.24</v>
      </c>
      <c r="AX97" s="117">
        <v>6329</v>
      </c>
      <c r="AY97" s="117">
        <v>26.37</v>
      </c>
      <c r="AZ97" s="118">
        <v>1144</v>
      </c>
      <c r="BA97" s="117"/>
      <c r="BB97" s="117">
        <v>119.9</v>
      </c>
      <c r="BC97" s="117"/>
      <c r="BD97" s="117">
        <v>5.68</v>
      </c>
      <c r="BE97" s="117">
        <v>6.72</v>
      </c>
      <c r="BF97" s="117">
        <v>1.1499999999999999</v>
      </c>
      <c r="BG97" s="117"/>
      <c r="BH97" s="117"/>
      <c r="BI97" s="117"/>
      <c r="BJ97" s="117"/>
      <c r="BK97" s="117"/>
      <c r="BL97" s="116"/>
      <c r="BM97" s="117"/>
      <c r="BN97" s="118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247"/>
      <c r="CG97" s="114"/>
      <c r="CH97" s="114"/>
      <c r="CI97" s="114"/>
      <c r="CJ97" s="114"/>
      <c r="CK97" s="114"/>
      <c r="CL97" s="137"/>
      <c r="CM97" s="114"/>
      <c r="CN97" s="255">
        <v>1873</v>
      </c>
      <c r="CO97" s="247"/>
      <c r="CP97" s="117"/>
      <c r="CQ97" s="118"/>
      <c r="CR97" s="117"/>
      <c r="CS97" s="117"/>
      <c r="CT97" s="117"/>
      <c r="CU97" s="117"/>
      <c r="CV97" s="117"/>
      <c r="CW97" s="117"/>
      <c r="CX97" s="117"/>
      <c r="CY97" s="117"/>
      <c r="CZ97" s="117"/>
      <c r="DA97" s="118"/>
      <c r="DB97" s="111"/>
      <c r="DC97" s="111"/>
      <c r="DD97" s="121"/>
      <c r="DE97" s="111"/>
      <c r="DF97" s="111"/>
      <c r="DG97" s="111"/>
      <c r="DH97" s="111"/>
      <c r="DI97" s="111"/>
      <c r="DJ97" s="111"/>
      <c r="DK97" s="244"/>
      <c r="DL97" s="244"/>
      <c r="DM97" s="244"/>
      <c r="DN97" s="111"/>
      <c r="DO97" s="121"/>
      <c r="DP97" s="244"/>
      <c r="DQ97" s="241"/>
      <c r="DR97" s="241"/>
      <c r="DS97" s="472"/>
      <c r="DT97" s="402">
        <f t="shared" si="94"/>
        <v>0</v>
      </c>
      <c r="DU97" s="100">
        <f t="shared" si="95"/>
        <v>0</v>
      </c>
      <c r="DV97" s="100">
        <f t="shared" si="96"/>
        <v>1</v>
      </c>
      <c r="DW97" s="100">
        <f t="shared" si="97"/>
        <v>0</v>
      </c>
      <c r="DX97" s="100">
        <f t="shared" si="98"/>
        <v>0</v>
      </c>
      <c r="DY97" s="229">
        <f t="shared" si="99"/>
        <v>0</v>
      </c>
      <c r="DZ97" s="100">
        <f t="shared" si="100"/>
        <v>1</v>
      </c>
      <c r="EA97" s="400">
        <f t="shared" si="101"/>
        <v>0</v>
      </c>
      <c r="EB97" s="402">
        <f t="shared" si="102"/>
        <v>0</v>
      </c>
      <c r="EC97" s="19">
        <f t="shared" si="103"/>
        <v>0</v>
      </c>
      <c r="ED97" s="19">
        <f t="shared" si="104"/>
        <v>1</v>
      </c>
      <c r="EE97" s="19">
        <f t="shared" si="105"/>
        <v>0</v>
      </c>
      <c r="EF97" s="402">
        <f t="shared" si="106"/>
        <v>0</v>
      </c>
      <c r="EG97" s="400">
        <f t="shared" si="107"/>
        <v>0</v>
      </c>
      <c r="EH97" s="400">
        <f t="shared" si="108"/>
        <v>1</v>
      </c>
      <c r="EI97" s="402">
        <f t="shared" si="109"/>
        <v>0</v>
      </c>
      <c r="EJ97" s="229">
        <f t="shared" si="110"/>
        <v>2</v>
      </c>
      <c r="EK97" s="398">
        <f t="shared" si="111"/>
        <v>3637</v>
      </c>
      <c r="EL97" s="398">
        <f t="shared" si="112"/>
        <v>119.9</v>
      </c>
      <c r="EM97" s="398">
        <f t="shared" si="113"/>
        <v>69.27</v>
      </c>
      <c r="EN97" s="398">
        <f t="shared" si="114"/>
        <v>582.24</v>
      </c>
      <c r="EO97" s="398">
        <f t="shared" si="115"/>
        <v>1.1499999999999999</v>
      </c>
      <c r="EP97" s="398">
        <f t="shared" si="116"/>
        <v>6.72</v>
      </c>
      <c r="EQ97" s="398">
        <f t="shared" si="117"/>
        <v>1144</v>
      </c>
      <c r="ER97" s="398" t="str">
        <f t="shared" si="118"/>
        <v/>
      </c>
      <c r="ES97" s="398" t="str">
        <f t="shared" si="119"/>
        <v/>
      </c>
      <c r="ET97" s="398">
        <f t="shared" si="120"/>
        <v>26.37</v>
      </c>
      <c r="EU97" s="172">
        <f t="shared" si="121"/>
        <v>6329</v>
      </c>
      <c r="EV97" s="57">
        <f t="shared" si="122"/>
        <v>158.20059330659683</v>
      </c>
      <c r="EW97" s="57">
        <f t="shared" si="123"/>
        <v>3.0664961636828645</v>
      </c>
      <c r="EX97" s="57">
        <f t="shared" si="124"/>
        <v>5.7000617156963589</v>
      </c>
      <c r="EY97" s="57">
        <f t="shared" si="125"/>
        <v>29.055342082938267</v>
      </c>
      <c r="EZ97" s="57">
        <f t="shared" si="126"/>
        <v>4.1936366122709449E-2</v>
      </c>
      <c r="FA97" s="57">
        <f t="shared" si="127"/>
        <v>0.36099919419822724</v>
      </c>
      <c r="FB97" s="57">
        <f t="shared" si="128"/>
        <v>18.748842537583727</v>
      </c>
      <c r="FC97" s="57" t="str">
        <f t="shared" si="129"/>
        <v/>
      </c>
      <c r="FD97" s="57" t="str">
        <f t="shared" si="130"/>
        <v/>
      </c>
      <c r="FE97" s="57">
        <f t="shared" si="131"/>
        <v>0.54901699516773439</v>
      </c>
      <c r="FF97" s="56">
        <f t="shared" si="132"/>
        <v>178.51803796575746</v>
      </c>
      <c r="FG97" s="59">
        <f t="shared" si="133"/>
        <v>80.53977239582882</v>
      </c>
      <c r="FH97" s="59">
        <f t="shared" si="134"/>
        <v>1.5611502960488677</v>
      </c>
      <c r="FI97" s="59">
        <f t="shared" si="135"/>
        <v>2.9018960272459293</v>
      </c>
      <c r="FJ97" s="59">
        <f t="shared" si="136"/>
        <v>14.792047168290958</v>
      </c>
      <c r="FK97" s="59">
        <f t="shared" si="137"/>
        <v>2.1349764321587566E-2</v>
      </c>
      <c r="FL97" s="59">
        <f t="shared" si="138"/>
        <v>0.18378434826382184</v>
      </c>
      <c r="FM97" s="59">
        <f t="shared" si="139"/>
        <v>9.4779250680421416</v>
      </c>
      <c r="FN97" s="59" t="str">
        <f t="shared" si="140"/>
        <v/>
      </c>
      <c r="FO97" s="59" t="str">
        <f t="shared" si="141"/>
        <v/>
      </c>
      <c r="FP97" s="59">
        <f t="shared" si="142"/>
        <v>0.27753936974245091</v>
      </c>
      <c r="FQ97" s="66">
        <f t="shared" si="143"/>
        <v>90.244535562215418</v>
      </c>
      <c r="FR97" s="331">
        <f t="shared" si="163"/>
        <v>-0.35269480300949169</v>
      </c>
      <c r="FS97" s="331">
        <f t="shared" si="144"/>
        <v>0.35269480300949169</v>
      </c>
      <c r="FT97" s="400">
        <f t="shared" si="145"/>
        <v>0</v>
      </c>
      <c r="FU97" s="400">
        <f t="shared" si="146"/>
        <v>1</v>
      </c>
      <c r="FV97" s="400">
        <f t="shared" si="147"/>
        <v>0</v>
      </c>
      <c r="FW97" s="402">
        <f t="shared" si="148"/>
        <v>0</v>
      </c>
      <c r="FX97" s="222">
        <f t="shared" si="149"/>
        <v>80.53977239582882</v>
      </c>
      <c r="FY97" s="222">
        <f t="shared" si="150"/>
        <v>0</v>
      </c>
      <c r="FZ97" s="222">
        <f t="shared" si="151"/>
        <v>0</v>
      </c>
      <c r="GA97" s="221">
        <f t="shared" si="152"/>
        <v>90.244535562215418</v>
      </c>
      <c r="GB97" s="222">
        <f t="shared" si="153"/>
        <v>0</v>
      </c>
      <c r="GC97" s="222">
        <f t="shared" si="154"/>
        <v>0</v>
      </c>
      <c r="GD97" s="222">
        <f t="shared" si="155"/>
        <v>0</v>
      </c>
      <c r="GE97" s="222">
        <f t="shared" si="156"/>
        <v>0</v>
      </c>
      <c r="GF97" s="222">
        <f t="shared" si="157"/>
        <v>0</v>
      </c>
      <c r="GG97" s="398">
        <f t="shared" si="158"/>
        <v>0</v>
      </c>
      <c r="GH97" s="399">
        <f t="shared" si="159"/>
        <v>0</v>
      </c>
      <c r="GI97" s="398" t="str">
        <f t="shared" si="160"/>
        <v>Na</v>
      </c>
      <c r="GJ97" s="398" t="str">
        <f t="shared" si="161"/>
        <v>Cl</v>
      </c>
    </row>
    <row r="98" spans="1:192" s="69" customFormat="1">
      <c r="A98" s="402">
        <f t="shared" si="88"/>
        <v>93</v>
      </c>
      <c r="B98" s="116" t="s">
        <v>13</v>
      </c>
      <c r="C98" s="116" t="s">
        <v>439</v>
      </c>
      <c r="D98" s="116"/>
      <c r="E98" s="116"/>
      <c r="F98" s="377">
        <v>3481600</v>
      </c>
      <c r="G98" s="377">
        <v>5580832</v>
      </c>
      <c r="H98" s="410">
        <f t="shared" si="89"/>
        <v>481532.93000000005</v>
      </c>
      <c r="I98" s="410">
        <f t="shared" si="90"/>
        <v>5579039.4572000001</v>
      </c>
      <c r="J98" s="377">
        <v>141.1</v>
      </c>
      <c r="K98" s="377" t="s">
        <v>1355</v>
      </c>
      <c r="L98" s="378">
        <v>12.9</v>
      </c>
      <c r="M98" s="378"/>
      <c r="N98" s="408"/>
      <c r="O98" s="378"/>
      <c r="P98" s="378"/>
      <c r="Q98" s="382" t="s">
        <v>1367</v>
      </c>
      <c r="R98" s="382" t="s">
        <v>362</v>
      </c>
      <c r="S98" s="134" t="s">
        <v>2663</v>
      </c>
      <c r="T98" s="499" t="str">
        <f t="shared" si="91"/>
        <v>-</v>
      </c>
      <c r="U98" s="499" t="str">
        <f t="shared" si="92"/>
        <v>M</v>
      </c>
      <c r="V98" s="499" t="str">
        <f t="shared" si="93"/>
        <v>-</v>
      </c>
      <c r="W98" s="499" t="str">
        <f t="shared" si="162"/>
        <v>A</v>
      </c>
      <c r="X98" s="529" t="str">
        <f t="shared" si="87"/>
        <v>Na</v>
      </c>
      <c r="Y98" s="530" t="str">
        <f t="shared" si="86"/>
        <v>Cl</v>
      </c>
      <c r="Z98" s="133" t="s">
        <v>1446</v>
      </c>
      <c r="AA98" s="84">
        <v>27989</v>
      </c>
      <c r="AB98" s="405">
        <v>4</v>
      </c>
      <c r="AC98" s="117" t="s">
        <v>1533</v>
      </c>
      <c r="AD98" s="2" t="s">
        <v>1534</v>
      </c>
      <c r="AE98" s="120"/>
      <c r="AF98" s="379">
        <v>16.8</v>
      </c>
      <c r="AG98" s="377">
        <v>17744</v>
      </c>
      <c r="AH98" s="96">
        <v>5.9</v>
      </c>
      <c r="AI98" s="379"/>
      <c r="AJ98" s="377">
        <v>1.0053000000000001</v>
      </c>
      <c r="AK98" s="377">
        <v>20</v>
      </c>
      <c r="AL98" s="377"/>
      <c r="AM98" s="379">
        <v>0.56999999999999995</v>
      </c>
      <c r="AN98" s="117"/>
      <c r="AO98" s="116"/>
      <c r="AP98" s="378"/>
      <c r="AQ98" s="117"/>
      <c r="AR98" s="384">
        <v>11539.8</v>
      </c>
      <c r="AS98" s="507">
        <f t="shared" si="164"/>
        <v>11477.381000000001</v>
      </c>
      <c r="AT98" s="509">
        <f t="shared" si="165"/>
        <v>-0.42119155305980449</v>
      </c>
      <c r="AU98" s="117">
        <v>3522</v>
      </c>
      <c r="AV98" s="117">
        <v>57.2</v>
      </c>
      <c r="AW98" s="116">
        <v>522</v>
      </c>
      <c r="AX98" s="117">
        <v>6048</v>
      </c>
      <c r="AY98" s="117">
        <v>21.1</v>
      </c>
      <c r="AZ98" s="118">
        <v>1104</v>
      </c>
      <c r="BA98" s="117">
        <v>3.18</v>
      </c>
      <c r="BB98" s="117">
        <v>126.3</v>
      </c>
      <c r="BC98" s="117">
        <v>24.41</v>
      </c>
      <c r="BD98" s="117">
        <v>9.07</v>
      </c>
      <c r="BE98" s="117">
        <v>5.22</v>
      </c>
      <c r="BF98" s="117">
        <v>2.0099999999999998</v>
      </c>
      <c r="BG98" s="117">
        <v>0.45800000000000002</v>
      </c>
      <c r="BH98" s="117">
        <v>10.25</v>
      </c>
      <c r="BI98" s="117">
        <v>0.28000000000000003</v>
      </c>
      <c r="BJ98" s="117">
        <v>0.01</v>
      </c>
      <c r="BK98" s="384" t="s">
        <v>1392</v>
      </c>
      <c r="BL98" s="116"/>
      <c r="BM98" s="117">
        <v>20.079999999999998</v>
      </c>
      <c r="BN98" s="118">
        <v>0.84599999999999997</v>
      </c>
      <c r="BO98" s="114"/>
      <c r="BP98" s="114" t="s">
        <v>466</v>
      </c>
      <c r="BQ98" s="114" t="s">
        <v>863</v>
      </c>
      <c r="BR98" s="114" t="s">
        <v>465</v>
      </c>
      <c r="BS98" s="114">
        <v>10</v>
      </c>
      <c r="BT98" s="114"/>
      <c r="BU98" s="114"/>
      <c r="BV98" s="114"/>
      <c r="BW98" s="114">
        <v>880</v>
      </c>
      <c r="BX98" s="114"/>
      <c r="BY98" s="114"/>
      <c r="BZ98" s="114"/>
      <c r="CA98" s="114"/>
      <c r="CB98" s="114">
        <v>77</v>
      </c>
      <c r="CC98" s="114"/>
      <c r="CD98" s="114"/>
      <c r="CE98" s="114"/>
      <c r="CF98" s="247"/>
      <c r="CG98" s="114"/>
      <c r="CH98" s="114" t="s">
        <v>287</v>
      </c>
      <c r="CI98" s="114"/>
      <c r="CJ98" s="114"/>
      <c r="CK98" s="114"/>
      <c r="CL98" s="137"/>
      <c r="CM98" s="114"/>
      <c r="CN98" s="114">
        <v>1970</v>
      </c>
      <c r="CO98" s="247"/>
      <c r="CP98" s="117"/>
      <c r="CQ98" s="118"/>
      <c r="CR98" s="117"/>
      <c r="CS98" s="117"/>
      <c r="CT98" s="117"/>
      <c r="CU98" s="117"/>
      <c r="CV98" s="117"/>
      <c r="CW98" s="117"/>
      <c r="CX98" s="117"/>
      <c r="CY98" s="117"/>
      <c r="CZ98" s="117"/>
      <c r="DA98" s="118"/>
      <c r="DB98" s="111"/>
      <c r="DC98" s="111"/>
      <c r="DD98" s="121"/>
      <c r="DE98" s="111"/>
      <c r="DF98" s="111"/>
      <c r="DG98" s="111"/>
      <c r="DH98" s="111"/>
      <c r="DI98" s="111"/>
      <c r="DJ98" s="420">
        <v>105.5</v>
      </c>
      <c r="DK98" s="244"/>
      <c r="DL98" s="244"/>
      <c r="DM98" s="244"/>
      <c r="DN98" s="111"/>
      <c r="DO98" s="121"/>
      <c r="DP98" s="244"/>
      <c r="DQ98" s="241"/>
      <c r="DR98" s="241"/>
      <c r="DS98" s="472"/>
      <c r="DT98" s="402">
        <f t="shared" si="94"/>
        <v>0</v>
      </c>
      <c r="DU98" s="100">
        <f t="shared" si="95"/>
        <v>0</v>
      </c>
      <c r="DV98" s="100">
        <f t="shared" si="96"/>
        <v>1</v>
      </c>
      <c r="DW98" s="100">
        <f t="shared" si="97"/>
        <v>0</v>
      </c>
      <c r="DX98" s="100">
        <f t="shared" si="98"/>
        <v>0</v>
      </c>
      <c r="DY98" s="229">
        <f t="shared" si="99"/>
        <v>0</v>
      </c>
      <c r="DZ98" s="100">
        <f t="shared" si="100"/>
        <v>1</v>
      </c>
      <c r="EA98" s="400">
        <f t="shared" si="101"/>
        <v>0</v>
      </c>
      <c r="EB98" s="402">
        <f t="shared" si="102"/>
        <v>0</v>
      </c>
      <c r="EC98" s="19">
        <f t="shared" si="103"/>
        <v>0</v>
      </c>
      <c r="ED98" s="19">
        <f t="shared" si="104"/>
        <v>1</v>
      </c>
      <c r="EE98" s="19">
        <f t="shared" si="105"/>
        <v>0</v>
      </c>
      <c r="EF98" s="402">
        <f t="shared" si="106"/>
        <v>0</v>
      </c>
      <c r="EG98" s="400">
        <f t="shared" si="107"/>
        <v>0</v>
      </c>
      <c r="EH98" s="400">
        <f t="shared" si="108"/>
        <v>1</v>
      </c>
      <c r="EI98" s="402">
        <f t="shared" si="109"/>
        <v>0</v>
      </c>
      <c r="EJ98" s="229">
        <f t="shared" si="110"/>
        <v>2</v>
      </c>
      <c r="EK98" s="398">
        <f t="shared" si="111"/>
        <v>3522</v>
      </c>
      <c r="EL98" s="398">
        <f t="shared" si="112"/>
        <v>126.3</v>
      </c>
      <c r="EM98" s="398">
        <f t="shared" si="113"/>
        <v>57.2</v>
      </c>
      <c r="EN98" s="398">
        <f t="shared" si="114"/>
        <v>522</v>
      </c>
      <c r="EO98" s="398">
        <f t="shared" si="115"/>
        <v>2.0099999999999998</v>
      </c>
      <c r="EP98" s="398">
        <f t="shared" si="116"/>
        <v>5.22</v>
      </c>
      <c r="EQ98" s="398">
        <f t="shared" si="117"/>
        <v>1104</v>
      </c>
      <c r="ER98" s="398" t="str">
        <f t="shared" si="118"/>
        <v/>
      </c>
      <c r="ES98" s="398">
        <f t="shared" si="119"/>
        <v>0.01</v>
      </c>
      <c r="ET98" s="398">
        <f t="shared" si="120"/>
        <v>21.1</v>
      </c>
      <c r="EU98" s="172">
        <f t="shared" si="121"/>
        <v>6048</v>
      </c>
      <c r="EV98" s="57">
        <f t="shared" si="122"/>
        <v>153.19837493149134</v>
      </c>
      <c r="EW98" s="57">
        <f t="shared" si="123"/>
        <v>3.2301790281329921</v>
      </c>
      <c r="EX98" s="57">
        <f t="shared" si="124"/>
        <v>4.7068504422958242</v>
      </c>
      <c r="EY98" s="57">
        <f t="shared" si="125"/>
        <v>26.049204052098407</v>
      </c>
      <c r="EZ98" s="57">
        <f t="shared" si="126"/>
        <v>7.3297474701431289E-2</v>
      </c>
      <c r="FA98" s="57">
        <f t="shared" si="127"/>
        <v>0.28041901692183724</v>
      </c>
      <c r="FB98" s="57">
        <f t="shared" si="128"/>
        <v>18.093288602703176</v>
      </c>
      <c r="FC98" s="57" t="str">
        <f t="shared" si="129"/>
        <v/>
      </c>
      <c r="FD98" s="57">
        <f t="shared" si="130"/>
        <v>1.6127757644960317E-4</v>
      </c>
      <c r="FE98" s="57">
        <f t="shared" si="131"/>
        <v>0.43929687516265437</v>
      </c>
      <c r="FF98" s="56">
        <f t="shared" si="132"/>
        <v>170.59205144839643</v>
      </c>
      <c r="FG98" s="59">
        <f t="shared" si="133"/>
        <v>81.6891027345456</v>
      </c>
      <c r="FH98" s="59">
        <f t="shared" si="134"/>
        <v>1.7224100882149089</v>
      </c>
      <c r="FI98" s="59">
        <f t="shared" si="135"/>
        <v>2.5098072320204996</v>
      </c>
      <c r="FJ98" s="59">
        <f t="shared" si="136"/>
        <v>13.890069701565688</v>
      </c>
      <c r="FK98" s="59">
        <f t="shared" si="137"/>
        <v>3.9083997749620847E-2</v>
      </c>
      <c r="FL98" s="59">
        <f t="shared" si="138"/>
        <v>0.14952624590366634</v>
      </c>
      <c r="FM98" s="59">
        <f t="shared" si="139"/>
        <v>9.5668515046885751</v>
      </c>
      <c r="FN98" s="59" t="str">
        <f t="shared" si="140"/>
        <v/>
      </c>
      <c r="FO98" s="59">
        <f t="shared" si="141"/>
        <v>8.5275742780054788E-5</v>
      </c>
      <c r="FP98" s="59">
        <f t="shared" si="142"/>
        <v>0.23227883351879652</v>
      </c>
      <c r="FQ98" s="66">
        <f t="shared" si="143"/>
        <v>90.200784386049847</v>
      </c>
      <c r="FR98" s="331">
        <f t="shared" si="163"/>
        <v>-0.42119155305980449</v>
      </c>
      <c r="FS98" s="331">
        <f t="shared" si="144"/>
        <v>0.42119155305980449</v>
      </c>
      <c r="FT98" s="400">
        <f t="shared" si="145"/>
        <v>0</v>
      </c>
      <c r="FU98" s="400">
        <f t="shared" si="146"/>
        <v>1</v>
      </c>
      <c r="FV98" s="400">
        <f t="shared" si="147"/>
        <v>0</v>
      </c>
      <c r="FW98" s="402">
        <f t="shared" si="148"/>
        <v>0</v>
      </c>
      <c r="FX98" s="222">
        <f t="shared" si="149"/>
        <v>81.6891027345456</v>
      </c>
      <c r="FY98" s="222">
        <f t="shared" si="150"/>
        <v>0</v>
      </c>
      <c r="FZ98" s="222">
        <f t="shared" si="151"/>
        <v>0</v>
      </c>
      <c r="GA98" s="221">
        <f t="shared" si="152"/>
        <v>90.200784386049847</v>
      </c>
      <c r="GB98" s="222">
        <f t="shared" si="153"/>
        <v>0</v>
      </c>
      <c r="GC98" s="222">
        <f t="shared" si="154"/>
        <v>0</v>
      </c>
      <c r="GD98" s="222">
        <f t="shared" si="155"/>
        <v>0</v>
      </c>
      <c r="GE98" s="222">
        <f t="shared" si="156"/>
        <v>0</v>
      </c>
      <c r="GF98" s="222">
        <f t="shared" si="157"/>
        <v>0</v>
      </c>
      <c r="GG98" s="398">
        <f t="shared" si="158"/>
        <v>0</v>
      </c>
      <c r="GH98" s="399">
        <f t="shared" si="159"/>
        <v>0</v>
      </c>
      <c r="GI98" s="398" t="str">
        <f t="shared" si="160"/>
        <v>Na</v>
      </c>
      <c r="GJ98" s="398" t="str">
        <f t="shared" si="161"/>
        <v>Cl</v>
      </c>
    </row>
    <row r="99" spans="1:192" s="69" customFormat="1">
      <c r="A99" s="402">
        <f t="shared" si="88"/>
        <v>94</v>
      </c>
      <c r="B99" s="116" t="s">
        <v>13</v>
      </c>
      <c r="C99" s="116" t="s">
        <v>439</v>
      </c>
      <c r="D99" s="116"/>
      <c r="E99" s="116"/>
      <c r="F99" s="377">
        <v>3481600</v>
      </c>
      <c r="G99" s="377">
        <v>5580832</v>
      </c>
      <c r="H99" s="410">
        <f t="shared" si="89"/>
        <v>481532.93000000005</v>
      </c>
      <c r="I99" s="410">
        <f t="shared" si="90"/>
        <v>5579039.4572000001</v>
      </c>
      <c r="J99" s="377">
        <v>141.1</v>
      </c>
      <c r="K99" s="377" t="s">
        <v>1355</v>
      </c>
      <c r="L99" s="378">
        <v>12.9</v>
      </c>
      <c r="M99" s="378"/>
      <c r="N99" s="408"/>
      <c r="O99" s="378"/>
      <c r="P99" s="378"/>
      <c r="Q99" s="382" t="s">
        <v>1367</v>
      </c>
      <c r="R99" s="382" t="s">
        <v>362</v>
      </c>
      <c r="S99" s="134" t="s">
        <v>2663</v>
      </c>
      <c r="T99" s="499" t="str">
        <f t="shared" si="91"/>
        <v>-</v>
      </c>
      <c r="U99" s="499" t="str">
        <f t="shared" si="92"/>
        <v>M</v>
      </c>
      <c r="V99" s="499" t="str">
        <f t="shared" si="93"/>
        <v>-</v>
      </c>
      <c r="W99" s="499" t="str">
        <f t="shared" si="162"/>
        <v>A</v>
      </c>
      <c r="X99" s="529" t="str">
        <f t="shared" si="87"/>
        <v>Na</v>
      </c>
      <c r="Y99" s="530" t="str">
        <f t="shared" si="86"/>
        <v>Cl</v>
      </c>
      <c r="Z99" s="133" t="s">
        <v>1446</v>
      </c>
      <c r="AA99" s="84">
        <v>31056</v>
      </c>
      <c r="AB99" s="405">
        <v>5</v>
      </c>
      <c r="AC99" s="117"/>
      <c r="AD99" s="2" t="s">
        <v>1531</v>
      </c>
      <c r="AE99" s="118"/>
      <c r="AF99" s="379" t="s">
        <v>3116</v>
      </c>
      <c r="AG99" s="377">
        <v>14000</v>
      </c>
      <c r="AH99" s="96">
        <v>5.9</v>
      </c>
      <c r="AI99" s="379"/>
      <c r="AJ99" s="377"/>
      <c r="AK99" s="377"/>
      <c r="AL99" s="377"/>
      <c r="AM99" s="379"/>
      <c r="AN99" s="117"/>
      <c r="AO99" s="116"/>
      <c r="AP99" s="378"/>
      <c r="AQ99" s="117">
        <v>10816</v>
      </c>
      <c r="AR99" s="384">
        <v>11383.5</v>
      </c>
      <c r="AS99" s="507">
        <f t="shared" si="164"/>
        <v>11257.8</v>
      </c>
      <c r="AT99" s="509">
        <f t="shared" si="165"/>
        <v>-0.92065851928390696</v>
      </c>
      <c r="AU99" s="117">
        <v>3400</v>
      </c>
      <c r="AV99" s="217">
        <v>54</v>
      </c>
      <c r="AW99" s="116">
        <v>558</v>
      </c>
      <c r="AX99" s="117">
        <v>5950</v>
      </c>
      <c r="AY99" s="117">
        <v>27.5</v>
      </c>
      <c r="AZ99" s="118">
        <v>1135</v>
      </c>
      <c r="BA99" s="117"/>
      <c r="BB99" s="117">
        <v>125</v>
      </c>
      <c r="BC99" s="117"/>
      <c r="BD99" s="117">
        <v>2.8</v>
      </c>
      <c r="BE99" s="117">
        <v>4.3</v>
      </c>
      <c r="BF99" s="117"/>
      <c r="BG99" s="117"/>
      <c r="BH99" s="117"/>
      <c r="BI99" s="117"/>
      <c r="BJ99" s="117">
        <v>1.2</v>
      </c>
      <c r="BK99" s="117"/>
      <c r="BL99" s="116"/>
      <c r="BM99" s="117"/>
      <c r="BN99" s="118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247"/>
      <c r="CG99" s="114"/>
      <c r="CH99" s="114"/>
      <c r="CI99" s="114"/>
      <c r="CJ99" s="114"/>
      <c r="CK99" s="114"/>
      <c r="CL99" s="137"/>
      <c r="CM99" s="114"/>
      <c r="CN99" s="114">
        <v>1639</v>
      </c>
      <c r="CO99" s="247"/>
      <c r="CP99" s="117"/>
      <c r="CQ99" s="118"/>
      <c r="CR99" s="117"/>
      <c r="CS99" s="117"/>
      <c r="CT99" s="117"/>
      <c r="CU99" s="117"/>
      <c r="CV99" s="117"/>
      <c r="CW99" s="117"/>
      <c r="CX99" s="117"/>
      <c r="CY99" s="117"/>
      <c r="CZ99" s="117"/>
      <c r="DA99" s="118"/>
      <c r="DB99" s="111"/>
      <c r="DC99" s="111"/>
      <c r="DD99" s="121"/>
      <c r="DE99" s="111"/>
      <c r="DF99" s="111"/>
      <c r="DG99" s="111"/>
      <c r="DH99" s="111"/>
      <c r="DI99" s="111"/>
      <c r="DJ99" s="111"/>
      <c r="DK99" s="244"/>
      <c r="DL99" s="244"/>
      <c r="DM99" s="244"/>
      <c r="DN99" s="111"/>
      <c r="DO99" s="121"/>
      <c r="DP99" s="244"/>
      <c r="DQ99" s="241"/>
      <c r="DR99" s="241"/>
      <c r="DS99" s="472"/>
      <c r="DT99" s="402">
        <f t="shared" si="94"/>
        <v>0</v>
      </c>
      <c r="DU99" s="100">
        <f t="shared" si="95"/>
        <v>0</v>
      </c>
      <c r="DV99" s="100">
        <f t="shared" si="96"/>
        <v>1</v>
      </c>
      <c r="DW99" s="100">
        <f t="shared" si="97"/>
        <v>0</v>
      </c>
      <c r="DX99" s="100">
        <f t="shared" si="98"/>
        <v>0</v>
      </c>
      <c r="DY99" s="229">
        <f t="shared" si="99"/>
        <v>0</v>
      </c>
      <c r="DZ99" s="100">
        <f t="shared" si="100"/>
        <v>0</v>
      </c>
      <c r="EA99" s="400">
        <f t="shared" si="101"/>
        <v>0</v>
      </c>
      <c r="EB99" s="402">
        <f t="shared" si="102"/>
        <v>1</v>
      </c>
      <c r="EC99" s="19">
        <f t="shared" si="103"/>
        <v>0</v>
      </c>
      <c r="ED99" s="19">
        <f t="shared" si="104"/>
        <v>1</v>
      </c>
      <c r="EE99" s="19">
        <f t="shared" si="105"/>
        <v>0</v>
      </c>
      <c r="EF99" s="402">
        <f t="shared" si="106"/>
        <v>0</v>
      </c>
      <c r="EG99" s="400">
        <f t="shared" si="107"/>
        <v>0</v>
      </c>
      <c r="EH99" s="400">
        <f t="shared" si="108"/>
        <v>1</v>
      </c>
      <c r="EI99" s="402">
        <f t="shared" si="109"/>
        <v>0</v>
      </c>
      <c r="EJ99" s="229">
        <f t="shared" si="110"/>
        <v>2</v>
      </c>
      <c r="EK99" s="398">
        <f t="shared" si="111"/>
        <v>3400</v>
      </c>
      <c r="EL99" s="398">
        <f t="shared" si="112"/>
        <v>125</v>
      </c>
      <c r="EM99" s="398">
        <f t="shared" si="113"/>
        <v>54</v>
      </c>
      <c r="EN99" s="398">
        <f t="shared" si="114"/>
        <v>558</v>
      </c>
      <c r="EO99" s="398" t="str">
        <f t="shared" si="115"/>
        <v/>
      </c>
      <c r="EP99" s="398">
        <f t="shared" si="116"/>
        <v>4.3</v>
      </c>
      <c r="EQ99" s="398">
        <f t="shared" si="117"/>
        <v>1135</v>
      </c>
      <c r="ER99" s="398" t="str">
        <f t="shared" si="118"/>
        <v/>
      </c>
      <c r="ES99" s="398">
        <f t="shared" si="119"/>
        <v>1.2</v>
      </c>
      <c r="ET99" s="398">
        <f t="shared" si="120"/>
        <v>27.5</v>
      </c>
      <c r="EU99" s="172">
        <f t="shared" si="121"/>
        <v>5950</v>
      </c>
      <c r="EV99" s="57">
        <f t="shared" si="122"/>
        <v>147.89167369877075</v>
      </c>
      <c r="EW99" s="57">
        <f t="shared" si="123"/>
        <v>3.1969309462915598</v>
      </c>
      <c r="EX99" s="57">
        <f t="shared" si="124"/>
        <v>4.443530137831722</v>
      </c>
      <c r="EY99" s="57">
        <f t="shared" si="125"/>
        <v>27.845700883277605</v>
      </c>
      <c r="EZ99" s="57" t="str">
        <f t="shared" si="126"/>
        <v/>
      </c>
      <c r="FA99" s="57">
        <f t="shared" si="127"/>
        <v>0.23099650819231801</v>
      </c>
      <c r="FB99" s="57">
        <f t="shared" si="128"/>
        <v>18.601342902235604</v>
      </c>
      <c r="FC99" s="57" t="str">
        <f t="shared" si="129"/>
        <v/>
      </c>
      <c r="FD99" s="57">
        <f t="shared" si="130"/>
        <v>1.9353309173952379E-2</v>
      </c>
      <c r="FE99" s="57">
        <f t="shared" si="131"/>
        <v>0.57254332070962066</v>
      </c>
      <c r="FF99" s="56">
        <f t="shared" si="132"/>
        <v>167.82782839251965</v>
      </c>
      <c r="FG99" s="59">
        <f t="shared" si="133"/>
        <v>80.547145770376432</v>
      </c>
      <c r="FH99" s="59">
        <f t="shared" si="134"/>
        <v>1.7411640324881528</v>
      </c>
      <c r="FI99" s="59">
        <f t="shared" si="135"/>
        <v>2.4201069661027681</v>
      </c>
      <c r="FJ99" s="59">
        <f t="shared" si="136"/>
        <v>15.165774191534515</v>
      </c>
      <c r="FK99" s="59" t="str">
        <f t="shared" si="137"/>
        <v/>
      </c>
      <c r="FL99" s="59">
        <f t="shared" si="138"/>
        <v>0.1258090394981394</v>
      </c>
      <c r="FM99" s="59">
        <f t="shared" si="139"/>
        <v>9.946121636804639</v>
      </c>
      <c r="FN99" s="59" t="str">
        <f t="shared" si="140"/>
        <v/>
      </c>
      <c r="FO99" s="59">
        <f t="shared" si="141"/>
        <v>1.0348197338789073E-2</v>
      </c>
      <c r="FP99" s="59">
        <f t="shared" si="142"/>
        <v>0.30613840839596218</v>
      </c>
      <c r="FQ99" s="66">
        <f t="shared" si="143"/>
        <v>89.7373917574606</v>
      </c>
      <c r="FR99" s="331">
        <f t="shared" si="163"/>
        <v>-0.92065851928390696</v>
      </c>
      <c r="FS99" s="331">
        <f t="shared" si="144"/>
        <v>0.92065851928390696</v>
      </c>
      <c r="FT99" s="400">
        <f t="shared" si="145"/>
        <v>0</v>
      </c>
      <c r="FU99" s="400">
        <f t="shared" si="146"/>
        <v>1</v>
      </c>
      <c r="FV99" s="400">
        <f t="shared" si="147"/>
        <v>0</v>
      </c>
      <c r="FW99" s="402">
        <f t="shared" si="148"/>
        <v>0</v>
      </c>
      <c r="FX99" s="222">
        <f t="shared" si="149"/>
        <v>80.547145770376432</v>
      </c>
      <c r="FY99" s="222">
        <f t="shared" si="150"/>
        <v>0</v>
      </c>
      <c r="FZ99" s="222">
        <f t="shared" si="151"/>
        <v>0</v>
      </c>
      <c r="GA99" s="221">
        <f t="shared" si="152"/>
        <v>89.7373917574606</v>
      </c>
      <c r="GB99" s="222">
        <f t="shared" si="153"/>
        <v>0</v>
      </c>
      <c r="GC99" s="222">
        <f t="shared" si="154"/>
        <v>0</v>
      </c>
      <c r="GD99" s="222">
        <f t="shared" si="155"/>
        <v>0</v>
      </c>
      <c r="GE99" s="222">
        <f t="shared" si="156"/>
        <v>0</v>
      </c>
      <c r="GF99" s="222">
        <f t="shared" si="157"/>
        <v>0</v>
      </c>
      <c r="GG99" s="398">
        <f t="shared" si="158"/>
        <v>0</v>
      </c>
      <c r="GH99" s="399">
        <f t="shared" si="159"/>
        <v>0</v>
      </c>
      <c r="GI99" s="398" t="str">
        <f t="shared" si="160"/>
        <v>Na</v>
      </c>
      <c r="GJ99" s="398" t="str">
        <f t="shared" si="161"/>
        <v>Cl</v>
      </c>
    </row>
    <row r="100" spans="1:192" s="69" customFormat="1">
      <c r="A100" s="402">
        <f t="shared" si="88"/>
        <v>95</v>
      </c>
      <c r="B100" s="116" t="s">
        <v>13</v>
      </c>
      <c r="C100" s="116" t="s">
        <v>439</v>
      </c>
      <c r="D100" s="116"/>
      <c r="E100" s="116"/>
      <c r="F100" s="377">
        <v>3481600</v>
      </c>
      <c r="G100" s="377">
        <v>5580832</v>
      </c>
      <c r="H100" s="410">
        <f t="shared" si="89"/>
        <v>481532.93000000005</v>
      </c>
      <c r="I100" s="410">
        <f t="shared" si="90"/>
        <v>5579039.4572000001</v>
      </c>
      <c r="J100" s="377">
        <v>141.1</v>
      </c>
      <c r="K100" s="377" t="s">
        <v>1355</v>
      </c>
      <c r="L100" s="378">
        <v>12.9</v>
      </c>
      <c r="M100" s="378"/>
      <c r="N100" s="408"/>
      <c r="O100" s="378"/>
      <c r="P100" s="378"/>
      <c r="Q100" s="382" t="s">
        <v>1367</v>
      </c>
      <c r="R100" s="382" t="s">
        <v>362</v>
      </c>
      <c r="S100" s="134" t="s">
        <v>2663</v>
      </c>
      <c r="T100" s="499" t="str">
        <f t="shared" si="91"/>
        <v>-</v>
      </c>
      <c r="U100" s="499" t="str">
        <f t="shared" si="92"/>
        <v>M</v>
      </c>
      <c r="V100" s="499" t="str">
        <f t="shared" si="93"/>
        <v>-</v>
      </c>
      <c r="W100" s="499" t="str">
        <f t="shared" si="162"/>
        <v>A</v>
      </c>
      <c r="X100" s="529" t="str">
        <f t="shared" si="87"/>
        <v>Na</v>
      </c>
      <c r="Y100" s="530" t="str">
        <f t="shared" si="86"/>
        <v>Cl</v>
      </c>
      <c r="Z100" s="133" t="s">
        <v>1446</v>
      </c>
      <c r="AA100" s="89">
        <v>36348</v>
      </c>
      <c r="AB100" s="102">
        <v>6</v>
      </c>
      <c r="AC100" s="384"/>
      <c r="AD100" s="2" t="s">
        <v>1531</v>
      </c>
      <c r="AE100" s="120"/>
      <c r="AF100" s="236">
        <v>16.100000000000001</v>
      </c>
      <c r="AG100" s="115">
        <v>19300</v>
      </c>
      <c r="AH100" s="115">
        <v>5.74</v>
      </c>
      <c r="AI100" s="236"/>
      <c r="AJ100" s="115"/>
      <c r="AK100" s="115"/>
      <c r="AL100" s="115"/>
      <c r="AM100" s="350">
        <v>0.6</v>
      </c>
      <c r="AN100" s="384"/>
      <c r="AO100" s="381"/>
      <c r="AP100" s="407"/>
      <c r="AQ100" s="384">
        <v>12370</v>
      </c>
      <c r="AR100" s="384">
        <v>12932.5</v>
      </c>
      <c r="AS100" s="507">
        <f t="shared" si="164"/>
        <v>11528.1</v>
      </c>
      <c r="AT100" s="520">
        <f t="shared" si="165"/>
        <v>-6.5876888036661763</v>
      </c>
      <c r="AU100" s="384">
        <v>3124</v>
      </c>
      <c r="AV100" s="388">
        <v>60</v>
      </c>
      <c r="AW100" s="381">
        <v>630</v>
      </c>
      <c r="AX100" s="384">
        <v>6426</v>
      </c>
      <c r="AY100" s="388">
        <v>30</v>
      </c>
      <c r="AZ100" s="120">
        <v>1123</v>
      </c>
      <c r="BA100" s="384"/>
      <c r="BB100" s="384">
        <v>120</v>
      </c>
      <c r="BC100" s="384"/>
      <c r="BD100" s="384">
        <v>9.1999999999999993</v>
      </c>
      <c r="BE100" s="384">
        <v>4.0999999999999996</v>
      </c>
      <c r="BF100" s="384"/>
      <c r="BG100" s="384"/>
      <c r="BH100" s="384"/>
      <c r="BI100" s="384"/>
      <c r="BJ100" s="384">
        <v>1.8</v>
      </c>
      <c r="BK100" s="384"/>
      <c r="BL100" s="381"/>
      <c r="BM100" s="384"/>
      <c r="BN100" s="120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5"/>
      <c r="CG100" s="147"/>
      <c r="CH100" s="147"/>
      <c r="CI100" s="147"/>
      <c r="CJ100" s="147"/>
      <c r="CK100" s="147"/>
      <c r="CL100" s="148"/>
      <c r="CM100" s="147"/>
      <c r="CN100" s="147">
        <v>2428</v>
      </c>
      <c r="CO100" s="145"/>
      <c r="CP100" s="384"/>
      <c r="CQ100" s="120"/>
      <c r="CR100" s="384"/>
      <c r="CS100" s="384"/>
      <c r="CT100" s="384"/>
      <c r="CU100" s="384"/>
      <c r="CV100" s="384"/>
      <c r="CW100" s="384"/>
      <c r="CX100" s="384"/>
      <c r="CY100" s="384"/>
      <c r="CZ100" s="384"/>
      <c r="DA100" s="120"/>
      <c r="DB100" s="420"/>
      <c r="DC100" s="420"/>
      <c r="DD100" s="110"/>
      <c r="DE100" s="420"/>
      <c r="DF100" s="420"/>
      <c r="DG100" s="420"/>
      <c r="DH100" s="420"/>
      <c r="DI100" s="420"/>
      <c r="DJ100" s="420"/>
      <c r="DK100" s="180"/>
      <c r="DL100" s="180"/>
      <c r="DM100" s="180"/>
      <c r="DN100" s="420"/>
      <c r="DO100" s="110"/>
      <c r="DP100" s="180"/>
      <c r="DQ100" s="182"/>
      <c r="DR100" s="182"/>
      <c r="DS100" s="181"/>
      <c r="DT100" s="402">
        <f t="shared" si="94"/>
        <v>0</v>
      </c>
      <c r="DU100" s="100">
        <f t="shared" si="95"/>
        <v>0</v>
      </c>
      <c r="DV100" s="100">
        <f t="shared" si="96"/>
        <v>1</v>
      </c>
      <c r="DW100" s="100">
        <f t="shared" si="97"/>
        <v>0</v>
      </c>
      <c r="DX100" s="100">
        <f t="shared" si="98"/>
        <v>0</v>
      </c>
      <c r="DY100" s="229">
        <f t="shared" si="99"/>
        <v>0</v>
      </c>
      <c r="DZ100" s="100">
        <f t="shared" si="100"/>
        <v>1</v>
      </c>
      <c r="EA100" s="400">
        <f t="shared" si="101"/>
        <v>0</v>
      </c>
      <c r="EB100" s="402">
        <f t="shared" si="102"/>
        <v>0</v>
      </c>
      <c r="EC100" s="19">
        <f t="shared" si="103"/>
        <v>0</v>
      </c>
      <c r="ED100" s="19">
        <f t="shared" si="104"/>
        <v>1</v>
      </c>
      <c r="EE100" s="19">
        <f t="shared" si="105"/>
        <v>0</v>
      </c>
      <c r="EF100" s="402">
        <f t="shared" si="106"/>
        <v>0</v>
      </c>
      <c r="EG100" s="400">
        <f t="shared" si="107"/>
        <v>0</v>
      </c>
      <c r="EH100" s="400">
        <f t="shared" si="108"/>
        <v>1</v>
      </c>
      <c r="EI100" s="402">
        <f t="shared" si="109"/>
        <v>0</v>
      </c>
      <c r="EJ100" s="229">
        <f t="shared" si="110"/>
        <v>2</v>
      </c>
      <c r="EK100" s="398">
        <f t="shared" si="111"/>
        <v>3124</v>
      </c>
      <c r="EL100" s="398">
        <f t="shared" si="112"/>
        <v>120</v>
      </c>
      <c r="EM100" s="398">
        <f t="shared" si="113"/>
        <v>60</v>
      </c>
      <c r="EN100" s="398">
        <f t="shared" si="114"/>
        <v>630</v>
      </c>
      <c r="EO100" s="398" t="str">
        <f t="shared" si="115"/>
        <v/>
      </c>
      <c r="EP100" s="398">
        <f t="shared" si="116"/>
        <v>4.0999999999999996</v>
      </c>
      <c r="EQ100" s="398">
        <f t="shared" si="117"/>
        <v>1123</v>
      </c>
      <c r="ER100" s="398" t="str">
        <f t="shared" si="118"/>
        <v/>
      </c>
      <c r="ES100" s="398">
        <f t="shared" si="119"/>
        <v>1.8</v>
      </c>
      <c r="ET100" s="398">
        <f t="shared" si="120"/>
        <v>30</v>
      </c>
      <c r="EU100" s="172">
        <f t="shared" si="121"/>
        <v>6426</v>
      </c>
      <c r="EV100" s="57">
        <f t="shared" si="122"/>
        <v>135.8863495985176</v>
      </c>
      <c r="EW100" s="57">
        <f t="shared" si="123"/>
        <v>3.0690537084398977</v>
      </c>
      <c r="EX100" s="57">
        <f t="shared" si="124"/>
        <v>4.9372557087019135</v>
      </c>
      <c r="EY100" s="57">
        <f t="shared" si="125"/>
        <v>31.438694545636007</v>
      </c>
      <c r="EZ100" s="57" t="str">
        <f t="shared" si="126"/>
        <v/>
      </c>
      <c r="FA100" s="57">
        <f t="shared" si="127"/>
        <v>0.220252484555466</v>
      </c>
      <c r="FB100" s="57">
        <f t="shared" si="128"/>
        <v>18.404676721771438</v>
      </c>
      <c r="FC100" s="57" t="str">
        <f t="shared" si="129"/>
        <v/>
      </c>
      <c r="FD100" s="57">
        <f t="shared" si="130"/>
        <v>2.9029963760928573E-2</v>
      </c>
      <c r="FE100" s="57">
        <f t="shared" si="131"/>
        <v>0.62459271350140433</v>
      </c>
      <c r="FF100" s="56">
        <f t="shared" si="132"/>
        <v>181.25405466392121</v>
      </c>
      <c r="FG100" s="59">
        <f t="shared" si="133"/>
        <v>77.405358264296694</v>
      </c>
      <c r="FH100" s="59">
        <f t="shared" si="134"/>
        <v>1.7482344807704677</v>
      </c>
      <c r="FI100" s="59">
        <f t="shared" si="135"/>
        <v>2.8124241184170047</v>
      </c>
      <c r="FJ100" s="59">
        <f t="shared" si="136"/>
        <v>17.908520037933915</v>
      </c>
      <c r="FK100" s="59" t="str">
        <f t="shared" si="137"/>
        <v/>
      </c>
      <c r="FL100" s="59">
        <f t="shared" si="138"/>
        <v>0.12546309858192928</v>
      </c>
      <c r="FM100" s="59">
        <f t="shared" si="139"/>
        <v>9.1879888326743657</v>
      </c>
      <c r="FN100" s="59" t="str">
        <f t="shared" si="140"/>
        <v/>
      </c>
      <c r="FO100" s="59">
        <f t="shared" si="141"/>
        <v>1.4492348161314565E-2</v>
      </c>
      <c r="FP100" s="59">
        <f t="shared" si="142"/>
        <v>0.31180938211384845</v>
      </c>
      <c r="FQ100" s="66">
        <f t="shared" si="143"/>
        <v>90.485709437050474</v>
      </c>
      <c r="FR100" s="331">
        <f t="shared" si="163"/>
        <v>-6.5876888036661763</v>
      </c>
      <c r="FS100" s="331">
        <f t="shared" si="144"/>
        <v>6.5876888036661763</v>
      </c>
      <c r="FT100" s="400">
        <f t="shared" si="145"/>
        <v>0</v>
      </c>
      <c r="FU100" s="400">
        <f t="shared" si="146"/>
        <v>0</v>
      </c>
      <c r="FV100" s="400">
        <f t="shared" si="147"/>
        <v>1</v>
      </c>
      <c r="FW100" s="402">
        <f t="shared" si="148"/>
        <v>0</v>
      </c>
      <c r="FX100" s="222">
        <f t="shared" si="149"/>
        <v>77.405358264296694</v>
      </c>
      <c r="FY100" s="222">
        <f t="shared" si="150"/>
        <v>0</v>
      </c>
      <c r="FZ100" s="222">
        <f t="shared" si="151"/>
        <v>0</v>
      </c>
      <c r="GA100" s="221">
        <f t="shared" si="152"/>
        <v>90.485709437050474</v>
      </c>
      <c r="GB100" s="222">
        <f t="shared" si="153"/>
        <v>0</v>
      </c>
      <c r="GC100" s="222">
        <f t="shared" si="154"/>
        <v>0</v>
      </c>
      <c r="GD100" s="222">
        <f t="shared" si="155"/>
        <v>0</v>
      </c>
      <c r="GE100" s="222">
        <f t="shared" si="156"/>
        <v>0</v>
      </c>
      <c r="GF100" s="222">
        <f t="shared" si="157"/>
        <v>0</v>
      </c>
      <c r="GG100" s="398">
        <f t="shared" si="158"/>
        <v>0</v>
      </c>
      <c r="GH100" s="399">
        <f t="shared" si="159"/>
        <v>0</v>
      </c>
      <c r="GI100" s="398" t="str">
        <f t="shared" si="160"/>
        <v>Na</v>
      </c>
      <c r="GJ100" s="398" t="str">
        <f t="shared" si="161"/>
        <v>Cl</v>
      </c>
    </row>
    <row r="101" spans="1:192">
      <c r="A101" s="402">
        <f t="shared" si="88"/>
        <v>96</v>
      </c>
      <c r="B101" s="401" t="s">
        <v>13</v>
      </c>
      <c r="C101" s="91" t="s">
        <v>979</v>
      </c>
      <c r="D101" s="91" t="s">
        <v>980</v>
      </c>
      <c r="E101" s="91"/>
      <c r="F101" s="558">
        <v>3481823</v>
      </c>
      <c r="G101" s="157">
        <v>5581290</v>
      </c>
      <c r="H101" s="410">
        <f t="shared" si="89"/>
        <v>481755.84080000001</v>
      </c>
      <c r="I101" s="410">
        <f t="shared" si="90"/>
        <v>5579497.2740000002</v>
      </c>
      <c r="J101" s="408">
        <v>146.5</v>
      </c>
      <c r="K101" s="408" t="s">
        <v>1356</v>
      </c>
      <c r="L101" s="171">
        <v>159.5</v>
      </c>
      <c r="M101" s="171"/>
      <c r="O101" s="171">
        <v>146.5</v>
      </c>
      <c r="P101" s="171"/>
      <c r="Q101" s="401" t="s">
        <v>1367</v>
      </c>
      <c r="R101" s="401" t="s">
        <v>362</v>
      </c>
      <c r="S101" s="134" t="s">
        <v>2663</v>
      </c>
      <c r="T101" s="499" t="str">
        <f t="shared" si="91"/>
        <v>T</v>
      </c>
      <c r="U101" s="499" t="str">
        <f t="shared" si="92"/>
        <v>-</v>
      </c>
      <c r="V101" s="499" t="str">
        <f t="shared" si="93"/>
        <v>B</v>
      </c>
      <c r="W101" s="499" t="str">
        <f t="shared" si="162"/>
        <v>A</v>
      </c>
      <c r="X101" s="529" t="str">
        <f t="shared" si="87"/>
        <v>Na</v>
      </c>
      <c r="Y101" s="530" t="str">
        <f t="shared" si="86"/>
        <v>Cl</v>
      </c>
      <c r="Z101" s="183"/>
      <c r="AA101" s="78">
        <v>1827</v>
      </c>
      <c r="AB101" s="102">
        <v>1</v>
      </c>
      <c r="AC101" s="384" t="s">
        <v>883</v>
      </c>
      <c r="AD101" s="2" t="s">
        <v>1535</v>
      </c>
      <c r="AE101" s="125" t="s">
        <v>1518</v>
      </c>
      <c r="AF101" s="236">
        <v>29.9</v>
      </c>
      <c r="AG101" s="115"/>
      <c r="AH101" s="115"/>
      <c r="AI101" s="236"/>
      <c r="AJ101" s="115">
        <v>1.0175000000000001</v>
      </c>
      <c r="AK101" s="115">
        <v>15</v>
      </c>
      <c r="AL101" s="115"/>
      <c r="AM101" s="236"/>
      <c r="AN101" s="384"/>
      <c r="AO101" s="381"/>
      <c r="AP101" s="407"/>
      <c r="AQ101" s="384"/>
      <c r="AR101" s="384">
        <v>25396.799999999999</v>
      </c>
      <c r="AS101" s="507">
        <f t="shared" si="164"/>
        <v>24963.237000000001</v>
      </c>
      <c r="AT101" s="509">
        <f t="shared" si="165"/>
        <v>-0.16113249705540295</v>
      </c>
      <c r="AU101" s="384">
        <v>7702</v>
      </c>
      <c r="AV101" s="388">
        <v>101</v>
      </c>
      <c r="AW101" s="381">
        <v>1186</v>
      </c>
      <c r="AX101" s="384">
        <v>13370</v>
      </c>
      <c r="AY101" s="220">
        <v>35.909999999999997</v>
      </c>
      <c r="AZ101" s="120">
        <v>2148</v>
      </c>
      <c r="BA101" s="384">
        <v>9.2650000000000006</v>
      </c>
      <c r="BB101" s="384">
        <v>341.7</v>
      </c>
      <c r="BC101" s="384">
        <v>13.79</v>
      </c>
      <c r="BD101" s="384">
        <v>17.16</v>
      </c>
      <c r="BE101" s="384">
        <v>7.61</v>
      </c>
      <c r="BF101" s="384">
        <v>2.17</v>
      </c>
      <c r="BG101" s="384"/>
      <c r="BH101" s="384">
        <v>6.97</v>
      </c>
      <c r="BI101" s="384"/>
      <c r="BJ101" s="384"/>
      <c r="BK101" s="384"/>
      <c r="BL101" s="381"/>
      <c r="BM101" s="384">
        <v>21.29</v>
      </c>
      <c r="BN101" s="120"/>
      <c r="BO101" s="147"/>
      <c r="BP101" s="147"/>
      <c r="BQ101" s="147">
        <v>372</v>
      </c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5"/>
      <c r="CG101" s="147"/>
      <c r="CH101" s="147"/>
      <c r="CI101" s="147"/>
      <c r="CJ101" s="147"/>
      <c r="CK101" s="147"/>
      <c r="CL101" s="148"/>
      <c r="CM101" s="147"/>
      <c r="CN101" s="147">
        <v>3964</v>
      </c>
      <c r="CO101" s="145"/>
      <c r="CP101" s="384"/>
      <c r="CQ101" s="120"/>
      <c r="CR101" s="384"/>
      <c r="CS101" s="384"/>
      <c r="CT101" s="384"/>
      <c r="CU101" s="384"/>
      <c r="CV101" s="384"/>
      <c r="CW101" s="384"/>
      <c r="CX101" s="384"/>
      <c r="CY101" s="384"/>
      <c r="CZ101" s="384"/>
      <c r="DA101" s="120"/>
      <c r="DB101" s="420"/>
      <c r="DC101" s="420"/>
      <c r="DD101" s="110"/>
      <c r="DE101" s="420"/>
      <c r="DF101" s="420"/>
      <c r="DG101" s="420"/>
      <c r="DH101" s="420"/>
      <c r="DI101" s="420"/>
      <c r="DJ101" s="420"/>
      <c r="DK101" s="180"/>
      <c r="DL101" s="180"/>
      <c r="DM101" s="180"/>
      <c r="DN101" s="420"/>
      <c r="DO101" s="110"/>
      <c r="DP101" s="180"/>
      <c r="DQ101" s="182"/>
      <c r="DR101" s="182"/>
      <c r="DS101" s="181"/>
      <c r="DT101" s="402">
        <f t="shared" si="94"/>
        <v>1</v>
      </c>
      <c r="DU101" s="100">
        <f t="shared" si="95"/>
        <v>0</v>
      </c>
      <c r="DV101" s="100">
        <f t="shared" si="96"/>
        <v>0</v>
      </c>
      <c r="DW101" s="100">
        <f t="shared" si="97"/>
        <v>1</v>
      </c>
      <c r="DX101" s="100">
        <f t="shared" si="98"/>
        <v>0</v>
      </c>
      <c r="DY101" s="229">
        <f t="shared" si="99"/>
        <v>0</v>
      </c>
      <c r="DZ101" s="100">
        <f t="shared" si="100"/>
        <v>0</v>
      </c>
      <c r="EA101" s="400">
        <f t="shared" si="101"/>
        <v>1</v>
      </c>
      <c r="EB101" s="402">
        <f t="shared" si="102"/>
        <v>0</v>
      </c>
      <c r="EC101" s="19">
        <f t="shared" si="103"/>
        <v>0</v>
      </c>
      <c r="ED101" s="19">
        <f t="shared" si="104"/>
        <v>0</v>
      </c>
      <c r="EE101" s="19">
        <f t="shared" si="105"/>
        <v>1</v>
      </c>
      <c r="EF101" s="402">
        <f t="shared" si="106"/>
        <v>0</v>
      </c>
      <c r="EG101" s="400">
        <f t="shared" si="107"/>
        <v>0</v>
      </c>
      <c r="EH101" s="400">
        <f t="shared" si="108"/>
        <v>1</v>
      </c>
      <c r="EI101" s="402">
        <f t="shared" si="109"/>
        <v>0</v>
      </c>
      <c r="EJ101" s="229">
        <f t="shared" si="110"/>
        <v>4</v>
      </c>
      <c r="EK101" s="398">
        <f t="shared" si="111"/>
        <v>7702</v>
      </c>
      <c r="EL101" s="398">
        <f t="shared" si="112"/>
        <v>341.7</v>
      </c>
      <c r="EM101" s="398">
        <f t="shared" si="113"/>
        <v>101</v>
      </c>
      <c r="EN101" s="398">
        <f t="shared" si="114"/>
        <v>1186</v>
      </c>
      <c r="EO101" s="398">
        <f t="shared" si="115"/>
        <v>2.17</v>
      </c>
      <c r="EP101" s="398">
        <f t="shared" si="116"/>
        <v>7.61</v>
      </c>
      <c r="EQ101" s="398">
        <f t="shared" si="117"/>
        <v>2148</v>
      </c>
      <c r="ER101" s="398" t="str">
        <f t="shared" si="118"/>
        <v/>
      </c>
      <c r="ES101" s="398" t="str">
        <f t="shared" si="119"/>
        <v/>
      </c>
      <c r="ET101" s="398">
        <f t="shared" si="120"/>
        <v>35.909999999999997</v>
      </c>
      <c r="EU101" s="172">
        <f t="shared" si="121"/>
        <v>13370</v>
      </c>
      <c r="EV101" s="57">
        <f t="shared" si="122"/>
        <v>335.01813847880362</v>
      </c>
      <c r="EW101" s="57">
        <f t="shared" si="123"/>
        <v>8.7391304347826075</v>
      </c>
      <c r="EX101" s="57">
        <f t="shared" si="124"/>
        <v>8.3110471096482215</v>
      </c>
      <c r="EY101" s="57">
        <f t="shared" si="125"/>
        <v>59.18459004940366</v>
      </c>
      <c r="EZ101" s="57">
        <f t="shared" si="126"/>
        <v>7.9132099553286525E-2</v>
      </c>
      <c r="FA101" s="57">
        <f t="shared" si="127"/>
        <v>0.40881009938221868</v>
      </c>
      <c r="FB101" s="57">
        <f t="shared" si="128"/>
        <v>35.203246303085528</v>
      </c>
      <c r="FC101" s="57" t="str">
        <f t="shared" si="129"/>
        <v/>
      </c>
      <c r="FD101" s="57" t="str">
        <f t="shared" si="130"/>
        <v/>
      </c>
      <c r="FE101" s="57">
        <f t="shared" si="131"/>
        <v>0.74763747806118086</v>
      </c>
      <c r="FF101" s="56">
        <f t="shared" si="132"/>
        <v>377.11900262319119</v>
      </c>
      <c r="FG101" s="59">
        <f t="shared" si="133"/>
        <v>81.36626227034786</v>
      </c>
      <c r="FH101" s="59">
        <f t="shared" si="134"/>
        <v>2.1224832249382515</v>
      </c>
      <c r="FI101" s="59">
        <f t="shared" si="135"/>
        <v>2.0185141077298385</v>
      </c>
      <c r="FJ101" s="59">
        <f t="shared" si="136"/>
        <v>14.374233282379365</v>
      </c>
      <c r="FK101" s="59">
        <f t="shared" si="137"/>
        <v>1.9218909147700847E-2</v>
      </c>
      <c r="FL101" s="59">
        <f t="shared" si="138"/>
        <v>9.9288205456986411E-2</v>
      </c>
      <c r="FM101" s="59">
        <f t="shared" si="139"/>
        <v>8.5223463297022946</v>
      </c>
      <c r="FN101" s="59" t="str">
        <f t="shared" si="140"/>
        <v/>
      </c>
      <c r="FO101" s="59" t="str">
        <f t="shared" si="141"/>
        <v/>
      </c>
      <c r="FP101" s="59">
        <f t="shared" si="142"/>
        <v>0.18099539634059594</v>
      </c>
      <c r="FQ101" s="66">
        <f t="shared" si="143"/>
        <v>91.296658273957107</v>
      </c>
      <c r="FR101" s="331">
        <f t="shared" si="163"/>
        <v>-0.16113249705540295</v>
      </c>
      <c r="FS101" s="331">
        <f t="shared" si="144"/>
        <v>0.16113249705540295</v>
      </c>
      <c r="FT101" s="400">
        <f t="shared" si="145"/>
        <v>0</v>
      </c>
      <c r="FU101" s="400">
        <f t="shared" si="146"/>
        <v>1</v>
      </c>
      <c r="FV101" s="400">
        <f t="shared" si="147"/>
        <v>0</v>
      </c>
      <c r="FW101" s="402">
        <f t="shared" si="148"/>
        <v>0</v>
      </c>
      <c r="FX101" s="222">
        <f t="shared" si="149"/>
        <v>81.36626227034786</v>
      </c>
      <c r="FY101" s="222">
        <f t="shared" si="150"/>
        <v>0</v>
      </c>
      <c r="FZ101" s="222">
        <f t="shared" si="151"/>
        <v>0</v>
      </c>
      <c r="GA101" s="221">
        <f t="shared" si="152"/>
        <v>91.296658273957107</v>
      </c>
      <c r="GB101" s="222">
        <f t="shared" si="153"/>
        <v>0</v>
      </c>
      <c r="GC101" s="222">
        <f t="shared" si="154"/>
        <v>0</v>
      </c>
      <c r="GD101" s="222">
        <f t="shared" si="155"/>
        <v>0</v>
      </c>
      <c r="GE101" s="222">
        <f t="shared" si="156"/>
        <v>0</v>
      </c>
      <c r="GF101" s="222">
        <f t="shared" si="157"/>
        <v>0</v>
      </c>
      <c r="GG101" s="398">
        <f t="shared" si="158"/>
        <v>0</v>
      </c>
      <c r="GH101" s="399">
        <f t="shared" si="159"/>
        <v>0</v>
      </c>
      <c r="GI101" s="398" t="str">
        <f t="shared" si="160"/>
        <v>Na</v>
      </c>
      <c r="GJ101" s="398" t="str">
        <f t="shared" si="161"/>
        <v>Cl</v>
      </c>
    </row>
    <row r="102" spans="1:192" s="69" customFormat="1">
      <c r="A102" s="402">
        <f t="shared" si="88"/>
        <v>97</v>
      </c>
      <c r="B102" s="401" t="s">
        <v>13</v>
      </c>
      <c r="C102" s="91" t="s">
        <v>979</v>
      </c>
      <c r="D102" s="91" t="s">
        <v>980</v>
      </c>
      <c r="E102" s="91"/>
      <c r="F102" s="558">
        <v>3481823</v>
      </c>
      <c r="G102" s="157">
        <v>5581290</v>
      </c>
      <c r="H102" s="410">
        <f t="shared" si="89"/>
        <v>481755.84080000001</v>
      </c>
      <c r="I102" s="410">
        <f t="shared" si="90"/>
        <v>5579497.2740000002</v>
      </c>
      <c r="J102" s="408">
        <v>146.5</v>
      </c>
      <c r="K102" s="408" t="s">
        <v>1356</v>
      </c>
      <c r="L102" s="171">
        <v>159.5</v>
      </c>
      <c r="M102" s="171"/>
      <c r="N102" s="408"/>
      <c r="O102" s="171">
        <v>146.5</v>
      </c>
      <c r="P102" s="171"/>
      <c r="Q102" s="401" t="s">
        <v>1367</v>
      </c>
      <c r="R102" s="401" t="s">
        <v>362</v>
      </c>
      <c r="S102" s="134" t="s">
        <v>2663</v>
      </c>
      <c r="T102" s="499" t="str">
        <f t="shared" si="91"/>
        <v>T</v>
      </c>
      <c r="U102" s="499" t="str">
        <f t="shared" si="92"/>
        <v>-</v>
      </c>
      <c r="V102" s="499" t="str">
        <f t="shared" si="93"/>
        <v>B</v>
      </c>
      <c r="W102" s="499" t="str">
        <f t="shared" si="162"/>
        <v>A</v>
      </c>
      <c r="X102" s="529" t="str">
        <f t="shared" si="87"/>
        <v>Na</v>
      </c>
      <c r="Y102" s="530" t="str">
        <f t="shared" si="86"/>
        <v>Cl</v>
      </c>
      <c r="Z102" s="183"/>
      <c r="AA102" s="89">
        <v>12055</v>
      </c>
      <c r="AB102" s="102">
        <v>2</v>
      </c>
      <c r="AC102" s="384"/>
      <c r="AD102" s="2" t="s">
        <v>1536</v>
      </c>
      <c r="AE102" s="120"/>
      <c r="AF102" s="236">
        <v>30.4</v>
      </c>
      <c r="AG102" s="115"/>
      <c r="AH102" s="115"/>
      <c r="AI102" s="236"/>
      <c r="AJ102" s="115"/>
      <c r="AK102" s="115"/>
      <c r="AL102" s="115"/>
      <c r="AM102" s="236"/>
      <c r="AN102" s="384"/>
      <c r="AO102" s="381"/>
      <c r="AP102" s="407"/>
      <c r="AQ102" s="384"/>
      <c r="AR102" s="384">
        <v>28214.9</v>
      </c>
      <c r="AS102" s="507">
        <f t="shared" si="164"/>
        <v>27601.999999999996</v>
      </c>
      <c r="AT102" s="509">
        <f t="shared" si="165"/>
        <v>-0.2284226467965883</v>
      </c>
      <c r="AU102" s="384">
        <v>8672</v>
      </c>
      <c r="AV102" s="388">
        <v>106.3</v>
      </c>
      <c r="AW102" s="381">
        <v>1300.4000000000001</v>
      </c>
      <c r="AX102" s="384">
        <v>15222</v>
      </c>
      <c r="AY102" s="388">
        <v>37.9</v>
      </c>
      <c r="AZ102" s="120">
        <v>1920</v>
      </c>
      <c r="BA102" s="384"/>
      <c r="BB102" s="384">
        <v>311.10000000000002</v>
      </c>
      <c r="BC102" s="384"/>
      <c r="BD102" s="384">
        <v>18.899999999999999</v>
      </c>
      <c r="BE102" s="384">
        <v>12.3</v>
      </c>
      <c r="BF102" s="220">
        <v>1.1000000000000001</v>
      </c>
      <c r="BG102" s="384"/>
      <c r="BH102" s="384"/>
      <c r="BI102" s="384"/>
      <c r="BJ102" s="384"/>
      <c r="BK102" s="384"/>
      <c r="BL102" s="381"/>
      <c r="BM102" s="384"/>
      <c r="BN102" s="120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5"/>
      <c r="CG102" s="147"/>
      <c r="CH102" s="147"/>
      <c r="CI102" s="147"/>
      <c r="CJ102" s="147"/>
      <c r="CK102" s="147"/>
      <c r="CL102" s="148"/>
      <c r="CM102" s="147"/>
      <c r="CN102" s="147">
        <v>5812</v>
      </c>
      <c r="CO102" s="145"/>
      <c r="CP102" s="384"/>
      <c r="CQ102" s="120"/>
      <c r="CR102" s="384"/>
      <c r="CS102" s="384"/>
      <c r="CT102" s="384"/>
      <c r="CU102" s="384"/>
      <c r="CV102" s="384"/>
      <c r="CW102" s="384"/>
      <c r="CX102" s="384"/>
      <c r="CY102" s="384"/>
      <c r="CZ102" s="384"/>
      <c r="DA102" s="120"/>
      <c r="DB102" s="420"/>
      <c r="DC102" s="420"/>
      <c r="DD102" s="110"/>
      <c r="DE102" s="420"/>
      <c r="DF102" s="420"/>
      <c r="DG102" s="420"/>
      <c r="DH102" s="420"/>
      <c r="DI102" s="420"/>
      <c r="DJ102" s="420"/>
      <c r="DK102" s="180"/>
      <c r="DL102" s="180"/>
      <c r="DM102" s="180"/>
      <c r="DN102" s="420"/>
      <c r="DO102" s="110"/>
      <c r="DP102" s="180"/>
      <c r="DQ102" s="182"/>
      <c r="DR102" s="182"/>
      <c r="DS102" s="181"/>
      <c r="DT102" s="402">
        <f t="shared" si="94"/>
        <v>0</v>
      </c>
      <c r="DU102" s="100">
        <f t="shared" si="95"/>
        <v>0</v>
      </c>
      <c r="DV102" s="100">
        <f t="shared" si="96"/>
        <v>0</v>
      </c>
      <c r="DW102" s="100">
        <f t="shared" si="97"/>
        <v>1</v>
      </c>
      <c r="DX102" s="100">
        <f t="shared" si="98"/>
        <v>0</v>
      </c>
      <c r="DY102" s="229">
        <f t="shared" si="99"/>
        <v>0</v>
      </c>
      <c r="DZ102" s="100">
        <f t="shared" si="100"/>
        <v>0</v>
      </c>
      <c r="EA102" s="400">
        <f t="shared" si="101"/>
        <v>1</v>
      </c>
      <c r="EB102" s="402">
        <f t="shared" si="102"/>
        <v>0</v>
      </c>
      <c r="EC102" s="19">
        <f t="shared" si="103"/>
        <v>0</v>
      </c>
      <c r="ED102" s="19">
        <f t="shared" si="104"/>
        <v>0</v>
      </c>
      <c r="EE102" s="19">
        <f t="shared" si="105"/>
        <v>1</v>
      </c>
      <c r="EF102" s="402">
        <f t="shared" si="106"/>
        <v>0</v>
      </c>
      <c r="EG102" s="400">
        <f t="shared" si="107"/>
        <v>0</v>
      </c>
      <c r="EH102" s="400">
        <f t="shared" si="108"/>
        <v>1</v>
      </c>
      <c r="EI102" s="402">
        <f t="shared" si="109"/>
        <v>0</v>
      </c>
      <c r="EJ102" s="229">
        <f t="shared" si="110"/>
        <v>4</v>
      </c>
      <c r="EK102" s="398">
        <f t="shared" si="111"/>
        <v>8672</v>
      </c>
      <c r="EL102" s="398">
        <f t="shared" si="112"/>
        <v>311.10000000000002</v>
      </c>
      <c r="EM102" s="398">
        <f t="shared" si="113"/>
        <v>106.3</v>
      </c>
      <c r="EN102" s="398">
        <f t="shared" si="114"/>
        <v>1300.4000000000001</v>
      </c>
      <c r="EO102" s="398">
        <f t="shared" si="115"/>
        <v>1.1000000000000001</v>
      </c>
      <c r="EP102" s="398">
        <f t="shared" si="116"/>
        <v>12.3</v>
      </c>
      <c r="EQ102" s="398">
        <f t="shared" si="117"/>
        <v>1920</v>
      </c>
      <c r="ER102" s="398" t="str">
        <f t="shared" si="118"/>
        <v/>
      </c>
      <c r="ES102" s="398" t="str">
        <f t="shared" si="119"/>
        <v/>
      </c>
      <c r="ET102" s="398">
        <f t="shared" si="120"/>
        <v>37.9</v>
      </c>
      <c r="EU102" s="172">
        <f t="shared" si="121"/>
        <v>15222</v>
      </c>
      <c r="EV102" s="57">
        <f t="shared" si="122"/>
        <v>377.21076303404118</v>
      </c>
      <c r="EW102" s="57">
        <f t="shared" si="123"/>
        <v>7.9565217391304355</v>
      </c>
      <c r="EX102" s="57">
        <f t="shared" si="124"/>
        <v>8.7471713639168893</v>
      </c>
      <c r="EY102" s="57">
        <f t="shared" si="125"/>
        <v>64.893457757373127</v>
      </c>
      <c r="EZ102" s="57">
        <f t="shared" si="126"/>
        <v>4.0113045856504694E-2</v>
      </c>
      <c r="FA102" s="57">
        <f t="shared" si="127"/>
        <v>0.66075745366639815</v>
      </c>
      <c r="FB102" s="57">
        <f t="shared" si="128"/>
        <v>31.466588874266396</v>
      </c>
      <c r="FC102" s="57" t="str">
        <f t="shared" si="129"/>
        <v/>
      </c>
      <c r="FD102" s="57" t="str">
        <f t="shared" si="130"/>
        <v/>
      </c>
      <c r="FE102" s="57">
        <f t="shared" si="131"/>
        <v>0.78906879472344071</v>
      </c>
      <c r="FF102" s="56">
        <f t="shared" si="132"/>
        <v>429.35717710772002</v>
      </c>
      <c r="FG102" s="59">
        <f t="shared" si="133"/>
        <v>82.090000418929804</v>
      </c>
      <c r="FH102" s="59">
        <f t="shared" si="134"/>
        <v>1.7315276680996992</v>
      </c>
      <c r="FI102" s="59">
        <f t="shared" si="135"/>
        <v>1.9035917616793658</v>
      </c>
      <c r="FJ102" s="59">
        <f t="shared" si="136"/>
        <v>14.122354122774123</v>
      </c>
      <c r="FK102" s="59">
        <f t="shared" si="137"/>
        <v>8.7295492967358855E-3</v>
      </c>
      <c r="FL102" s="59">
        <f t="shared" si="138"/>
        <v>0.14379647922026714</v>
      </c>
      <c r="FM102" s="59">
        <f t="shared" si="139"/>
        <v>6.8166624720231912</v>
      </c>
      <c r="FN102" s="59" t="str">
        <f t="shared" si="140"/>
        <v/>
      </c>
      <c r="FO102" s="59" t="str">
        <f t="shared" si="141"/>
        <v/>
      </c>
      <c r="FP102" s="59">
        <f t="shared" si="142"/>
        <v>0.17093736033252346</v>
      </c>
      <c r="FQ102" s="66">
        <f t="shared" si="143"/>
        <v>93.012400167644287</v>
      </c>
      <c r="FR102" s="331">
        <f t="shared" si="163"/>
        <v>-0.2284226467965883</v>
      </c>
      <c r="FS102" s="331">
        <f t="shared" si="144"/>
        <v>0.2284226467965883</v>
      </c>
      <c r="FT102" s="400">
        <f t="shared" si="145"/>
        <v>0</v>
      </c>
      <c r="FU102" s="400">
        <f t="shared" si="146"/>
        <v>1</v>
      </c>
      <c r="FV102" s="400">
        <f t="shared" si="147"/>
        <v>0</v>
      </c>
      <c r="FW102" s="402">
        <f t="shared" si="148"/>
        <v>0</v>
      </c>
      <c r="FX102" s="222">
        <f t="shared" si="149"/>
        <v>82.090000418929804</v>
      </c>
      <c r="FY102" s="222">
        <f t="shared" si="150"/>
        <v>0</v>
      </c>
      <c r="FZ102" s="222">
        <f t="shared" si="151"/>
        <v>0</v>
      </c>
      <c r="GA102" s="221">
        <f t="shared" si="152"/>
        <v>93.012400167644287</v>
      </c>
      <c r="GB102" s="222">
        <f t="shared" si="153"/>
        <v>0</v>
      </c>
      <c r="GC102" s="222">
        <f t="shared" si="154"/>
        <v>0</v>
      </c>
      <c r="GD102" s="222">
        <f t="shared" si="155"/>
        <v>0</v>
      </c>
      <c r="GE102" s="222">
        <f t="shared" si="156"/>
        <v>0</v>
      </c>
      <c r="GF102" s="222">
        <f t="shared" si="157"/>
        <v>0</v>
      </c>
      <c r="GG102" s="398">
        <f t="shared" si="158"/>
        <v>0</v>
      </c>
      <c r="GH102" s="399">
        <f t="shared" si="159"/>
        <v>0</v>
      </c>
      <c r="GI102" s="398" t="str">
        <f t="shared" si="160"/>
        <v>Na</v>
      </c>
      <c r="GJ102" s="398" t="str">
        <f t="shared" si="161"/>
        <v>Cl</v>
      </c>
    </row>
    <row r="103" spans="1:192" s="69" customFormat="1" ht="14.25">
      <c r="A103" s="402">
        <f t="shared" si="88"/>
        <v>98</v>
      </c>
      <c r="B103" s="401" t="s">
        <v>13</v>
      </c>
      <c r="C103" s="91" t="s">
        <v>979</v>
      </c>
      <c r="D103" s="91" t="s">
        <v>980</v>
      </c>
      <c r="E103" s="91"/>
      <c r="F103" s="558">
        <v>3481823</v>
      </c>
      <c r="G103" s="157">
        <v>5581290</v>
      </c>
      <c r="H103" s="410">
        <f t="shared" si="89"/>
        <v>481755.84080000001</v>
      </c>
      <c r="I103" s="410">
        <f t="shared" si="90"/>
        <v>5579497.2740000002</v>
      </c>
      <c r="J103" s="408">
        <v>146.5</v>
      </c>
      <c r="K103" s="408" t="s">
        <v>1356</v>
      </c>
      <c r="L103" s="171">
        <v>159.5</v>
      </c>
      <c r="M103" s="171"/>
      <c r="N103" s="408"/>
      <c r="O103" s="171">
        <v>146.5</v>
      </c>
      <c r="P103" s="171"/>
      <c r="Q103" s="401" t="s">
        <v>1367</v>
      </c>
      <c r="R103" s="401" t="s">
        <v>362</v>
      </c>
      <c r="S103" s="134" t="s">
        <v>2663</v>
      </c>
      <c r="T103" s="499" t="str">
        <f t="shared" si="91"/>
        <v>T</v>
      </c>
      <c r="U103" s="499" t="str">
        <f t="shared" si="92"/>
        <v>-</v>
      </c>
      <c r="V103" s="499" t="str">
        <f t="shared" si="93"/>
        <v>B</v>
      </c>
      <c r="W103" s="499" t="str">
        <f t="shared" si="162"/>
        <v>A</v>
      </c>
      <c r="X103" s="529" t="str">
        <f t="shared" si="87"/>
        <v>Na</v>
      </c>
      <c r="Y103" s="530" t="str">
        <f t="shared" si="86"/>
        <v>Cl</v>
      </c>
      <c r="Z103" s="133" t="s">
        <v>1537</v>
      </c>
      <c r="AA103" s="177">
        <v>20669</v>
      </c>
      <c r="AB103" s="176">
        <v>3</v>
      </c>
      <c r="AC103" s="384" t="s">
        <v>561</v>
      </c>
      <c r="AD103" s="91" t="s">
        <v>1538</v>
      </c>
      <c r="AE103" s="70"/>
      <c r="AF103" s="392">
        <v>30.05</v>
      </c>
      <c r="AG103" s="408"/>
      <c r="AH103" s="408">
        <v>6.14</v>
      </c>
      <c r="AI103" s="559"/>
      <c r="AJ103" s="408">
        <v>1.0185</v>
      </c>
      <c r="AK103" s="408">
        <v>20</v>
      </c>
      <c r="AL103" s="408"/>
      <c r="AM103" s="379">
        <v>4.32</v>
      </c>
      <c r="AO103" s="401"/>
      <c r="AP103" s="171"/>
      <c r="AR103" s="69">
        <v>26395</v>
      </c>
      <c r="AS103" s="507">
        <f t="shared" si="164"/>
        <v>26423.974700000002</v>
      </c>
      <c r="AT103" s="509">
        <f t="shared" si="165"/>
        <v>-0.22333328105170114</v>
      </c>
      <c r="AU103" s="69">
        <v>8268</v>
      </c>
      <c r="AV103" s="69">
        <v>101.5</v>
      </c>
      <c r="AW103" s="401">
        <v>1231</v>
      </c>
      <c r="AX103" s="69">
        <v>14407</v>
      </c>
      <c r="AY103" s="69">
        <v>38.11</v>
      </c>
      <c r="AZ103" s="70">
        <v>1974</v>
      </c>
      <c r="BA103" s="401">
        <v>2.2000000000000002</v>
      </c>
      <c r="BB103" s="117">
        <v>288.3</v>
      </c>
      <c r="BC103" s="381">
        <v>39.58</v>
      </c>
      <c r="BD103" s="69">
        <v>16.239999999999998</v>
      </c>
      <c r="BE103" s="69">
        <v>12.95</v>
      </c>
      <c r="BF103" s="69">
        <v>1.81</v>
      </c>
      <c r="BG103" s="259">
        <v>1</v>
      </c>
      <c r="BH103" s="69">
        <v>7.69</v>
      </c>
      <c r="BI103" s="259">
        <v>0.3</v>
      </c>
      <c r="BL103" s="401"/>
      <c r="BM103" s="69">
        <v>25.12</v>
      </c>
      <c r="BN103" s="339">
        <v>4</v>
      </c>
      <c r="BO103" s="143" t="s">
        <v>1344</v>
      </c>
      <c r="BP103" s="557">
        <v>390</v>
      </c>
      <c r="BQ103" s="143">
        <v>432.5</v>
      </c>
      <c r="BR103" s="143">
        <v>824</v>
      </c>
      <c r="BS103" s="143">
        <v>1.2</v>
      </c>
      <c r="BT103" s="143"/>
      <c r="BU103" s="143"/>
      <c r="BV103" s="143"/>
      <c r="BW103" s="143"/>
      <c r="BX103" s="143">
        <v>30</v>
      </c>
      <c r="BY103" s="143"/>
      <c r="BZ103" s="143"/>
      <c r="CA103" s="143">
        <v>22</v>
      </c>
      <c r="CB103" s="143">
        <v>208</v>
      </c>
      <c r="CC103" s="143"/>
      <c r="CD103" s="143"/>
      <c r="CE103" s="143"/>
      <c r="CF103" s="141" t="s">
        <v>1344</v>
      </c>
      <c r="CG103" s="143"/>
      <c r="CH103" s="143">
        <v>17</v>
      </c>
      <c r="CI103" s="143"/>
      <c r="CJ103" s="143"/>
      <c r="CK103" s="143"/>
      <c r="CL103" s="144">
        <v>3250</v>
      </c>
      <c r="CM103" s="143"/>
      <c r="CN103" s="143">
        <v>1239</v>
      </c>
      <c r="CO103" s="141"/>
      <c r="CQ103" s="70"/>
      <c r="DA103" s="70"/>
      <c r="DB103" s="182"/>
      <c r="DC103" s="182"/>
      <c r="DD103" s="182"/>
      <c r="DE103" s="182"/>
      <c r="DF103" s="182"/>
      <c r="DG103" s="182"/>
      <c r="DH103" s="141" t="s">
        <v>1539</v>
      </c>
      <c r="DI103" s="481"/>
      <c r="DJ103" s="180">
        <v>8.1</v>
      </c>
      <c r="DK103" s="244"/>
      <c r="DL103" s="244"/>
      <c r="DM103" s="244"/>
      <c r="DN103" s="180"/>
      <c r="DO103" s="180"/>
      <c r="DP103" s="180"/>
      <c r="DQ103" s="180"/>
      <c r="DR103" s="180"/>
      <c r="DS103" s="181"/>
      <c r="DT103" s="402">
        <f t="shared" si="94"/>
        <v>0</v>
      </c>
      <c r="DU103" s="100">
        <f t="shared" si="95"/>
        <v>0</v>
      </c>
      <c r="DV103" s="100">
        <f t="shared" si="96"/>
        <v>0</v>
      </c>
      <c r="DW103" s="100">
        <f t="shared" si="97"/>
        <v>1</v>
      </c>
      <c r="DX103" s="100">
        <f t="shared" si="98"/>
        <v>0</v>
      </c>
      <c r="DY103" s="229">
        <f t="shared" si="99"/>
        <v>0</v>
      </c>
      <c r="DZ103" s="100">
        <f t="shared" si="100"/>
        <v>0</v>
      </c>
      <c r="EA103" s="400">
        <f t="shared" si="101"/>
        <v>1</v>
      </c>
      <c r="EB103" s="402">
        <f t="shared" si="102"/>
        <v>0</v>
      </c>
      <c r="EC103" s="19">
        <f t="shared" si="103"/>
        <v>0</v>
      </c>
      <c r="ED103" s="19">
        <f t="shared" si="104"/>
        <v>0</v>
      </c>
      <c r="EE103" s="19">
        <f t="shared" si="105"/>
        <v>1</v>
      </c>
      <c r="EF103" s="402">
        <f t="shared" si="106"/>
        <v>0</v>
      </c>
      <c r="EG103" s="400">
        <f t="shared" si="107"/>
        <v>0</v>
      </c>
      <c r="EH103" s="400">
        <f t="shared" si="108"/>
        <v>1</v>
      </c>
      <c r="EI103" s="402">
        <f t="shared" si="109"/>
        <v>0</v>
      </c>
      <c r="EJ103" s="229">
        <f t="shared" si="110"/>
        <v>4</v>
      </c>
      <c r="EK103" s="398">
        <f t="shared" si="111"/>
        <v>8268</v>
      </c>
      <c r="EL103" s="398">
        <f t="shared" si="112"/>
        <v>288.3</v>
      </c>
      <c r="EM103" s="398">
        <f t="shared" si="113"/>
        <v>101.5</v>
      </c>
      <c r="EN103" s="398">
        <f t="shared" si="114"/>
        <v>1231</v>
      </c>
      <c r="EO103" s="398">
        <f t="shared" si="115"/>
        <v>1.81</v>
      </c>
      <c r="EP103" s="398">
        <f t="shared" si="116"/>
        <v>12.95</v>
      </c>
      <c r="EQ103" s="398">
        <f t="shared" si="117"/>
        <v>1974</v>
      </c>
      <c r="ER103" s="398" t="str">
        <f t="shared" si="118"/>
        <v/>
      </c>
      <c r="ES103" s="398" t="str">
        <f t="shared" si="119"/>
        <v/>
      </c>
      <c r="ET103" s="398">
        <f t="shared" si="120"/>
        <v>38.11</v>
      </c>
      <c r="EU103" s="172">
        <f t="shared" si="121"/>
        <v>14407</v>
      </c>
      <c r="EV103" s="57">
        <f t="shared" si="122"/>
        <v>359.6377523945402</v>
      </c>
      <c r="EW103" s="57">
        <f t="shared" si="123"/>
        <v>7.3734015345268542</v>
      </c>
      <c r="EX103" s="57">
        <f t="shared" si="124"/>
        <v>8.3521909072207379</v>
      </c>
      <c r="EY103" s="57">
        <f t="shared" si="125"/>
        <v>61.430211088377661</v>
      </c>
      <c r="EZ103" s="57">
        <f t="shared" si="126"/>
        <v>6.6004193636612266E-2</v>
      </c>
      <c r="FA103" s="57">
        <f t="shared" si="127"/>
        <v>0.69567553048616704</v>
      </c>
      <c r="FB103" s="57">
        <f t="shared" si="128"/>
        <v>32.351586686355134</v>
      </c>
      <c r="FC103" s="57" t="str">
        <f t="shared" si="129"/>
        <v/>
      </c>
      <c r="FD103" s="57" t="str">
        <f t="shared" si="130"/>
        <v/>
      </c>
      <c r="FE103" s="57">
        <f t="shared" si="131"/>
        <v>0.7934409437179506</v>
      </c>
      <c r="FF103" s="56">
        <f t="shared" si="132"/>
        <v>406.36899557160177</v>
      </c>
      <c r="FG103" s="59">
        <f t="shared" si="133"/>
        <v>82.192537785837402</v>
      </c>
      <c r="FH103" s="59">
        <f t="shared" si="134"/>
        <v>1.6851361688299509</v>
      </c>
      <c r="FI103" s="59">
        <f t="shared" si="135"/>
        <v>1.9088312118666493</v>
      </c>
      <c r="FJ103" s="59">
        <f t="shared" si="136"/>
        <v>14.039418588442111</v>
      </c>
      <c r="FK103" s="59">
        <f t="shared" si="137"/>
        <v>1.5084768335303785E-2</v>
      </c>
      <c r="FL103" s="59">
        <f t="shared" si="138"/>
        <v>0.15899147668857144</v>
      </c>
      <c r="FM103" s="59">
        <f t="shared" si="139"/>
        <v>7.3607632472537352</v>
      </c>
      <c r="FN103" s="59" t="str">
        <f t="shared" si="140"/>
        <v/>
      </c>
      <c r="FO103" s="59" t="str">
        <f t="shared" si="141"/>
        <v/>
      </c>
      <c r="FP103" s="59">
        <f t="shared" si="142"/>
        <v>0.1805268778315802</v>
      </c>
      <c r="FQ103" s="66">
        <f t="shared" si="143"/>
        <v>92.458709874914689</v>
      </c>
      <c r="FR103" s="331">
        <f t="shared" si="163"/>
        <v>-0.22333328105170114</v>
      </c>
      <c r="FS103" s="331">
        <f t="shared" si="144"/>
        <v>0.22333328105170114</v>
      </c>
      <c r="FT103" s="400">
        <f t="shared" si="145"/>
        <v>0</v>
      </c>
      <c r="FU103" s="400">
        <f t="shared" si="146"/>
        <v>1</v>
      </c>
      <c r="FV103" s="400">
        <f t="shared" si="147"/>
        <v>0</v>
      </c>
      <c r="FW103" s="402">
        <f t="shared" si="148"/>
        <v>0</v>
      </c>
      <c r="FX103" s="222">
        <f t="shared" si="149"/>
        <v>82.192537785837402</v>
      </c>
      <c r="FY103" s="222">
        <f t="shared" si="150"/>
        <v>0</v>
      </c>
      <c r="FZ103" s="222">
        <f t="shared" si="151"/>
        <v>0</v>
      </c>
      <c r="GA103" s="221">
        <f t="shared" si="152"/>
        <v>92.458709874914689</v>
      </c>
      <c r="GB103" s="222">
        <f t="shared" si="153"/>
        <v>0</v>
      </c>
      <c r="GC103" s="222">
        <f t="shared" si="154"/>
        <v>0</v>
      </c>
      <c r="GD103" s="222">
        <f t="shared" si="155"/>
        <v>0</v>
      </c>
      <c r="GE103" s="222">
        <f t="shared" si="156"/>
        <v>0</v>
      </c>
      <c r="GF103" s="222">
        <f t="shared" si="157"/>
        <v>0</v>
      </c>
      <c r="GG103" s="398">
        <f t="shared" si="158"/>
        <v>0</v>
      </c>
      <c r="GH103" s="399">
        <f t="shared" si="159"/>
        <v>0</v>
      </c>
      <c r="GI103" s="398" t="str">
        <f t="shared" si="160"/>
        <v>Na</v>
      </c>
      <c r="GJ103" s="398" t="str">
        <f t="shared" si="161"/>
        <v>Cl</v>
      </c>
    </row>
    <row r="104" spans="1:192" ht="14.25">
      <c r="A104" s="402">
        <f t="shared" si="88"/>
        <v>99</v>
      </c>
      <c r="B104" s="401" t="s">
        <v>13</v>
      </c>
      <c r="C104" s="91" t="s">
        <v>979</v>
      </c>
      <c r="D104" s="91" t="s">
        <v>980</v>
      </c>
      <c r="E104" s="91"/>
      <c r="F104" s="558">
        <v>3481823</v>
      </c>
      <c r="G104" s="157">
        <v>5581290</v>
      </c>
      <c r="H104" s="410">
        <f t="shared" si="89"/>
        <v>481755.84080000001</v>
      </c>
      <c r="I104" s="410">
        <f t="shared" si="90"/>
        <v>5579497.2740000002</v>
      </c>
      <c r="J104" s="408">
        <v>146.5</v>
      </c>
      <c r="K104" s="408" t="s">
        <v>1356</v>
      </c>
      <c r="L104" s="171">
        <v>159.5</v>
      </c>
      <c r="M104" s="171"/>
      <c r="O104" s="171">
        <v>146.5</v>
      </c>
      <c r="P104" s="171"/>
      <c r="Q104" s="401" t="s">
        <v>1367</v>
      </c>
      <c r="R104" s="401" t="s">
        <v>362</v>
      </c>
      <c r="S104" s="134" t="s">
        <v>2663</v>
      </c>
      <c r="T104" s="499" t="str">
        <f t="shared" si="91"/>
        <v>T</v>
      </c>
      <c r="U104" s="499" t="str">
        <f t="shared" si="92"/>
        <v>-</v>
      </c>
      <c r="V104" s="499" t="str">
        <f t="shared" si="93"/>
        <v>B</v>
      </c>
      <c r="W104" s="499" t="str">
        <f t="shared" si="162"/>
        <v>A</v>
      </c>
      <c r="X104" s="529" t="str">
        <f t="shared" si="87"/>
        <v>Na</v>
      </c>
      <c r="Y104" s="530" t="str">
        <f t="shared" si="86"/>
        <v>Cl</v>
      </c>
      <c r="Z104" s="183"/>
      <c r="AA104" s="177">
        <v>29971</v>
      </c>
      <c r="AB104" s="176">
        <v>3</v>
      </c>
      <c r="AC104" s="384"/>
      <c r="AD104" s="2" t="s">
        <v>1536</v>
      </c>
      <c r="AE104" s="70"/>
      <c r="AF104" s="392">
        <v>28.3</v>
      </c>
      <c r="AG104" s="408"/>
      <c r="AH104" s="253">
        <v>6.2</v>
      </c>
      <c r="AI104" s="559"/>
      <c r="AJ104" s="408"/>
      <c r="AK104" s="408"/>
      <c r="AL104" s="408"/>
      <c r="AM104" s="236"/>
      <c r="AN104" s="69"/>
      <c r="AO104" s="401"/>
      <c r="AP104" s="171"/>
      <c r="AQ104" s="69"/>
      <c r="AR104" s="69">
        <v>25522</v>
      </c>
      <c r="AS104" s="507">
        <f t="shared" si="164"/>
        <v>23471.5</v>
      </c>
      <c r="AT104" s="509">
        <f t="shared" si="165"/>
        <v>-1.2510131143780197</v>
      </c>
      <c r="AU104" s="69">
        <v>7120</v>
      </c>
      <c r="AV104" s="388">
        <v>100</v>
      </c>
      <c r="AW104" s="401">
        <v>1190</v>
      </c>
      <c r="AX104" s="69">
        <v>12790</v>
      </c>
      <c r="AY104" s="401">
        <v>39.299999999999997</v>
      </c>
      <c r="AZ104" s="70">
        <v>1964</v>
      </c>
      <c r="BA104" s="401"/>
      <c r="BB104" s="384">
        <v>240</v>
      </c>
      <c r="BC104" s="381"/>
      <c r="BD104" s="69">
        <v>15.7</v>
      </c>
      <c r="BE104" s="69">
        <v>11.2</v>
      </c>
      <c r="BF104" s="69"/>
      <c r="BG104" s="259"/>
      <c r="BH104" s="69"/>
      <c r="BI104" s="259"/>
      <c r="BJ104" s="69">
        <v>1.3</v>
      </c>
      <c r="BK104" s="69"/>
      <c r="BL104" s="401"/>
      <c r="BM104" s="69"/>
      <c r="BN104" s="339"/>
      <c r="BO104" s="143"/>
      <c r="BP104" s="557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1"/>
      <c r="CG104" s="143"/>
      <c r="CH104" s="143"/>
      <c r="CI104" s="143"/>
      <c r="CJ104" s="143"/>
      <c r="CK104" s="143"/>
      <c r="CL104" s="144"/>
      <c r="CM104" s="143"/>
      <c r="CN104" s="143">
        <v>1034</v>
      </c>
      <c r="CO104" s="141"/>
      <c r="CP104" s="69"/>
      <c r="CQ104" s="70"/>
      <c r="CR104" s="69"/>
      <c r="CS104" s="69"/>
      <c r="CT104" s="69"/>
      <c r="CU104" s="69"/>
      <c r="CV104" s="69"/>
      <c r="CW104" s="69"/>
      <c r="CX104" s="69"/>
      <c r="CY104" s="69"/>
      <c r="CZ104" s="69"/>
      <c r="DA104" s="70"/>
      <c r="DB104" s="182"/>
      <c r="DC104" s="182"/>
      <c r="DD104" s="182"/>
      <c r="DE104" s="182"/>
      <c r="DF104" s="182"/>
      <c r="DG104" s="182"/>
      <c r="DH104" s="182"/>
      <c r="DI104" s="481"/>
      <c r="DJ104" s="180"/>
      <c r="DK104" s="180"/>
      <c r="DL104" s="180"/>
      <c r="DM104" s="180"/>
      <c r="DN104" s="180"/>
      <c r="DO104" s="180"/>
      <c r="DP104" s="180"/>
      <c r="DQ104" s="180"/>
      <c r="DR104" s="180"/>
      <c r="DS104" s="181"/>
      <c r="DT104" s="402">
        <f t="shared" si="94"/>
        <v>0</v>
      </c>
      <c r="DU104" s="100">
        <f t="shared" si="95"/>
        <v>0</v>
      </c>
      <c r="DV104" s="100">
        <f t="shared" si="96"/>
        <v>0</v>
      </c>
      <c r="DW104" s="100">
        <f t="shared" si="97"/>
        <v>1</v>
      </c>
      <c r="DX104" s="100">
        <f t="shared" si="98"/>
        <v>0</v>
      </c>
      <c r="DY104" s="229">
        <f t="shared" si="99"/>
        <v>0</v>
      </c>
      <c r="DZ104" s="100">
        <f t="shared" si="100"/>
        <v>0</v>
      </c>
      <c r="EA104" s="400">
        <f t="shared" si="101"/>
        <v>1</v>
      </c>
      <c r="EB104" s="402">
        <f t="shared" si="102"/>
        <v>0</v>
      </c>
      <c r="EC104" s="19">
        <f t="shared" si="103"/>
        <v>0</v>
      </c>
      <c r="ED104" s="19">
        <f t="shared" si="104"/>
        <v>0</v>
      </c>
      <c r="EE104" s="19">
        <f t="shared" si="105"/>
        <v>1</v>
      </c>
      <c r="EF104" s="402">
        <f t="shared" si="106"/>
        <v>0</v>
      </c>
      <c r="EG104" s="400">
        <f t="shared" si="107"/>
        <v>0</v>
      </c>
      <c r="EH104" s="400">
        <f t="shared" si="108"/>
        <v>1</v>
      </c>
      <c r="EI104" s="402">
        <f t="shared" si="109"/>
        <v>0</v>
      </c>
      <c r="EJ104" s="229">
        <f t="shared" si="110"/>
        <v>4</v>
      </c>
      <c r="EK104" s="398">
        <f t="shared" si="111"/>
        <v>7120</v>
      </c>
      <c r="EL104" s="398">
        <f t="shared" si="112"/>
        <v>240</v>
      </c>
      <c r="EM104" s="398">
        <f t="shared" si="113"/>
        <v>100</v>
      </c>
      <c r="EN104" s="398">
        <f t="shared" si="114"/>
        <v>1190</v>
      </c>
      <c r="EO104" s="398" t="str">
        <f t="shared" si="115"/>
        <v/>
      </c>
      <c r="EP104" s="398">
        <f t="shared" si="116"/>
        <v>11.2</v>
      </c>
      <c r="EQ104" s="398">
        <f t="shared" si="117"/>
        <v>1964</v>
      </c>
      <c r="ER104" s="398" t="str">
        <f t="shared" si="118"/>
        <v/>
      </c>
      <c r="ES104" s="398">
        <f t="shared" si="119"/>
        <v>1.3</v>
      </c>
      <c r="ET104" s="398">
        <f t="shared" si="120"/>
        <v>39.299999999999997</v>
      </c>
      <c r="EU104" s="172">
        <f t="shared" si="121"/>
        <v>12790</v>
      </c>
      <c r="EV104" s="57">
        <f t="shared" si="122"/>
        <v>309.70256374566111</v>
      </c>
      <c r="EW104" s="57">
        <f t="shared" si="123"/>
        <v>6.1381074168797953</v>
      </c>
      <c r="EX104" s="57">
        <f t="shared" si="124"/>
        <v>8.2287595145031887</v>
      </c>
      <c r="EY104" s="57">
        <f t="shared" si="125"/>
        <v>59.384200808423572</v>
      </c>
      <c r="EZ104" s="57" t="str">
        <f t="shared" si="126"/>
        <v/>
      </c>
      <c r="FA104" s="57">
        <f t="shared" si="127"/>
        <v>0.60166532366371206</v>
      </c>
      <c r="FB104" s="57">
        <f t="shared" si="128"/>
        <v>32.187698202634998</v>
      </c>
      <c r="FC104" s="57" t="str">
        <f t="shared" si="129"/>
        <v/>
      </c>
      <c r="FD104" s="57">
        <f t="shared" si="130"/>
        <v>2.0966084938448412E-2</v>
      </c>
      <c r="FE104" s="57">
        <f t="shared" si="131"/>
        <v>0.81821645468683957</v>
      </c>
      <c r="FF104" s="56">
        <f t="shared" si="132"/>
        <v>360.75931514963469</v>
      </c>
      <c r="FG104" s="59">
        <f t="shared" si="133"/>
        <v>80.640096964885174</v>
      </c>
      <c r="FH104" s="59">
        <f t="shared" si="134"/>
        <v>1.598235323891477</v>
      </c>
      <c r="FI104" s="59">
        <f t="shared" si="135"/>
        <v>2.1425975850016035</v>
      </c>
      <c r="FJ104" s="59">
        <f t="shared" si="136"/>
        <v>15.462409007715483</v>
      </c>
      <c r="FK104" s="59" t="str">
        <f t="shared" si="137"/>
        <v/>
      </c>
      <c r="FL104" s="59">
        <f t="shared" si="138"/>
        <v>0.15666111850625744</v>
      </c>
      <c r="FM104" s="59">
        <f t="shared" si="139"/>
        <v>8.1739021170440918</v>
      </c>
      <c r="FN104" s="59" t="str">
        <f t="shared" si="140"/>
        <v/>
      </c>
      <c r="FO104" s="59">
        <f t="shared" si="141"/>
        <v>5.3242305487529512E-3</v>
      </c>
      <c r="FP104" s="59">
        <f t="shared" si="142"/>
        <v>0.20778190379011208</v>
      </c>
      <c r="FQ104" s="66">
        <f t="shared" si="143"/>
        <v>91.612991748617048</v>
      </c>
      <c r="FR104" s="331">
        <f t="shared" si="163"/>
        <v>-1.2510131143780197</v>
      </c>
      <c r="FS104" s="331">
        <f t="shared" si="144"/>
        <v>1.2510131143780197</v>
      </c>
      <c r="FT104" s="400">
        <f t="shared" si="145"/>
        <v>0</v>
      </c>
      <c r="FU104" s="400">
        <f t="shared" si="146"/>
        <v>1</v>
      </c>
      <c r="FV104" s="400">
        <f t="shared" si="147"/>
        <v>0</v>
      </c>
      <c r="FW104" s="402">
        <f t="shared" si="148"/>
        <v>0</v>
      </c>
      <c r="FX104" s="222">
        <f t="shared" si="149"/>
        <v>80.640096964885174</v>
      </c>
      <c r="FY104" s="222">
        <f t="shared" si="150"/>
        <v>0</v>
      </c>
      <c r="FZ104" s="222">
        <f t="shared" si="151"/>
        <v>0</v>
      </c>
      <c r="GA104" s="221">
        <f t="shared" si="152"/>
        <v>91.612991748617048</v>
      </c>
      <c r="GB104" s="222">
        <f t="shared" si="153"/>
        <v>0</v>
      </c>
      <c r="GC104" s="222">
        <f t="shared" si="154"/>
        <v>0</v>
      </c>
      <c r="GD104" s="222">
        <f t="shared" si="155"/>
        <v>0</v>
      </c>
      <c r="GE104" s="222">
        <f t="shared" si="156"/>
        <v>0</v>
      </c>
      <c r="GF104" s="222">
        <f t="shared" si="157"/>
        <v>0</v>
      </c>
      <c r="GG104" s="398">
        <f t="shared" si="158"/>
        <v>0</v>
      </c>
      <c r="GH104" s="399">
        <f t="shared" si="159"/>
        <v>0</v>
      </c>
      <c r="GI104" s="398" t="str">
        <f t="shared" si="160"/>
        <v>Na</v>
      </c>
      <c r="GJ104" s="398" t="str">
        <f t="shared" si="161"/>
        <v>Cl</v>
      </c>
    </row>
    <row r="105" spans="1:192" s="69" customFormat="1" ht="14.25">
      <c r="A105" s="402">
        <f t="shared" si="88"/>
        <v>100</v>
      </c>
      <c r="B105" s="401" t="s">
        <v>13</v>
      </c>
      <c r="C105" s="91" t="s">
        <v>979</v>
      </c>
      <c r="D105" s="91" t="s">
        <v>980</v>
      </c>
      <c r="E105" s="91"/>
      <c r="F105" s="558">
        <v>3481823</v>
      </c>
      <c r="G105" s="157">
        <v>5581290</v>
      </c>
      <c r="H105" s="410">
        <f t="shared" si="89"/>
        <v>481755.84080000001</v>
      </c>
      <c r="I105" s="410">
        <f t="shared" si="90"/>
        <v>5579497.2740000002</v>
      </c>
      <c r="J105" s="408">
        <v>146.5</v>
      </c>
      <c r="K105" s="408" t="s">
        <v>1356</v>
      </c>
      <c r="L105" s="171">
        <v>159.5</v>
      </c>
      <c r="M105" s="171"/>
      <c r="N105" s="408"/>
      <c r="O105" s="171">
        <v>146.5</v>
      </c>
      <c r="P105" s="171"/>
      <c r="Q105" s="401" t="s">
        <v>1367</v>
      </c>
      <c r="R105" s="401" t="s">
        <v>362</v>
      </c>
      <c r="S105" s="134" t="s">
        <v>2663</v>
      </c>
      <c r="T105" s="499" t="str">
        <f t="shared" si="91"/>
        <v>T</v>
      </c>
      <c r="U105" s="499" t="str">
        <f t="shared" si="92"/>
        <v>-</v>
      </c>
      <c r="V105" s="499" t="str">
        <f t="shared" si="93"/>
        <v>B</v>
      </c>
      <c r="W105" s="499" t="str">
        <f t="shared" si="162"/>
        <v>-</v>
      </c>
      <c r="X105" s="529" t="str">
        <f t="shared" si="87"/>
        <v>Na</v>
      </c>
      <c r="Y105" s="530" t="str">
        <f t="shared" si="86"/>
        <v>Cl</v>
      </c>
      <c r="Z105" s="183"/>
      <c r="AA105" s="177">
        <v>31392</v>
      </c>
      <c r="AB105" s="176">
        <v>4</v>
      </c>
      <c r="AC105" s="384"/>
      <c r="AD105" s="2" t="s">
        <v>1536</v>
      </c>
      <c r="AE105" s="70"/>
      <c r="AF105" s="392">
        <v>28.6</v>
      </c>
      <c r="AG105" s="408">
        <v>24200</v>
      </c>
      <c r="AH105" s="253">
        <v>6.2</v>
      </c>
      <c r="AI105" s="559"/>
      <c r="AJ105" s="408"/>
      <c r="AK105" s="408"/>
      <c r="AL105" s="408"/>
      <c r="AM105" s="236">
        <v>4.26</v>
      </c>
      <c r="AO105" s="401"/>
      <c r="AP105" s="171"/>
      <c r="AR105" s="69">
        <v>25128</v>
      </c>
      <c r="AS105" s="507">
        <f t="shared" si="164"/>
        <v>23843.5</v>
      </c>
      <c r="AT105" s="509">
        <f t="shared" si="165"/>
        <v>-0.96962898401811781</v>
      </c>
      <c r="AU105" s="69">
        <v>7400</v>
      </c>
      <c r="AV105" s="388">
        <v>95</v>
      </c>
      <c r="AW105" s="182">
        <v>1175</v>
      </c>
      <c r="AX105" s="69">
        <v>13000</v>
      </c>
      <c r="AY105" s="69">
        <v>40.5</v>
      </c>
      <c r="AZ105" s="70">
        <v>1976</v>
      </c>
      <c r="BA105" s="401"/>
      <c r="BB105" s="384">
        <v>130</v>
      </c>
      <c r="BC105" s="381"/>
      <c r="BD105" s="69">
        <v>15.1</v>
      </c>
      <c r="BE105" s="69">
        <v>10.9</v>
      </c>
      <c r="BG105" s="259"/>
      <c r="BI105" s="259"/>
      <c r="BJ105" s="74">
        <v>1</v>
      </c>
      <c r="BL105" s="401"/>
      <c r="BN105" s="339"/>
      <c r="BO105" s="143"/>
      <c r="BP105" s="557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1"/>
      <c r="CG105" s="143"/>
      <c r="CH105" s="143"/>
      <c r="CI105" s="143"/>
      <c r="CJ105" s="143"/>
      <c r="CK105" s="143"/>
      <c r="CL105" s="144"/>
      <c r="CM105" s="143"/>
      <c r="CN105" s="143">
        <v>902</v>
      </c>
      <c r="CO105" s="141"/>
      <c r="CQ105" s="70"/>
      <c r="DA105" s="70"/>
      <c r="DB105" s="182"/>
      <c r="DC105" s="182"/>
      <c r="DD105" s="182"/>
      <c r="DE105" s="182"/>
      <c r="DF105" s="182"/>
      <c r="DG105" s="182"/>
      <c r="DH105" s="182"/>
      <c r="DI105" s="481"/>
      <c r="DJ105" s="180"/>
      <c r="DK105" s="180"/>
      <c r="DL105" s="180"/>
      <c r="DM105" s="180"/>
      <c r="DN105" s="180"/>
      <c r="DO105" s="180"/>
      <c r="DP105" s="180"/>
      <c r="DQ105" s="180"/>
      <c r="DR105" s="180"/>
      <c r="DS105" s="181"/>
      <c r="DT105" s="402">
        <f t="shared" si="94"/>
        <v>0</v>
      </c>
      <c r="DU105" s="100">
        <f t="shared" si="95"/>
        <v>0</v>
      </c>
      <c r="DV105" s="100">
        <f t="shared" si="96"/>
        <v>0</v>
      </c>
      <c r="DW105" s="100">
        <f t="shared" si="97"/>
        <v>1</v>
      </c>
      <c r="DX105" s="100">
        <f t="shared" si="98"/>
        <v>0</v>
      </c>
      <c r="DY105" s="229">
        <f t="shared" si="99"/>
        <v>0</v>
      </c>
      <c r="DZ105" s="100">
        <f t="shared" si="100"/>
        <v>0</v>
      </c>
      <c r="EA105" s="400">
        <f t="shared" si="101"/>
        <v>1</v>
      </c>
      <c r="EB105" s="402">
        <f t="shared" si="102"/>
        <v>0</v>
      </c>
      <c r="EC105" s="19">
        <f t="shared" si="103"/>
        <v>0</v>
      </c>
      <c r="ED105" s="19">
        <f t="shared" si="104"/>
        <v>0</v>
      </c>
      <c r="EE105" s="19">
        <f t="shared" si="105"/>
        <v>1</v>
      </c>
      <c r="EF105" s="402">
        <f t="shared" si="106"/>
        <v>0</v>
      </c>
      <c r="EG105" s="400">
        <f t="shared" si="107"/>
        <v>1</v>
      </c>
      <c r="EH105" s="400">
        <f t="shared" si="108"/>
        <v>0</v>
      </c>
      <c r="EI105" s="402">
        <f t="shared" si="109"/>
        <v>0</v>
      </c>
      <c r="EJ105" s="229">
        <f t="shared" si="110"/>
        <v>3</v>
      </c>
      <c r="EK105" s="398">
        <f t="shared" si="111"/>
        <v>7400</v>
      </c>
      <c r="EL105" s="398">
        <f t="shared" si="112"/>
        <v>130</v>
      </c>
      <c r="EM105" s="398">
        <f t="shared" si="113"/>
        <v>95</v>
      </c>
      <c r="EN105" s="398">
        <f t="shared" si="114"/>
        <v>1175</v>
      </c>
      <c r="EO105" s="398" t="str">
        <f t="shared" si="115"/>
        <v/>
      </c>
      <c r="EP105" s="398">
        <f t="shared" si="116"/>
        <v>10.9</v>
      </c>
      <c r="EQ105" s="398">
        <f t="shared" si="117"/>
        <v>1976</v>
      </c>
      <c r="ER105" s="398" t="str">
        <f t="shared" si="118"/>
        <v/>
      </c>
      <c r="ES105" s="398">
        <f t="shared" si="119"/>
        <v>1</v>
      </c>
      <c r="ET105" s="398">
        <f t="shared" si="120"/>
        <v>40.5</v>
      </c>
      <c r="EU105" s="172">
        <f t="shared" si="121"/>
        <v>13000</v>
      </c>
      <c r="EV105" s="57">
        <f t="shared" si="122"/>
        <v>321.88187805026575</v>
      </c>
      <c r="EW105" s="57">
        <f t="shared" si="123"/>
        <v>3.3248081841432224</v>
      </c>
      <c r="EX105" s="57">
        <f t="shared" si="124"/>
        <v>7.8173215387780299</v>
      </c>
      <c r="EY105" s="57">
        <f t="shared" si="125"/>
        <v>58.635660462098905</v>
      </c>
      <c r="EZ105" s="57" t="str">
        <f t="shared" si="126"/>
        <v/>
      </c>
      <c r="FA105" s="57">
        <f t="shared" si="127"/>
        <v>0.5855492882084341</v>
      </c>
      <c r="FB105" s="57">
        <f t="shared" si="128"/>
        <v>32.384364383099161</v>
      </c>
      <c r="FC105" s="57" t="str">
        <f t="shared" si="129"/>
        <v/>
      </c>
      <c r="FD105" s="57">
        <f t="shared" si="130"/>
        <v>1.6127757644960317E-2</v>
      </c>
      <c r="FE105" s="57">
        <f t="shared" si="131"/>
        <v>0.84320016322689584</v>
      </c>
      <c r="FF105" s="56">
        <f t="shared" si="132"/>
        <v>366.68265026937064</v>
      </c>
      <c r="FG105" s="59">
        <f t="shared" si="133"/>
        <v>82.061390087180868</v>
      </c>
      <c r="FH105" s="59">
        <f t="shared" si="134"/>
        <v>0.84763511079496512</v>
      </c>
      <c r="FI105" s="59">
        <f t="shared" si="135"/>
        <v>1.9929679673684733</v>
      </c>
      <c r="FJ105" s="59">
        <f t="shared" si="136"/>
        <v>14.948725399969168</v>
      </c>
      <c r="FK105" s="59" t="str">
        <f t="shared" si="137"/>
        <v/>
      </c>
      <c r="FL105" s="59">
        <f t="shared" si="138"/>
        <v>0.14928143468654567</v>
      </c>
      <c r="FM105" s="59">
        <f t="shared" si="139"/>
        <v>8.097582213444781</v>
      </c>
      <c r="FN105" s="59" t="str">
        <f t="shared" si="140"/>
        <v/>
      </c>
      <c r="FO105" s="59">
        <f t="shared" si="141"/>
        <v>4.0326820036873864E-3</v>
      </c>
      <c r="FP105" s="59">
        <f t="shared" si="142"/>
        <v>0.2108388654273913</v>
      </c>
      <c r="FQ105" s="66">
        <f t="shared" si="143"/>
        <v>91.687546239124131</v>
      </c>
      <c r="FR105" s="331">
        <f t="shared" si="163"/>
        <v>-0.96962898401811781</v>
      </c>
      <c r="FS105" s="331">
        <f t="shared" si="144"/>
        <v>0.96962898401811781</v>
      </c>
      <c r="FT105" s="400">
        <f t="shared" si="145"/>
        <v>0</v>
      </c>
      <c r="FU105" s="400">
        <f t="shared" si="146"/>
        <v>1</v>
      </c>
      <c r="FV105" s="400">
        <f t="shared" si="147"/>
        <v>0</v>
      </c>
      <c r="FW105" s="402">
        <f t="shared" si="148"/>
        <v>0</v>
      </c>
      <c r="FX105" s="222">
        <f t="shared" si="149"/>
        <v>82.061390087180868</v>
      </c>
      <c r="FY105" s="222">
        <f t="shared" si="150"/>
        <v>0</v>
      </c>
      <c r="FZ105" s="222">
        <f t="shared" si="151"/>
        <v>0</v>
      </c>
      <c r="GA105" s="221">
        <f t="shared" si="152"/>
        <v>91.687546239124131</v>
      </c>
      <c r="GB105" s="222">
        <f t="shared" si="153"/>
        <v>0</v>
      </c>
      <c r="GC105" s="222">
        <f t="shared" si="154"/>
        <v>0</v>
      </c>
      <c r="GD105" s="222">
        <f t="shared" si="155"/>
        <v>0</v>
      </c>
      <c r="GE105" s="222">
        <f t="shared" si="156"/>
        <v>0</v>
      </c>
      <c r="GF105" s="222">
        <f t="shared" si="157"/>
        <v>0</v>
      </c>
      <c r="GG105" s="398">
        <f t="shared" si="158"/>
        <v>0</v>
      </c>
      <c r="GH105" s="399">
        <f t="shared" si="159"/>
        <v>0</v>
      </c>
      <c r="GI105" s="398" t="str">
        <f t="shared" si="160"/>
        <v>Na</v>
      </c>
      <c r="GJ105" s="398" t="str">
        <f t="shared" si="161"/>
        <v>Cl</v>
      </c>
    </row>
    <row r="106" spans="1:192" s="69" customFormat="1" ht="14.25">
      <c r="A106" s="402">
        <f t="shared" si="88"/>
        <v>101</v>
      </c>
      <c r="B106" s="401" t="s">
        <v>13</v>
      </c>
      <c r="C106" s="91" t="s">
        <v>979</v>
      </c>
      <c r="D106" s="91" t="s">
        <v>980</v>
      </c>
      <c r="E106" s="91"/>
      <c r="F106" s="558">
        <v>3481823</v>
      </c>
      <c r="G106" s="157">
        <v>5581290</v>
      </c>
      <c r="H106" s="409">
        <f t="shared" si="89"/>
        <v>481755.84080000001</v>
      </c>
      <c r="I106" s="405">
        <f t="shared" si="90"/>
        <v>5579497.2740000002</v>
      </c>
      <c r="J106" s="408">
        <v>146.5</v>
      </c>
      <c r="K106" s="408" t="s">
        <v>1356</v>
      </c>
      <c r="L106" s="171">
        <v>159.5</v>
      </c>
      <c r="M106" s="171"/>
      <c r="N106" s="408"/>
      <c r="O106" s="171">
        <v>146.5</v>
      </c>
      <c r="P106" s="171"/>
      <c r="Q106" s="401" t="s">
        <v>1367</v>
      </c>
      <c r="R106" s="401" t="s">
        <v>362</v>
      </c>
      <c r="S106" s="166" t="s">
        <v>2663</v>
      </c>
      <c r="T106" s="499" t="str">
        <f t="shared" si="91"/>
        <v>T</v>
      </c>
      <c r="U106" s="499" t="str">
        <f t="shared" si="92"/>
        <v>-</v>
      </c>
      <c r="V106" s="499" t="str">
        <f t="shared" si="93"/>
        <v>B</v>
      </c>
      <c r="W106" s="499" t="str">
        <f t="shared" si="162"/>
        <v>A</v>
      </c>
      <c r="X106" s="529" t="str">
        <f t="shared" si="87"/>
        <v>Na</v>
      </c>
      <c r="Y106" s="530" t="str">
        <f t="shared" si="86"/>
        <v>Cl</v>
      </c>
      <c r="Z106" s="183"/>
      <c r="AA106" s="177">
        <v>36102</v>
      </c>
      <c r="AB106" s="176">
        <v>5</v>
      </c>
      <c r="AC106" s="132" t="s">
        <v>492</v>
      </c>
      <c r="AD106" s="166" t="s">
        <v>1540</v>
      </c>
      <c r="AE106" s="183"/>
      <c r="AF106" s="392">
        <v>29.9</v>
      </c>
      <c r="AG106" s="408">
        <v>37400</v>
      </c>
      <c r="AH106" s="408">
        <v>5.96</v>
      </c>
      <c r="AI106" s="559">
        <v>215</v>
      </c>
      <c r="AJ106" s="408">
        <v>1.0194000000000001</v>
      </c>
      <c r="AK106" s="408">
        <v>17</v>
      </c>
      <c r="AL106" s="408"/>
      <c r="AM106" s="236">
        <v>4.3</v>
      </c>
      <c r="AN106" s="69">
        <v>168</v>
      </c>
      <c r="AO106" s="401">
        <v>90</v>
      </c>
      <c r="AP106" s="171"/>
      <c r="AQ106" s="69">
        <v>23400</v>
      </c>
      <c r="AR106" s="69">
        <v>24437</v>
      </c>
      <c r="AS106" s="507">
        <f t="shared" si="164"/>
        <v>24467.378000000001</v>
      </c>
      <c r="AT106" s="509">
        <f t="shared" si="165"/>
        <v>-0.24467327509367259</v>
      </c>
      <c r="AU106" s="69">
        <v>7610</v>
      </c>
      <c r="AV106" s="69">
        <v>82.4</v>
      </c>
      <c r="AW106" s="401">
        <v>1060</v>
      </c>
      <c r="AX106" s="401">
        <v>13100</v>
      </c>
      <c r="AY106" s="161">
        <v>34</v>
      </c>
      <c r="AZ106" s="70">
        <v>1970</v>
      </c>
      <c r="BA106" s="69">
        <v>7.54</v>
      </c>
      <c r="BB106" s="384">
        <v>414</v>
      </c>
      <c r="BC106" s="74">
        <v>29</v>
      </c>
      <c r="BD106" s="74">
        <v>15</v>
      </c>
      <c r="BE106" s="381">
        <v>11.3</v>
      </c>
      <c r="BF106" s="381">
        <v>1.66</v>
      </c>
      <c r="BG106" s="381">
        <v>0.1</v>
      </c>
      <c r="BH106" s="259">
        <v>7.4</v>
      </c>
      <c r="BI106" s="91" t="s">
        <v>1406</v>
      </c>
      <c r="BJ106" s="69">
        <v>88.3</v>
      </c>
      <c r="BK106" s="69">
        <v>2.7E-2</v>
      </c>
      <c r="BL106" s="401"/>
      <c r="BM106" s="69">
        <v>20.9</v>
      </c>
      <c r="BN106" s="70">
        <v>9.1999999999999993</v>
      </c>
      <c r="BO106" s="143">
        <v>4</v>
      </c>
      <c r="BP106" s="557">
        <v>120</v>
      </c>
      <c r="BQ106" s="143">
        <v>240</v>
      </c>
      <c r="BR106" s="143">
        <v>1800</v>
      </c>
      <c r="BS106" s="143"/>
      <c r="BT106" s="143" t="s">
        <v>1407</v>
      </c>
      <c r="BU106" s="143" t="s">
        <v>1407</v>
      </c>
      <c r="BV106" s="143" t="s">
        <v>1406</v>
      </c>
      <c r="BW106" s="143"/>
      <c r="BX106" s="143">
        <v>10</v>
      </c>
      <c r="BY106" s="143" t="s">
        <v>1525</v>
      </c>
      <c r="BZ106" s="143">
        <v>8</v>
      </c>
      <c r="CA106" s="143">
        <v>16</v>
      </c>
      <c r="CB106" s="143">
        <v>116</v>
      </c>
      <c r="CC106" s="143"/>
      <c r="CD106" s="143" t="s">
        <v>1525</v>
      </c>
      <c r="CE106" s="143" t="s">
        <v>1404</v>
      </c>
      <c r="CF106" s="141">
        <v>100</v>
      </c>
      <c r="CG106" s="143"/>
      <c r="CH106" s="143"/>
      <c r="CI106" s="143"/>
      <c r="CJ106" s="143"/>
      <c r="CK106" s="143">
        <v>7</v>
      </c>
      <c r="CL106" s="144">
        <v>4130</v>
      </c>
      <c r="CM106" s="143">
        <v>0.5</v>
      </c>
      <c r="CN106" s="143">
        <v>2258</v>
      </c>
      <c r="CO106" s="141" t="s">
        <v>1541</v>
      </c>
      <c r="CQ106" s="70"/>
      <c r="CR106" s="69">
        <v>47.5</v>
      </c>
      <c r="CS106" s="69">
        <v>39.9</v>
      </c>
      <c r="CT106" s="69">
        <v>12.6</v>
      </c>
      <c r="CX106" s="91" t="s">
        <v>1407</v>
      </c>
      <c r="DA106" s="70"/>
      <c r="DB106" s="182"/>
      <c r="DC106" s="182"/>
      <c r="DD106" s="182"/>
      <c r="DE106" s="182"/>
      <c r="DF106" s="182"/>
      <c r="DG106" s="182"/>
      <c r="DH106" s="182"/>
      <c r="DI106" s="481"/>
      <c r="DJ106" s="180"/>
      <c r="DK106" s="180"/>
      <c r="DL106" s="180"/>
      <c r="DM106" s="180"/>
      <c r="DN106" s="143" t="s">
        <v>1407</v>
      </c>
      <c r="DO106" s="180">
        <v>4.3</v>
      </c>
      <c r="DP106" s="180">
        <v>7.5</v>
      </c>
      <c r="DQ106" s="143" t="s">
        <v>1407</v>
      </c>
      <c r="DR106" s="143" t="s">
        <v>1407</v>
      </c>
      <c r="DS106" s="144" t="s">
        <v>1407</v>
      </c>
      <c r="DT106" s="402">
        <f t="shared" si="94"/>
        <v>0</v>
      </c>
      <c r="DU106" s="100">
        <f t="shared" si="95"/>
        <v>0</v>
      </c>
      <c r="DV106" s="100">
        <f t="shared" si="96"/>
        <v>0</v>
      </c>
      <c r="DW106" s="100">
        <f t="shared" si="97"/>
        <v>1</v>
      </c>
      <c r="DX106" s="100">
        <f t="shared" si="98"/>
        <v>0</v>
      </c>
      <c r="DY106" s="229">
        <f t="shared" si="99"/>
        <v>0</v>
      </c>
      <c r="DZ106" s="100">
        <f t="shared" si="100"/>
        <v>0</v>
      </c>
      <c r="EA106" s="400">
        <f t="shared" si="101"/>
        <v>1</v>
      </c>
      <c r="EB106" s="402">
        <f t="shared" si="102"/>
        <v>0</v>
      </c>
      <c r="EC106" s="19">
        <f t="shared" si="103"/>
        <v>0</v>
      </c>
      <c r="ED106" s="19">
        <f t="shared" si="104"/>
        <v>0</v>
      </c>
      <c r="EE106" s="19">
        <f t="shared" si="105"/>
        <v>1</v>
      </c>
      <c r="EF106" s="402">
        <f t="shared" si="106"/>
        <v>0</v>
      </c>
      <c r="EG106" s="400">
        <f t="shared" si="107"/>
        <v>0</v>
      </c>
      <c r="EH106" s="400">
        <f t="shared" si="108"/>
        <v>1</v>
      </c>
      <c r="EI106" s="402">
        <f t="shared" si="109"/>
        <v>0</v>
      </c>
      <c r="EJ106" s="229">
        <f t="shared" si="110"/>
        <v>4</v>
      </c>
      <c r="EK106" s="398">
        <f t="shared" si="111"/>
        <v>7610</v>
      </c>
      <c r="EL106" s="398">
        <f t="shared" si="112"/>
        <v>414</v>
      </c>
      <c r="EM106" s="398">
        <f t="shared" si="113"/>
        <v>82.4</v>
      </c>
      <c r="EN106" s="398">
        <f t="shared" si="114"/>
        <v>1060</v>
      </c>
      <c r="EO106" s="398">
        <f t="shared" si="115"/>
        <v>1.66</v>
      </c>
      <c r="EP106" s="398">
        <f t="shared" si="116"/>
        <v>11.3</v>
      </c>
      <c r="EQ106" s="398">
        <f t="shared" si="117"/>
        <v>1970</v>
      </c>
      <c r="ER106" s="398" t="str">
        <f t="shared" si="118"/>
        <v/>
      </c>
      <c r="ES106" s="398">
        <f t="shared" si="119"/>
        <v>88.3</v>
      </c>
      <c r="ET106" s="398">
        <f t="shared" si="120"/>
        <v>34</v>
      </c>
      <c r="EU106" s="172">
        <f t="shared" si="121"/>
        <v>13100</v>
      </c>
      <c r="EV106" s="57">
        <f t="shared" si="122"/>
        <v>331.01636377871927</v>
      </c>
      <c r="EW106" s="57">
        <f t="shared" si="123"/>
        <v>10.588235294117647</v>
      </c>
      <c r="EX106" s="57">
        <f t="shared" si="124"/>
        <v>6.7804978399506286</v>
      </c>
      <c r="EY106" s="57">
        <f t="shared" si="125"/>
        <v>52.896851140276453</v>
      </c>
      <c r="EZ106" s="57">
        <f t="shared" si="126"/>
        <v>6.0534232837997984E-2</v>
      </c>
      <c r="FA106" s="57">
        <f t="shared" si="127"/>
        <v>0.60703733548213812</v>
      </c>
      <c r="FB106" s="57">
        <f t="shared" si="128"/>
        <v>32.286031292867079</v>
      </c>
      <c r="FC106" s="57" t="str">
        <f t="shared" si="129"/>
        <v/>
      </c>
      <c r="FD106" s="57">
        <f t="shared" si="130"/>
        <v>1.4240810000499959</v>
      </c>
      <c r="FE106" s="57">
        <f t="shared" si="131"/>
        <v>0.70787174196825819</v>
      </c>
      <c r="FF106" s="56">
        <f t="shared" si="132"/>
        <v>369.50328604067352</v>
      </c>
      <c r="FG106" s="59">
        <f t="shared" si="133"/>
        <v>82.352720334264802</v>
      </c>
      <c r="FH106" s="59">
        <f t="shared" si="134"/>
        <v>2.6342201637885334</v>
      </c>
      <c r="FI106" s="59">
        <f t="shared" si="135"/>
        <v>1.6869028345493513</v>
      </c>
      <c r="FJ106" s="59">
        <f t="shared" si="136"/>
        <v>13.16007323260458</v>
      </c>
      <c r="FK106" s="59">
        <f t="shared" si="137"/>
        <v>1.5060158025569516E-2</v>
      </c>
      <c r="FL106" s="59">
        <f t="shared" si="138"/>
        <v>0.15102327676717622</v>
      </c>
      <c r="FM106" s="59">
        <f t="shared" si="139"/>
        <v>7.9931495775965322</v>
      </c>
      <c r="FN106" s="59" t="str">
        <f t="shared" si="140"/>
        <v/>
      </c>
      <c r="FO106" s="59">
        <f t="shared" si="141"/>
        <v>0.35256400332262838</v>
      </c>
      <c r="FP106" s="59">
        <f t="shared" si="142"/>
        <v>0.1752499297290884</v>
      </c>
      <c r="FQ106" s="66">
        <f t="shared" si="143"/>
        <v>91.479036489351756</v>
      </c>
      <c r="FR106" s="331">
        <f t="shared" si="163"/>
        <v>-0.24467327509367259</v>
      </c>
      <c r="FS106" s="331">
        <f t="shared" si="144"/>
        <v>0.24467327509367259</v>
      </c>
      <c r="FT106" s="400">
        <f t="shared" si="145"/>
        <v>0</v>
      </c>
      <c r="FU106" s="400">
        <f t="shared" si="146"/>
        <v>1</v>
      </c>
      <c r="FV106" s="400">
        <f t="shared" si="147"/>
        <v>0</v>
      </c>
      <c r="FW106" s="402">
        <f t="shared" si="148"/>
        <v>0</v>
      </c>
      <c r="FX106" s="222">
        <f t="shared" si="149"/>
        <v>82.352720334264802</v>
      </c>
      <c r="FY106" s="222">
        <f t="shared" si="150"/>
        <v>0</v>
      </c>
      <c r="FZ106" s="222">
        <f t="shared" si="151"/>
        <v>0</v>
      </c>
      <c r="GA106" s="221">
        <f t="shared" si="152"/>
        <v>91.479036489351756</v>
      </c>
      <c r="GB106" s="222">
        <f t="shared" si="153"/>
        <v>0</v>
      </c>
      <c r="GC106" s="222">
        <f t="shared" si="154"/>
        <v>0</v>
      </c>
      <c r="GD106" s="222">
        <f t="shared" si="155"/>
        <v>0</v>
      </c>
      <c r="GE106" s="222">
        <f t="shared" si="156"/>
        <v>0</v>
      </c>
      <c r="GF106" s="222">
        <f t="shared" si="157"/>
        <v>0</v>
      </c>
      <c r="GG106" s="398">
        <f t="shared" si="158"/>
        <v>0</v>
      </c>
      <c r="GH106" s="399">
        <f t="shared" si="159"/>
        <v>0</v>
      </c>
      <c r="GI106" s="398" t="str">
        <f t="shared" si="160"/>
        <v>Na</v>
      </c>
      <c r="GJ106" s="398" t="str">
        <f t="shared" si="161"/>
        <v>Cl</v>
      </c>
    </row>
    <row r="107" spans="1:192" s="69" customFormat="1" ht="14.25">
      <c r="A107" s="402">
        <f t="shared" si="88"/>
        <v>102</v>
      </c>
      <c r="B107" s="401" t="s">
        <v>13</v>
      </c>
      <c r="C107" s="91" t="s">
        <v>979</v>
      </c>
      <c r="D107" s="91" t="s">
        <v>980</v>
      </c>
      <c r="E107" s="91"/>
      <c r="F107" s="558">
        <v>3481823</v>
      </c>
      <c r="G107" s="157">
        <v>5581290</v>
      </c>
      <c r="H107" s="409">
        <f t="shared" si="89"/>
        <v>481755.84080000001</v>
      </c>
      <c r="I107" s="405">
        <f t="shared" si="90"/>
        <v>5579497.2740000002</v>
      </c>
      <c r="J107" s="408">
        <v>146.5</v>
      </c>
      <c r="K107" s="408" t="s">
        <v>1356</v>
      </c>
      <c r="L107" s="171">
        <v>159.5</v>
      </c>
      <c r="M107" s="171"/>
      <c r="N107" s="408"/>
      <c r="O107" s="171">
        <v>146.5</v>
      </c>
      <c r="P107" s="171"/>
      <c r="Q107" s="401" t="s">
        <v>1367</v>
      </c>
      <c r="R107" s="401" t="s">
        <v>362</v>
      </c>
      <c r="S107" s="166" t="s">
        <v>2663</v>
      </c>
      <c r="T107" s="499" t="str">
        <f t="shared" si="91"/>
        <v>-</v>
      </c>
      <c r="U107" s="499" t="str">
        <f t="shared" si="92"/>
        <v>-</v>
      </c>
      <c r="V107" s="499" t="str">
        <f t="shared" si="93"/>
        <v>-</v>
      </c>
      <c r="W107" s="499" t="str">
        <f t="shared" si="162"/>
        <v>-</v>
      </c>
      <c r="X107" s="529" t="str">
        <f t="shared" si="87"/>
        <v/>
      </c>
      <c r="Y107" s="530" t="str">
        <f t="shared" si="86"/>
        <v/>
      </c>
      <c r="Z107" s="183"/>
      <c r="AA107" s="193" t="s">
        <v>1462</v>
      </c>
      <c r="AB107" s="176">
        <v>6</v>
      </c>
      <c r="AC107" s="170" t="s">
        <v>964</v>
      </c>
      <c r="AD107" s="91" t="s">
        <v>1463</v>
      </c>
      <c r="AE107" s="61" t="s">
        <v>1454</v>
      </c>
      <c r="AF107" s="392" t="s">
        <v>3116</v>
      </c>
      <c r="AG107" s="408"/>
      <c r="AH107" s="408"/>
      <c r="AI107" s="559"/>
      <c r="AJ107" s="408"/>
      <c r="AK107" s="408"/>
      <c r="AL107" s="408"/>
      <c r="AM107" s="236"/>
      <c r="AO107" s="401"/>
      <c r="AP107" s="171"/>
      <c r="AS107" s="508"/>
      <c r="AT107" s="511"/>
      <c r="AU107" s="403"/>
      <c r="AV107" s="403"/>
      <c r="AW107" s="55"/>
      <c r="AX107" s="55"/>
      <c r="AY107" s="423"/>
      <c r="AZ107" s="53"/>
      <c r="BB107" s="384"/>
      <c r="BC107" s="74"/>
      <c r="BD107" s="74"/>
      <c r="BE107" s="381"/>
      <c r="BF107" s="381"/>
      <c r="BG107" s="381"/>
      <c r="BH107" s="259"/>
      <c r="BL107" s="401"/>
      <c r="BN107" s="70"/>
      <c r="BO107" s="143"/>
      <c r="BP107" s="557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1"/>
      <c r="CG107" s="143"/>
      <c r="CH107" s="143"/>
      <c r="CI107" s="143"/>
      <c r="CJ107" s="143"/>
      <c r="CK107" s="143"/>
      <c r="CL107" s="144"/>
      <c r="CM107" s="143"/>
      <c r="CN107" s="143" t="s">
        <v>3116</v>
      </c>
      <c r="CO107" s="141"/>
      <c r="CQ107" s="70"/>
      <c r="CX107" s="91"/>
      <c r="DA107" s="70"/>
      <c r="DB107" s="182">
        <v>-63.5</v>
      </c>
      <c r="DC107" s="141" t="s">
        <v>1542</v>
      </c>
      <c r="DD107" s="182"/>
      <c r="DE107" s="182"/>
      <c r="DF107" s="182"/>
      <c r="DG107" s="182">
        <v>-9.11</v>
      </c>
      <c r="DH107" s="182"/>
      <c r="DI107" s="481"/>
      <c r="DJ107" s="180"/>
      <c r="DK107" s="180"/>
      <c r="DL107" s="180"/>
      <c r="DM107" s="180"/>
      <c r="DN107" s="143"/>
      <c r="DO107" s="180"/>
      <c r="DP107" s="180"/>
      <c r="DQ107" s="143"/>
      <c r="DR107" s="143"/>
      <c r="DS107" s="144"/>
      <c r="DT107" s="402">
        <f t="shared" si="94"/>
        <v>0</v>
      </c>
      <c r="DU107" s="100">
        <f t="shared" si="95"/>
        <v>0</v>
      </c>
      <c r="DV107" s="100">
        <f t="shared" si="96"/>
        <v>0</v>
      </c>
      <c r="DW107" s="100">
        <f t="shared" si="97"/>
        <v>1</v>
      </c>
      <c r="DX107" s="100">
        <f t="shared" si="98"/>
        <v>0</v>
      </c>
      <c r="DY107" s="229">
        <f t="shared" si="99"/>
        <v>0</v>
      </c>
      <c r="DZ107" s="100">
        <f t="shared" si="100"/>
        <v>0</v>
      </c>
      <c r="EA107" s="400">
        <f t="shared" si="101"/>
        <v>0</v>
      </c>
      <c r="EB107" s="402">
        <f t="shared" si="102"/>
        <v>1</v>
      </c>
      <c r="EC107" s="19">
        <f t="shared" si="103"/>
        <v>0</v>
      </c>
      <c r="ED107" s="19">
        <f t="shared" si="104"/>
        <v>0</v>
      </c>
      <c r="EE107" s="19">
        <f t="shared" si="105"/>
        <v>0</v>
      </c>
      <c r="EF107" s="402">
        <f t="shared" si="106"/>
        <v>1</v>
      </c>
      <c r="EG107" s="400">
        <f t="shared" si="107"/>
        <v>0</v>
      </c>
      <c r="EH107" s="400">
        <f t="shared" si="108"/>
        <v>0</v>
      </c>
      <c r="EI107" s="402">
        <f t="shared" si="109"/>
        <v>1</v>
      </c>
      <c r="EJ107" s="229">
        <f t="shared" si="110"/>
        <v>1</v>
      </c>
      <c r="EK107" s="398" t="str">
        <f t="shared" si="111"/>
        <v/>
      </c>
      <c r="EL107" s="398" t="str">
        <f t="shared" si="112"/>
        <v/>
      </c>
      <c r="EM107" s="398" t="str">
        <f t="shared" si="113"/>
        <v/>
      </c>
      <c r="EN107" s="398" t="str">
        <f t="shared" si="114"/>
        <v/>
      </c>
      <c r="EO107" s="398" t="str">
        <f t="shared" si="115"/>
        <v/>
      </c>
      <c r="EP107" s="398" t="str">
        <f t="shared" si="116"/>
        <v/>
      </c>
      <c r="EQ107" s="398" t="str">
        <f t="shared" si="117"/>
        <v/>
      </c>
      <c r="ER107" s="398" t="str">
        <f t="shared" si="118"/>
        <v/>
      </c>
      <c r="ES107" s="398" t="str">
        <f t="shared" si="119"/>
        <v/>
      </c>
      <c r="ET107" s="398" t="str">
        <f t="shared" si="120"/>
        <v/>
      </c>
      <c r="EU107" s="172" t="str">
        <f t="shared" si="121"/>
        <v/>
      </c>
      <c r="EV107" s="57" t="str">
        <f t="shared" si="122"/>
        <v/>
      </c>
      <c r="EW107" s="57" t="str">
        <f t="shared" si="123"/>
        <v/>
      </c>
      <c r="EX107" s="57" t="str">
        <f t="shared" si="124"/>
        <v/>
      </c>
      <c r="EY107" s="57" t="str">
        <f t="shared" si="125"/>
        <v/>
      </c>
      <c r="EZ107" s="57" t="str">
        <f t="shared" si="126"/>
        <v/>
      </c>
      <c r="FA107" s="57" t="str">
        <f t="shared" si="127"/>
        <v/>
      </c>
      <c r="FB107" s="57" t="str">
        <f t="shared" si="128"/>
        <v/>
      </c>
      <c r="FC107" s="57" t="str">
        <f t="shared" si="129"/>
        <v/>
      </c>
      <c r="FD107" s="57" t="str">
        <f t="shared" si="130"/>
        <v/>
      </c>
      <c r="FE107" s="57" t="str">
        <f t="shared" si="131"/>
        <v/>
      </c>
      <c r="FF107" s="56" t="str">
        <f t="shared" si="132"/>
        <v/>
      </c>
      <c r="FG107" s="59" t="str">
        <f t="shared" si="133"/>
        <v/>
      </c>
      <c r="FH107" s="59" t="str">
        <f t="shared" si="134"/>
        <v/>
      </c>
      <c r="FI107" s="59" t="str">
        <f t="shared" si="135"/>
        <v/>
      </c>
      <c r="FJ107" s="59" t="str">
        <f t="shared" si="136"/>
        <v/>
      </c>
      <c r="FK107" s="59" t="str">
        <f t="shared" si="137"/>
        <v/>
      </c>
      <c r="FL107" s="59" t="str">
        <f t="shared" si="138"/>
        <v/>
      </c>
      <c r="FM107" s="59" t="str">
        <f t="shared" si="139"/>
        <v/>
      </c>
      <c r="FN107" s="59" t="str">
        <f t="shared" si="140"/>
        <v/>
      </c>
      <c r="FO107" s="59" t="str">
        <f t="shared" si="141"/>
        <v/>
      </c>
      <c r="FP107" s="59" t="str">
        <f t="shared" si="142"/>
        <v/>
      </c>
      <c r="FQ107" s="66" t="str">
        <f t="shared" si="143"/>
        <v/>
      </c>
      <c r="FR107" s="331" t="str">
        <f t="shared" si="163"/>
        <v/>
      </c>
      <c r="FS107" s="331">
        <f t="shared" si="144"/>
        <v>0</v>
      </c>
      <c r="FT107" s="400">
        <f t="shared" si="145"/>
        <v>1</v>
      </c>
      <c r="FU107" s="400">
        <f t="shared" si="146"/>
        <v>0</v>
      </c>
      <c r="FV107" s="400">
        <f t="shared" si="147"/>
        <v>0</v>
      </c>
      <c r="FW107" s="402">
        <f t="shared" si="148"/>
        <v>0</v>
      </c>
      <c r="FX107" s="222">
        <f t="shared" si="149"/>
        <v>0</v>
      </c>
      <c r="FY107" s="222">
        <f t="shared" si="150"/>
        <v>0</v>
      </c>
      <c r="FZ107" s="222">
        <f t="shared" si="151"/>
        <v>0</v>
      </c>
      <c r="GA107" s="221">
        <f t="shared" si="152"/>
        <v>0</v>
      </c>
      <c r="GB107" s="222">
        <f t="shared" si="153"/>
        <v>0</v>
      </c>
      <c r="GC107" s="222">
        <f t="shared" si="154"/>
        <v>0</v>
      </c>
      <c r="GD107" s="222">
        <f t="shared" si="155"/>
        <v>0</v>
      </c>
      <c r="GE107" s="222">
        <f t="shared" si="156"/>
        <v>0</v>
      </c>
      <c r="GF107" s="222">
        <f t="shared" si="157"/>
        <v>0</v>
      </c>
      <c r="GG107" s="398">
        <f t="shared" si="158"/>
        <v>0</v>
      </c>
      <c r="GH107" s="399">
        <f t="shared" si="159"/>
        <v>0</v>
      </c>
      <c r="GI107" s="398" t="str">
        <f t="shared" si="160"/>
        <v/>
      </c>
      <c r="GJ107" s="398" t="str">
        <f t="shared" si="161"/>
        <v/>
      </c>
    </row>
    <row r="108" spans="1:192" s="69" customFormat="1" ht="14.25">
      <c r="A108" s="402">
        <f t="shared" si="88"/>
        <v>103</v>
      </c>
      <c r="B108" s="401" t="s">
        <v>13</v>
      </c>
      <c r="C108" s="91" t="s">
        <v>979</v>
      </c>
      <c r="D108" s="91" t="s">
        <v>980</v>
      </c>
      <c r="E108" s="91"/>
      <c r="F108" s="558">
        <v>3481823</v>
      </c>
      <c r="G108" s="157">
        <v>5581290</v>
      </c>
      <c r="H108" s="409">
        <f t="shared" si="89"/>
        <v>481755.84080000001</v>
      </c>
      <c r="I108" s="405">
        <f t="shared" si="90"/>
        <v>5579497.2740000002</v>
      </c>
      <c r="J108" s="408">
        <v>146.5</v>
      </c>
      <c r="K108" s="408" t="s">
        <v>1356</v>
      </c>
      <c r="L108" s="171">
        <v>159.5</v>
      </c>
      <c r="M108" s="171"/>
      <c r="N108" s="408"/>
      <c r="O108" s="171">
        <v>146.5</v>
      </c>
      <c r="P108" s="171"/>
      <c r="Q108" s="401" t="s">
        <v>1367</v>
      </c>
      <c r="R108" s="401" t="s">
        <v>362</v>
      </c>
      <c r="S108" s="166" t="s">
        <v>2663</v>
      </c>
      <c r="T108" s="499" t="str">
        <f t="shared" si="91"/>
        <v>T</v>
      </c>
      <c r="U108" s="499" t="str">
        <f t="shared" si="92"/>
        <v>-</v>
      </c>
      <c r="V108" s="499" t="str">
        <f t="shared" si="93"/>
        <v>B</v>
      </c>
      <c r="W108" s="499" t="str">
        <f t="shared" si="162"/>
        <v>-</v>
      </c>
      <c r="X108" s="529" t="str">
        <f t="shared" si="87"/>
        <v>Na</v>
      </c>
      <c r="Y108" s="530" t="str">
        <f t="shared" si="86"/>
        <v>Cl</v>
      </c>
      <c r="Z108" s="183"/>
      <c r="AA108" s="177">
        <v>42184</v>
      </c>
      <c r="AB108" s="176">
        <v>7</v>
      </c>
      <c r="AC108" s="166" t="s">
        <v>750</v>
      </c>
      <c r="AD108" s="91" t="s">
        <v>1543</v>
      </c>
      <c r="AE108" s="404"/>
      <c r="AF108" s="392">
        <v>30.3</v>
      </c>
      <c r="AG108" s="408">
        <v>44500</v>
      </c>
      <c r="AH108" s="408">
        <v>6.26</v>
      </c>
      <c r="AI108" s="559">
        <v>268</v>
      </c>
      <c r="AJ108" s="408"/>
      <c r="AK108" s="408"/>
      <c r="AL108" s="408"/>
      <c r="AM108" s="236"/>
      <c r="AO108" s="401"/>
      <c r="AP108" s="171"/>
      <c r="AR108" s="69">
        <v>32579</v>
      </c>
      <c r="AS108" s="507">
        <f t="shared" ref="AS108:AS119" si="166">SUM(AU108:BN108)+SUM(BO108:CL108)/1000</f>
        <v>32578.919000000002</v>
      </c>
      <c r="AT108" s="509">
        <f t="shared" ref="AT108:AT119" si="167">FR108</f>
        <v>-0.28775571475187112</v>
      </c>
      <c r="AU108" s="69">
        <v>10276</v>
      </c>
      <c r="AV108" s="69">
        <v>130</v>
      </c>
      <c r="AW108" s="401">
        <v>1489</v>
      </c>
      <c r="AX108" s="401">
        <v>18014</v>
      </c>
      <c r="AY108" s="401">
        <v>46.5</v>
      </c>
      <c r="AZ108" s="70">
        <v>2146</v>
      </c>
      <c r="BA108" s="69">
        <v>10.199999999999999</v>
      </c>
      <c r="BB108" s="384">
        <v>367</v>
      </c>
      <c r="BC108" s="69">
        <v>35.1</v>
      </c>
      <c r="BD108" s="69">
        <v>22.4</v>
      </c>
      <c r="BE108" s="69">
        <v>0.159</v>
      </c>
      <c r="BF108" s="69">
        <v>1.2310000000000001</v>
      </c>
      <c r="BG108" s="69">
        <v>9.27</v>
      </c>
      <c r="BH108" s="69">
        <v>13.4</v>
      </c>
      <c r="BJ108" s="69">
        <v>18.600000000000001</v>
      </c>
      <c r="BK108" s="91" t="s">
        <v>1392</v>
      </c>
      <c r="BL108" s="401"/>
      <c r="BN108" s="70"/>
      <c r="BO108" s="143"/>
      <c r="BP108" s="557"/>
      <c r="BQ108" s="143">
        <v>59</v>
      </c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1"/>
      <c r="CG108" s="143"/>
      <c r="CH108" s="143"/>
      <c r="CI108" s="143"/>
      <c r="CJ108" s="143"/>
      <c r="CK108" s="143"/>
      <c r="CL108" s="144"/>
      <c r="CM108" s="143">
        <v>0.95</v>
      </c>
      <c r="CN108" s="143" t="s">
        <v>3116</v>
      </c>
      <c r="CO108" s="141"/>
      <c r="CQ108" s="70"/>
      <c r="DA108" s="70"/>
      <c r="DB108" s="182"/>
      <c r="DC108" s="182"/>
      <c r="DD108" s="182"/>
      <c r="DE108" s="182"/>
      <c r="DF108" s="182"/>
      <c r="DG108" s="182"/>
      <c r="DH108" s="182"/>
      <c r="DI108" s="481"/>
      <c r="DJ108" s="180"/>
      <c r="DK108" s="180"/>
      <c r="DL108" s="180"/>
      <c r="DM108" s="180"/>
      <c r="DN108" s="180"/>
      <c r="DO108" s="180"/>
      <c r="DP108" s="180"/>
      <c r="DQ108" s="180"/>
      <c r="DR108" s="180"/>
      <c r="DS108" s="181"/>
      <c r="DT108" s="402">
        <f t="shared" si="94"/>
        <v>0</v>
      </c>
      <c r="DU108" s="100">
        <f t="shared" si="95"/>
        <v>0</v>
      </c>
      <c r="DV108" s="100">
        <f t="shared" si="96"/>
        <v>0</v>
      </c>
      <c r="DW108" s="100">
        <f t="shared" si="97"/>
        <v>1</v>
      </c>
      <c r="DX108" s="100">
        <f t="shared" si="98"/>
        <v>0</v>
      </c>
      <c r="DY108" s="229">
        <f t="shared" si="99"/>
        <v>0</v>
      </c>
      <c r="DZ108" s="100">
        <f t="shared" si="100"/>
        <v>0</v>
      </c>
      <c r="EA108" s="400">
        <f t="shared" si="101"/>
        <v>1</v>
      </c>
      <c r="EB108" s="402">
        <f t="shared" si="102"/>
        <v>0</v>
      </c>
      <c r="EC108" s="19">
        <f t="shared" si="103"/>
        <v>0</v>
      </c>
      <c r="ED108" s="19">
        <f t="shared" si="104"/>
        <v>0</v>
      </c>
      <c r="EE108" s="19">
        <f t="shared" si="105"/>
        <v>1</v>
      </c>
      <c r="EF108" s="402">
        <f t="shared" si="106"/>
        <v>0</v>
      </c>
      <c r="EG108" s="400">
        <f t="shared" si="107"/>
        <v>0</v>
      </c>
      <c r="EH108" s="400">
        <f t="shared" si="108"/>
        <v>0</v>
      </c>
      <c r="EI108" s="402">
        <f t="shared" si="109"/>
        <v>1</v>
      </c>
      <c r="EJ108" s="229">
        <f t="shared" si="110"/>
        <v>3</v>
      </c>
      <c r="EK108" s="398">
        <f t="shared" si="111"/>
        <v>10276</v>
      </c>
      <c r="EL108" s="398">
        <f t="shared" si="112"/>
        <v>367</v>
      </c>
      <c r="EM108" s="398">
        <f t="shared" si="113"/>
        <v>130</v>
      </c>
      <c r="EN108" s="398">
        <f t="shared" si="114"/>
        <v>1489</v>
      </c>
      <c r="EO108" s="398">
        <f t="shared" si="115"/>
        <v>1.2310000000000001</v>
      </c>
      <c r="EP108" s="398">
        <f t="shared" si="116"/>
        <v>0.159</v>
      </c>
      <c r="EQ108" s="398">
        <f t="shared" si="117"/>
        <v>2146</v>
      </c>
      <c r="ER108" s="398" t="str">
        <f t="shared" si="118"/>
        <v/>
      </c>
      <c r="ES108" s="398">
        <f t="shared" si="119"/>
        <v>18.600000000000001</v>
      </c>
      <c r="ET108" s="398">
        <f t="shared" si="120"/>
        <v>46.5</v>
      </c>
      <c r="EU108" s="172">
        <f t="shared" si="121"/>
        <v>18014</v>
      </c>
      <c r="EV108" s="57">
        <f t="shared" si="122"/>
        <v>446.98083497899069</v>
      </c>
      <c r="EW108" s="57">
        <f t="shared" si="123"/>
        <v>9.3861892583120206</v>
      </c>
      <c r="EX108" s="57">
        <f t="shared" si="124"/>
        <v>10.697387368854146</v>
      </c>
      <c r="EY108" s="57">
        <f t="shared" si="125"/>
        <v>74.305105045161923</v>
      </c>
      <c r="EZ108" s="57">
        <f t="shared" si="126"/>
        <v>4.4890144953961167E-2</v>
      </c>
      <c r="FA108" s="57">
        <f t="shared" si="127"/>
        <v>8.5414987912973417E-3</v>
      </c>
      <c r="FB108" s="57">
        <f t="shared" si="128"/>
        <v>35.170468606341501</v>
      </c>
      <c r="FC108" s="57" t="str">
        <f t="shared" si="129"/>
        <v/>
      </c>
      <c r="FD108" s="57">
        <f t="shared" si="130"/>
        <v>0.29997629219626193</v>
      </c>
      <c r="FE108" s="57">
        <f t="shared" si="131"/>
        <v>0.96811870592717664</v>
      </c>
      <c r="FF108" s="56">
        <f t="shared" si="132"/>
        <v>508.10932784249565</v>
      </c>
      <c r="FG108" s="59">
        <f t="shared" si="133"/>
        <v>82.556684452797825</v>
      </c>
      <c r="FH108" s="59">
        <f t="shared" si="134"/>
        <v>1.7336149655032256</v>
      </c>
      <c r="FI108" s="59">
        <f t="shared" si="135"/>
        <v>1.9757912741859434</v>
      </c>
      <c r="FJ108" s="59">
        <f t="shared" si="136"/>
        <v>13.72404056369388</v>
      </c>
      <c r="FK108" s="59">
        <f t="shared" si="137"/>
        <v>8.291141905846405E-3</v>
      </c>
      <c r="FL108" s="59">
        <f t="shared" si="138"/>
        <v>1.5776019132906069E-3</v>
      </c>
      <c r="FM108" s="59">
        <f t="shared" si="139"/>
        <v>6.4586548141591944</v>
      </c>
      <c r="FN108" s="59" t="str">
        <f t="shared" si="140"/>
        <v/>
      </c>
      <c r="FO108" s="59">
        <f t="shared" si="141"/>
        <v>5.5087219491231819E-2</v>
      </c>
      <c r="FP108" s="59">
        <f t="shared" si="142"/>
        <v>0.17778394171258532</v>
      </c>
      <c r="FQ108" s="66">
        <f t="shared" si="143"/>
        <v>93.308474024637007</v>
      </c>
      <c r="FR108" s="331">
        <f t="shared" si="163"/>
        <v>-0.28775571475187112</v>
      </c>
      <c r="FS108" s="331">
        <f t="shared" si="144"/>
        <v>0.28775571475187112</v>
      </c>
      <c r="FT108" s="400">
        <f t="shared" si="145"/>
        <v>0</v>
      </c>
      <c r="FU108" s="400">
        <f t="shared" si="146"/>
        <v>1</v>
      </c>
      <c r="FV108" s="400">
        <f t="shared" si="147"/>
        <v>0</v>
      </c>
      <c r="FW108" s="402">
        <f t="shared" si="148"/>
        <v>0</v>
      </c>
      <c r="FX108" s="222">
        <f t="shared" si="149"/>
        <v>82.556684452797825</v>
      </c>
      <c r="FY108" s="222">
        <f t="shared" si="150"/>
        <v>0</v>
      </c>
      <c r="FZ108" s="222">
        <f t="shared" si="151"/>
        <v>0</v>
      </c>
      <c r="GA108" s="221">
        <f t="shared" si="152"/>
        <v>93.308474024637007</v>
      </c>
      <c r="GB108" s="222">
        <f t="shared" si="153"/>
        <v>0</v>
      </c>
      <c r="GC108" s="222">
        <f t="shared" si="154"/>
        <v>0</v>
      </c>
      <c r="GD108" s="222">
        <f t="shared" si="155"/>
        <v>0</v>
      </c>
      <c r="GE108" s="222">
        <f t="shared" si="156"/>
        <v>0</v>
      </c>
      <c r="GF108" s="222">
        <f t="shared" si="157"/>
        <v>0</v>
      </c>
      <c r="GG108" s="398">
        <f t="shared" si="158"/>
        <v>0</v>
      </c>
      <c r="GH108" s="399">
        <f t="shared" si="159"/>
        <v>0</v>
      </c>
      <c r="GI108" s="398" t="str">
        <f t="shared" si="160"/>
        <v>Na</v>
      </c>
      <c r="GJ108" s="398" t="str">
        <f t="shared" si="161"/>
        <v>Cl</v>
      </c>
    </row>
    <row r="109" spans="1:192" ht="14.25">
      <c r="A109" s="402">
        <f t="shared" si="88"/>
        <v>104</v>
      </c>
      <c r="B109" s="65" t="s">
        <v>13</v>
      </c>
      <c r="C109" s="2" t="s">
        <v>981</v>
      </c>
      <c r="D109" s="2" t="s">
        <v>982</v>
      </c>
      <c r="E109" s="2"/>
      <c r="F109" s="549">
        <v>3481833</v>
      </c>
      <c r="G109" s="549">
        <v>5581294</v>
      </c>
      <c r="H109" s="409">
        <f t="shared" si="89"/>
        <v>481765.83680000005</v>
      </c>
      <c r="I109" s="405">
        <f t="shared" si="90"/>
        <v>5579501.2724000001</v>
      </c>
      <c r="J109" s="400">
        <v>146.69999999999999</v>
      </c>
      <c r="K109" s="400" t="s">
        <v>1356</v>
      </c>
      <c r="L109" s="19">
        <v>180.1</v>
      </c>
      <c r="O109" s="19">
        <v>146.69999999999999</v>
      </c>
      <c r="Q109" s="401" t="s">
        <v>1367</v>
      </c>
      <c r="R109" s="401" t="s">
        <v>362</v>
      </c>
      <c r="S109" s="134" t="s">
        <v>2663</v>
      </c>
      <c r="T109" s="499" t="str">
        <f t="shared" si="91"/>
        <v>T</v>
      </c>
      <c r="U109" s="499" t="str">
        <f t="shared" si="92"/>
        <v>-</v>
      </c>
      <c r="V109" s="499" t="str">
        <f t="shared" si="93"/>
        <v>B</v>
      </c>
      <c r="W109" s="499" t="str">
        <f t="shared" si="162"/>
        <v>A</v>
      </c>
      <c r="X109" s="529" t="str">
        <f t="shared" si="87"/>
        <v>Na</v>
      </c>
      <c r="Y109" s="530" t="str">
        <f t="shared" si="86"/>
        <v>Cl</v>
      </c>
      <c r="Z109" s="183"/>
      <c r="AA109" s="251">
        <v>1827</v>
      </c>
      <c r="AB109" s="176">
        <v>1</v>
      </c>
      <c r="AC109" s="166" t="s">
        <v>883</v>
      </c>
      <c r="AD109" s="166" t="s">
        <v>1544</v>
      </c>
      <c r="AE109" s="125" t="s">
        <v>1518</v>
      </c>
      <c r="AF109" s="392">
        <v>34.4</v>
      </c>
      <c r="AG109" s="408"/>
      <c r="AH109" s="408"/>
      <c r="AI109" s="559"/>
      <c r="AJ109" s="408">
        <v>1.0246</v>
      </c>
      <c r="AK109" s="408">
        <v>15</v>
      </c>
      <c r="AL109" s="408"/>
      <c r="AM109" s="236"/>
      <c r="AN109" s="69"/>
      <c r="AO109" s="401"/>
      <c r="AP109" s="171"/>
      <c r="AQ109" s="69"/>
      <c r="AR109" s="69">
        <v>34457.29</v>
      </c>
      <c r="AS109" s="507">
        <f t="shared" si="166"/>
        <v>33632.370999999999</v>
      </c>
      <c r="AT109" s="509">
        <f t="shared" si="167"/>
        <v>-0.13562968085880064</v>
      </c>
      <c r="AU109" s="69">
        <v>10700</v>
      </c>
      <c r="AV109" s="69">
        <v>135</v>
      </c>
      <c r="AW109" s="401">
        <v>1497</v>
      </c>
      <c r="AX109" s="401">
        <v>19100</v>
      </c>
      <c r="AY109" s="401">
        <v>45.4</v>
      </c>
      <c r="AZ109" s="70">
        <v>1579</v>
      </c>
      <c r="BA109" s="401">
        <v>10.36</v>
      </c>
      <c r="BB109" s="384">
        <v>476.5</v>
      </c>
      <c r="BC109" s="381">
        <v>22.88</v>
      </c>
      <c r="BD109" s="69">
        <v>19.420000000000002</v>
      </c>
      <c r="BE109" s="69">
        <v>10.119999999999999</v>
      </c>
      <c r="BF109" s="69">
        <v>1.79</v>
      </c>
      <c r="BG109" s="69"/>
      <c r="BH109" s="69">
        <v>9.4580000000000002</v>
      </c>
      <c r="BI109" s="69"/>
      <c r="BJ109" s="69"/>
      <c r="BK109" s="69"/>
      <c r="BL109" s="401"/>
      <c r="BM109" s="69">
        <v>25.17</v>
      </c>
      <c r="BN109" s="70"/>
      <c r="BO109" s="143"/>
      <c r="BP109" s="557"/>
      <c r="BQ109" s="143">
        <v>273</v>
      </c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1"/>
      <c r="CG109" s="143"/>
      <c r="CH109" s="143"/>
      <c r="CI109" s="143"/>
      <c r="CJ109" s="143"/>
      <c r="CK109" s="143"/>
      <c r="CL109" s="144"/>
      <c r="CM109" s="143"/>
      <c r="CN109" s="143">
        <v>3311</v>
      </c>
      <c r="CO109" s="141"/>
      <c r="CP109" s="69"/>
      <c r="CQ109" s="70"/>
      <c r="CR109" s="69"/>
      <c r="CS109" s="69"/>
      <c r="CT109" s="69"/>
      <c r="CU109" s="69"/>
      <c r="CV109" s="69"/>
      <c r="CW109" s="69"/>
      <c r="CX109" s="69"/>
      <c r="CY109" s="69"/>
      <c r="CZ109" s="69"/>
      <c r="DA109" s="70"/>
      <c r="DB109" s="182"/>
      <c r="DC109" s="182"/>
      <c r="DD109" s="182"/>
      <c r="DE109" s="182"/>
      <c r="DF109" s="182"/>
      <c r="DG109" s="182"/>
      <c r="DH109" s="182"/>
      <c r="DI109" s="481"/>
      <c r="DJ109" s="180"/>
      <c r="DK109" s="180"/>
      <c r="DL109" s="180"/>
      <c r="DM109" s="180"/>
      <c r="DN109" s="180"/>
      <c r="DO109" s="180"/>
      <c r="DP109" s="180"/>
      <c r="DQ109" s="180"/>
      <c r="DR109" s="180"/>
      <c r="DS109" s="181"/>
      <c r="DT109" s="402">
        <f t="shared" si="94"/>
        <v>1</v>
      </c>
      <c r="DU109" s="100">
        <f t="shared" si="95"/>
        <v>0</v>
      </c>
      <c r="DV109" s="100">
        <f t="shared" si="96"/>
        <v>0</v>
      </c>
      <c r="DW109" s="100">
        <f t="shared" si="97"/>
        <v>1</v>
      </c>
      <c r="DX109" s="100">
        <f t="shared" si="98"/>
        <v>0</v>
      </c>
      <c r="DY109" s="229">
        <f t="shared" si="99"/>
        <v>0</v>
      </c>
      <c r="DZ109" s="100">
        <f t="shared" si="100"/>
        <v>0</v>
      </c>
      <c r="EA109" s="400">
        <f t="shared" si="101"/>
        <v>1</v>
      </c>
      <c r="EB109" s="402">
        <f t="shared" si="102"/>
        <v>0</v>
      </c>
      <c r="EC109" s="19">
        <f t="shared" si="103"/>
        <v>0</v>
      </c>
      <c r="ED109" s="19">
        <f t="shared" si="104"/>
        <v>0</v>
      </c>
      <c r="EE109" s="19">
        <f t="shared" si="105"/>
        <v>1</v>
      </c>
      <c r="EF109" s="402">
        <f t="shared" si="106"/>
        <v>0</v>
      </c>
      <c r="EG109" s="400">
        <f t="shared" si="107"/>
        <v>0</v>
      </c>
      <c r="EH109" s="400">
        <f t="shared" si="108"/>
        <v>1</v>
      </c>
      <c r="EI109" s="402">
        <f t="shared" si="109"/>
        <v>0</v>
      </c>
      <c r="EJ109" s="229">
        <f t="shared" si="110"/>
        <v>4</v>
      </c>
      <c r="EK109" s="398">
        <f t="shared" si="111"/>
        <v>10700</v>
      </c>
      <c r="EL109" s="398">
        <f t="shared" si="112"/>
        <v>476.5</v>
      </c>
      <c r="EM109" s="398">
        <f t="shared" si="113"/>
        <v>135</v>
      </c>
      <c r="EN109" s="398">
        <f t="shared" si="114"/>
        <v>1497</v>
      </c>
      <c r="EO109" s="398">
        <f t="shared" si="115"/>
        <v>1.79</v>
      </c>
      <c r="EP109" s="398">
        <f t="shared" si="116"/>
        <v>10.119999999999999</v>
      </c>
      <c r="EQ109" s="398">
        <f t="shared" si="117"/>
        <v>1579</v>
      </c>
      <c r="ER109" s="398" t="str">
        <f t="shared" si="118"/>
        <v/>
      </c>
      <c r="ES109" s="398" t="str">
        <f t="shared" si="119"/>
        <v/>
      </c>
      <c r="ET109" s="398">
        <f t="shared" si="120"/>
        <v>45.4</v>
      </c>
      <c r="EU109" s="172">
        <f t="shared" si="121"/>
        <v>19100</v>
      </c>
      <c r="EV109" s="57">
        <f t="shared" si="122"/>
        <v>465.42379664024912</v>
      </c>
      <c r="EW109" s="57">
        <f t="shared" si="123"/>
        <v>12.186700767263426</v>
      </c>
      <c r="EX109" s="57">
        <f t="shared" si="124"/>
        <v>11.108825344579305</v>
      </c>
      <c r="EY109" s="57">
        <f t="shared" si="125"/>
        <v>74.704326563201747</v>
      </c>
      <c r="EZ109" s="57">
        <f t="shared" si="126"/>
        <v>6.5274865530130358E-2</v>
      </c>
      <c r="FA109" s="57">
        <f t="shared" si="127"/>
        <v>0.54364759602471124</v>
      </c>
      <c r="FB109" s="57">
        <f t="shared" si="128"/>
        <v>25.877991579409706</v>
      </c>
      <c r="FC109" s="57" t="str">
        <f t="shared" si="129"/>
        <v/>
      </c>
      <c r="FD109" s="57" t="str">
        <f t="shared" si="130"/>
        <v/>
      </c>
      <c r="FE109" s="57">
        <f t="shared" si="131"/>
        <v>0.94521697309879182</v>
      </c>
      <c r="FF109" s="56">
        <f t="shared" si="132"/>
        <v>538.74143231884455</v>
      </c>
      <c r="FG109" s="59">
        <f t="shared" si="133"/>
        <v>82.517184277858973</v>
      </c>
      <c r="FH109" s="59">
        <f t="shared" si="134"/>
        <v>2.1606377675800119</v>
      </c>
      <c r="FI109" s="59">
        <f t="shared" si="135"/>
        <v>1.9695361403657301</v>
      </c>
      <c r="FJ109" s="59">
        <f t="shared" si="136"/>
        <v>13.244683073508293</v>
      </c>
      <c r="FK109" s="59">
        <f t="shared" si="137"/>
        <v>1.1572889367806838E-2</v>
      </c>
      <c r="FL109" s="59">
        <f t="shared" si="138"/>
        <v>9.6385851319203214E-2</v>
      </c>
      <c r="FM109" s="59">
        <f t="shared" si="139"/>
        <v>4.575602806345894</v>
      </c>
      <c r="FN109" s="59" t="str">
        <f t="shared" si="140"/>
        <v/>
      </c>
      <c r="FO109" s="59" t="str">
        <f t="shared" si="141"/>
        <v/>
      </c>
      <c r="FP109" s="59">
        <f t="shared" si="142"/>
        <v>0.16712801769971275</v>
      </c>
      <c r="FQ109" s="66">
        <f t="shared" si="143"/>
        <v>95.257269175954391</v>
      </c>
      <c r="FR109" s="331">
        <f t="shared" si="163"/>
        <v>-0.13562968085880064</v>
      </c>
      <c r="FS109" s="331">
        <f t="shared" si="144"/>
        <v>0.13562968085880064</v>
      </c>
      <c r="FT109" s="400">
        <f t="shared" si="145"/>
        <v>0</v>
      </c>
      <c r="FU109" s="400">
        <f t="shared" si="146"/>
        <v>1</v>
      </c>
      <c r="FV109" s="400">
        <f t="shared" si="147"/>
        <v>0</v>
      </c>
      <c r="FW109" s="402">
        <f t="shared" si="148"/>
        <v>0</v>
      </c>
      <c r="FX109" s="222">
        <f t="shared" si="149"/>
        <v>82.517184277858973</v>
      </c>
      <c r="FY109" s="222">
        <f t="shared" si="150"/>
        <v>0</v>
      </c>
      <c r="FZ109" s="222">
        <f t="shared" si="151"/>
        <v>0</v>
      </c>
      <c r="GA109" s="221">
        <f t="shared" si="152"/>
        <v>95.257269175954391</v>
      </c>
      <c r="GB109" s="222">
        <f t="shared" si="153"/>
        <v>0</v>
      </c>
      <c r="GC109" s="222">
        <f t="shared" si="154"/>
        <v>0</v>
      </c>
      <c r="GD109" s="222">
        <f t="shared" si="155"/>
        <v>0</v>
      </c>
      <c r="GE109" s="222">
        <f t="shared" si="156"/>
        <v>0</v>
      </c>
      <c r="GF109" s="222">
        <f t="shared" si="157"/>
        <v>0</v>
      </c>
      <c r="GG109" s="398">
        <f t="shared" si="158"/>
        <v>0</v>
      </c>
      <c r="GH109" s="399">
        <f t="shared" si="159"/>
        <v>0</v>
      </c>
      <c r="GI109" s="398" t="str">
        <f t="shared" si="160"/>
        <v>Na</v>
      </c>
      <c r="GJ109" s="398" t="str">
        <f t="shared" si="161"/>
        <v>Cl</v>
      </c>
    </row>
    <row r="110" spans="1:192" s="69" customFormat="1" ht="14.25">
      <c r="A110" s="402">
        <f t="shared" si="88"/>
        <v>105</v>
      </c>
      <c r="B110" s="65" t="s">
        <v>13</v>
      </c>
      <c r="C110" s="2" t="s">
        <v>981</v>
      </c>
      <c r="D110" s="2" t="s">
        <v>982</v>
      </c>
      <c r="E110" s="2"/>
      <c r="F110" s="549">
        <v>3481833</v>
      </c>
      <c r="G110" s="549">
        <v>5581294</v>
      </c>
      <c r="H110" s="409">
        <f t="shared" si="89"/>
        <v>481765.83680000005</v>
      </c>
      <c r="I110" s="405">
        <f t="shared" si="90"/>
        <v>5579501.2724000001</v>
      </c>
      <c r="J110" s="400">
        <v>146.69999999999999</v>
      </c>
      <c r="K110" s="400" t="s">
        <v>1356</v>
      </c>
      <c r="L110" s="19">
        <v>180.1</v>
      </c>
      <c r="M110" s="19"/>
      <c r="N110" s="408"/>
      <c r="O110" s="19">
        <v>146.69999999999999</v>
      </c>
      <c r="P110" s="19"/>
      <c r="Q110" s="401" t="s">
        <v>1367</v>
      </c>
      <c r="R110" s="401" t="s">
        <v>362</v>
      </c>
      <c r="S110" s="134" t="s">
        <v>2663</v>
      </c>
      <c r="T110" s="499" t="str">
        <f t="shared" si="91"/>
        <v>T</v>
      </c>
      <c r="U110" s="499" t="str">
        <f t="shared" si="92"/>
        <v>-</v>
      </c>
      <c r="V110" s="499" t="str">
        <f t="shared" si="93"/>
        <v>B</v>
      </c>
      <c r="W110" s="499" t="str">
        <f t="shared" si="162"/>
        <v>A</v>
      </c>
      <c r="X110" s="529" t="str">
        <f t="shared" si="87"/>
        <v>Na</v>
      </c>
      <c r="Y110" s="530" t="str">
        <f t="shared" si="86"/>
        <v>Cl</v>
      </c>
      <c r="Z110" s="183"/>
      <c r="AA110" s="177">
        <v>12055</v>
      </c>
      <c r="AB110" s="176">
        <v>2</v>
      </c>
      <c r="AC110" s="166"/>
      <c r="AD110" s="166" t="s">
        <v>1545</v>
      </c>
      <c r="AE110" s="404"/>
      <c r="AF110" s="392">
        <v>32.479999999999997</v>
      </c>
      <c r="AG110" s="408"/>
      <c r="AH110" s="408"/>
      <c r="AI110" s="559"/>
      <c r="AJ110" s="408"/>
      <c r="AK110" s="408"/>
      <c r="AL110" s="408"/>
      <c r="AM110" s="236"/>
      <c r="AO110" s="401"/>
      <c r="AP110" s="171"/>
      <c r="AR110" s="69">
        <v>34214.910000000003</v>
      </c>
      <c r="AS110" s="507">
        <f t="shared" si="166"/>
        <v>33328.400000000001</v>
      </c>
      <c r="AT110" s="509">
        <f t="shared" si="167"/>
        <v>-0.24670192829650056</v>
      </c>
      <c r="AU110" s="69">
        <v>10640</v>
      </c>
      <c r="AV110" s="69">
        <v>123.1</v>
      </c>
      <c r="AW110" s="401">
        <v>1465</v>
      </c>
      <c r="AX110" s="401">
        <v>18640</v>
      </c>
      <c r="AY110" s="401">
        <v>46.4</v>
      </c>
      <c r="AZ110" s="70">
        <v>1995.3</v>
      </c>
      <c r="BB110" s="384">
        <v>376.2</v>
      </c>
      <c r="BD110" s="69">
        <v>23.2</v>
      </c>
      <c r="BE110" s="69">
        <v>17.8</v>
      </c>
      <c r="BF110" s="69">
        <v>1.4</v>
      </c>
      <c r="BL110" s="401"/>
      <c r="BN110" s="70"/>
      <c r="BO110" s="143"/>
      <c r="BP110" s="557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1"/>
      <c r="CG110" s="143"/>
      <c r="CH110" s="143"/>
      <c r="CI110" s="143"/>
      <c r="CJ110" s="143"/>
      <c r="CK110" s="143"/>
      <c r="CL110" s="144"/>
      <c r="CM110" s="143"/>
      <c r="CN110" s="143">
        <v>7523</v>
      </c>
      <c r="CO110" s="141"/>
      <c r="CQ110" s="70"/>
      <c r="DA110" s="70"/>
      <c r="DB110" s="182"/>
      <c r="DC110" s="182"/>
      <c r="DD110" s="182"/>
      <c r="DE110" s="182"/>
      <c r="DF110" s="182"/>
      <c r="DG110" s="182"/>
      <c r="DH110" s="182"/>
      <c r="DI110" s="481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1"/>
      <c r="DT110" s="402">
        <f t="shared" si="94"/>
        <v>0</v>
      </c>
      <c r="DU110" s="100">
        <f t="shared" si="95"/>
        <v>0</v>
      </c>
      <c r="DV110" s="100">
        <f t="shared" si="96"/>
        <v>0</v>
      </c>
      <c r="DW110" s="100">
        <f t="shared" si="97"/>
        <v>1</v>
      </c>
      <c r="DX110" s="100">
        <f t="shared" si="98"/>
        <v>0</v>
      </c>
      <c r="DY110" s="229">
        <f t="shared" si="99"/>
        <v>0</v>
      </c>
      <c r="DZ110" s="100">
        <f t="shared" si="100"/>
        <v>0</v>
      </c>
      <c r="EA110" s="400">
        <f t="shared" si="101"/>
        <v>1</v>
      </c>
      <c r="EB110" s="402">
        <f t="shared" si="102"/>
        <v>0</v>
      </c>
      <c r="EC110" s="19">
        <f t="shared" si="103"/>
        <v>0</v>
      </c>
      <c r="ED110" s="19">
        <f t="shared" si="104"/>
        <v>0</v>
      </c>
      <c r="EE110" s="19">
        <f t="shared" si="105"/>
        <v>1</v>
      </c>
      <c r="EF110" s="402">
        <f t="shared" si="106"/>
        <v>0</v>
      </c>
      <c r="EG110" s="400">
        <f t="shared" si="107"/>
        <v>0</v>
      </c>
      <c r="EH110" s="400">
        <f t="shared" si="108"/>
        <v>1</v>
      </c>
      <c r="EI110" s="402">
        <f t="shared" si="109"/>
        <v>0</v>
      </c>
      <c r="EJ110" s="229">
        <f t="shared" si="110"/>
        <v>4</v>
      </c>
      <c r="EK110" s="398">
        <f t="shared" si="111"/>
        <v>10640</v>
      </c>
      <c r="EL110" s="398">
        <f t="shared" si="112"/>
        <v>376.2</v>
      </c>
      <c r="EM110" s="398">
        <f t="shared" si="113"/>
        <v>123.1</v>
      </c>
      <c r="EN110" s="398">
        <f t="shared" si="114"/>
        <v>1465</v>
      </c>
      <c r="EO110" s="398">
        <f t="shared" si="115"/>
        <v>1.4</v>
      </c>
      <c r="EP110" s="398">
        <f t="shared" si="116"/>
        <v>17.8</v>
      </c>
      <c r="EQ110" s="398">
        <f t="shared" si="117"/>
        <v>1995.3</v>
      </c>
      <c r="ER110" s="398" t="str">
        <f t="shared" si="118"/>
        <v/>
      </c>
      <c r="ES110" s="398" t="str">
        <f t="shared" si="119"/>
        <v/>
      </c>
      <c r="ET110" s="398">
        <f t="shared" si="120"/>
        <v>46.4</v>
      </c>
      <c r="EU110" s="172">
        <f t="shared" si="121"/>
        <v>18640</v>
      </c>
      <c r="EV110" s="57">
        <f t="shared" si="122"/>
        <v>462.81394357497675</v>
      </c>
      <c r="EW110" s="57">
        <f t="shared" si="123"/>
        <v>9.6214833759590785</v>
      </c>
      <c r="EX110" s="57">
        <f t="shared" si="124"/>
        <v>10.129602962353426</v>
      </c>
      <c r="EY110" s="57">
        <f t="shared" si="125"/>
        <v>73.107440491042453</v>
      </c>
      <c r="EZ110" s="57">
        <f t="shared" si="126"/>
        <v>5.1052967453733243E-2</v>
      </c>
      <c r="FA110" s="57">
        <f t="shared" si="127"/>
        <v>0.95621810367982818</v>
      </c>
      <c r="FB110" s="57">
        <f t="shared" si="128"/>
        <v>32.700669156679027</v>
      </c>
      <c r="FC110" s="57" t="str">
        <f t="shared" si="129"/>
        <v/>
      </c>
      <c r="FD110" s="57" t="str">
        <f t="shared" si="130"/>
        <v/>
      </c>
      <c r="FE110" s="57">
        <f t="shared" si="131"/>
        <v>0.96603673021550529</v>
      </c>
      <c r="FF110" s="56">
        <f t="shared" si="132"/>
        <v>525.76650777085149</v>
      </c>
      <c r="FG110" s="59">
        <f t="shared" si="133"/>
        <v>83.138276659448806</v>
      </c>
      <c r="FH110" s="59">
        <f t="shared" si="134"/>
        <v>1.7283695919053179</v>
      </c>
      <c r="FI110" s="59">
        <f t="shared" si="135"/>
        <v>1.8196464156401981</v>
      </c>
      <c r="FJ110" s="59">
        <f t="shared" si="136"/>
        <v>13.132764683922762</v>
      </c>
      <c r="FK110" s="59">
        <f t="shared" si="137"/>
        <v>9.1709763531934285E-3</v>
      </c>
      <c r="FL110" s="59">
        <f t="shared" si="138"/>
        <v>0.17177167272970931</v>
      </c>
      <c r="FM110" s="59">
        <f t="shared" si="139"/>
        <v>5.8453213642558</v>
      </c>
      <c r="FN110" s="59" t="str">
        <f t="shared" si="140"/>
        <v/>
      </c>
      <c r="FO110" s="59" t="str">
        <f t="shared" si="141"/>
        <v/>
      </c>
      <c r="FP110" s="59">
        <f t="shared" si="142"/>
        <v>0.17268133293324878</v>
      </c>
      <c r="FQ110" s="66">
        <f t="shared" si="143"/>
        <v>93.981997302810953</v>
      </c>
      <c r="FR110" s="331">
        <f t="shared" si="163"/>
        <v>-0.24670192829650056</v>
      </c>
      <c r="FS110" s="331">
        <f t="shared" si="144"/>
        <v>0.24670192829650056</v>
      </c>
      <c r="FT110" s="400">
        <f t="shared" si="145"/>
        <v>0</v>
      </c>
      <c r="FU110" s="400">
        <f t="shared" si="146"/>
        <v>1</v>
      </c>
      <c r="FV110" s="400">
        <f t="shared" si="147"/>
        <v>0</v>
      </c>
      <c r="FW110" s="402">
        <f t="shared" si="148"/>
        <v>0</v>
      </c>
      <c r="FX110" s="222">
        <f t="shared" si="149"/>
        <v>83.138276659448806</v>
      </c>
      <c r="FY110" s="222">
        <f t="shared" si="150"/>
        <v>0</v>
      </c>
      <c r="FZ110" s="222">
        <f t="shared" si="151"/>
        <v>0</v>
      </c>
      <c r="GA110" s="221">
        <f t="shared" si="152"/>
        <v>93.981997302810953</v>
      </c>
      <c r="GB110" s="222">
        <f t="shared" si="153"/>
        <v>0</v>
      </c>
      <c r="GC110" s="222">
        <f t="shared" si="154"/>
        <v>0</v>
      </c>
      <c r="GD110" s="222">
        <f t="shared" si="155"/>
        <v>0</v>
      </c>
      <c r="GE110" s="222">
        <f t="shared" si="156"/>
        <v>0</v>
      </c>
      <c r="GF110" s="222">
        <f t="shared" si="157"/>
        <v>0</v>
      </c>
      <c r="GG110" s="398">
        <f t="shared" si="158"/>
        <v>0</v>
      </c>
      <c r="GH110" s="399">
        <f t="shared" si="159"/>
        <v>0</v>
      </c>
      <c r="GI110" s="398" t="str">
        <f t="shared" si="160"/>
        <v>Na</v>
      </c>
      <c r="GJ110" s="398" t="str">
        <f t="shared" si="161"/>
        <v>Cl</v>
      </c>
    </row>
    <row r="111" spans="1:192" s="69" customFormat="1" ht="14.25">
      <c r="A111" s="402">
        <f t="shared" si="88"/>
        <v>106</v>
      </c>
      <c r="B111" s="65" t="s">
        <v>13</v>
      </c>
      <c r="C111" s="2" t="s">
        <v>981</v>
      </c>
      <c r="D111" s="2" t="s">
        <v>982</v>
      </c>
      <c r="E111" s="2"/>
      <c r="F111" s="549">
        <v>3481833</v>
      </c>
      <c r="G111" s="549">
        <v>5581294</v>
      </c>
      <c r="H111" s="409">
        <f t="shared" si="89"/>
        <v>481765.83680000005</v>
      </c>
      <c r="I111" s="405">
        <f t="shared" si="90"/>
        <v>5579501.2724000001</v>
      </c>
      <c r="J111" s="400">
        <v>146.69999999999999</v>
      </c>
      <c r="K111" s="400" t="s">
        <v>1356</v>
      </c>
      <c r="L111" s="19">
        <v>180.1</v>
      </c>
      <c r="M111" s="19"/>
      <c r="N111" s="408"/>
      <c r="O111" s="19">
        <v>146.69999999999999</v>
      </c>
      <c r="P111" s="19"/>
      <c r="Q111" s="401" t="s">
        <v>1367</v>
      </c>
      <c r="R111" s="401" t="s">
        <v>362</v>
      </c>
      <c r="S111" s="134" t="s">
        <v>2663</v>
      </c>
      <c r="T111" s="499" t="str">
        <f t="shared" si="91"/>
        <v>T</v>
      </c>
      <c r="U111" s="499" t="str">
        <f t="shared" si="92"/>
        <v>-</v>
      </c>
      <c r="V111" s="499" t="str">
        <f t="shared" si="93"/>
        <v>B</v>
      </c>
      <c r="W111" s="499" t="str">
        <f t="shared" si="162"/>
        <v>A</v>
      </c>
      <c r="X111" s="529" t="str">
        <f t="shared" si="87"/>
        <v>Na</v>
      </c>
      <c r="Y111" s="530" t="str">
        <f t="shared" si="86"/>
        <v>Cl</v>
      </c>
      <c r="Z111" s="133" t="s">
        <v>1537</v>
      </c>
      <c r="AA111" s="127">
        <v>20632</v>
      </c>
      <c r="AB111" s="101">
        <v>3</v>
      </c>
      <c r="AC111" s="380" t="s">
        <v>561</v>
      </c>
      <c r="AD111" s="2" t="s">
        <v>1546</v>
      </c>
      <c r="AE111" s="53" t="s">
        <v>2712</v>
      </c>
      <c r="AF111" s="233">
        <v>33</v>
      </c>
      <c r="AG111" s="400"/>
      <c r="AH111" s="400">
        <v>6.19</v>
      </c>
      <c r="AI111" s="554"/>
      <c r="AJ111" s="400">
        <v>1.0246</v>
      </c>
      <c r="AK111" s="400">
        <v>20</v>
      </c>
      <c r="AL111" s="400"/>
      <c r="AM111" s="351">
        <v>4.3</v>
      </c>
      <c r="AN111" s="398"/>
      <c r="AO111" s="399"/>
      <c r="AP111" s="19"/>
      <c r="AQ111" s="398"/>
      <c r="AR111" s="69">
        <v>32631</v>
      </c>
      <c r="AS111" s="507">
        <f t="shared" si="166"/>
        <v>32668.541399999998</v>
      </c>
      <c r="AT111" s="509">
        <f t="shared" si="167"/>
        <v>-0.20191659228321113</v>
      </c>
      <c r="AU111" s="398">
        <v>10416</v>
      </c>
      <c r="AV111" s="398">
        <v>126.9</v>
      </c>
      <c r="AW111" s="399">
        <v>1412</v>
      </c>
      <c r="AX111" s="398">
        <v>18124</v>
      </c>
      <c r="AY111" s="398">
        <v>44.38</v>
      </c>
      <c r="AZ111" s="172">
        <v>2059</v>
      </c>
      <c r="BA111" s="401">
        <v>2.19</v>
      </c>
      <c r="BB111" s="117">
        <v>345</v>
      </c>
      <c r="BC111" s="381">
        <v>48.05</v>
      </c>
      <c r="BD111" s="69">
        <v>19.489999999999998</v>
      </c>
      <c r="BE111" s="398">
        <v>15.11</v>
      </c>
      <c r="BF111" s="69">
        <v>1.92</v>
      </c>
      <c r="BG111" s="259">
        <v>1</v>
      </c>
      <c r="BH111" s="69">
        <v>9.5299999999999994</v>
      </c>
      <c r="BI111" s="69">
        <v>0.28000000000000003</v>
      </c>
      <c r="BJ111" s="398"/>
      <c r="BL111" s="399"/>
      <c r="BM111" s="398">
        <v>31.07</v>
      </c>
      <c r="BN111" s="172">
        <v>6.32</v>
      </c>
      <c r="BO111" s="147" t="s">
        <v>1344</v>
      </c>
      <c r="BP111" s="553">
        <v>310</v>
      </c>
      <c r="BQ111" s="114">
        <v>462.5</v>
      </c>
      <c r="BR111" s="114">
        <v>938</v>
      </c>
      <c r="BS111" s="114">
        <v>1.3</v>
      </c>
      <c r="BT111" s="114"/>
      <c r="BU111" s="114"/>
      <c r="BV111" s="114"/>
      <c r="BW111" s="114"/>
      <c r="BX111" s="114">
        <v>25</v>
      </c>
      <c r="BY111" s="114"/>
      <c r="BZ111" s="114"/>
      <c r="CA111" s="114">
        <v>23</v>
      </c>
      <c r="CB111" s="114">
        <v>114</v>
      </c>
      <c r="CC111" s="114"/>
      <c r="CD111" s="138"/>
      <c r="CE111" s="114"/>
      <c r="CF111" s="141" t="s">
        <v>1344</v>
      </c>
      <c r="CG111" s="114"/>
      <c r="CH111" s="114">
        <v>17.600000000000001</v>
      </c>
      <c r="CI111" s="114"/>
      <c r="CJ111" s="138"/>
      <c r="CK111" s="138"/>
      <c r="CL111" s="139">
        <v>4410</v>
      </c>
      <c r="CM111" s="138"/>
      <c r="CN111" s="138">
        <v>1126</v>
      </c>
      <c r="CO111" s="149"/>
      <c r="CP111" s="398"/>
      <c r="CQ111" s="172"/>
      <c r="CR111" s="398"/>
      <c r="CS111" s="398"/>
      <c r="CT111" s="398"/>
      <c r="CU111" s="398"/>
      <c r="CV111" s="398"/>
      <c r="CW111" s="398"/>
      <c r="CX111" s="398"/>
      <c r="CY111" s="398"/>
      <c r="CZ111" s="398"/>
      <c r="DA111" s="172"/>
      <c r="DB111" s="241"/>
      <c r="DC111" s="241"/>
      <c r="DD111" s="241"/>
      <c r="DE111" s="241"/>
      <c r="DF111" s="241"/>
      <c r="DG111" s="241"/>
      <c r="DH111" s="241"/>
      <c r="DI111" s="482"/>
      <c r="DJ111" s="244">
        <v>3.4</v>
      </c>
      <c r="DK111" s="244"/>
      <c r="DL111" s="244"/>
      <c r="DM111" s="244"/>
      <c r="DN111" s="244"/>
      <c r="DO111" s="244"/>
      <c r="DP111" s="244"/>
      <c r="DQ111" s="244"/>
      <c r="DR111" s="244"/>
      <c r="DS111" s="472"/>
      <c r="DT111" s="402">
        <f t="shared" si="94"/>
        <v>0</v>
      </c>
      <c r="DU111" s="100">
        <f t="shared" si="95"/>
        <v>0</v>
      </c>
      <c r="DV111" s="100">
        <f t="shared" si="96"/>
        <v>0</v>
      </c>
      <c r="DW111" s="100">
        <f t="shared" si="97"/>
        <v>1</v>
      </c>
      <c r="DX111" s="100">
        <f t="shared" si="98"/>
        <v>0</v>
      </c>
      <c r="DY111" s="229">
        <f t="shared" si="99"/>
        <v>0</v>
      </c>
      <c r="DZ111" s="100">
        <f t="shared" si="100"/>
        <v>0</v>
      </c>
      <c r="EA111" s="400">
        <f t="shared" si="101"/>
        <v>1</v>
      </c>
      <c r="EB111" s="402">
        <f t="shared" si="102"/>
        <v>0</v>
      </c>
      <c r="EC111" s="19">
        <f t="shared" si="103"/>
        <v>0</v>
      </c>
      <c r="ED111" s="19">
        <f t="shared" si="104"/>
        <v>0</v>
      </c>
      <c r="EE111" s="19">
        <f t="shared" si="105"/>
        <v>1</v>
      </c>
      <c r="EF111" s="402">
        <f t="shared" si="106"/>
        <v>0</v>
      </c>
      <c r="EG111" s="400">
        <f t="shared" si="107"/>
        <v>0</v>
      </c>
      <c r="EH111" s="400">
        <f t="shared" si="108"/>
        <v>1</v>
      </c>
      <c r="EI111" s="402">
        <f t="shared" si="109"/>
        <v>0</v>
      </c>
      <c r="EJ111" s="229">
        <f t="shared" si="110"/>
        <v>4</v>
      </c>
      <c r="EK111" s="398">
        <f t="shared" si="111"/>
        <v>10416</v>
      </c>
      <c r="EL111" s="398">
        <f t="shared" si="112"/>
        <v>345</v>
      </c>
      <c r="EM111" s="398">
        <f t="shared" si="113"/>
        <v>126.9</v>
      </c>
      <c r="EN111" s="398">
        <f t="shared" si="114"/>
        <v>1412</v>
      </c>
      <c r="EO111" s="398">
        <f t="shared" si="115"/>
        <v>1.92</v>
      </c>
      <c r="EP111" s="398">
        <f t="shared" si="116"/>
        <v>15.11</v>
      </c>
      <c r="EQ111" s="398">
        <f t="shared" si="117"/>
        <v>2059</v>
      </c>
      <c r="ER111" s="398" t="str">
        <f t="shared" si="118"/>
        <v/>
      </c>
      <c r="ES111" s="398" t="str">
        <f t="shared" si="119"/>
        <v/>
      </c>
      <c r="ET111" s="398">
        <f t="shared" si="120"/>
        <v>44.38</v>
      </c>
      <c r="EU111" s="172">
        <f t="shared" si="121"/>
        <v>18124</v>
      </c>
      <c r="EV111" s="57">
        <f t="shared" si="122"/>
        <v>453.07049213129301</v>
      </c>
      <c r="EW111" s="57">
        <f t="shared" si="123"/>
        <v>8.8235294117647065</v>
      </c>
      <c r="EX111" s="57">
        <f t="shared" si="124"/>
        <v>10.442295823904548</v>
      </c>
      <c r="EY111" s="57">
        <f t="shared" si="125"/>
        <v>70.462597934028636</v>
      </c>
      <c r="EZ111" s="57">
        <f t="shared" si="126"/>
        <v>7.0015498222262731E-2</v>
      </c>
      <c r="FA111" s="57">
        <f t="shared" si="127"/>
        <v>0.81171098576416867</v>
      </c>
      <c r="FB111" s="57">
        <f t="shared" si="128"/>
        <v>33.744638797976307</v>
      </c>
      <c r="FC111" s="57" t="str">
        <f t="shared" si="129"/>
        <v/>
      </c>
      <c r="FD111" s="57" t="str">
        <f t="shared" si="130"/>
        <v/>
      </c>
      <c r="FE111" s="57">
        <f t="shared" si="131"/>
        <v>0.9239808208397442</v>
      </c>
      <c r="FF111" s="56">
        <f t="shared" si="132"/>
        <v>511.21202719092878</v>
      </c>
      <c r="FG111" s="59">
        <f t="shared" si="133"/>
        <v>83.333938586410056</v>
      </c>
      <c r="FH111" s="59">
        <f t="shared" si="134"/>
        <v>1.6229250654935703</v>
      </c>
      <c r="FI111" s="59">
        <f t="shared" si="135"/>
        <v>1.9206672118435324</v>
      </c>
      <c r="FJ111" s="59">
        <f t="shared" si="136"/>
        <v>12.960291854918793</v>
      </c>
      <c r="FK111" s="59">
        <f t="shared" si="137"/>
        <v>1.2878056130965479E-2</v>
      </c>
      <c r="FL111" s="59">
        <f t="shared" si="138"/>
        <v>0.14929922520309191</v>
      </c>
      <c r="FM111" s="59">
        <f t="shared" si="139"/>
        <v>6.1816880659147619</v>
      </c>
      <c r="FN111" s="59" t="str">
        <f t="shared" si="140"/>
        <v/>
      </c>
      <c r="FO111" s="59" t="str">
        <f t="shared" si="141"/>
        <v/>
      </c>
      <c r="FP111" s="59">
        <f t="shared" si="142"/>
        <v>0.16926425698359265</v>
      </c>
      <c r="FQ111" s="66">
        <f t="shared" si="143"/>
        <v>93.649047677101649</v>
      </c>
      <c r="FR111" s="331">
        <f t="shared" si="163"/>
        <v>-0.20191659228321113</v>
      </c>
      <c r="FS111" s="331">
        <f t="shared" si="144"/>
        <v>0.20191659228321113</v>
      </c>
      <c r="FT111" s="400">
        <f t="shared" si="145"/>
        <v>0</v>
      </c>
      <c r="FU111" s="400">
        <f t="shared" si="146"/>
        <v>1</v>
      </c>
      <c r="FV111" s="400">
        <f t="shared" si="147"/>
        <v>0</v>
      </c>
      <c r="FW111" s="402">
        <f t="shared" si="148"/>
        <v>0</v>
      </c>
      <c r="FX111" s="222">
        <f t="shared" si="149"/>
        <v>83.333938586410056</v>
      </c>
      <c r="FY111" s="222">
        <f t="shared" si="150"/>
        <v>0</v>
      </c>
      <c r="FZ111" s="222">
        <f t="shared" si="151"/>
        <v>0</v>
      </c>
      <c r="GA111" s="221">
        <f t="shared" si="152"/>
        <v>93.649047677101649</v>
      </c>
      <c r="GB111" s="222">
        <f t="shared" si="153"/>
        <v>0</v>
      </c>
      <c r="GC111" s="222">
        <f t="shared" si="154"/>
        <v>0</v>
      </c>
      <c r="GD111" s="222">
        <f t="shared" si="155"/>
        <v>0</v>
      </c>
      <c r="GE111" s="222">
        <f t="shared" si="156"/>
        <v>0</v>
      </c>
      <c r="GF111" s="222">
        <f t="shared" si="157"/>
        <v>0</v>
      </c>
      <c r="GG111" s="398">
        <f t="shared" si="158"/>
        <v>0</v>
      </c>
      <c r="GH111" s="399">
        <f t="shared" si="159"/>
        <v>0</v>
      </c>
      <c r="GI111" s="398" t="str">
        <f t="shared" si="160"/>
        <v>Na</v>
      </c>
      <c r="GJ111" s="398" t="str">
        <f t="shared" si="161"/>
        <v>Cl</v>
      </c>
    </row>
    <row r="112" spans="1:192" ht="14.25">
      <c r="A112" s="402">
        <f t="shared" si="88"/>
        <v>107</v>
      </c>
      <c r="B112" s="65" t="s">
        <v>13</v>
      </c>
      <c r="C112" s="2" t="s">
        <v>981</v>
      </c>
      <c r="D112" s="2" t="s">
        <v>982</v>
      </c>
      <c r="E112" s="2"/>
      <c r="F112" s="549">
        <v>3481833</v>
      </c>
      <c r="G112" s="549">
        <v>5581294</v>
      </c>
      <c r="H112" s="409">
        <f t="shared" si="89"/>
        <v>481765.83680000005</v>
      </c>
      <c r="I112" s="405">
        <f t="shared" si="90"/>
        <v>5579501.2724000001</v>
      </c>
      <c r="J112" s="400">
        <v>146.69999999999999</v>
      </c>
      <c r="K112" s="400" t="s">
        <v>1356</v>
      </c>
      <c r="L112" s="19">
        <v>180.1</v>
      </c>
      <c r="O112" s="19">
        <v>146.69999999999999</v>
      </c>
      <c r="Q112" s="401" t="s">
        <v>1367</v>
      </c>
      <c r="R112" s="401" t="s">
        <v>362</v>
      </c>
      <c r="S112" s="134" t="s">
        <v>2663</v>
      </c>
      <c r="T112" s="499" t="str">
        <f t="shared" si="91"/>
        <v>T</v>
      </c>
      <c r="U112" s="499" t="str">
        <f t="shared" si="92"/>
        <v>-</v>
      </c>
      <c r="V112" s="499" t="str">
        <f t="shared" si="93"/>
        <v>B</v>
      </c>
      <c r="W112" s="499" t="str">
        <f t="shared" si="162"/>
        <v>-</v>
      </c>
      <c r="X112" s="529" t="str">
        <f t="shared" si="87"/>
        <v>Na</v>
      </c>
      <c r="Y112" s="530" t="str">
        <f t="shared" si="86"/>
        <v>Cl</v>
      </c>
      <c r="Z112" s="183"/>
      <c r="AA112" s="193">
        <v>29929</v>
      </c>
      <c r="AB112" s="200">
        <v>4</v>
      </c>
      <c r="AC112" s="385"/>
      <c r="AD112" s="166" t="s">
        <v>1545</v>
      </c>
      <c r="AE112" s="70"/>
      <c r="AF112" s="240">
        <v>33.1</v>
      </c>
      <c r="AG112" s="408">
        <v>34500</v>
      </c>
      <c r="AH112" s="253">
        <v>6.3</v>
      </c>
      <c r="AI112" s="559"/>
      <c r="AJ112" s="408"/>
      <c r="AK112" s="408"/>
      <c r="AL112" s="408"/>
      <c r="AM112" s="123"/>
      <c r="AN112" s="69"/>
      <c r="AO112" s="401"/>
      <c r="AP112" s="171"/>
      <c r="AQ112" s="69">
        <v>34000</v>
      </c>
      <c r="AR112" s="69">
        <v>35040</v>
      </c>
      <c r="AS112" s="507">
        <f t="shared" si="166"/>
        <v>32461.4</v>
      </c>
      <c r="AT112" s="509">
        <f t="shared" si="167"/>
        <v>-0.92430651881208625</v>
      </c>
      <c r="AU112" s="69">
        <v>10300</v>
      </c>
      <c r="AV112" s="69">
        <v>120</v>
      </c>
      <c r="AW112" s="401">
        <v>1400</v>
      </c>
      <c r="AX112" s="401">
        <v>18150</v>
      </c>
      <c r="AY112" s="401">
        <v>45.1</v>
      </c>
      <c r="AZ112" s="70">
        <v>2080</v>
      </c>
      <c r="BA112" s="401"/>
      <c r="BB112" s="384">
        <v>330</v>
      </c>
      <c r="BC112" s="381"/>
      <c r="BD112" s="69">
        <v>20.5</v>
      </c>
      <c r="BE112" s="69">
        <v>14.4</v>
      </c>
      <c r="BF112" s="69"/>
      <c r="BG112" s="259"/>
      <c r="BH112" s="69"/>
      <c r="BI112" s="69"/>
      <c r="BJ112" s="69">
        <v>1.4</v>
      </c>
      <c r="BK112" s="69"/>
      <c r="BL112" s="401"/>
      <c r="BM112" s="69"/>
      <c r="BN112" s="70"/>
      <c r="BO112" s="147"/>
      <c r="BP112" s="55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3"/>
      <c r="CE112" s="147"/>
      <c r="CF112" s="141"/>
      <c r="CG112" s="147"/>
      <c r="CH112" s="147"/>
      <c r="CI112" s="147"/>
      <c r="CJ112" s="143"/>
      <c r="CK112" s="143"/>
      <c r="CL112" s="144"/>
      <c r="CM112" s="143"/>
      <c r="CN112" s="143">
        <v>605</v>
      </c>
      <c r="CO112" s="141"/>
      <c r="CP112" s="69"/>
      <c r="CQ112" s="70"/>
      <c r="CR112" s="69"/>
      <c r="CS112" s="69"/>
      <c r="CT112" s="69"/>
      <c r="CU112" s="69"/>
      <c r="CV112" s="69"/>
      <c r="CW112" s="69"/>
      <c r="CX112" s="69"/>
      <c r="CY112" s="69"/>
      <c r="CZ112" s="69"/>
      <c r="DA112" s="70"/>
      <c r="DB112" s="182"/>
      <c r="DC112" s="182"/>
      <c r="DD112" s="182"/>
      <c r="DE112" s="182"/>
      <c r="DF112" s="182"/>
      <c r="DG112" s="182"/>
      <c r="DH112" s="182"/>
      <c r="DI112" s="481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1"/>
      <c r="DT112" s="402">
        <f t="shared" si="94"/>
        <v>0</v>
      </c>
      <c r="DU112" s="100">
        <f t="shared" si="95"/>
        <v>0</v>
      </c>
      <c r="DV112" s="100">
        <f t="shared" si="96"/>
        <v>0</v>
      </c>
      <c r="DW112" s="100">
        <f t="shared" si="97"/>
        <v>1</v>
      </c>
      <c r="DX112" s="100">
        <f t="shared" si="98"/>
        <v>0</v>
      </c>
      <c r="DY112" s="229">
        <f t="shared" si="99"/>
        <v>0</v>
      </c>
      <c r="DZ112" s="100">
        <f t="shared" si="100"/>
        <v>0</v>
      </c>
      <c r="EA112" s="400">
        <f t="shared" si="101"/>
        <v>1</v>
      </c>
      <c r="EB112" s="402">
        <f t="shared" si="102"/>
        <v>0</v>
      </c>
      <c r="EC112" s="19">
        <f t="shared" si="103"/>
        <v>0</v>
      </c>
      <c r="ED112" s="19">
        <f t="shared" si="104"/>
        <v>0</v>
      </c>
      <c r="EE112" s="19">
        <f t="shared" si="105"/>
        <v>1</v>
      </c>
      <c r="EF112" s="402">
        <f t="shared" si="106"/>
        <v>0</v>
      </c>
      <c r="EG112" s="400">
        <f t="shared" si="107"/>
        <v>1</v>
      </c>
      <c r="EH112" s="400">
        <f t="shared" si="108"/>
        <v>0</v>
      </c>
      <c r="EI112" s="402">
        <f t="shared" si="109"/>
        <v>0</v>
      </c>
      <c r="EJ112" s="229">
        <f t="shared" si="110"/>
        <v>3</v>
      </c>
      <c r="EK112" s="398">
        <f t="shared" si="111"/>
        <v>10300</v>
      </c>
      <c r="EL112" s="398">
        <f t="shared" si="112"/>
        <v>330</v>
      </c>
      <c r="EM112" s="398">
        <f t="shared" si="113"/>
        <v>120</v>
      </c>
      <c r="EN112" s="398">
        <f t="shared" si="114"/>
        <v>1400</v>
      </c>
      <c r="EO112" s="398" t="str">
        <f t="shared" si="115"/>
        <v/>
      </c>
      <c r="EP112" s="398">
        <f t="shared" si="116"/>
        <v>14.4</v>
      </c>
      <c r="EQ112" s="398">
        <f t="shared" si="117"/>
        <v>2080</v>
      </c>
      <c r="ER112" s="398" t="str">
        <f t="shared" si="118"/>
        <v/>
      </c>
      <c r="ES112" s="398">
        <f t="shared" si="119"/>
        <v>1.4</v>
      </c>
      <c r="ET112" s="398">
        <f t="shared" si="120"/>
        <v>45.1</v>
      </c>
      <c r="EU112" s="172">
        <f t="shared" si="121"/>
        <v>18150</v>
      </c>
      <c r="EV112" s="57">
        <f t="shared" si="122"/>
        <v>448.02477620509967</v>
      </c>
      <c r="EW112" s="57">
        <f t="shared" si="123"/>
        <v>8.4398976982097178</v>
      </c>
      <c r="EX112" s="57">
        <f t="shared" si="124"/>
        <v>9.8745114174038271</v>
      </c>
      <c r="EY112" s="57">
        <f t="shared" si="125"/>
        <v>69.863765656968909</v>
      </c>
      <c r="EZ112" s="57" t="str">
        <f t="shared" si="126"/>
        <v/>
      </c>
      <c r="FA112" s="57">
        <f t="shared" si="127"/>
        <v>0.77356970185334417</v>
      </c>
      <c r="FB112" s="57">
        <f t="shared" si="128"/>
        <v>34.088804613788596</v>
      </c>
      <c r="FC112" s="57" t="str">
        <f t="shared" si="129"/>
        <v/>
      </c>
      <c r="FD112" s="57">
        <f t="shared" si="130"/>
        <v>2.2578860702944441E-2</v>
      </c>
      <c r="FE112" s="57">
        <f t="shared" si="131"/>
        <v>0.93897104596377778</v>
      </c>
      <c r="FF112" s="56">
        <f t="shared" si="132"/>
        <v>511.94539249146749</v>
      </c>
      <c r="FG112" s="59">
        <f t="shared" si="133"/>
        <v>83.434705047835465</v>
      </c>
      <c r="FH112" s="59">
        <f t="shared" si="134"/>
        <v>1.5717442705929034</v>
      </c>
      <c r="FI112" s="59">
        <f t="shared" si="135"/>
        <v>1.8389093446595739</v>
      </c>
      <c r="FJ112" s="59">
        <f t="shared" si="136"/>
        <v>13.010581089943631</v>
      </c>
      <c r="FK112" s="59" t="str">
        <f t="shared" si="137"/>
        <v/>
      </c>
      <c r="FL112" s="59">
        <f t="shared" si="138"/>
        <v>0.14406024696841563</v>
      </c>
      <c r="FM112" s="59">
        <f t="shared" si="139"/>
        <v>6.2320054223466501</v>
      </c>
      <c r="FN112" s="59" t="str">
        <f t="shared" si="140"/>
        <v/>
      </c>
      <c r="FO112" s="59">
        <f t="shared" si="141"/>
        <v>4.1277945626243219E-3</v>
      </c>
      <c r="FP112" s="59">
        <f t="shared" si="142"/>
        <v>0.17165966117526524</v>
      </c>
      <c r="FQ112" s="66">
        <f t="shared" si="143"/>
        <v>93.59220712191545</v>
      </c>
      <c r="FR112" s="331">
        <f t="shared" si="163"/>
        <v>-0.92430651881208625</v>
      </c>
      <c r="FS112" s="331">
        <f t="shared" si="144"/>
        <v>0.92430651881208625</v>
      </c>
      <c r="FT112" s="400">
        <f t="shared" si="145"/>
        <v>0</v>
      </c>
      <c r="FU112" s="400">
        <f t="shared" si="146"/>
        <v>1</v>
      </c>
      <c r="FV112" s="400">
        <f t="shared" si="147"/>
        <v>0</v>
      </c>
      <c r="FW112" s="402">
        <f t="shared" si="148"/>
        <v>0</v>
      </c>
      <c r="FX112" s="222">
        <f t="shared" si="149"/>
        <v>83.434705047835465</v>
      </c>
      <c r="FY112" s="222">
        <f t="shared" si="150"/>
        <v>0</v>
      </c>
      <c r="FZ112" s="222">
        <f t="shared" si="151"/>
        <v>0</v>
      </c>
      <c r="GA112" s="221">
        <f t="shared" si="152"/>
        <v>93.59220712191545</v>
      </c>
      <c r="GB112" s="222">
        <f t="shared" si="153"/>
        <v>0</v>
      </c>
      <c r="GC112" s="222">
        <f t="shared" si="154"/>
        <v>0</v>
      </c>
      <c r="GD112" s="222">
        <f t="shared" si="155"/>
        <v>0</v>
      </c>
      <c r="GE112" s="222">
        <f t="shared" si="156"/>
        <v>0</v>
      </c>
      <c r="GF112" s="222">
        <f t="shared" si="157"/>
        <v>0</v>
      </c>
      <c r="GG112" s="398">
        <f t="shared" si="158"/>
        <v>0</v>
      </c>
      <c r="GH112" s="399">
        <f t="shared" si="159"/>
        <v>0</v>
      </c>
      <c r="GI112" s="398" t="str">
        <f t="shared" si="160"/>
        <v>Na</v>
      </c>
      <c r="GJ112" s="398" t="str">
        <f t="shared" si="161"/>
        <v>Cl</v>
      </c>
    </row>
    <row r="113" spans="1:192" ht="14.25">
      <c r="A113" s="402">
        <f t="shared" si="88"/>
        <v>108</v>
      </c>
      <c r="B113" s="65" t="s">
        <v>13</v>
      </c>
      <c r="C113" s="2" t="s">
        <v>981</v>
      </c>
      <c r="D113" s="2" t="s">
        <v>982</v>
      </c>
      <c r="E113" s="2"/>
      <c r="F113" s="549">
        <v>3481833</v>
      </c>
      <c r="G113" s="549">
        <v>5581294</v>
      </c>
      <c r="H113" s="409">
        <f t="shared" si="89"/>
        <v>481765.83680000005</v>
      </c>
      <c r="I113" s="405">
        <f t="shared" si="90"/>
        <v>5579501.2724000001</v>
      </c>
      <c r="J113" s="400">
        <v>146.69999999999999</v>
      </c>
      <c r="K113" s="400" t="s">
        <v>1356</v>
      </c>
      <c r="L113" s="19">
        <v>180.1</v>
      </c>
      <c r="O113" s="19">
        <v>146.69999999999999</v>
      </c>
      <c r="Q113" s="401" t="s">
        <v>1367</v>
      </c>
      <c r="R113" s="401" t="s">
        <v>362</v>
      </c>
      <c r="S113" s="134" t="s">
        <v>2663</v>
      </c>
      <c r="T113" s="499" t="str">
        <f t="shared" si="91"/>
        <v>T</v>
      </c>
      <c r="U113" s="499" t="str">
        <f t="shared" si="92"/>
        <v>-</v>
      </c>
      <c r="V113" s="499" t="str">
        <f t="shared" si="93"/>
        <v>B</v>
      </c>
      <c r="W113" s="499" t="str">
        <f t="shared" si="162"/>
        <v>-</v>
      </c>
      <c r="X113" s="529" t="str">
        <f t="shared" si="87"/>
        <v>Na</v>
      </c>
      <c r="Y113" s="530" t="str">
        <f t="shared" si="86"/>
        <v>Cl</v>
      </c>
      <c r="Z113" s="183"/>
      <c r="AA113" s="193">
        <v>31392</v>
      </c>
      <c r="AB113" s="200">
        <v>5</v>
      </c>
      <c r="AC113" s="385"/>
      <c r="AD113" s="166" t="s">
        <v>1545</v>
      </c>
      <c r="AE113" s="70"/>
      <c r="AF113" s="240">
        <v>33</v>
      </c>
      <c r="AG113" s="408">
        <v>31200</v>
      </c>
      <c r="AH113" s="253">
        <v>6.3</v>
      </c>
      <c r="AI113" s="559"/>
      <c r="AJ113" s="408"/>
      <c r="AK113" s="408"/>
      <c r="AL113" s="408"/>
      <c r="AM113" s="352">
        <v>11</v>
      </c>
      <c r="AN113" s="69"/>
      <c r="AO113" s="401"/>
      <c r="AP113" s="171"/>
      <c r="AQ113" s="69">
        <v>33640</v>
      </c>
      <c r="AR113" s="69">
        <v>34701.5</v>
      </c>
      <c r="AS113" s="507">
        <f t="shared" si="166"/>
        <v>33482.300000000003</v>
      </c>
      <c r="AT113" s="509">
        <f t="shared" si="167"/>
        <v>-2.1790604181654023E-2</v>
      </c>
      <c r="AU113" s="69">
        <v>10800</v>
      </c>
      <c r="AV113" s="69">
        <v>117</v>
      </c>
      <c r="AW113" s="401">
        <v>1440</v>
      </c>
      <c r="AX113" s="401">
        <v>18600</v>
      </c>
      <c r="AY113" s="401">
        <v>45.4</v>
      </c>
      <c r="AZ113" s="70">
        <v>2123</v>
      </c>
      <c r="BA113" s="401"/>
      <c r="BB113" s="384">
        <v>320</v>
      </c>
      <c r="BC113" s="381"/>
      <c r="BD113" s="69">
        <v>22.8</v>
      </c>
      <c r="BE113" s="69">
        <v>13.1</v>
      </c>
      <c r="BF113" s="69"/>
      <c r="BG113" s="259"/>
      <c r="BH113" s="69"/>
      <c r="BI113" s="69"/>
      <c r="BJ113" s="74">
        <v>1</v>
      </c>
      <c r="BK113" s="69"/>
      <c r="BL113" s="401"/>
      <c r="BM113" s="69"/>
      <c r="BN113" s="70"/>
      <c r="BO113" s="147"/>
      <c r="BP113" s="55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3"/>
      <c r="CE113" s="147"/>
      <c r="CF113" s="141"/>
      <c r="CG113" s="147"/>
      <c r="CH113" s="147"/>
      <c r="CI113" s="147"/>
      <c r="CJ113" s="143"/>
      <c r="CK113" s="143"/>
      <c r="CL113" s="144"/>
      <c r="CM113" s="143"/>
      <c r="CN113" s="143">
        <v>770</v>
      </c>
      <c r="CO113" s="141"/>
      <c r="CP113" s="69"/>
      <c r="CQ113" s="70"/>
      <c r="CR113" s="69"/>
      <c r="CS113" s="69"/>
      <c r="CT113" s="69"/>
      <c r="CU113" s="69"/>
      <c r="CV113" s="69"/>
      <c r="CW113" s="69"/>
      <c r="CX113" s="69"/>
      <c r="CY113" s="69"/>
      <c r="CZ113" s="69"/>
      <c r="DA113" s="70"/>
      <c r="DB113" s="182"/>
      <c r="DC113" s="182"/>
      <c r="DD113" s="182"/>
      <c r="DE113" s="182"/>
      <c r="DF113" s="182"/>
      <c r="DG113" s="182"/>
      <c r="DH113" s="182"/>
      <c r="DI113" s="481"/>
      <c r="DJ113" s="180"/>
      <c r="DK113" s="180"/>
      <c r="DL113" s="180"/>
      <c r="DM113" s="180"/>
      <c r="DN113" s="180"/>
      <c r="DO113" s="180"/>
      <c r="DP113" s="180"/>
      <c r="DQ113" s="180"/>
      <c r="DR113" s="180"/>
      <c r="DS113" s="181"/>
      <c r="DT113" s="402">
        <f t="shared" si="94"/>
        <v>0</v>
      </c>
      <c r="DU113" s="100">
        <f t="shared" si="95"/>
        <v>0</v>
      </c>
      <c r="DV113" s="100">
        <f t="shared" si="96"/>
        <v>0</v>
      </c>
      <c r="DW113" s="100">
        <f t="shared" si="97"/>
        <v>1</v>
      </c>
      <c r="DX113" s="100">
        <f t="shared" si="98"/>
        <v>0</v>
      </c>
      <c r="DY113" s="229">
        <f t="shared" si="99"/>
        <v>0</v>
      </c>
      <c r="DZ113" s="100">
        <f t="shared" si="100"/>
        <v>0</v>
      </c>
      <c r="EA113" s="400">
        <f t="shared" si="101"/>
        <v>1</v>
      </c>
      <c r="EB113" s="402">
        <f t="shared" si="102"/>
        <v>0</v>
      </c>
      <c r="EC113" s="19">
        <f t="shared" si="103"/>
        <v>0</v>
      </c>
      <c r="ED113" s="19">
        <f t="shared" si="104"/>
        <v>0</v>
      </c>
      <c r="EE113" s="19">
        <f t="shared" si="105"/>
        <v>1</v>
      </c>
      <c r="EF113" s="402">
        <f t="shared" si="106"/>
        <v>0</v>
      </c>
      <c r="EG113" s="400">
        <f t="shared" si="107"/>
        <v>1</v>
      </c>
      <c r="EH113" s="400">
        <f t="shared" si="108"/>
        <v>0</v>
      </c>
      <c r="EI113" s="402">
        <f t="shared" si="109"/>
        <v>0</v>
      </c>
      <c r="EJ113" s="229">
        <f t="shared" si="110"/>
        <v>3</v>
      </c>
      <c r="EK113" s="398">
        <f t="shared" si="111"/>
        <v>10800</v>
      </c>
      <c r="EL113" s="398">
        <f t="shared" si="112"/>
        <v>320</v>
      </c>
      <c r="EM113" s="398">
        <f t="shared" si="113"/>
        <v>117</v>
      </c>
      <c r="EN113" s="398">
        <f t="shared" si="114"/>
        <v>1440</v>
      </c>
      <c r="EO113" s="398" t="str">
        <f t="shared" si="115"/>
        <v/>
      </c>
      <c r="EP113" s="398">
        <f t="shared" si="116"/>
        <v>13.1</v>
      </c>
      <c r="EQ113" s="398">
        <f t="shared" si="117"/>
        <v>2123</v>
      </c>
      <c r="ER113" s="398" t="str">
        <f t="shared" si="118"/>
        <v/>
      </c>
      <c r="ES113" s="398">
        <f t="shared" si="119"/>
        <v>1</v>
      </c>
      <c r="ET113" s="398">
        <f t="shared" si="120"/>
        <v>45.4</v>
      </c>
      <c r="EU113" s="172">
        <f t="shared" si="121"/>
        <v>18600</v>
      </c>
      <c r="EV113" s="57">
        <f t="shared" si="122"/>
        <v>469.77355174903653</v>
      </c>
      <c r="EW113" s="57">
        <f t="shared" si="123"/>
        <v>8.1841432225063944</v>
      </c>
      <c r="EX113" s="57">
        <f t="shared" si="124"/>
        <v>9.6276486319687322</v>
      </c>
      <c r="EY113" s="57">
        <f t="shared" si="125"/>
        <v>71.859873247168011</v>
      </c>
      <c r="EZ113" s="57" t="str">
        <f t="shared" si="126"/>
        <v/>
      </c>
      <c r="FA113" s="57">
        <f t="shared" si="127"/>
        <v>0.70373354821380607</v>
      </c>
      <c r="FB113" s="57">
        <f t="shared" si="128"/>
        <v>34.793525093785185</v>
      </c>
      <c r="FC113" s="57" t="str">
        <f t="shared" si="129"/>
        <v/>
      </c>
      <c r="FD113" s="57">
        <f t="shared" si="130"/>
        <v>1.6127757644960317E-2</v>
      </c>
      <c r="FE113" s="57">
        <f t="shared" si="131"/>
        <v>0.94521697309879182</v>
      </c>
      <c r="FF113" s="56">
        <f t="shared" si="132"/>
        <v>524.63825346233034</v>
      </c>
      <c r="FG113" s="59">
        <f t="shared" si="133"/>
        <v>83.865827368684918</v>
      </c>
      <c r="FH113" s="59">
        <f t="shared" si="134"/>
        <v>1.4610655284952867</v>
      </c>
      <c r="FI113" s="59">
        <f t="shared" si="135"/>
        <v>1.7187658077575059</v>
      </c>
      <c r="FJ113" s="59">
        <f t="shared" si="136"/>
        <v>12.828708006324948</v>
      </c>
      <c r="FK113" s="59" t="str">
        <f t="shared" si="137"/>
        <v/>
      </c>
      <c r="FL113" s="59">
        <f t="shared" si="138"/>
        <v>0.12563328873733728</v>
      </c>
      <c r="FM113" s="59">
        <f t="shared" si="139"/>
        <v>6.2087708874283871</v>
      </c>
      <c r="FN113" s="59" t="str">
        <f t="shared" si="140"/>
        <v/>
      </c>
      <c r="FO113" s="59">
        <f t="shared" si="141"/>
        <v>2.8779363940739668E-3</v>
      </c>
      <c r="FP113" s="59">
        <f t="shared" si="142"/>
        <v>0.16867033762920489</v>
      </c>
      <c r="FQ113" s="66">
        <f t="shared" si="143"/>
        <v>93.619680838548348</v>
      </c>
      <c r="FR113" s="331">
        <f t="shared" si="163"/>
        <v>-2.1790604181654023E-2</v>
      </c>
      <c r="FS113" s="331">
        <f t="shared" si="144"/>
        <v>2.1790604181654023E-2</v>
      </c>
      <c r="FT113" s="400">
        <f t="shared" si="145"/>
        <v>0</v>
      </c>
      <c r="FU113" s="400">
        <f t="shared" si="146"/>
        <v>1</v>
      </c>
      <c r="FV113" s="400">
        <f t="shared" si="147"/>
        <v>0</v>
      </c>
      <c r="FW113" s="402">
        <f t="shared" si="148"/>
        <v>0</v>
      </c>
      <c r="FX113" s="222">
        <f t="shared" si="149"/>
        <v>83.865827368684918</v>
      </c>
      <c r="FY113" s="222">
        <f t="shared" si="150"/>
        <v>0</v>
      </c>
      <c r="FZ113" s="222">
        <f t="shared" si="151"/>
        <v>0</v>
      </c>
      <c r="GA113" s="221">
        <f t="shared" si="152"/>
        <v>93.619680838548348</v>
      </c>
      <c r="GB113" s="222">
        <f t="shared" si="153"/>
        <v>0</v>
      </c>
      <c r="GC113" s="222">
        <f t="shared" si="154"/>
        <v>0</v>
      </c>
      <c r="GD113" s="222">
        <f t="shared" si="155"/>
        <v>0</v>
      </c>
      <c r="GE113" s="222">
        <f t="shared" si="156"/>
        <v>0</v>
      </c>
      <c r="GF113" s="222">
        <f t="shared" si="157"/>
        <v>0</v>
      </c>
      <c r="GG113" s="398">
        <f t="shared" si="158"/>
        <v>0</v>
      </c>
      <c r="GH113" s="399">
        <f t="shared" si="159"/>
        <v>0</v>
      </c>
      <c r="GI113" s="398" t="str">
        <f t="shared" si="160"/>
        <v>Na</v>
      </c>
      <c r="GJ113" s="398" t="str">
        <f t="shared" si="161"/>
        <v>Cl</v>
      </c>
    </row>
    <row r="114" spans="1:192" s="69" customFormat="1">
      <c r="A114" s="402">
        <f t="shared" si="88"/>
        <v>109</v>
      </c>
      <c r="B114" s="65" t="s">
        <v>13</v>
      </c>
      <c r="C114" s="2" t="s">
        <v>981</v>
      </c>
      <c r="D114" s="2" t="s">
        <v>982</v>
      </c>
      <c r="E114" s="2"/>
      <c r="F114" s="558">
        <v>3481823</v>
      </c>
      <c r="G114" s="558">
        <v>5581375</v>
      </c>
      <c r="H114" s="409">
        <f t="shared" si="89"/>
        <v>481755.84080000001</v>
      </c>
      <c r="I114" s="405">
        <f t="shared" si="90"/>
        <v>5579582.2400000002</v>
      </c>
      <c r="J114" s="400">
        <v>146.69999999999999</v>
      </c>
      <c r="K114" s="391" t="s">
        <v>1356</v>
      </c>
      <c r="L114" s="171">
        <v>180.1</v>
      </c>
      <c r="M114" s="19"/>
      <c r="N114" s="408"/>
      <c r="O114" s="19">
        <v>146.69999999999999</v>
      </c>
      <c r="P114" s="19"/>
      <c r="Q114" s="401" t="s">
        <v>1367</v>
      </c>
      <c r="R114" s="401" t="s">
        <v>362</v>
      </c>
      <c r="S114" s="134" t="s">
        <v>2663</v>
      </c>
      <c r="T114" s="499" t="str">
        <f t="shared" si="91"/>
        <v>T</v>
      </c>
      <c r="U114" s="499" t="str">
        <f t="shared" si="92"/>
        <v>-</v>
      </c>
      <c r="V114" s="499" t="str">
        <f t="shared" si="93"/>
        <v>B</v>
      </c>
      <c r="W114" s="499" t="str">
        <f t="shared" si="162"/>
        <v>A</v>
      </c>
      <c r="X114" s="529" t="str">
        <f t="shared" si="87"/>
        <v>Na</v>
      </c>
      <c r="Y114" s="530" t="str">
        <f t="shared" si="86"/>
        <v>Cl</v>
      </c>
      <c r="Z114" s="133" t="s">
        <v>1547</v>
      </c>
      <c r="AA114" s="127">
        <v>36102</v>
      </c>
      <c r="AB114" s="101">
        <v>6</v>
      </c>
      <c r="AC114" s="132" t="s">
        <v>492</v>
      </c>
      <c r="AD114" s="132" t="s">
        <v>1548</v>
      </c>
      <c r="AE114" s="183"/>
      <c r="AF114" s="391">
        <v>32.700000000000003</v>
      </c>
      <c r="AG114" s="400">
        <v>48500</v>
      </c>
      <c r="AH114" s="400">
        <v>5.98</v>
      </c>
      <c r="AI114" s="391">
        <v>210</v>
      </c>
      <c r="AJ114" s="408">
        <v>1.0261</v>
      </c>
      <c r="AK114" s="408">
        <v>17</v>
      </c>
      <c r="AL114" s="391"/>
      <c r="AM114" s="441" t="s">
        <v>1040</v>
      </c>
      <c r="AN114" s="141">
        <v>208</v>
      </c>
      <c r="AO114" s="164">
        <v>99</v>
      </c>
      <c r="AP114" s="19"/>
      <c r="AQ114" s="141">
        <v>30900</v>
      </c>
      <c r="AR114" s="168">
        <v>31505.279999999999</v>
      </c>
      <c r="AS114" s="507">
        <f t="shared" si="166"/>
        <v>31505.050999999999</v>
      </c>
      <c r="AT114" s="509">
        <f t="shared" si="167"/>
        <v>4.5890324400173288E-3</v>
      </c>
      <c r="AU114" s="163">
        <v>9926</v>
      </c>
      <c r="AV114" s="163">
        <v>107</v>
      </c>
      <c r="AW114" s="164">
        <v>1310</v>
      </c>
      <c r="AX114" s="165">
        <v>17200</v>
      </c>
      <c r="AY114" s="353">
        <v>38</v>
      </c>
      <c r="AZ114" s="183">
        <v>2166</v>
      </c>
      <c r="BA114" s="163">
        <v>11.7</v>
      </c>
      <c r="BB114" s="163">
        <v>579</v>
      </c>
      <c r="BC114" s="163">
        <v>37.5</v>
      </c>
      <c r="BD114" s="163">
        <v>45.7</v>
      </c>
      <c r="BE114" s="163">
        <v>13.4</v>
      </c>
      <c r="BF114" s="163">
        <v>1.78</v>
      </c>
      <c r="BG114" s="165">
        <v>0.12</v>
      </c>
      <c r="BH114" s="165">
        <v>20</v>
      </c>
      <c r="BI114" s="170" t="s">
        <v>1406</v>
      </c>
      <c r="BJ114" s="166">
        <v>2.5</v>
      </c>
      <c r="BK114" s="166">
        <v>1.2999999999999999E-2</v>
      </c>
      <c r="BL114" s="164"/>
      <c r="BM114" s="165">
        <v>22.8</v>
      </c>
      <c r="BN114" s="162">
        <v>16</v>
      </c>
      <c r="BO114" s="138">
        <v>11</v>
      </c>
      <c r="BP114" s="141">
        <v>110</v>
      </c>
      <c r="BQ114" s="141">
        <v>290</v>
      </c>
      <c r="BR114" s="141">
        <v>1900</v>
      </c>
      <c r="BS114" s="138"/>
      <c r="BT114" s="138" t="s">
        <v>1407</v>
      </c>
      <c r="BU114" s="138">
        <v>3</v>
      </c>
      <c r="BV114" s="138">
        <v>5</v>
      </c>
      <c r="BW114" s="138"/>
      <c r="BX114" s="138">
        <v>6</v>
      </c>
      <c r="BY114" s="138" t="s">
        <v>1525</v>
      </c>
      <c r="BZ114" s="138">
        <v>2</v>
      </c>
      <c r="CA114" s="138">
        <v>18</v>
      </c>
      <c r="CB114" s="138">
        <v>99</v>
      </c>
      <c r="CC114" s="138"/>
      <c r="CD114" s="138" t="s">
        <v>1525</v>
      </c>
      <c r="CE114" s="138" t="s">
        <v>1404</v>
      </c>
      <c r="CF114" s="149">
        <v>100</v>
      </c>
      <c r="CG114" s="138"/>
      <c r="CH114" s="138"/>
      <c r="CI114" s="138"/>
      <c r="CJ114" s="138"/>
      <c r="CK114" s="138">
        <v>4</v>
      </c>
      <c r="CL114" s="139">
        <v>4990</v>
      </c>
      <c r="CM114" s="138">
        <v>0.6</v>
      </c>
      <c r="CN114" s="138">
        <v>2412</v>
      </c>
      <c r="CO114" s="149" t="s">
        <v>1526</v>
      </c>
      <c r="CP114" s="163"/>
      <c r="CQ114" s="162"/>
      <c r="CR114" s="163">
        <v>6.7</v>
      </c>
      <c r="CS114" s="163">
        <v>67.5</v>
      </c>
      <c r="CT114" s="163">
        <v>25.8</v>
      </c>
      <c r="CU114" s="163"/>
      <c r="CV114" s="163"/>
      <c r="CW114" s="163"/>
      <c r="CX114" s="132" t="s">
        <v>1407</v>
      </c>
      <c r="CY114" s="163"/>
      <c r="CZ114" s="163"/>
      <c r="DA114" s="162"/>
      <c r="DB114" s="241"/>
      <c r="DC114" s="241"/>
      <c r="DD114" s="241"/>
      <c r="DE114" s="241"/>
      <c r="DF114" s="241"/>
      <c r="DG114" s="241"/>
      <c r="DH114" s="241"/>
      <c r="DI114" s="482"/>
      <c r="DJ114" s="244"/>
      <c r="DK114" s="244"/>
      <c r="DL114" s="244"/>
      <c r="DM114" s="244"/>
      <c r="DN114" s="244">
        <v>0.2</v>
      </c>
      <c r="DO114" s="244">
        <v>4.7</v>
      </c>
      <c r="DP114" s="244">
        <v>9.8000000000000007</v>
      </c>
      <c r="DQ114" s="138" t="s">
        <v>1407</v>
      </c>
      <c r="DR114" s="138" t="s">
        <v>1407</v>
      </c>
      <c r="DS114" s="139" t="s">
        <v>1407</v>
      </c>
      <c r="DT114" s="402">
        <f t="shared" si="94"/>
        <v>0</v>
      </c>
      <c r="DU114" s="100">
        <f t="shared" si="95"/>
        <v>0</v>
      </c>
      <c r="DV114" s="100">
        <f t="shared" si="96"/>
        <v>0</v>
      </c>
      <c r="DW114" s="100">
        <f t="shared" si="97"/>
        <v>1</v>
      </c>
      <c r="DX114" s="100">
        <f t="shared" si="98"/>
        <v>0</v>
      </c>
      <c r="DY114" s="229">
        <f t="shared" si="99"/>
        <v>0</v>
      </c>
      <c r="DZ114" s="100">
        <f t="shared" si="100"/>
        <v>0</v>
      </c>
      <c r="EA114" s="400">
        <f t="shared" si="101"/>
        <v>1</v>
      </c>
      <c r="EB114" s="402">
        <f t="shared" si="102"/>
        <v>0</v>
      </c>
      <c r="EC114" s="19">
        <f t="shared" si="103"/>
        <v>0</v>
      </c>
      <c r="ED114" s="19">
        <f t="shared" si="104"/>
        <v>0</v>
      </c>
      <c r="EE114" s="19">
        <f t="shared" si="105"/>
        <v>1</v>
      </c>
      <c r="EF114" s="402">
        <f t="shared" si="106"/>
        <v>0</v>
      </c>
      <c r="EG114" s="400">
        <f t="shared" si="107"/>
        <v>0</v>
      </c>
      <c r="EH114" s="400">
        <f t="shared" si="108"/>
        <v>1</v>
      </c>
      <c r="EI114" s="402">
        <f t="shared" si="109"/>
        <v>0</v>
      </c>
      <c r="EJ114" s="229">
        <f t="shared" si="110"/>
        <v>4</v>
      </c>
      <c r="EK114" s="398">
        <f t="shared" si="111"/>
        <v>9926</v>
      </c>
      <c r="EL114" s="398">
        <f t="shared" si="112"/>
        <v>579</v>
      </c>
      <c r="EM114" s="398">
        <f t="shared" si="113"/>
        <v>107</v>
      </c>
      <c r="EN114" s="398">
        <f t="shared" si="114"/>
        <v>1310</v>
      </c>
      <c r="EO114" s="398">
        <f t="shared" si="115"/>
        <v>1.78</v>
      </c>
      <c r="EP114" s="398">
        <f t="shared" si="116"/>
        <v>13.4</v>
      </c>
      <c r="EQ114" s="398">
        <f t="shared" si="117"/>
        <v>2166</v>
      </c>
      <c r="ER114" s="398" t="str">
        <f t="shared" si="118"/>
        <v/>
      </c>
      <c r="ES114" s="398">
        <f t="shared" si="119"/>
        <v>2.5</v>
      </c>
      <c r="ET114" s="398">
        <f t="shared" si="120"/>
        <v>38</v>
      </c>
      <c r="EU114" s="172">
        <f t="shared" si="121"/>
        <v>17200</v>
      </c>
      <c r="EV114" s="57">
        <f t="shared" si="122"/>
        <v>431.75669209823485</v>
      </c>
      <c r="EW114" s="57">
        <f t="shared" si="123"/>
        <v>14.808184143222507</v>
      </c>
      <c r="EX114" s="57">
        <f t="shared" si="124"/>
        <v>8.804772680518413</v>
      </c>
      <c r="EY114" s="57">
        <f t="shared" si="125"/>
        <v>65.372523579020907</v>
      </c>
      <c r="EZ114" s="57">
        <f t="shared" si="126"/>
        <v>6.4910201476889418E-2</v>
      </c>
      <c r="FA114" s="57">
        <f t="shared" si="127"/>
        <v>0.71984958366908414</v>
      </c>
      <c r="FB114" s="57">
        <f t="shared" si="128"/>
        <v>35.498245573781773</v>
      </c>
      <c r="FC114" s="57" t="str">
        <f t="shared" si="129"/>
        <v/>
      </c>
      <c r="FD114" s="57">
        <f t="shared" si="130"/>
        <v>4.0319394112400792E-2</v>
      </c>
      <c r="FE114" s="57">
        <f t="shared" si="131"/>
        <v>0.79115077043511217</v>
      </c>
      <c r="FF114" s="56">
        <f t="shared" si="132"/>
        <v>485.14935266409043</v>
      </c>
      <c r="FG114" s="59">
        <f t="shared" si="133"/>
        <v>82.787036559282797</v>
      </c>
      <c r="FH114" s="59">
        <f t="shared" si="134"/>
        <v>2.8393901113236857</v>
      </c>
      <c r="FI114" s="59">
        <f t="shared" si="135"/>
        <v>1.6882680712043379</v>
      </c>
      <c r="FJ114" s="59">
        <f t="shared" si="136"/>
        <v>12.534831766493204</v>
      </c>
      <c r="FK114" s="59">
        <f t="shared" si="137"/>
        <v>1.2446183976032053E-2</v>
      </c>
      <c r="FL114" s="59">
        <f t="shared" si="138"/>
        <v>0.13802730771996433</v>
      </c>
      <c r="FM114" s="59">
        <f t="shared" si="139"/>
        <v>6.8072234773550235</v>
      </c>
      <c r="FN114" s="59" t="str">
        <f t="shared" si="140"/>
        <v/>
      </c>
      <c r="FO114" s="59">
        <f t="shared" si="141"/>
        <v>7.7317377734683612E-3</v>
      </c>
      <c r="FP114" s="59">
        <f t="shared" si="142"/>
        <v>0.15171285260956818</v>
      </c>
      <c r="FQ114" s="66">
        <f t="shared" si="143"/>
        <v>93.033331932261959</v>
      </c>
      <c r="FR114" s="331">
        <f t="shared" si="163"/>
        <v>4.5890324400173288E-3</v>
      </c>
      <c r="FS114" s="331">
        <f t="shared" si="144"/>
        <v>4.5890324400173288E-3</v>
      </c>
      <c r="FT114" s="400">
        <f t="shared" si="145"/>
        <v>0</v>
      </c>
      <c r="FU114" s="400">
        <f t="shared" si="146"/>
        <v>1</v>
      </c>
      <c r="FV114" s="400">
        <f t="shared" si="147"/>
        <v>0</v>
      </c>
      <c r="FW114" s="402">
        <f t="shared" si="148"/>
        <v>0</v>
      </c>
      <c r="FX114" s="222">
        <f t="shared" si="149"/>
        <v>82.787036559282797</v>
      </c>
      <c r="FY114" s="222">
        <f t="shared" si="150"/>
        <v>0</v>
      </c>
      <c r="FZ114" s="222">
        <f t="shared" si="151"/>
        <v>0</v>
      </c>
      <c r="GA114" s="221">
        <f t="shared" si="152"/>
        <v>93.033331932261959</v>
      </c>
      <c r="GB114" s="222">
        <f t="shared" si="153"/>
        <v>0</v>
      </c>
      <c r="GC114" s="222">
        <f t="shared" si="154"/>
        <v>0</v>
      </c>
      <c r="GD114" s="222">
        <f t="shared" si="155"/>
        <v>0</v>
      </c>
      <c r="GE114" s="222">
        <f t="shared" si="156"/>
        <v>0</v>
      </c>
      <c r="GF114" s="222">
        <f t="shared" si="157"/>
        <v>0</v>
      </c>
      <c r="GG114" s="398">
        <f t="shared" si="158"/>
        <v>0</v>
      </c>
      <c r="GH114" s="399">
        <f t="shared" si="159"/>
        <v>0</v>
      </c>
      <c r="GI114" s="398" t="str">
        <f t="shared" si="160"/>
        <v>Na</v>
      </c>
      <c r="GJ114" s="398" t="str">
        <f t="shared" si="161"/>
        <v>Cl</v>
      </c>
    </row>
    <row r="115" spans="1:192" s="69" customFormat="1">
      <c r="A115" s="402">
        <f t="shared" si="88"/>
        <v>110</v>
      </c>
      <c r="B115" s="65" t="s">
        <v>13</v>
      </c>
      <c r="C115" s="2" t="s">
        <v>981</v>
      </c>
      <c r="D115" s="2" t="s">
        <v>982</v>
      </c>
      <c r="E115" s="2"/>
      <c r="F115" s="558">
        <v>3481823</v>
      </c>
      <c r="G115" s="558">
        <v>5581375</v>
      </c>
      <c r="H115" s="409">
        <f t="shared" si="89"/>
        <v>481755.84080000001</v>
      </c>
      <c r="I115" s="405">
        <f t="shared" si="90"/>
        <v>5579582.2400000002</v>
      </c>
      <c r="J115" s="400">
        <v>146.69999999999999</v>
      </c>
      <c r="K115" s="391" t="s">
        <v>1356</v>
      </c>
      <c r="L115" s="171">
        <v>180.1</v>
      </c>
      <c r="M115" s="19"/>
      <c r="N115" s="408"/>
      <c r="O115" s="19">
        <v>146.69999999999999</v>
      </c>
      <c r="P115" s="19"/>
      <c r="Q115" s="401" t="s">
        <v>1367</v>
      </c>
      <c r="R115" s="401" t="s">
        <v>362</v>
      </c>
      <c r="S115" s="166" t="s">
        <v>2663</v>
      </c>
      <c r="T115" s="499" t="str">
        <f t="shared" si="91"/>
        <v>T</v>
      </c>
      <c r="U115" s="499" t="str">
        <f t="shared" si="92"/>
        <v>-</v>
      </c>
      <c r="V115" s="499" t="str">
        <f t="shared" si="93"/>
        <v>B</v>
      </c>
      <c r="W115" s="499" t="str">
        <f t="shared" si="162"/>
        <v>-</v>
      </c>
      <c r="X115" s="529" t="str">
        <f t="shared" si="87"/>
        <v>Na</v>
      </c>
      <c r="Y115" s="530" t="str">
        <f t="shared" si="86"/>
        <v>Cl</v>
      </c>
      <c r="Z115" s="183"/>
      <c r="AA115" s="193">
        <v>42184</v>
      </c>
      <c r="AB115" s="200">
        <v>7</v>
      </c>
      <c r="AC115" s="166" t="s">
        <v>750</v>
      </c>
      <c r="AD115" s="91" t="s">
        <v>1543</v>
      </c>
      <c r="AE115" s="404"/>
      <c r="AF115" s="392">
        <v>30.8</v>
      </c>
      <c r="AG115" s="408">
        <v>51800</v>
      </c>
      <c r="AH115" s="408">
        <v>6.21</v>
      </c>
      <c r="AI115" s="392">
        <v>208</v>
      </c>
      <c r="AJ115" s="408"/>
      <c r="AK115" s="408"/>
      <c r="AL115" s="392"/>
      <c r="AM115" s="234"/>
      <c r="AN115" s="168"/>
      <c r="AO115" s="165"/>
      <c r="AP115" s="171"/>
      <c r="AQ115" s="168"/>
      <c r="AR115" s="168">
        <v>39095</v>
      </c>
      <c r="AS115" s="507">
        <f t="shared" si="166"/>
        <v>39095.537000000004</v>
      </c>
      <c r="AT115" s="509">
        <f t="shared" si="167"/>
        <v>-1.0471298168517114</v>
      </c>
      <c r="AU115" s="168">
        <v>12386</v>
      </c>
      <c r="AV115" s="168">
        <v>144</v>
      </c>
      <c r="AW115" s="165">
        <v>1661</v>
      </c>
      <c r="AX115" s="165">
        <v>21905</v>
      </c>
      <c r="AY115" s="186">
        <v>50.4</v>
      </c>
      <c r="AZ115" s="446">
        <v>2390</v>
      </c>
      <c r="BA115" s="168">
        <v>12.3</v>
      </c>
      <c r="BB115" s="168">
        <v>433</v>
      </c>
      <c r="BC115" s="168">
        <v>49.2</v>
      </c>
      <c r="BD115" s="168">
        <v>30.8</v>
      </c>
      <c r="BE115" s="168"/>
      <c r="BF115" s="168">
        <v>1.167</v>
      </c>
      <c r="BG115" s="165">
        <v>5.49</v>
      </c>
      <c r="BH115" s="196">
        <v>16</v>
      </c>
      <c r="BI115" s="170"/>
      <c r="BJ115" s="166">
        <v>11.1</v>
      </c>
      <c r="BK115" s="166" t="s">
        <v>1392</v>
      </c>
      <c r="BL115" s="165"/>
      <c r="BM115" s="165"/>
      <c r="BN115" s="167"/>
      <c r="BO115" s="143"/>
      <c r="BP115" s="141"/>
      <c r="BQ115" s="141">
        <v>80</v>
      </c>
      <c r="BR115" s="141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1"/>
      <c r="CG115" s="143"/>
      <c r="CH115" s="143"/>
      <c r="CI115" s="143"/>
      <c r="CJ115" s="143"/>
      <c r="CK115" s="143"/>
      <c r="CL115" s="144"/>
      <c r="CM115" s="143">
        <v>0.53</v>
      </c>
      <c r="CN115" s="143" t="s">
        <v>3116</v>
      </c>
      <c r="CO115" s="141"/>
      <c r="CP115" s="168"/>
      <c r="CQ115" s="167"/>
      <c r="CR115" s="168"/>
      <c r="CS115" s="168"/>
      <c r="CT115" s="168"/>
      <c r="CU115" s="168"/>
      <c r="CV115" s="168"/>
      <c r="CW115" s="168"/>
      <c r="CX115" s="168"/>
      <c r="CY115" s="168"/>
      <c r="CZ115" s="168"/>
      <c r="DA115" s="167"/>
      <c r="DB115" s="182"/>
      <c r="DC115" s="182"/>
      <c r="DD115" s="182"/>
      <c r="DE115" s="182"/>
      <c r="DF115" s="182"/>
      <c r="DG115" s="182"/>
      <c r="DH115" s="182"/>
      <c r="DI115" s="481"/>
      <c r="DJ115" s="180"/>
      <c r="DK115" s="180"/>
      <c r="DL115" s="180"/>
      <c r="DM115" s="180"/>
      <c r="DN115" s="180"/>
      <c r="DO115" s="180"/>
      <c r="DP115" s="180"/>
      <c r="DQ115" s="180"/>
      <c r="DR115" s="180"/>
      <c r="DS115" s="181"/>
      <c r="DT115" s="402">
        <f t="shared" si="94"/>
        <v>0</v>
      </c>
      <c r="DU115" s="100">
        <f t="shared" si="95"/>
        <v>0</v>
      </c>
      <c r="DV115" s="100">
        <f t="shared" si="96"/>
        <v>0</v>
      </c>
      <c r="DW115" s="100">
        <f t="shared" si="97"/>
        <v>1</v>
      </c>
      <c r="DX115" s="100">
        <f t="shared" si="98"/>
        <v>0</v>
      </c>
      <c r="DY115" s="229">
        <f t="shared" si="99"/>
        <v>0</v>
      </c>
      <c r="DZ115" s="100">
        <f t="shared" si="100"/>
        <v>0</v>
      </c>
      <c r="EA115" s="400">
        <f t="shared" si="101"/>
        <v>1</v>
      </c>
      <c r="EB115" s="402">
        <f t="shared" si="102"/>
        <v>0</v>
      </c>
      <c r="EC115" s="19">
        <f t="shared" si="103"/>
        <v>0</v>
      </c>
      <c r="ED115" s="19">
        <f t="shared" si="104"/>
        <v>0</v>
      </c>
      <c r="EE115" s="19">
        <f t="shared" si="105"/>
        <v>1</v>
      </c>
      <c r="EF115" s="402">
        <f t="shared" si="106"/>
        <v>0</v>
      </c>
      <c r="EG115" s="400">
        <f t="shared" si="107"/>
        <v>0</v>
      </c>
      <c r="EH115" s="400">
        <f t="shared" si="108"/>
        <v>0</v>
      </c>
      <c r="EI115" s="402">
        <f t="shared" si="109"/>
        <v>1</v>
      </c>
      <c r="EJ115" s="229">
        <f t="shared" si="110"/>
        <v>3</v>
      </c>
      <c r="EK115" s="398">
        <f t="shared" si="111"/>
        <v>12386</v>
      </c>
      <c r="EL115" s="398">
        <f t="shared" si="112"/>
        <v>433</v>
      </c>
      <c r="EM115" s="398">
        <f t="shared" si="113"/>
        <v>144</v>
      </c>
      <c r="EN115" s="398">
        <f t="shared" si="114"/>
        <v>1661</v>
      </c>
      <c r="EO115" s="398">
        <f t="shared" si="115"/>
        <v>1.167</v>
      </c>
      <c r="EP115" s="398" t="str">
        <f t="shared" si="116"/>
        <v/>
      </c>
      <c r="EQ115" s="398">
        <f t="shared" si="117"/>
        <v>2390</v>
      </c>
      <c r="ER115" s="398" t="str">
        <f t="shared" si="118"/>
        <v/>
      </c>
      <c r="ES115" s="398">
        <f t="shared" si="119"/>
        <v>11.1</v>
      </c>
      <c r="ET115" s="398">
        <f t="shared" si="120"/>
        <v>50.4</v>
      </c>
      <c r="EU115" s="172">
        <f t="shared" si="121"/>
        <v>21905</v>
      </c>
      <c r="EV115" s="57">
        <f t="shared" si="122"/>
        <v>538.76066777440428</v>
      </c>
      <c r="EW115" s="57">
        <f t="shared" si="123"/>
        <v>11.074168797953964</v>
      </c>
      <c r="EX115" s="57">
        <f t="shared" si="124"/>
        <v>11.849413700884593</v>
      </c>
      <c r="EY115" s="57">
        <f t="shared" si="125"/>
        <v>82.888367683018103</v>
      </c>
      <c r="EZ115" s="57">
        <f t="shared" si="126"/>
        <v>4.2556295013219073E-2</v>
      </c>
      <c r="FA115" s="57" t="str">
        <f t="shared" si="127"/>
        <v/>
      </c>
      <c r="FB115" s="57">
        <f t="shared" si="128"/>
        <v>39.169347609112855</v>
      </c>
      <c r="FC115" s="57" t="str">
        <f t="shared" si="129"/>
        <v/>
      </c>
      <c r="FD115" s="57">
        <f t="shared" si="130"/>
        <v>0.17901810985905953</v>
      </c>
      <c r="FE115" s="57">
        <f t="shared" si="131"/>
        <v>1.0493157586823592</v>
      </c>
      <c r="FF115" s="56">
        <f t="shared" si="132"/>
        <v>617.86026570388958</v>
      </c>
      <c r="FG115" s="59">
        <f t="shared" si="133"/>
        <v>83.578651154183461</v>
      </c>
      <c r="FH115" s="59">
        <f t="shared" si="134"/>
        <v>1.7179503741618714</v>
      </c>
      <c r="FI115" s="59">
        <f t="shared" si="135"/>
        <v>1.8382151358208074</v>
      </c>
      <c r="FJ115" s="59">
        <f t="shared" si="136"/>
        <v>12.858581521803861</v>
      </c>
      <c r="FK115" s="59">
        <f t="shared" si="137"/>
        <v>6.6018140299983728E-3</v>
      </c>
      <c r="FL115" s="59" t="str">
        <f t="shared" si="138"/>
        <v/>
      </c>
      <c r="FM115" s="59">
        <f t="shared" si="139"/>
        <v>5.9504557106866454</v>
      </c>
      <c r="FN115" s="59" t="str">
        <f t="shared" si="140"/>
        <v/>
      </c>
      <c r="FO115" s="59">
        <f t="shared" si="141"/>
        <v>2.7195738483000394E-2</v>
      </c>
      <c r="FP115" s="59">
        <f t="shared" si="142"/>
        <v>0.15940798940220979</v>
      </c>
      <c r="FQ115" s="66">
        <f t="shared" si="143"/>
        <v>93.862940561428147</v>
      </c>
      <c r="FR115" s="331">
        <f t="shared" si="163"/>
        <v>-1.0471298168517114</v>
      </c>
      <c r="FS115" s="331">
        <f t="shared" si="144"/>
        <v>1.0471298168517114</v>
      </c>
      <c r="FT115" s="400">
        <f t="shared" si="145"/>
        <v>0</v>
      </c>
      <c r="FU115" s="400">
        <f t="shared" si="146"/>
        <v>1</v>
      </c>
      <c r="FV115" s="400">
        <f t="shared" si="147"/>
        <v>0</v>
      </c>
      <c r="FW115" s="402">
        <f t="shared" si="148"/>
        <v>0</v>
      </c>
      <c r="FX115" s="222">
        <f t="shared" si="149"/>
        <v>83.578651154183461</v>
      </c>
      <c r="FY115" s="222">
        <f t="shared" si="150"/>
        <v>0</v>
      </c>
      <c r="FZ115" s="222">
        <f t="shared" si="151"/>
        <v>0</v>
      </c>
      <c r="GA115" s="221">
        <f t="shared" si="152"/>
        <v>93.862940561428147</v>
      </c>
      <c r="GB115" s="222">
        <f t="shared" si="153"/>
        <v>0</v>
      </c>
      <c r="GC115" s="222">
        <f t="shared" si="154"/>
        <v>0</v>
      </c>
      <c r="GD115" s="222">
        <f t="shared" si="155"/>
        <v>0</v>
      </c>
      <c r="GE115" s="222">
        <f t="shared" si="156"/>
        <v>0</v>
      </c>
      <c r="GF115" s="222">
        <f t="shared" si="157"/>
        <v>0</v>
      </c>
      <c r="GG115" s="398">
        <f t="shared" si="158"/>
        <v>0</v>
      </c>
      <c r="GH115" s="399">
        <f t="shared" si="159"/>
        <v>0</v>
      </c>
      <c r="GI115" s="398" t="str">
        <f t="shared" si="160"/>
        <v>Na</v>
      </c>
      <c r="GJ115" s="398" t="str">
        <f t="shared" si="161"/>
        <v>Cl</v>
      </c>
    </row>
    <row r="116" spans="1:192">
      <c r="A116" s="402">
        <f t="shared" si="88"/>
        <v>111</v>
      </c>
      <c r="B116" s="64" t="s">
        <v>13</v>
      </c>
      <c r="C116" s="2" t="s">
        <v>983</v>
      </c>
      <c r="D116" s="2" t="s">
        <v>984</v>
      </c>
      <c r="E116" s="2"/>
      <c r="F116" s="558">
        <v>3481853</v>
      </c>
      <c r="G116" s="558">
        <v>5581308</v>
      </c>
      <c r="H116" s="409">
        <f t="shared" si="89"/>
        <v>481785.82880000002</v>
      </c>
      <c r="I116" s="405">
        <f t="shared" si="90"/>
        <v>5579515.2668000003</v>
      </c>
      <c r="J116" s="400">
        <v>146.69999999999999</v>
      </c>
      <c r="K116" s="400" t="s">
        <v>1356</v>
      </c>
      <c r="L116" s="19">
        <v>209.4</v>
      </c>
      <c r="Q116" s="399" t="s">
        <v>1367</v>
      </c>
      <c r="R116" s="399" t="s">
        <v>362</v>
      </c>
      <c r="S116" s="134" t="s">
        <v>2663</v>
      </c>
      <c r="T116" s="499" t="str">
        <f t="shared" si="91"/>
        <v>T</v>
      </c>
      <c r="U116" s="499" t="str">
        <f t="shared" si="92"/>
        <v>-</v>
      </c>
      <c r="V116" s="499" t="str">
        <f t="shared" si="93"/>
        <v>B</v>
      </c>
      <c r="W116" s="499" t="str">
        <f t="shared" si="162"/>
        <v>A</v>
      </c>
      <c r="X116" s="529" t="str">
        <f t="shared" si="87"/>
        <v>Na</v>
      </c>
      <c r="Y116" s="530" t="str">
        <f t="shared" si="86"/>
        <v>Cl</v>
      </c>
      <c r="Z116" s="183"/>
      <c r="AA116" s="192">
        <v>1827</v>
      </c>
      <c r="AB116" s="200">
        <v>1</v>
      </c>
      <c r="AC116" s="166" t="s">
        <v>883</v>
      </c>
      <c r="AD116" s="166" t="s">
        <v>1549</v>
      </c>
      <c r="AE116" s="125" t="s">
        <v>1518</v>
      </c>
      <c r="AF116" s="392">
        <v>32.200000000000003</v>
      </c>
      <c r="AG116" s="408"/>
      <c r="AH116" s="408"/>
      <c r="AI116" s="392"/>
      <c r="AJ116" s="408">
        <v>1.0213000000000001</v>
      </c>
      <c r="AK116" s="408">
        <v>15</v>
      </c>
      <c r="AL116" s="392"/>
      <c r="AM116" s="234"/>
      <c r="AN116" s="168"/>
      <c r="AO116" s="165"/>
      <c r="AP116" s="171"/>
      <c r="AQ116" s="168"/>
      <c r="AR116" s="168">
        <v>28994.7</v>
      </c>
      <c r="AS116" s="507">
        <f t="shared" si="166"/>
        <v>28391.951999999994</v>
      </c>
      <c r="AT116" s="509">
        <f t="shared" si="167"/>
        <v>-0.13061133017199361</v>
      </c>
      <c r="AU116" s="168">
        <v>8952</v>
      </c>
      <c r="AV116" s="168">
        <v>119.2</v>
      </c>
      <c r="AW116" s="165">
        <v>1331</v>
      </c>
      <c r="AX116" s="165">
        <v>16060</v>
      </c>
      <c r="AY116" s="186">
        <v>43.36</v>
      </c>
      <c r="AZ116" s="446">
        <v>1412</v>
      </c>
      <c r="BA116" s="165">
        <v>6.85</v>
      </c>
      <c r="BB116" s="168">
        <v>373.1</v>
      </c>
      <c r="BC116" s="165">
        <v>20.84</v>
      </c>
      <c r="BD116" s="168">
        <v>25.43</v>
      </c>
      <c r="BE116" s="168">
        <v>10.8</v>
      </c>
      <c r="BF116" s="168">
        <v>1.42</v>
      </c>
      <c r="BG116" s="165"/>
      <c r="BH116" s="357">
        <v>13.19</v>
      </c>
      <c r="BI116" s="256"/>
      <c r="BJ116" s="186"/>
      <c r="BK116" s="166"/>
      <c r="BL116" s="165"/>
      <c r="BM116" s="165">
        <v>22.43</v>
      </c>
      <c r="BN116" s="167"/>
      <c r="BO116" s="143"/>
      <c r="BP116" s="141"/>
      <c r="BQ116" s="141">
        <v>332</v>
      </c>
      <c r="BR116" s="141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1"/>
      <c r="CG116" s="143"/>
      <c r="CH116" s="143"/>
      <c r="CI116" s="143"/>
      <c r="CJ116" s="143"/>
      <c r="CK116" s="143"/>
      <c r="CL116" s="144"/>
      <c r="CM116" s="143"/>
      <c r="CN116" s="143">
        <v>2963</v>
      </c>
      <c r="CO116" s="141"/>
      <c r="CP116" s="168"/>
      <c r="CQ116" s="167"/>
      <c r="CR116" s="168"/>
      <c r="CS116" s="168"/>
      <c r="CT116" s="168"/>
      <c r="CU116" s="168"/>
      <c r="CV116" s="168"/>
      <c r="CW116" s="168"/>
      <c r="CX116" s="168"/>
      <c r="CY116" s="168"/>
      <c r="CZ116" s="168"/>
      <c r="DA116" s="167"/>
      <c r="DB116" s="182"/>
      <c r="DC116" s="182"/>
      <c r="DD116" s="182"/>
      <c r="DE116" s="182"/>
      <c r="DF116" s="182"/>
      <c r="DG116" s="182"/>
      <c r="DH116" s="182"/>
      <c r="DI116" s="481"/>
      <c r="DJ116" s="180"/>
      <c r="DK116" s="180"/>
      <c r="DL116" s="180"/>
      <c r="DM116" s="180"/>
      <c r="DN116" s="180"/>
      <c r="DO116" s="180"/>
      <c r="DP116" s="180"/>
      <c r="DQ116" s="180"/>
      <c r="DR116" s="180"/>
      <c r="DS116" s="181"/>
      <c r="DT116" s="402">
        <f t="shared" si="94"/>
        <v>1</v>
      </c>
      <c r="DU116" s="100">
        <f t="shared" si="95"/>
        <v>0</v>
      </c>
      <c r="DV116" s="100">
        <f t="shared" si="96"/>
        <v>0</v>
      </c>
      <c r="DW116" s="100">
        <f t="shared" si="97"/>
        <v>1</v>
      </c>
      <c r="DX116" s="100">
        <f t="shared" si="98"/>
        <v>0</v>
      </c>
      <c r="DY116" s="229">
        <f t="shared" si="99"/>
        <v>0</v>
      </c>
      <c r="DZ116" s="100">
        <f t="shared" si="100"/>
        <v>0</v>
      </c>
      <c r="EA116" s="400">
        <f t="shared" si="101"/>
        <v>1</v>
      </c>
      <c r="EB116" s="402">
        <f t="shared" si="102"/>
        <v>0</v>
      </c>
      <c r="EC116" s="19">
        <f t="shared" si="103"/>
        <v>0</v>
      </c>
      <c r="ED116" s="19">
        <f t="shared" si="104"/>
        <v>0</v>
      </c>
      <c r="EE116" s="19">
        <f t="shared" si="105"/>
        <v>1</v>
      </c>
      <c r="EF116" s="402">
        <f t="shared" si="106"/>
        <v>0</v>
      </c>
      <c r="EG116" s="400">
        <f t="shared" si="107"/>
        <v>0</v>
      </c>
      <c r="EH116" s="400">
        <f t="shared" si="108"/>
        <v>1</v>
      </c>
      <c r="EI116" s="402">
        <f t="shared" si="109"/>
        <v>0</v>
      </c>
      <c r="EJ116" s="229">
        <f t="shared" si="110"/>
        <v>4</v>
      </c>
      <c r="EK116" s="398">
        <f t="shared" si="111"/>
        <v>8952</v>
      </c>
      <c r="EL116" s="398">
        <f t="shared" si="112"/>
        <v>373.1</v>
      </c>
      <c r="EM116" s="398">
        <f t="shared" si="113"/>
        <v>119.2</v>
      </c>
      <c r="EN116" s="398">
        <f t="shared" si="114"/>
        <v>1331</v>
      </c>
      <c r="EO116" s="398">
        <f t="shared" si="115"/>
        <v>1.42</v>
      </c>
      <c r="EP116" s="398">
        <f t="shared" si="116"/>
        <v>10.8</v>
      </c>
      <c r="EQ116" s="398">
        <f t="shared" si="117"/>
        <v>1412</v>
      </c>
      <c r="ER116" s="398" t="str">
        <f t="shared" si="118"/>
        <v/>
      </c>
      <c r="ES116" s="398" t="str">
        <f t="shared" si="119"/>
        <v/>
      </c>
      <c r="ET116" s="398">
        <f t="shared" si="120"/>
        <v>43.36</v>
      </c>
      <c r="EU116" s="172">
        <f t="shared" si="121"/>
        <v>16060</v>
      </c>
      <c r="EV116" s="57">
        <f t="shared" si="122"/>
        <v>389.39007733864582</v>
      </c>
      <c r="EW116" s="57">
        <f t="shared" si="123"/>
        <v>9.5421994884910486</v>
      </c>
      <c r="EX116" s="57">
        <f t="shared" si="124"/>
        <v>9.8086813412878016</v>
      </c>
      <c r="EY116" s="57">
        <f t="shared" si="125"/>
        <v>66.420480063875431</v>
      </c>
      <c r="EZ116" s="57">
        <f t="shared" si="126"/>
        <v>5.1782295560215144E-2</v>
      </c>
      <c r="FA116" s="57">
        <f t="shared" si="127"/>
        <v>0.58017727639000816</v>
      </c>
      <c r="FB116" s="57">
        <f t="shared" si="128"/>
        <v>23.14105390128341</v>
      </c>
      <c r="FC116" s="57" t="str">
        <f t="shared" si="129"/>
        <v/>
      </c>
      <c r="FD116" s="57" t="str">
        <f t="shared" si="130"/>
        <v/>
      </c>
      <c r="FE116" s="57">
        <f t="shared" si="131"/>
        <v>0.90274466858069635</v>
      </c>
      <c r="FF116" s="56">
        <f t="shared" si="132"/>
        <v>452.99410487123794</v>
      </c>
      <c r="FG116" s="59">
        <f t="shared" si="133"/>
        <v>81.840159854182687</v>
      </c>
      <c r="FH116" s="59">
        <f t="shared" si="134"/>
        <v>2.0055342366093263</v>
      </c>
      <c r="FI116" s="59">
        <f t="shared" si="135"/>
        <v>2.0615421286957964</v>
      </c>
      <c r="FJ116" s="59">
        <f t="shared" si="136"/>
        <v>13.959941514615542</v>
      </c>
      <c r="FK116" s="59">
        <f t="shared" si="137"/>
        <v>1.0883357314159134E-2</v>
      </c>
      <c r="FL116" s="59">
        <f t="shared" si="138"/>
        <v>0.12193890858248166</v>
      </c>
      <c r="FM116" s="59">
        <f t="shared" si="139"/>
        <v>4.8509885135658921</v>
      </c>
      <c r="FN116" s="59" t="str">
        <f t="shared" si="140"/>
        <v/>
      </c>
      <c r="FO116" s="59" t="str">
        <f t="shared" si="141"/>
        <v/>
      </c>
      <c r="FP116" s="59">
        <f t="shared" si="142"/>
        <v>0.18923961011667378</v>
      </c>
      <c r="FQ116" s="66">
        <f t="shared" si="143"/>
        <v>94.959771876317433</v>
      </c>
      <c r="FR116" s="331">
        <f t="shared" si="163"/>
        <v>-0.13061133017199361</v>
      </c>
      <c r="FS116" s="331">
        <f t="shared" si="144"/>
        <v>0.13061133017199361</v>
      </c>
      <c r="FT116" s="400">
        <f t="shared" si="145"/>
        <v>0</v>
      </c>
      <c r="FU116" s="400">
        <f t="shared" si="146"/>
        <v>1</v>
      </c>
      <c r="FV116" s="400">
        <f t="shared" si="147"/>
        <v>0</v>
      </c>
      <c r="FW116" s="402">
        <f t="shared" si="148"/>
        <v>0</v>
      </c>
      <c r="FX116" s="222">
        <f t="shared" si="149"/>
        <v>81.840159854182687</v>
      </c>
      <c r="FY116" s="222">
        <f t="shared" si="150"/>
        <v>0</v>
      </c>
      <c r="FZ116" s="222">
        <f t="shared" si="151"/>
        <v>0</v>
      </c>
      <c r="GA116" s="221">
        <f t="shared" si="152"/>
        <v>94.959771876317433</v>
      </c>
      <c r="GB116" s="222">
        <f t="shared" si="153"/>
        <v>0</v>
      </c>
      <c r="GC116" s="222">
        <f t="shared" si="154"/>
        <v>0</v>
      </c>
      <c r="GD116" s="222">
        <f t="shared" si="155"/>
        <v>0</v>
      </c>
      <c r="GE116" s="222">
        <f t="shared" si="156"/>
        <v>0</v>
      </c>
      <c r="GF116" s="222">
        <f t="shared" si="157"/>
        <v>0</v>
      </c>
      <c r="GG116" s="398">
        <f t="shared" si="158"/>
        <v>0</v>
      </c>
      <c r="GH116" s="399">
        <f t="shared" si="159"/>
        <v>0</v>
      </c>
      <c r="GI116" s="398" t="str">
        <f t="shared" si="160"/>
        <v>Na</v>
      </c>
      <c r="GJ116" s="398" t="str">
        <f t="shared" si="161"/>
        <v>Cl</v>
      </c>
    </row>
    <row r="117" spans="1:192" s="69" customFormat="1">
      <c r="A117" s="402">
        <f t="shared" si="88"/>
        <v>112</v>
      </c>
      <c r="B117" s="64" t="s">
        <v>13</v>
      </c>
      <c r="C117" s="2" t="s">
        <v>983</v>
      </c>
      <c r="D117" s="2" t="s">
        <v>984</v>
      </c>
      <c r="E117" s="2"/>
      <c r="F117" s="558">
        <v>3481853</v>
      </c>
      <c r="G117" s="558">
        <v>5581308</v>
      </c>
      <c r="H117" s="409">
        <f t="shared" si="89"/>
        <v>481785.82880000002</v>
      </c>
      <c r="I117" s="405">
        <f t="shared" si="90"/>
        <v>5579515.2668000003</v>
      </c>
      <c r="J117" s="400">
        <v>146.69999999999999</v>
      </c>
      <c r="K117" s="400" t="s">
        <v>1356</v>
      </c>
      <c r="L117" s="19">
        <v>209.4</v>
      </c>
      <c r="M117" s="19"/>
      <c r="N117" s="408"/>
      <c r="O117" s="19"/>
      <c r="P117" s="19"/>
      <c r="Q117" s="399" t="s">
        <v>1367</v>
      </c>
      <c r="R117" s="399" t="s">
        <v>362</v>
      </c>
      <c r="S117" s="134" t="s">
        <v>2663</v>
      </c>
      <c r="T117" s="499" t="str">
        <f t="shared" si="91"/>
        <v>T</v>
      </c>
      <c r="U117" s="499" t="str">
        <f t="shared" si="92"/>
        <v>-</v>
      </c>
      <c r="V117" s="499" t="str">
        <f t="shared" si="93"/>
        <v>B</v>
      </c>
      <c r="W117" s="499" t="str">
        <f t="shared" si="162"/>
        <v>A</v>
      </c>
      <c r="X117" s="529" t="str">
        <f t="shared" si="87"/>
        <v>Na</v>
      </c>
      <c r="Y117" s="530" t="str">
        <f t="shared" si="86"/>
        <v>Cl</v>
      </c>
      <c r="Z117" s="183"/>
      <c r="AA117" s="193">
        <v>12055</v>
      </c>
      <c r="AB117" s="200">
        <v>2</v>
      </c>
      <c r="AC117" s="166"/>
      <c r="AD117" s="166" t="s">
        <v>1550</v>
      </c>
      <c r="AE117" s="404"/>
      <c r="AF117" s="392">
        <v>31.37</v>
      </c>
      <c r="AG117" s="408"/>
      <c r="AH117" s="408"/>
      <c r="AI117" s="392"/>
      <c r="AJ117" s="408"/>
      <c r="AK117" s="408"/>
      <c r="AL117" s="392"/>
      <c r="AM117" s="234"/>
      <c r="AN117" s="168"/>
      <c r="AO117" s="165"/>
      <c r="AP117" s="171"/>
      <c r="AQ117" s="168"/>
      <c r="AR117" s="168">
        <v>30603.93</v>
      </c>
      <c r="AS117" s="507">
        <f t="shared" si="166"/>
        <v>29876</v>
      </c>
      <c r="AT117" s="509">
        <f t="shared" si="167"/>
        <v>-0.15479623422172767</v>
      </c>
      <c r="AU117" s="168">
        <v>9504</v>
      </c>
      <c r="AV117" s="168">
        <v>114.6</v>
      </c>
      <c r="AW117" s="165">
        <v>1362.8</v>
      </c>
      <c r="AX117" s="165">
        <v>16583</v>
      </c>
      <c r="AY117" s="186">
        <v>37.299999999999997</v>
      </c>
      <c r="AZ117" s="446">
        <v>1952</v>
      </c>
      <c r="BA117" s="168"/>
      <c r="BB117" s="168">
        <v>285</v>
      </c>
      <c r="BC117" s="168"/>
      <c r="BD117" s="168">
        <v>21.1</v>
      </c>
      <c r="BE117" s="168">
        <v>14.4</v>
      </c>
      <c r="BF117" s="168">
        <v>1.8</v>
      </c>
      <c r="BG117" s="165"/>
      <c r="BH117" s="196"/>
      <c r="BI117" s="256"/>
      <c r="BJ117" s="186"/>
      <c r="BK117" s="166"/>
      <c r="BL117" s="165"/>
      <c r="BM117" s="165"/>
      <c r="BN117" s="167"/>
      <c r="BO117" s="143"/>
      <c r="BP117" s="141"/>
      <c r="BQ117" s="141"/>
      <c r="BR117" s="141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1"/>
      <c r="CG117" s="143"/>
      <c r="CH117" s="143"/>
      <c r="CI117" s="143"/>
      <c r="CJ117" s="143"/>
      <c r="CK117" s="143"/>
      <c r="CL117" s="144"/>
      <c r="CM117" s="143"/>
      <c r="CN117" s="143">
        <v>6496</v>
      </c>
      <c r="CO117" s="141"/>
      <c r="CP117" s="168"/>
      <c r="CQ117" s="167"/>
      <c r="CR117" s="168"/>
      <c r="CS117" s="168"/>
      <c r="CT117" s="168"/>
      <c r="CU117" s="168"/>
      <c r="CV117" s="168"/>
      <c r="CW117" s="168"/>
      <c r="CX117" s="168"/>
      <c r="CY117" s="168"/>
      <c r="CZ117" s="168"/>
      <c r="DA117" s="167"/>
      <c r="DB117" s="182"/>
      <c r="DC117" s="182"/>
      <c r="DD117" s="182"/>
      <c r="DE117" s="182"/>
      <c r="DF117" s="182"/>
      <c r="DG117" s="182"/>
      <c r="DH117" s="182"/>
      <c r="DI117" s="481"/>
      <c r="DJ117" s="180"/>
      <c r="DK117" s="180"/>
      <c r="DL117" s="180"/>
      <c r="DM117" s="180"/>
      <c r="DN117" s="180"/>
      <c r="DO117" s="180"/>
      <c r="DP117" s="180"/>
      <c r="DQ117" s="180"/>
      <c r="DR117" s="180"/>
      <c r="DS117" s="181"/>
      <c r="DT117" s="402">
        <f t="shared" si="94"/>
        <v>0</v>
      </c>
      <c r="DU117" s="100">
        <f t="shared" si="95"/>
        <v>0</v>
      </c>
      <c r="DV117" s="100">
        <f t="shared" si="96"/>
        <v>0</v>
      </c>
      <c r="DW117" s="100">
        <f t="shared" si="97"/>
        <v>1</v>
      </c>
      <c r="DX117" s="100">
        <f t="shared" si="98"/>
        <v>0</v>
      </c>
      <c r="DY117" s="229">
        <f t="shared" si="99"/>
        <v>0</v>
      </c>
      <c r="DZ117" s="100">
        <f t="shared" si="100"/>
        <v>0</v>
      </c>
      <c r="EA117" s="400">
        <f t="shared" si="101"/>
        <v>1</v>
      </c>
      <c r="EB117" s="402">
        <f t="shared" si="102"/>
        <v>0</v>
      </c>
      <c r="EC117" s="19">
        <f t="shared" si="103"/>
        <v>0</v>
      </c>
      <c r="ED117" s="19">
        <f t="shared" si="104"/>
        <v>0</v>
      </c>
      <c r="EE117" s="19">
        <f t="shared" si="105"/>
        <v>1</v>
      </c>
      <c r="EF117" s="402">
        <f t="shared" si="106"/>
        <v>0</v>
      </c>
      <c r="EG117" s="400">
        <f t="shared" si="107"/>
        <v>0</v>
      </c>
      <c r="EH117" s="400">
        <f t="shared" si="108"/>
        <v>1</v>
      </c>
      <c r="EI117" s="402">
        <f t="shared" si="109"/>
        <v>0</v>
      </c>
      <c r="EJ117" s="229">
        <f t="shared" si="110"/>
        <v>4</v>
      </c>
      <c r="EK117" s="398">
        <f t="shared" si="111"/>
        <v>9504</v>
      </c>
      <c r="EL117" s="398">
        <f t="shared" si="112"/>
        <v>285</v>
      </c>
      <c r="EM117" s="398">
        <f t="shared" si="113"/>
        <v>114.6</v>
      </c>
      <c r="EN117" s="398">
        <f t="shared" si="114"/>
        <v>1362.8</v>
      </c>
      <c r="EO117" s="398">
        <f t="shared" si="115"/>
        <v>1.8</v>
      </c>
      <c r="EP117" s="398">
        <f t="shared" si="116"/>
        <v>14.4</v>
      </c>
      <c r="EQ117" s="398">
        <f t="shared" si="117"/>
        <v>1952</v>
      </c>
      <c r="ER117" s="398" t="str">
        <f t="shared" si="118"/>
        <v/>
      </c>
      <c r="ES117" s="398" t="str">
        <f t="shared" si="119"/>
        <v/>
      </c>
      <c r="ET117" s="398">
        <f t="shared" si="120"/>
        <v>37.299999999999997</v>
      </c>
      <c r="EU117" s="172">
        <f t="shared" si="121"/>
        <v>16583</v>
      </c>
      <c r="EV117" s="57">
        <f t="shared" si="122"/>
        <v>413.40072553915212</v>
      </c>
      <c r="EW117" s="57">
        <f t="shared" si="123"/>
        <v>7.289002557544757</v>
      </c>
      <c r="EX117" s="57">
        <f t="shared" si="124"/>
        <v>9.4301584036206538</v>
      </c>
      <c r="EY117" s="57">
        <f t="shared" si="125"/>
        <v>68.007385598083729</v>
      </c>
      <c r="EZ117" s="57">
        <f t="shared" si="126"/>
        <v>6.5639529583371312E-2</v>
      </c>
      <c r="FA117" s="57">
        <f t="shared" si="127"/>
        <v>0.77356970185334417</v>
      </c>
      <c r="FB117" s="57">
        <f t="shared" si="128"/>
        <v>31.991032022170835</v>
      </c>
      <c r="FC117" s="57" t="str">
        <f t="shared" si="129"/>
        <v/>
      </c>
      <c r="FD117" s="57" t="str">
        <f t="shared" si="130"/>
        <v/>
      </c>
      <c r="FE117" s="57">
        <f t="shared" si="131"/>
        <v>0.77657694045341263</v>
      </c>
      <c r="FF117" s="56">
        <f t="shared" si="132"/>
        <v>467.74602995515181</v>
      </c>
      <c r="FG117" s="59">
        <f t="shared" si="133"/>
        <v>82.851402049565081</v>
      </c>
      <c r="FH117" s="59">
        <f t="shared" si="134"/>
        <v>1.4608200811642131</v>
      </c>
      <c r="FI117" s="59">
        <f t="shared" si="135"/>
        <v>1.8899382536653642</v>
      </c>
      <c r="FJ117" s="59">
        <f t="shared" si="136"/>
        <v>13.629650115340707</v>
      </c>
      <c r="FK117" s="59">
        <f t="shared" si="137"/>
        <v>1.3155097995446471E-2</v>
      </c>
      <c r="FL117" s="59">
        <f t="shared" si="138"/>
        <v>0.15503440226919407</v>
      </c>
      <c r="FM117" s="59">
        <f t="shared" si="139"/>
        <v>6.3916404139041445</v>
      </c>
      <c r="FN117" s="59" t="str">
        <f t="shared" si="140"/>
        <v/>
      </c>
      <c r="FO117" s="59" t="str">
        <f t="shared" si="141"/>
        <v/>
      </c>
      <c r="FP117" s="59">
        <f t="shared" si="142"/>
        <v>0.15515599977106476</v>
      </c>
      <c r="FQ117" s="66">
        <f t="shared" si="143"/>
        <v>93.45320358632479</v>
      </c>
      <c r="FR117" s="331">
        <f t="shared" si="163"/>
        <v>-0.15479623422172767</v>
      </c>
      <c r="FS117" s="331">
        <f t="shared" si="144"/>
        <v>0.15479623422172767</v>
      </c>
      <c r="FT117" s="400">
        <f t="shared" si="145"/>
        <v>0</v>
      </c>
      <c r="FU117" s="400">
        <f t="shared" si="146"/>
        <v>1</v>
      </c>
      <c r="FV117" s="400">
        <f t="shared" si="147"/>
        <v>0</v>
      </c>
      <c r="FW117" s="402">
        <f t="shared" si="148"/>
        <v>0</v>
      </c>
      <c r="FX117" s="222">
        <f t="shared" si="149"/>
        <v>82.851402049565081</v>
      </c>
      <c r="FY117" s="222">
        <f t="shared" si="150"/>
        <v>0</v>
      </c>
      <c r="FZ117" s="222">
        <f t="shared" si="151"/>
        <v>0</v>
      </c>
      <c r="GA117" s="221">
        <f t="shared" si="152"/>
        <v>93.45320358632479</v>
      </c>
      <c r="GB117" s="222">
        <f t="shared" si="153"/>
        <v>0</v>
      </c>
      <c r="GC117" s="222">
        <f t="shared" si="154"/>
        <v>0</v>
      </c>
      <c r="GD117" s="222">
        <f t="shared" si="155"/>
        <v>0</v>
      </c>
      <c r="GE117" s="222">
        <f t="shared" si="156"/>
        <v>0</v>
      </c>
      <c r="GF117" s="222">
        <f t="shared" si="157"/>
        <v>0</v>
      </c>
      <c r="GG117" s="398">
        <f t="shared" si="158"/>
        <v>0</v>
      </c>
      <c r="GH117" s="399">
        <f t="shared" si="159"/>
        <v>0</v>
      </c>
      <c r="GI117" s="398" t="str">
        <f t="shared" si="160"/>
        <v>Na</v>
      </c>
      <c r="GJ117" s="398" t="str">
        <f t="shared" si="161"/>
        <v>Cl</v>
      </c>
    </row>
    <row r="118" spans="1:192" s="69" customFormat="1" ht="14.25">
      <c r="A118" s="402">
        <f t="shared" si="88"/>
        <v>113</v>
      </c>
      <c r="B118" s="64" t="s">
        <v>13</v>
      </c>
      <c r="C118" s="2" t="s">
        <v>983</v>
      </c>
      <c r="D118" s="2" t="s">
        <v>984</v>
      </c>
      <c r="E118" s="2"/>
      <c r="F118" s="558">
        <v>3481853</v>
      </c>
      <c r="G118" s="558">
        <v>5581308</v>
      </c>
      <c r="H118" s="409">
        <f t="shared" si="89"/>
        <v>481785.82880000002</v>
      </c>
      <c r="I118" s="405">
        <f t="shared" si="90"/>
        <v>5579515.2668000003</v>
      </c>
      <c r="J118" s="400">
        <v>146.69999999999999</v>
      </c>
      <c r="K118" s="400" t="s">
        <v>1356</v>
      </c>
      <c r="L118" s="19">
        <v>209.4</v>
      </c>
      <c r="M118" s="19"/>
      <c r="N118" s="408"/>
      <c r="O118" s="19"/>
      <c r="P118" s="19"/>
      <c r="Q118" s="399" t="s">
        <v>1367</v>
      </c>
      <c r="R118" s="399" t="s">
        <v>362</v>
      </c>
      <c r="S118" s="134" t="s">
        <v>2663</v>
      </c>
      <c r="T118" s="499" t="str">
        <f t="shared" si="91"/>
        <v>T</v>
      </c>
      <c r="U118" s="499" t="str">
        <f t="shared" si="92"/>
        <v>-</v>
      </c>
      <c r="V118" s="499" t="str">
        <f t="shared" si="93"/>
        <v>B</v>
      </c>
      <c r="W118" s="499" t="str">
        <f t="shared" si="162"/>
        <v>A</v>
      </c>
      <c r="X118" s="529" t="str">
        <f t="shared" si="87"/>
        <v>Na</v>
      </c>
      <c r="Y118" s="530" t="str">
        <f t="shared" si="86"/>
        <v>Cl</v>
      </c>
      <c r="Z118" s="133" t="s">
        <v>1537</v>
      </c>
      <c r="AA118" s="51">
        <v>20663</v>
      </c>
      <c r="AB118" s="100">
        <v>3</v>
      </c>
      <c r="AC118" s="166" t="s">
        <v>561</v>
      </c>
      <c r="AD118" s="2" t="s">
        <v>1551</v>
      </c>
      <c r="AE118" s="61" t="s">
        <v>2713</v>
      </c>
      <c r="AF118" s="391">
        <v>31.12</v>
      </c>
      <c r="AG118" s="400"/>
      <c r="AH118" s="400">
        <v>6.17</v>
      </c>
      <c r="AI118" s="554"/>
      <c r="AJ118" s="208">
        <v>1.022</v>
      </c>
      <c r="AK118" s="100">
        <v>20</v>
      </c>
      <c r="AL118" s="400"/>
      <c r="AM118" s="393">
        <v>14</v>
      </c>
      <c r="AN118" s="398"/>
      <c r="AO118" s="399"/>
      <c r="AP118" s="19"/>
      <c r="AQ118" s="398"/>
      <c r="AR118" s="69">
        <v>28626</v>
      </c>
      <c r="AS118" s="507">
        <f t="shared" si="166"/>
        <v>28659.814400000007</v>
      </c>
      <c r="AT118" s="509">
        <f t="shared" si="167"/>
        <v>-0.1985620475554089</v>
      </c>
      <c r="AU118" s="398">
        <v>9020</v>
      </c>
      <c r="AV118" s="398">
        <v>114.2</v>
      </c>
      <c r="AW118" s="399">
        <v>1303</v>
      </c>
      <c r="AX118" s="398">
        <v>15729</v>
      </c>
      <c r="AY118" s="398">
        <v>40.98</v>
      </c>
      <c r="AZ118" s="172">
        <v>2010</v>
      </c>
      <c r="BA118" s="165">
        <v>2.16</v>
      </c>
      <c r="BB118" s="117">
        <v>311.8</v>
      </c>
      <c r="BC118" s="381">
        <v>47.88</v>
      </c>
      <c r="BD118" s="381">
        <v>12.99</v>
      </c>
      <c r="BE118" s="398">
        <v>13.88</v>
      </c>
      <c r="BF118" s="168">
        <v>1.97</v>
      </c>
      <c r="BG118" s="165">
        <v>1.2</v>
      </c>
      <c r="BH118" s="196">
        <v>11</v>
      </c>
      <c r="BI118" s="165">
        <v>0.37</v>
      </c>
      <c r="BJ118" s="398"/>
      <c r="BK118" s="398"/>
      <c r="BL118" s="399"/>
      <c r="BM118" s="165">
        <v>28.06</v>
      </c>
      <c r="BN118" s="172">
        <v>5.43</v>
      </c>
      <c r="BO118" s="143" t="s">
        <v>1344</v>
      </c>
      <c r="BP118" s="553">
        <v>250</v>
      </c>
      <c r="BQ118" s="138">
        <v>489</v>
      </c>
      <c r="BR118" s="138">
        <v>726</v>
      </c>
      <c r="BS118" s="138">
        <v>2.4</v>
      </c>
      <c r="BT118" s="138"/>
      <c r="BU118" s="138"/>
      <c r="BV118" s="138"/>
      <c r="BW118" s="138"/>
      <c r="BX118" s="138">
        <v>252</v>
      </c>
      <c r="BY118" s="138"/>
      <c r="BZ118" s="138"/>
      <c r="CA118" s="138">
        <v>34</v>
      </c>
      <c r="CB118" s="138">
        <v>102</v>
      </c>
      <c r="CC118" s="138"/>
      <c r="CD118" s="138"/>
      <c r="CE118" s="138"/>
      <c r="CF118" s="141" t="s">
        <v>1344</v>
      </c>
      <c r="CG118" s="138"/>
      <c r="CH118" s="138">
        <v>19</v>
      </c>
      <c r="CI118" s="138"/>
      <c r="CJ118" s="138"/>
      <c r="CK118" s="138"/>
      <c r="CL118" s="139">
        <v>4020</v>
      </c>
      <c r="CM118" s="138"/>
      <c r="CN118" s="138">
        <v>1168</v>
      </c>
      <c r="CO118" s="149"/>
      <c r="CP118" s="398"/>
      <c r="CQ118" s="172"/>
      <c r="CR118" s="398"/>
      <c r="CS118" s="398"/>
      <c r="CT118" s="398"/>
      <c r="CU118" s="398"/>
      <c r="CV118" s="398"/>
      <c r="CW118" s="398"/>
      <c r="CX118" s="398"/>
      <c r="CY118" s="398"/>
      <c r="CZ118" s="398"/>
      <c r="DA118" s="172"/>
      <c r="DB118" s="241"/>
      <c r="DC118" s="241"/>
      <c r="DD118" s="241"/>
      <c r="DE118" s="241"/>
      <c r="DF118" s="241"/>
      <c r="DG118" s="241"/>
      <c r="DH118" s="241"/>
      <c r="DI118" s="482"/>
      <c r="DJ118" s="244">
        <v>16.2</v>
      </c>
      <c r="DK118" s="244"/>
      <c r="DL118" s="244"/>
      <c r="DM118" s="244"/>
      <c r="DN118" s="244"/>
      <c r="DO118" s="244"/>
      <c r="DP118" s="244"/>
      <c r="DQ118" s="244"/>
      <c r="DR118" s="244"/>
      <c r="DS118" s="472"/>
      <c r="DT118" s="402">
        <f t="shared" si="94"/>
        <v>0</v>
      </c>
      <c r="DU118" s="100">
        <f t="shared" si="95"/>
        <v>0</v>
      </c>
      <c r="DV118" s="100">
        <f t="shared" si="96"/>
        <v>0</v>
      </c>
      <c r="DW118" s="100">
        <f t="shared" si="97"/>
        <v>1</v>
      </c>
      <c r="DX118" s="100">
        <f t="shared" si="98"/>
        <v>0</v>
      </c>
      <c r="DY118" s="229">
        <f t="shared" si="99"/>
        <v>0</v>
      </c>
      <c r="DZ118" s="100">
        <f t="shared" si="100"/>
        <v>0</v>
      </c>
      <c r="EA118" s="400">
        <f t="shared" si="101"/>
        <v>1</v>
      </c>
      <c r="EB118" s="402">
        <f t="shared" si="102"/>
        <v>0</v>
      </c>
      <c r="EC118" s="19">
        <f t="shared" si="103"/>
        <v>0</v>
      </c>
      <c r="ED118" s="19">
        <f t="shared" si="104"/>
        <v>0</v>
      </c>
      <c r="EE118" s="19">
        <f t="shared" si="105"/>
        <v>1</v>
      </c>
      <c r="EF118" s="402">
        <f t="shared" si="106"/>
        <v>0</v>
      </c>
      <c r="EG118" s="400">
        <f t="shared" si="107"/>
        <v>0</v>
      </c>
      <c r="EH118" s="400">
        <f t="shared" si="108"/>
        <v>1</v>
      </c>
      <c r="EI118" s="402">
        <f t="shared" si="109"/>
        <v>0</v>
      </c>
      <c r="EJ118" s="229">
        <f t="shared" si="110"/>
        <v>4</v>
      </c>
      <c r="EK118" s="398">
        <f t="shared" si="111"/>
        <v>9020</v>
      </c>
      <c r="EL118" s="398">
        <f t="shared" si="112"/>
        <v>311.8</v>
      </c>
      <c r="EM118" s="398">
        <f t="shared" si="113"/>
        <v>114.2</v>
      </c>
      <c r="EN118" s="398">
        <f t="shared" si="114"/>
        <v>1303</v>
      </c>
      <c r="EO118" s="398">
        <f t="shared" si="115"/>
        <v>1.97</v>
      </c>
      <c r="EP118" s="398">
        <f t="shared" si="116"/>
        <v>13.88</v>
      </c>
      <c r="EQ118" s="398">
        <f t="shared" si="117"/>
        <v>2010</v>
      </c>
      <c r="ER118" s="398" t="str">
        <f t="shared" si="118"/>
        <v/>
      </c>
      <c r="ES118" s="398" t="str">
        <f t="shared" si="119"/>
        <v/>
      </c>
      <c r="ET118" s="398">
        <f t="shared" si="120"/>
        <v>40.98</v>
      </c>
      <c r="EU118" s="172">
        <f t="shared" si="121"/>
        <v>15729</v>
      </c>
      <c r="EV118" s="57">
        <f t="shared" si="122"/>
        <v>392.34791081262125</v>
      </c>
      <c r="EW118" s="57">
        <f t="shared" si="123"/>
        <v>7.9744245524296673</v>
      </c>
      <c r="EX118" s="57">
        <f t="shared" si="124"/>
        <v>9.3972433655626428</v>
      </c>
      <c r="EY118" s="57">
        <f t="shared" si="125"/>
        <v>65.023204750736056</v>
      </c>
      <c r="EZ118" s="57">
        <f t="shared" si="126"/>
        <v>7.1838818488467487E-2</v>
      </c>
      <c r="FA118" s="57">
        <f t="shared" si="127"/>
        <v>0.74563524039752893</v>
      </c>
      <c r="FB118" s="57">
        <f t="shared" si="128"/>
        <v>32.94158522774763</v>
      </c>
      <c r="FC118" s="57" t="str">
        <f t="shared" si="129"/>
        <v/>
      </c>
      <c r="FD118" s="57" t="str">
        <f t="shared" si="130"/>
        <v/>
      </c>
      <c r="FE118" s="57">
        <f t="shared" si="131"/>
        <v>0.85319364664291819</v>
      </c>
      <c r="FF118" s="56">
        <f t="shared" si="132"/>
        <v>443.6578004682255</v>
      </c>
      <c r="FG118" s="59">
        <f t="shared" si="133"/>
        <v>82.502249629096909</v>
      </c>
      <c r="FH118" s="59">
        <f t="shared" si="134"/>
        <v>1.676848396389595</v>
      </c>
      <c r="FI118" s="59">
        <f t="shared" si="135"/>
        <v>1.9760363101341734</v>
      </c>
      <c r="FJ118" s="59">
        <f t="shared" si="136"/>
        <v>13.672968613285491</v>
      </c>
      <c r="FK118" s="59">
        <f t="shared" si="137"/>
        <v>1.5106144247638153E-2</v>
      </c>
      <c r="FL118" s="59">
        <f t="shared" si="138"/>
        <v>0.15679090684621458</v>
      </c>
      <c r="FM118" s="59">
        <f t="shared" si="139"/>
        <v>6.8994464901841104</v>
      </c>
      <c r="FN118" s="59" t="str">
        <f t="shared" si="140"/>
        <v/>
      </c>
      <c r="FO118" s="59" t="str">
        <f t="shared" si="141"/>
        <v/>
      </c>
      <c r="FP118" s="59">
        <f t="shared" si="142"/>
        <v>0.17869704417926568</v>
      </c>
      <c r="FQ118" s="66">
        <f t="shared" si="143"/>
        <v>92.921856465636623</v>
      </c>
      <c r="FR118" s="331">
        <f t="shared" si="163"/>
        <v>-0.1985620475554089</v>
      </c>
      <c r="FS118" s="331">
        <f t="shared" si="144"/>
        <v>0.1985620475554089</v>
      </c>
      <c r="FT118" s="400">
        <f t="shared" si="145"/>
        <v>0</v>
      </c>
      <c r="FU118" s="400">
        <f t="shared" si="146"/>
        <v>1</v>
      </c>
      <c r="FV118" s="400">
        <f t="shared" si="147"/>
        <v>0</v>
      </c>
      <c r="FW118" s="402">
        <f t="shared" si="148"/>
        <v>0</v>
      </c>
      <c r="FX118" s="222">
        <f t="shared" si="149"/>
        <v>82.502249629096909</v>
      </c>
      <c r="FY118" s="222">
        <f t="shared" si="150"/>
        <v>0</v>
      </c>
      <c r="FZ118" s="222">
        <f t="shared" si="151"/>
        <v>0</v>
      </c>
      <c r="GA118" s="221">
        <f t="shared" si="152"/>
        <v>92.921856465636623</v>
      </c>
      <c r="GB118" s="222">
        <f t="shared" si="153"/>
        <v>0</v>
      </c>
      <c r="GC118" s="222">
        <f t="shared" si="154"/>
        <v>0</v>
      </c>
      <c r="GD118" s="222">
        <f t="shared" si="155"/>
        <v>0</v>
      </c>
      <c r="GE118" s="222">
        <f t="shared" si="156"/>
        <v>0</v>
      </c>
      <c r="GF118" s="222">
        <f t="shared" si="157"/>
        <v>0</v>
      </c>
      <c r="GG118" s="398">
        <f t="shared" si="158"/>
        <v>0</v>
      </c>
      <c r="GH118" s="399">
        <f t="shared" si="159"/>
        <v>0</v>
      </c>
      <c r="GI118" s="398" t="str">
        <f t="shared" si="160"/>
        <v>Na</v>
      </c>
      <c r="GJ118" s="398" t="str">
        <f t="shared" si="161"/>
        <v>Cl</v>
      </c>
    </row>
    <row r="119" spans="1:192" s="69" customFormat="1" ht="14.25">
      <c r="A119" s="402">
        <f t="shared" si="88"/>
        <v>114</v>
      </c>
      <c r="B119" s="64" t="s">
        <v>13</v>
      </c>
      <c r="C119" s="2" t="s">
        <v>983</v>
      </c>
      <c r="D119" s="2" t="s">
        <v>984</v>
      </c>
      <c r="E119" s="2"/>
      <c r="F119" s="558">
        <v>3481853</v>
      </c>
      <c r="G119" s="558">
        <v>5581308</v>
      </c>
      <c r="H119" s="409">
        <f t="shared" si="89"/>
        <v>481785.82880000002</v>
      </c>
      <c r="I119" s="405">
        <f t="shared" si="90"/>
        <v>5579515.2668000003</v>
      </c>
      <c r="J119" s="400">
        <v>146.69999999999999</v>
      </c>
      <c r="K119" s="400" t="s">
        <v>1356</v>
      </c>
      <c r="L119" s="19">
        <v>209.4</v>
      </c>
      <c r="M119" s="19"/>
      <c r="N119" s="408"/>
      <c r="O119" s="19"/>
      <c r="P119" s="19"/>
      <c r="Q119" s="399" t="s">
        <v>1367</v>
      </c>
      <c r="R119" s="399" t="s">
        <v>362</v>
      </c>
      <c r="S119" s="134" t="s">
        <v>2663</v>
      </c>
      <c r="T119" s="499" t="str">
        <f t="shared" si="91"/>
        <v>T</v>
      </c>
      <c r="U119" s="499" t="str">
        <f t="shared" si="92"/>
        <v>-</v>
      </c>
      <c r="V119" s="499" t="str">
        <f t="shared" si="93"/>
        <v>B</v>
      </c>
      <c r="W119" s="499" t="str">
        <f t="shared" si="162"/>
        <v>A</v>
      </c>
      <c r="X119" s="529" t="str">
        <f t="shared" si="87"/>
        <v>Na</v>
      </c>
      <c r="Y119" s="530" t="str">
        <f t="shared" si="86"/>
        <v>Cl</v>
      </c>
      <c r="Z119" s="183" t="s">
        <v>1552</v>
      </c>
      <c r="AA119" s="177">
        <v>26546</v>
      </c>
      <c r="AB119" s="176">
        <v>4</v>
      </c>
      <c r="AC119" s="2" t="s">
        <v>864</v>
      </c>
      <c r="AD119" s="166" t="s">
        <v>1553</v>
      </c>
      <c r="AE119" s="404"/>
      <c r="AF119" s="392">
        <v>30.95</v>
      </c>
      <c r="AG119" s="408">
        <v>41515.199999999997</v>
      </c>
      <c r="AH119" s="408">
        <v>6.18</v>
      </c>
      <c r="AI119" s="559"/>
      <c r="AJ119" s="361">
        <v>1.0188600000000001</v>
      </c>
      <c r="AK119" s="176">
        <v>20</v>
      </c>
      <c r="AL119" s="408"/>
      <c r="AM119" s="236">
        <v>4.25</v>
      </c>
      <c r="AO119" s="401"/>
      <c r="AP119" s="171"/>
      <c r="AR119" s="69">
        <v>27574.42</v>
      </c>
      <c r="AS119" s="507">
        <f t="shared" si="166"/>
        <v>27063.662200000002</v>
      </c>
      <c r="AT119" s="509">
        <f t="shared" si="167"/>
        <v>-0.33734644375885225</v>
      </c>
      <c r="AU119" s="69">
        <v>8490</v>
      </c>
      <c r="AV119" s="69">
        <v>110.7</v>
      </c>
      <c r="AW119" s="182">
        <v>1214.2</v>
      </c>
      <c r="AX119" s="69">
        <v>14816</v>
      </c>
      <c r="AY119" s="401">
        <v>36.909999999999997</v>
      </c>
      <c r="AZ119" s="70">
        <v>1958.2</v>
      </c>
      <c r="BA119" s="165">
        <v>8.1590000000000007</v>
      </c>
      <c r="BB119" s="384">
        <v>300.52</v>
      </c>
      <c r="BC119" s="381">
        <v>41.99</v>
      </c>
      <c r="BD119" s="381">
        <v>19.48</v>
      </c>
      <c r="BE119" s="69">
        <v>17.96</v>
      </c>
      <c r="BF119" s="168">
        <v>2.57</v>
      </c>
      <c r="BG119" s="165">
        <v>0.70699999999999996</v>
      </c>
      <c r="BH119" s="357">
        <v>13.24</v>
      </c>
      <c r="BI119" s="165">
        <v>0.33500000000000002</v>
      </c>
      <c r="BJ119" s="165">
        <v>0.27</v>
      </c>
      <c r="BL119" s="401"/>
      <c r="BM119" s="165">
        <v>22.53</v>
      </c>
      <c r="BN119" s="70">
        <v>3.45</v>
      </c>
      <c r="BO119" s="143" t="s">
        <v>1392</v>
      </c>
      <c r="BP119" s="557">
        <v>414</v>
      </c>
      <c r="BQ119" s="143">
        <v>424.5</v>
      </c>
      <c r="BR119" s="143"/>
      <c r="BS119" s="143"/>
      <c r="BT119" s="143"/>
      <c r="BU119" s="143"/>
      <c r="BV119" s="143"/>
      <c r="BW119" s="143">
        <v>126</v>
      </c>
      <c r="BX119" s="143">
        <v>77</v>
      </c>
      <c r="BY119" s="143"/>
      <c r="BZ119" s="143"/>
      <c r="CA119" s="143">
        <v>25</v>
      </c>
      <c r="CB119" s="143">
        <v>60</v>
      </c>
      <c r="CC119" s="143">
        <v>274.7</v>
      </c>
      <c r="CD119" s="143"/>
      <c r="CE119" s="143"/>
      <c r="CF119" s="141"/>
      <c r="CG119" s="143"/>
      <c r="CH119" s="143"/>
      <c r="CI119" s="143"/>
      <c r="CJ119" s="143"/>
      <c r="CK119" s="143"/>
      <c r="CL119" s="144">
        <v>5040</v>
      </c>
      <c r="CM119" s="143"/>
      <c r="CN119" s="143">
        <v>1240</v>
      </c>
      <c r="CO119" s="141"/>
      <c r="CQ119" s="70"/>
      <c r="DA119" s="70"/>
      <c r="DB119" s="182"/>
      <c r="DC119" s="182"/>
      <c r="DD119" s="182"/>
      <c r="DE119" s="180"/>
      <c r="DF119" s="182"/>
      <c r="DG119" s="182"/>
      <c r="DH119" s="182"/>
      <c r="DI119" s="481"/>
      <c r="DJ119" s="180"/>
      <c r="DK119" s="180"/>
      <c r="DL119" s="180"/>
      <c r="DM119" s="180"/>
      <c r="DN119" s="180"/>
      <c r="DO119" s="180"/>
      <c r="DP119" s="180"/>
      <c r="DQ119" s="180"/>
      <c r="DR119" s="180"/>
      <c r="DS119" s="181"/>
      <c r="DT119" s="402">
        <f t="shared" si="94"/>
        <v>0</v>
      </c>
      <c r="DU119" s="100">
        <f t="shared" si="95"/>
        <v>0</v>
      </c>
      <c r="DV119" s="100">
        <f t="shared" si="96"/>
        <v>0</v>
      </c>
      <c r="DW119" s="100">
        <f t="shared" si="97"/>
        <v>1</v>
      </c>
      <c r="DX119" s="100">
        <f t="shared" si="98"/>
        <v>0</v>
      </c>
      <c r="DY119" s="229">
        <f t="shared" si="99"/>
        <v>0</v>
      </c>
      <c r="DZ119" s="100">
        <f t="shared" si="100"/>
        <v>0</v>
      </c>
      <c r="EA119" s="400">
        <f t="shared" si="101"/>
        <v>1</v>
      </c>
      <c r="EB119" s="402">
        <f t="shared" si="102"/>
        <v>0</v>
      </c>
      <c r="EC119" s="19">
        <f t="shared" si="103"/>
        <v>0</v>
      </c>
      <c r="ED119" s="19">
        <f t="shared" si="104"/>
        <v>0</v>
      </c>
      <c r="EE119" s="19">
        <f t="shared" si="105"/>
        <v>1</v>
      </c>
      <c r="EF119" s="402">
        <f t="shared" si="106"/>
        <v>0</v>
      </c>
      <c r="EG119" s="400">
        <f t="shared" si="107"/>
        <v>0</v>
      </c>
      <c r="EH119" s="400">
        <f t="shared" si="108"/>
        <v>1</v>
      </c>
      <c r="EI119" s="402">
        <f t="shared" si="109"/>
        <v>0</v>
      </c>
      <c r="EJ119" s="229">
        <f t="shared" si="110"/>
        <v>4</v>
      </c>
      <c r="EK119" s="398">
        <f t="shared" si="111"/>
        <v>8490</v>
      </c>
      <c r="EL119" s="398">
        <f t="shared" si="112"/>
        <v>300.52</v>
      </c>
      <c r="EM119" s="398">
        <f t="shared" si="113"/>
        <v>110.7</v>
      </c>
      <c r="EN119" s="398">
        <f t="shared" si="114"/>
        <v>1214.2</v>
      </c>
      <c r="EO119" s="398">
        <f t="shared" si="115"/>
        <v>2.57</v>
      </c>
      <c r="EP119" s="398">
        <f t="shared" si="116"/>
        <v>17.96</v>
      </c>
      <c r="EQ119" s="398">
        <f t="shared" si="117"/>
        <v>1958.2</v>
      </c>
      <c r="ER119" s="398" t="str">
        <f t="shared" si="118"/>
        <v/>
      </c>
      <c r="ES119" s="398">
        <f t="shared" si="119"/>
        <v>0.27</v>
      </c>
      <c r="ET119" s="398">
        <f t="shared" si="120"/>
        <v>36.909999999999997</v>
      </c>
      <c r="EU119" s="172">
        <f t="shared" si="121"/>
        <v>14816</v>
      </c>
      <c r="EV119" s="57">
        <f t="shared" si="122"/>
        <v>369.29420873604818</v>
      </c>
      <c r="EW119" s="57">
        <f t="shared" si="123"/>
        <v>7.6859335038363161</v>
      </c>
      <c r="EX119" s="57">
        <f t="shared" si="124"/>
        <v>9.1092367825550316</v>
      </c>
      <c r="EY119" s="57">
        <f t="shared" si="125"/>
        <v>60.591845900494036</v>
      </c>
      <c r="EZ119" s="57">
        <f t="shared" si="126"/>
        <v>9.3718661682924587E-2</v>
      </c>
      <c r="FA119" s="57">
        <f t="shared" si="127"/>
        <v>0.96481332258930974</v>
      </c>
      <c r="FB119" s="57">
        <f t="shared" si="128"/>
        <v>32.092642882077321</v>
      </c>
      <c r="FC119" s="57" t="str">
        <f t="shared" si="129"/>
        <v/>
      </c>
      <c r="FD119" s="57">
        <f t="shared" si="130"/>
        <v>4.3544945641392861E-3</v>
      </c>
      <c r="FE119" s="57">
        <f t="shared" si="131"/>
        <v>0.76845723517789433</v>
      </c>
      <c r="FF119" s="56">
        <f t="shared" si="132"/>
        <v>417.90539587623044</v>
      </c>
      <c r="FG119" s="59">
        <f t="shared" si="133"/>
        <v>82.479655433543385</v>
      </c>
      <c r="FH119" s="59">
        <f t="shared" si="134"/>
        <v>1.7166073338957988</v>
      </c>
      <c r="FI119" s="59">
        <f t="shared" si="135"/>
        <v>2.034493618676557</v>
      </c>
      <c r="FJ119" s="59">
        <f t="shared" si="136"/>
        <v>13.532826818649413</v>
      </c>
      <c r="FK119" s="59">
        <f t="shared" si="137"/>
        <v>2.093150323087074E-2</v>
      </c>
      <c r="FL119" s="59">
        <f t="shared" si="138"/>
        <v>0.21548529200395924</v>
      </c>
      <c r="FM119" s="59">
        <f t="shared" si="139"/>
        <v>7.1195027023887194</v>
      </c>
      <c r="FN119" s="59" t="str">
        <f t="shared" si="140"/>
        <v/>
      </c>
      <c r="FO119" s="59">
        <f t="shared" si="141"/>
        <v>9.6601068135277011E-4</v>
      </c>
      <c r="FP119" s="59">
        <f t="shared" si="142"/>
        <v>0.17047624848543008</v>
      </c>
      <c r="FQ119" s="66">
        <f t="shared" si="143"/>
        <v>92.709055038444504</v>
      </c>
      <c r="FR119" s="331">
        <f t="shared" si="163"/>
        <v>-0.33734644375885225</v>
      </c>
      <c r="FS119" s="331">
        <f t="shared" si="144"/>
        <v>0.33734644375885225</v>
      </c>
      <c r="FT119" s="400">
        <f t="shared" si="145"/>
        <v>0</v>
      </c>
      <c r="FU119" s="400">
        <f t="shared" si="146"/>
        <v>1</v>
      </c>
      <c r="FV119" s="400">
        <f t="shared" si="147"/>
        <v>0</v>
      </c>
      <c r="FW119" s="402">
        <f t="shared" si="148"/>
        <v>0</v>
      </c>
      <c r="FX119" s="222">
        <f t="shared" si="149"/>
        <v>82.479655433543385</v>
      </c>
      <c r="FY119" s="222">
        <f t="shared" si="150"/>
        <v>0</v>
      </c>
      <c r="FZ119" s="222">
        <f t="shared" si="151"/>
        <v>0</v>
      </c>
      <c r="GA119" s="221">
        <f t="shared" si="152"/>
        <v>92.709055038444504</v>
      </c>
      <c r="GB119" s="222">
        <f t="shared" si="153"/>
        <v>0</v>
      </c>
      <c r="GC119" s="222">
        <f t="shared" si="154"/>
        <v>0</v>
      </c>
      <c r="GD119" s="222">
        <f t="shared" si="155"/>
        <v>0</v>
      </c>
      <c r="GE119" s="222">
        <f t="shared" si="156"/>
        <v>0</v>
      </c>
      <c r="GF119" s="222">
        <f t="shared" si="157"/>
        <v>0</v>
      </c>
      <c r="GG119" s="398">
        <f t="shared" si="158"/>
        <v>0</v>
      </c>
      <c r="GH119" s="399">
        <f t="shared" si="159"/>
        <v>0</v>
      </c>
      <c r="GI119" s="398" t="str">
        <f t="shared" si="160"/>
        <v>Na</v>
      </c>
      <c r="GJ119" s="398" t="str">
        <f t="shared" si="161"/>
        <v>Cl</v>
      </c>
    </row>
    <row r="120" spans="1:192" s="69" customFormat="1" ht="14.25">
      <c r="A120" s="402">
        <f t="shared" si="88"/>
        <v>115</v>
      </c>
      <c r="B120" s="64" t="s">
        <v>13</v>
      </c>
      <c r="C120" s="2" t="s">
        <v>983</v>
      </c>
      <c r="D120" s="2" t="s">
        <v>984</v>
      </c>
      <c r="E120" s="2"/>
      <c r="F120" s="558">
        <v>3481853</v>
      </c>
      <c r="G120" s="558">
        <v>5581308</v>
      </c>
      <c r="H120" s="409">
        <f t="shared" si="89"/>
        <v>481785.82880000002</v>
      </c>
      <c r="I120" s="405">
        <f t="shared" si="90"/>
        <v>5579515.2668000003</v>
      </c>
      <c r="J120" s="400">
        <v>146.69999999999999</v>
      </c>
      <c r="K120" s="400" t="s">
        <v>1356</v>
      </c>
      <c r="L120" s="19">
        <v>209.4</v>
      </c>
      <c r="M120" s="19"/>
      <c r="N120" s="408"/>
      <c r="O120" s="19"/>
      <c r="P120" s="19"/>
      <c r="Q120" s="399" t="s">
        <v>1367</v>
      </c>
      <c r="R120" s="399" t="s">
        <v>362</v>
      </c>
      <c r="S120" s="134" t="s">
        <v>2663</v>
      </c>
      <c r="T120" s="499" t="str">
        <f t="shared" si="91"/>
        <v>T</v>
      </c>
      <c r="U120" s="499" t="str">
        <f t="shared" si="92"/>
        <v>-</v>
      </c>
      <c r="V120" s="499" t="str">
        <f t="shared" si="93"/>
        <v>-</v>
      </c>
      <c r="W120" s="499" t="str">
        <f t="shared" si="162"/>
        <v>-</v>
      </c>
      <c r="X120" s="529" t="str">
        <f t="shared" si="87"/>
        <v/>
      </c>
      <c r="Y120" s="530" t="str">
        <f t="shared" si="86"/>
        <v/>
      </c>
      <c r="Z120" s="183"/>
      <c r="AA120" s="177">
        <v>26918</v>
      </c>
      <c r="AB120" s="176">
        <v>5</v>
      </c>
      <c r="AC120" s="2"/>
      <c r="AD120" s="166" t="s">
        <v>1554</v>
      </c>
      <c r="AE120" s="61" t="s">
        <v>1454</v>
      </c>
      <c r="AF120" s="392">
        <v>30.5</v>
      </c>
      <c r="AG120" s="408"/>
      <c r="AH120" s="408"/>
      <c r="AI120" s="559"/>
      <c r="AJ120" s="361"/>
      <c r="AK120" s="361"/>
      <c r="AL120" s="408"/>
      <c r="AM120" s="236"/>
      <c r="AO120" s="401"/>
      <c r="AP120" s="171"/>
      <c r="AS120" s="508"/>
      <c r="AT120" s="511"/>
      <c r="AU120" s="403"/>
      <c r="AV120" s="403"/>
      <c r="AW120" s="419"/>
      <c r="AX120" s="403"/>
      <c r="AY120" s="55"/>
      <c r="AZ120" s="53"/>
      <c r="BA120" s="165"/>
      <c r="BB120" s="384"/>
      <c r="BC120" s="381"/>
      <c r="BD120" s="381"/>
      <c r="BF120" s="168"/>
      <c r="BG120" s="165"/>
      <c r="BH120" s="357"/>
      <c r="BI120" s="165"/>
      <c r="BJ120" s="165"/>
      <c r="BL120" s="401"/>
      <c r="BM120" s="165"/>
      <c r="BN120" s="70"/>
      <c r="BO120" s="143"/>
      <c r="BP120" s="557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1"/>
      <c r="CG120" s="143"/>
      <c r="CH120" s="143"/>
      <c r="CI120" s="143"/>
      <c r="CJ120" s="143"/>
      <c r="CK120" s="143"/>
      <c r="CL120" s="144"/>
      <c r="CM120" s="143"/>
      <c r="CN120" s="143" t="s">
        <v>3116</v>
      </c>
      <c r="CO120" s="141"/>
      <c r="CQ120" s="70"/>
      <c r="CR120" s="74">
        <v>2</v>
      </c>
      <c r="CS120" s="74">
        <v>98</v>
      </c>
      <c r="CX120" s="69">
        <v>0</v>
      </c>
      <c r="CY120" s="69">
        <v>0</v>
      </c>
      <c r="DA120" s="70"/>
      <c r="DB120" s="182"/>
      <c r="DC120" s="182"/>
      <c r="DD120" s="182"/>
      <c r="DE120" s="182">
        <v>-3.7</v>
      </c>
      <c r="DF120" s="182"/>
      <c r="DG120" s="182"/>
      <c r="DH120" s="182"/>
      <c r="DI120" s="481"/>
      <c r="DJ120" s="180"/>
      <c r="DK120" s="180"/>
      <c r="DL120" s="180"/>
      <c r="DM120" s="180"/>
      <c r="DN120" s="180"/>
      <c r="DO120" s="180"/>
      <c r="DP120" s="180"/>
      <c r="DQ120" s="180"/>
      <c r="DR120" s="180"/>
      <c r="DS120" s="181"/>
      <c r="DT120" s="402">
        <f t="shared" si="94"/>
        <v>0</v>
      </c>
      <c r="DU120" s="100">
        <f t="shared" si="95"/>
        <v>0</v>
      </c>
      <c r="DV120" s="100">
        <f t="shared" si="96"/>
        <v>0</v>
      </c>
      <c r="DW120" s="100">
        <f t="shared" si="97"/>
        <v>1</v>
      </c>
      <c r="DX120" s="100">
        <f t="shared" si="98"/>
        <v>0</v>
      </c>
      <c r="DY120" s="229">
        <f t="shared" si="99"/>
        <v>0</v>
      </c>
      <c r="DZ120" s="100">
        <f t="shared" si="100"/>
        <v>0</v>
      </c>
      <c r="EA120" s="400">
        <f t="shared" si="101"/>
        <v>1</v>
      </c>
      <c r="EB120" s="402">
        <f t="shared" si="102"/>
        <v>0</v>
      </c>
      <c r="EC120" s="19">
        <f t="shared" si="103"/>
        <v>0</v>
      </c>
      <c r="ED120" s="19">
        <f t="shared" si="104"/>
        <v>0</v>
      </c>
      <c r="EE120" s="19">
        <f t="shared" si="105"/>
        <v>0</v>
      </c>
      <c r="EF120" s="402">
        <f t="shared" si="106"/>
        <v>1</v>
      </c>
      <c r="EG120" s="400">
        <f t="shared" si="107"/>
        <v>0</v>
      </c>
      <c r="EH120" s="400">
        <f t="shared" si="108"/>
        <v>0</v>
      </c>
      <c r="EI120" s="402">
        <f t="shared" si="109"/>
        <v>1</v>
      </c>
      <c r="EJ120" s="229">
        <f t="shared" si="110"/>
        <v>2</v>
      </c>
      <c r="EK120" s="398" t="str">
        <f t="shared" si="111"/>
        <v/>
      </c>
      <c r="EL120" s="398" t="str">
        <f t="shared" si="112"/>
        <v/>
      </c>
      <c r="EM120" s="398" t="str">
        <f t="shared" si="113"/>
        <v/>
      </c>
      <c r="EN120" s="398" t="str">
        <f t="shared" si="114"/>
        <v/>
      </c>
      <c r="EO120" s="398" t="str">
        <f t="shared" si="115"/>
        <v/>
      </c>
      <c r="EP120" s="398" t="str">
        <f t="shared" si="116"/>
        <v/>
      </c>
      <c r="EQ120" s="398" t="str">
        <f t="shared" si="117"/>
        <v/>
      </c>
      <c r="ER120" s="398" t="str">
        <f t="shared" si="118"/>
        <v/>
      </c>
      <c r="ES120" s="398" t="str">
        <f t="shared" si="119"/>
        <v/>
      </c>
      <c r="ET120" s="398" t="str">
        <f t="shared" si="120"/>
        <v/>
      </c>
      <c r="EU120" s="172" t="str">
        <f t="shared" si="121"/>
        <v/>
      </c>
      <c r="EV120" s="57" t="str">
        <f t="shared" si="122"/>
        <v/>
      </c>
      <c r="EW120" s="57" t="str">
        <f t="shared" si="123"/>
        <v/>
      </c>
      <c r="EX120" s="57" t="str">
        <f t="shared" si="124"/>
        <v/>
      </c>
      <c r="EY120" s="57" t="str">
        <f t="shared" si="125"/>
        <v/>
      </c>
      <c r="EZ120" s="57" t="str">
        <f t="shared" si="126"/>
        <v/>
      </c>
      <c r="FA120" s="57" t="str">
        <f t="shared" si="127"/>
        <v/>
      </c>
      <c r="FB120" s="57" t="str">
        <f t="shared" si="128"/>
        <v/>
      </c>
      <c r="FC120" s="57" t="str">
        <f t="shared" si="129"/>
        <v/>
      </c>
      <c r="FD120" s="57" t="str">
        <f t="shared" si="130"/>
        <v/>
      </c>
      <c r="FE120" s="57" t="str">
        <f t="shared" si="131"/>
        <v/>
      </c>
      <c r="FF120" s="56" t="str">
        <f t="shared" si="132"/>
        <v/>
      </c>
      <c r="FG120" s="59" t="str">
        <f t="shared" si="133"/>
        <v/>
      </c>
      <c r="FH120" s="59" t="str">
        <f t="shared" si="134"/>
        <v/>
      </c>
      <c r="FI120" s="59" t="str">
        <f t="shared" si="135"/>
        <v/>
      </c>
      <c r="FJ120" s="59" t="str">
        <f t="shared" si="136"/>
        <v/>
      </c>
      <c r="FK120" s="59" t="str">
        <f t="shared" si="137"/>
        <v/>
      </c>
      <c r="FL120" s="59" t="str">
        <f t="shared" si="138"/>
        <v/>
      </c>
      <c r="FM120" s="59" t="str">
        <f t="shared" si="139"/>
        <v/>
      </c>
      <c r="FN120" s="59" t="str">
        <f t="shared" si="140"/>
        <v/>
      </c>
      <c r="FO120" s="59" t="str">
        <f t="shared" si="141"/>
        <v/>
      </c>
      <c r="FP120" s="59" t="str">
        <f t="shared" si="142"/>
        <v/>
      </c>
      <c r="FQ120" s="66" t="str">
        <f t="shared" si="143"/>
        <v/>
      </c>
      <c r="FR120" s="331" t="str">
        <f t="shared" si="163"/>
        <v/>
      </c>
      <c r="FS120" s="331">
        <f t="shared" si="144"/>
        <v>0</v>
      </c>
      <c r="FT120" s="400">
        <f t="shared" si="145"/>
        <v>1</v>
      </c>
      <c r="FU120" s="400">
        <f t="shared" si="146"/>
        <v>0</v>
      </c>
      <c r="FV120" s="400">
        <f t="shared" si="147"/>
        <v>0</v>
      </c>
      <c r="FW120" s="402">
        <f t="shared" si="148"/>
        <v>0</v>
      </c>
      <c r="FX120" s="222">
        <f t="shared" si="149"/>
        <v>0</v>
      </c>
      <c r="FY120" s="222">
        <f t="shared" si="150"/>
        <v>0</v>
      </c>
      <c r="FZ120" s="222">
        <f t="shared" si="151"/>
        <v>0</v>
      </c>
      <c r="GA120" s="221">
        <f t="shared" si="152"/>
        <v>0</v>
      </c>
      <c r="GB120" s="222">
        <f t="shared" si="153"/>
        <v>0</v>
      </c>
      <c r="GC120" s="222">
        <f t="shared" si="154"/>
        <v>0</v>
      </c>
      <c r="GD120" s="222">
        <f t="shared" si="155"/>
        <v>0</v>
      </c>
      <c r="GE120" s="222">
        <f t="shared" si="156"/>
        <v>0</v>
      </c>
      <c r="GF120" s="222">
        <f t="shared" si="157"/>
        <v>0</v>
      </c>
      <c r="GG120" s="398">
        <f t="shared" si="158"/>
        <v>0</v>
      </c>
      <c r="GH120" s="399">
        <f t="shared" si="159"/>
        <v>0</v>
      </c>
      <c r="GI120" s="398" t="str">
        <f t="shared" si="160"/>
        <v/>
      </c>
      <c r="GJ120" s="398" t="str">
        <f t="shared" si="161"/>
        <v/>
      </c>
    </row>
    <row r="121" spans="1:192" s="69" customFormat="1" ht="14.25">
      <c r="A121" s="402">
        <f t="shared" si="88"/>
        <v>116</v>
      </c>
      <c r="B121" s="64" t="s">
        <v>13</v>
      </c>
      <c r="C121" s="2" t="s">
        <v>983</v>
      </c>
      <c r="D121" s="2" t="s">
        <v>984</v>
      </c>
      <c r="E121" s="2"/>
      <c r="F121" s="558">
        <v>3481853</v>
      </c>
      <c r="G121" s="558">
        <v>5581308</v>
      </c>
      <c r="H121" s="409">
        <f t="shared" si="89"/>
        <v>481785.82880000002</v>
      </c>
      <c r="I121" s="405">
        <f t="shared" si="90"/>
        <v>5579515.2668000003</v>
      </c>
      <c r="J121" s="400">
        <v>146.69999999999999</v>
      </c>
      <c r="K121" s="400" t="s">
        <v>1356</v>
      </c>
      <c r="L121" s="19">
        <v>209.4</v>
      </c>
      <c r="M121" s="19"/>
      <c r="N121" s="408"/>
      <c r="O121" s="19"/>
      <c r="P121" s="19"/>
      <c r="Q121" s="399" t="s">
        <v>1367</v>
      </c>
      <c r="R121" s="399" t="s">
        <v>362</v>
      </c>
      <c r="S121" s="134" t="s">
        <v>2663</v>
      </c>
      <c r="T121" s="499" t="str">
        <f t="shared" si="91"/>
        <v>T</v>
      </c>
      <c r="U121" s="499" t="str">
        <f t="shared" si="92"/>
        <v>-</v>
      </c>
      <c r="V121" s="499" t="str">
        <f t="shared" si="93"/>
        <v>B</v>
      </c>
      <c r="W121" s="499" t="str">
        <f t="shared" si="162"/>
        <v>-</v>
      </c>
      <c r="X121" s="529" t="str">
        <f t="shared" si="87"/>
        <v>Na</v>
      </c>
      <c r="Y121" s="530" t="str">
        <f t="shared" si="86"/>
        <v>Cl</v>
      </c>
      <c r="Z121" s="183"/>
      <c r="AA121" s="177">
        <v>29880</v>
      </c>
      <c r="AB121" s="176">
        <v>6</v>
      </c>
      <c r="AC121" s="166"/>
      <c r="AD121" s="166" t="s">
        <v>1550</v>
      </c>
      <c r="AE121" s="70"/>
      <c r="AF121" s="392">
        <v>30.7</v>
      </c>
      <c r="AG121" s="408">
        <v>30700</v>
      </c>
      <c r="AH121" s="253">
        <v>6.2</v>
      </c>
      <c r="AI121" s="559"/>
      <c r="AJ121" s="354"/>
      <c r="AK121" s="354"/>
      <c r="AL121" s="408"/>
      <c r="AM121" s="236"/>
      <c r="AO121" s="401"/>
      <c r="AP121" s="171"/>
      <c r="AQ121" s="69">
        <v>27992</v>
      </c>
      <c r="AR121" s="69">
        <v>28992.5</v>
      </c>
      <c r="AS121" s="507">
        <f>SUM(AU121:BN121)+SUM(BO121:CL121)/1000</f>
        <v>27038.399999999998</v>
      </c>
      <c r="AT121" s="509">
        <f>FR121</f>
        <v>-0.4705614136406292</v>
      </c>
      <c r="AU121" s="69">
        <v>8500</v>
      </c>
      <c r="AV121" s="69">
        <v>107.5</v>
      </c>
      <c r="AW121" s="401">
        <v>1250</v>
      </c>
      <c r="AX121" s="401">
        <v>14850</v>
      </c>
      <c r="AY121" s="401">
        <v>40.700000000000003</v>
      </c>
      <c r="AZ121" s="70">
        <v>2001</v>
      </c>
      <c r="BA121" s="165"/>
      <c r="BB121" s="384">
        <v>260</v>
      </c>
      <c r="BC121" s="381"/>
      <c r="BD121" s="381">
        <v>15.8</v>
      </c>
      <c r="BE121" s="69">
        <v>12.6</v>
      </c>
      <c r="BF121" s="168"/>
      <c r="BG121" s="165"/>
      <c r="BH121" s="196"/>
      <c r="BI121" s="165"/>
      <c r="BJ121" s="69">
        <v>0.8</v>
      </c>
      <c r="BL121" s="401"/>
      <c r="BM121" s="165"/>
      <c r="BN121" s="70"/>
      <c r="BO121" s="143"/>
      <c r="BP121" s="557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1"/>
      <c r="CG121" s="143"/>
      <c r="CH121" s="143"/>
      <c r="CI121" s="143"/>
      <c r="CJ121" s="143"/>
      <c r="CK121" s="143"/>
      <c r="CL121" s="144"/>
      <c r="CM121" s="143"/>
      <c r="CN121" s="143">
        <v>616</v>
      </c>
      <c r="CO121" s="141"/>
      <c r="CQ121" s="70"/>
      <c r="DA121" s="70"/>
      <c r="DB121" s="182"/>
      <c r="DC121" s="182"/>
      <c r="DD121" s="182"/>
      <c r="DE121" s="182"/>
      <c r="DF121" s="182"/>
      <c r="DG121" s="182"/>
      <c r="DH121" s="182"/>
      <c r="DI121" s="481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1"/>
      <c r="DT121" s="402">
        <f t="shared" si="94"/>
        <v>0</v>
      </c>
      <c r="DU121" s="100">
        <f t="shared" si="95"/>
        <v>0</v>
      </c>
      <c r="DV121" s="100">
        <f t="shared" si="96"/>
        <v>0</v>
      </c>
      <c r="DW121" s="100">
        <f t="shared" si="97"/>
        <v>1</v>
      </c>
      <c r="DX121" s="100">
        <f t="shared" si="98"/>
        <v>0</v>
      </c>
      <c r="DY121" s="229">
        <f t="shared" si="99"/>
        <v>0</v>
      </c>
      <c r="DZ121" s="100">
        <f t="shared" si="100"/>
        <v>0</v>
      </c>
      <c r="EA121" s="400">
        <f t="shared" si="101"/>
        <v>1</v>
      </c>
      <c r="EB121" s="402">
        <f t="shared" si="102"/>
        <v>0</v>
      </c>
      <c r="EC121" s="19">
        <f t="shared" si="103"/>
        <v>0</v>
      </c>
      <c r="ED121" s="19">
        <f t="shared" si="104"/>
        <v>0</v>
      </c>
      <c r="EE121" s="19">
        <f t="shared" si="105"/>
        <v>1</v>
      </c>
      <c r="EF121" s="402">
        <f t="shared" si="106"/>
        <v>0</v>
      </c>
      <c r="EG121" s="400">
        <f t="shared" si="107"/>
        <v>1</v>
      </c>
      <c r="EH121" s="400">
        <f t="shared" si="108"/>
        <v>0</v>
      </c>
      <c r="EI121" s="402">
        <f t="shared" si="109"/>
        <v>0</v>
      </c>
      <c r="EJ121" s="229">
        <f t="shared" si="110"/>
        <v>3</v>
      </c>
      <c r="EK121" s="398">
        <f t="shared" si="111"/>
        <v>8500</v>
      </c>
      <c r="EL121" s="398">
        <f t="shared" si="112"/>
        <v>260</v>
      </c>
      <c r="EM121" s="398">
        <f t="shared" si="113"/>
        <v>107.5</v>
      </c>
      <c r="EN121" s="398">
        <f t="shared" si="114"/>
        <v>1250</v>
      </c>
      <c r="EO121" s="398" t="str">
        <f t="shared" si="115"/>
        <v/>
      </c>
      <c r="EP121" s="398">
        <f t="shared" si="116"/>
        <v>12.6</v>
      </c>
      <c r="EQ121" s="398">
        <f t="shared" si="117"/>
        <v>2001</v>
      </c>
      <c r="ER121" s="398" t="str">
        <f t="shared" si="118"/>
        <v/>
      </c>
      <c r="ES121" s="398">
        <f t="shared" si="119"/>
        <v>0.8</v>
      </c>
      <c r="ET121" s="398">
        <f t="shared" si="120"/>
        <v>40.700000000000003</v>
      </c>
      <c r="EU121" s="172">
        <f t="shared" si="121"/>
        <v>14850</v>
      </c>
      <c r="EV121" s="57">
        <f t="shared" si="122"/>
        <v>369.72918424692688</v>
      </c>
      <c r="EW121" s="57">
        <f t="shared" si="123"/>
        <v>6.6496163682864449</v>
      </c>
      <c r="EX121" s="57">
        <f t="shared" si="124"/>
        <v>8.8459164780909294</v>
      </c>
      <c r="EY121" s="57">
        <f t="shared" si="125"/>
        <v>62.378362193722239</v>
      </c>
      <c r="EZ121" s="57" t="str">
        <f t="shared" si="126"/>
        <v/>
      </c>
      <c r="FA121" s="57">
        <f t="shared" si="127"/>
        <v>0.67687348912167611</v>
      </c>
      <c r="FB121" s="57">
        <f t="shared" si="128"/>
        <v>32.794085592399512</v>
      </c>
      <c r="FC121" s="57" t="str">
        <f t="shared" si="129"/>
        <v/>
      </c>
      <c r="FD121" s="57">
        <f t="shared" si="130"/>
        <v>1.2902206115968255E-2</v>
      </c>
      <c r="FE121" s="57">
        <f t="shared" si="131"/>
        <v>0.84736411465023853</v>
      </c>
      <c r="FF121" s="56">
        <f t="shared" si="132"/>
        <v>418.8644120384734</v>
      </c>
      <c r="FG121" s="59">
        <f t="shared" si="133"/>
        <v>82.477296153270942</v>
      </c>
      <c r="FH121" s="59">
        <f t="shared" si="134"/>
        <v>1.4833624227686528</v>
      </c>
      <c r="FI121" s="59">
        <f t="shared" si="135"/>
        <v>1.9733018225127279</v>
      </c>
      <c r="FJ121" s="59">
        <f t="shared" si="136"/>
        <v>13.915046124061522</v>
      </c>
      <c r="FK121" s="59" t="str">
        <f t="shared" si="137"/>
        <v/>
      </c>
      <c r="FL121" s="59">
        <f t="shared" si="138"/>
        <v>0.1509934773861453</v>
      </c>
      <c r="FM121" s="59">
        <f t="shared" si="139"/>
        <v>7.2470112191644347</v>
      </c>
      <c r="FN121" s="59" t="str">
        <f t="shared" si="140"/>
        <v/>
      </c>
      <c r="FO121" s="59">
        <f t="shared" si="141"/>
        <v>2.8511980372480463E-3</v>
      </c>
      <c r="FP121" s="59">
        <f t="shared" si="142"/>
        <v>0.18725502280846781</v>
      </c>
      <c r="FQ121" s="66">
        <f t="shared" si="143"/>
        <v>92.562882559989845</v>
      </c>
      <c r="FR121" s="331">
        <f t="shared" si="163"/>
        <v>-0.4705614136406292</v>
      </c>
      <c r="FS121" s="331">
        <f t="shared" si="144"/>
        <v>0.4705614136406292</v>
      </c>
      <c r="FT121" s="400">
        <f t="shared" si="145"/>
        <v>0</v>
      </c>
      <c r="FU121" s="400">
        <f t="shared" si="146"/>
        <v>1</v>
      </c>
      <c r="FV121" s="400">
        <f t="shared" si="147"/>
        <v>0</v>
      </c>
      <c r="FW121" s="402">
        <f t="shared" si="148"/>
        <v>0</v>
      </c>
      <c r="FX121" s="222">
        <f t="shared" si="149"/>
        <v>82.477296153270942</v>
      </c>
      <c r="FY121" s="222">
        <f t="shared" si="150"/>
        <v>0</v>
      </c>
      <c r="FZ121" s="222">
        <f t="shared" si="151"/>
        <v>0</v>
      </c>
      <c r="GA121" s="221">
        <f t="shared" si="152"/>
        <v>92.562882559989845</v>
      </c>
      <c r="GB121" s="222">
        <f t="shared" si="153"/>
        <v>0</v>
      </c>
      <c r="GC121" s="222">
        <f t="shared" si="154"/>
        <v>0</v>
      </c>
      <c r="GD121" s="222">
        <f t="shared" si="155"/>
        <v>0</v>
      </c>
      <c r="GE121" s="222">
        <f t="shared" si="156"/>
        <v>0</v>
      </c>
      <c r="GF121" s="222">
        <f t="shared" si="157"/>
        <v>0</v>
      </c>
      <c r="GG121" s="398">
        <f t="shared" si="158"/>
        <v>0</v>
      </c>
      <c r="GH121" s="399">
        <f t="shared" si="159"/>
        <v>0</v>
      </c>
      <c r="GI121" s="398" t="str">
        <f t="shared" si="160"/>
        <v>Na</v>
      </c>
      <c r="GJ121" s="398" t="str">
        <f t="shared" si="161"/>
        <v>Cl</v>
      </c>
    </row>
    <row r="122" spans="1:192" ht="14.25">
      <c r="A122" s="402">
        <f t="shared" si="88"/>
        <v>117</v>
      </c>
      <c r="B122" s="64" t="s">
        <v>13</v>
      </c>
      <c r="C122" s="2" t="s">
        <v>983</v>
      </c>
      <c r="D122" s="2" t="s">
        <v>984</v>
      </c>
      <c r="E122" s="2"/>
      <c r="F122" s="558">
        <v>3481853</v>
      </c>
      <c r="G122" s="558">
        <v>5581308</v>
      </c>
      <c r="H122" s="409">
        <f t="shared" si="89"/>
        <v>481785.82880000002</v>
      </c>
      <c r="I122" s="405">
        <f t="shared" si="90"/>
        <v>5579515.2668000003</v>
      </c>
      <c r="J122" s="400">
        <v>146.69999999999999</v>
      </c>
      <c r="K122" s="400" t="s">
        <v>1356</v>
      </c>
      <c r="L122" s="19">
        <v>209.4</v>
      </c>
      <c r="Q122" s="399" t="s">
        <v>1367</v>
      </c>
      <c r="R122" s="399" t="s">
        <v>362</v>
      </c>
      <c r="S122" s="134" t="s">
        <v>2663</v>
      </c>
      <c r="T122" s="499" t="str">
        <f t="shared" si="91"/>
        <v>-</v>
      </c>
      <c r="U122" s="499" t="str">
        <f t="shared" si="92"/>
        <v>-</v>
      </c>
      <c r="V122" s="499" t="str">
        <f t="shared" si="93"/>
        <v>-</v>
      </c>
      <c r="W122" s="499" t="str">
        <f t="shared" si="162"/>
        <v>-</v>
      </c>
      <c r="X122" s="529" t="str">
        <f t="shared" si="87"/>
        <v/>
      </c>
      <c r="Y122" s="530" t="str">
        <f t="shared" si="86"/>
        <v/>
      </c>
      <c r="Z122" s="183"/>
      <c r="AA122" s="177">
        <v>30089</v>
      </c>
      <c r="AB122" s="176">
        <v>7</v>
      </c>
      <c r="AC122" s="166" t="s">
        <v>405</v>
      </c>
      <c r="AD122" s="166" t="s">
        <v>1453</v>
      </c>
      <c r="AE122" s="61" t="s">
        <v>1454</v>
      </c>
      <c r="AF122" s="392" t="s">
        <v>3116</v>
      </c>
      <c r="AG122" s="408"/>
      <c r="AH122" s="253"/>
      <c r="AI122" s="559"/>
      <c r="AJ122" s="354"/>
      <c r="AK122" s="354"/>
      <c r="AL122" s="408"/>
      <c r="AM122" s="236"/>
      <c r="AN122" s="69"/>
      <c r="AO122" s="401"/>
      <c r="AP122" s="171"/>
      <c r="AQ122" s="69"/>
      <c r="AR122" s="69"/>
      <c r="AS122" s="508"/>
      <c r="AT122" s="511"/>
      <c r="AU122" s="403"/>
      <c r="AV122" s="403"/>
      <c r="AW122" s="55"/>
      <c r="AX122" s="55"/>
      <c r="AY122" s="55"/>
      <c r="AZ122" s="53"/>
      <c r="BA122" s="165"/>
      <c r="BB122" s="384"/>
      <c r="BC122" s="381"/>
      <c r="BD122" s="381"/>
      <c r="BE122" s="69"/>
      <c r="BF122" s="168"/>
      <c r="BG122" s="165"/>
      <c r="BH122" s="196"/>
      <c r="BI122" s="165"/>
      <c r="BJ122" s="69"/>
      <c r="BK122" s="69"/>
      <c r="BL122" s="401"/>
      <c r="BM122" s="165"/>
      <c r="BN122" s="70"/>
      <c r="BO122" s="143"/>
      <c r="BP122" s="557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1"/>
      <c r="CG122" s="143"/>
      <c r="CH122" s="143"/>
      <c r="CI122" s="143"/>
      <c r="CJ122" s="143"/>
      <c r="CK122" s="143"/>
      <c r="CL122" s="144"/>
      <c r="CM122" s="143"/>
      <c r="CN122" s="143" t="s">
        <v>3116</v>
      </c>
      <c r="CO122" s="141"/>
      <c r="CP122" s="69"/>
      <c r="CQ122" s="70"/>
      <c r="CR122" s="69"/>
      <c r="CS122" s="69"/>
      <c r="CT122" s="69"/>
      <c r="CU122" s="69"/>
      <c r="CV122" s="69"/>
      <c r="CW122" s="69"/>
      <c r="CX122" s="69"/>
      <c r="CY122" s="69"/>
      <c r="CZ122" s="69"/>
      <c r="DA122" s="70"/>
      <c r="DB122" s="182">
        <v>-61.6</v>
      </c>
      <c r="DC122" s="182">
        <v>0</v>
      </c>
      <c r="DD122" s="182"/>
      <c r="DE122" s="182"/>
      <c r="DF122" s="182"/>
      <c r="DG122" s="182">
        <v>-8.93</v>
      </c>
      <c r="DH122" s="182"/>
      <c r="DI122" s="481"/>
      <c r="DJ122" s="180"/>
      <c r="DK122" s="180"/>
      <c r="DL122" s="180"/>
      <c r="DM122" s="180"/>
      <c r="DN122" s="180"/>
      <c r="DO122" s="180"/>
      <c r="DP122" s="180"/>
      <c r="DQ122" s="180"/>
      <c r="DR122" s="180"/>
      <c r="DS122" s="181"/>
      <c r="DT122" s="402">
        <f t="shared" si="94"/>
        <v>0</v>
      </c>
      <c r="DU122" s="100">
        <f t="shared" si="95"/>
        <v>0</v>
      </c>
      <c r="DV122" s="100">
        <f t="shared" si="96"/>
        <v>0</v>
      </c>
      <c r="DW122" s="100">
        <f t="shared" si="97"/>
        <v>1</v>
      </c>
      <c r="DX122" s="100">
        <f t="shared" si="98"/>
        <v>0</v>
      </c>
      <c r="DY122" s="229">
        <f t="shared" si="99"/>
        <v>0</v>
      </c>
      <c r="DZ122" s="100">
        <f t="shared" si="100"/>
        <v>0</v>
      </c>
      <c r="EA122" s="400">
        <f t="shared" si="101"/>
        <v>0</v>
      </c>
      <c r="EB122" s="402">
        <f t="shared" si="102"/>
        <v>1</v>
      </c>
      <c r="EC122" s="19">
        <f t="shared" si="103"/>
        <v>0</v>
      </c>
      <c r="ED122" s="19">
        <f t="shared" si="104"/>
        <v>0</v>
      </c>
      <c r="EE122" s="19">
        <f t="shared" si="105"/>
        <v>0</v>
      </c>
      <c r="EF122" s="402">
        <f t="shared" si="106"/>
        <v>1</v>
      </c>
      <c r="EG122" s="400">
        <f t="shared" si="107"/>
        <v>0</v>
      </c>
      <c r="EH122" s="400">
        <f t="shared" si="108"/>
        <v>0</v>
      </c>
      <c r="EI122" s="402">
        <f t="shared" si="109"/>
        <v>1</v>
      </c>
      <c r="EJ122" s="229">
        <f t="shared" si="110"/>
        <v>1</v>
      </c>
      <c r="EK122" s="398" t="str">
        <f t="shared" si="111"/>
        <v/>
      </c>
      <c r="EL122" s="398" t="str">
        <f t="shared" si="112"/>
        <v/>
      </c>
      <c r="EM122" s="398" t="str">
        <f t="shared" si="113"/>
        <v/>
      </c>
      <c r="EN122" s="398" t="str">
        <f t="shared" si="114"/>
        <v/>
      </c>
      <c r="EO122" s="398" t="str">
        <f t="shared" si="115"/>
        <v/>
      </c>
      <c r="EP122" s="398" t="str">
        <f t="shared" si="116"/>
        <v/>
      </c>
      <c r="EQ122" s="398" t="str">
        <f t="shared" si="117"/>
        <v/>
      </c>
      <c r="ER122" s="398" t="str">
        <f t="shared" si="118"/>
        <v/>
      </c>
      <c r="ES122" s="398" t="str">
        <f t="shared" si="119"/>
        <v/>
      </c>
      <c r="ET122" s="398" t="str">
        <f t="shared" si="120"/>
        <v/>
      </c>
      <c r="EU122" s="172" t="str">
        <f t="shared" si="121"/>
        <v/>
      </c>
      <c r="EV122" s="57" t="str">
        <f t="shared" si="122"/>
        <v/>
      </c>
      <c r="EW122" s="57" t="str">
        <f t="shared" si="123"/>
        <v/>
      </c>
      <c r="EX122" s="57" t="str">
        <f t="shared" si="124"/>
        <v/>
      </c>
      <c r="EY122" s="57" t="str">
        <f t="shared" si="125"/>
        <v/>
      </c>
      <c r="EZ122" s="57" t="str">
        <f t="shared" si="126"/>
        <v/>
      </c>
      <c r="FA122" s="57" t="str">
        <f t="shared" si="127"/>
        <v/>
      </c>
      <c r="FB122" s="57" t="str">
        <f t="shared" si="128"/>
        <v/>
      </c>
      <c r="FC122" s="57" t="str">
        <f t="shared" si="129"/>
        <v/>
      </c>
      <c r="FD122" s="57" t="str">
        <f t="shared" si="130"/>
        <v/>
      </c>
      <c r="FE122" s="57" t="str">
        <f t="shared" si="131"/>
        <v/>
      </c>
      <c r="FF122" s="56" t="str">
        <f t="shared" si="132"/>
        <v/>
      </c>
      <c r="FG122" s="59" t="str">
        <f t="shared" si="133"/>
        <v/>
      </c>
      <c r="FH122" s="59" t="str">
        <f t="shared" si="134"/>
        <v/>
      </c>
      <c r="FI122" s="59" t="str">
        <f t="shared" si="135"/>
        <v/>
      </c>
      <c r="FJ122" s="59" t="str">
        <f t="shared" si="136"/>
        <v/>
      </c>
      <c r="FK122" s="59" t="str">
        <f t="shared" si="137"/>
        <v/>
      </c>
      <c r="FL122" s="59" t="str">
        <f t="shared" si="138"/>
        <v/>
      </c>
      <c r="FM122" s="59" t="str">
        <f t="shared" si="139"/>
        <v/>
      </c>
      <c r="FN122" s="59" t="str">
        <f t="shared" si="140"/>
        <v/>
      </c>
      <c r="FO122" s="59" t="str">
        <f t="shared" si="141"/>
        <v/>
      </c>
      <c r="FP122" s="59" t="str">
        <f t="shared" si="142"/>
        <v/>
      </c>
      <c r="FQ122" s="66" t="str">
        <f t="shared" si="143"/>
        <v/>
      </c>
      <c r="FR122" s="331" t="str">
        <f t="shared" si="163"/>
        <v/>
      </c>
      <c r="FS122" s="331">
        <f t="shared" si="144"/>
        <v>0</v>
      </c>
      <c r="FT122" s="400">
        <f t="shared" si="145"/>
        <v>1</v>
      </c>
      <c r="FU122" s="400">
        <f t="shared" si="146"/>
        <v>0</v>
      </c>
      <c r="FV122" s="400">
        <f t="shared" si="147"/>
        <v>0</v>
      </c>
      <c r="FW122" s="402">
        <f t="shared" si="148"/>
        <v>0</v>
      </c>
      <c r="FX122" s="222">
        <f t="shared" si="149"/>
        <v>0</v>
      </c>
      <c r="FY122" s="222">
        <f t="shared" si="150"/>
        <v>0</v>
      </c>
      <c r="FZ122" s="222">
        <f t="shared" si="151"/>
        <v>0</v>
      </c>
      <c r="GA122" s="221">
        <f t="shared" si="152"/>
        <v>0</v>
      </c>
      <c r="GB122" s="222">
        <f t="shared" si="153"/>
        <v>0</v>
      </c>
      <c r="GC122" s="222">
        <f t="shared" si="154"/>
        <v>0</v>
      </c>
      <c r="GD122" s="222">
        <f t="shared" si="155"/>
        <v>0</v>
      </c>
      <c r="GE122" s="222">
        <f t="shared" si="156"/>
        <v>0</v>
      </c>
      <c r="GF122" s="222">
        <f t="shared" si="157"/>
        <v>0</v>
      </c>
      <c r="GG122" s="398">
        <f t="shared" si="158"/>
        <v>0</v>
      </c>
      <c r="GH122" s="399">
        <f t="shared" si="159"/>
        <v>0</v>
      </c>
      <c r="GI122" s="398" t="str">
        <f t="shared" si="160"/>
        <v/>
      </c>
      <c r="GJ122" s="398" t="str">
        <f t="shared" si="161"/>
        <v/>
      </c>
    </row>
    <row r="123" spans="1:192" ht="14.25">
      <c r="A123" s="402">
        <f t="shared" si="88"/>
        <v>118</v>
      </c>
      <c r="B123" s="65" t="s">
        <v>13</v>
      </c>
      <c r="C123" s="2" t="s">
        <v>983</v>
      </c>
      <c r="D123" s="2" t="s">
        <v>984</v>
      </c>
      <c r="E123" s="2"/>
      <c r="F123" s="558">
        <v>3481853</v>
      </c>
      <c r="G123" s="558">
        <v>5581308</v>
      </c>
      <c r="H123" s="409">
        <f t="shared" si="89"/>
        <v>481785.82880000002</v>
      </c>
      <c r="I123" s="405">
        <f t="shared" si="90"/>
        <v>5579515.2668000003</v>
      </c>
      <c r="J123" s="400">
        <v>146.69999999999999</v>
      </c>
      <c r="K123" s="400" t="s">
        <v>1356</v>
      </c>
      <c r="L123" s="19">
        <v>209.4</v>
      </c>
      <c r="Q123" s="399" t="s">
        <v>1367</v>
      </c>
      <c r="R123" s="399" t="s">
        <v>362</v>
      </c>
      <c r="S123" s="134" t="s">
        <v>2663</v>
      </c>
      <c r="T123" s="499" t="str">
        <f t="shared" si="91"/>
        <v>-</v>
      </c>
      <c r="U123" s="499" t="str">
        <f t="shared" si="92"/>
        <v>-</v>
      </c>
      <c r="V123" s="499" t="str">
        <f t="shared" si="93"/>
        <v>-</v>
      </c>
      <c r="W123" s="499" t="str">
        <f t="shared" si="162"/>
        <v>-</v>
      </c>
      <c r="X123" s="529" t="str">
        <f t="shared" si="87"/>
        <v/>
      </c>
      <c r="Y123" s="530" t="str">
        <f t="shared" si="86"/>
        <v/>
      </c>
      <c r="Z123" s="404"/>
      <c r="AA123" s="177">
        <v>32247</v>
      </c>
      <c r="AB123" s="176">
        <v>8</v>
      </c>
      <c r="AC123" s="65" t="s">
        <v>970</v>
      </c>
      <c r="AD123" s="65" t="s">
        <v>1482</v>
      </c>
      <c r="AE123" s="61" t="s">
        <v>1454</v>
      </c>
      <c r="AF123" s="392" t="s">
        <v>3116</v>
      </c>
      <c r="AG123" s="408"/>
      <c r="AH123" s="408"/>
      <c r="AI123" s="556"/>
      <c r="AJ123" s="408"/>
      <c r="AK123" s="408"/>
      <c r="AL123" s="408"/>
      <c r="AM123" s="392"/>
      <c r="AN123" s="168"/>
      <c r="AO123" s="401"/>
      <c r="AP123" s="171"/>
      <c r="AQ123" s="69"/>
      <c r="AR123" s="69"/>
      <c r="AS123" s="508"/>
      <c r="AT123" s="511"/>
      <c r="AU123" s="403"/>
      <c r="AV123" s="403"/>
      <c r="AW123" s="55"/>
      <c r="AX123" s="403"/>
      <c r="AY123" s="403"/>
      <c r="AZ123" s="53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401"/>
      <c r="BM123" s="69"/>
      <c r="BN123" s="70"/>
      <c r="BO123" s="143"/>
      <c r="BP123" s="557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1"/>
      <c r="CG123" s="143"/>
      <c r="CH123" s="143"/>
      <c r="CI123" s="143"/>
      <c r="CJ123" s="143"/>
      <c r="CK123" s="143"/>
      <c r="CL123" s="144"/>
      <c r="CM123" s="143"/>
      <c r="CN123" s="143" t="s">
        <v>3116</v>
      </c>
      <c r="CO123" s="141"/>
      <c r="CP123" s="69"/>
      <c r="CQ123" s="70"/>
      <c r="CR123" s="69"/>
      <c r="CS123" s="69"/>
      <c r="CT123" s="69"/>
      <c r="CU123" s="69"/>
      <c r="CV123" s="69"/>
      <c r="CW123" s="69"/>
      <c r="CX123" s="69"/>
      <c r="CY123" s="69"/>
      <c r="CZ123" s="69"/>
      <c r="DA123" s="70"/>
      <c r="DB123" s="182">
        <v>-63.7</v>
      </c>
      <c r="DC123" s="141" t="s">
        <v>1555</v>
      </c>
      <c r="DD123" s="182">
        <v>0.62</v>
      </c>
      <c r="DE123" s="182">
        <v>-1.49</v>
      </c>
      <c r="DF123" s="182"/>
      <c r="DG123" s="182">
        <v>-9.23</v>
      </c>
      <c r="DH123" s="182"/>
      <c r="DI123" s="180"/>
      <c r="DJ123" s="180">
        <f>SUM(DK123:DM123)</f>
        <v>16.53</v>
      </c>
      <c r="DK123" s="180">
        <v>1.75</v>
      </c>
      <c r="DL123" s="180">
        <v>12.2</v>
      </c>
      <c r="DM123" s="180">
        <v>2.58</v>
      </c>
      <c r="DN123" s="180"/>
      <c r="DO123" s="180"/>
      <c r="DP123" s="180"/>
      <c r="DQ123" s="180"/>
      <c r="DR123" s="180"/>
      <c r="DS123" s="181"/>
      <c r="DT123" s="402">
        <f t="shared" si="94"/>
        <v>0</v>
      </c>
      <c r="DU123" s="100">
        <f t="shared" si="95"/>
        <v>0</v>
      </c>
      <c r="DV123" s="100">
        <f t="shared" si="96"/>
        <v>0</v>
      </c>
      <c r="DW123" s="100">
        <f t="shared" si="97"/>
        <v>1</v>
      </c>
      <c r="DX123" s="100">
        <f t="shared" si="98"/>
        <v>0</v>
      </c>
      <c r="DY123" s="229">
        <f t="shared" si="99"/>
        <v>0</v>
      </c>
      <c r="DZ123" s="100">
        <f t="shared" si="100"/>
        <v>0</v>
      </c>
      <c r="EA123" s="400">
        <f t="shared" si="101"/>
        <v>0</v>
      </c>
      <c r="EB123" s="402">
        <f t="shared" si="102"/>
        <v>1</v>
      </c>
      <c r="EC123" s="19">
        <f t="shared" si="103"/>
        <v>0</v>
      </c>
      <c r="ED123" s="19">
        <f t="shared" si="104"/>
        <v>0</v>
      </c>
      <c r="EE123" s="19">
        <f t="shared" si="105"/>
        <v>0</v>
      </c>
      <c r="EF123" s="402">
        <f t="shared" si="106"/>
        <v>1</v>
      </c>
      <c r="EG123" s="400">
        <f t="shared" si="107"/>
        <v>0</v>
      </c>
      <c r="EH123" s="400">
        <f t="shared" si="108"/>
        <v>0</v>
      </c>
      <c r="EI123" s="402">
        <f t="shared" si="109"/>
        <v>1</v>
      </c>
      <c r="EJ123" s="229">
        <f t="shared" si="110"/>
        <v>1</v>
      </c>
      <c r="EK123" s="398" t="str">
        <f t="shared" si="111"/>
        <v/>
      </c>
      <c r="EL123" s="398" t="str">
        <f t="shared" si="112"/>
        <v/>
      </c>
      <c r="EM123" s="398" t="str">
        <f t="shared" si="113"/>
        <v/>
      </c>
      <c r="EN123" s="398" t="str">
        <f t="shared" si="114"/>
        <v/>
      </c>
      <c r="EO123" s="398" t="str">
        <f t="shared" si="115"/>
        <v/>
      </c>
      <c r="EP123" s="398" t="str">
        <f t="shared" si="116"/>
        <v/>
      </c>
      <c r="EQ123" s="398" t="str">
        <f t="shared" si="117"/>
        <v/>
      </c>
      <c r="ER123" s="398" t="str">
        <f t="shared" si="118"/>
        <v/>
      </c>
      <c r="ES123" s="398" t="str">
        <f t="shared" si="119"/>
        <v/>
      </c>
      <c r="ET123" s="398" t="str">
        <f t="shared" si="120"/>
        <v/>
      </c>
      <c r="EU123" s="172" t="str">
        <f t="shared" si="121"/>
        <v/>
      </c>
      <c r="EV123" s="57" t="str">
        <f t="shared" si="122"/>
        <v/>
      </c>
      <c r="EW123" s="57" t="str">
        <f t="shared" si="123"/>
        <v/>
      </c>
      <c r="EX123" s="57" t="str">
        <f t="shared" si="124"/>
        <v/>
      </c>
      <c r="EY123" s="57" t="str">
        <f t="shared" si="125"/>
        <v/>
      </c>
      <c r="EZ123" s="57" t="str">
        <f t="shared" si="126"/>
        <v/>
      </c>
      <c r="FA123" s="57" t="str">
        <f t="shared" si="127"/>
        <v/>
      </c>
      <c r="FB123" s="57" t="str">
        <f t="shared" si="128"/>
        <v/>
      </c>
      <c r="FC123" s="57" t="str">
        <f t="shared" si="129"/>
        <v/>
      </c>
      <c r="FD123" s="57" t="str">
        <f t="shared" si="130"/>
        <v/>
      </c>
      <c r="FE123" s="57" t="str">
        <f t="shared" si="131"/>
        <v/>
      </c>
      <c r="FF123" s="56" t="str">
        <f t="shared" si="132"/>
        <v/>
      </c>
      <c r="FG123" s="59" t="str">
        <f t="shared" si="133"/>
        <v/>
      </c>
      <c r="FH123" s="59" t="str">
        <f t="shared" si="134"/>
        <v/>
      </c>
      <c r="FI123" s="59" t="str">
        <f t="shared" si="135"/>
        <v/>
      </c>
      <c r="FJ123" s="59" t="str">
        <f t="shared" si="136"/>
        <v/>
      </c>
      <c r="FK123" s="59" t="str">
        <f t="shared" si="137"/>
        <v/>
      </c>
      <c r="FL123" s="59" t="str">
        <f t="shared" si="138"/>
        <v/>
      </c>
      <c r="FM123" s="59" t="str">
        <f t="shared" si="139"/>
        <v/>
      </c>
      <c r="FN123" s="59" t="str">
        <f t="shared" si="140"/>
        <v/>
      </c>
      <c r="FO123" s="59" t="str">
        <f t="shared" si="141"/>
        <v/>
      </c>
      <c r="FP123" s="59" t="str">
        <f t="shared" si="142"/>
        <v/>
      </c>
      <c r="FQ123" s="66" t="str">
        <f t="shared" si="143"/>
        <v/>
      </c>
      <c r="FR123" s="331" t="str">
        <f t="shared" si="163"/>
        <v/>
      </c>
      <c r="FS123" s="331">
        <f t="shared" si="144"/>
        <v>0</v>
      </c>
      <c r="FT123" s="400">
        <f t="shared" si="145"/>
        <v>1</v>
      </c>
      <c r="FU123" s="400">
        <f t="shared" si="146"/>
        <v>0</v>
      </c>
      <c r="FV123" s="400">
        <f t="shared" si="147"/>
        <v>0</v>
      </c>
      <c r="FW123" s="402">
        <f t="shared" si="148"/>
        <v>0</v>
      </c>
      <c r="FX123" s="222">
        <f t="shared" si="149"/>
        <v>0</v>
      </c>
      <c r="FY123" s="222">
        <f t="shared" si="150"/>
        <v>0</v>
      </c>
      <c r="FZ123" s="222">
        <f t="shared" si="151"/>
        <v>0</v>
      </c>
      <c r="GA123" s="221">
        <f t="shared" si="152"/>
        <v>0</v>
      </c>
      <c r="GB123" s="222">
        <f t="shared" si="153"/>
        <v>0</v>
      </c>
      <c r="GC123" s="222">
        <f t="shared" si="154"/>
        <v>0</v>
      </c>
      <c r="GD123" s="222">
        <f t="shared" si="155"/>
        <v>0</v>
      </c>
      <c r="GE123" s="222">
        <f t="shared" si="156"/>
        <v>0</v>
      </c>
      <c r="GF123" s="222">
        <f t="shared" si="157"/>
        <v>0</v>
      </c>
      <c r="GG123" s="398">
        <f t="shared" si="158"/>
        <v>0</v>
      </c>
      <c r="GH123" s="399">
        <f t="shared" si="159"/>
        <v>0</v>
      </c>
      <c r="GI123" s="398" t="str">
        <f t="shared" si="160"/>
        <v/>
      </c>
      <c r="GJ123" s="398" t="str">
        <f t="shared" si="161"/>
        <v/>
      </c>
    </row>
    <row r="124" spans="1:192" ht="14.25">
      <c r="A124" s="402">
        <f t="shared" si="88"/>
        <v>119</v>
      </c>
      <c r="B124" s="64" t="s">
        <v>13</v>
      </c>
      <c r="C124" s="2" t="s">
        <v>983</v>
      </c>
      <c r="D124" s="2" t="s">
        <v>984</v>
      </c>
      <c r="E124" s="2"/>
      <c r="F124" s="558">
        <v>3481853</v>
      </c>
      <c r="G124" s="558">
        <v>5581308</v>
      </c>
      <c r="H124" s="409">
        <f t="shared" si="89"/>
        <v>481785.82880000002</v>
      </c>
      <c r="I124" s="405">
        <f t="shared" si="90"/>
        <v>5579515.2668000003</v>
      </c>
      <c r="J124" s="400">
        <v>146.69999999999999</v>
      </c>
      <c r="K124" s="400" t="s">
        <v>1356</v>
      </c>
      <c r="L124" s="19">
        <v>209.4</v>
      </c>
      <c r="Q124" s="399" t="s">
        <v>1367</v>
      </c>
      <c r="R124" s="399" t="s">
        <v>362</v>
      </c>
      <c r="S124" s="134" t="s">
        <v>2663</v>
      </c>
      <c r="T124" s="499" t="str">
        <f t="shared" si="91"/>
        <v>T</v>
      </c>
      <c r="U124" s="499" t="str">
        <f t="shared" si="92"/>
        <v>-</v>
      </c>
      <c r="V124" s="499" t="str">
        <f t="shared" si="93"/>
        <v>B</v>
      </c>
      <c r="W124" s="499" t="str">
        <f t="shared" si="162"/>
        <v>A</v>
      </c>
      <c r="X124" s="529" t="str">
        <f t="shared" si="87"/>
        <v>Na</v>
      </c>
      <c r="Y124" s="530" t="str">
        <f t="shared" si="86"/>
        <v>Cl</v>
      </c>
      <c r="Z124" s="183"/>
      <c r="AA124" s="177">
        <v>35810</v>
      </c>
      <c r="AB124" s="176">
        <v>9</v>
      </c>
      <c r="AC124" s="166"/>
      <c r="AD124" s="166" t="s">
        <v>1550</v>
      </c>
      <c r="AE124" s="70"/>
      <c r="AF124" s="392">
        <v>30.9</v>
      </c>
      <c r="AG124" s="408">
        <v>30100</v>
      </c>
      <c r="AH124" s="408">
        <v>6.09</v>
      </c>
      <c r="AI124" s="559"/>
      <c r="AJ124" s="354"/>
      <c r="AK124" s="354"/>
      <c r="AL124" s="408"/>
      <c r="AM124" s="236"/>
      <c r="AN124" s="69"/>
      <c r="AO124" s="401"/>
      <c r="AP124" s="171"/>
      <c r="AQ124" s="69">
        <v>27200</v>
      </c>
      <c r="AR124" s="69">
        <v>28150</v>
      </c>
      <c r="AS124" s="507">
        <f t="shared" ref="AS124:AS162" si="168">SUM(AU124:BN124)+SUM(BO124:CL124)/1000</f>
        <v>30322.2</v>
      </c>
      <c r="AT124" s="520">
        <f t="shared" ref="AT124:AT162" si="169">FR124</f>
        <v>-8.8023186756605991</v>
      </c>
      <c r="AU124" s="69">
        <v>8620</v>
      </c>
      <c r="AV124" s="74">
        <v>97</v>
      </c>
      <c r="AW124" s="401">
        <v>1280</v>
      </c>
      <c r="AX124" s="401">
        <v>18100</v>
      </c>
      <c r="AY124" s="161">
        <v>17</v>
      </c>
      <c r="AZ124" s="70">
        <v>1900</v>
      </c>
      <c r="BA124" s="165"/>
      <c r="BB124" s="384">
        <v>278</v>
      </c>
      <c r="BC124" s="381"/>
      <c r="BD124" s="381">
        <v>19.7</v>
      </c>
      <c r="BE124" s="69">
        <v>8.1999999999999993</v>
      </c>
      <c r="BF124" s="168"/>
      <c r="BG124" s="165"/>
      <c r="BH124" s="196"/>
      <c r="BI124" s="165"/>
      <c r="BJ124" s="69">
        <v>2.2999999999999998</v>
      </c>
      <c r="BK124" s="69"/>
      <c r="BL124" s="401"/>
      <c r="BM124" s="165"/>
      <c r="BN124" s="70"/>
      <c r="BO124" s="143"/>
      <c r="BP124" s="557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1"/>
      <c r="CG124" s="143"/>
      <c r="CH124" s="143"/>
      <c r="CI124" s="143"/>
      <c r="CJ124" s="143"/>
      <c r="CK124" s="143"/>
      <c r="CL124" s="144"/>
      <c r="CM124" s="143"/>
      <c r="CN124" s="143">
        <v>1157</v>
      </c>
      <c r="CO124" s="141"/>
      <c r="CP124" s="69"/>
      <c r="CQ124" s="70"/>
      <c r="CR124" s="69"/>
      <c r="CS124" s="69"/>
      <c r="CT124" s="69"/>
      <c r="CU124" s="69"/>
      <c r="CV124" s="69"/>
      <c r="CW124" s="69"/>
      <c r="CX124" s="69"/>
      <c r="CY124" s="69"/>
      <c r="CZ124" s="69"/>
      <c r="DA124" s="70"/>
      <c r="DB124" s="182"/>
      <c r="DC124" s="182"/>
      <c r="DD124" s="182"/>
      <c r="DE124" s="182"/>
      <c r="DF124" s="182"/>
      <c r="DG124" s="182"/>
      <c r="DH124" s="182"/>
      <c r="DI124" s="481"/>
      <c r="DJ124" s="180"/>
      <c r="DK124" s="180"/>
      <c r="DL124" s="180"/>
      <c r="DM124" s="180"/>
      <c r="DN124" s="180"/>
      <c r="DO124" s="180"/>
      <c r="DP124" s="180"/>
      <c r="DQ124" s="180"/>
      <c r="DR124" s="180"/>
      <c r="DS124" s="181"/>
      <c r="DT124" s="402">
        <f t="shared" si="94"/>
        <v>0</v>
      </c>
      <c r="DU124" s="100">
        <f t="shared" si="95"/>
        <v>0</v>
      </c>
      <c r="DV124" s="100">
        <f t="shared" si="96"/>
        <v>0</v>
      </c>
      <c r="DW124" s="100">
        <f t="shared" si="97"/>
        <v>1</v>
      </c>
      <c r="DX124" s="100">
        <f t="shared" si="98"/>
        <v>0</v>
      </c>
      <c r="DY124" s="229">
        <f t="shared" si="99"/>
        <v>0</v>
      </c>
      <c r="DZ124" s="100">
        <f t="shared" si="100"/>
        <v>0</v>
      </c>
      <c r="EA124" s="400">
        <f t="shared" si="101"/>
        <v>1</v>
      </c>
      <c r="EB124" s="402">
        <f t="shared" si="102"/>
        <v>0</v>
      </c>
      <c r="EC124" s="19">
        <f t="shared" si="103"/>
        <v>0</v>
      </c>
      <c r="ED124" s="19">
        <f t="shared" si="104"/>
        <v>0</v>
      </c>
      <c r="EE124" s="19">
        <f t="shared" si="105"/>
        <v>1</v>
      </c>
      <c r="EF124" s="402">
        <f t="shared" si="106"/>
        <v>0</v>
      </c>
      <c r="EG124" s="400">
        <f t="shared" si="107"/>
        <v>0</v>
      </c>
      <c r="EH124" s="400">
        <f t="shared" si="108"/>
        <v>1</v>
      </c>
      <c r="EI124" s="402">
        <f t="shared" si="109"/>
        <v>0</v>
      </c>
      <c r="EJ124" s="229">
        <f t="shared" si="110"/>
        <v>4</v>
      </c>
      <c r="EK124" s="398">
        <f t="shared" si="111"/>
        <v>8620</v>
      </c>
      <c r="EL124" s="398">
        <f t="shared" si="112"/>
        <v>278</v>
      </c>
      <c r="EM124" s="398">
        <f t="shared" si="113"/>
        <v>97</v>
      </c>
      <c r="EN124" s="398">
        <f t="shared" si="114"/>
        <v>1280</v>
      </c>
      <c r="EO124" s="398" t="str">
        <f t="shared" si="115"/>
        <v/>
      </c>
      <c r="EP124" s="398">
        <f t="shared" si="116"/>
        <v>8.1999999999999993</v>
      </c>
      <c r="EQ124" s="398">
        <f t="shared" si="117"/>
        <v>1900</v>
      </c>
      <c r="ER124" s="398" t="str">
        <f t="shared" si="118"/>
        <v/>
      </c>
      <c r="ES124" s="398">
        <f t="shared" si="119"/>
        <v>2.2999999999999998</v>
      </c>
      <c r="ET124" s="398">
        <f t="shared" si="120"/>
        <v>17</v>
      </c>
      <c r="EU124" s="172">
        <f t="shared" si="121"/>
        <v>18100</v>
      </c>
      <c r="EV124" s="57">
        <f t="shared" si="122"/>
        <v>374.94889037747174</v>
      </c>
      <c r="EW124" s="57">
        <f t="shared" si="123"/>
        <v>7.1099744245524299</v>
      </c>
      <c r="EX124" s="57">
        <f t="shared" si="124"/>
        <v>7.9818967290680938</v>
      </c>
      <c r="EY124" s="57">
        <f t="shared" si="125"/>
        <v>63.875442886371573</v>
      </c>
      <c r="EZ124" s="57" t="str">
        <f t="shared" si="126"/>
        <v/>
      </c>
      <c r="FA124" s="57">
        <f t="shared" si="127"/>
        <v>0.44050496911093201</v>
      </c>
      <c r="FB124" s="57">
        <f t="shared" si="128"/>
        <v>31.13881190682612</v>
      </c>
      <c r="FC124" s="57" t="str">
        <f t="shared" si="129"/>
        <v/>
      </c>
      <c r="FD124" s="57">
        <f t="shared" si="130"/>
        <v>3.7093842583408726E-2</v>
      </c>
      <c r="FE124" s="57">
        <f t="shared" si="131"/>
        <v>0.3539358709841291</v>
      </c>
      <c r="FF124" s="56">
        <f t="shared" si="132"/>
        <v>510.53507460581608</v>
      </c>
      <c r="FG124" s="59">
        <f t="shared" si="133"/>
        <v>82.523022689306998</v>
      </c>
      <c r="FH124" s="59">
        <f t="shared" si="134"/>
        <v>1.5648441582719399</v>
      </c>
      <c r="FI124" s="59">
        <f t="shared" si="135"/>
        <v>1.7567467507730705</v>
      </c>
      <c r="FJ124" s="59">
        <f t="shared" si="136"/>
        <v>14.058435050427573</v>
      </c>
      <c r="FK124" s="59" t="str">
        <f t="shared" si="137"/>
        <v/>
      </c>
      <c r="FL124" s="59">
        <f t="shared" si="138"/>
        <v>9.6951351220422408E-2</v>
      </c>
      <c r="FM124" s="59">
        <f t="shared" si="139"/>
        <v>5.7444802227029843</v>
      </c>
      <c r="FN124" s="59" t="str">
        <f t="shared" si="140"/>
        <v/>
      </c>
      <c r="FO124" s="59">
        <f t="shared" si="141"/>
        <v>6.843062790643519E-3</v>
      </c>
      <c r="FP124" s="59">
        <f t="shared" si="142"/>
        <v>6.5294000845542211E-2</v>
      </c>
      <c r="FQ124" s="66">
        <f t="shared" si="143"/>
        <v>94.183382713660819</v>
      </c>
      <c r="FR124" s="331">
        <f t="shared" si="163"/>
        <v>-8.8023186756605991</v>
      </c>
      <c r="FS124" s="331">
        <f t="shared" si="144"/>
        <v>8.8023186756605991</v>
      </c>
      <c r="FT124" s="400">
        <f t="shared" si="145"/>
        <v>0</v>
      </c>
      <c r="FU124" s="400">
        <f t="shared" si="146"/>
        <v>0</v>
      </c>
      <c r="FV124" s="400">
        <f t="shared" si="147"/>
        <v>1</v>
      </c>
      <c r="FW124" s="402">
        <f t="shared" si="148"/>
        <v>0</v>
      </c>
      <c r="FX124" s="222">
        <f t="shared" si="149"/>
        <v>82.523022689306998</v>
      </c>
      <c r="FY124" s="222">
        <f t="shared" si="150"/>
        <v>0</v>
      </c>
      <c r="FZ124" s="222">
        <f t="shared" si="151"/>
        <v>0</v>
      </c>
      <c r="GA124" s="221">
        <f t="shared" si="152"/>
        <v>94.183382713660819</v>
      </c>
      <c r="GB124" s="222">
        <f t="shared" si="153"/>
        <v>0</v>
      </c>
      <c r="GC124" s="222">
        <f t="shared" si="154"/>
        <v>0</v>
      </c>
      <c r="GD124" s="222">
        <f t="shared" si="155"/>
        <v>0</v>
      </c>
      <c r="GE124" s="222">
        <f t="shared" si="156"/>
        <v>0</v>
      </c>
      <c r="GF124" s="222">
        <f t="shared" si="157"/>
        <v>0</v>
      </c>
      <c r="GG124" s="398">
        <f t="shared" si="158"/>
        <v>0</v>
      </c>
      <c r="GH124" s="399">
        <f t="shared" si="159"/>
        <v>0</v>
      </c>
      <c r="GI124" s="398" t="str">
        <f t="shared" si="160"/>
        <v>Na</v>
      </c>
      <c r="GJ124" s="398" t="str">
        <f t="shared" si="161"/>
        <v>Cl</v>
      </c>
    </row>
    <row r="125" spans="1:192">
      <c r="A125" s="402">
        <f t="shared" si="88"/>
        <v>120</v>
      </c>
      <c r="B125" s="64" t="s">
        <v>759</v>
      </c>
      <c r="C125" s="399" t="s">
        <v>235</v>
      </c>
      <c r="D125" s="399"/>
      <c r="E125" s="399"/>
      <c r="F125" s="391">
        <v>3482820</v>
      </c>
      <c r="G125" s="391">
        <v>5582570</v>
      </c>
      <c r="H125" s="410">
        <f t="shared" si="89"/>
        <v>482752.44200000004</v>
      </c>
      <c r="I125" s="410">
        <f t="shared" si="90"/>
        <v>5580776.7620000001</v>
      </c>
      <c r="J125" s="400">
        <v>137</v>
      </c>
      <c r="K125" s="391" t="s">
        <v>1357</v>
      </c>
      <c r="L125" s="19">
        <v>0</v>
      </c>
      <c r="Q125" s="64" t="s">
        <v>2846</v>
      </c>
      <c r="R125" s="64" t="s">
        <v>1507</v>
      </c>
      <c r="S125" s="399" t="s">
        <v>1345</v>
      </c>
      <c r="T125" s="499" t="str">
        <f t="shared" si="91"/>
        <v>-</v>
      </c>
      <c r="U125" s="499" t="str">
        <f t="shared" si="92"/>
        <v>M</v>
      </c>
      <c r="V125" s="499" t="str">
        <f t="shared" si="93"/>
        <v>-</v>
      </c>
      <c r="W125" s="499" t="str">
        <f t="shared" si="162"/>
        <v>A</v>
      </c>
      <c r="X125" s="529" t="str">
        <f t="shared" si="87"/>
        <v>Na</v>
      </c>
      <c r="Y125" s="530" t="str">
        <f t="shared" si="86"/>
        <v>Cl</v>
      </c>
      <c r="Z125" s="172" t="s">
        <v>1466</v>
      </c>
      <c r="AA125" s="51">
        <v>25022</v>
      </c>
      <c r="AB125" s="100">
        <v>1</v>
      </c>
      <c r="AC125" s="398" t="s">
        <v>405</v>
      </c>
      <c r="AD125" s="2" t="s">
        <v>2991</v>
      </c>
      <c r="AF125" s="391">
        <v>13.9</v>
      </c>
      <c r="AH125" s="400">
        <v>5.75</v>
      </c>
      <c r="AM125" s="391">
        <v>0.05</v>
      </c>
      <c r="AN125" s="398">
        <v>67.3</v>
      </c>
      <c r="AO125" s="399">
        <v>41.9</v>
      </c>
      <c r="AR125" s="69"/>
      <c r="AS125" s="507">
        <f t="shared" si="168"/>
        <v>9985.6</v>
      </c>
      <c r="AT125" s="509">
        <f t="shared" si="169"/>
        <v>1.626180884534318</v>
      </c>
      <c r="AU125" s="398">
        <v>3114.7</v>
      </c>
      <c r="AV125" s="398">
        <v>78.099999999999994</v>
      </c>
      <c r="AW125" s="398">
        <v>352.6</v>
      </c>
      <c r="AX125" s="398">
        <v>5185</v>
      </c>
      <c r="AY125" s="398">
        <v>24.9</v>
      </c>
      <c r="AZ125" s="172">
        <v>913.2</v>
      </c>
      <c r="BB125" s="59">
        <v>286</v>
      </c>
      <c r="BE125" s="398">
        <v>11.1</v>
      </c>
      <c r="BJ125" s="59">
        <v>20</v>
      </c>
      <c r="CN125" s="244">
        <v>2024</v>
      </c>
      <c r="DB125" s="241"/>
      <c r="DC125" s="241"/>
      <c r="DD125" s="241"/>
      <c r="DE125" s="241"/>
      <c r="DF125" s="241"/>
      <c r="DG125" s="241"/>
      <c r="DH125" s="241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472"/>
      <c r="DT125" s="402">
        <f t="shared" si="94"/>
        <v>1</v>
      </c>
      <c r="DU125" s="100">
        <f t="shared" si="95"/>
        <v>1</v>
      </c>
      <c r="DV125" s="100">
        <f t="shared" si="96"/>
        <v>0</v>
      </c>
      <c r="DW125" s="100">
        <f t="shared" si="97"/>
        <v>0</v>
      </c>
      <c r="DX125" s="100">
        <f t="shared" si="98"/>
        <v>0</v>
      </c>
      <c r="DY125" s="229">
        <f t="shared" si="99"/>
        <v>0</v>
      </c>
      <c r="DZ125" s="100">
        <f t="shared" si="100"/>
        <v>1</v>
      </c>
      <c r="EA125" s="400">
        <f t="shared" si="101"/>
        <v>0</v>
      </c>
      <c r="EB125" s="402">
        <f t="shared" si="102"/>
        <v>0</v>
      </c>
      <c r="EC125" s="19">
        <f t="shared" si="103"/>
        <v>0</v>
      </c>
      <c r="ED125" s="19">
        <f t="shared" si="104"/>
        <v>1</v>
      </c>
      <c r="EE125" s="19">
        <f t="shared" si="105"/>
        <v>0</v>
      </c>
      <c r="EF125" s="402">
        <f t="shared" si="106"/>
        <v>0</v>
      </c>
      <c r="EG125" s="400">
        <f t="shared" si="107"/>
        <v>0</v>
      </c>
      <c r="EH125" s="400">
        <f t="shared" si="108"/>
        <v>1</v>
      </c>
      <c r="EI125" s="402">
        <f t="shared" si="109"/>
        <v>0</v>
      </c>
      <c r="EJ125" s="229">
        <f t="shared" si="110"/>
        <v>2</v>
      </c>
      <c r="EK125" s="398">
        <f t="shared" si="111"/>
        <v>3114.7</v>
      </c>
      <c r="EL125" s="398">
        <f t="shared" si="112"/>
        <v>286</v>
      </c>
      <c r="EM125" s="398">
        <f t="shared" si="113"/>
        <v>78.099999999999994</v>
      </c>
      <c r="EN125" s="398">
        <f t="shared" si="114"/>
        <v>352.6</v>
      </c>
      <c r="EO125" s="398" t="str">
        <f t="shared" si="115"/>
        <v/>
      </c>
      <c r="EP125" s="398">
        <f t="shared" si="116"/>
        <v>11.1</v>
      </c>
      <c r="EQ125" s="398">
        <f t="shared" si="117"/>
        <v>913.2</v>
      </c>
      <c r="ER125" s="398" t="str">
        <f t="shared" si="118"/>
        <v/>
      </c>
      <c r="ES125" s="398">
        <f t="shared" si="119"/>
        <v>20</v>
      </c>
      <c r="ET125" s="398">
        <f t="shared" si="120"/>
        <v>24.9</v>
      </c>
      <c r="EU125" s="172">
        <f t="shared" si="121"/>
        <v>5185</v>
      </c>
      <c r="EV125" s="57">
        <f t="shared" si="122"/>
        <v>135.48182237340038</v>
      </c>
      <c r="EW125" s="57">
        <f t="shared" si="123"/>
        <v>7.3145780051150897</v>
      </c>
      <c r="EX125" s="57">
        <f t="shared" si="124"/>
        <v>6.4266611808269909</v>
      </c>
      <c r="EY125" s="57">
        <f t="shared" si="125"/>
        <v>17.59568840760517</v>
      </c>
      <c r="EZ125" s="57" t="str">
        <f t="shared" si="126"/>
        <v/>
      </c>
      <c r="FA125" s="57">
        <f t="shared" si="127"/>
        <v>0.59629331184528611</v>
      </c>
      <c r="FB125" s="57">
        <f t="shared" si="128"/>
        <v>14.966296333322955</v>
      </c>
      <c r="FC125" s="57" t="str">
        <f t="shared" si="129"/>
        <v/>
      </c>
      <c r="FD125" s="57">
        <f t="shared" si="130"/>
        <v>0.32255515289920633</v>
      </c>
      <c r="FE125" s="57">
        <f t="shared" si="131"/>
        <v>0.51841195220616554</v>
      </c>
      <c r="FF125" s="56">
        <f t="shared" si="132"/>
        <v>146.24996474205284</v>
      </c>
      <c r="FG125" s="59">
        <f t="shared" si="133"/>
        <v>80.925715945242288</v>
      </c>
      <c r="FH125" s="59">
        <f t="shared" si="134"/>
        <v>4.3691282825368747</v>
      </c>
      <c r="FI125" s="59">
        <f t="shared" si="135"/>
        <v>3.838759680708502</v>
      </c>
      <c r="FJ125" s="59">
        <f t="shared" si="136"/>
        <v>10.510219430104275</v>
      </c>
      <c r="FK125" s="59" t="str">
        <f t="shared" si="137"/>
        <v/>
      </c>
      <c r="FL125" s="59">
        <f t="shared" si="138"/>
        <v>0.35617666140807364</v>
      </c>
      <c r="FM125" s="59">
        <f t="shared" si="139"/>
        <v>9.235192099333684</v>
      </c>
      <c r="FN125" s="59" t="str">
        <f t="shared" si="140"/>
        <v/>
      </c>
      <c r="FO125" s="59">
        <f t="shared" si="141"/>
        <v>0.19903780690360851</v>
      </c>
      <c r="FP125" s="59">
        <f t="shared" si="142"/>
        <v>0.31989437189979358</v>
      </c>
      <c r="FQ125" s="66">
        <f t="shared" si="143"/>
        <v>90.245875721862916</v>
      </c>
      <c r="FR125" s="331">
        <f t="shared" si="163"/>
        <v>1.626180884534318</v>
      </c>
      <c r="FS125" s="331">
        <f t="shared" si="144"/>
        <v>1.626180884534318</v>
      </c>
      <c r="FT125" s="400">
        <f t="shared" si="145"/>
        <v>0</v>
      </c>
      <c r="FU125" s="400">
        <f t="shared" si="146"/>
        <v>1</v>
      </c>
      <c r="FV125" s="400">
        <f t="shared" si="147"/>
        <v>0</v>
      </c>
      <c r="FW125" s="402">
        <f t="shared" si="148"/>
        <v>0</v>
      </c>
      <c r="FX125" s="222">
        <f t="shared" si="149"/>
        <v>80.925715945242288</v>
      </c>
      <c r="FY125" s="222">
        <f t="shared" si="150"/>
        <v>0</v>
      </c>
      <c r="FZ125" s="222">
        <f t="shared" si="151"/>
        <v>0</v>
      </c>
      <c r="GA125" s="221">
        <f t="shared" si="152"/>
        <v>90.245875721862916</v>
      </c>
      <c r="GB125" s="222">
        <f t="shared" si="153"/>
        <v>0</v>
      </c>
      <c r="GC125" s="222">
        <f t="shared" si="154"/>
        <v>0</v>
      </c>
      <c r="GD125" s="222">
        <f t="shared" si="155"/>
        <v>0</v>
      </c>
      <c r="GE125" s="222">
        <f t="shared" si="156"/>
        <v>0</v>
      </c>
      <c r="GF125" s="222">
        <f t="shared" si="157"/>
        <v>0</v>
      </c>
      <c r="GG125" s="398">
        <f t="shared" si="158"/>
        <v>0</v>
      </c>
      <c r="GH125" s="399">
        <f t="shared" si="159"/>
        <v>0</v>
      </c>
      <c r="GI125" s="398" t="str">
        <f t="shared" si="160"/>
        <v>Na</v>
      </c>
      <c r="GJ125" s="398" t="str">
        <f t="shared" si="161"/>
        <v>Cl</v>
      </c>
    </row>
    <row r="126" spans="1:192">
      <c r="A126" s="402">
        <f t="shared" si="88"/>
        <v>121</v>
      </c>
      <c r="B126" s="64" t="s">
        <v>745</v>
      </c>
      <c r="C126" s="2" t="s">
        <v>738</v>
      </c>
      <c r="D126" s="2"/>
      <c r="E126" s="2"/>
      <c r="F126" s="400">
        <v>3483220</v>
      </c>
      <c r="G126" s="400">
        <v>5581230</v>
      </c>
      <c r="H126" s="410">
        <f t="shared" si="89"/>
        <v>483152.28200000001</v>
      </c>
      <c r="I126" s="410">
        <f t="shared" si="90"/>
        <v>5579437.2980000004</v>
      </c>
      <c r="J126" s="541">
        <v>134</v>
      </c>
      <c r="K126" s="391" t="s">
        <v>1354</v>
      </c>
      <c r="L126" s="19" t="s">
        <v>3116</v>
      </c>
      <c r="Q126" s="65" t="s">
        <v>2846</v>
      </c>
      <c r="R126" s="64" t="s">
        <v>1507</v>
      </c>
      <c r="S126" s="399" t="s">
        <v>1345</v>
      </c>
      <c r="T126" s="499" t="str">
        <f t="shared" si="91"/>
        <v>-</v>
      </c>
      <c r="U126" s="499" t="str">
        <f t="shared" si="92"/>
        <v>M</v>
      </c>
      <c r="V126" s="499" t="str">
        <f t="shared" si="93"/>
        <v>-</v>
      </c>
      <c r="W126" s="499" t="str">
        <f t="shared" si="162"/>
        <v>-</v>
      </c>
      <c r="X126" s="529" t="str">
        <f t="shared" si="87"/>
        <v>Na-Ca</v>
      </c>
      <c r="Y126" s="530" t="str">
        <f t="shared" si="86"/>
        <v>Cl-HCO3</v>
      </c>
      <c r="AA126" s="51">
        <v>25022</v>
      </c>
      <c r="AB126" s="100">
        <v>1</v>
      </c>
      <c r="AC126" s="398" t="s">
        <v>405</v>
      </c>
      <c r="AD126" s="2" t="s">
        <v>1505</v>
      </c>
      <c r="AE126" s="70"/>
      <c r="AF126" s="391" t="s">
        <v>3116</v>
      </c>
      <c r="AH126" s="49">
        <v>6.2</v>
      </c>
      <c r="AN126" s="398">
        <v>36.5</v>
      </c>
      <c r="AO126" s="399">
        <v>33.9</v>
      </c>
      <c r="AR126" s="69"/>
      <c r="AS126" s="507">
        <f t="shared" si="168"/>
        <v>1865.8999999999999</v>
      </c>
      <c r="AT126" s="509">
        <f t="shared" si="169"/>
        <v>0.67434897533173044</v>
      </c>
      <c r="AU126" s="398">
        <v>320.2</v>
      </c>
      <c r="AV126" s="398">
        <v>47.4</v>
      </c>
      <c r="AW126" s="398">
        <v>183.2</v>
      </c>
      <c r="AX126" s="398">
        <v>483.2</v>
      </c>
      <c r="AY126" s="398">
        <v>71.599999999999994</v>
      </c>
      <c r="AZ126" s="172">
        <v>739.3</v>
      </c>
      <c r="BB126" s="59">
        <v>17.5</v>
      </c>
      <c r="BE126" s="398">
        <v>3.5</v>
      </c>
      <c r="CN126" s="143" t="s">
        <v>3116</v>
      </c>
      <c r="DB126" s="241"/>
      <c r="DC126" s="241"/>
      <c r="DD126" s="241"/>
      <c r="DE126" s="241"/>
      <c r="DF126" s="241"/>
      <c r="DG126" s="241"/>
      <c r="DH126" s="241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472"/>
      <c r="DT126" s="402">
        <f t="shared" si="94"/>
        <v>1</v>
      </c>
      <c r="DU126" s="100">
        <f t="shared" si="95"/>
        <v>0</v>
      </c>
      <c r="DV126" s="100">
        <f t="shared" si="96"/>
        <v>0</v>
      </c>
      <c r="DW126" s="100">
        <f t="shared" si="97"/>
        <v>0</v>
      </c>
      <c r="DX126" s="100">
        <f t="shared" si="98"/>
        <v>0</v>
      </c>
      <c r="DY126" s="229">
        <f t="shared" si="99"/>
        <v>1</v>
      </c>
      <c r="DZ126" s="100">
        <f t="shared" si="100"/>
        <v>0</v>
      </c>
      <c r="EA126" s="400">
        <f t="shared" si="101"/>
        <v>0</v>
      </c>
      <c r="EB126" s="402">
        <f t="shared" si="102"/>
        <v>1</v>
      </c>
      <c r="EC126" s="19">
        <f t="shared" si="103"/>
        <v>0</v>
      </c>
      <c r="ED126" s="19">
        <f t="shared" si="104"/>
        <v>1</v>
      </c>
      <c r="EE126" s="19">
        <f t="shared" si="105"/>
        <v>0</v>
      </c>
      <c r="EF126" s="402">
        <f t="shared" si="106"/>
        <v>0</v>
      </c>
      <c r="EG126" s="400">
        <f t="shared" si="107"/>
        <v>0</v>
      </c>
      <c r="EH126" s="400">
        <f t="shared" si="108"/>
        <v>0</v>
      </c>
      <c r="EI126" s="402">
        <f t="shared" si="109"/>
        <v>1</v>
      </c>
      <c r="EJ126" s="229">
        <f t="shared" si="110"/>
        <v>1</v>
      </c>
      <c r="EK126" s="398">
        <f t="shared" si="111"/>
        <v>320.2</v>
      </c>
      <c r="EL126" s="398">
        <f t="shared" si="112"/>
        <v>17.5</v>
      </c>
      <c r="EM126" s="398">
        <f t="shared" si="113"/>
        <v>47.4</v>
      </c>
      <c r="EN126" s="398">
        <f t="shared" si="114"/>
        <v>183.2</v>
      </c>
      <c r="EO126" s="398" t="str">
        <f t="shared" si="115"/>
        <v/>
      </c>
      <c r="EP126" s="398">
        <f t="shared" si="116"/>
        <v>3.5</v>
      </c>
      <c r="EQ126" s="398">
        <f t="shared" si="117"/>
        <v>739.3</v>
      </c>
      <c r="ER126" s="398" t="str">
        <f t="shared" si="118"/>
        <v/>
      </c>
      <c r="ES126" s="398" t="str">
        <f t="shared" si="119"/>
        <v/>
      </c>
      <c r="ET126" s="398">
        <f t="shared" si="120"/>
        <v>71.599999999999994</v>
      </c>
      <c r="EU126" s="172">
        <f t="shared" si="121"/>
        <v>483.2</v>
      </c>
      <c r="EV126" s="57">
        <f t="shared" si="122"/>
        <v>13.927915858337174</v>
      </c>
      <c r="EW126" s="57">
        <f t="shared" si="123"/>
        <v>0.4475703324808184</v>
      </c>
      <c r="EX126" s="57">
        <f t="shared" si="124"/>
        <v>3.9004320098745118</v>
      </c>
      <c r="EY126" s="57">
        <f t="shared" si="125"/>
        <v>9.1421727631119296</v>
      </c>
      <c r="EZ126" s="57" t="str">
        <f t="shared" si="126"/>
        <v/>
      </c>
      <c r="FA126" s="57">
        <f t="shared" si="127"/>
        <v>0.18802041364491001</v>
      </c>
      <c r="FB126" s="57">
        <f t="shared" si="128"/>
        <v>12.116275601429763</v>
      </c>
      <c r="FC126" s="57" t="str">
        <f t="shared" si="129"/>
        <v/>
      </c>
      <c r="FD126" s="57" t="str">
        <f t="shared" si="130"/>
        <v/>
      </c>
      <c r="FE126" s="57">
        <f t="shared" si="131"/>
        <v>1.4906946095566849</v>
      </c>
      <c r="FF126" s="56">
        <f t="shared" si="132"/>
        <v>13.629312046935377</v>
      </c>
      <c r="FG126" s="59">
        <f t="shared" si="133"/>
        <v>50.452291769403267</v>
      </c>
      <c r="FH126" s="59">
        <f t="shared" si="134"/>
        <v>1.6212726463402809</v>
      </c>
      <c r="FI126" s="59">
        <f t="shared" si="135"/>
        <v>14.128871526109485</v>
      </c>
      <c r="FJ126" s="59">
        <f t="shared" si="136"/>
        <v>33.116481485255157</v>
      </c>
      <c r="FK126" s="59" t="str">
        <f t="shared" si="137"/>
        <v/>
      </c>
      <c r="FL126" s="59">
        <f t="shared" si="138"/>
        <v>0.68108257289180751</v>
      </c>
      <c r="FM126" s="59">
        <f t="shared" si="139"/>
        <v>44.485791000002123</v>
      </c>
      <c r="FN126" s="59" t="str">
        <f t="shared" si="140"/>
        <v/>
      </c>
      <c r="FO126" s="59" t="str">
        <f t="shared" si="141"/>
        <v/>
      </c>
      <c r="FP126" s="59">
        <f t="shared" si="142"/>
        <v>5.4731941585864128</v>
      </c>
      <c r="FQ126" s="66">
        <f t="shared" si="143"/>
        <v>50.04101484141146</v>
      </c>
      <c r="FR126" s="331">
        <f t="shared" si="163"/>
        <v>0.67434897533173044</v>
      </c>
      <c r="FS126" s="331">
        <f t="shared" si="144"/>
        <v>0.67434897533173044</v>
      </c>
      <c r="FT126" s="400">
        <f t="shared" si="145"/>
        <v>0</v>
      </c>
      <c r="FU126" s="400">
        <f t="shared" si="146"/>
        <v>1</v>
      </c>
      <c r="FV126" s="400">
        <f t="shared" si="147"/>
        <v>0</v>
      </c>
      <c r="FW126" s="402">
        <f t="shared" si="148"/>
        <v>0</v>
      </c>
      <c r="FX126" s="222">
        <f t="shared" si="149"/>
        <v>50.452291769403267</v>
      </c>
      <c r="FY126" s="222">
        <f t="shared" si="150"/>
        <v>33.116481485255157</v>
      </c>
      <c r="FZ126" s="222">
        <f t="shared" si="151"/>
        <v>0</v>
      </c>
      <c r="GA126" s="221">
        <f t="shared" si="152"/>
        <v>50.04101484141146</v>
      </c>
      <c r="GB126" s="222">
        <f t="shared" si="153"/>
        <v>44.485791000002123</v>
      </c>
      <c r="GC126" s="222">
        <f t="shared" si="154"/>
        <v>0</v>
      </c>
      <c r="GD126" s="222">
        <f t="shared" si="155"/>
        <v>0</v>
      </c>
      <c r="GE126" s="222">
        <f t="shared" si="156"/>
        <v>0</v>
      </c>
      <c r="GF126" s="222">
        <f t="shared" si="157"/>
        <v>0</v>
      </c>
      <c r="GG126" s="398">
        <f t="shared" si="158"/>
        <v>0</v>
      </c>
      <c r="GH126" s="399">
        <f t="shared" si="159"/>
        <v>0</v>
      </c>
      <c r="GI126" s="398" t="str">
        <f t="shared" si="160"/>
        <v>Na-Ca</v>
      </c>
      <c r="GJ126" s="398" t="str">
        <f t="shared" si="161"/>
        <v>Cl-HCO3</v>
      </c>
    </row>
    <row r="127" spans="1:192">
      <c r="A127" s="402">
        <f t="shared" si="88"/>
        <v>122</v>
      </c>
      <c r="B127" s="64" t="s">
        <v>342</v>
      </c>
      <c r="C127" s="2" t="s">
        <v>760</v>
      </c>
      <c r="D127" s="2"/>
      <c r="E127" s="2"/>
      <c r="F127" s="400">
        <v>3484470</v>
      </c>
      <c r="G127" s="400">
        <v>5579780</v>
      </c>
      <c r="H127" s="410">
        <f t="shared" si="89"/>
        <v>484401.78200000001</v>
      </c>
      <c r="I127" s="410">
        <f t="shared" si="90"/>
        <v>5577987.8780000005</v>
      </c>
      <c r="J127" s="400">
        <v>129</v>
      </c>
      <c r="K127" s="391" t="s">
        <v>1354</v>
      </c>
      <c r="L127" s="19">
        <v>5.8</v>
      </c>
      <c r="Q127" s="382" t="s">
        <v>2846</v>
      </c>
      <c r="R127" s="65" t="s">
        <v>2916</v>
      </c>
      <c r="S127" s="2" t="s">
        <v>2837</v>
      </c>
      <c r="T127" s="499" t="str">
        <f t="shared" si="91"/>
        <v>-</v>
      </c>
      <c r="U127" s="499" t="str">
        <f t="shared" si="92"/>
        <v>M</v>
      </c>
      <c r="V127" s="499" t="str">
        <f t="shared" si="93"/>
        <v>-</v>
      </c>
      <c r="W127" s="499" t="str">
        <f t="shared" si="162"/>
        <v>A</v>
      </c>
      <c r="X127" s="529" t="str">
        <f t="shared" si="87"/>
        <v>Na-Ca</v>
      </c>
      <c r="Y127" s="530" t="str">
        <f t="shared" si="86"/>
        <v>Cl-HCO3</v>
      </c>
      <c r="AA127" s="51" t="s">
        <v>1556</v>
      </c>
      <c r="AB127" s="100">
        <v>1</v>
      </c>
      <c r="AC127" s="398" t="s">
        <v>885</v>
      </c>
      <c r="AD127" s="67" t="s">
        <v>1557</v>
      </c>
      <c r="AE127" s="404"/>
      <c r="AF127" s="391">
        <v>10.5</v>
      </c>
      <c r="AH127" s="49"/>
      <c r="AJ127" s="408">
        <v>1.00115</v>
      </c>
      <c r="AK127" s="408">
        <v>14</v>
      </c>
      <c r="AM127" s="391">
        <v>4.2</v>
      </c>
      <c r="AR127" s="69"/>
      <c r="AS127" s="507">
        <f t="shared" si="168"/>
        <v>2906.9480000000003</v>
      </c>
      <c r="AT127" s="509">
        <f t="shared" si="169"/>
        <v>3.9848753686966512E-2</v>
      </c>
      <c r="AU127" s="244">
        <v>571.6</v>
      </c>
      <c r="AV127" s="182">
        <v>74.02</v>
      </c>
      <c r="AW127" s="244">
        <v>227.8</v>
      </c>
      <c r="AX127" s="182">
        <v>939.9</v>
      </c>
      <c r="AY127" s="244">
        <v>62.08</v>
      </c>
      <c r="AZ127" s="181">
        <v>961.7</v>
      </c>
      <c r="BA127" s="398">
        <v>1.073</v>
      </c>
      <c r="BB127" s="59">
        <v>36.520000000000003</v>
      </c>
      <c r="BC127" s="398">
        <v>0.53900000000000003</v>
      </c>
      <c r="BE127" s="398">
        <v>6.0030000000000001</v>
      </c>
      <c r="BF127" s="398">
        <v>0.57799999999999996</v>
      </c>
      <c r="BM127" s="398">
        <v>25.12</v>
      </c>
      <c r="BP127" s="91" t="s">
        <v>1344</v>
      </c>
      <c r="BR127" s="398">
        <v>15</v>
      </c>
      <c r="CH127" s="91" t="s">
        <v>1344</v>
      </c>
      <c r="CN127" s="143">
        <v>2675</v>
      </c>
      <c r="DB127" s="241"/>
      <c r="DC127" s="241"/>
      <c r="DD127" s="241"/>
      <c r="DE127" s="241"/>
      <c r="DF127" s="241"/>
      <c r="DG127" s="241"/>
      <c r="DH127" s="241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472"/>
      <c r="DT127" s="402">
        <f t="shared" si="94"/>
        <v>1</v>
      </c>
      <c r="DU127" s="100">
        <f t="shared" si="95"/>
        <v>1</v>
      </c>
      <c r="DV127" s="100">
        <f t="shared" si="96"/>
        <v>0</v>
      </c>
      <c r="DW127" s="100">
        <f t="shared" si="97"/>
        <v>0</v>
      </c>
      <c r="DX127" s="100">
        <f t="shared" si="98"/>
        <v>0</v>
      </c>
      <c r="DY127" s="229">
        <f t="shared" si="99"/>
        <v>0</v>
      </c>
      <c r="DZ127" s="100">
        <f t="shared" si="100"/>
        <v>1</v>
      </c>
      <c r="EA127" s="400">
        <f t="shared" si="101"/>
        <v>0</v>
      </c>
      <c r="EB127" s="402">
        <f t="shared" si="102"/>
        <v>0</v>
      </c>
      <c r="EC127" s="19">
        <f t="shared" si="103"/>
        <v>0</v>
      </c>
      <c r="ED127" s="19">
        <f t="shared" si="104"/>
        <v>1</v>
      </c>
      <c r="EE127" s="19">
        <f t="shared" si="105"/>
        <v>0</v>
      </c>
      <c r="EF127" s="402">
        <f t="shared" si="106"/>
        <v>0</v>
      </c>
      <c r="EG127" s="400">
        <f t="shared" si="107"/>
        <v>0</v>
      </c>
      <c r="EH127" s="400">
        <f t="shared" si="108"/>
        <v>1</v>
      </c>
      <c r="EI127" s="402">
        <f t="shared" si="109"/>
        <v>0</v>
      </c>
      <c r="EJ127" s="229">
        <f t="shared" si="110"/>
        <v>2</v>
      </c>
      <c r="EK127" s="398">
        <f t="shared" si="111"/>
        <v>571.6</v>
      </c>
      <c r="EL127" s="398">
        <f t="shared" si="112"/>
        <v>36.520000000000003</v>
      </c>
      <c r="EM127" s="398">
        <f t="shared" si="113"/>
        <v>74.02</v>
      </c>
      <c r="EN127" s="398">
        <f t="shared" si="114"/>
        <v>227.8</v>
      </c>
      <c r="EO127" s="398">
        <f t="shared" si="115"/>
        <v>0.57799999999999996</v>
      </c>
      <c r="EP127" s="398">
        <f t="shared" si="116"/>
        <v>6.0030000000000001</v>
      </c>
      <c r="EQ127" s="398">
        <f t="shared" si="117"/>
        <v>961.7</v>
      </c>
      <c r="ER127" s="398" t="str">
        <f t="shared" si="118"/>
        <v/>
      </c>
      <c r="ES127" s="398" t="str">
        <f t="shared" si="119"/>
        <v/>
      </c>
      <c r="ET127" s="398">
        <f t="shared" si="120"/>
        <v>62.08</v>
      </c>
      <c r="EU127" s="172">
        <f t="shared" si="121"/>
        <v>939.9</v>
      </c>
      <c r="EV127" s="57">
        <f t="shared" si="122"/>
        <v>24.863200201828636</v>
      </c>
      <c r="EW127" s="57">
        <f t="shared" si="123"/>
        <v>0.93401534526854224</v>
      </c>
      <c r="EX127" s="57">
        <f t="shared" si="124"/>
        <v>6.0909277926352603</v>
      </c>
      <c r="EY127" s="57">
        <f t="shared" si="125"/>
        <v>11.367832726183941</v>
      </c>
      <c r="EZ127" s="57">
        <f t="shared" si="126"/>
        <v>2.107758227732701E-2</v>
      </c>
      <c r="FA127" s="57">
        <f t="shared" si="127"/>
        <v>0.32248186946011281</v>
      </c>
      <c r="FB127" s="57">
        <f t="shared" si="128"/>
        <v>15.761155479365621</v>
      </c>
      <c r="FC127" s="57" t="str">
        <f t="shared" si="129"/>
        <v/>
      </c>
      <c r="FD127" s="57" t="str">
        <f t="shared" si="130"/>
        <v/>
      </c>
      <c r="FE127" s="57">
        <f t="shared" si="131"/>
        <v>1.2924905218055727</v>
      </c>
      <c r="FF127" s="56">
        <f t="shared" si="132"/>
        <v>26.511155614475499</v>
      </c>
      <c r="FG127" s="59">
        <f t="shared" si="133"/>
        <v>57.026296052537795</v>
      </c>
      <c r="FH127" s="59">
        <f t="shared" si="134"/>
        <v>2.1422598524939596</v>
      </c>
      <c r="FI127" s="59">
        <f t="shared" si="135"/>
        <v>13.970166700902107</v>
      </c>
      <c r="FJ127" s="59">
        <f t="shared" si="136"/>
        <v>26.073288605519686</v>
      </c>
      <c r="FK127" s="59">
        <f t="shared" si="137"/>
        <v>4.8343593634827875E-2</v>
      </c>
      <c r="FL127" s="59">
        <f t="shared" si="138"/>
        <v>0.73964519491162284</v>
      </c>
      <c r="FM127" s="59">
        <f t="shared" si="139"/>
        <v>36.178646280590101</v>
      </c>
      <c r="FN127" s="59" t="str">
        <f t="shared" si="140"/>
        <v/>
      </c>
      <c r="FO127" s="59" t="str">
        <f t="shared" si="141"/>
        <v/>
      </c>
      <c r="FP127" s="59">
        <f t="shared" si="142"/>
        <v>2.9668229255550265</v>
      </c>
      <c r="FQ127" s="66">
        <f t="shared" si="143"/>
        <v>60.854530793854863</v>
      </c>
      <c r="FR127" s="331">
        <f t="shared" si="163"/>
        <v>3.9848753686966512E-2</v>
      </c>
      <c r="FS127" s="331">
        <f t="shared" si="144"/>
        <v>3.9848753686966512E-2</v>
      </c>
      <c r="FT127" s="400">
        <f t="shared" si="145"/>
        <v>0</v>
      </c>
      <c r="FU127" s="400">
        <f t="shared" si="146"/>
        <v>1</v>
      </c>
      <c r="FV127" s="400">
        <f t="shared" si="147"/>
        <v>0</v>
      </c>
      <c r="FW127" s="402">
        <f t="shared" si="148"/>
        <v>0</v>
      </c>
      <c r="FX127" s="222">
        <f t="shared" si="149"/>
        <v>57.026296052537795</v>
      </c>
      <c r="FY127" s="222">
        <f t="shared" si="150"/>
        <v>26.073288605519686</v>
      </c>
      <c r="FZ127" s="222">
        <f t="shared" si="151"/>
        <v>0</v>
      </c>
      <c r="GA127" s="221">
        <f t="shared" si="152"/>
        <v>60.854530793854863</v>
      </c>
      <c r="GB127" s="222">
        <f t="shared" si="153"/>
        <v>36.178646280590101</v>
      </c>
      <c r="GC127" s="222">
        <f t="shared" si="154"/>
        <v>0</v>
      </c>
      <c r="GD127" s="222">
        <f t="shared" si="155"/>
        <v>0</v>
      </c>
      <c r="GE127" s="222">
        <f t="shared" si="156"/>
        <v>0</v>
      </c>
      <c r="GF127" s="222">
        <f t="shared" si="157"/>
        <v>0</v>
      </c>
      <c r="GG127" s="398">
        <f t="shared" si="158"/>
        <v>0</v>
      </c>
      <c r="GH127" s="399">
        <f t="shared" si="159"/>
        <v>0</v>
      </c>
      <c r="GI127" s="398" t="str">
        <f t="shared" si="160"/>
        <v>Na-Ca</v>
      </c>
      <c r="GJ127" s="398" t="str">
        <f t="shared" si="161"/>
        <v>Cl-HCO3</v>
      </c>
    </row>
    <row r="128" spans="1:192">
      <c r="A128" s="402">
        <f t="shared" si="88"/>
        <v>123</v>
      </c>
      <c r="B128" s="64" t="s">
        <v>342</v>
      </c>
      <c r="C128" s="2" t="s">
        <v>760</v>
      </c>
      <c r="D128" s="2"/>
      <c r="E128" s="2"/>
      <c r="F128" s="400">
        <v>3484470</v>
      </c>
      <c r="G128" s="400">
        <v>5579780</v>
      </c>
      <c r="H128" s="410">
        <f t="shared" si="89"/>
        <v>484401.78200000001</v>
      </c>
      <c r="I128" s="410">
        <f t="shared" si="90"/>
        <v>5577987.8780000005</v>
      </c>
      <c r="J128" s="400">
        <v>129</v>
      </c>
      <c r="K128" s="391" t="s">
        <v>1354</v>
      </c>
      <c r="L128" s="19">
        <v>5.8</v>
      </c>
      <c r="Q128" s="382" t="s">
        <v>2846</v>
      </c>
      <c r="R128" s="65" t="s">
        <v>2916</v>
      </c>
      <c r="S128" s="2" t="s">
        <v>2837</v>
      </c>
      <c r="T128" s="499" t="str">
        <f t="shared" si="91"/>
        <v>-</v>
      </c>
      <c r="U128" s="499" t="str">
        <f t="shared" si="92"/>
        <v>M</v>
      </c>
      <c r="V128" s="499" t="str">
        <f t="shared" si="93"/>
        <v>-</v>
      </c>
      <c r="W128" s="499" t="str">
        <f t="shared" si="162"/>
        <v>A</v>
      </c>
      <c r="X128" s="529" t="str">
        <f t="shared" si="87"/>
        <v>Na-Ca</v>
      </c>
      <c r="Y128" s="530" t="str">
        <f t="shared" si="86"/>
        <v>Cl-HCO3</v>
      </c>
      <c r="Z128" s="172" t="s">
        <v>1472</v>
      </c>
      <c r="AA128" s="51">
        <v>24820</v>
      </c>
      <c r="AB128" s="100">
        <v>2</v>
      </c>
      <c r="AC128" s="117" t="s">
        <v>762</v>
      </c>
      <c r="AD128" s="67" t="s">
        <v>1558</v>
      </c>
      <c r="AF128" s="391">
        <v>11.4</v>
      </c>
      <c r="AH128" s="49">
        <v>5.68</v>
      </c>
      <c r="AJ128" s="208">
        <v>1.0009999999999999</v>
      </c>
      <c r="AK128" s="100">
        <v>20</v>
      </c>
      <c r="AR128" s="69"/>
      <c r="AS128" s="507">
        <f t="shared" si="168"/>
        <v>2617.7701999999995</v>
      </c>
      <c r="AT128" s="509">
        <f t="shared" si="169"/>
        <v>-0.25422652440770649</v>
      </c>
      <c r="AU128" s="398">
        <v>490.5</v>
      </c>
      <c r="AV128" s="398">
        <v>71.73</v>
      </c>
      <c r="AW128" s="398">
        <v>215.4</v>
      </c>
      <c r="AX128" s="398">
        <v>824.2</v>
      </c>
      <c r="AY128" s="398">
        <v>56.28</v>
      </c>
      <c r="AZ128" s="172">
        <v>899.1</v>
      </c>
      <c r="BA128" s="398">
        <v>0.89910000000000001</v>
      </c>
      <c r="BB128" s="59">
        <v>28.53</v>
      </c>
      <c r="BC128" s="398">
        <v>0.79920000000000002</v>
      </c>
      <c r="BD128" s="398">
        <v>0.62939999999999996</v>
      </c>
      <c r="BE128" s="398">
        <v>4.7450000000000001</v>
      </c>
      <c r="BF128" s="398">
        <v>0.53949999999999998</v>
      </c>
      <c r="BJ128" s="398">
        <v>2.198</v>
      </c>
      <c r="BM128" s="398">
        <v>22.22</v>
      </c>
      <c r="CN128" s="143">
        <v>2132</v>
      </c>
      <c r="DB128" s="241"/>
      <c r="DC128" s="241"/>
      <c r="DD128" s="241"/>
      <c r="DE128" s="241"/>
      <c r="DF128" s="241"/>
      <c r="DG128" s="241"/>
      <c r="DH128" s="241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472"/>
      <c r="DT128" s="402">
        <f t="shared" si="94"/>
        <v>0</v>
      </c>
      <c r="DU128" s="100">
        <f t="shared" si="95"/>
        <v>1</v>
      </c>
      <c r="DV128" s="100">
        <f t="shared" si="96"/>
        <v>0</v>
      </c>
      <c r="DW128" s="100">
        <f t="shared" si="97"/>
        <v>0</v>
      </c>
      <c r="DX128" s="100">
        <f t="shared" si="98"/>
        <v>0</v>
      </c>
      <c r="DY128" s="229">
        <f t="shared" si="99"/>
        <v>0</v>
      </c>
      <c r="DZ128" s="100">
        <f t="shared" si="100"/>
        <v>1</v>
      </c>
      <c r="EA128" s="400">
        <f t="shared" si="101"/>
        <v>0</v>
      </c>
      <c r="EB128" s="402">
        <f t="shared" si="102"/>
        <v>0</v>
      </c>
      <c r="EC128" s="19">
        <f t="shared" si="103"/>
        <v>0</v>
      </c>
      <c r="ED128" s="19">
        <f t="shared" si="104"/>
        <v>1</v>
      </c>
      <c r="EE128" s="19">
        <f t="shared" si="105"/>
        <v>0</v>
      </c>
      <c r="EF128" s="402">
        <f t="shared" si="106"/>
        <v>0</v>
      </c>
      <c r="EG128" s="400">
        <f t="shared" si="107"/>
        <v>0</v>
      </c>
      <c r="EH128" s="400">
        <f t="shared" si="108"/>
        <v>1</v>
      </c>
      <c r="EI128" s="402">
        <f t="shared" si="109"/>
        <v>0</v>
      </c>
      <c r="EJ128" s="229">
        <f t="shared" si="110"/>
        <v>2</v>
      </c>
      <c r="EK128" s="398">
        <f t="shared" si="111"/>
        <v>490.5</v>
      </c>
      <c r="EL128" s="398">
        <f t="shared" si="112"/>
        <v>28.53</v>
      </c>
      <c r="EM128" s="398">
        <f t="shared" si="113"/>
        <v>71.73</v>
      </c>
      <c r="EN128" s="398">
        <f t="shared" si="114"/>
        <v>215.4</v>
      </c>
      <c r="EO128" s="398">
        <f t="shared" si="115"/>
        <v>0.53949999999999998</v>
      </c>
      <c r="EP128" s="398">
        <f t="shared" si="116"/>
        <v>4.7450000000000001</v>
      </c>
      <c r="EQ128" s="398">
        <f t="shared" si="117"/>
        <v>899.1</v>
      </c>
      <c r="ER128" s="398" t="str">
        <f t="shared" si="118"/>
        <v/>
      </c>
      <c r="ES128" s="398">
        <f t="shared" si="119"/>
        <v>2.198</v>
      </c>
      <c r="ET128" s="398">
        <f t="shared" si="120"/>
        <v>56.28</v>
      </c>
      <c r="EU128" s="172">
        <f t="shared" si="121"/>
        <v>824.2</v>
      </c>
      <c r="EV128" s="57">
        <f t="shared" si="122"/>
        <v>21.335548808602077</v>
      </c>
      <c r="EW128" s="57">
        <f t="shared" si="123"/>
        <v>0.72966751918158568</v>
      </c>
      <c r="EX128" s="57">
        <f t="shared" si="124"/>
        <v>5.9024891997531377</v>
      </c>
      <c r="EY128" s="57">
        <f t="shared" si="125"/>
        <v>10.749039373222216</v>
      </c>
      <c r="EZ128" s="57">
        <f t="shared" si="126"/>
        <v>1.9673625672349346E-2</v>
      </c>
      <c r="FA128" s="57">
        <f t="shared" si="127"/>
        <v>0.25490196078431376</v>
      </c>
      <c r="FB128" s="57">
        <f t="shared" si="128"/>
        <v>14.73521357127756</v>
      </c>
      <c r="FC128" s="57" t="str">
        <f t="shared" si="129"/>
        <v/>
      </c>
      <c r="FD128" s="57">
        <f t="shared" si="130"/>
        <v>3.5448811303622776E-2</v>
      </c>
      <c r="FE128" s="57">
        <f t="shared" si="131"/>
        <v>1.1717359305286346</v>
      </c>
      <c r="FF128" s="56">
        <f t="shared" si="132"/>
        <v>23.247680027078101</v>
      </c>
      <c r="FG128" s="59">
        <f t="shared" si="133"/>
        <v>54.718713144371435</v>
      </c>
      <c r="FH128" s="59">
        <f t="shared" si="134"/>
        <v>1.8713588307962696</v>
      </c>
      <c r="FI128" s="59">
        <f t="shared" si="135"/>
        <v>15.137956668301147</v>
      </c>
      <c r="FJ128" s="59">
        <f t="shared" si="136"/>
        <v>27.567774671151668</v>
      </c>
      <c r="FK128" s="59">
        <f t="shared" si="137"/>
        <v>5.0456423189873395E-2</v>
      </c>
      <c r="FL128" s="59">
        <f t="shared" si="138"/>
        <v>0.65374026218960701</v>
      </c>
      <c r="FM128" s="59">
        <f t="shared" si="139"/>
        <v>37.599347067819373</v>
      </c>
      <c r="FN128" s="59" t="str">
        <f t="shared" si="140"/>
        <v/>
      </c>
      <c r="FO128" s="59">
        <f t="shared" si="141"/>
        <v>9.0453535193042431E-2</v>
      </c>
      <c r="FP128" s="59">
        <f t="shared" si="142"/>
        <v>2.989879020800692</v>
      </c>
      <c r="FQ128" s="66">
        <f t="shared" si="143"/>
        <v>59.320320376186899</v>
      </c>
      <c r="FR128" s="331">
        <f t="shared" si="163"/>
        <v>-0.25422652440770649</v>
      </c>
      <c r="FS128" s="331">
        <f t="shared" si="144"/>
        <v>0.25422652440770649</v>
      </c>
      <c r="FT128" s="400">
        <f t="shared" si="145"/>
        <v>0</v>
      </c>
      <c r="FU128" s="400">
        <f t="shared" si="146"/>
        <v>1</v>
      </c>
      <c r="FV128" s="400">
        <f t="shared" si="147"/>
        <v>0</v>
      </c>
      <c r="FW128" s="402">
        <f t="shared" si="148"/>
        <v>0</v>
      </c>
      <c r="FX128" s="222">
        <f t="shared" si="149"/>
        <v>54.718713144371435</v>
      </c>
      <c r="FY128" s="222">
        <f t="shared" si="150"/>
        <v>27.567774671151668</v>
      </c>
      <c r="FZ128" s="222">
        <f t="shared" si="151"/>
        <v>0</v>
      </c>
      <c r="GA128" s="221">
        <f t="shared" si="152"/>
        <v>59.320320376186899</v>
      </c>
      <c r="GB128" s="222">
        <f t="shared" si="153"/>
        <v>37.599347067819373</v>
      </c>
      <c r="GC128" s="222">
        <f t="shared" si="154"/>
        <v>0</v>
      </c>
      <c r="GD128" s="222">
        <f t="shared" si="155"/>
        <v>0</v>
      </c>
      <c r="GE128" s="222">
        <f t="shared" si="156"/>
        <v>0</v>
      </c>
      <c r="GF128" s="222">
        <f t="shared" si="157"/>
        <v>0</v>
      </c>
      <c r="GG128" s="398">
        <f t="shared" si="158"/>
        <v>0</v>
      </c>
      <c r="GH128" s="399">
        <f t="shared" si="159"/>
        <v>0</v>
      </c>
      <c r="GI128" s="398" t="str">
        <f t="shared" si="160"/>
        <v>Na-Ca</v>
      </c>
      <c r="GJ128" s="398" t="str">
        <f t="shared" si="161"/>
        <v>Cl-HCO3</v>
      </c>
    </row>
    <row r="129" spans="1:192">
      <c r="A129" s="402">
        <f t="shared" si="88"/>
        <v>124</v>
      </c>
      <c r="B129" s="64" t="s">
        <v>342</v>
      </c>
      <c r="C129" s="398" t="s">
        <v>219</v>
      </c>
      <c r="F129" s="558">
        <v>3484200</v>
      </c>
      <c r="G129" s="549">
        <v>5579810</v>
      </c>
      <c r="H129" s="410">
        <f t="shared" si="89"/>
        <v>484131.89</v>
      </c>
      <c r="I129" s="410">
        <f t="shared" si="90"/>
        <v>5578017.8660000004</v>
      </c>
      <c r="J129" s="400">
        <v>129.6</v>
      </c>
      <c r="K129" s="400" t="s">
        <v>1355</v>
      </c>
      <c r="L129" s="171">
        <v>21.3</v>
      </c>
      <c r="O129" s="171"/>
      <c r="P129" s="171"/>
      <c r="Q129" s="382" t="s">
        <v>2846</v>
      </c>
      <c r="R129" s="65" t="s">
        <v>2916</v>
      </c>
      <c r="S129" s="2" t="s">
        <v>2837</v>
      </c>
      <c r="T129" s="499" t="str">
        <f t="shared" si="91"/>
        <v>-</v>
      </c>
      <c r="U129" s="499" t="str">
        <f t="shared" si="92"/>
        <v>M</v>
      </c>
      <c r="V129" s="499" t="str">
        <f t="shared" si="93"/>
        <v>-</v>
      </c>
      <c r="W129" s="499" t="str">
        <f t="shared" si="162"/>
        <v>A</v>
      </c>
      <c r="X129" s="529" t="str">
        <f t="shared" si="87"/>
        <v>Na-Ca</v>
      </c>
      <c r="Y129" s="530" t="str">
        <f t="shared" ref="Y129:Y192" si="170">GJ129</f>
        <v>Cl-HCO3</v>
      </c>
      <c r="AA129" s="251" t="s">
        <v>1559</v>
      </c>
      <c r="AB129" s="100">
        <v>1</v>
      </c>
      <c r="AC129" s="401" t="s">
        <v>883</v>
      </c>
      <c r="AD129" s="67" t="s">
        <v>1557</v>
      </c>
      <c r="AE129" s="61" t="s">
        <v>1512</v>
      </c>
      <c r="AF129" s="391">
        <v>10.4</v>
      </c>
      <c r="AH129" s="49"/>
      <c r="AJ129" s="408">
        <v>1.0024999999999999</v>
      </c>
      <c r="AK129" s="408">
        <v>15</v>
      </c>
      <c r="AR129" s="69"/>
      <c r="AS129" s="507">
        <f t="shared" si="168"/>
        <v>4312.3899999999994</v>
      </c>
      <c r="AT129" s="509">
        <f t="shared" si="169"/>
        <v>0.18772069915963838</v>
      </c>
      <c r="AU129" s="398">
        <v>911.8</v>
      </c>
      <c r="AV129" s="398">
        <v>107.9</v>
      </c>
      <c r="AW129" s="398">
        <v>306.89999999999998</v>
      </c>
      <c r="AX129" s="398">
        <v>1467</v>
      </c>
      <c r="AY129" s="398">
        <v>90.39</v>
      </c>
      <c r="AZ129" s="172">
        <v>1348</v>
      </c>
      <c r="BB129" s="59">
        <v>54.29</v>
      </c>
      <c r="BE129" s="398">
        <v>6.61</v>
      </c>
      <c r="BM129" s="398">
        <v>19.5</v>
      </c>
      <c r="CN129" s="143">
        <v>3533</v>
      </c>
      <c r="DB129" s="241"/>
      <c r="DC129" s="241"/>
      <c r="DD129" s="241"/>
      <c r="DE129" s="241"/>
      <c r="DF129" s="241"/>
      <c r="DG129" s="241"/>
      <c r="DH129" s="241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472"/>
      <c r="DT129" s="402">
        <f t="shared" si="94"/>
        <v>1</v>
      </c>
      <c r="DU129" s="100">
        <f t="shared" si="95"/>
        <v>0</v>
      </c>
      <c r="DV129" s="100">
        <f t="shared" si="96"/>
        <v>1</v>
      </c>
      <c r="DW129" s="100">
        <f t="shared" si="97"/>
        <v>0</v>
      </c>
      <c r="DX129" s="100">
        <f t="shared" si="98"/>
        <v>0</v>
      </c>
      <c r="DY129" s="229">
        <f t="shared" si="99"/>
        <v>0</v>
      </c>
      <c r="DZ129" s="100">
        <f t="shared" si="100"/>
        <v>1</v>
      </c>
      <c r="EA129" s="400">
        <f t="shared" si="101"/>
        <v>0</v>
      </c>
      <c r="EB129" s="402">
        <f t="shared" si="102"/>
        <v>0</v>
      </c>
      <c r="EC129" s="19">
        <f t="shared" si="103"/>
        <v>0</v>
      </c>
      <c r="ED129" s="19">
        <f t="shared" si="104"/>
        <v>1</v>
      </c>
      <c r="EE129" s="19">
        <f t="shared" si="105"/>
        <v>0</v>
      </c>
      <c r="EF129" s="402">
        <f t="shared" si="106"/>
        <v>0</v>
      </c>
      <c r="EG129" s="400">
        <f t="shared" si="107"/>
        <v>0</v>
      </c>
      <c r="EH129" s="400">
        <f t="shared" si="108"/>
        <v>1</v>
      </c>
      <c r="EI129" s="402">
        <f t="shared" si="109"/>
        <v>0</v>
      </c>
      <c r="EJ129" s="229">
        <f t="shared" si="110"/>
        <v>2</v>
      </c>
      <c r="EK129" s="398">
        <f t="shared" si="111"/>
        <v>911.8</v>
      </c>
      <c r="EL129" s="398">
        <f t="shared" si="112"/>
        <v>54.29</v>
      </c>
      <c r="EM129" s="398">
        <f t="shared" si="113"/>
        <v>107.9</v>
      </c>
      <c r="EN129" s="398">
        <f t="shared" si="114"/>
        <v>306.89999999999998</v>
      </c>
      <c r="EO129" s="398" t="str">
        <f t="shared" si="115"/>
        <v/>
      </c>
      <c r="EP129" s="398">
        <f t="shared" si="116"/>
        <v>6.61</v>
      </c>
      <c r="EQ129" s="398">
        <f t="shared" si="117"/>
        <v>1348</v>
      </c>
      <c r="ER129" s="398" t="str">
        <f t="shared" si="118"/>
        <v/>
      </c>
      <c r="ES129" s="398" t="str">
        <f t="shared" si="119"/>
        <v/>
      </c>
      <c r="ET129" s="398">
        <f t="shared" si="120"/>
        <v>90.39</v>
      </c>
      <c r="EU129" s="172">
        <f t="shared" si="121"/>
        <v>1467</v>
      </c>
      <c r="EV129" s="57">
        <f t="shared" si="122"/>
        <v>39.661067081923285</v>
      </c>
      <c r="EW129" s="57">
        <f t="shared" si="123"/>
        <v>1.3884910485933504</v>
      </c>
      <c r="EX129" s="57">
        <f t="shared" si="124"/>
        <v>8.8788315161489422</v>
      </c>
      <c r="EY129" s="57">
        <f t="shared" si="125"/>
        <v>15.315135485802681</v>
      </c>
      <c r="EZ129" s="57" t="str">
        <f t="shared" si="126"/>
        <v/>
      </c>
      <c r="FA129" s="57">
        <f t="shared" si="127"/>
        <v>0.35508998119795865</v>
      </c>
      <c r="FB129" s="57">
        <f t="shared" si="128"/>
        <v>22.092167605474533</v>
      </c>
      <c r="FC129" s="57" t="str">
        <f t="shared" si="129"/>
        <v/>
      </c>
      <c r="FD129" s="57" t="str">
        <f t="shared" si="130"/>
        <v/>
      </c>
      <c r="FE129" s="57">
        <f t="shared" si="131"/>
        <v>1.8818978457797313</v>
      </c>
      <c r="FF129" s="56">
        <f t="shared" si="132"/>
        <v>41.378726765012829</v>
      </c>
      <c r="FG129" s="59">
        <f t="shared" si="133"/>
        <v>60.460220102513496</v>
      </c>
      <c r="FH129" s="59">
        <f t="shared" si="134"/>
        <v>2.1166468929068665</v>
      </c>
      <c r="FI129" s="59">
        <f t="shared" si="135"/>
        <v>13.535089880730128</v>
      </c>
      <c r="FJ129" s="59">
        <f t="shared" si="136"/>
        <v>23.346735993229931</v>
      </c>
      <c r="FK129" s="59" t="str">
        <f t="shared" si="137"/>
        <v/>
      </c>
      <c r="FL129" s="59">
        <f t="shared" si="138"/>
        <v>0.54130713061956459</v>
      </c>
      <c r="FM129" s="59">
        <f t="shared" si="139"/>
        <v>33.804473927244885</v>
      </c>
      <c r="FN129" s="59" t="str">
        <f t="shared" si="140"/>
        <v/>
      </c>
      <c r="FO129" s="59" t="str">
        <f t="shared" si="141"/>
        <v/>
      </c>
      <c r="FP129" s="59">
        <f t="shared" si="142"/>
        <v>2.8795982267323912</v>
      </c>
      <c r="FQ129" s="66">
        <f t="shared" si="143"/>
        <v>63.315927846022724</v>
      </c>
      <c r="FR129" s="331">
        <f t="shared" si="163"/>
        <v>0.18772069915963838</v>
      </c>
      <c r="FS129" s="331">
        <f t="shared" si="144"/>
        <v>0.18772069915963838</v>
      </c>
      <c r="FT129" s="400">
        <f t="shared" si="145"/>
        <v>0</v>
      </c>
      <c r="FU129" s="400">
        <f t="shared" si="146"/>
        <v>1</v>
      </c>
      <c r="FV129" s="400">
        <f t="shared" si="147"/>
        <v>0</v>
      </c>
      <c r="FW129" s="402">
        <f t="shared" si="148"/>
        <v>0</v>
      </c>
      <c r="FX129" s="222">
        <f t="shared" si="149"/>
        <v>60.460220102513496</v>
      </c>
      <c r="FY129" s="222">
        <f t="shared" si="150"/>
        <v>23.346735993229931</v>
      </c>
      <c r="FZ129" s="222">
        <f t="shared" si="151"/>
        <v>0</v>
      </c>
      <c r="GA129" s="221">
        <f t="shared" si="152"/>
        <v>63.315927846022724</v>
      </c>
      <c r="GB129" s="222">
        <f t="shared" si="153"/>
        <v>33.804473927244885</v>
      </c>
      <c r="GC129" s="222">
        <f t="shared" si="154"/>
        <v>0</v>
      </c>
      <c r="GD129" s="222">
        <f t="shared" si="155"/>
        <v>0</v>
      </c>
      <c r="GE129" s="222">
        <f t="shared" si="156"/>
        <v>0</v>
      </c>
      <c r="GF129" s="222">
        <f t="shared" si="157"/>
        <v>0</v>
      </c>
      <c r="GG129" s="398">
        <f t="shared" si="158"/>
        <v>0</v>
      </c>
      <c r="GH129" s="399">
        <f t="shared" si="159"/>
        <v>0</v>
      </c>
      <c r="GI129" s="398" t="str">
        <f t="shared" si="160"/>
        <v>Na-Ca</v>
      </c>
      <c r="GJ129" s="398" t="str">
        <f t="shared" si="161"/>
        <v>Cl-HCO3</v>
      </c>
    </row>
    <row r="130" spans="1:192">
      <c r="A130" s="402">
        <f t="shared" si="88"/>
        <v>125</v>
      </c>
      <c r="B130" s="64" t="s">
        <v>342</v>
      </c>
      <c r="C130" s="398" t="s">
        <v>219</v>
      </c>
      <c r="F130" s="558">
        <v>3484200</v>
      </c>
      <c r="G130" s="549">
        <v>5579810</v>
      </c>
      <c r="H130" s="410">
        <f t="shared" si="89"/>
        <v>484131.89</v>
      </c>
      <c r="I130" s="410">
        <f t="shared" si="90"/>
        <v>5578017.8660000004</v>
      </c>
      <c r="J130" s="400">
        <v>129.6</v>
      </c>
      <c r="K130" s="400" t="s">
        <v>1355</v>
      </c>
      <c r="L130" s="171">
        <v>21.3</v>
      </c>
      <c r="O130" s="171"/>
      <c r="P130" s="171"/>
      <c r="Q130" s="382" t="s">
        <v>2846</v>
      </c>
      <c r="R130" s="65" t="s">
        <v>2916</v>
      </c>
      <c r="S130" s="2" t="s">
        <v>2837</v>
      </c>
      <c r="T130" s="499" t="str">
        <f t="shared" si="91"/>
        <v>-</v>
      </c>
      <c r="U130" s="499" t="str">
        <f t="shared" si="92"/>
        <v>M</v>
      </c>
      <c r="V130" s="499" t="str">
        <f t="shared" si="93"/>
        <v>-</v>
      </c>
      <c r="W130" s="499" t="str">
        <f t="shared" si="162"/>
        <v>A</v>
      </c>
      <c r="X130" s="529" t="str">
        <f t="shared" si="87"/>
        <v>Na-Ca</v>
      </c>
      <c r="Y130" s="530" t="str">
        <f t="shared" si="170"/>
        <v>Cl-HCO3</v>
      </c>
      <c r="AA130" s="51" t="s">
        <v>1385</v>
      </c>
      <c r="AB130" s="100">
        <v>2</v>
      </c>
      <c r="AC130" s="401" t="s">
        <v>883</v>
      </c>
      <c r="AD130" s="67" t="s">
        <v>1560</v>
      </c>
      <c r="AE130" s="70"/>
      <c r="AF130" s="391">
        <v>10.4</v>
      </c>
      <c r="AH130" s="49"/>
      <c r="AJ130" s="408">
        <v>1.0024999999999999</v>
      </c>
      <c r="AK130" s="408">
        <v>15</v>
      </c>
      <c r="AR130" s="69"/>
      <c r="AS130" s="507">
        <f t="shared" si="168"/>
        <v>4052.0909999999999</v>
      </c>
      <c r="AT130" s="509">
        <f t="shared" si="169"/>
        <v>0.14405127721375763</v>
      </c>
      <c r="AU130" s="398">
        <v>838.6</v>
      </c>
      <c r="AV130" s="398">
        <v>98.83</v>
      </c>
      <c r="AW130" s="398">
        <v>288.2</v>
      </c>
      <c r="AX130" s="398">
        <v>1352</v>
      </c>
      <c r="AY130" s="398">
        <v>82.47</v>
      </c>
      <c r="AZ130" s="172">
        <v>1293</v>
      </c>
      <c r="BA130" s="398">
        <v>1.1000000000000001</v>
      </c>
      <c r="BB130" s="59">
        <v>66.510000000000005</v>
      </c>
      <c r="BC130" s="398">
        <v>0.2</v>
      </c>
      <c r="BE130" s="398">
        <v>9.1199999999999992</v>
      </c>
      <c r="BF130" s="59">
        <v>1</v>
      </c>
      <c r="BH130" s="398">
        <v>2.5</v>
      </c>
      <c r="BM130" s="398">
        <v>18.399999999999999</v>
      </c>
      <c r="BQ130" s="398">
        <v>161</v>
      </c>
      <c r="CN130" s="143">
        <v>2602</v>
      </c>
      <c r="DB130" s="241"/>
      <c r="DC130" s="241"/>
      <c r="DD130" s="241"/>
      <c r="DE130" s="241"/>
      <c r="DF130" s="241"/>
      <c r="DG130" s="241"/>
      <c r="DH130" s="241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472"/>
      <c r="DT130" s="402">
        <f t="shared" si="94"/>
        <v>0</v>
      </c>
      <c r="DU130" s="100">
        <f t="shared" si="95"/>
        <v>0</v>
      </c>
      <c r="DV130" s="100">
        <f t="shared" si="96"/>
        <v>1</v>
      </c>
      <c r="DW130" s="100">
        <f t="shared" si="97"/>
        <v>0</v>
      </c>
      <c r="DX130" s="100">
        <f t="shared" si="98"/>
        <v>0</v>
      </c>
      <c r="DY130" s="229">
        <f t="shared" si="99"/>
        <v>0</v>
      </c>
      <c r="DZ130" s="100">
        <f t="shared" si="100"/>
        <v>1</v>
      </c>
      <c r="EA130" s="400">
        <f t="shared" si="101"/>
        <v>0</v>
      </c>
      <c r="EB130" s="402">
        <f t="shared" si="102"/>
        <v>0</v>
      </c>
      <c r="EC130" s="19">
        <f t="shared" si="103"/>
        <v>0</v>
      </c>
      <c r="ED130" s="19">
        <f t="shared" si="104"/>
        <v>1</v>
      </c>
      <c r="EE130" s="19">
        <f t="shared" si="105"/>
        <v>0</v>
      </c>
      <c r="EF130" s="402">
        <f t="shared" si="106"/>
        <v>0</v>
      </c>
      <c r="EG130" s="400">
        <f t="shared" si="107"/>
        <v>0</v>
      </c>
      <c r="EH130" s="400">
        <f t="shared" si="108"/>
        <v>1</v>
      </c>
      <c r="EI130" s="402">
        <f t="shared" si="109"/>
        <v>0</v>
      </c>
      <c r="EJ130" s="229">
        <f t="shared" si="110"/>
        <v>2</v>
      </c>
      <c r="EK130" s="398">
        <f t="shared" si="111"/>
        <v>838.6</v>
      </c>
      <c r="EL130" s="398">
        <f t="shared" si="112"/>
        <v>66.510000000000005</v>
      </c>
      <c r="EM130" s="398">
        <f t="shared" si="113"/>
        <v>98.83</v>
      </c>
      <c r="EN130" s="398">
        <f t="shared" si="114"/>
        <v>288.2</v>
      </c>
      <c r="EO130" s="398">
        <f t="shared" si="115"/>
        <v>1</v>
      </c>
      <c r="EP130" s="398">
        <f t="shared" si="116"/>
        <v>9.1199999999999992</v>
      </c>
      <c r="EQ130" s="398">
        <f t="shared" si="117"/>
        <v>1293</v>
      </c>
      <c r="ER130" s="398" t="str">
        <f t="shared" si="118"/>
        <v/>
      </c>
      <c r="ES130" s="398" t="str">
        <f t="shared" si="119"/>
        <v/>
      </c>
      <c r="ET130" s="398">
        <f t="shared" si="120"/>
        <v>82.47</v>
      </c>
      <c r="EU130" s="172">
        <f t="shared" si="121"/>
        <v>1352</v>
      </c>
      <c r="EV130" s="57">
        <f t="shared" si="122"/>
        <v>36.477046342290933</v>
      </c>
      <c r="EW130" s="57">
        <f t="shared" si="123"/>
        <v>1.7010230179028134</v>
      </c>
      <c r="EX130" s="57">
        <f t="shared" si="124"/>
        <v>8.1324830281835023</v>
      </c>
      <c r="EY130" s="57">
        <f t="shared" si="125"/>
        <v>14.381955187384598</v>
      </c>
      <c r="EZ130" s="57">
        <f t="shared" si="126"/>
        <v>3.6466405324095175E-2</v>
      </c>
      <c r="FA130" s="57">
        <f t="shared" si="127"/>
        <v>0.48992747784045121</v>
      </c>
      <c r="FB130" s="57">
        <f t="shared" si="128"/>
        <v>21.190780945013774</v>
      </c>
      <c r="FC130" s="57" t="str">
        <f t="shared" si="129"/>
        <v/>
      </c>
      <c r="FD130" s="57" t="str">
        <f t="shared" si="130"/>
        <v/>
      </c>
      <c r="FE130" s="57">
        <f t="shared" si="131"/>
        <v>1.7170053694153604</v>
      </c>
      <c r="FF130" s="56">
        <f t="shared" si="132"/>
        <v>38.134995628014551</v>
      </c>
      <c r="FG130" s="59">
        <f t="shared" si="133"/>
        <v>59.584614347848898</v>
      </c>
      <c r="FH130" s="59">
        <f t="shared" si="134"/>
        <v>2.7785912150744503</v>
      </c>
      <c r="FI130" s="59">
        <f t="shared" si="135"/>
        <v>13.284268149829231</v>
      </c>
      <c r="FJ130" s="59">
        <f t="shared" si="136"/>
        <v>23.492671127125476</v>
      </c>
      <c r="FK130" s="59">
        <f t="shared" si="137"/>
        <v>5.9567232431574399E-2</v>
      </c>
      <c r="FL130" s="59">
        <f t="shared" si="138"/>
        <v>0.80028792769036916</v>
      </c>
      <c r="FM130" s="59">
        <f t="shared" si="139"/>
        <v>34.71463827614253</v>
      </c>
      <c r="FN130" s="59" t="str">
        <f t="shared" si="140"/>
        <v/>
      </c>
      <c r="FO130" s="59" t="str">
        <f t="shared" si="141"/>
        <v/>
      </c>
      <c r="FP130" s="59">
        <f t="shared" si="142"/>
        <v>2.8127901690887858</v>
      </c>
      <c r="FQ130" s="66">
        <f t="shared" si="143"/>
        <v>62.472571554768685</v>
      </c>
      <c r="FR130" s="331">
        <f t="shared" si="163"/>
        <v>0.14405127721375763</v>
      </c>
      <c r="FS130" s="331">
        <f t="shared" si="144"/>
        <v>0.14405127721375763</v>
      </c>
      <c r="FT130" s="400">
        <f t="shared" si="145"/>
        <v>0</v>
      </c>
      <c r="FU130" s="400">
        <f t="shared" si="146"/>
        <v>1</v>
      </c>
      <c r="FV130" s="400">
        <f t="shared" si="147"/>
        <v>0</v>
      </c>
      <c r="FW130" s="402">
        <f t="shared" si="148"/>
        <v>0</v>
      </c>
      <c r="FX130" s="222">
        <f t="shared" si="149"/>
        <v>59.584614347848898</v>
      </c>
      <c r="FY130" s="222">
        <f t="shared" si="150"/>
        <v>23.492671127125476</v>
      </c>
      <c r="FZ130" s="222">
        <f t="shared" si="151"/>
        <v>0</v>
      </c>
      <c r="GA130" s="221">
        <f t="shared" si="152"/>
        <v>62.472571554768685</v>
      </c>
      <c r="GB130" s="222">
        <f t="shared" si="153"/>
        <v>34.71463827614253</v>
      </c>
      <c r="GC130" s="222">
        <f t="shared" si="154"/>
        <v>0</v>
      </c>
      <c r="GD130" s="222">
        <f t="shared" si="155"/>
        <v>0</v>
      </c>
      <c r="GE130" s="222">
        <f t="shared" si="156"/>
        <v>0</v>
      </c>
      <c r="GF130" s="222">
        <f t="shared" si="157"/>
        <v>0</v>
      </c>
      <c r="GG130" s="398">
        <f t="shared" si="158"/>
        <v>0</v>
      </c>
      <c r="GH130" s="399">
        <f t="shared" si="159"/>
        <v>0</v>
      </c>
      <c r="GI130" s="398" t="str">
        <f t="shared" si="160"/>
        <v>Na-Ca</v>
      </c>
      <c r="GJ130" s="398" t="str">
        <f t="shared" si="161"/>
        <v>Cl-HCO3</v>
      </c>
    </row>
    <row r="131" spans="1:192" ht="14.25">
      <c r="A131" s="402">
        <f t="shared" si="88"/>
        <v>126</v>
      </c>
      <c r="B131" s="64" t="s">
        <v>342</v>
      </c>
      <c r="C131" s="398" t="s">
        <v>219</v>
      </c>
      <c r="F131" s="558">
        <v>3484200</v>
      </c>
      <c r="G131" s="549">
        <v>5579810</v>
      </c>
      <c r="H131" s="409">
        <f t="shared" si="89"/>
        <v>484131.89</v>
      </c>
      <c r="I131" s="405">
        <f t="shared" si="90"/>
        <v>5578017.8660000004</v>
      </c>
      <c r="J131" s="400">
        <v>129.6</v>
      </c>
      <c r="K131" s="400" t="s">
        <v>1355</v>
      </c>
      <c r="L131" s="171">
        <v>21.3</v>
      </c>
      <c r="O131" s="171" t="s">
        <v>1353</v>
      </c>
      <c r="P131" s="171"/>
      <c r="Q131" s="382" t="s">
        <v>2846</v>
      </c>
      <c r="R131" s="65" t="s">
        <v>2916</v>
      </c>
      <c r="S131" s="2" t="s">
        <v>2837</v>
      </c>
      <c r="T131" s="499" t="str">
        <f t="shared" si="91"/>
        <v>-</v>
      </c>
      <c r="U131" s="499" t="str">
        <f t="shared" si="92"/>
        <v>M</v>
      </c>
      <c r="V131" s="499" t="str">
        <f t="shared" si="93"/>
        <v>-</v>
      </c>
      <c r="W131" s="499" t="str">
        <f t="shared" si="162"/>
        <v>A</v>
      </c>
      <c r="X131" s="529" t="str">
        <f t="shared" si="87"/>
        <v>Na-Ca</v>
      </c>
      <c r="Y131" s="530" t="str">
        <f t="shared" si="170"/>
        <v>Cl-HCO3</v>
      </c>
      <c r="Z131" s="172" t="s">
        <v>1472</v>
      </c>
      <c r="AA131" s="51">
        <v>20445</v>
      </c>
      <c r="AB131" s="100">
        <v>3</v>
      </c>
      <c r="AC131" s="117" t="s">
        <v>764</v>
      </c>
      <c r="AD131" s="2" t="s">
        <v>1561</v>
      </c>
      <c r="AE131" s="404"/>
      <c r="AF131" s="391">
        <v>10.7</v>
      </c>
      <c r="AH131" s="400">
        <v>5.81</v>
      </c>
      <c r="AI131" s="554"/>
      <c r="AJ131" s="400">
        <v>1.0018</v>
      </c>
      <c r="AK131" s="400">
        <v>20</v>
      </c>
      <c r="AM131" s="392">
        <v>1.77</v>
      </c>
      <c r="AR131" s="69">
        <v>3601.2</v>
      </c>
      <c r="AS131" s="507">
        <f t="shared" si="168"/>
        <v>3622.6</v>
      </c>
      <c r="AT131" s="509">
        <f t="shared" si="169"/>
        <v>0.16148128841214626</v>
      </c>
      <c r="AU131" s="398">
        <v>746.1</v>
      </c>
      <c r="AV131" s="398">
        <v>86.15</v>
      </c>
      <c r="AW131" s="399">
        <v>273.39999999999998</v>
      </c>
      <c r="AX131" s="398">
        <v>1220</v>
      </c>
      <c r="AY131" s="398">
        <v>72.14</v>
      </c>
      <c r="AZ131" s="172">
        <v>1146.5</v>
      </c>
      <c r="BB131" s="117">
        <v>47.54</v>
      </c>
      <c r="BC131" s="117"/>
      <c r="BD131" s="117"/>
      <c r="BE131" s="117">
        <v>8.57</v>
      </c>
      <c r="BF131" s="398">
        <v>0.5</v>
      </c>
      <c r="BM131" s="398">
        <v>21.7</v>
      </c>
      <c r="BO131" s="138"/>
      <c r="BP131" s="555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49"/>
      <c r="CG131" s="138"/>
      <c r="CH131" s="138"/>
      <c r="CI131" s="138"/>
      <c r="CJ131" s="138"/>
      <c r="CK131" s="138"/>
      <c r="CL131" s="139"/>
      <c r="CM131" s="138"/>
      <c r="CN131" s="138">
        <v>2948</v>
      </c>
      <c r="CO131" s="149"/>
      <c r="DB131" s="241"/>
      <c r="DC131" s="241"/>
      <c r="DD131" s="241"/>
      <c r="DE131" s="241"/>
      <c r="DF131" s="241"/>
      <c r="DG131" s="241"/>
      <c r="DH131" s="473">
        <v>13</v>
      </c>
      <c r="DI131" s="482"/>
      <c r="DJ131" s="244">
        <v>5.4</v>
      </c>
      <c r="DK131" s="244"/>
      <c r="DL131" s="244"/>
      <c r="DM131" s="244"/>
      <c r="DN131" s="244"/>
      <c r="DO131" s="244"/>
      <c r="DP131" s="244"/>
      <c r="DQ131" s="244"/>
      <c r="DR131" s="244"/>
      <c r="DS131" s="472"/>
      <c r="DT131" s="402">
        <f t="shared" si="94"/>
        <v>0</v>
      </c>
      <c r="DU131" s="100">
        <f t="shared" si="95"/>
        <v>0</v>
      </c>
      <c r="DV131" s="100">
        <f t="shared" si="96"/>
        <v>1</v>
      </c>
      <c r="DW131" s="100">
        <f t="shared" si="97"/>
        <v>0</v>
      </c>
      <c r="DX131" s="100">
        <f t="shared" si="98"/>
        <v>0</v>
      </c>
      <c r="DY131" s="229">
        <f t="shared" si="99"/>
        <v>0</v>
      </c>
      <c r="DZ131" s="100">
        <f t="shared" si="100"/>
        <v>1</v>
      </c>
      <c r="EA131" s="400">
        <f t="shared" si="101"/>
        <v>0</v>
      </c>
      <c r="EB131" s="402">
        <f t="shared" si="102"/>
        <v>0</v>
      </c>
      <c r="EC131" s="19">
        <f t="shared" si="103"/>
        <v>0</v>
      </c>
      <c r="ED131" s="19">
        <f t="shared" si="104"/>
        <v>1</v>
      </c>
      <c r="EE131" s="19">
        <f t="shared" si="105"/>
        <v>0</v>
      </c>
      <c r="EF131" s="402">
        <f t="shared" si="106"/>
        <v>0</v>
      </c>
      <c r="EG131" s="400">
        <f t="shared" si="107"/>
        <v>0</v>
      </c>
      <c r="EH131" s="400">
        <f t="shared" si="108"/>
        <v>1</v>
      </c>
      <c r="EI131" s="402">
        <f t="shared" si="109"/>
        <v>0</v>
      </c>
      <c r="EJ131" s="229">
        <f t="shared" si="110"/>
        <v>2</v>
      </c>
      <c r="EK131" s="398">
        <f t="shared" si="111"/>
        <v>746.1</v>
      </c>
      <c r="EL131" s="398">
        <f t="shared" si="112"/>
        <v>47.54</v>
      </c>
      <c r="EM131" s="398">
        <f t="shared" si="113"/>
        <v>86.15</v>
      </c>
      <c r="EN131" s="398">
        <f t="shared" si="114"/>
        <v>273.39999999999998</v>
      </c>
      <c r="EO131" s="398">
        <f t="shared" si="115"/>
        <v>0.5</v>
      </c>
      <c r="EP131" s="398">
        <f t="shared" si="116"/>
        <v>8.57</v>
      </c>
      <c r="EQ131" s="398">
        <f t="shared" si="117"/>
        <v>1146.5</v>
      </c>
      <c r="ER131" s="398" t="str">
        <f t="shared" si="118"/>
        <v/>
      </c>
      <c r="ES131" s="398" t="str">
        <f t="shared" si="119"/>
        <v/>
      </c>
      <c r="ET131" s="398">
        <f t="shared" si="120"/>
        <v>72.14</v>
      </c>
      <c r="EU131" s="172">
        <f t="shared" si="121"/>
        <v>1220</v>
      </c>
      <c r="EV131" s="57">
        <f t="shared" si="122"/>
        <v>32.45352286666261</v>
      </c>
      <c r="EW131" s="57">
        <f t="shared" si="123"/>
        <v>1.215856777493606</v>
      </c>
      <c r="EX131" s="57">
        <f t="shared" si="124"/>
        <v>7.0890763217444981</v>
      </c>
      <c r="EY131" s="57">
        <f t="shared" si="125"/>
        <v>13.643395379010926</v>
      </c>
      <c r="EZ131" s="57">
        <f t="shared" si="126"/>
        <v>1.8233202662047587E-2</v>
      </c>
      <c r="FA131" s="57">
        <f t="shared" si="127"/>
        <v>0.46038141283910827</v>
      </c>
      <c r="FB131" s="57">
        <f t="shared" si="128"/>
        <v>18.789814658513762</v>
      </c>
      <c r="FC131" s="57" t="str">
        <f t="shared" si="129"/>
        <v/>
      </c>
      <c r="FD131" s="57" t="str">
        <f t="shared" si="130"/>
        <v/>
      </c>
      <c r="FE131" s="57">
        <f t="shared" si="131"/>
        <v>1.5019372783997103</v>
      </c>
      <c r="FF131" s="56">
        <f t="shared" si="132"/>
        <v>34.411756409894785</v>
      </c>
      <c r="FG131" s="59">
        <f t="shared" si="133"/>
        <v>59.13492587703697</v>
      </c>
      <c r="FH131" s="59">
        <f t="shared" si="134"/>
        <v>2.2154636558127003</v>
      </c>
      <c r="FI131" s="59">
        <f t="shared" si="135"/>
        <v>12.917303447930085</v>
      </c>
      <c r="FJ131" s="59">
        <f t="shared" si="136"/>
        <v>24.86020324399648</v>
      </c>
      <c r="FK131" s="59">
        <f t="shared" si="137"/>
        <v>3.3223483698552846E-2</v>
      </c>
      <c r="FL131" s="59">
        <f t="shared" si="138"/>
        <v>0.83888029152521704</v>
      </c>
      <c r="FM131" s="59">
        <f t="shared" si="139"/>
        <v>34.348463611127926</v>
      </c>
      <c r="FN131" s="59" t="str">
        <f t="shared" si="140"/>
        <v/>
      </c>
      <c r="FO131" s="59" t="str">
        <f t="shared" si="141"/>
        <v/>
      </c>
      <c r="FP131" s="59">
        <f t="shared" si="142"/>
        <v>2.7455958928223709</v>
      </c>
      <c r="FQ131" s="66">
        <f t="shared" si="143"/>
        <v>62.905940496049709</v>
      </c>
      <c r="FR131" s="331">
        <f t="shared" si="163"/>
        <v>0.16148128841214626</v>
      </c>
      <c r="FS131" s="331">
        <f t="shared" si="144"/>
        <v>0.16148128841214626</v>
      </c>
      <c r="FT131" s="400">
        <f t="shared" si="145"/>
        <v>0</v>
      </c>
      <c r="FU131" s="400">
        <f t="shared" si="146"/>
        <v>1</v>
      </c>
      <c r="FV131" s="400">
        <f t="shared" si="147"/>
        <v>0</v>
      </c>
      <c r="FW131" s="402">
        <f t="shared" si="148"/>
        <v>0</v>
      </c>
      <c r="FX131" s="222">
        <f t="shared" si="149"/>
        <v>59.13492587703697</v>
      </c>
      <c r="FY131" s="222">
        <f t="shared" si="150"/>
        <v>24.86020324399648</v>
      </c>
      <c r="FZ131" s="222">
        <f t="shared" si="151"/>
        <v>0</v>
      </c>
      <c r="GA131" s="221">
        <f t="shared" si="152"/>
        <v>62.905940496049709</v>
      </c>
      <c r="GB131" s="222">
        <f t="shared" si="153"/>
        <v>34.348463611127926</v>
      </c>
      <c r="GC131" s="222">
        <f t="shared" si="154"/>
        <v>0</v>
      </c>
      <c r="GD131" s="222">
        <f t="shared" si="155"/>
        <v>0</v>
      </c>
      <c r="GE131" s="222">
        <f t="shared" si="156"/>
        <v>0</v>
      </c>
      <c r="GF131" s="222">
        <f t="shared" si="157"/>
        <v>0</v>
      </c>
      <c r="GG131" s="398">
        <f t="shared" si="158"/>
        <v>0</v>
      </c>
      <c r="GH131" s="399">
        <f t="shared" si="159"/>
        <v>0</v>
      </c>
      <c r="GI131" s="398" t="str">
        <f t="shared" si="160"/>
        <v>Na-Ca</v>
      </c>
      <c r="GJ131" s="398" t="str">
        <f t="shared" si="161"/>
        <v>Cl-HCO3</v>
      </c>
    </row>
    <row r="132" spans="1:192" ht="14.25">
      <c r="A132" s="402">
        <f t="shared" si="88"/>
        <v>127</v>
      </c>
      <c r="B132" s="64" t="s">
        <v>342</v>
      </c>
      <c r="C132" s="69" t="s">
        <v>1562</v>
      </c>
      <c r="D132" s="69" t="s">
        <v>985</v>
      </c>
      <c r="E132" s="69"/>
      <c r="F132" s="549">
        <v>3484220</v>
      </c>
      <c r="G132" s="549">
        <v>5579820</v>
      </c>
      <c r="H132" s="409">
        <f t="shared" si="89"/>
        <v>484151.88200000004</v>
      </c>
      <c r="I132" s="405">
        <f t="shared" si="90"/>
        <v>5578027.8620000007</v>
      </c>
      <c r="J132" s="400">
        <v>125</v>
      </c>
      <c r="K132" s="400" t="s">
        <v>1355</v>
      </c>
      <c r="L132" s="19">
        <v>5.4</v>
      </c>
      <c r="Q132" s="382" t="s">
        <v>2846</v>
      </c>
      <c r="R132" s="64" t="s">
        <v>1507</v>
      </c>
      <c r="S132" s="64" t="s">
        <v>1345</v>
      </c>
      <c r="T132" s="499" t="str">
        <f t="shared" si="91"/>
        <v>-</v>
      </c>
      <c r="U132" s="499" t="str">
        <f t="shared" si="92"/>
        <v>M</v>
      </c>
      <c r="V132" s="499" t="str">
        <f t="shared" si="93"/>
        <v>-</v>
      </c>
      <c r="W132" s="499" t="str">
        <f t="shared" si="162"/>
        <v>A</v>
      </c>
      <c r="X132" s="529" t="str">
        <f t="shared" si="87"/>
        <v>Na-Ca</v>
      </c>
      <c r="Y132" s="530" t="str">
        <f t="shared" si="170"/>
        <v>Cl-HCO3</v>
      </c>
      <c r="AA132" s="251" t="s">
        <v>1559</v>
      </c>
      <c r="AB132" s="100">
        <v>1</v>
      </c>
      <c r="AC132" s="401" t="s">
        <v>883</v>
      </c>
      <c r="AD132" s="67" t="s">
        <v>1563</v>
      </c>
      <c r="AE132" s="61" t="s">
        <v>2714</v>
      </c>
      <c r="AF132" s="391">
        <v>10.3</v>
      </c>
      <c r="AI132" s="554"/>
      <c r="AJ132" s="354">
        <v>1.0009999999999999</v>
      </c>
      <c r="AK132" s="176">
        <v>15</v>
      </c>
      <c r="AM132" s="392"/>
      <c r="AR132" s="69"/>
      <c r="AS132" s="507">
        <f t="shared" si="168"/>
        <v>3030.6192000000001</v>
      </c>
      <c r="AT132" s="509">
        <f t="shared" si="169"/>
        <v>-4.9130537884375533E-2</v>
      </c>
      <c r="AU132" s="398">
        <v>591.4</v>
      </c>
      <c r="AV132" s="398">
        <v>76.38</v>
      </c>
      <c r="AW132" s="401">
        <v>225.6</v>
      </c>
      <c r="AX132" s="401">
        <v>934.9</v>
      </c>
      <c r="AY132" s="401">
        <v>53.43</v>
      </c>
      <c r="AZ132" s="70">
        <v>1065</v>
      </c>
      <c r="BA132" s="398">
        <v>1.4550000000000001</v>
      </c>
      <c r="BB132" s="117">
        <v>48.17</v>
      </c>
      <c r="BC132" s="117">
        <v>0.63800000000000001</v>
      </c>
      <c r="BD132" s="384" t="s">
        <v>1344</v>
      </c>
      <c r="BE132" s="117">
        <v>4.5411999999999999</v>
      </c>
      <c r="BF132" s="381">
        <v>4.085</v>
      </c>
      <c r="BH132" s="398">
        <v>0.64</v>
      </c>
      <c r="BM132" s="398">
        <v>24.38</v>
      </c>
      <c r="BO132" s="138"/>
      <c r="BP132" s="555"/>
      <c r="BQ132" s="143" t="s">
        <v>1344</v>
      </c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49"/>
      <c r="CG132" s="138"/>
      <c r="CH132" s="138"/>
      <c r="CI132" s="138"/>
      <c r="CJ132" s="138"/>
      <c r="CK132" s="138"/>
      <c r="CL132" s="139"/>
      <c r="CM132" s="138"/>
      <c r="CN132" s="138">
        <v>2236</v>
      </c>
      <c r="CO132" s="149"/>
      <c r="DB132" s="241"/>
      <c r="DC132" s="241"/>
      <c r="DD132" s="241"/>
      <c r="DE132" s="241"/>
      <c r="DF132" s="241"/>
      <c r="DG132" s="241"/>
      <c r="DH132" s="241"/>
      <c r="DI132" s="482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472"/>
      <c r="DT132" s="402">
        <f t="shared" si="94"/>
        <v>1</v>
      </c>
      <c r="DU132" s="100">
        <f t="shared" si="95"/>
        <v>1</v>
      </c>
      <c r="DV132" s="100">
        <f t="shared" si="96"/>
        <v>0</v>
      </c>
      <c r="DW132" s="100">
        <f t="shared" si="97"/>
        <v>0</v>
      </c>
      <c r="DX132" s="100">
        <f t="shared" si="98"/>
        <v>0</v>
      </c>
      <c r="DY132" s="229">
        <f t="shared" si="99"/>
        <v>0</v>
      </c>
      <c r="DZ132" s="100">
        <f t="shared" si="100"/>
        <v>1</v>
      </c>
      <c r="EA132" s="400">
        <f t="shared" si="101"/>
        <v>0</v>
      </c>
      <c r="EB132" s="402">
        <f t="shared" si="102"/>
        <v>0</v>
      </c>
      <c r="EC132" s="19">
        <f t="shared" si="103"/>
        <v>0</v>
      </c>
      <c r="ED132" s="19">
        <f t="shared" si="104"/>
        <v>1</v>
      </c>
      <c r="EE132" s="19">
        <f t="shared" si="105"/>
        <v>0</v>
      </c>
      <c r="EF132" s="402">
        <f t="shared" si="106"/>
        <v>0</v>
      </c>
      <c r="EG132" s="400">
        <f t="shared" si="107"/>
        <v>0</v>
      </c>
      <c r="EH132" s="400">
        <f t="shared" si="108"/>
        <v>1</v>
      </c>
      <c r="EI132" s="402">
        <f t="shared" si="109"/>
        <v>0</v>
      </c>
      <c r="EJ132" s="229">
        <f t="shared" si="110"/>
        <v>2</v>
      </c>
      <c r="EK132" s="398">
        <f t="shared" si="111"/>
        <v>591.4</v>
      </c>
      <c r="EL132" s="398">
        <f t="shared" si="112"/>
        <v>48.17</v>
      </c>
      <c r="EM132" s="398">
        <f t="shared" si="113"/>
        <v>76.38</v>
      </c>
      <c r="EN132" s="398">
        <f t="shared" si="114"/>
        <v>225.6</v>
      </c>
      <c r="EO132" s="398">
        <f t="shared" si="115"/>
        <v>4.085</v>
      </c>
      <c r="EP132" s="398">
        <f t="shared" si="116"/>
        <v>4.5411999999999999</v>
      </c>
      <c r="EQ132" s="398">
        <f t="shared" si="117"/>
        <v>1065</v>
      </c>
      <c r="ER132" s="398" t="str">
        <f t="shared" si="118"/>
        <v/>
      </c>
      <c r="ES132" s="398" t="str">
        <f t="shared" si="119"/>
        <v/>
      </c>
      <c r="ET132" s="398">
        <f t="shared" si="120"/>
        <v>53.43</v>
      </c>
      <c r="EU132" s="172">
        <f t="shared" si="121"/>
        <v>934.9</v>
      </c>
      <c r="EV132" s="57">
        <f t="shared" si="122"/>
        <v>25.724451713368538</v>
      </c>
      <c r="EW132" s="57">
        <f t="shared" si="123"/>
        <v>1.2319693094629156</v>
      </c>
      <c r="EX132" s="57">
        <f t="shared" si="124"/>
        <v>6.2851265171775355</v>
      </c>
      <c r="EY132" s="57">
        <f t="shared" si="125"/>
        <v>11.258046808722989</v>
      </c>
      <c r="EZ132" s="57">
        <f t="shared" si="126"/>
        <v>0.14896526574892879</v>
      </c>
      <c r="FA132" s="57">
        <f t="shared" si="127"/>
        <v>0.24395380069836153</v>
      </c>
      <c r="FB132" s="57">
        <f t="shared" si="128"/>
        <v>17.454123516194642</v>
      </c>
      <c r="FC132" s="57" t="str">
        <f t="shared" si="129"/>
        <v/>
      </c>
      <c r="FD132" s="57" t="str">
        <f t="shared" si="130"/>
        <v/>
      </c>
      <c r="FE132" s="57">
        <f t="shared" si="131"/>
        <v>1.1123996227460011</v>
      </c>
      <c r="FF132" s="56">
        <f t="shared" si="132"/>
        <v>26.370123825910355</v>
      </c>
      <c r="FG132" s="59">
        <f t="shared" si="133"/>
        <v>57.302320044906338</v>
      </c>
      <c r="FH132" s="59">
        <f t="shared" si="134"/>
        <v>2.7442645014532792</v>
      </c>
      <c r="FI132" s="59">
        <f t="shared" si="135"/>
        <v>14.000389015983183</v>
      </c>
      <c r="FJ132" s="59">
        <f t="shared" si="136"/>
        <v>25.07778235672669</v>
      </c>
      <c r="FK132" s="59">
        <f t="shared" si="137"/>
        <v>0.33182652165463283</v>
      </c>
      <c r="FL132" s="59">
        <f t="shared" si="138"/>
        <v>0.54341755927587421</v>
      </c>
      <c r="FM132" s="59">
        <f t="shared" si="139"/>
        <v>38.841624142199763</v>
      </c>
      <c r="FN132" s="59" t="str">
        <f t="shared" si="140"/>
        <v/>
      </c>
      <c r="FO132" s="59" t="str">
        <f t="shared" si="141"/>
        <v/>
      </c>
      <c r="FP132" s="59">
        <f t="shared" si="142"/>
        <v>2.4754842603546039</v>
      </c>
      <c r="FQ132" s="66">
        <f t="shared" si="143"/>
        <v>58.682891597445639</v>
      </c>
      <c r="FR132" s="331">
        <f t="shared" si="163"/>
        <v>-4.9130537884375533E-2</v>
      </c>
      <c r="FS132" s="331">
        <f t="shared" si="144"/>
        <v>4.9130537884375533E-2</v>
      </c>
      <c r="FT132" s="400">
        <f t="shared" si="145"/>
        <v>0</v>
      </c>
      <c r="FU132" s="400">
        <f t="shared" si="146"/>
        <v>1</v>
      </c>
      <c r="FV132" s="400">
        <f t="shared" si="147"/>
        <v>0</v>
      </c>
      <c r="FW132" s="402">
        <f t="shared" si="148"/>
        <v>0</v>
      </c>
      <c r="FX132" s="222">
        <f t="shared" si="149"/>
        <v>57.302320044906338</v>
      </c>
      <c r="FY132" s="222">
        <f t="shared" si="150"/>
        <v>25.07778235672669</v>
      </c>
      <c r="FZ132" s="222">
        <f t="shared" si="151"/>
        <v>0</v>
      </c>
      <c r="GA132" s="221">
        <f t="shared" si="152"/>
        <v>58.682891597445639</v>
      </c>
      <c r="GB132" s="222">
        <f t="shared" si="153"/>
        <v>38.841624142199763</v>
      </c>
      <c r="GC132" s="222">
        <f t="shared" si="154"/>
        <v>0</v>
      </c>
      <c r="GD132" s="222">
        <f t="shared" si="155"/>
        <v>0</v>
      </c>
      <c r="GE132" s="222">
        <f t="shared" si="156"/>
        <v>0</v>
      </c>
      <c r="GF132" s="222">
        <f t="shared" si="157"/>
        <v>0</v>
      </c>
      <c r="GG132" s="398">
        <f t="shared" si="158"/>
        <v>0</v>
      </c>
      <c r="GH132" s="399">
        <f t="shared" si="159"/>
        <v>0</v>
      </c>
      <c r="GI132" s="398" t="str">
        <f t="shared" si="160"/>
        <v>Na-Ca</v>
      </c>
      <c r="GJ132" s="398" t="str">
        <f t="shared" si="161"/>
        <v>Cl-HCO3</v>
      </c>
    </row>
    <row r="133" spans="1:192" ht="14.25">
      <c r="A133" s="402">
        <f t="shared" si="88"/>
        <v>128</v>
      </c>
      <c r="B133" s="64" t="s">
        <v>342</v>
      </c>
      <c r="C133" s="69" t="s">
        <v>1562</v>
      </c>
      <c r="D133" s="69" t="s">
        <v>985</v>
      </c>
      <c r="E133" s="69"/>
      <c r="F133" s="549">
        <v>3484220</v>
      </c>
      <c r="G133" s="549">
        <v>5579820</v>
      </c>
      <c r="H133" s="409">
        <f t="shared" si="89"/>
        <v>484151.88200000004</v>
      </c>
      <c r="I133" s="405">
        <f t="shared" si="90"/>
        <v>5578027.8620000007</v>
      </c>
      <c r="J133" s="400">
        <v>125</v>
      </c>
      <c r="K133" s="400" t="s">
        <v>1355</v>
      </c>
      <c r="L133" s="19">
        <v>5.4</v>
      </c>
      <c r="Q133" s="382" t="s">
        <v>2846</v>
      </c>
      <c r="R133" s="64" t="s">
        <v>1507</v>
      </c>
      <c r="S133" s="64" t="s">
        <v>1345</v>
      </c>
      <c r="T133" s="499" t="str">
        <f t="shared" si="91"/>
        <v>-</v>
      </c>
      <c r="U133" s="499" t="str">
        <f t="shared" si="92"/>
        <v>M</v>
      </c>
      <c r="V133" s="499" t="str">
        <f t="shared" si="93"/>
        <v>-</v>
      </c>
      <c r="W133" s="499" t="str">
        <f t="shared" si="162"/>
        <v>A</v>
      </c>
      <c r="X133" s="529" t="str">
        <f t="shared" ref="X133:X196" si="171">GI133</f>
        <v>Na-Ca</v>
      </c>
      <c r="Y133" s="530" t="str">
        <f t="shared" si="170"/>
        <v>Cl-HCO3</v>
      </c>
      <c r="Z133" s="172" t="s">
        <v>1472</v>
      </c>
      <c r="AA133" s="51">
        <v>20542</v>
      </c>
      <c r="AB133" s="100">
        <v>2</v>
      </c>
      <c r="AC133" s="117" t="s">
        <v>764</v>
      </c>
      <c r="AD133" s="2" t="s">
        <v>1564</v>
      </c>
      <c r="AE133" s="404"/>
      <c r="AF133" s="391">
        <v>10.1</v>
      </c>
      <c r="AH133" s="400">
        <v>5.72</v>
      </c>
      <c r="AI133" s="554"/>
      <c r="AJ133" s="400">
        <v>1.0006999999999999</v>
      </c>
      <c r="AK133" s="400">
        <v>20</v>
      </c>
      <c r="AM133" s="392">
        <v>0.34</v>
      </c>
      <c r="AR133" s="69">
        <v>2341.1999999999998</v>
      </c>
      <c r="AS133" s="507">
        <f t="shared" si="168"/>
        <v>2364.35</v>
      </c>
      <c r="AT133" s="509">
        <f t="shared" si="169"/>
        <v>0.14369826845839956</v>
      </c>
      <c r="AU133" s="398">
        <v>443.8</v>
      </c>
      <c r="AV133" s="398">
        <v>63.86</v>
      </c>
      <c r="AW133" s="399">
        <v>186.4</v>
      </c>
      <c r="AX133" s="398">
        <v>705</v>
      </c>
      <c r="AY133" s="398">
        <v>45.93</v>
      </c>
      <c r="AZ133" s="172">
        <v>857.1</v>
      </c>
      <c r="BB133" s="117">
        <v>34.22</v>
      </c>
      <c r="BC133" s="117"/>
      <c r="BD133" s="117"/>
      <c r="BE133" s="117">
        <v>4.3</v>
      </c>
      <c r="BF133" s="117">
        <v>0.6</v>
      </c>
      <c r="BG133" s="117"/>
      <c r="BH133" s="117"/>
      <c r="BI133" s="117"/>
      <c r="BJ133" s="117"/>
      <c r="BK133" s="117"/>
      <c r="BM133" s="381">
        <v>23.14</v>
      </c>
      <c r="BO133" s="138"/>
      <c r="BP133" s="555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49"/>
      <c r="CG133" s="138"/>
      <c r="CH133" s="138"/>
      <c r="CI133" s="138"/>
      <c r="CJ133" s="138"/>
      <c r="CK133" s="138"/>
      <c r="CL133" s="139"/>
      <c r="CM133" s="138"/>
      <c r="CN133" s="138">
        <v>2332</v>
      </c>
      <c r="CO133" s="149"/>
      <c r="DB133" s="241"/>
      <c r="DC133" s="241"/>
      <c r="DD133" s="241"/>
      <c r="DE133" s="241"/>
      <c r="DF133" s="241"/>
      <c r="DG133" s="241"/>
      <c r="DH133" s="241"/>
      <c r="DI133" s="482"/>
      <c r="DJ133" s="333">
        <v>4</v>
      </c>
      <c r="DK133" s="244"/>
      <c r="DL133" s="244"/>
      <c r="DM133" s="244"/>
      <c r="DN133" s="244"/>
      <c r="DO133" s="244"/>
      <c r="DP133" s="244"/>
      <c r="DQ133" s="244"/>
      <c r="DR133" s="244"/>
      <c r="DS133" s="472"/>
      <c r="DT133" s="402">
        <f t="shared" si="94"/>
        <v>0</v>
      </c>
      <c r="DU133" s="100">
        <f t="shared" si="95"/>
        <v>1</v>
      </c>
      <c r="DV133" s="100">
        <f t="shared" si="96"/>
        <v>0</v>
      </c>
      <c r="DW133" s="100">
        <f t="shared" si="97"/>
        <v>0</v>
      </c>
      <c r="DX133" s="100">
        <f t="shared" si="98"/>
        <v>0</v>
      </c>
      <c r="DY133" s="229">
        <f t="shared" si="99"/>
        <v>0</v>
      </c>
      <c r="DZ133" s="100">
        <f t="shared" si="100"/>
        <v>1</v>
      </c>
      <c r="EA133" s="400">
        <f t="shared" si="101"/>
        <v>0</v>
      </c>
      <c r="EB133" s="402">
        <f t="shared" si="102"/>
        <v>0</v>
      </c>
      <c r="EC133" s="19">
        <f t="shared" si="103"/>
        <v>0</v>
      </c>
      <c r="ED133" s="19">
        <f t="shared" si="104"/>
        <v>1</v>
      </c>
      <c r="EE133" s="19">
        <f t="shared" si="105"/>
        <v>0</v>
      </c>
      <c r="EF133" s="402">
        <f t="shared" si="106"/>
        <v>0</v>
      </c>
      <c r="EG133" s="400">
        <f t="shared" si="107"/>
        <v>0</v>
      </c>
      <c r="EH133" s="400">
        <f t="shared" si="108"/>
        <v>1</v>
      </c>
      <c r="EI133" s="402">
        <f t="shared" si="109"/>
        <v>0</v>
      </c>
      <c r="EJ133" s="229">
        <f t="shared" si="110"/>
        <v>2</v>
      </c>
      <c r="EK133" s="398">
        <f t="shared" si="111"/>
        <v>443.8</v>
      </c>
      <c r="EL133" s="398">
        <f t="shared" si="112"/>
        <v>34.22</v>
      </c>
      <c r="EM133" s="398">
        <f t="shared" si="113"/>
        <v>63.86</v>
      </c>
      <c r="EN133" s="398">
        <f t="shared" si="114"/>
        <v>186.4</v>
      </c>
      <c r="EO133" s="398">
        <f t="shared" si="115"/>
        <v>0.6</v>
      </c>
      <c r="EP133" s="398">
        <f t="shared" si="116"/>
        <v>4.3</v>
      </c>
      <c r="EQ133" s="398">
        <f t="shared" si="117"/>
        <v>857.1</v>
      </c>
      <c r="ER133" s="398" t="str">
        <f t="shared" si="118"/>
        <v/>
      </c>
      <c r="ES133" s="398" t="str">
        <f t="shared" si="119"/>
        <v/>
      </c>
      <c r="ET133" s="398">
        <f t="shared" si="120"/>
        <v>45.93</v>
      </c>
      <c r="EU133" s="172">
        <f t="shared" si="121"/>
        <v>705</v>
      </c>
      <c r="EV133" s="57">
        <f t="shared" si="122"/>
        <v>19.30421317279837</v>
      </c>
      <c r="EW133" s="57">
        <f t="shared" si="123"/>
        <v>0.87519181585677741</v>
      </c>
      <c r="EX133" s="57">
        <f t="shared" si="124"/>
        <v>5.254885825961737</v>
      </c>
      <c r="EY133" s="57">
        <f t="shared" si="125"/>
        <v>9.3018613703278596</v>
      </c>
      <c r="EZ133" s="57">
        <f t="shared" si="126"/>
        <v>2.1879843194457103E-2</v>
      </c>
      <c r="FA133" s="57">
        <f t="shared" si="127"/>
        <v>0.23099650819231801</v>
      </c>
      <c r="FB133" s="57">
        <f t="shared" si="128"/>
        <v>14.046881939652984</v>
      </c>
      <c r="FC133" s="57" t="str">
        <f t="shared" si="129"/>
        <v/>
      </c>
      <c r="FD133" s="57" t="str">
        <f t="shared" si="130"/>
        <v/>
      </c>
      <c r="FE133" s="57">
        <f t="shared" si="131"/>
        <v>0.95625144437065002</v>
      </c>
      <c r="FF133" s="56">
        <f t="shared" si="132"/>
        <v>19.885482187685103</v>
      </c>
      <c r="FG133" s="59">
        <f t="shared" si="133"/>
        <v>55.172189627252656</v>
      </c>
      <c r="FH133" s="59">
        <f t="shared" si="134"/>
        <v>2.5013321388674896</v>
      </c>
      <c r="FI133" s="59">
        <f t="shared" si="135"/>
        <v>15.018667410286135</v>
      </c>
      <c r="FJ133" s="59">
        <f t="shared" si="136"/>
        <v>26.585080407903</v>
      </c>
      <c r="FK133" s="59">
        <f t="shared" si="137"/>
        <v>6.2533440080331903E-2</v>
      </c>
      <c r="FL133" s="59">
        <f t="shared" si="138"/>
        <v>0.66019697561039292</v>
      </c>
      <c r="FM133" s="59">
        <f t="shared" si="139"/>
        <v>40.262078931683469</v>
      </c>
      <c r="FN133" s="59" t="str">
        <f t="shared" si="140"/>
        <v/>
      </c>
      <c r="FO133" s="59" t="str">
        <f t="shared" si="141"/>
        <v/>
      </c>
      <c r="FP133" s="59">
        <f t="shared" si="142"/>
        <v>2.7408695607459888</v>
      </c>
      <c r="FQ133" s="66">
        <f t="shared" si="143"/>
        <v>56.997051507570532</v>
      </c>
      <c r="FR133" s="331">
        <f t="shared" si="163"/>
        <v>0.14369826845839956</v>
      </c>
      <c r="FS133" s="331">
        <f t="shared" si="144"/>
        <v>0.14369826845839956</v>
      </c>
      <c r="FT133" s="400">
        <f t="shared" si="145"/>
        <v>0</v>
      </c>
      <c r="FU133" s="400">
        <f t="shared" si="146"/>
        <v>1</v>
      </c>
      <c r="FV133" s="400">
        <f t="shared" si="147"/>
        <v>0</v>
      </c>
      <c r="FW133" s="402">
        <f t="shared" si="148"/>
        <v>0</v>
      </c>
      <c r="FX133" s="222">
        <f t="shared" si="149"/>
        <v>55.172189627252656</v>
      </c>
      <c r="FY133" s="222">
        <f t="shared" si="150"/>
        <v>26.585080407903</v>
      </c>
      <c r="FZ133" s="222">
        <f t="shared" si="151"/>
        <v>0</v>
      </c>
      <c r="GA133" s="221">
        <f t="shared" si="152"/>
        <v>56.997051507570532</v>
      </c>
      <c r="GB133" s="222">
        <f t="shared" si="153"/>
        <v>40.262078931683469</v>
      </c>
      <c r="GC133" s="222">
        <f t="shared" si="154"/>
        <v>0</v>
      </c>
      <c r="GD133" s="222">
        <f t="shared" si="155"/>
        <v>0</v>
      </c>
      <c r="GE133" s="222">
        <f t="shared" si="156"/>
        <v>0</v>
      </c>
      <c r="GF133" s="222">
        <f t="shared" si="157"/>
        <v>0</v>
      </c>
      <c r="GG133" s="398">
        <f t="shared" si="158"/>
        <v>0</v>
      </c>
      <c r="GH133" s="399">
        <f t="shared" si="159"/>
        <v>0</v>
      </c>
      <c r="GI133" s="398" t="str">
        <f t="shared" si="160"/>
        <v>Na-Ca</v>
      </c>
      <c r="GJ133" s="398" t="str">
        <f t="shared" si="161"/>
        <v>Cl-HCO3</v>
      </c>
    </row>
    <row r="134" spans="1:192">
      <c r="A134" s="402">
        <f t="shared" ref="A134:A197" si="172">A133+1</f>
        <v>129</v>
      </c>
      <c r="B134" s="64" t="s">
        <v>746</v>
      </c>
      <c r="C134" s="2" t="s">
        <v>748</v>
      </c>
      <c r="D134" s="2"/>
      <c r="E134" s="2"/>
      <c r="F134" s="400">
        <v>3481540</v>
      </c>
      <c r="G134" s="400">
        <v>5585500</v>
      </c>
      <c r="H134" s="410">
        <f t="shared" ref="H134:H197" si="173">(MOD(F134,1000000)*0.9996)+125.57</f>
        <v>481472.95400000003</v>
      </c>
      <c r="I134" s="410">
        <f t="shared" ref="I134:I197" si="174">G134*0.9996+439.79</f>
        <v>5583705.5899999999</v>
      </c>
      <c r="J134" s="541">
        <v>139</v>
      </c>
      <c r="K134" s="391" t="s">
        <v>1358</v>
      </c>
      <c r="L134" s="438">
        <v>1</v>
      </c>
      <c r="Q134" s="67" t="s">
        <v>2846</v>
      </c>
      <c r="R134" s="64" t="s">
        <v>1507</v>
      </c>
      <c r="S134" s="64" t="s">
        <v>1345</v>
      </c>
      <c r="T134" s="499" t="str">
        <f t="shared" ref="T134:T197" si="175">IF(EA134=1,"T","-")</f>
        <v>-</v>
      </c>
      <c r="U134" s="499" t="str">
        <f t="shared" ref="U134:U197" si="176">IF(ED134=1,"M","-")</f>
        <v>M</v>
      </c>
      <c r="V134" s="499" t="str">
        <f t="shared" ref="V134:V197" si="177">IF(EE134=1,"B","-")</f>
        <v>-</v>
      </c>
      <c r="W134" s="499" t="str">
        <f t="shared" si="162"/>
        <v>-</v>
      </c>
      <c r="X134" s="529" t="str">
        <f t="shared" si="171"/>
        <v>Na-Ca</v>
      </c>
      <c r="Y134" s="530" t="str">
        <f t="shared" si="170"/>
        <v>Cl-HCO3</v>
      </c>
      <c r="Z134" s="60"/>
      <c r="AA134" s="51">
        <v>25024</v>
      </c>
      <c r="AB134" s="100">
        <v>1</v>
      </c>
      <c r="AC134" s="2" t="s">
        <v>405</v>
      </c>
      <c r="AD134" s="2" t="s">
        <v>1565</v>
      </c>
      <c r="AE134" s="404"/>
      <c r="AF134" s="391" t="s">
        <v>3116</v>
      </c>
      <c r="AH134" s="400">
        <v>6.8</v>
      </c>
      <c r="AR134" s="69">
        <v>4102.1000000000004</v>
      </c>
      <c r="AS134" s="507">
        <f t="shared" si="168"/>
        <v>4102.1000000000004</v>
      </c>
      <c r="AT134" s="509">
        <f t="shared" si="169"/>
        <v>-1.3976929591888028</v>
      </c>
      <c r="AU134" s="59">
        <v>1045</v>
      </c>
      <c r="AV134" s="59">
        <v>71.5</v>
      </c>
      <c r="AW134" s="330">
        <v>258</v>
      </c>
      <c r="AX134" s="59">
        <v>1801.3</v>
      </c>
      <c r="AY134" s="59">
        <v>10.1</v>
      </c>
      <c r="AZ134" s="66">
        <v>916.2</v>
      </c>
      <c r="BB134" s="398">
        <v>0</v>
      </c>
      <c r="BE134" s="398">
        <v>0</v>
      </c>
      <c r="CN134" s="143" t="s">
        <v>3116</v>
      </c>
      <c r="DB134" s="241"/>
      <c r="DC134" s="241"/>
      <c r="DD134" s="241"/>
      <c r="DE134" s="241"/>
      <c r="DF134" s="241"/>
      <c r="DG134" s="241"/>
      <c r="DH134" s="241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472"/>
      <c r="DT134" s="402">
        <f t="shared" ref="DT134:DT197" si="178">IF(AB134=1,1,0)</f>
        <v>1</v>
      </c>
      <c r="DU134" s="100">
        <f t="shared" ref="DU134:DU197" si="179">IF(L134&lt;10,1,IF(L134=10,1,0))</f>
        <v>1</v>
      </c>
      <c r="DV134" s="100">
        <f t="shared" ref="DV134:DV197" si="180">IF(DU134=1,0,IF(L134&lt;100,1,IF(L134=100,1,0)))</f>
        <v>0</v>
      </c>
      <c r="DW134" s="100">
        <f t="shared" ref="DW134:DW197" si="181">IF(DU134+DV134=1,0,IF(L134&lt;400,1,IF(L134=400,1,0)))</f>
        <v>0</v>
      </c>
      <c r="DX134" s="100">
        <f t="shared" ref="DX134:DX197" si="182">IF(DU134+DV134+DW134=1,0,IF(L134&lt;10000,1,0))</f>
        <v>0</v>
      </c>
      <c r="DY134" s="229">
        <f t="shared" ref="DY134:DY197" si="183">IF(DU134+DV134+DW134+DX134=1,0,1)</f>
        <v>0</v>
      </c>
      <c r="DZ134" s="100">
        <f t="shared" ref="DZ134:DZ197" si="184">IF(AF134&lt;20,1,IF(AF134=20,1,0))</f>
        <v>0</v>
      </c>
      <c r="EA134" s="400">
        <f t="shared" ref="EA134:EA197" si="185">IF(DZ134=1,0,IF(AF134&lt;100,1,0))</f>
        <v>0</v>
      </c>
      <c r="EB134" s="402">
        <f t="shared" ref="EB134:EB197" si="186">IF(DZ134+EA134=1,0,1)</f>
        <v>1</v>
      </c>
      <c r="EC134" s="19">
        <f t="shared" ref="EC134:EC197" si="187">IF(EE134+ED134=1,0,IF(AS134&gt;0,1,0))</f>
        <v>0</v>
      </c>
      <c r="ED134" s="19">
        <f t="shared" ref="ED134:ED197" si="188">IF(EE134=1,0,IF(AS134&gt;1000,1,IF(AS134=1000,1,0)))</f>
        <v>1</v>
      </c>
      <c r="EE134" s="19">
        <f t="shared" ref="EE134:EE197" si="189">IF(AU134+AX134&gt;14000,1,IF(AU134+AX134=14000,1,0))</f>
        <v>0</v>
      </c>
      <c r="EF134" s="402">
        <f t="shared" ref="EF134:EF197" si="190">IF(EE134+ED134+EC134=1,0,1)</f>
        <v>0</v>
      </c>
      <c r="EG134" s="400">
        <f t="shared" ref="EG134:EG197" si="191">IF(CN134&lt;1000,1,0)</f>
        <v>0</v>
      </c>
      <c r="EH134" s="400">
        <f t="shared" ref="EH134:EH197" si="192">IF(EG134=1,0,IF(CN134&lt;100000,1,0))</f>
        <v>0</v>
      </c>
      <c r="EI134" s="402">
        <f t="shared" ref="EI134:EI197" si="193">IF(EG134+EH134=1,0,1)</f>
        <v>1</v>
      </c>
      <c r="EJ134" s="229">
        <f t="shared" ref="EJ134:EJ197" si="194">SUM(DW134:DX134,EA134,EE134,ED134,EH134)</f>
        <v>1</v>
      </c>
      <c r="EK134" s="398">
        <f t="shared" ref="EK134:EK197" si="195">IF(ISNUMBER(AU134),AU134,"")</f>
        <v>1045</v>
      </c>
      <c r="EL134" s="398">
        <f t="shared" ref="EL134:EL197" si="196">IF(ISNUMBER(BB134),BB134,"")</f>
        <v>0</v>
      </c>
      <c r="EM134" s="398">
        <f t="shared" ref="EM134:EM197" si="197">IF(ISNUMBER(AV134),AV134,"")</f>
        <v>71.5</v>
      </c>
      <c r="EN134" s="398">
        <f t="shared" ref="EN134:EN197" si="198">IF(ISNUMBER(AW134),AW134,"")</f>
        <v>258</v>
      </c>
      <c r="EO134" s="398" t="str">
        <f t="shared" ref="EO134:EO197" si="199">IF(ISNUMBER(BF134),BF134,"")</f>
        <v/>
      </c>
      <c r="EP134" s="398">
        <f t="shared" ref="EP134:EP197" si="200">IF(ISNUMBER(BE134),BE134,"")</f>
        <v>0</v>
      </c>
      <c r="EQ134" s="398">
        <f t="shared" ref="EQ134:EQ197" si="201">IF(ISNUMBER(AZ134),AZ134,"")</f>
        <v>916.2</v>
      </c>
      <c r="ER134" s="398" t="str">
        <f t="shared" ref="ER134:ER197" si="202">IF(ISNUMBER(BL134),BL134,"")</f>
        <v/>
      </c>
      <c r="ES134" s="398" t="str">
        <f t="shared" ref="ES134:ES197" si="203">IF(ISNUMBER(BJ134),BJ134,"")</f>
        <v/>
      </c>
      <c r="ET134" s="398">
        <f t="shared" ref="ET134:ET197" si="204">IF(ISNUMBER(AY134),AY134,"")</f>
        <v>10.1</v>
      </c>
      <c r="EU134" s="172">
        <f t="shared" ref="EU134:EU197" si="205">IF(ISNUMBER(AX134),AX134,"")</f>
        <v>1801.3</v>
      </c>
      <c r="EV134" s="57">
        <f t="shared" ref="EV134:EV197" si="206">IF(ISNUMBER(EK134),EK134*EV$4,"")</f>
        <v>45.454940886828069</v>
      </c>
      <c r="EW134" s="57">
        <f t="shared" ref="EW134:EW197" si="207">IF(ISNUMBER(EL134),EL134*EW$4,"")</f>
        <v>0</v>
      </c>
      <c r="EX134" s="57">
        <f t="shared" ref="EX134:EX197" si="208">IF(ISNUMBER(EM134),EM134*EX$4,"")</f>
        <v>5.8835630528697802</v>
      </c>
      <c r="EY134" s="57">
        <f t="shared" ref="EY134:EY197" si="209">IF(ISNUMBER(EN134),EN134*EY$4,"")</f>
        <v>12.87489395678427</v>
      </c>
      <c r="EZ134" s="57" t="str">
        <f t="shared" ref="EZ134:EZ197" si="210">IF(ISNUMBER(EO134),EO134*EZ$4,"")</f>
        <v/>
      </c>
      <c r="FA134" s="57">
        <f t="shared" ref="FA134:FA197" si="211">IF(ISNUMBER(EP134),EP134*FA$4,"")</f>
        <v>0</v>
      </c>
      <c r="FB134" s="57">
        <f t="shared" ref="FB134:FB197" si="212">IF(ISNUMBER(EQ134),EQ134*FB$4,"")</f>
        <v>15.015462878438996</v>
      </c>
      <c r="FC134" s="57" t="str">
        <f t="shared" ref="FC134:FC197" si="213">IF(ISNUMBER(ER134),ER134*FC$4,"")</f>
        <v/>
      </c>
      <c r="FD134" s="57" t="str">
        <f t="shared" ref="FD134:FD197" si="214">IF(ISNUMBER(ES134),ES134*FD$4,"")</f>
        <v/>
      </c>
      <c r="FE134" s="57">
        <f t="shared" ref="FE134:FE197" si="215">IF(ISNUMBER(ET134),ET134*FE$4,"")</f>
        <v>0.21027954687880612</v>
      </c>
      <c r="FF134" s="56">
        <f t="shared" ref="FF134:FF197" si="216">IF(ISNUMBER(EU134),EU134*FF$4,"")</f>
        <v>50.808112148478259</v>
      </c>
      <c r="FG134" s="59">
        <f t="shared" ref="FG134:FG197" si="217">IF(ISNUMBER(EV134),EV134/SUM($EV134:$FA134)*100,"")</f>
        <v>70.787316005462912</v>
      </c>
      <c r="FH134" s="59">
        <f t="shared" ref="FH134:FH197" si="218">IF(ISNUMBER(EW134),EW134/SUM($EV134:$FA134)*100,"")</f>
        <v>0</v>
      </c>
      <c r="FI134" s="59">
        <f t="shared" ref="FI134:FI197" si="219">IF(ISNUMBER(EX134),EX134/SUM($EV134:$FA134)*100,"")</f>
        <v>9.1625163059500796</v>
      </c>
      <c r="FJ134" s="59">
        <f t="shared" ref="FJ134:FJ197" si="220">IF(ISNUMBER(EY134),EY134/SUM($EV134:$FA134)*100,"")</f>
        <v>20.050167688587013</v>
      </c>
      <c r="FK134" s="59" t="str">
        <f t="shared" ref="FK134:FK197" si="221">IF(ISNUMBER(EZ134),EZ134/SUM($EV134:$FA134)*100,"")</f>
        <v/>
      </c>
      <c r="FL134" s="59">
        <f t="shared" ref="FL134:FL197" si="222">IF(ISNUMBER(FA134),FA134/SUM($EV134:$FA134)*100,"")</f>
        <v>0</v>
      </c>
      <c r="FM134" s="59">
        <f t="shared" ref="FM134:FM197" si="223">IF(ISNUMBER(FB134),FB134/SUM($FB134:$FF134)*100,"")</f>
        <v>22.739037385222577</v>
      </c>
      <c r="FN134" s="59" t="str">
        <f t="shared" ref="FN134:FN197" si="224">IF(ISNUMBER(FC134),FC134/SUM($FB134:$FF134)*100,"")</f>
        <v/>
      </c>
      <c r="FO134" s="59" t="str">
        <f t="shared" ref="FO134:FO197" si="225">IF(ISNUMBER(FD134),FD134/SUM($FB134:$FF134)*100,"")</f>
        <v/>
      </c>
      <c r="FP134" s="59">
        <f t="shared" ref="FP134:FP197" si="226">IF(ISNUMBER(FE134),FE134/SUM($FB134:$FF134)*100,"")</f>
        <v>0.31844202982851538</v>
      </c>
      <c r="FQ134" s="66">
        <f t="shared" ref="FQ134:FQ197" si="227">IF(ISNUMBER(FF134),FF134/SUM($FB134:$FF134)*100,"")</f>
        <v>76.942520584948909</v>
      </c>
      <c r="FR134" s="331">
        <f t="shared" si="163"/>
        <v>-1.3976929591888028</v>
      </c>
      <c r="FS134" s="331">
        <f t="shared" ref="FS134:FS197" si="228">ABS(AT134)</f>
        <v>1.3976929591888028</v>
      </c>
      <c r="FT134" s="400">
        <f t="shared" ref="FT134:FT197" si="229">IF(FS134=0,1,0)</f>
        <v>0</v>
      </c>
      <c r="FU134" s="400">
        <f t="shared" ref="FU134:FU197" si="230">IF(FT134=1,0,IF(FS134&lt;5,1,0))</f>
        <v>1</v>
      </c>
      <c r="FV134" s="400">
        <f t="shared" ref="FV134:FV197" si="231">IF(FT134+FU134=1,0,IF(FS134&lt;10,1,0))</f>
        <v>0</v>
      </c>
      <c r="FW134" s="402">
        <f t="shared" ref="FW134:FW197" si="232">IF(FT134+FU134+FV134=1,0,1)</f>
        <v>0</v>
      </c>
      <c r="FX134" s="222">
        <f t="shared" ref="FX134:FX197" si="233">IF(ISNUMBER(FG134),IF(FG134&gt;20,FG134,0),0)</f>
        <v>70.787316005462912</v>
      </c>
      <c r="FY134" s="222">
        <f t="shared" ref="FY134:FY197" si="234">IF(ISNUMBER(FJ134),IF(FJ134&gt;20,FJ134,0),0)</f>
        <v>20.050167688587013</v>
      </c>
      <c r="FZ134" s="222">
        <f t="shared" ref="FZ134:FZ197" si="235">IF(ISNUMBER(FI134),IF(FI134&gt;20,FI134,0),0)</f>
        <v>0</v>
      </c>
      <c r="GA134" s="221">
        <f t="shared" ref="GA134:GA197" si="236">IF(ISNUMBER(FQ134),IF(FQ134&gt;20,FQ134,0),0)</f>
        <v>76.942520584948909</v>
      </c>
      <c r="GB134" s="222">
        <f t="shared" ref="GB134:GB197" si="237">IF(ISNUMBER(FM134),IF(FM134&gt;20,FM134,0),0)</f>
        <v>22.739037385222577</v>
      </c>
      <c r="GC134" s="222">
        <f t="shared" ref="GC134:GC197" si="238">IF(ISNUMBER(FP134),IF(FP134&gt;20,FP134,0),0)</f>
        <v>0</v>
      </c>
      <c r="GD134" s="222">
        <f t="shared" ref="GD134:GD197" si="239">IF(ISNUMBER(FH134),IF(FH134&gt;20,FH134,0),0)</f>
        <v>0</v>
      </c>
      <c r="GE134" s="222">
        <f t="shared" ref="GE134:GE197" si="240">IF(ISNUMBER(FL134),IF(FL134&gt;20,FL134,0),0)</f>
        <v>0</v>
      </c>
      <c r="GF134" s="222">
        <f t="shared" ref="GF134:GF197" si="241">IF(ISNUMBER(FK134),IF(FK134&gt;20,FK134,0),0)</f>
        <v>0</v>
      </c>
      <c r="GG134" s="398">
        <f t="shared" ref="GG134:GG197" si="242">IF(GD134&gt;20,GD134,IF(GE134&gt;20,GE134,IF(GF134&gt;20,GF134,0)))</f>
        <v>0</v>
      </c>
      <c r="GH134" s="399">
        <f t="shared" ref="GH134:GH197" si="243">IF(ISNUMBER(FO134),IF(FO134&gt;20,FO134,0),0)</f>
        <v>0</v>
      </c>
      <c r="GI134" s="398" t="str">
        <f t="shared" ref="GI134:GI197" si="244">IF(ISNUMBER(FR134),IF(GG134&gt;0,"K/Fe/Mn",IF(FY134+FZ134=0,"Na",IF(FX134+FZ134=0,"Ca",IF(FX134+FY134=0,"Mg",IF(FZ134=0,IF(FX134&gt;FY134,"Na-Ca","Ca-Na"),IF(FY134=0,IF(FX134&gt;FZ134,"Na-Mg","Mg-Na"),IF(FX134=0,IF(FY134&gt;FZ134,"Ca-Mg","Mg-Ca"),IF(FX134&gt;FY134,IF(FX134&gt;FZ134,IF(FY134&gt;FZ134,"Na-Ca-Mg","Na-Mg-Ca"),"Mg-Na-Ca"),IF(FY134&gt;FX134,IF(FY134&gt;FZ134,IF(FX134&gt;FZ134,"Ca-Na-Mg","Ca-Mg-Na"),"Mg-Ca-Na"),"x"))))))))),"")</f>
        <v>Na-Ca</v>
      </c>
      <c r="GJ134" s="398" t="str">
        <f t="shared" ref="GJ134:GJ197" si="245">IF(ISNUMBER(FR134),IF(GH134&gt;0,"NO3",IF(GB134+GC134=0,"Cl",IF(GA134+GC134=0,"HCO3",IF(GA134+GB134=0,"SO4",IF(GC134=0,IF(GA134&gt;GB134,"Cl-HCO3","HCO3-Cl"),IF(GB134=0,IF(GA134&gt;GC134,"Cl-SO4","SO4-Cl"),IF(GA134=0,IF(GB134&gt;GC134,"HCO3-SO4","SO4-HCO3"),IF(GA134&gt;GB134,IF(GA134&gt;GC134,IF(GB134&gt;GC134,"Cl-HCO3-SO4","Cl-SO4-HCO3"),"SO4-Cl-HCO3"),IF(GB134&gt;GA134,IF(GB134&gt;GC134,IF(GA134&gt;GC134,"HCO3-Cl-SO4","HCO3-SO4-Cl"),"SO4-HCO3-Cl"),"x"))))))))),"")</f>
        <v>Cl-HCO3</v>
      </c>
    </row>
    <row r="135" spans="1:192">
      <c r="A135" s="402">
        <f t="shared" si="172"/>
        <v>130</v>
      </c>
      <c r="B135" s="64" t="s">
        <v>746</v>
      </c>
      <c r="C135" s="2" t="s">
        <v>747</v>
      </c>
      <c r="D135" s="2"/>
      <c r="E135" s="2"/>
      <c r="F135" s="400">
        <v>3482680</v>
      </c>
      <c r="G135" s="400">
        <v>5583150</v>
      </c>
      <c r="H135" s="410">
        <f t="shared" si="173"/>
        <v>482612.49800000002</v>
      </c>
      <c r="I135" s="410">
        <f t="shared" si="174"/>
        <v>5581356.5300000003</v>
      </c>
      <c r="J135" s="400">
        <v>136</v>
      </c>
      <c r="K135" s="391" t="s">
        <v>1358</v>
      </c>
      <c r="L135" s="171">
        <v>1</v>
      </c>
      <c r="Q135" s="65" t="s">
        <v>2846</v>
      </c>
      <c r="R135" s="64" t="s">
        <v>1507</v>
      </c>
      <c r="S135" s="399" t="s">
        <v>1345</v>
      </c>
      <c r="T135" s="499" t="str">
        <f t="shared" si="175"/>
        <v>-</v>
      </c>
      <c r="U135" s="499" t="str">
        <f t="shared" si="176"/>
        <v>M</v>
      </c>
      <c r="V135" s="499" t="str">
        <f t="shared" si="177"/>
        <v>-</v>
      </c>
      <c r="W135" s="499" t="str">
        <f t="shared" ref="W135:W198" si="246">IF(EH135=1,"A","-")</f>
        <v>-</v>
      </c>
      <c r="X135" s="529" t="str">
        <f t="shared" si="171"/>
        <v>Na</v>
      </c>
      <c r="Y135" s="530" t="str">
        <f t="shared" si="170"/>
        <v>Cl</v>
      </c>
      <c r="AA135" s="51">
        <v>25023</v>
      </c>
      <c r="AB135" s="100">
        <v>1</v>
      </c>
      <c r="AC135" s="398" t="s">
        <v>405</v>
      </c>
      <c r="AD135" s="2" t="s">
        <v>2990</v>
      </c>
      <c r="AE135" s="404"/>
      <c r="AF135" s="391" t="s">
        <v>3116</v>
      </c>
      <c r="AM135" s="391">
        <v>0</v>
      </c>
      <c r="AN135" s="398">
        <v>110.3</v>
      </c>
      <c r="AO135" s="399">
        <v>76.7</v>
      </c>
      <c r="AR135" s="69"/>
      <c r="AS135" s="507">
        <f t="shared" si="168"/>
        <v>15335</v>
      </c>
      <c r="AT135" s="509">
        <f t="shared" si="169"/>
        <v>4.550963935647552E-2</v>
      </c>
      <c r="AU135" s="59">
        <v>4873.7</v>
      </c>
      <c r="AV135" s="398">
        <v>138.6</v>
      </c>
      <c r="AW135" s="398">
        <v>559.9</v>
      </c>
      <c r="AX135" s="398">
        <v>7982.3</v>
      </c>
      <c r="AY135" s="398">
        <v>30.3</v>
      </c>
      <c r="AZ135" s="172">
        <v>1670.2</v>
      </c>
      <c r="BB135" s="59">
        <v>80</v>
      </c>
      <c r="BE135" s="398">
        <v>0</v>
      </c>
      <c r="BJ135" s="398">
        <v>0</v>
      </c>
      <c r="CN135" s="143" t="s">
        <v>3116</v>
      </c>
      <c r="DB135" s="241"/>
      <c r="DC135" s="241"/>
      <c r="DD135" s="241"/>
      <c r="DE135" s="241"/>
      <c r="DF135" s="241"/>
      <c r="DG135" s="241"/>
      <c r="DH135" s="241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472"/>
      <c r="DT135" s="402">
        <f t="shared" si="178"/>
        <v>1</v>
      </c>
      <c r="DU135" s="100">
        <f t="shared" si="179"/>
        <v>1</v>
      </c>
      <c r="DV135" s="100">
        <f t="shared" si="180"/>
        <v>0</v>
      </c>
      <c r="DW135" s="100">
        <f t="shared" si="181"/>
        <v>0</v>
      </c>
      <c r="DX135" s="100">
        <f t="shared" si="182"/>
        <v>0</v>
      </c>
      <c r="DY135" s="229">
        <f t="shared" si="183"/>
        <v>0</v>
      </c>
      <c r="DZ135" s="100">
        <f t="shared" si="184"/>
        <v>0</v>
      </c>
      <c r="EA135" s="400">
        <f t="shared" si="185"/>
        <v>0</v>
      </c>
      <c r="EB135" s="402">
        <f t="shared" si="186"/>
        <v>1</v>
      </c>
      <c r="EC135" s="19">
        <f t="shared" si="187"/>
        <v>0</v>
      </c>
      <c r="ED135" s="19">
        <f t="shared" si="188"/>
        <v>1</v>
      </c>
      <c r="EE135" s="19">
        <f t="shared" si="189"/>
        <v>0</v>
      </c>
      <c r="EF135" s="402">
        <f t="shared" si="190"/>
        <v>0</v>
      </c>
      <c r="EG135" s="400">
        <f t="shared" si="191"/>
        <v>0</v>
      </c>
      <c r="EH135" s="400">
        <f t="shared" si="192"/>
        <v>0</v>
      </c>
      <c r="EI135" s="402">
        <f t="shared" si="193"/>
        <v>1</v>
      </c>
      <c r="EJ135" s="229">
        <f t="shared" si="194"/>
        <v>1</v>
      </c>
      <c r="EK135" s="398">
        <f t="shared" si="195"/>
        <v>4873.7</v>
      </c>
      <c r="EL135" s="398">
        <f t="shared" si="196"/>
        <v>80</v>
      </c>
      <c r="EM135" s="398">
        <f t="shared" si="197"/>
        <v>138.6</v>
      </c>
      <c r="EN135" s="398">
        <f t="shared" si="198"/>
        <v>559.9</v>
      </c>
      <c r="EO135" s="398" t="str">
        <f t="shared" si="199"/>
        <v/>
      </c>
      <c r="EP135" s="398">
        <f t="shared" si="200"/>
        <v>0</v>
      </c>
      <c r="EQ135" s="398">
        <f t="shared" si="201"/>
        <v>1670.2</v>
      </c>
      <c r="ER135" s="398" t="str">
        <f t="shared" si="202"/>
        <v/>
      </c>
      <c r="ES135" s="398">
        <f t="shared" si="203"/>
        <v>0</v>
      </c>
      <c r="ET135" s="398">
        <f t="shared" si="204"/>
        <v>30.3</v>
      </c>
      <c r="EU135" s="172">
        <f t="shared" si="205"/>
        <v>7982.3</v>
      </c>
      <c r="EV135" s="57">
        <f t="shared" si="206"/>
        <v>211.99401473697029</v>
      </c>
      <c r="EW135" s="57">
        <f t="shared" si="207"/>
        <v>2.0460358056265986</v>
      </c>
      <c r="EX135" s="57">
        <f t="shared" si="208"/>
        <v>11.40506068710142</v>
      </c>
      <c r="EY135" s="57">
        <f t="shared" si="209"/>
        <v>27.940515993812063</v>
      </c>
      <c r="EZ135" s="57" t="str">
        <f t="shared" si="210"/>
        <v/>
      </c>
      <c r="FA135" s="57">
        <f t="shared" si="211"/>
        <v>0</v>
      </c>
      <c r="FB135" s="57">
        <f t="shared" si="212"/>
        <v>27.372654550937362</v>
      </c>
      <c r="FC135" s="57" t="str">
        <f t="shared" si="213"/>
        <v/>
      </c>
      <c r="FD135" s="57">
        <f t="shared" si="214"/>
        <v>0</v>
      </c>
      <c r="FE135" s="57">
        <f t="shared" si="215"/>
        <v>0.63083864063641837</v>
      </c>
      <c r="FF135" s="56">
        <f t="shared" si="216"/>
        <v>225.15160917270751</v>
      </c>
      <c r="FG135" s="59">
        <f t="shared" si="217"/>
        <v>83.664577608410013</v>
      </c>
      <c r="FH135" s="59">
        <f t="shared" si="218"/>
        <v>0.80747903030103585</v>
      </c>
      <c r="FI135" s="59">
        <f t="shared" si="219"/>
        <v>4.5010685144509264</v>
      </c>
      <c r="FJ135" s="59">
        <f t="shared" si="220"/>
        <v>11.026874846838041</v>
      </c>
      <c r="FK135" s="59" t="str">
        <f t="shared" si="221"/>
        <v/>
      </c>
      <c r="FL135" s="59">
        <f t="shared" si="222"/>
        <v>0</v>
      </c>
      <c r="FM135" s="59">
        <f t="shared" si="223"/>
        <v>10.812602351403164</v>
      </c>
      <c r="FN135" s="59" t="str">
        <f t="shared" si="224"/>
        <v/>
      </c>
      <c r="FO135" s="59">
        <f t="shared" si="225"/>
        <v>0</v>
      </c>
      <c r="FP135" s="59">
        <f t="shared" si="226"/>
        <v>0.24919056923793059</v>
      </c>
      <c r="FQ135" s="66">
        <f t="shared" si="227"/>
        <v>88.938207079358904</v>
      </c>
      <c r="FR135" s="331">
        <f t="shared" ref="FR135:FR198" si="247">IFERROR((SUM(EV135:FA135)-SUM(FB135:FF135))/SUM(EV135:FF135)*100,"")</f>
        <v>4.550963935647552E-2</v>
      </c>
      <c r="FS135" s="331">
        <f t="shared" si="228"/>
        <v>4.550963935647552E-2</v>
      </c>
      <c r="FT135" s="400">
        <f t="shared" si="229"/>
        <v>0</v>
      </c>
      <c r="FU135" s="400">
        <f t="shared" si="230"/>
        <v>1</v>
      </c>
      <c r="FV135" s="400">
        <f t="shared" si="231"/>
        <v>0</v>
      </c>
      <c r="FW135" s="402">
        <f t="shared" si="232"/>
        <v>0</v>
      </c>
      <c r="FX135" s="222">
        <f t="shared" si="233"/>
        <v>83.664577608410013</v>
      </c>
      <c r="FY135" s="222">
        <f t="shared" si="234"/>
        <v>0</v>
      </c>
      <c r="FZ135" s="222">
        <f t="shared" si="235"/>
        <v>0</v>
      </c>
      <c r="GA135" s="221">
        <f t="shared" si="236"/>
        <v>88.938207079358904</v>
      </c>
      <c r="GB135" s="222">
        <f t="shared" si="237"/>
        <v>0</v>
      </c>
      <c r="GC135" s="222">
        <f t="shared" si="238"/>
        <v>0</v>
      </c>
      <c r="GD135" s="222">
        <f t="shared" si="239"/>
        <v>0</v>
      </c>
      <c r="GE135" s="222">
        <f t="shared" si="240"/>
        <v>0</v>
      </c>
      <c r="GF135" s="222">
        <f t="shared" si="241"/>
        <v>0</v>
      </c>
      <c r="GG135" s="398">
        <f t="shared" si="242"/>
        <v>0</v>
      </c>
      <c r="GH135" s="399">
        <f t="shared" si="243"/>
        <v>0</v>
      </c>
      <c r="GI135" s="398" t="str">
        <f t="shared" si="244"/>
        <v>Na</v>
      </c>
      <c r="GJ135" s="398" t="str">
        <f t="shared" si="245"/>
        <v>Cl</v>
      </c>
    </row>
    <row r="136" spans="1:192" s="69" customFormat="1">
      <c r="A136" s="402">
        <f t="shared" si="172"/>
        <v>131</v>
      </c>
      <c r="B136" s="64" t="s">
        <v>746</v>
      </c>
      <c r="C136" s="398" t="s">
        <v>737</v>
      </c>
      <c r="D136" s="398"/>
      <c r="E136" s="398"/>
      <c r="F136" s="400">
        <v>3482030</v>
      </c>
      <c r="G136" s="400">
        <v>5584630</v>
      </c>
      <c r="H136" s="410">
        <f t="shared" si="173"/>
        <v>481962.75800000003</v>
      </c>
      <c r="I136" s="410">
        <f t="shared" si="174"/>
        <v>5582835.9380000001</v>
      </c>
      <c r="J136" s="400">
        <v>137</v>
      </c>
      <c r="K136" s="391" t="s">
        <v>1358</v>
      </c>
      <c r="L136" s="438">
        <v>1</v>
      </c>
      <c r="M136" s="19"/>
      <c r="N136" s="408"/>
      <c r="O136" s="19"/>
      <c r="P136" s="19"/>
      <c r="Q136" s="64" t="s">
        <v>2846</v>
      </c>
      <c r="R136" s="64" t="s">
        <v>1507</v>
      </c>
      <c r="S136" s="399" t="s">
        <v>1345</v>
      </c>
      <c r="T136" s="499" t="str">
        <f t="shared" si="175"/>
        <v>-</v>
      </c>
      <c r="U136" s="499" t="str">
        <f t="shared" si="176"/>
        <v>M</v>
      </c>
      <c r="V136" s="499" t="str">
        <f t="shared" si="177"/>
        <v>-</v>
      </c>
      <c r="W136" s="499" t="str">
        <f t="shared" si="246"/>
        <v>-</v>
      </c>
      <c r="X136" s="529" t="str">
        <f t="shared" si="171"/>
        <v>Na-Ca</v>
      </c>
      <c r="Y136" s="530" t="str">
        <f t="shared" si="170"/>
        <v>Cl</v>
      </c>
      <c r="Z136" s="172"/>
      <c r="AA136" s="51">
        <v>25024</v>
      </c>
      <c r="AB136" s="100">
        <v>1</v>
      </c>
      <c r="AC136" s="398" t="s">
        <v>405</v>
      </c>
      <c r="AD136" s="2" t="s">
        <v>1505</v>
      </c>
      <c r="AE136" s="404"/>
      <c r="AF136" s="391" t="s">
        <v>3116</v>
      </c>
      <c r="AG136" s="400"/>
      <c r="AH136" s="400">
        <v>6.9</v>
      </c>
      <c r="AI136" s="391"/>
      <c r="AJ136" s="400"/>
      <c r="AK136" s="400"/>
      <c r="AL136" s="400"/>
      <c r="AM136" s="391"/>
      <c r="AN136" s="398">
        <v>87.7</v>
      </c>
      <c r="AO136" s="399">
        <v>38.5</v>
      </c>
      <c r="AP136" s="19"/>
      <c r="AQ136" s="398"/>
      <c r="AS136" s="507">
        <f t="shared" si="168"/>
        <v>4994.4000000000005</v>
      </c>
      <c r="AT136" s="509">
        <f t="shared" si="169"/>
        <v>1.0184633544441348</v>
      </c>
      <c r="AU136" s="59">
        <v>909</v>
      </c>
      <c r="AV136" s="398">
        <v>110.7</v>
      </c>
      <c r="AW136" s="398">
        <v>444.7</v>
      </c>
      <c r="AX136" s="398">
        <v>2168.3000000000002</v>
      </c>
      <c r="AY136" s="398">
        <v>165.3</v>
      </c>
      <c r="AZ136" s="172">
        <v>839.4</v>
      </c>
      <c r="BA136" s="398"/>
      <c r="BB136" s="59">
        <v>357</v>
      </c>
      <c r="BC136" s="398"/>
      <c r="BD136" s="398"/>
      <c r="BE136" s="398">
        <v>0</v>
      </c>
      <c r="BF136" s="398"/>
      <c r="BG136" s="398"/>
      <c r="BH136" s="398"/>
      <c r="BI136" s="398"/>
      <c r="BJ136" s="398"/>
      <c r="BK136" s="398"/>
      <c r="BL136" s="399"/>
      <c r="BM136" s="398"/>
      <c r="BN136" s="172"/>
      <c r="BO136" s="398"/>
      <c r="BP136" s="398"/>
      <c r="BQ136" s="398"/>
      <c r="BR136" s="398"/>
      <c r="BS136" s="398"/>
      <c r="BT136" s="398"/>
      <c r="BU136" s="398"/>
      <c r="BV136" s="398"/>
      <c r="BW136" s="398"/>
      <c r="BX136" s="398"/>
      <c r="BY136" s="398"/>
      <c r="BZ136" s="398"/>
      <c r="CA136" s="398"/>
      <c r="CB136" s="398"/>
      <c r="CC136" s="398"/>
      <c r="CD136" s="398"/>
      <c r="CE136" s="398"/>
      <c r="CF136" s="399"/>
      <c r="CG136" s="398"/>
      <c r="CH136" s="398"/>
      <c r="CI136" s="398"/>
      <c r="CJ136" s="398"/>
      <c r="CK136" s="398"/>
      <c r="CL136" s="172"/>
      <c r="CM136" s="398"/>
      <c r="CN136" s="143" t="s">
        <v>3116</v>
      </c>
      <c r="CO136" s="399"/>
      <c r="CP136" s="398"/>
      <c r="CQ136" s="172"/>
      <c r="CR136" s="398"/>
      <c r="CS136" s="398"/>
      <c r="CT136" s="398"/>
      <c r="CU136" s="398"/>
      <c r="CV136" s="398"/>
      <c r="CW136" s="398"/>
      <c r="CX136" s="398"/>
      <c r="CY136" s="398"/>
      <c r="CZ136" s="398"/>
      <c r="DA136" s="172"/>
      <c r="DB136" s="241"/>
      <c r="DC136" s="241"/>
      <c r="DD136" s="241"/>
      <c r="DE136" s="241"/>
      <c r="DF136" s="241"/>
      <c r="DG136" s="241"/>
      <c r="DH136" s="241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472"/>
      <c r="DT136" s="402">
        <f t="shared" si="178"/>
        <v>1</v>
      </c>
      <c r="DU136" s="100">
        <f t="shared" si="179"/>
        <v>1</v>
      </c>
      <c r="DV136" s="100">
        <f t="shared" si="180"/>
        <v>0</v>
      </c>
      <c r="DW136" s="100">
        <f t="shared" si="181"/>
        <v>0</v>
      </c>
      <c r="DX136" s="100">
        <f t="shared" si="182"/>
        <v>0</v>
      </c>
      <c r="DY136" s="229">
        <f t="shared" si="183"/>
        <v>0</v>
      </c>
      <c r="DZ136" s="100">
        <f t="shared" si="184"/>
        <v>0</v>
      </c>
      <c r="EA136" s="400">
        <f t="shared" si="185"/>
        <v>0</v>
      </c>
      <c r="EB136" s="402">
        <f t="shared" si="186"/>
        <v>1</v>
      </c>
      <c r="EC136" s="19">
        <f t="shared" si="187"/>
        <v>0</v>
      </c>
      <c r="ED136" s="19">
        <f t="shared" si="188"/>
        <v>1</v>
      </c>
      <c r="EE136" s="19">
        <f t="shared" si="189"/>
        <v>0</v>
      </c>
      <c r="EF136" s="402">
        <f t="shared" si="190"/>
        <v>0</v>
      </c>
      <c r="EG136" s="400">
        <f t="shared" si="191"/>
        <v>0</v>
      </c>
      <c r="EH136" s="400">
        <f t="shared" si="192"/>
        <v>0</v>
      </c>
      <c r="EI136" s="402">
        <f t="shared" si="193"/>
        <v>1</v>
      </c>
      <c r="EJ136" s="229">
        <f t="shared" si="194"/>
        <v>1</v>
      </c>
      <c r="EK136" s="398">
        <f t="shared" si="195"/>
        <v>909</v>
      </c>
      <c r="EL136" s="398">
        <f t="shared" si="196"/>
        <v>357</v>
      </c>
      <c r="EM136" s="398">
        <f t="shared" si="197"/>
        <v>110.7</v>
      </c>
      <c r="EN136" s="398">
        <f t="shared" si="198"/>
        <v>444.7</v>
      </c>
      <c r="EO136" s="398" t="str">
        <f t="shared" si="199"/>
        <v/>
      </c>
      <c r="EP136" s="398">
        <f t="shared" si="200"/>
        <v>0</v>
      </c>
      <c r="EQ136" s="398">
        <f t="shared" si="201"/>
        <v>839.4</v>
      </c>
      <c r="ER136" s="398" t="str">
        <f t="shared" si="202"/>
        <v/>
      </c>
      <c r="ES136" s="398" t="str">
        <f t="shared" si="203"/>
        <v/>
      </c>
      <c r="ET136" s="398">
        <f t="shared" si="204"/>
        <v>165.3</v>
      </c>
      <c r="EU136" s="172">
        <f t="shared" si="205"/>
        <v>2168.3000000000002</v>
      </c>
      <c r="EV136" s="57">
        <f t="shared" si="206"/>
        <v>39.539273938877244</v>
      </c>
      <c r="EW136" s="57">
        <f t="shared" si="207"/>
        <v>9.1304347826086953</v>
      </c>
      <c r="EX136" s="57">
        <f t="shared" si="208"/>
        <v>9.1092367825550316</v>
      </c>
      <c r="EY136" s="57">
        <f t="shared" si="209"/>
        <v>22.191726134038621</v>
      </c>
      <c r="EZ136" s="57" t="str">
        <f t="shared" si="210"/>
        <v/>
      </c>
      <c r="FA136" s="57">
        <f t="shared" si="211"/>
        <v>0</v>
      </c>
      <c r="FB136" s="57">
        <f t="shared" si="212"/>
        <v>13.756799323468339</v>
      </c>
      <c r="FC136" s="57" t="str">
        <f t="shared" si="213"/>
        <v/>
      </c>
      <c r="FD136" s="57" t="str">
        <f t="shared" si="214"/>
        <v/>
      </c>
      <c r="FE136" s="57">
        <f t="shared" si="215"/>
        <v>3.4415058513927379</v>
      </c>
      <c r="FF136" s="56">
        <f t="shared" si="216"/>
        <v>61.159845429159731</v>
      </c>
      <c r="FG136" s="59">
        <f t="shared" si="217"/>
        <v>49.442218164452491</v>
      </c>
      <c r="FH136" s="59">
        <f t="shared" si="218"/>
        <v>11.417229086095434</v>
      </c>
      <c r="FI136" s="59">
        <f t="shared" si="219"/>
        <v>11.390721868362414</v>
      </c>
      <c r="FJ136" s="59">
        <f t="shared" si="220"/>
        <v>27.749830881089661</v>
      </c>
      <c r="FK136" s="59" t="str">
        <f t="shared" si="221"/>
        <v/>
      </c>
      <c r="FL136" s="59">
        <f t="shared" si="222"/>
        <v>0</v>
      </c>
      <c r="FM136" s="59">
        <f t="shared" si="223"/>
        <v>17.556309353174594</v>
      </c>
      <c r="FN136" s="59" t="str">
        <f t="shared" si="224"/>
        <v/>
      </c>
      <c r="FO136" s="59" t="str">
        <f t="shared" si="225"/>
        <v/>
      </c>
      <c r="FP136" s="59">
        <f t="shared" si="226"/>
        <v>4.3920202619179012</v>
      </c>
      <c r="FQ136" s="66">
        <f t="shared" si="227"/>
        <v>78.051670384907496</v>
      </c>
      <c r="FR136" s="331">
        <f t="shared" si="247"/>
        <v>1.0184633544441348</v>
      </c>
      <c r="FS136" s="331">
        <f t="shared" si="228"/>
        <v>1.0184633544441348</v>
      </c>
      <c r="FT136" s="400">
        <f t="shared" si="229"/>
        <v>0</v>
      </c>
      <c r="FU136" s="400">
        <f t="shared" si="230"/>
        <v>1</v>
      </c>
      <c r="FV136" s="400">
        <f t="shared" si="231"/>
        <v>0</v>
      </c>
      <c r="FW136" s="402">
        <f t="shared" si="232"/>
        <v>0</v>
      </c>
      <c r="FX136" s="222">
        <f t="shared" si="233"/>
        <v>49.442218164452491</v>
      </c>
      <c r="FY136" s="222">
        <f t="shared" si="234"/>
        <v>27.749830881089661</v>
      </c>
      <c r="FZ136" s="222">
        <f t="shared" si="235"/>
        <v>0</v>
      </c>
      <c r="GA136" s="221">
        <f t="shared" si="236"/>
        <v>78.051670384907496</v>
      </c>
      <c r="GB136" s="222">
        <f t="shared" si="237"/>
        <v>0</v>
      </c>
      <c r="GC136" s="222">
        <f t="shared" si="238"/>
        <v>0</v>
      </c>
      <c r="GD136" s="222">
        <f t="shared" si="239"/>
        <v>0</v>
      </c>
      <c r="GE136" s="222">
        <f t="shared" si="240"/>
        <v>0</v>
      </c>
      <c r="GF136" s="222">
        <f t="shared" si="241"/>
        <v>0</v>
      </c>
      <c r="GG136" s="398">
        <f t="shared" si="242"/>
        <v>0</v>
      </c>
      <c r="GH136" s="399">
        <f t="shared" si="243"/>
        <v>0</v>
      </c>
      <c r="GI136" s="398" t="str">
        <f t="shared" si="244"/>
        <v>Na-Ca</v>
      </c>
      <c r="GJ136" s="398" t="str">
        <f t="shared" si="245"/>
        <v>Cl</v>
      </c>
    </row>
    <row r="137" spans="1:192">
      <c r="A137" s="402">
        <f t="shared" si="172"/>
        <v>132</v>
      </c>
      <c r="B137" s="64" t="s">
        <v>746</v>
      </c>
      <c r="C137" s="398" t="s">
        <v>737</v>
      </c>
      <c r="F137" s="400">
        <v>3482690</v>
      </c>
      <c r="G137" s="400">
        <v>5583150</v>
      </c>
      <c r="H137" s="410">
        <f t="shared" si="173"/>
        <v>482622.49400000001</v>
      </c>
      <c r="I137" s="410">
        <f t="shared" si="174"/>
        <v>5581356.5300000003</v>
      </c>
      <c r="J137" s="400">
        <v>136</v>
      </c>
      <c r="K137" s="391" t="s">
        <v>1358</v>
      </c>
      <c r="L137" s="438">
        <v>1</v>
      </c>
      <c r="Q137" s="65" t="s">
        <v>2846</v>
      </c>
      <c r="R137" s="64" t="s">
        <v>1507</v>
      </c>
      <c r="S137" s="399" t="s">
        <v>1345</v>
      </c>
      <c r="T137" s="499" t="str">
        <f t="shared" si="175"/>
        <v>-</v>
      </c>
      <c r="U137" s="499" t="str">
        <f t="shared" si="176"/>
        <v>M</v>
      </c>
      <c r="V137" s="499" t="str">
        <f t="shared" si="177"/>
        <v>-</v>
      </c>
      <c r="W137" s="499" t="str">
        <f t="shared" si="246"/>
        <v>-</v>
      </c>
      <c r="X137" s="529" t="str">
        <f t="shared" si="171"/>
        <v>Na-Ca</v>
      </c>
      <c r="Y137" s="530" t="str">
        <f t="shared" si="170"/>
        <v>Cl-HCO3</v>
      </c>
      <c r="AA137" s="51">
        <v>25024</v>
      </c>
      <c r="AB137" s="100">
        <v>1</v>
      </c>
      <c r="AC137" s="398" t="s">
        <v>405</v>
      </c>
      <c r="AD137" s="2" t="s">
        <v>1505</v>
      </c>
      <c r="AE137" s="404"/>
      <c r="AF137" s="391" t="s">
        <v>3116</v>
      </c>
      <c r="AN137" s="398">
        <v>35.6</v>
      </c>
      <c r="AO137" s="399">
        <v>36.700000000000003</v>
      </c>
      <c r="AR137" s="69"/>
      <c r="AS137" s="507">
        <f t="shared" si="168"/>
        <v>2050.5</v>
      </c>
      <c r="AT137" s="509">
        <f t="shared" si="169"/>
        <v>-1.6583855875411482</v>
      </c>
      <c r="AU137" s="398">
        <v>375.5</v>
      </c>
      <c r="AV137" s="59">
        <v>37</v>
      </c>
      <c r="AW137" s="398">
        <v>193.9</v>
      </c>
      <c r="AX137" s="398">
        <v>593.4</v>
      </c>
      <c r="AY137" s="398">
        <v>33.1</v>
      </c>
      <c r="AZ137" s="172">
        <v>799.1</v>
      </c>
      <c r="BB137" s="398">
        <v>18.5</v>
      </c>
      <c r="BE137" s="398">
        <v>0</v>
      </c>
      <c r="CN137" s="143" t="s">
        <v>3116</v>
      </c>
      <c r="DB137" s="241"/>
      <c r="DC137" s="241"/>
      <c r="DD137" s="241"/>
      <c r="DE137" s="241"/>
      <c r="DF137" s="241"/>
      <c r="DG137" s="241"/>
      <c r="DH137" s="241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472"/>
      <c r="DT137" s="402">
        <f t="shared" si="178"/>
        <v>1</v>
      </c>
      <c r="DU137" s="100">
        <f t="shared" si="179"/>
        <v>1</v>
      </c>
      <c r="DV137" s="100">
        <f t="shared" si="180"/>
        <v>0</v>
      </c>
      <c r="DW137" s="100">
        <f t="shared" si="181"/>
        <v>0</v>
      </c>
      <c r="DX137" s="100">
        <f t="shared" si="182"/>
        <v>0</v>
      </c>
      <c r="DY137" s="229">
        <f t="shared" si="183"/>
        <v>0</v>
      </c>
      <c r="DZ137" s="100">
        <f t="shared" si="184"/>
        <v>0</v>
      </c>
      <c r="EA137" s="400">
        <f t="shared" si="185"/>
        <v>0</v>
      </c>
      <c r="EB137" s="402">
        <f t="shared" si="186"/>
        <v>1</v>
      </c>
      <c r="EC137" s="19">
        <f t="shared" si="187"/>
        <v>0</v>
      </c>
      <c r="ED137" s="19">
        <f t="shared" si="188"/>
        <v>1</v>
      </c>
      <c r="EE137" s="19">
        <f t="shared" si="189"/>
        <v>0</v>
      </c>
      <c r="EF137" s="402">
        <f t="shared" si="190"/>
        <v>0</v>
      </c>
      <c r="EG137" s="400">
        <f t="shared" si="191"/>
        <v>0</v>
      </c>
      <c r="EH137" s="400">
        <f t="shared" si="192"/>
        <v>0</v>
      </c>
      <c r="EI137" s="402">
        <f t="shared" si="193"/>
        <v>1</v>
      </c>
      <c r="EJ137" s="229">
        <f t="shared" si="194"/>
        <v>1</v>
      </c>
      <c r="EK137" s="398">
        <f t="shared" si="195"/>
        <v>375.5</v>
      </c>
      <c r="EL137" s="398">
        <f t="shared" si="196"/>
        <v>18.5</v>
      </c>
      <c r="EM137" s="398">
        <f t="shared" si="197"/>
        <v>37</v>
      </c>
      <c r="EN137" s="398">
        <f t="shared" si="198"/>
        <v>193.9</v>
      </c>
      <c r="EO137" s="398" t="str">
        <f t="shared" si="199"/>
        <v/>
      </c>
      <c r="EP137" s="398">
        <f t="shared" si="200"/>
        <v>0</v>
      </c>
      <c r="EQ137" s="398">
        <f t="shared" si="201"/>
        <v>799.1</v>
      </c>
      <c r="ER137" s="398" t="str">
        <f t="shared" si="202"/>
        <v/>
      </c>
      <c r="ES137" s="398" t="str">
        <f t="shared" si="203"/>
        <v/>
      </c>
      <c r="ET137" s="398">
        <f t="shared" si="204"/>
        <v>33.1</v>
      </c>
      <c r="EU137" s="172">
        <f t="shared" si="205"/>
        <v>593.4</v>
      </c>
      <c r="EV137" s="57">
        <f t="shared" si="206"/>
        <v>16.333330433496595</v>
      </c>
      <c r="EW137" s="57">
        <f t="shared" si="207"/>
        <v>0.47314578005115088</v>
      </c>
      <c r="EX137" s="57">
        <f t="shared" si="208"/>
        <v>3.0446410203661802</v>
      </c>
      <c r="EY137" s="57">
        <f t="shared" si="209"/>
        <v>9.6761315434901931</v>
      </c>
      <c r="EZ137" s="57" t="str">
        <f t="shared" si="210"/>
        <v/>
      </c>
      <c r="FA137" s="57">
        <f t="shared" si="211"/>
        <v>0</v>
      </c>
      <c r="FB137" s="57">
        <f t="shared" si="212"/>
        <v>13.096328734076186</v>
      </c>
      <c r="FC137" s="57" t="str">
        <f t="shared" si="213"/>
        <v/>
      </c>
      <c r="FD137" s="57" t="str">
        <f t="shared" si="214"/>
        <v/>
      </c>
      <c r="FE137" s="57">
        <f t="shared" si="215"/>
        <v>0.68913396056321607</v>
      </c>
      <c r="FF137" s="56">
        <f t="shared" si="216"/>
        <v>16.737652666911117</v>
      </c>
      <c r="FG137" s="59">
        <f t="shared" si="217"/>
        <v>55.316127000615658</v>
      </c>
      <c r="FH137" s="59">
        <f t="shared" si="218"/>
        <v>1.6024038799484366</v>
      </c>
      <c r="FI137" s="59">
        <f t="shared" si="219"/>
        <v>10.311292607444374</v>
      </c>
      <c r="FJ137" s="59">
        <f t="shared" si="220"/>
        <v>32.770176511991536</v>
      </c>
      <c r="FK137" s="59" t="str">
        <f t="shared" si="221"/>
        <v/>
      </c>
      <c r="FL137" s="59">
        <f t="shared" si="222"/>
        <v>0</v>
      </c>
      <c r="FM137" s="59">
        <f t="shared" si="223"/>
        <v>42.906264904313865</v>
      </c>
      <c r="FN137" s="59" t="str">
        <f t="shared" si="224"/>
        <v/>
      </c>
      <c r="FO137" s="59" t="str">
        <f t="shared" si="225"/>
        <v/>
      </c>
      <c r="FP137" s="59">
        <f t="shared" si="226"/>
        <v>2.257744507401453</v>
      </c>
      <c r="FQ137" s="66">
        <f t="shared" si="227"/>
        <v>54.83599058828468</v>
      </c>
      <c r="FR137" s="331">
        <f t="shared" si="247"/>
        <v>-1.6583855875411482</v>
      </c>
      <c r="FS137" s="331">
        <f t="shared" si="228"/>
        <v>1.6583855875411482</v>
      </c>
      <c r="FT137" s="400">
        <f t="shared" si="229"/>
        <v>0</v>
      </c>
      <c r="FU137" s="400">
        <f t="shared" si="230"/>
        <v>1</v>
      </c>
      <c r="FV137" s="400">
        <f t="shared" si="231"/>
        <v>0</v>
      </c>
      <c r="FW137" s="402">
        <f t="shared" si="232"/>
        <v>0</v>
      </c>
      <c r="FX137" s="222">
        <f t="shared" si="233"/>
        <v>55.316127000615658</v>
      </c>
      <c r="FY137" s="222">
        <f t="shared" si="234"/>
        <v>32.770176511991536</v>
      </c>
      <c r="FZ137" s="222">
        <f t="shared" si="235"/>
        <v>0</v>
      </c>
      <c r="GA137" s="221">
        <f t="shared" si="236"/>
        <v>54.83599058828468</v>
      </c>
      <c r="GB137" s="222">
        <f t="shared" si="237"/>
        <v>42.906264904313865</v>
      </c>
      <c r="GC137" s="222">
        <f t="shared" si="238"/>
        <v>0</v>
      </c>
      <c r="GD137" s="222">
        <f t="shared" si="239"/>
        <v>0</v>
      </c>
      <c r="GE137" s="222">
        <f t="shared" si="240"/>
        <v>0</v>
      </c>
      <c r="GF137" s="222">
        <f t="shared" si="241"/>
        <v>0</v>
      </c>
      <c r="GG137" s="398">
        <f t="shared" si="242"/>
        <v>0</v>
      </c>
      <c r="GH137" s="399">
        <f t="shared" si="243"/>
        <v>0</v>
      </c>
      <c r="GI137" s="398" t="str">
        <f t="shared" si="244"/>
        <v>Na-Ca</v>
      </c>
      <c r="GJ137" s="398" t="str">
        <f t="shared" si="245"/>
        <v>Cl-HCO3</v>
      </c>
    </row>
    <row r="138" spans="1:192">
      <c r="A138" s="402">
        <f t="shared" si="172"/>
        <v>133</v>
      </c>
      <c r="B138" s="64" t="s">
        <v>746</v>
      </c>
      <c r="C138" s="398" t="s">
        <v>198</v>
      </c>
      <c r="F138" s="400">
        <v>3482750</v>
      </c>
      <c r="G138" s="400">
        <v>5583300</v>
      </c>
      <c r="H138" s="410">
        <f t="shared" si="173"/>
        <v>482682.47000000003</v>
      </c>
      <c r="I138" s="410">
        <f t="shared" si="174"/>
        <v>5581506.4700000007</v>
      </c>
      <c r="J138" s="400">
        <v>137</v>
      </c>
      <c r="K138" s="391" t="s">
        <v>1357</v>
      </c>
      <c r="L138" s="19">
        <v>0</v>
      </c>
      <c r="Q138" s="64" t="s">
        <v>2846</v>
      </c>
      <c r="R138" s="64" t="s">
        <v>1507</v>
      </c>
      <c r="S138" s="399" t="s">
        <v>1345</v>
      </c>
      <c r="T138" s="499" t="str">
        <f t="shared" si="175"/>
        <v>-</v>
      </c>
      <c r="U138" s="499" t="str">
        <f t="shared" si="176"/>
        <v>M</v>
      </c>
      <c r="V138" s="499" t="str">
        <f t="shared" si="177"/>
        <v>-</v>
      </c>
      <c r="W138" s="499" t="str">
        <f t="shared" si="246"/>
        <v>A</v>
      </c>
      <c r="X138" s="529" t="str">
        <f t="shared" si="171"/>
        <v>Na-Ca</v>
      </c>
      <c r="Y138" s="530" t="str">
        <f t="shared" si="170"/>
        <v>Cl-HCO3</v>
      </c>
      <c r="Z138" s="172" t="s">
        <v>1472</v>
      </c>
      <c r="AA138" s="51">
        <v>25023</v>
      </c>
      <c r="AB138" s="100">
        <v>1</v>
      </c>
      <c r="AC138" s="398" t="s">
        <v>405</v>
      </c>
      <c r="AD138" s="2" t="s">
        <v>2989</v>
      </c>
      <c r="AF138" s="391">
        <v>10.7</v>
      </c>
      <c r="AH138" s="400">
        <v>5.85</v>
      </c>
      <c r="AM138" s="391">
        <v>0.04</v>
      </c>
      <c r="AN138" s="398">
        <v>37.299999999999997</v>
      </c>
      <c r="AO138" s="399">
        <v>43.1</v>
      </c>
      <c r="AR138" s="69"/>
      <c r="AS138" s="507">
        <f t="shared" si="168"/>
        <v>2622.9</v>
      </c>
      <c r="AT138" s="509">
        <f t="shared" si="169"/>
        <v>0.54705782622722288</v>
      </c>
      <c r="AU138" s="59">
        <v>584</v>
      </c>
      <c r="AV138" s="398">
        <v>44.3</v>
      </c>
      <c r="AW138" s="398">
        <v>193.9</v>
      </c>
      <c r="AX138" s="398">
        <v>819.4</v>
      </c>
      <c r="AY138" s="398">
        <v>14.4</v>
      </c>
      <c r="AZ138" s="172">
        <v>939.4</v>
      </c>
      <c r="BB138" s="398">
        <v>22.9</v>
      </c>
      <c r="BE138" s="398">
        <v>0</v>
      </c>
      <c r="BJ138" s="398">
        <v>4.5999999999999996</v>
      </c>
      <c r="CN138" s="244">
        <v>1755</v>
      </c>
      <c r="DB138" s="241"/>
      <c r="DC138" s="241"/>
      <c r="DD138" s="241"/>
      <c r="DE138" s="241"/>
      <c r="DF138" s="241"/>
      <c r="DG138" s="241"/>
      <c r="DH138" s="241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472"/>
      <c r="DT138" s="402">
        <f t="shared" si="178"/>
        <v>1</v>
      </c>
      <c r="DU138" s="100">
        <f t="shared" si="179"/>
        <v>1</v>
      </c>
      <c r="DV138" s="100">
        <f t="shared" si="180"/>
        <v>0</v>
      </c>
      <c r="DW138" s="100">
        <f t="shared" si="181"/>
        <v>0</v>
      </c>
      <c r="DX138" s="100">
        <f t="shared" si="182"/>
        <v>0</v>
      </c>
      <c r="DY138" s="229">
        <f t="shared" si="183"/>
        <v>0</v>
      </c>
      <c r="DZ138" s="100">
        <f t="shared" si="184"/>
        <v>1</v>
      </c>
      <c r="EA138" s="400">
        <f t="shared" si="185"/>
        <v>0</v>
      </c>
      <c r="EB138" s="402">
        <f t="shared" si="186"/>
        <v>0</v>
      </c>
      <c r="EC138" s="19">
        <f t="shared" si="187"/>
        <v>0</v>
      </c>
      <c r="ED138" s="19">
        <f t="shared" si="188"/>
        <v>1</v>
      </c>
      <c r="EE138" s="19">
        <f t="shared" si="189"/>
        <v>0</v>
      </c>
      <c r="EF138" s="402">
        <f t="shared" si="190"/>
        <v>0</v>
      </c>
      <c r="EG138" s="400">
        <f t="shared" si="191"/>
        <v>0</v>
      </c>
      <c r="EH138" s="400">
        <f t="shared" si="192"/>
        <v>1</v>
      </c>
      <c r="EI138" s="402">
        <f t="shared" si="193"/>
        <v>0</v>
      </c>
      <c r="EJ138" s="229">
        <f t="shared" si="194"/>
        <v>2</v>
      </c>
      <c r="EK138" s="398">
        <f t="shared" si="195"/>
        <v>584</v>
      </c>
      <c r="EL138" s="398">
        <f t="shared" si="196"/>
        <v>22.9</v>
      </c>
      <c r="EM138" s="398">
        <f t="shared" si="197"/>
        <v>44.3</v>
      </c>
      <c r="EN138" s="398">
        <f t="shared" si="198"/>
        <v>193.9</v>
      </c>
      <c r="EO138" s="398" t="str">
        <f t="shared" si="199"/>
        <v/>
      </c>
      <c r="EP138" s="398">
        <f t="shared" si="200"/>
        <v>0</v>
      </c>
      <c r="EQ138" s="398">
        <f t="shared" si="201"/>
        <v>939.4</v>
      </c>
      <c r="ER138" s="398" t="str">
        <f t="shared" si="202"/>
        <v/>
      </c>
      <c r="ES138" s="398">
        <f t="shared" si="203"/>
        <v>4.5999999999999996</v>
      </c>
      <c r="ET138" s="398">
        <f t="shared" si="204"/>
        <v>14.4</v>
      </c>
      <c r="EU138" s="172">
        <f t="shared" si="205"/>
        <v>819.4</v>
      </c>
      <c r="EV138" s="57">
        <f t="shared" si="206"/>
        <v>25.402569835318271</v>
      </c>
      <c r="EW138" s="57">
        <f t="shared" si="207"/>
        <v>0.58567774936061379</v>
      </c>
      <c r="EX138" s="57">
        <f t="shared" si="208"/>
        <v>3.6453404649249128</v>
      </c>
      <c r="EY138" s="57">
        <f t="shared" si="209"/>
        <v>9.6761315434901931</v>
      </c>
      <c r="EZ138" s="57" t="str">
        <f t="shared" si="210"/>
        <v/>
      </c>
      <c r="FA138" s="57">
        <f t="shared" si="211"/>
        <v>0</v>
      </c>
      <c r="FB138" s="57">
        <f t="shared" si="212"/>
        <v>15.395684160669713</v>
      </c>
      <c r="FC138" s="57" t="str">
        <f t="shared" si="213"/>
        <v/>
      </c>
      <c r="FD138" s="57">
        <f t="shared" si="214"/>
        <v>7.4187685166817452E-2</v>
      </c>
      <c r="FE138" s="57">
        <f t="shared" si="215"/>
        <v>0.29980450248067408</v>
      </c>
      <c r="FF138" s="56">
        <f t="shared" si="216"/>
        <v>23.112289510055561</v>
      </c>
      <c r="FG138" s="59">
        <f t="shared" si="217"/>
        <v>64.621600200325631</v>
      </c>
      <c r="FH138" s="59">
        <f t="shared" si="218"/>
        <v>1.4899056910685948</v>
      </c>
      <c r="FI138" s="59">
        <f t="shared" si="219"/>
        <v>9.2733820099936146</v>
      </c>
      <c r="FJ138" s="59">
        <f t="shared" si="220"/>
        <v>24.615112098612162</v>
      </c>
      <c r="FK138" s="59" t="str">
        <f t="shared" si="221"/>
        <v/>
      </c>
      <c r="FL138" s="59">
        <f t="shared" si="222"/>
        <v>0</v>
      </c>
      <c r="FM138" s="59">
        <f t="shared" si="223"/>
        <v>39.595951029709667</v>
      </c>
      <c r="FN138" s="59" t="str">
        <f t="shared" si="224"/>
        <v/>
      </c>
      <c r="FO138" s="59">
        <f t="shared" si="225"/>
        <v>0.19080230006128157</v>
      </c>
      <c r="FP138" s="59">
        <f t="shared" si="226"/>
        <v>0.77106312878497307</v>
      </c>
      <c r="FQ138" s="66">
        <f t="shared" si="227"/>
        <v>59.442183541444074</v>
      </c>
      <c r="FR138" s="331">
        <f t="shared" si="247"/>
        <v>0.54705782622722288</v>
      </c>
      <c r="FS138" s="331">
        <f t="shared" si="228"/>
        <v>0.54705782622722288</v>
      </c>
      <c r="FT138" s="400">
        <f t="shared" si="229"/>
        <v>0</v>
      </c>
      <c r="FU138" s="400">
        <f t="shared" si="230"/>
        <v>1</v>
      </c>
      <c r="FV138" s="400">
        <f t="shared" si="231"/>
        <v>0</v>
      </c>
      <c r="FW138" s="402">
        <f t="shared" si="232"/>
        <v>0</v>
      </c>
      <c r="FX138" s="222">
        <f t="shared" si="233"/>
        <v>64.621600200325631</v>
      </c>
      <c r="FY138" s="222">
        <f t="shared" si="234"/>
        <v>24.615112098612162</v>
      </c>
      <c r="FZ138" s="222">
        <f t="shared" si="235"/>
        <v>0</v>
      </c>
      <c r="GA138" s="221">
        <f t="shared" si="236"/>
        <v>59.442183541444074</v>
      </c>
      <c r="GB138" s="222">
        <f t="shared" si="237"/>
        <v>39.595951029709667</v>
      </c>
      <c r="GC138" s="222">
        <f t="shared" si="238"/>
        <v>0</v>
      </c>
      <c r="GD138" s="222">
        <f t="shared" si="239"/>
        <v>0</v>
      </c>
      <c r="GE138" s="222">
        <f t="shared" si="240"/>
        <v>0</v>
      </c>
      <c r="GF138" s="222">
        <f t="shared" si="241"/>
        <v>0</v>
      </c>
      <c r="GG138" s="398">
        <f t="shared" si="242"/>
        <v>0</v>
      </c>
      <c r="GH138" s="399">
        <f t="shared" si="243"/>
        <v>0</v>
      </c>
      <c r="GI138" s="398" t="str">
        <f t="shared" si="244"/>
        <v>Na-Ca</v>
      </c>
      <c r="GJ138" s="398" t="str">
        <f t="shared" si="245"/>
        <v>Cl-HCO3</v>
      </c>
    </row>
    <row r="139" spans="1:192" s="69" customFormat="1">
      <c r="A139" s="402">
        <f t="shared" si="172"/>
        <v>134</v>
      </c>
      <c r="B139" s="383" t="s">
        <v>141</v>
      </c>
      <c r="C139" s="383" t="s">
        <v>455</v>
      </c>
      <c r="D139" s="383"/>
      <c r="E139" s="383"/>
      <c r="F139" s="408">
        <v>3524980</v>
      </c>
      <c r="G139" s="408">
        <v>5565620</v>
      </c>
      <c r="H139" s="410">
        <f t="shared" si="173"/>
        <v>524895.57799999998</v>
      </c>
      <c r="I139" s="410">
        <f t="shared" si="174"/>
        <v>5563833.5420000004</v>
      </c>
      <c r="J139" s="541">
        <v>174</v>
      </c>
      <c r="K139" s="115" t="s">
        <v>1356</v>
      </c>
      <c r="L139" s="407">
        <v>58</v>
      </c>
      <c r="M139" s="407"/>
      <c r="N139" s="408"/>
      <c r="O139" s="407"/>
      <c r="P139" s="407"/>
      <c r="Q139" s="381" t="s">
        <v>786</v>
      </c>
      <c r="R139" s="383" t="s">
        <v>273</v>
      </c>
      <c r="S139" s="383" t="s">
        <v>1347</v>
      </c>
      <c r="T139" s="499" t="str">
        <f t="shared" si="175"/>
        <v>-</v>
      </c>
      <c r="U139" s="499" t="str">
        <f t="shared" si="176"/>
        <v>-</v>
      </c>
      <c r="V139" s="499" t="str">
        <f t="shared" si="177"/>
        <v>B</v>
      </c>
      <c r="W139" s="499" t="str">
        <f t="shared" si="246"/>
        <v>A</v>
      </c>
      <c r="X139" s="529" t="str">
        <f t="shared" si="171"/>
        <v>Na</v>
      </c>
      <c r="Y139" s="530" t="str">
        <f t="shared" si="170"/>
        <v>Cl</v>
      </c>
      <c r="Z139" s="70"/>
      <c r="AA139" s="177" t="s">
        <v>1566</v>
      </c>
      <c r="AB139" s="176">
        <v>1</v>
      </c>
      <c r="AC139" s="65" t="s">
        <v>2985</v>
      </c>
      <c r="AD139" s="65" t="s">
        <v>2984</v>
      </c>
      <c r="AE139" s="61" t="s">
        <v>2715</v>
      </c>
      <c r="AF139" s="397">
        <v>12.8</v>
      </c>
      <c r="AG139" s="408"/>
      <c r="AH139" s="408"/>
      <c r="AI139" s="392"/>
      <c r="AJ139" s="408">
        <v>1.2073</v>
      </c>
      <c r="AK139" s="408">
        <v>13</v>
      </c>
      <c r="AL139" s="408"/>
      <c r="AM139" s="392">
        <v>2.2200000000000002</v>
      </c>
      <c r="AO139" s="401"/>
      <c r="AP139" s="171"/>
      <c r="AS139" s="507">
        <f t="shared" si="168"/>
        <v>20757.796499999997</v>
      </c>
      <c r="AT139" s="509">
        <f t="shared" si="169"/>
        <v>0.14716150767969413</v>
      </c>
      <c r="AU139" s="74">
        <v>6190</v>
      </c>
      <c r="AV139" s="182">
        <v>180.8</v>
      </c>
      <c r="AW139" s="180">
        <v>868.5</v>
      </c>
      <c r="AX139" s="182">
        <v>10570</v>
      </c>
      <c r="AY139" s="182">
        <v>999.2</v>
      </c>
      <c r="AZ139" s="181">
        <v>1351</v>
      </c>
      <c r="BA139" s="180">
        <v>1.482</v>
      </c>
      <c r="BB139" s="180">
        <v>463.6</v>
      </c>
      <c r="BC139" s="180">
        <v>0.29499999999999998</v>
      </c>
      <c r="BD139" s="180">
        <v>1.34</v>
      </c>
      <c r="BE139" s="182">
        <v>46.87</v>
      </c>
      <c r="BF139" s="182">
        <v>6.8129999999999997</v>
      </c>
      <c r="BG139" s="180"/>
      <c r="BH139" s="180">
        <v>8.57</v>
      </c>
      <c r="BI139" s="91" t="s">
        <v>1344</v>
      </c>
      <c r="BL139" s="182"/>
      <c r="BM139" s="69">
        <v>67.650000000000006</v>
      </c>
      <c r="BN139" s="70"/>
      <c r="BP139" s="69">
        <v>1367</v>
      </c>
      <c r="BQ139" s="69">
        <v>282.5</v>
      </c>
      <c r="BR139" s="69">
        <v>27</v>
      </c>
      <c r="CF139" s="401"/>
      <c r="CL139" s="70"/>
      <c r="CN139" s="180">
        <v>2692</v>
      </c>
      <c r="CO139" s="65" t="s">
        <v>1344</v>
      </c>
      <c r="CQ139" s="70"/>
      <c r="DA139" s="70"/>
      <c r="DB139" s="182"/>
      <c r="DC139" s="182"/>
      <c r="DD139" s="182"/>
      <c r="DE139" s="182"/>
      <c r="DF139" s="182"/>
      <c r="DG139" s="182"/>
      <c r="DH139" s="182"/>
      <c r="DI139" s="180"/>
      <c r="DJ139" s="180"/>
      <c r="DK139" s="180"/>
      <c r="DL139" s="180"/>
      <c r="DM139" s="180"/>
      <c r="DN139" s="180"/>
      <c r="DO139" s="180"/>
      <c r="DP139" s="180"/>
      <c r="DQ139" s="180"/>
      <c r="DR139" s="180"/>
      <c r="DS139" s="181"/>
      <c r="DT139" s="402">
        <f t="shared" si="178"/>
        <v>1</v>
      </c>
      <c r="DU139" s="100">
        <f t="shared" si="179"/>
        <v>0</v>
      </c>
      <c r="DV139" s="100">
        <f t="shared" si="180"/>
        <v>1</v>
      </c>
      <c r="DW139" s="100">
        <f t="shared" si="181"/>
        <v>0</v>
      </c>
      <c r="DX139" s="100">
        <f t="shared" si="182"/>
        <v>0</v>
      </c>
      <c r="DY139" s="229">
        <f t="shared" si="183"/>
        <v>0</v>
      </c>
      <c r="DZ139" s="100">
        <f t="shared" si="184"/>
        <v>1</v>
      </c>
      <c r="EA139" s="400">
        <f t="shared" si="185"/>
        <v>0</v>
      </c>
      <c r="EB139" s="402">
        <f t="shared" si="186"/>
        <v>0</v>
      </c>
      <c r="EC139" s="19">
        <f t="shared" si="187"/>
        <v>0</v>
      </c>
      <c r="ED139" s="19">
        <f t="shared" si="188"/>
        <v>0</v>
      </c>
      <c r="EE139" s="19">
        <f t="shared" si="189"/>
        <v>1</v>
      </c>
      <c r="EF139" s="402">
        <f t="shared" si="190"/>
        <v>0</v>
      </c>
      <c r="EG139" s="400">
        <f t="shared" si="191"/>
        <v>0</v>
      </c>
      <c r="EH139" s="400">
        <f t="shared" si="192"/>
        <v>1</v>
      </c>
      <c r="EI139" s="402">
        <f t="shared" si="193"/>
        <v>0</v>
      </c>
      <c r="EJ139" s="229">
        <f t="shared" si="194"/>
        <v>2</v>
      </c>
      <c r="EK139" s="398">
        <f t="shared" si="195"/>
        <v>6190</v>
      </c>
      <c r="EL139" s="398">
        <f t="shared" si="196"/>
        <v>463.6</v>
      </c>
      <c r="EM139" s="398">
        <f t="shared" si="197"/>
        <v>180.8</v>
      </c>
      <c r="EN139" s="398">
        <f t="shared" si="198"/>
        <v>868.5</v>
      </c>
      <c r="EO139" s="398">
        <f t="shared" si="199"/>
        <v>6.8129999999999997</v>
      </c>
      <c r="EP139" s="398">
        <f t="shared" si="200"/>
        <v>46.87</v>
      </c>
      <c r="EQ139" s="398">
        <f t="shared" si="201"/>
        <v>1351</v>
      </c>
      <c r="ER139" s="398" t="str">
        <f t="shared" si="202"/>
        <v/>
      </c>
      <c r="ES139" s="398" t="str">
        <f t="shared" si="203"/>
        <v/>
      </c>
      <c r="ET139" s="398">
        <f t="shared" si="204"/>
        <v>999.2</v>
      </c>
      <c r="EU139" s="172">
        <f t="shared" si="205"/>
        <v>10570</v>
      </c>
      <c r="EV139" s="57">
        <f t="shared" si="206"/>
        <v>269.24984123393853</v>
      </c>
      <c r="EW139" s="57">
        <f t="shared" si="207"/>
        <v>11.856777493606138</v>
      </c>
      <c r="EX139" s="57">
        <f t="shared" si="208"/>
        <v>14.877597202221768</v>
      </c>
      <c r="EY139" s="57">
        <f t="shared" si="209"/>
        <v>43.340486052198209</v>
      </c>
      <c r="EZ139" s="57">
        <f t="shared" si="210"/>
        <v>0.2484456194730604</v>
      </c>
      <c r="FA139" s="57">
        <f t="shared" si="211"/>
        <v>2.5178619392962664</v>
      </c>
      <c r="FB139" s="57">
        <f t="shared" si="212"/>
        <v>22.141334150590573</v>
      </c>
      <c r="FC139" s="57" t="str">
        <f t="shared" si="213"/>
        <v/>
      </c>
      <c r="FD139" s="57" t="str">
        <f t="shared" si="214"/>
        <v/>
      </c>
      <c r="FE139" s="57">
        <f t="shared" si="215"/>
        <v>20.803101311020107</v>
      </c>
      <c r="FF139" s="56">
        <f t="shared" si="216"/>
        <v>298.14120102671137</v>
      </c>
      <c r="FG139" s="59">
        <f t="shared" si="217"/>
        <v>78.707079030055013</v>
      </c>
      <c r="FH139" s="59">
        <f t="shared" si="218"/>
        <v>3.4659716750592677</v>
      </c>
      <c r="FI139" s="59">
        <f t="shared" si="219"/>
        <v>4.3490173045457485</v>
      </c>
      <c r="FJ139" s="59">
        <f t="shared" si="220"/>
        <v>12.669285319828758</v>
      </c>
      <c r="FK139" s="59">
        <f t="shared" si="221"/>
        <v>7.2625591595232228E-2</v>
      </c>
      <c r="FL139" s="59">
        <f t="shared" si="222"/>
        <v>0.73602107891597657</v>
      </c>
      <c r="FM139" s="59">
        <f t="shared" si="223"/>
        <v>6.4914296534291731</v>
      </c>
      <c r="FN139" s="59" t="str">
        <f t="shared" si="224"/>
        <v/>
      </c>
      <c r="FO139" s="59" t="str">
        <f t="shared" si="225"/>
        <v/>
      </c>
      <c r="FP139" s="59">
        <f t="shared" si="226"/>
        <v>6.0990845364232609</v>
      </c>
      <c r="FQ139" s="66">
        <f t="shared" si="227"/>
        <v>87.409485810147572</v>
      </c>
      <c r="FR139" s="331">
        <f t="shared" si="247"/>
        <v>0.14716150767969413</v>
      </c>
      <c r="FS139" s="331">
        <f t="shared" si="228"/>
        <v>0.14716150767969413</v>
      </c>
      <c r="FT139" s="400">
        <f t="shared" si="229"/>
        <v>0</v>
      </c>
      <c r="FU139" s="400">
        <f t="shared" si="230"/>
        <v>1</v>
      </c>
      <c r="FV139" s="400">
        <f t="shared" si="231"/>
        <v>0</v>
      </c>
      <c r="FW139" s="402">
        <f t="shared" si="232"/>
        <v>0</v>
      </c>
      <c r="FX139" s="222">
        <f t="shared" si="233"/>
        <v>78.707079030055013</v>
      </c>
      <c r="FY139" s="222">
        <f t="shared" si="234"/>
        <v>0</v>
      </c>
      <c r="FZ139" s="222">
        <f t="shared" si="235"/>
        <v>0</v>
      </c>
      <c r="GA139" s="221">
        <f t="shared" si="236"/>
        <v>87.409485810147572</v>
      </c>
      <c r="GB139" s="222">
        <f t="shared" si="237"/>
        <v>0</v>
      </c>
      <c r="GC139" s="222">
        <f t="shared" si="238"/>
        <v>0</v>
      </c>
      <c r="GD139" s="222">
        <f t="shared" si="239"/>
        <v>0</v>
      </c>
      <c r="GE139" s="222">
        <f t="shared" si="240"/>
        <v>0</v>
      </c>
      <c r="GF139" s="222">
        <f t="shared" si="241"/>
        <v>0</v>
      </c>
      <c r="GG139" s="398">
        <f t="shared" si="242"/>
        <v>0</v>
      </c>
      <c r="GH139" s="399">
        <f t="shared" si="243"/>
        <v>0</v>
      </c>
      <c r="GI139" s="398" t="str">
        <f t="shared" si="244"/>
        <v>Na</v>
      </c>
      <c r="GJ139" s="398" t="str">
        <f t="shared" si="245"/>
        <v>Cl</v>
      </c>
    </row>
    <row r="140" spans="1:192">
      <c r="A140" s="402">
        <f t="shared" si="172"/>
        <v>135</v>
      </c>
      <c r="B140" s="383" t="s">
        <v>141</v>
      </c>
      <c r="C140" s="382" t="s">
        <v>455</v>
      </c>
      <c r="D140" s="382"/>
      <c r="E140" s="382"/>
      <c r="F140" s="400">
        <v>3524980</v>
      </c>
      <c r="G140" s="400">
        <v>5565620</v>
      </c>
      <c r="H140" s="410">
        <f t="shared" si="173"/>
        <v>524895.57799999998</v>
      </c>
      <c r="I140" s="410">
        <f t="shared" si="174"/>
        <v>5563833.5420000004</v>
      </c>
      <c r="J140" s="435">
        <v>174</v>
      </c>
      <c r="K140" s="377" t="s">
        <v>1356</v>
      </c>
      <c r="L140" s="407">
        <v>58</v>
      </c>
      <c r="M140" s="378"/>
      <c r="O140" s="407"/>
      <c r="P140" s="407"/>
      <c r="Q140" s="116" t="s">
        <v>786</v>
      </c>
      <c r="R140" s="383" t="s">
        <v>273</v>
      </c>
      <c r="S140" s="382" t="s">
        <v>1347</v>
      </c>
      <c r="T140" s="499" t="str">
        <f t="shared" si="175"/>
        <v>-</v>
      </c>
      <c r="U140" s="499" t="str">
        <f t="shared" si="176"/>
        <v>M</v>
      </c>
      <c r="V140" s="499" t="str">
        <f t="shared" si="177"/>
        <v>-</v>
      </c>
      <c r="W140" s="499" t="str">
        <f t="shared" si="246"/>
        <v>A</v>
      </c>
      <c r="X140" s="529" t="str">
        <f t="shared" si="171"/>
        <v>Na</v>
      </c>
      <c r="Y140" s="530" t="str">
        <f t="shared" si="170"/>
        <v>Cl</v>
      </c>
      <c r="Z140" s="119" t="s">
        <v>1479</v>
      </c>
      <c r="AA140" s="377" t="s">
        <v>1467</v>
      </c>
      <c r="AB140" s="405">
        <v>2</v>
      </c>
      <c r="AC140" s="117"/>
      <c r="AD140" s="380" t="s">
        <v>1567</v>
      </c>
      <c r="AE140" s="120"/>
      <c r="AF140" s="379">
        <v>13</v>
      </c>
      <c r="AG140" s="377"/>
      <c r="AH140" s="377"/>
      <c r="AI140" s="379"/>
      <c r="AJ140" s="377"/>
      <c r="AK140" s="377"/>
      <c r="AL140" s="377"/>
      <c r="AM140" s="379">
        <v>2.5</v>
      </c>
      <c r="AN140" s="117"/>
      <c r="AO140" s="116"/>
      <c r="AP140" s="378"/>
      <c r="AQ140" s="117"/>
      <c r="AR140" s="384">
        <v>11519</v>
      </c>
      <c r="AS140" s="507">
        <f t="shared" si="168"/>
        <v>11505</v>
      </c>
      <c r="AT140" s="509">
        <f t="shared" si="169"/>
        <v>6.4785678389435294E-3</v>
      </c>
      <c r="AU140" s="117">
        <v>3262</v>
      </c>
      <c r="AV140" s="117">
        <v>120</v>
      </c>
      <c r="AW140" s="116">
        <v>554</v>
      </c>
      <c r="AX140" s="117">
        <v>5388</v>
      </c>
      <c r="AY140" s="117">
        <v>664</v>
      </c>
      <c r="AZ140" s="118">
        <v>1257</v>
      </c>
      <c r="BA140" s="117"/>
      <c r="BB140" s="117">
        <v>247</v>
      </c>
      <c r="BC140" s="117"/>
      <c r="BD140" s="117"/>
      <c r="BE140" s="117">
        <v>13</v>
      </c>
      <c r="BF140" s="117"/>
      <c r="BG140" s="117"/>
      <c r="BH140" s="117"/>
      <c r="BI140" s="117"/>
      <c r="BJ140" s="117"/>
      <c r="BK140" s="117"/>
      <c r="BL140" s="116"/>
      <c r="BM140" s="117"/>
      <c r="BN140" s="118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247"/>
      <c r="CG140" s="114"/>
      <c r="CH140" s="114"/>
      <c r="CI140" s="114"/>
      <c r="CJ140" s="114"/>
      <c r="CK140" s="114"/>
      <c r="CL140" s="137"/>
      <c r="CM140" s="114"/>
      <c r="CN140" s="114">
        <v>1765</v>
      </c>
      <c r="CO140" s="247"/>
      <c r="CP140" s="117"/>
      <c r="CQ140" s="118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8"/>
      <c r="DB140" s="111"/>
      <c r="DC140" s="111"/>
      <c r="DD140" s="121"/>
      <c r="DE140" s="111"/>
      <c r="DF140" s="111"/>
      <c r="DG140" s="111"/>
      <c r="DH140" s="111"/>
      <c r="DI140" s="111"/>
      <c r="DJ140" s="111"/>
      <c r="DK140" s="244"/>
      <c r="DL140" s="244"/>
      <c r="DM140" s="244"/>
      <c r="DN140" s="111"/>
      <c r="DO140" s="121"/>
      <c r="DP140" s="244"/>
      <c r="DQ140" s="241"/>
      <c r="DR140" s="244"/>
      <c r="DS140" s="472"/>
      <c r="DT140" s="402">
        <f t="shared" si="178"/>
        <v>0</v>
      </c>
      <c r="DU140" s="100">
        <f t="shared" si="179"/>
        <v>0</v>
      </c>
      <c r="DV140" s="100">
        <f t="shared" si="180"/>
        <v>1</v>
      </c>
      <c r="DW140" s="100">
        <f t="shared" si="181"/>
        <v>0</v>
      </c>
      <c r="DX140" s="100">
        <f t="shared" si="182"/>
        <v>0</v>
      </c>
      <c r="DY140" s="229">
        <f t="shared" si="183"/>
        <v>0</v>
      </c>
      <c r="DZ140" s="100">
        <f t="shared" si="184"/>
        <v>1</v>
      </c>
      <c r="EA140" s="400">
        <f t="shared" si="185"/>
        <v>0</v>
      </c>
      <c r="EB140" s="402">
        <f t="shared" si="186"/>
        <v>0</v>
      </c>
      <c r="EC140" s="19">
        <f t="shared" si="187"/>
        <v>0</v>
      </c>
      <c r="ED140" s="19">
        <f t="shared" si="188"/>
        <v>1</v>
      </c>
      <c r="EE140" s="19">
        <f t="shared" si="189"/>
        <v>0</v>
      </c>
      <c r="EF140" s="402">
        <f t="shared" si="190"/>
        <v>0</v>
      </c>
      <c r="EG140" s="400">
        <f t="shared" si="191"/>
        <v>0</v>
      </c>
      <c r="EH140" s="400">
        <f t="shared" si="192"/>
        <v>1</v>
      </c>
      <c r="EI140" s="402">
        <f t="shared" si="193"/>
        <v>0</v>
      </c>
      <c r="EJ140" s="229">
        <f t="shared" si="194"/>
        <v>2</v>
      </c>
      <c r="EK140" s="398">
        <f t="shared" si="195"/>
        <v>3262</v>
      </c>
      <c r="EL140" s="398">
        <f t="shared" si="196"/>
        <v>247</v>
      </c>
      <c r="EM140" s="398">
        <f t="shared" si="197"/>
        <v>120</v>
      </c>
      <c r="EN140" s="398">
        <f t="shared" si="198"/>
        <v>554</v>
      </c>
      <c r="EO140" s="398" t="str">
        <f t="shared" si="199"/>
        <v/>
      </c>
      <c r="EP140" s="398">
        <f t="shared" si="200"/>
        <v>13</v>
      </c>
      <c r="EQ140" s="398">
        <f t="shared" si="201"/>
        <v>1257</v>
      </c>
      <c r="ER140" s="398" t="str">
        <f t="shared" si="202"/>
        <v/>
      </c>
      <c r="ES140" s="398" t="str">
        <f t="shared" si="203"/>
        <v/>
      </c>
      <c r="ET140" s="398">
        <f t="shared" si="204"/>
        <v>664</v>
      </c>
      <c r="EU140" s="172">
        <f t="shared" si="205"/>
        <v>5388</v>
      </c>
      <c r="EV140" s="57">
        <f t="shared" si="206"/>
        <v>141.88901164864419</v>
      </c>
      <c r="EW140" s="57">
        <f t="shared" si="207"/>
        <v>6.3171355498721224</v>
      </c>
      <c r="EX140" s="57">
        <f t="shared" si="208"/>
        <v>9.8745114174038271</v>
      </c>
      <c r="EY140" s="57">
        <f t="shared" si="209"/>
        <v>27.646090124257697</v>
      </c>
      <c r="EZ140" s="57" t="str">
        <f t="shared" si="210"/>
        <v/>
      </c>
      <c r="FA140" s="57">
        <f t="shared" si="211"/>
        <v>0.69836153639538012</v>
      </c>
      <c r="FB140" s="57">
        <f t="shared" si="212"/>
        <v>20.600782403621281</v>
      </c>
      <c r="FC140" s="57" t="str">
        <f t="shared" si="213"/>
        <v/>
      </c>
      <c r="FD140" s="57" t="str">
        <f t="shared" si="214"/>
        <v/>
      </c>
      <c r="FE140" s="57">
        <f t="shared" si="215"/>
        <v>13.824318725497749</v>
      </c>
      <c r="FF140" s="56">
        <f t="shared" si="216"/>
        <v>151.97585535779763</v>
      </c>
      <c r="FG140" s="59">
        <f t="shared" si="217"/>
        <v>76.110461427724545</v>
      </c>
      <c r="FH140" s="59">
        <f t="shared" si="218"/>
        <v>3.3885647381408339</v>
      </c>
      <c r="FI140" s="59">
        <f t="shared" si="219"/>
        <v>5.2967711285000068</v>
      </c>
      <c r="FJ140" s="59">
        <f t="shared" si="220"/>
        <v>14.829595693006706</v>
      </c>
      <c r="FK140" s="59" t="str">
        <f t="shared" si="221"/>
        <v/>
      </c>
      <c r="FL140" s="59">
        <f t="shared" si="222"/>
        <v>0.37460701262792206</v>
      </c>
      <c r="FM140" s="59">
        <f t="shared" si="223"/>
        <v>11.051865179172102</v>
      </c>
      <c r="FN140" s="59" t="str">
        <f t="shared" si="224"/>
        <v/>
      </c>
      <c r="FO140" s="59" t="str">
        <f t="shared" si="225"/>
        <v/>
      </c>
      <c r="FP140" s="59">
        <f t="shared" si="226"/>
        <v>7.4164419464596847</v>
      </c>
      <c r="FQ140" s="66">
        <f t="shared" si="227"/>
        <v>81.531692874368218</v>
      </c>
      <c r="FR140" s="331">
        <f t="shared" si="247"/>
        <v>6.4785678389435294E-3</v>
      </c>
      <c r="FS140" s="331">
        <f t="shared" si="228"/>
        <v>6.4785678389435294E-3</v>
      </c>
      <c r="FT140" s="400">
        <f t="shared" si="229"/>
        <v>0</v>
      </c>
      <c r="FU140" s="400">
        <f t="shared" si="230"/>
        <v>1</v>
      </c>
      <c r="FV140" s="400">
        <f t="shared" si="231"/>
        <v>0</v>
      </c>
      <c r="FW140" s="402">
        <f t="shared" si="232"/>
        <v>0</v>
      </c>
      <c r="FX140" s="222">
        <f t="shared" si="233"/>
        <v>76.110461427724545</v>
      </c>
      <c r="FY140" s="222">
        <f t="shared" si="234"/>
        <v>0</v>
      </c>
      <c r="FZ140" s="222">
        <f t="shared" si="235"/>
        <v>0</v>
      </c>
      <c r="GA140" s="221">
        <f t="shared" si="236"/>
        <v>81.531692874368218</v>
      </c>
      <c r="GB140" s="222">
        <f t="shared" si="237"/>
        <v>0</v>
      </c>
      <c r="GC140" s="222">
        <f t="shared" si="238"/>
        <v>0</v>
      </c>
      <c r="GD140" s="222">
        <f t="shared" si="239"/>
        <v>0</v>
      </c>
      <c r="GE140" s="222">
        <f t="shared" si="240"/>
        <v>0</v>
      </c>
      <c r="GF140" s="222">
        <f t="shared" si="241"/>
        <v>0</v>
      </c>
      <c r="GG140" s="398">
        <f t="shared" si="242"/>
        <v>0</v>
      </c>
      <c r="GH140" s="399">
        <f t="shared" si="243"/>
        <v>0</v>
      </c>
      <c r="GI140" s="398" t="str">
        <f t="shared" si="244"/>
        <v>Na</v>
      </c>
      <c r="GJ140" s="398" t="str">
        <f t="shared" si="245"/>
        <v>Cl</v>
      </c>
    </row>
    <row r="141" spans="1:192">
      <c r="A141" s="402">
        <f t="shared" si="172"/>
        <v>136</v>
      </c>
      <c r="B141" s="134" t="s">
        <v>141</v>
      </c>
      <c r="C141" s="134" t="s">
        <v>455</v>
      </c>
      <c r="D141" s="134"/>
      <c r="E141" s="134"/>
      <c r="F141" s="391">
        <v>3524980</v>
      </c>
      <c r="G141" s="391">
        <v>5565620</v>
      </c>
      <c r="H141" s="410">
        <f t="shared" si="173"/>
        <v>524895.57799999998</v>
      </c>
      <c r="I141" s="410">
        <f t="shared" si="174"/>
        <v>5563833.5420000004</v>
      </c>
      <c r="J141" s="435">
        <v>174</v>
      </c>
      <c r="K141" s="391" t="s">
        <v>1356</v>
      </c>
      <c r="L141" s="185">
        <v>58</v>
      </c>
      <c r="M141" s="153"/>
      <c r="O141" s="153"/>
      <c r="P141" s="153"/>
      <c r="Q141" s="381" t="s">
        <v>786</v>
      </c>
      <c r="R141" s="383" t="s">
        <v>273</v>
      </c>
      <c r="S141" s="134" t="s">
        <v>1347</v>
      </c>
      <c r="T141" s="499" t="str">
        <f t="shared" si="175"/>
        <v>-</v>
      </c>
      <c r="U141" s="499" t="str">
        <f t="shared" si="176"/>
        <v>M</v>
      </c>
      <c r="V141" s="499" t="str">
        <f t="shared" si="177"/>
        <v>-</v>
      </c>
      <c r="W141" s="499" t="str">
        <f t="shared" si="246"/>
        <v>A</v>
      </c>
      <c r="X141" s="529" t="str">
        <f t="shared" si="171"/>
        <v>Na</v>
      </c>
      <c r="Y141" s="530" t="str">
        <f t="shared" si="170"/>
        <v>Cl</v>
      </c>
      <c r="Z141" s="133" t="s">
        <v>1568</v>
      </c>
      <c r="AA141" s="127">
        <v>37530</v>
      </c>
      <c r="AB141" s="101">
        <v>3</v>
      </c>
      <c r="AC141" s="132" t="s">
        <v>456</v>
      </c>
      <c r="AD141" s="132" t="s">
        <v>1569</v>
      </c>
      <c r="AE141" s="183"/>
      <c r="AF141" s="391">
        <v>13.5</v>
      </c>
      <c r="AG141" s="400">
        <v>19090</v>
      </c>
      <c r="AH141" s="400">
        <v>6.49</v>
      </c>
      <c r="AI141" s="391">
        <v>262</v>
      </c>
      <c r="AL141" s="391"/>
      <c r="AM141" s="391">
        <v>6.67</v>
      </c>
      <c r="AN141" s="163"/>
      <c r="AO141" s="164"/>
      <c r="AQ141" s="163"/>
      <c r="AR141" s="168">
        <v>13233.3</v>
      </c>
      <c r="AS141" s="507">
        <f t="shared" si="168"/>
        <v>13232.572</v>
      </c>
      <c r="AT141" s="509">
        <f t="shared" si="169"/>
        <v>0.19068454221698597</v>
      </c>
      <c r="AU141" s="163">
        <v>3843</v>
      </c>
      <c r="AV141" s="163">
        <v>133</v>
      </c>
      <c r="AW141" s="164">
        <v>603</v>
      </c>
      <c r="AX141" s="165">
        <v>6300</v>
      </c>
      <c r="AY141" s="163">
        <v>691</v>
      </c>
      <c r="AZ141" s="162">
        <v>1365</v>
      </c>
      <c r="BA141" s="163">
        <v>4.5</v>
      </c>
      <c r="BB141" s="163">
        <v>245</v>
      </c>
      <c r="BC141" s="163">
        <v>11.24</v>
      </c>
      <c r="BD141" s="163">
        <v>1.4</v>
      </c>
      <c r="BE141" s="163">
        <v>14</v>
      </c>
      <c r="BF141" s="163">
        <v>1.7</v>
      </c>
      <c r="BG141" s="165">
        <v>1.9</v>
      </c>
      <c r="BH141" s="165">
        <v>2.2999999999999998</v>
      </c>
      <c r="BI141" s="165">
        <v>1.9E-2</v>
      </c>
      <c r="BJ141" s="170" t="s">
        <v>1486</v>
      </c>
      <c r="BK141" s="170" t="s">
        <v>1393</v>
      </c>
      <c r="BL141" s="164"/>
      <c r="BM141" s="163">
        <v>9.6999999999999993</v>
      </c>
      <c r="BN141" s="162">
        <v>5.35</v>
      </c>
      <c r="BO141" s="138" t="s">
        <v>457</v>
      </c>
      <c r="BP141" s="141">
        <v>168</v>
      </c>
      <c r="BQ141" s="138">
        <v>280</v>
      </c>
      <c r="BR141" s="138">
        <v>15</v>
      </c>
      <c r="BS141" s="138"/>
      <c r="BT141" s="138" t="s">
        <v>287</v>
      </c>
      <c r="BU141" s="138" t="s">
        <v>465</v>
      </c>
      <c r="BV141" s="138" t="s">
        <v>465</v>
      </c>
      <c r="BW141" s="138"/>
      <c r="BX141" s="138" t="s">
        <v>465</v>
      </c>
      <c r="BY141" s="138" t="s">
        <v>1406</v>
      </c>
      <c r="BZ141" s="138" t="s">
        <v>465</v>
      </c>
      <c r="CA141" s="138" t="s">
        <v>465</v>
      </c>
      <c r="CB141" s="138" t="s">
        <v>464</v>
      </c>
      <c r="CC141" s="138"/>
      <c r="CD141" s="138" t="s">
        <v>457</v>
      </c>
      <c r="CE141" s="138" t="s">
        <v>457</v>
      </c>
      <c r="CF141" s="149" t="s">
        <v>287</v>
      </c>
      <c r="CG141" s="138"/>
      <c r="CH141" s="138"/>
      <c r="CI141" s="138"/>
      <c r="CJ141" s="138"/>
      <c r="CK141" s="138" t="s">
        <v>465</v>
      </c>
      <c r="CL141" s="139" t="s">
        <v>466</v>
      </c>
      <c r="CM141" s="138">
        <v>0.48</v>
      </c>
      <c r="CN141" s="138">
        <v>1779</v>
      </c>
      <c r="CO141" s="149">
        <v>1.0999999999999999E-2</v>
      </c>
      <c r="CP141" s="163"/>
      <c r="CQ141" s="162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2"/>
      <c r="DB141" s="241"/>
      <c r="DC141" s="241"/>
      <c r="DD141" s="241"/>
      <c r="DE141" s="241"/>
      <c r="DF141" s="241"/>
      <c r="DG141" s="241"/>
      <c r="DH141" s="241"/>
      <c r="DI141" s="244">
        <v>8.9</v>
      </c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472"/>
      <c r="DT141" s="402">
        <f t="shared" si="178"/>
        <v>0</v>
      </c>
      <c r="DU141" s="100">
        <f t="shared" si="179"/>
        <v>0</v>
      </c>
      <c r="DV141" s="100">
        <f t="shared" si="180"/>
        <v>1</v>
      </c>
      <c r="DW141" s="100">
        <f t="shared" si="181"/>
        <v>0</v>
      </c>
      <c r="DX141" s="100">
        <f t="shared" si="182"/>
        <v>0</v>
      </c>
      <c r="DY141" s="229">
        <f t="shared" si="183"/>
        <v>0</v>
      </c>
      <c r="DZ141" s="100">
        <f t="shared" si="184"/>
        <v>1</v>
      </c>
      <c r="EA141" s="400">
        <f t="shared" si="185"/>
        <v>0</v>
      </c>
      <c r="EB141" s="402">
        <f t="shared" si="186"/>
        <v>0</v>
      </c>
      <c r="EC141" s="19">
        <f t="shared" si="187"/>
        <v>0</v>
      </c>
      <c r="ED141" s="19">
        <f t="shared" si="188"/>
        <v>1</v>
      </c>
      <c r="EE141" s="19">
        <f t="shared" si="189"/>
        <v>0</v>
      </c>
      <c r="EF141" s="402">
        <f t="shared" si="190"/>
        <v>0</v>
      </c>
      <c r="EG141" s="400">
        <f t="shared" si="191"/>
        <v>0</v>
      </c>
      <c r="EH141" s="400">
        <f t="shared" si="192"/>
        <v>1</v>
      </c>
      <c r="EI141" s="402">
        <f t="shared" si="193"/>
        <v>0</v>
      </c>
      <c r="EJ141" s="229">
        <f t="shared" si="194"/>
        <v>2</v>
      </c>
      <c r="EK141" s="398">
        <f t="shared" si="195"/>
        <v>3843</v>
      </c>
      <c r="EL141" s="398">
        <f t="shared" si="196"/>
        <v>245</v>
      </c>
      <c r="EM141" s="398">
        <f t="shared" si="197"/>
        <v>133</v>
      </c>
      <c r="EN141" s="398">
        <f t="shared" si="198"/>
        <v>603</v>
      </c>
      <c r="EO141" s="398">
        <f t="shared" si="199"/>
        <v>1.7</v>
      </c>
      <c r="EP141" s="398">
        <f t="shared" si="200"/>
        <v>14</v>
      </c>
      <c r="EQ141" s="398">
        <f t="shared" si="201"/>
        <v>1365</v>
      </c>
      <c r="ER141" s="398" t="str">
        <f t="shared" si="202"/>
        <v/>
      </c>
      <c r="ES141" s="398" t="str">
        <f t="shared" si="203"/>
        <v/>
      </c>
      <c r="ET141" s="398">
        <f t="shared" si="204"/>
        <v>691</v>
      </c>
      <c r="EU141" s="172">
        <f t="shared" si="205"/>
        <v>6300</v>
      </c>
      <c r="EV141" s="57">
        <f t="shared" si="206"/>
        <v>167.16108883069882</v>
      </c>
      <c r="EW141" s="57">
        <f t="shared" si="207"/>
        <v>6.2659846547314579</v>
      </c>
      <c r="EX141" s="57">
        <f t="shared" si="208"/>
        <v>10.944250154289241</v>
      </c>
      <c r="EY141" s="57">
        <f t="shared" si="209"/>
        <v>30.091321922251606</v>
      </c>
      <c r="EZ141" s="57">
        <f t="shared" si="210"/>
        <v>6.1992889050961793E-2</v>
      </c>
      <c r="FA141" s="57">
        <f t="shared" si="211"/>
        <v>0.75208165457964005</v>
      </c>
      <c r="FB141" s="57">
        <f t="shared" si="212"/>
        <v>22.370778027798764</v>
      </c>
      <c r="FC141" s="57" t="str">
        <f t="shared" si="213"/>
        <v/>
      </c>
      <c r="FD141" s="57" t="str">
        <f t="shared" si="214"/>
        <v/>
      </c>
      <c r="FE141" s="57">
        <f t="shared" si="215"/>
        <v>14.386452167649013</v>
      </c>
      <c r="FF141" s="56">
        <f t="shared" si="216"/>
        <v>177.70005359207963</v>
      </c>
      <c r="FG141" s="59">
        <f t="shared" si="217"/>
        <v>77.649403404464593</v>
      </c>
      <c r="FH141" s="59">
        <f t="shared" si="218"/>
        <v>2.9106652366580765</v>
      </c>
      <c r="FI141" s="59">
        <f t="shared" si="219"/>
        <v>5.0838056938626037</v>
      </c>
      <c r="FJ141" s="59">
        <f t="shared" si="220"/>
        <v>13.97797305137807</v>
      </c>
      <c r="FK141" s="59">
        <f t="shared" si="221"/>
        <v>2.8796838330011641E-2</v>
      </c>
      <c r="FL141" s="59">
        <f t="shared" si="222"/>
        <v>0.34935577530664458</v>
      </c>
      <c r="FM141" s="59">
        <f t="shared" si="223"/>
        <v>10.431344476955379</v>
      </c>
      <c r="FN141" s="59" t="str">
        <f t="shared" si="224"/>
        <v/>
      </c>
      <c r="FO141" s="59" t="str">
        <f t="shared" si="225"/>
        <v/>
      </c>
      <c r="FP141" s="59">
        <f t="shared" si="226"/>
        <v>6.7083066210529489</v>
      </c>
      <c r="FQ141" s="66">
        <f t="shared" si="227"/>
        <v>82.860348901991671</v>
      </c>
      <c r="FR141" s="331">
        <f t="shared" si="247"/>
        <v>0.19068454221698597</v>
      </c>
      <c r="FS141" s="331">
        <f t="shared" si="228"/>
        <v>0.19068454221698597</v>
      </c>
      <c r="FT141" s="400">
        <f t="shared" si="229"/>
        <v>0</v>
      </c>
      <c r="FU141" s="400">
        <f t="shared" si="230"/>
        <v>1</v>
      </c>
      <c r="FV141" s="400">
        <f t="shared" si="231"/>
        <v>0</v>
      </c>
      <c r="FW141" s="402">
        <f t="shared" si="232"/>
        <v>0</v>
      </c>
      <c r="FX141" s="222">
        <f t="shared" si="233"/>
        <v>77.649403404464593</v>
      </c>
      <c r="FY141" s="222">
        <f t="shared" si="234"/>
        <v>0</v>
      </c>
      <c r="FZ141" s="222">
        <f t="shared" si="235"/>
        <v>0</v>
      </c>
      <c r="GA141" s="221">
        <f t="shared" si="236"/>
        <v>82.860348901991671</v>
      </c>
      <c r="GB141" s="222">
        <f t="shared" si="237"/>
        <v>0</v>
      </c>
      <c r="GC141" s="222">
        <f t="shared" si="238"/>
        <v>0</v>
      </c>
      <c r="GD141" s="222">
        <f t="shared" si="239"/>
        <v>0</v>
      </c>
      <c r="GE141" s="222">
        <f t="shared" si="240"/>
        <v>0</v>
      </c>
      <c r="GF141" s="222">
        <f t="shared" si="241"/>
        <v>0</v>
      </c>
      <c r="GG141" s="398">
        <f t="shared" si="242"/>
        <v>0</v>
      </c>
      <c r="GH141" s="399">
        <f t="shared" si="243"/>
        <v>0</v>
      </c>
      <c r="GI141" s="398" t="str">
        <f t="shared" si="244"/>
        <v>Na</v>
      </c>
      <c r="GJ141" s="398" t="str">
        <f t="shared" si="245"/>
        <v>Cl</v>
      </c>
    </row>
    <row r="142" spans="1:192">
      <c r="A142" s="402">
        <f t="shared" si="172"/>
        <v>137</v>
      </c>
      <c r="B142" s="383" t="s">
        <v>141</v>
      </c>
      <c r="C142" s="381" t="s">
        <v>232</v>
      </c>
      <c r="D142" s="381"/>
      <c r="E142" s="381"/>
      <c r="F142" s="408">
        <v>3524470</v>
      </c>
      <c r="G142" s="408">
        <v>5566180</v>
      </c>
      <c r="H142" s="410">
        <f t="shared" si="173"/>
        <v>524385.78200000001</v>
      </c>
      <c r="I142" s="410">
        <f t="shared" si="174"/>
        <v>5564393.318</v>
      </c>
      <c r="J142" s="542">
        <v>164</v>
      </c>
      <c r="K142" s="115" t="s">
        <v>1356</v>
      </c>
      <c r="L142" s="407">
        <v>30</v>
      </c>
      <c r="M142" s="407"/>
      <c r="O142" s="407"/>
      <c r="P142" s="407"/>
      <c r="Q142" s="65" t="s">
        <v>1361</v>
      </c>
      <c r="R142" s="401" t="s">
        <v>274</v>
      </c>
      <c r="S142" s="401" t="s">
        <v>1346</v>
      </c>
      <c r="T142" s="499" t="str">
        <f t="shared" si="175"/>
        <v>-</v>
      </c>
      <c r="U142" s="499" t="str">
        <f t="shared" si="176"/>
        <v>M</v>
      </c>
      <c r="V142" s="499" t="str">
        <f t="shared" si="177"/>
        <v>-</v>
      </c>
      <c r="W142" s="499" t="str">
        <f t="shared" si="246"/>
        <v>A</v>
      </c>
      <c r="X142" s="529" t="str">
        <f t="shared" si="171"/>
        <v>Na-Ca</v>
      </c>
      <c r="Y142" s="530" t="str">
        <f t="shared" si="170"/>
        <v>Cl</v>
      </c>
      <c r="Z142" s="183"/>
      <c r="AA142" s="193" t="s">
        <v>1385</v>
      </c>
      <c r="AB142" s="200">
        <v>1</v>
      </c>
      <c r="AC142" s="166" t="s">
        <v>706</v>
      </c>
      <c r="AD142" s="67" t="s">
        <v>1570</v>
      </c>
      <c r="AE142" s="183"/>
      <c r="AF142" s="392">
        <v>10.6</v>
      </c>
      <c r="AG142" s="408"/>
      <c r="AH142" s="408"/>
      <c r="AI142" s="392"/>
      <c r="AJ142" s="408">
        <v>1.01004</v>
      </c>
      <c r="AK142" s="408">
        <v>15</v>
      </c>
      <c r="AL142" s="392"/>
      <c r="AM142" s="392"/>
      <c r="AN142" s="168"/>
      <c r="AO142" s="165"/>
      <c r="AP142" s="171"/>
      <c r="AQ142" s="168"/>
      <c r="AR142" s="168"/>
      <c r="AS142" s="507">
        <f t="shared" si="168"/>
        <v>14139.698000000002</v>
      </c>
      <c r="AT142" s="509">
        <f t="shared" si="169"/>
        <v>-2.992881453938448E-2</v>
      </c>
      <c r="AU142" s="168">
        <v>3591</v>
      </c>
      <c r="AV142" s="168">
        <v>194.6</v>
      </c>
      <c r="AW142" s="165">
        <v>939.9</v>
      </c>
      <c r="AX142" s="165">
        <v>5952</v>
      </c>
      <c r="AY142" s="165">
        <v>1324</v>
      </c>
      <c r="AZ142" s="167">
        <v>1856</v>
      </c>
      <c r="BA142" s="168">
        <v>4.8410000000000002</v>
      </c>
      <c r="BB142" s="168">
        <v>221.5</v>
      </c>
      <c r="BC142" s="168">
        <v>7.37</v>
      </c>
      <c r="BD142" s="168">
        <v>1.7190000000000001</v>
      </c>
      <c r="BE142" s="165">
        <v>16.690000000000001</v>
      </c>
      <c r="BF142" s="165">
        <v>2.4409999999999998</v>
      </c>
      <c r="BG142" s="165"/>
      <c r="BH142" s="165">
        <v>2.7320000000000002</v>
      </c>
      <c r="BI142" s="165">
        <v>1.9E-2</v>
      </c>
      <c r="BJ142" s="170">
        <v>2.161</v>
      </c>
      <c r="BK142" s="256"/>
      <c r="BL142" s="165"/>
      <c r="BM142" s="170">
        <v>18.420000000000002</v>
      </c>
      <c r="BN142" s="167">
        <v>3.8290000000000002</v>
      </c>
      <c r="BO142" s="143"/>
      <c r="BP142" s="141"/>
      <c r="BQ142" s="143">
        <v>159</v>
      </c>
      <c r="BR142" s="143"/>
      <c r="BS142" s="143"/>
      <c r="BT142" s="143"/>
      <c r="BU142" s="143"/>
      <c r="BV142" s="143"/>
      <c r="BW142" s="143"/>
      <c r="BX142" s="143" t="s">
        <v>1344</v>
      </c>
      <c r="BY142" s="143"/>
      <c r="BZ142" s="143"/>
      <c r="CA142" s="143"/>
      <c r="CB142" s="143"/>
      <c r="CC142" s="143"/>
      <c r="CD142" s="143"/>
      <c r="CE142" s="143"/>
      <c r="CF142" s="141"/>
      <c r="CG142" s="143"/>
      <c r="CH142" s="143"/>
      <c r="CI142" s="143"/>
      <c r="CJ142" s="143"/>
      <c r="CK142" s="143"/>
      <c r="CL142" s="144">
        <v>317</v>
      </c>
      <c r="CM142" s="143"/>
      <c r="CN142" s="143">
        <v>2322</v>
      </c>
      <c r="CO142" s="141"/>
      <c r="CP142" s="168"/>
      <c r="CQ142" s="167"/>
      <c r="CR142" s="168"/>
      <c r="CS142" s="168"/>
      <c r="CT142" s="168"/>
      <c r="CU142" s="168"/>
      <c r="CV142" s="168"/>
      <c r="CW142" s="168"/>
      <c r="CX142" s="168"/>
      <c r="CY142" s="168"/>
      <c r="CZ142" s="168"/>
      <c r="DA142" s="167"/>
      <c r="DB142" s="182"/>
      <c r="DC142" s="182"/>
      <c r="DD142" s="182"/>
      <c r="DE142" s="182"/>
      <c r="DF142" s="182"/>
      <c r="DG142" s="182"/>
      <c r="DH142" s="182"/>
      <c r="DI142" s="180"/>
      <c r="DJ142" s="180"/>
      <c r="DK142" s="180"/>
      <c r="DL142" s="180"/>
      <c r="DM142" s="180"/>
      <c r="DN142" s="180"/>
      <c r="DO142" s="180"/>
      <c r="DP142" s="180"/>
      <c r="DQ142" s="180"/>
      <c r="DR142" s="180"/>
      <c r="DS142" s="181"/>
      <c r="DT142" s="402">
        <f t="shared" si="178"/>
        <v>1</v>
      </c>
      <c r="DU142" s="100">
        <f t="shared" si="179"/>
        <v>0</v>
      </c>
      <c r="DV142" s="100">
        <f t="shared" si="180"/>
        <v>1</v>
      </c>
      <c r="DW142" s="100">
        <f t="shared" si="181"/>
        <v>0</v>
      </c>
      <c r="DX142" s="100">
        <f t="shared" si="182"/>
        <v>0</v>
      </c>
      <c r="DY142" s="229">
        <f t="shared" si="183"/>
        <v>0</v>
      </c>
      <c r="DZ142" s="100">
        <f t="shared" si="184"/>
        <v>1</v>
      </c>
      <c r="EA142" s="400">
        <f t="shared" si="185"/>
        <v>0</v>
      </c>
      <c r="EB142" s="402">
        <f t="shared" si="186"/>
        <v>0</v>
      </c>
      <c r="EC142" s="19">
        <f t="shared" si="187"/>
        <v>0</v>
      </c>
      <c r="ED142" s="19">
        <f t="shared" si="188"/>
        <v>1</v>
      </c>
      <c r="EE142" s="19">
        <f t="shared" si="189"/>
        <v>0</v>
      </c>
      <c r="EF142" s="402">
        <f t="shared" si="190"/>
        <v>0</v>
      </c>
      <c r="EG142" s="400">
        <f t="shared" si="191"/>
        <v>0</v>
      </c>
      <c r="EH142" s="400">
        <f t="shared" si="192"/>
        <v>1</v>
      </c>
      <c r="EI142" s="402">
        <f t="shared" si="193"/>
        <v>0</v>
      </c>
      <c r="EJ142" s="229">
        <f t="shared" si="194"/>
        <v>2</v>
      </c>
      <c r="EK142" s="398">
        <f t="shared" si="195"/>
        <v>3591</v>
      </c>
      <c r="EL142" s="398">
        <f t="shared" si="196"/>
        <v>221.5</v>
      </c>
      <c r="EM142" s="398">
        <f t="shared" si="197"/>
        <v>194.6</v>
      </c>
      <c r="EN142" s="398">
        <f t="shared" si="198"/>
        <v>939.9</v>
      </c>
      <c r="EO142" s="398">
        <f t="shared" si="199"/>
        <v>2.4409999999999998</v>
      </c>
      <c r="EP142" s="398">
        <f t="shared" si="200"/>
        <v>16.690000000000001</v>
      </c>
      <c r="EQ142" s="398">
        <f t="shared" si="201"/>
        <v>1856</v>
      </c>
      <c r="ER142" s="398" t="str">
        <f t="shared" si="202"/>
        <v/>
      </c>
      <c r="ES142" s="398">
        <f t="shared" si="203"/>
        <v>2.161</v>
      </c>
      <c r="ET142" s="398">
        <f t="shared" si="204"/>
        <v>1324</v>
      </c>
      <c r="EU142" s="172">
        <f t="shared" si="205"/>
        <v>5952</v>
      </c>
      <c r="EV142" s="57">
        <f t="shared" si="206"/>
        <v>156.19970595655465</v>
      </c>
      <c r="EW142" s="57">
        <f t="shared" si="207"/>
        <v>5.664961636828644</v>
      </c>
      <c r="EX142" s="57">
        <f t="shared" si="208"/>
        <v>16.013166015223206</v>
      </c>
      <c r="EY142" s="57">
        <f t="shared" si="209"/>
        <v>46.903538100703621</v>
      </c>
      <c r="EZ142" s="57">
        <f t="shared" si="210"/>
        <v>8.9014495396116319E-2</v>
      </c>
      <c r="FA142" s="57">
        <f t="shared" si="211"/>
        <v>0.89658877249529956</v>
      </c>
      <c r="FB142" s="57">
        <f t="shared" si="212"/>
        <v>30.417702578457515</v>
      </c>
      <c r="FC142" s="57" t="str">
        <f t="shared" si="213"/>
        <v/>
      </c>
      <c r="FD142" s="57">
        <f t="shared" si="214"/>
        <v>3.4852084270759247E-2</v>
      </c>
      <c r="FE142" s="57">
        <f t="shared" si="215"/>
        <v>27.565358422528643</v>
      </c>
      <c r="FF142" s="56">
        <f t="shared" si="216"/>
        <v>167.88424110794571</v>
      </c>
      <c r="FG142" s="59">
        <f t="shared" si="217"/>
        <v>69.186250988360015</v>
      </c>
      <c r="FH142" s="59">
        <f t="shared" si="218"/>
        <v>2.5092073973178333</v>
      </c>
      <c r="FI142" s="59">
        <f t="shared" si="219"/>
        <v>7.0927849464432287</v>
      </c>
      <c r="FJ142" s="59">
        <f t="shared" si="220"/>
        <v>20.775198899413891</v>
      </c>
      <c r="FK142" s="59">
        <f t="shared" si="221"/>
        <v>3.9427598037802117E-2</v>
      </c>
      <c r="FL142" s="59">
        <f t="shared" si="222"/>
        <v>0.39713017042720217</v>
      </c>
      <c r="FM142" s="59">
        <f t="shared" si="223"/>
        <v>13.464990047170067</v>
      </c>
      <c r="FN142" s="59" t="str">
        <f t="shared" si="224"/>
        <v/>
      </c>
      <c r="FO142" s="59">
        <f t="shared" si="225"/>
        <v>1.5427955698444571E-2</v>
      </c>
      <c r="FP142" s="59">
        <f t="shared" si="226"/>
        <v>12.202344205603897</v>
      </c>
      <c r="FQ142" s="66">
        <f t="shared" si="227"/>
        <v>74.317237791527575</v>
      </c>
      <c r="FR142" s="331">
        <f t="shared" si="247"/>
        <v>-2.992881453938448E-2</v>
      </c>
      <c r="FS142" s="331">
        <f t="shared" si="228"/>
        <v>2.992881453938448E-2</v>
      </c>
      <c r="FT142" s="400">
        <f t="shared" si="229"/>
        <v>0</v>
      </c>
      <c r="FU142" s="400">
        <f t="shared" si="230"/>
        <v>1</v>
      </c>
      <c r="FV142" s="400">
        <f t="shared" si="231"/>
        <v>0</v>
      </c>
      <c r="FW142" s="402">
        <f t="shared" si="232"/>
        <v>0</v>
      </c>
      <c r="FX142" s="222">
        <f t="shared" si="233"/>
        <v>69.186250988360015</v>
      </c>
      <c r="FY142" s="222">
        <f t="shared" si="234"/>
        <v>20.775198899413891</v>
      </c>
      <c r="FZ142" s="222">
        <f t="shared" si="235"/>
        <v>0</v>
      </c>
      <c r="GA142" s="221">
        <f t="shared" si="236"/>
        <v>74.317237791527575</v>
      </c>
      <c r="GB142" s="222">
        <f t="shared" si="237"/>
        <v>0</v>
      </c>
      <c r="GC142" s="222">
        <f t="shared" si="238"/>
        <v>0</v>
      </c>
      <c r="GD142" s="222">
        <f t="shared" si="239"/>
        <v>0</v>
      </c>
      <c r="GE142" s="222">
        <f t="shared" si="240"/>
        <v>0</v>
      </c>
      <c r="GF142" s="222">
        <f t="shared" si="241"/>
        <v>0</v>
      </c>
      <c r="GG142" s="398">
        <f t="shared" si="242"/>
        <v>0</v>
      </c>
      <c r="GH142" s="399">
        <f t="shared" si="243"/>
        <v>0</v>
      </c>
      <c r="GI142" s="398" t="str">
        <f t="shared" si="244"/>
        <v>Na-Ca</v>
      </c>
      <c r="GJ142" s="398" t="str">
        <f t="shared" si="245"/>
        <v>Cl</v>
      </c>
    </row>
    <row r="143" spans="1:192" s="69" customFormat="1">
      <c r="A143" s="402">
        <f t="shared" si="172"/>
        <v>138</v>
      </c>
      <c r="B143" s="383" t="s">
        <v>141</v>
      </c>
      <c r="C143" s="116" t="s">
        <v>232</v>
      </c>
      <c r="D143" s="116"/>
      <c r="E143" s="116"/>
      <c r="F143" s="400">
        <v>3524470</v>
      </c>
      <c r="G143" s="400">
        <v>5566180</v>
      </c>
      <c r="H143" s="410">
        <f t="shared" si="173"/>
        <v>524385.78200000001</v>
      </c>
      <c r="I143" s="410">
        <f t="shared" si="174"/>
        <v>5564393.318</v>
      </c>
      <c r="J143" s="542">
        <v>164</v>
      </c>
      <c r="K143" s="377" t="s">
        <v>1356</v>
      </c>
      <c r="L143" s="407">
        <v>30</v>
      </c>
      <c r="M143" s="378"/>
      <c r="N143" s="408"/>
      <c r="O143" s="407"/>
      <c r="P143" s="407"/>
      <c r="Q143" s="64" t="s">
        <v>1361</v>
      </c>
      <c r="R143" s="399" t="s">
        <v>274</v>
      </c>
      <c r="S143" s="399" t="s">
        <v>1346</v>
      </c>
      <c r="T143" s="499" t="str">
        <f t="shared" si="175"/>
        <v>-</v>
      </c>
      <c r="U143" s="499" t="str">
        <f t="shared" si="176"/>
        <v>M</v>
      </c>
      <c r="V143" s="499" t="str">
        <f t="shared" si="177"/>
        <v>-</v>
      </c>
      <c r="W143" s="499" t="str">
        <f t="shared" si="246"/>
        <v>A</v>
      </c>
      <c r="X143" s="529" t="str">
        <f t="shared" si="171"/>
        <v>Na-Ca</v>
      </c>
      <c r="Y143" s="530" t="str">
        <f t="shared" si="170"/>
        <v>Cl</v>
      </c>
      <c r="Z143" s="172" t="s">
        <v>1571</v>
      </c>
      <c r="AA143" s="377" t="s">
        <v>1467</v>
      </c>
      <c r="AB143" s="405">
        <v>2</v>
      </c>
      <c r="AC143" s="117"/>
      <c r="AD143" s="380" t="s">
        <v>1567</v>
      </c>
      <c r="AE143" s="120"/>
      <c r="AF143" s="379">
        <v>13</v>
      </c>
      <c r="AG143" s="377"/>
      <c r="AH143" s="377"/>
      <c r="AI143" s="379"/>
      <c r="AJ143" s="377"/>
      <c r="AK143" s="377"/>
      <c r="AL143" s="377"/>
      <c r="AM143" s="379">
        <v>0.3</v>
      </c>
      <c r="AN143" s="117"/>
      <c r="AO143" s="116"/>
      <c r="AP143" s="378"/>
      <c r="AQ143" s="117"/>
      <c r="AR143" s="384">
        <v>15808</v>
      </c>
      <c r="AS143" s="507">
        <f t="shared" si="168"/>
        <v>15783</v>
      </c>
      <c r="AT143" s="509">
        <f t="shared" si="169"/>
        <v>-5.4707304272681397E-2</v>
      </c>
      <c r="AU143" s="117">
        <v>3802</v>
      </c>
      <c r="AV143" s="117">
        <v>207</v>
      </c>
      <c r="AW143" s="116">
        <v>1193</v>
      </c>
      <c r="AX143" s="117">
        <v>6176</v>
      </c>
      <c r="AY143" s="117">
        <v>2073</v>
      </c>
      <c r="AZ143" s="118">
        <v>2025</v>
      </c>
      <c r="BA143" s="117"/>
      <c r="BB143" s="117">
        <v>290</v>
      </c>
      <c r="BC143" s="117"/>
      <c r="BD143" s="117"/>
      <c r="BE143" s="117">
        <v>17</v>
      </c>
      <c r="BF143" s="117"/>
      <c r="BG143" s="117"/>
      <c r="BH143" s="117"/>
      <c r="BI143" s="117"/>
      <c r="BJ143" s="117"/>
      <c r="BK143" s="117"/>
      <c r="BL143" s="116"/>
      <c r="BM143" s="117"/>
      <c r="BN143" s="118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247"/>
      <c r="CG143" s="114"/>
      <c r="CH143" s="114"/>
      <c r="CI143" s="114"/>
      <c r="CJ143" s="114"/>
      <c r="CK143" s="114"/>
      <c r="CL143" s="137"/>
      <c r="CM143" s="114"/>
      <c r="CN143" s="114">
        <v>1842</v>
      </c>
      <c r="CO143" s="247"/>
      <c r="CP143" s="117"/>
      <c r="CQ143" s="118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8"/>
      <c r="DB143" s="111"/>
      <c r="DC143" s="111"/>
      <c r="DD143" s="121"/>
      <c r="DE143" s="111"/>
      <c r="DF143" s="111"/>
      <c r="DG143" s="111"/>
      <c r="DH143" s="111"/>
      <c r="DI143" s="111"/>
      <c r="DJ143" s="111"/>
      <c r="DK143" s="244"/>
      <c r="DL143" s="244"/>
      <c r="DM143" s="244"/>
      <c r="DN143" s="111"/>
      <c r="DO143" s="121"/>
      <c r="DP143" s="244"/>
      <c r="DQ143" s="241"/>
      <c r="DR143" s="244"/>
      <c r="DS143" s="472"/>
      <c r="DT143" s="402">
        <f t="shared" si="178"/>
        <v>0</v>
      </c>
      <c r="DU143" s="100">
        <f t="shared" si="179"/>
        <v>0</v>
      </c>
      <c r="DV143" s="100">
        <f t="shared" si="180"/>
        <v>1</v>
      </c>
      <c r="DW143" s="100">
        <f t="shared" si="181"/>
        <v>0</v>
      </c>
      <c r="DX143" s="100">
        <f t="shared" si="182"/>
        <v>0</v>
      </c>
      <c r="DY143" s="229">
        <f t="shared" si="183"/>
        <v>0</v>
      </c>
      <c r="DZ143" s="100">
        <f t="shared" si="184"/>
        <v>1</v>
      </c>
      <c r="EA143" s="400">
        <f t="shared" si="185"/>
        <v>0</v>
      </c>
      <c r="EB143" s="402">
        <f t="shared" si="186"/>
        <v>0</v>
      </c>
      <c r="EC143" s="19">
        <f t="shared" si="187"/>
        <v>0</v>
      </c>
      <c r="ED143" s="19">
        <f t="shared" si="188"/>
        <v>1</v>
      </c>
      <c r="EE143" s="19">
        <f t="shared" si="189"/>
        <v>0</v>
      </c>
      <c r="EF143" s="402">
        <f t="shared" si="190"/>
        <v>0</v>
      </c>
      <c r="EG143" s="400">
        <f t="shared" si="191"/>
        <v>0</v>
      </c>
      <c r="EH143" s="400">
        <f t="shared" si="192"/>
        <v>1</v>
      </c>
      <c r="EI143" s="402">
        <f t="shared" si="193"/>
        <v>0</v>
      </c>
      <c r="EJ143" s="229">
        <f t="shared" si="194"/>
        <v>2</v>
      </c>
      <c r="EK143" s="398">
        <f t="shared" si="195"/>
        <v>3802</v>
      </c>
      <c r="EL143" s="398">
        <f t="shared" si="196"/>
        <v>290</v>
      </c>
      <c r="EM143" s="398">
        <f t="shared" si="197"/>
        <v>207</v>
      </c>
      <c r="EN143" s="398">
        <f t="shared" si="198"/>
        <v>1193</v>
      </c>
      <c r="EO143" s="398" t="str">
        <f t="shared" si="199"/>
        <v/>
      </c>
      <c r="EP143" s="398">
        <f t="shared" si="200"/>
        <v>17</v>
      </c>
      <c r="EQ143" s="398">
        <f t="shared" si="201"/>
        <v>2025</v>
      </c>
      <c r="ER143" s="398" t="str">
        <f t="shared" si="202"/>
        <v/>
      </c>
      <c r="ES143" s="398" t="str">
        <f t="shared" si="203"/>
        <v/>
      </c>
      <c r="ET143" s="398">
        <f t="shared" si="204"/>
        <v>2073</v>
      </c>
      <c r="EU143" s="172">
        <f t="shared" si="205"/>
        <v>6176</v>
      </c>
      <c r="EV143" s="57">
        <f t="shared" si="206"/>
        <v>165.37768923609602</v>
      </c>
      <c r="EW143" s="57">
        <f t="shared" si="207"/>
        <v>7.4168797953964196</v>
      </c>
      <c r="EX143" s="57">
        <f t="shared" si="208"/>
        <v>17.033532195021603</v>
      </c>
      <c r="EY143" s="57">
        <f t="shared" si="209"/>
        <v>59.533908877688503</v>
      </c>
      <c r="EZ143" s="57" t="str">
        <f t="shared" si="210"/>
        <v/>
      </c>
      <c r="FA143" s="57">
        <f t="shared" si="211"/>
        <v>0.91324200913242015</v>
      </c>
      <c r="FB143" s="57">
        <f t="shared" si="212"/>
        <v>33.187417953327838</v>
      </c>
      <c r="FC143" s="57" t="str">
        <f t="shared" si="213"/>
        <v/>
      </c>
      <c r="FD143" s="57" t="str">
        <f t="shared" si="214"/>
        <v/>
      </c>
      <c r="FE143" s="57">
        <f t="shared" si="215"/>
        <v>43.159356502947041</v>
      </c>
      <c r="FF143" s="56">
        <f t="shared" si="216"/>
        <v>174.20246523566411</v>
      </c>
      <c r="FG143" s="59">
        <f t="shared" si="217"/>
        <v>66.078322902340403</v>
      </c>
      <c r="FH143" s="59">
        <f t="shared" si="218"/>
        <v>2.9634890916173164</v>
      </c>
      <c r="FI143" s="59">
        <f t="shared" si="219"/>
        <v>6.8059195031029738</v>
      </c>
      <c r="FJ143" s="59">
        <f t="shared" si="220"/>
        <v>23.787373451822191</v>
      </c>
      <c r="FK143" s="59" t="str">
        <f t="shared" si="221"/>
        <v/>
      </c>
      <c r="FL143" s="59">
        <f t="shared" si="222"/>
        <v>0.36489505111710624</v>
      </c>
      <c r="FM143" s="59">
        <f t="shared" si="223"/>
        <v>13.245866558658564</v>
      </c>
      <c r="FN143" s="59" t="str">
        <f t="shared" si="224"/>
        <v/>
      </c>
      <c r="FO143" s="59" t="str">
        <f t="shared" si="225"/>
        <v/>
      </c>
      <c r="FP143" s="59">
        <f t="shared" si="226"/>
        <v>17.225898013505574</v>
      </c>
      <c r="FQ143" s="66">
        <f t="shared" si="227"/>
        <v>69.528235427835867</v>
      </c>
      <c r="FR143" s="331">
        <f t="shared" si="247"/>
        <v>-5.4707304272681397E-2</v>
      </c>
      <c r="FS143" s="331">
        <f t="shared" si="228"/>
        <v>5.4707304272681397E-2</v>
      </c>
      <c r="FT143" s="400">
        <f t="shared" si="229"/>
        <v>0</v>
      </c>
      <c r="FU143" s="400">
        <f t="shared" si="230"/>
        <v>1</v>
      </c>
      <c r="FV143" s="400">
        <f t="shared" si="231"/>
        <v>0</v>
      </c>
      <c r="FW143" s="402">
        <f t="shared" si="232"/>
        <v>0</v>
      </c>
      <c r="FX143" s="222">
        <f t="shared" si="233"/>
        <v>66.078322902340403</v>
      </c>
      <c r="FY143" s="222">
        <f t="shared" si="234"/>
        <v>23.787373451822191</v>
      </c>
      <c r="FZ143" s="222">
        <f t="shared" si="235"/>
        <v>0</v>
      </c>
      <c r="GA143" s="221">
        <f t="shared" si="236"/>
        <v>69.528235427835867</v>
      </c>
      <c r="GB143" s="222">
        <f t="shared" si="237"/>
        <v>0</v>
      </c>
      <c r="GC143" s="222">
        <f t="shared" si="238"/>
        <v>0</v>
      </c>
      <c r="GD143" s="222">
        <f t="shared" si="239"/>
        <v>0</v>
      </c>
      <c r="GE143" s="222">
        <f t="shared" si="240"/>
        <v>0</v>
      </c>
      <c r="GF143" s="222">
        <f t="shared" si="241"/>
        <v>0</v>
      </c>
      <c r="GG143" s="398">
        <f t="shared" si="242"/>
        <v>0</v>
      </c>
      <c r="GH143" s="399">
        <f t="shared" si="243"/>
        <v>0</v>
      </c>
      <c r="GI143" s="398" t="str">
        <f t="shared" si="244"/>
        <v>Na-Ca</v>
      </c>
      <c r="GJ143" s="398" t="str">
        <f t="shared" si="245"/>
        <v>Cl</v>
      </c>
    </row>
    <row r="144" spans="1:192" ht="14.25">
      <c r="A144" s="402">
        <f t="shared" si="172"/>
        <v>139</v>
      </c>
      <c r="B144" s="399" t="s">
        <v>141</v>
      </c>
      <c r="C144" s="398" t="s">
        <v>232</v>
      </c>
      <c r="F144" s="400">
        <v>3524470</v>
      </c>
      <c r="G144" s="400">
        <v>5566180</v>
      </c>
      <c r="H144" s="410">
        <f t="shared" si="173"/>
        <v>524385.78200000001</v>
      </c>
      <c r="I144" s="410">
        <f t="shared" si="174"/>
        <v>5564393.318</v>
      </c>
      <c r="J144" s="542">
        <v>164</v>
      </c>
      <c r="K144" s="400" t="s">
        <v>1356</v>
      </c>
      <c r="L144" s="19">
        <v>30</v>
      </c>
      <c r="Q144" s="64" t="s">
        <v>1361</v>
      </c>
      <c r="R144" s="399" t="s">
        <v>274</v>
      </c>
      <c r="S144" s="399" t="s">
        <v>1346</v>
      </c>
      <c r="T144" s="499" t="str">
        <f t="shared" si="175"/>
        <v>-</v>
      </c>
      <c r="U144" s="499" t="str">
        <f t="shared" si="176"/>
        <v>M</v>
      </c>
      <c r="V144" s="499" t="str">
        <f t="shared" si="177"/>
        <v>-</v>
      </c>
      <c r="W144" s="499" t="str">
        <f t="shared" si="246"/>
        <v>A</v>
      </c>
      <c r="X144" s="529" t="str">
        <f t="shared" si="171"/>
        <v>Na-Ca</v>
      </c>
      <c r="Y144" s="530" t="str">
        <f t="shared" si="170"/>
        <v>Cl</v>
      </c>
      <c r="Z144" s="172" t="s">
        <v>1572</v>
      </c>
      <c r="AA144" s="51">
        <v>18755</v>
      </c>
      <c r="AB144" s="100">
        <v>3</v>
      </c>
      <c r="AD144" s="2" t="s">
        <v>1573</v>
      </c>
      <c r="AE144" s="70"/>
      <c r="AF144" s="391">
        <v>13</v>
      </c>
      <c r="AI144" s="554"/>
      <c r="AR144" s="69">
        <v>16845</v>
      </c>
      <c r="AS144" s="507">
        <f t="shared" si="168"/>
        <v>16523.91</v>
      </c>
      <c r="AT144" s="509">
        <f t="shared" si="169"/>
        <v>-1.4840775731868616</v>
      </c>
      <c r="AU144" s="398">
        <v>4255</v>
      </c>
      <c r="AV144" s="398">
        <v>220.9</v>
      </c>
      <c r="AW144" s="399">
        <v>1154</v>
      </c>
      <c r="AX144" s="398">
        <v>6999</v>
      </c>
      <c r="AY144" s="398">
        <v>2055</v>
      </c>
      <c r="AZ144" s="172">
        <v>1817</v>
      </c>
      <c r="BE144" s="398">
        <v>23.01</v>
      </c>
      <c r="BO144" s="138"/>
      <c r="BP144" s="553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49"/>
      <c r="CG144" s="138"/>
      <c r="CH144" s="138"/>
      <c r="CI144" s="138"/>
      <c r="CJ144" s="138"/>
      <c r="CK144" s="138"/>
      <c r="CL144" s="139"/>
      <c r="CM144" s="138"/>
      <c r="CN144" s="138">
        <v>1883</v>
      </c>
      <c r="CO144" s="149"/>
      <c r="DB144" s="241"/>
      <c r="DC144" s="241"/>
      <c r="DD144" s="241"/>
      <c r="DE144" s="241"/>
      <c r="DF144" s="241"/>
      <c r="DG144" s="241"/>
      <c r="DH144" s="241">
        <v>10.6</v>
      </c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472"/>
      <c r="DT144" s="402">
        <f t="shared" si="178"/>
        <v>0</v>
      </c>
      <c r="DU144" s="100">
        <f t="shared" si="179"/>
        <v>0</v>
      </c>
      <c r="DV144" s="100">
        <f t="shared" si="180"/>
        <v>1</v>
      </c>
      <c r="DW144" s="100">
        <f t="shared" si="181"/>
        <v>0</v>
      </c>
      <c r="DX144" s="100">
        <f t="shared" si="182"/>
        <v>0</v>
      </c>
      <c r="DY144" s="229">
        <f t="shared" si="183"/>
        <v>0</v>
      </c>
      <c r="DZ144" s="100">
        <f t="shared" si="184"/>
        <v>1</v>
      </c>
      <c r="EA144" s="400">
        <f t="shared" si="185"/>
        <v>0</v>
      </c>
      <c r="EB144" s="402">
        <f t="shared" si="186"/>
        <v>0</v>
      </c>
      <c r="EC144" s="19">
        <f t="shared" si="187"/>
        <v>0</v>
      </c>
      <c r="ED144" s="19">
        <f t="shared" si="188"/>
        <v>1</v>
      </c>
      <c r="EE144" s="19">
        <f t="shared" si="189"/>
        <v>0</v>
      </c>
      <c r="EF144" s="402">
        <f t="shared" si="190"/>
        <v>0</v>
      </c>
      <c r="EG144" s="400">
        <f t="shared" si="191"/>
        <v>0</v>
      </c>
      <c r="EH144" s="400">
        <f t="shared" si="192"/>
        <v>1</v>
      </c>
      <c r="EI144" s="402">
        <f t="shared" si="193"/>
        <v>0</v>
      </c>
      <c r="EJ144" s="229">
        <f t="shared" si="194"/>
        <v>2</v>
      </c>
      <c r="EK144" s="398">
        <f t="shared" si="195"/>
        <v>4255</v>
      </c>
      <c r="EL144" s="398" t="str">
        <f t="shared" si="196"/>
        <v/>
      </c>
      <c r="EM144" s="398">
        <f t="shared" si="197"/>
        <v>220.9</v>
      </c>
      <c r="EN144" s="398">
        <f t="shared" si="198"/>
        <v>1154</v>
      </c>
      <c r="EO144" s="398" t="str">
        <f t="shared" si="199"/>
        <v/>
      </c>
      <c r="EP144" s="398">
        <f t="shared" si="200"/>
        <v>23.01</v>
      </c>
      <c r="EQ144" s="398">
        <f t="shared" si="201"/>
        <v>1817</v>
      </c>
      <c r="ER144" s="398" t="str">
        <f t="shared" si="202"/>
        <v/>
      </c>
      <c r="ES144" s="398" t="str">
        <f t="shared" si="203"/>
        <v/>
      </c>
      <c r="ET144" s="398">
        <f t="shared" si="204"/>
        <v>2055</v>
      </c>
      <c r="EU144" s="172">
        <f t="shared" si="205"/>
        <v>6999</v>
      </c>
      <c r="EV144" s="57">
        <f t="shared" si="206"/>
        <v>185.08207987890282</v>
      </c>
      <c r="EW144" s="57" t="str">
        <f t="shared" si="207"/>
        <v/>
      </c>
      <c r="EX144" s="57">
        <f t="shared" si="208"/>
        <v>18.177329767537547</v>
      </c>
      <c r="EY144" s="57">
        <f t="shared" si="209"/>
        <v>57.587703977244367</v>
      </c>
      <c r="EZ144" s="57" t="str">
        <f t="shared" si="210"/>
        <v/>
      </c>
      <c r="FA144" s="57">
        <f t="shared" si="211"/>
        <v>1.2360999194198228</v>
      </c>
      <c r="FB144" s="57">
        <f t="shared" si="212"/>
        <v>29.778537491948978</v>
      </c>
      <c r="FC144" s="57" t="str">
        <f t="shared" si="213"/>
        <v/>
      </c>
      <c r="FD144" s="57" t="str">
        <f t="shared" si="214"/>
        <v/>
      </c>
      <c r="FE144" s="57">
        <f t="shared" si="215"/>
        <v>42.784600874846198</v>
      </c>
      <c r="FF144" s="56">
        <f t="shared" si="216"/>
        <v>197.41629763348655</v>
      </c>
      <c r="FG144" s="59">
        <f t="shared" si="217"/>
        <v>70.619585808941011</v>
      </c>
      <c r="FH144" s="59" t="str">
        <f t="shared" si="218"/>
        <v/>
      </c>
      <c r="FI144" s="59">
        <f t="shared" si="219"/>
        <v>6.9357092817193893</v>
      </c>
      <c r="FJ144" s="59">
        <f t="shared" si="220"/>
        <v>21.973060845338338</v>
      </c>
      <c r="FK144" s="59" t="str">
        <f t="shared" si="221"/>
        <v/>
      </c>
      <c r="FL144" s="59">
        <f t="shared" si="222"/>
        <v>0.47164406400126913</v>
      </c>
      <c r="FM144" s="59">
        <f t="shared" si="223"/>
        <v>11.029928031969776</v>
      </c>
      <c r="FN144" s="59" t="str">
        <f t="shared" si="224"/>
        <v/>
      </c>
      <c r="FO144" s="59" t="str">
        <f t="shared" si="225"/>
        <v/>
      </c>
      <c r="FP144" s="59">
        <f t="shared" si="226"/>
        <v>15.847355453695203</v>
      </c>
      <c r="FQ144" s="66">
        <f t="shared" si="227"/>
        <v>73.122716514335025</v>
      </c>
      <c r="FR144" s="331">
        <f t="shared" si="247"/>
        <v>-1.4840775731868616</v>
      </c>
      <c r="FS144" s="331">
        <f t="shared" si="228"/>
        <v>1.4840775731868616</v>
      </c>
      <c r="FT144" s="400">
        <f t="shared" si="229"/>
        <v>0</v>
      </c>
      <c r="FU144" s="400">
        <f t="shared" si="230"/>
        <v>1</v>
      </c>
      <c r="FV144" s="400">
        <f t="shared" si="231"/>
        <v>0</v>
      </c>
      <c r="FW144" s="402">
        <f t="shared" si="232"/>
        <v>0</v>
      </c>
      <c r="FX144" s="222">
        <f t="shared" si="233"/>
        <v>70.619585808941011</v>
      </c>
      <c r="FY144" s="222">
        <f t="shared" si="234"/>
        <v>21.973060845338338</v>
      </c>
      <c r="FZ144" s="222">
        <f t="shared" si="235"/>
        <v>0</v>
      </c>
      <c r="GA144" s="221">
        <f t="shared" si="236"/>
        <v>73.122716514335025</v>
      </c>
      <c r="GB144" s="222">
        <f t="shared" si="237"/>
        <v>0</v>
      </c>
      <c r="GC144" s="222">
        <f t="shared" si="238"/>
        <v>0</v>
      </c>
      <c r="GD144" s="222">
        <f t="shared" si="239"/>
        <v>0</v>
      </c>
      <c r="GE144" s="222">
        <f t="shared" si="240"/>
        <v>0</v>
      </c>
      <c r="GF144" s="222">
        <f t="shared" si="241"/>
        <v>0</v>
      </c>
      <c r="GG144" s="398">
        <f t="shared" si="242"/>
        <v>0</v>
      </c>
      <c r="GH144" s="399">
        <f t="shared" si="243"/>
        <v>0</v>
      </c>
      <c r="GI144" s="398" t="str">
        <f t="shared" si="244"/>
        <v>Na-Ca</v>
      </c>
      <c r="GJ144" s="398" t="str">
        <f t="shared" si="245"/>
        <v>Cl</v>
      </c>
    </row>
    <row r="145" spans="1:192" ht="14.25">
      <c r="A145" s="402">
        <f t="shared" si="172"/>
        <v>140</v>
      </c>
      <c r="B145" s="65" t="s">
        <v>141</v>
      </c>
      <c r="C145" s="91" t="s">
        <v>232</v>
      </c>
      <c r="D145" s="91"/>
      <c r="E145" s="91"/>
      <c r="F145" s="391">
        <v>3524470</v>
      </c>
      <c r="G145" s="391">
        <v>5566180</v>
      </c>
      <c r="H145" s="410">
        <f t="shared" si="173"/>
        <v>524385.78200000001</v>
      </c>
      <c r="I145" s="410">
        <f t="shared" si="174"/>
        <v>5564393.318</v>
      </c>
      <c r="J145" s="542">
        <v>164</v>
      </c>
      <c r="K145" s="400" t="s">
        <v>1356</v>
      </c>
      <c r="L145" s="19">
        <v>30</v>
      </c>
      <c r="Q145" s="64" t="s">
        <v>1361</v>
      </c>
      <c r="R145" s="399" t="s">
        <v>274</v>
      </c>
      <c r="S145" s="399" t="s">
        <v>1346</v>
      </c>
      <c r="T145" s="499" t="str">
        <f t="shared" si="175"/>
        <v>-</v>
      </c>
      <c r="U145" s="499" t="str">
        <f t="shared" si="176"/>
        <v>M</v>
      </c>
      <c r="V145" s="499" t="str">
        <f t="shared" si="177"/>
        <v>-</v>
      </c>
      <c r="W145" s="499" t="str">
        <f t="shared" si="246"/>
        <v>A</v>
      </c>
      <c r="X145" s="529" t="str">
        <f t="shared" si="171"/>
        <v>Na-Ca</v>
      </c>
      <c r="Y145" s="530" t="str">
        <f t="shared" si="170"/>
        <v>Cl</v>
      </c>
      <c r="Z145" s="404"/>
      <c r="AA145" s="177">
        <v>32240</v>
      </c>
      <c r="AB145" s="176">
        <v>4</v>
      </c>
      <c r="AC145" s="65" t="s">
        <v>970</v>
      </c>
      <c r="AD145" s="65" t="s">
        <v>1574</v>
      </c>
      <c r="AE145" s="61" t="s">
        <v>1575</v>
      </c>
      <c r="AF145" s="392">
        <v>13</v>
      </c>
      <c r="AG145" s="408"/>
      <c r="AH145" s="204">
        <v>6</v>
      </c>
      <c r="AI145" s="556"/>
      <c r="AJ145" s="408"/>
      <c r="AK145" s="408"/>
      <c r="AL145" s="408"/>
      <c r="AM145" s="392"/>
      <c r="AN145" s="168"/>
      <c r="AO145" s="401"/>
      <c r="AP145" s="171"/>
      <c r="AQ145" s="69"/>
      <c r="AR145" s="69"/>
      <c r="AS145" s="507">
        <f t="shared" si="168"/>
        <v>14907</v>
      </c>
      <c r="AT145" s="509">
        <f t="shared" si="169"/>
        <v>-0.19637741040173604</v>
      </c>
      <c r="AU145" s="69">
        <v>3665</v>
      </c>
      <c r="AV145" s="69">
        <v>190</v>
      </c>
      <c r="AW145" s="401">
        <v>1076</v>
      </c>
      <c r="AX145" s="401">
        <v>5588</v>
      </c>
      <c r="AY145" s="401">
        <v>2172</v>
      </c>
      <c r="AZ145" s="70">
        <v>1990</v>
      </c>
      <c r="BA145" s="69"/>
      <c r="BB145" s="69">
        <v>226</v>
      </c>
      <c r="BC145" s="69"/>
      <c r="BD145" s="69"/>
      <c r="BE145" s="69"/>
      <c r="BF145" s="69"/>
      <c r="BG145" s="69"/>
      <c r="BH145" s="69"/>
      <c r="BI145" s="69"/>
      <c r="BJ145" s="69"/>
      <c r="BK145" s="69"/>
      <c r="BL145" s="401"/>
      <c r="BM145" s="69"/>
      <c r="BN145" s="70"/>
      <c r="BO145" s="143"/>
      <c r="BP145" s="557"/>
      <c r="BQ145" s="143"/>
      <c r="BR145" s="143"/>
      <c r="BS145" s="143"/>
      <c r="BT145" s="143"/>
      <c r="BU145" s="143"/>
      <c r="BV145" s="143"/>
      <c r="BW145" s="143"/>
      <c r="BX145" s="143"/>
      <c r="BY145" s="143"/>
      <c r="BZ145" s="143"/>
      <c r="CA145" s="143"/>
      <c r="CB145" s="143"/>
      <c r="CC145" s="143"/>
      <c r="CD145" s="143"/>
      <c r="CE145" s="143"/>
      <c r="CF145" s="141"/>
      <c r="CG145" s="143"/>
      <c r="CH145" s="143"/>
      <c r="CI145" s="143"/>
      <c r="CJ145" s="143"/>
      <c r="CK145" s="143"/>
      <c r="CL145" s="144"/>
      <c r="CM145" s="143"/>
      <c r="CN145" s="143">
        <v>1986</v>
      </c>
      <c r="CO145" s="141"/>
      <c r="CP145" s="69"/>
      <c r="CQ145" s="70"/>
      <c r="CR145" s="69"/>
      <c r="CS145" s="69"/>
      <c r="CT145" s="69"/>
      <c r="CU145" s="69"/>
      <c r="CV145" s="69"/>
      <c r="CW145" s="69"/>
      <c r="CX145" s="69"/>
      <c r="CY145" s="69"/>
      <c r="CZ145" s="69"/>
      <c r="DA145" s="70"/>
      <c r="DB145" s="182">
        <v>-65.7</v>
      </c>
      <c r="DC145" s="141" t="s">
        <v>1576</v>
      </c>
      <c r="DD145" s="419">
        <v>0.68</v>
      </c>
      <c r="DE145" s="182">
        <v>-2.15</v>
      </c>
      <c r="DF145" s="182"/>
      <c r="DG145" s="182">
        <v>-9.58</v>
      </c>
      <c r="DH145" s="182"/>
      <c r="DI145" s="180"/>
      <c r="DJ145" s="180">
        <f>SUM(DK145:DM145)</f>
        <v>1.1019999999999999</v>
      </c>
      <c r="DK145" s="180">
        <v>0.7</v>
      </c>
      <c r="DL145" s="180">
        <v>0.16700000000000001</v>
      </c>
      <c r="DM145" s="180">
        <v>0.23499999999999999</v>
      </c>
      <c r="DN145" s="180"/>
      <c r="DO145" s="180"/>
      <c r="DP145" s="180"/>
      <c r="DQ145" s="180"/>
      <c r="DR145" s="180"/>
      <c r="DS145" s="181"/>
      <c r="DT145" s="402">
        <f t="shared" si="178"/>
        <v>0</v>
      </c>
      <c r="DU145" s="100">
        <f t="shared" si="179"/>
        <v>0</v>
      </c>
      <c r="DV145" s="100">
        <f t="shared" si="180"/>
        <v>1</v>
      </c>
      <c r="DW145" s="100">
        <f t="shared" si="181"/>
        <v>0</v>
      </c>
      <c r="DX145" s="100">
        <f t="shared" si="182"/>
        <v>0</v>
      </c>
      <c r="DY145" s="229">
        <f t="shared" si="183"/>
        <v>0</v>
      </c>
      <c r="DZ145" s="100">
        <f t="shared" si="184"/>
        <v>1</v>
      </c>
      <c r="EA145" s="400">
        <f t="shared" si="185"/>
        <v>0</v>
      </c>
      <c r="EB145" s="402">
        <f t="shared" si="186"/>
        <v>0</v>
      </c>
      <c r="EC145" s="19">
        <f t="shared" si="187"/>
        <v>0</v>
      </c>
      <c r="ED145" s="19">
        <f t="shared" si="188"/>
        <v>1</v>
      </c>
      <c r="EE145" s="19">
        <f t="shared" si="189"/>
        <v>0</v>
      </c>
      <c r="EF145" s="402">
        <f t="shared" si="190"/>
        <v>0</v>
      </c>
      <c r="EG145" s="400">
        <f t="shared" si="191"/>
        <v>0</v>
      </c>
      <c r="EH145" s="400">
        <f t="shared" si="192"/>
        <v>1</v>
      </c>
      <c r="EI145" s="402">
        <f t="shared" si="193"/>
        <v>0</v>
      </c>
      <c r="EJ145" s="229">
        <f t="shared" si="194"/>
        <v>2</v>
      </c>
      <c r="EK145" s="398">
        <f t="shared" si="195"/>
        <v>3665</v>
      </c>
      <c r="EL145" s="398">
        <f t="shared" si="196"/>
        <v>226</v>
      </c>
      <c r="EM145" s="398">
        <f t="shared" si="197"/>
        <v>190</v>
      </c>
      <c r="EN145" s="398">
        <f t="shared" si="198"/>
        <v>1076</v>
      </c>
      <c r="EO145" s="398" t="str">
        <f t="shared" si="199"/>
        <v/>
      </c>
      <c r="EP145" s="398" t="str">
        <f t="shared" si="200"/>
        <v/>
      </c>
      <c r="EQ145" s="398">
        <f t="shared" si="201"/>
        <v>1990</v>
      </c>
      <c r="ER145" s="398" t="str">
        <f t="shared" si="202"/>
        <v/>
      </c>
      <c r="ES145" s="398" t="str">
        <f t="shared" si="203"/>
        <v/>
      </c>
      <c r="ET145" s="398">
        <f t="shared" si="204"/>
        <v>2172</v>
      </c>
      <c r="EU145" s="172">
        <f t="shared" si="205"/>
        <v>5588</v>
      </c>
      <c r="EV145" s="57">
        <f t="shared" si="206"/>
        <v>159.41852473705731</v>
      </c>
      <c r="EW145" s="57">
        <f t="shared" si="207"/>
        <v>5.7800511508951402</v>
      </c>
      <c r="EX145" s="57">
        <f t="shared" si="208"/>
        <v>15.63464307755606</v>
      </c>
      <c r="EY145" s="57">
        <f t="shared" si="209"/>
        <v>53.6952941763561</v>
      </c>
      <c r="EZ145" s="57" t="str">
        <f t="shared" si="210"/>
        <v/>
      </c>
      <c r="FA145" s="57" t="str">
        <f t="shared" si="211"/>
        <v/>
      </c>
      <c r="FB145" s="57">
        <f t="shared" si="212"/>
        <v>32.613808260307358</v>
      </c>
      <c r="FC145" s="57" t="str">
        <f t="shared" si="213"/>
        <v/>
      </c>
      <c r="FD145" s="57" t="str">
        <f t="shared" si="214"/>
        <v/>
      </c>
      <c r="FE145" s="57">
        <f t="shared" si="215"/>
        <v>45.22051245750167</v>
      </c>
      <c r="FF145" s="56">
        <f t="shared" si="216"/>
        <v>157.61712690040332</v>
      </c>
      <c r="FG145" s="59">
        <f t="shared" si="217"/>
        <v>67.974048273024351</v>
      </c>
      <c r="FH145" s="59">
        <f t="shared" si="218"/>
        <v>2.4645409095306157</v>
      </c>
      <c r="FI145" s="59">
        <f t="shared" si="219"/>
        <v>6.6664146154795159</v>
      </c>
      <c r="FJ145" s="59">
        <f t="shared" si="220"/>
        <v>22.894996201965519</v>
      </c>
      <c r="FK145" s="59" t="str">
        <f t="shared" si="221"/>
        <v/>
      </c>
      <c r="FL145" s="59" t="str">
        <f t="shared" si="222"/>
        <v/>
      </c>
      <c r="FM145" s="59">
        <f t="shared" si="223"/>
        <v>13.851606600946061</v>
      </c>
      <c r="FN145" s="59" t="str">
        <f t="shared" si="224"/>
        <v/>
      </c>
      <c r="FO145" s="59" t="str">
        <f t="shared" si="225"/>
        <v/>
      </c>
      <c r="FP145" s="59">
        <f t="shared" si="226"/>
        <v>19.205875739964586</v>
      </c>
      <c r="FQ145" s="66">
        <f t="shared" si="227"/>
        <v>66.942517659089347</v>
      </c>
      <c r="FR145" s="331">
        <f t="shared" si="247"/>
        <v>-0.19637741040173604</v>
      </c>
      <c r="FS145" s="331">
        <f t="shared" si="228"/>
        <v>0.19637741040173604</v>
      </c>
      <c r="FT145" s="400">
        <f t="shared" si="229"/>
        <v>0</v>
      </c>
      <c r="FU145" s="400">
        <f t="shared" si="230"/>
        <v>1</v>
      </c>
      <c r="FV145" s="400">
        <f t="shared" si="231"/>
        <v>0</v>
      </c>
      <c r="FW145" s="402">
        <f t="shared" si="232"/>
        <v>0</v>
      </c>
      <c r="FX145" s="222">
        <f t="shared" si="233"/>
        <v>67.974048273024351</v>
      </c>
      <c r="FY145" s="222">
        <f t="shared" si="234"/>
        <v>22.894996201965519</v>
      </c>
      <c r="FZ145" s="222">
        <f t="shared" si="235"/>
        <v>0</v>
      </c>
      <c r="GA145" s="221">
        <f t="shared" si="236"/>
        <v>66.942517659089347</v>
      </c>
      <c r="GB145" s="222">
        <f t="shared" si="237"/>
        <v>0</v>
      </c>
      <c r="GC145" s="222">
        <f t="shared" si="238"/>
        <v>0</v>
      </c>
      <c r="GD145" s="222">
        <f t="shared" si="239"/>
        <v>0</v>
      </c>
      <c r="GE145" s="222">
        <f t="shared" si="240"/>
        <v>0</v>
      </c>
      <c r="GF145" s="222">
        <f t="shared" si="241"/>
        <v>0</v>
      </c>
      <c r="GG145" s="398">
        <f t="shared" si="242"/>
        <v>0</v>
      </c>
      <c r="GH145" s="399">
        <f t="shared" si="243"/>
        <v>0</v>
      </c>
      <c r="GI145" s="398" t="str">
        <f t="shared" si="244"/>
        <v>Na-Ca</v>
      </c>
      <c r="GJ145" s="398" t="str">
        <f t="shared" si="245"/>
        <v>Cl</v>
      </c>
    </row>
    <row r="146" spans="1:192">
      <c r="A146" s="402">
        <f t="shared" si="172"/>
        <v>141</v>
      </c>
      <c r="B146" s="134" t="s">
        <v>141</v>
      </c>
      <c r="C146" s="134" t="s">
        <v>232</v>
      </c>
      <c r="D146" s="134"/>
      <c r="E146" s="134"/>
      <c r="F146" s="391">
        <v>3524470</v>
      </c>
      <c r="G146" s="391">
        <v>5566180</v>
      </c>
      <c r="H146" s="410">
        <f t="shared" si="173"/>
        <v>524385.78200000001</v>
      </c>
      <c r="I146" s="410">
        <f t="shared" si="174"/>
        <v>5564393.318</v>
      </c>
      <c r="J146" s="542">
        <v>164</v>
      </c>
      <c r="K146" s="391" t="s">
        <v>1356</v>
      </c>
      <c r="L146" s="185">
        <v>30</v>
      </c>
      <c r="M146" s="153"/>
      <c r="O146" s="185" t="s">
        <v>1352</v>
      </c>
      <c r="P146" s="185"/>
      <c r="Q146" s="64" t="s">
        <v>1361</v>
      </c>
      <c r="R146" s="64" t="s">
        <v>274</v>
      </c>
      <c r="S146" s="64" t="s">
        <v>1346</v>
      </c>
      <c r="T146" s="499" t="str">
        <f t="shared" si="175"/>
        <v>-</v>
      </c>
      <c r="U146" s="499" t="str">
        <f t="shared" si="176"/>
        <v>M</v>
      </c>
      <c r="V146" s="499" t="str">
        <f t="shared" si="177"/>
        <v>-</v>
      </c>
      <c r="W146" s="499" t="str">
        <f t="shared" si="246"/>
        <v>A</v>
      </c>
      <c r="X146" s="529" t="str">
        <f t="shared" si="171"/>
        <v>Na-Ca</v>
      </c>
      <c r="Y146" s="530" t="str">
        <f t="shared" si="170"/>
        <v>Cl-SO4</v>
      </c>
      <c r="Z146" s="60" t="s">
        <v>1577</v>
      </c>
      <c r="AA146" s="127">
        <v>37530</v>
      </c>
      <c r="AB146" s="101">
        <v>5</v>
      </c>
      <c r="AC146" s="132" t="s">
        <v>456</v>
      </c>
      <c r="AD146" s="132" t="s">
        <v>1569</v>
      </c>
      <c r="AE146" s="183"/>
      <c r="AF146" s="391">
        <v>13.2</v>
      </c>
      <c r="AG146" s="400">
        <v>16910</v>
      </c>
      <c r="AH146" s="400">
        <v>6.06</v>
      </c>
      <c r="AI146" s="185">
        <v>234</v>
      </c>
      <c r="AL146" s="391"/>
      <c r="AM146" s="391">
        <v>0.12</v>
      </c>
      <c r="AN146" s="163"/>
      <c r="AO146" s="164"/>
      <c r="AQ146" s="163"/>
      <c r="AR146" s="168">
        <v>8382.4140000000007</v>
      </c>
      <c r="AS146" s="507">
        <f t="shared" si="168"/>
        <v>12736.1</v>
      </c>
      <c r="AT146" s="509">
        <f t="shared" si="169"/>
        <v>-0.58410109324107018</v>
      </c>
      <c r="AU146" s="163">
        <v>3000</v>
      </c>
      <c r="AV146" s="163">
        <v>176</v>
      </c>
      <c r="AW146" s="164">
        <v>951</v>
      </c>
      <c r="AX146" s="165">
        <v>4505</v>
      </c>
      <c r="AY146" s="163">
        <v>2100</v>
      </c>
      <c r="AZ146" s="162">
        <v>1772</v>
      </c>
      <c r="BA146" s="163">
        <v>4.4000000000000004</v>
      </c>
      <c r="BB146" s="163">
        <v>172</v>
      </c>
      <c r="BC146" s="163">
        <v>9.91</v>
      </c>
      <c r="BD146" s="163">
        <v>1.4</v>
      </c>
      <c r="BE146" s="163">
        <v>11.7</v>
      </c>
      <c r="BF146" s="163">
        <v>1.4</v>
      </c>
      <c r="BG146" s="165">
        <v>1.4</v>
      </c>
      <c r="BH146" s="165">
        <v>2.6</v>
      </c>
      <c r="BI146" s="165">
        <v>1.9E-2</v>
      </c>
      <c r="BJ146" s="170" t="s">
        <v>1486</v>
      </c>
      <c r="BK146" s="170" t="s">
        <v>1393</v>
      </c>
      <c r="BL146" s="164"/>
      <c r="BM146" s="163">
        <v>20.5</v>
      </c>
      <c r="BN146" s="162">
        <v>6.2</v>
      </c>
      <c r="BO146" s="138" t="s">
        <v>457</v>
      </c>
      <c r="BP146" s="141">
        <v>215</v>
      </c>
      <c r="BQ146" s="138" t="s">
        <v>457</v>
      </c>
      <c r="BR146" s="138">
        <v>340</v>
      </c>
      <c r="BS146" s="138">
        <v>16</v>
      </c>
      <c r="BT146" s="138" t="s">
        <v>287</v>
      </c>
      <c r="BU146" s="138" t="s">
        <v>465</v>
      </c>
      <c r="BV146" s="138" t="s">
        <v>465</v>
      </c>
      <c r="BW146" s="138"/>
      <c r="BX146" s="138" t="s">
        <v>465</v>
      </c>
      <c r="BY146" s="138" t="s">
        <v>1406</v>
      </c>
      <c r="BZ146" s="138" t="s">
        <v>465</v>
      </c>
      <c r="CA146" s="138" t="s">
        <v>465</v>
      </c>
      <c r="CB146" s="138" t="s">
        <v>464</v>
      </c>
      <c r="CC146" s="138"/>
      <c r="CD146" s="138"/>
      <c r="CE146" s="138" t="s">
        <v>457</v>
      </c>
      <c r="CF146" s="149" t="s">
        <v>460</v>
      </c>
      <c r="CG146" s="138"/>
      <c r="CH146" s="138"/>
      <c r="CI146" s="138"/>
      <c r="CJ146" s="138"/>
      <c r="CK146" s="138" t="s">
        <v>465</v>
      </c>
      <c r="CL146" s="139" t="s">
        <v>466</v>
      </c>
      <c r="CM146" s="138">
        <v>0.77</v>
      </c>
      <c r="CN146" s="138">
        <v>1730</v>
      </c>
      <c r="CO146" s="149">
        <v>6.0000000000000001E-3</v>
      </c>
      <c r="CP146" s="163"/>
      <c r="CQ146" s="162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2"/>
      <c r="DB146" s="241"/>
      <c r="DC146" s="241"/>
      <c r="DD146" s="241"/>
      <c r="DE146" s="241"/>
      <c r="DF146" s="241"/>
      <c r="DG146" s="241"/>
      <c r="DH146" s="241"/>
      <c r="DI146" s="244">
        <v>9</v>
      </c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472"/>
      <c r="DT146" s="402">
        <f t="shared" si="178"/>
        <v>0</v>
      </c>
      <c r="DU146" s="100">
        <f t="shared" si="179"/>
        <v>0</v>
      </c>
      <c r="DV146" s="100">
        <f t="shared" si="180"/>
        <v>1</v>
      </c>
      <c r="DW146" s="100">
        <f t="shared" si="181"/>
        <v>0</v>
      </c>
      <c r="DX146" s="100">
        <f t="shared" si="182"/>
        <v>0</v>
      </c>
      <c r="DY146" s="229">
        <f t="shared" si="183"/>
        <v>0</v>
      </c>
      <c r="DZ146" s="100">
        <f t="shared" si="184"/>
        <v>1</v>
      </c>
      <c r="EA146" s="400">
        <f t="shared" si="185"/>
        <v>0</v>
      </c>
      <c r="EB146" s="402">
        <f t="shared" si="186"/>
        <v>0</v>
      </c>
      <c r="EC146" s="19">
        <f t="shared" si="187"/>
        <v>0</v>
      </c>
      <c r="ED146" s="19">
        <f t="shared" si="188"/>
        <v>1</v>
      </c>
      <c r="EE146" s="19">
        <f t="shared" si="189"/>
        <v>0</v>
      </c>
      <c r="EF146" s="402">
        <f t="shared" si="190"/>
        <v>0</v>
      </c>
      <c r="EG146" s="400">
        <f t="shared" si="191"/>
        <v>0</v>
      </c>
      <c r="EH146" s="400">
        <f t="shared" si="192"/>
        <v>1</v>
      </c>
      <c r="EI146" s="402">
        <f t="shared" si="193"/>
        <v>0</v>
      </c>
      <c r="EJ146" s="229">
        <f t="shared" si="194"/>
        <v>2</v>
      </c>
      <c r="EK146" s="398">
        <f t="shared" si="195"/>
        <v>3000</v>
      </c>
      <c r="EL146" s="398">
        <f t="shared" si="196"/>
        <v>172</v>
      </c>
      <c r="EM146" s="398">
        <f t="shared" si="197"/>
        <v>176</v>
      </c>
      <c r="EN146" s="398">
        <f t="shared" si="198"/>
        <v>951</v>
      </c>
      <c r="EO146" s="398">
        <f t="shared" si="199"/>
        <v>1.4</v>
      </c>
      <c r="EP146" s="398">
        <f t="shared" si="200"/>
        <v>11.7</v>
      </c>
      <c r="EQ146" s="398">
        <f t="shared" si="201"/>
        <v>1772</v>
      </c>
      <c r="ER146" s="398" t="str">
        <f t="shared" si="202"/>
        <v/>
      </c>
      <c r="ES146" s="398" t="str">
        <f t="shared" si="203"/>
        <v/>
      </c>
      <c r="ET146" s="398">
        <f t="shared" si="204"/>
        <v>2100</v>
      </c>
      <c r="EU146" s="172">
        <f t="shared" si="205"/>
        <v>4505</v>
      </c>
      <c r="EV146" s="57">
        <f t="shared" si="206"/>
        <v>130.49265326362126</v>
      </c>
      <c r="EW146" s="57">
        <f t="shared" si="207"/>
        <v>4.3989769820971869</v>
      </c>
      <c r="EX146" s="57">
        <f t="shared" si="208"/>
        <v>14.482616745525613</v>
      </c>
      <c r="EY146" s="57">
        <f t="shared" si="209"/>
        <v>47.45745795698388</v>
      </c>
      <c r="EZ146" s="57">
        <f t="shared" si="210"/>
        <v>5.1052967453733243E-2</v>
      </c>
      <c r="FA146" s="57">
        <f t="shared" si="211"/>
        <v>0.62852538275584202</v>
      </c>
      <c r="FB146" s="57">
        <f t="shared" si="212"/>
        <v>29.041039315208359</v>
      </c>
      <c r="FC146" s="57" t="str">
        <f t="shared" si="213"/>
        <v/>
      </c>
      <c r="FD146" s="57" t="str">
        <f t="shared" si="214"/>
        <v/>
      </c>
      <c r="FE146" s="57">
        <f t="shared" si="215"/>
        <v>43.721489945098298</v>
      </c>
      <c r="FF146" s="56">
        <f t="shared" si="216"/>
        <v>127.06964149719344</v>
      </c>
      <c r="FG146" s="59">
        <f t="shared" si="217"/>
        <v>66.068454968442595</v>
      </c>
      <c r="FH146" s="59">
        <f t="shared" si="218"/>
        <v>2.2272028760252538</v>
      </c>
      <c r="FI146" s="59">
        <f t="shared" si="219"/>
        <v>7.3325515908083725</v>
      </c>
      <c r="FJ146" s="59">
        <f t="shared" si="220"/>
        <v>24.027719917791305</v>
      </c>
      <c r="FK146" s="59">
        <f t="shared" si="221"/>
        <v>2.5848127054388451E-2</v>
      </c>
      <c r="FL146" s="59">
        <f t="shared" si="222"/>
        <v>0.31822251987809053</v>
      </c>
      <c r="FM146" s="59">
        <f t="shared" si="223"/>
        <v>14.532714730127303</v>
      </c>
      <c r="FN146" s="59" t="str">
        <f t="shared" si="224"/>
        <v/>
      </c>
      <c r="FO146" s="59" t="str">
        <f t="shared" si="225"/>
        <v/>
      </c>
      <c r="FP146" s="59">
        <f t="shared" si="226"/>
        <v>21.87910474042496</v>
      </c>
      <c r="FQ146" s="66">
        <f t="shared" si="227"/>
        <v>63.588180529447747</v>
      </c>
      <c r="FR146" s="331">
        <f t="shared" si="247"/>
        <v>-0.58410109324107018</v>
      </c>
      <c r="FS146" s="331">
        <f t="shared" si="228"/>
        <v>0.58410109324107018</v>
      </c>
      <c r="FT146" s="400">
        <f t="shared" si="229"/>
        <v>0</v>
      </c>
      <c r="FU146" s="400">
        <f t="shared" si="230"/>
        <v>1</v>
      </c>
      <c r="FV146" s="400">
        <f t="shared" si="231"/>
        <v>0</v>
      </c>
      <c r="FW146" s="402">
        <f t="shared" si="232"/>
        <v>0</v>
      </c>
      <c r="FX146" s="222">
        <f t="shared" si="233"/>
        <v>66.068454968442595</v>
      </c>
      <c r="FY146" s="222">
        <f t="shared" si="234"/>
        <v>24.027719917791305</v>
      </c>
      <c r="FZ146" s="222">
        <f t="shared" si="235"/>
        <v>0</v>
      </c>
      <c r="GA146" s="221">
        <f t="shared" si="236"/>
        <v>63.588180529447747</v>
      </c>
      <c r="GB146" s="222">
        <f t="shared" si="237"/>
        <v>0</v>
      </c>
      <c r="GC146" s="222">
        <f t="shared" si="238"/>
        <v>21.87910474042496</v>
      </c>
      <c r="GD146" s="222">
        <f t="shared" si="239"/>
        <v>0</v>
      </c>
      <c r="GE146" s="222">
        <f t="shared" si="240"/>
        <v>0</v>
      </c>
      <c r="GF146" s="222">
        <f t="shared" si="241"/>
        <v>0</v>
      </c>
      <c r="GG146" s="398">
        <f t="shared" si="242"/>
        <v>0</v>
      </c>
      <c r="GH146" s="399">
        <f t="shared" si="243"/>
        <v>0</v>
      </c>
      <c r="GI146" s="398" t="str">
        <f t="shared" si="244"/>
        <v>Na-Ca</v>
      </c>
      <c r="GJ146" s="398" t="str">
        <f t="shared" si="245"/>
        <v>Cl-SO4</v>
      </c>
    </row>
    <row r="147" spans="1:192" s="69" customFormat="1">
      <c r="A147" s="402">
        <f t="shared" si="172"/>
        <v>142</v>
      </c>
      <c r="B147" s="381" t="s">
        <v>141</v>
      </c>
      <c r="C147" s="381" t="s">
        <v>231</v>
      </c>
      <c r="D147" s="381"/>
      <c r="E147" s="381"/>
      <c r="F147" s="408">
        <v>3525020</v>
      </c>
      <c r="G147" s="408">
        <v>5565630</v>
      </c>
      <c r="H147" s="410">
        <f t="shared" si="173"/>
        <v>524935.56199999992</v>
      </c>
      <c r="I147" s="410">
        <f t="shared" si="174"/>
        <v>5563843.5380000006</v>
      </c>
      <c r="J147" s="542">
        <v>175</v>
      </c>
      <c r="K147" s="115" t="s">
        <v>1356</v>
      </c>
      <c r="L147" s="407">
        <v>75</v>
      </c>
      <c r="M147" s="407"/>
      <c r="N147" s="408"/>
      <c r="O147" s="407"/>
      <c r="P147" s="407"/>
      <c r="Q147" s="381" t="s">
        <v>786</v>
      </c>
      <c r="R147" s="383" t="s">
        <v>273</v>
      </c>
      <c r="S147" s="383" t="s">
        <v>1347</v>
      </c>
      <c r="T147" s="499" t="str">
        <f t="shared" si="175"/>
        <v>-</v>
      </c>
      <c r="U147" s="499" t="str">
        <f t="shared" si="176"/>
        <v>-</v>
      </c>
      <c r="V147" s="499" t="str">
        <f t="shared" si="177"/>
        <v>B</v>
      </c>
      <c r="W147" s="499" t="str">
        <f t="shared" si="246"/>
        <v>A</v>
      </c>
      <c r="X147" s="529" t="str">
        <f t="shared" si="171"/>
        <v>Na</v>
      </c>
      <c r="Y147" s="530" t="str">
        <f t="shared" si="170"/>
        <v>Cl</v>
      </c>
      <c r="Z147" s="404"/>
      <c r="AA147" s="193" t="s">
        <v>1556</v>
      </c>
      <c r="AB147" s="200">
        <v>1</v>
      </c>
      <c r="AC147" s="166" t="s">
        <v>2986</v>
      </c>
      <c r="AD147" s="65" t="s">
        <v>2987</v>
      </c>
      <c r="AE147" s="183"/>
      <c r="AF147" s="392">
        <v>13.3</v>
      </c>
      <c r="AG147" s="408"/>
      <c r="AH147" s="408"/>
      <c r="AI147" s="185"/>
      <c r="AJ147" s="408">
        <v>1.0181199999999999</v>
      </c>
      <c r="AK147" s="408">
        <v>15</v>
      </c>
      <c r="AL147" s="392"/>
      <c r="AM147" s="392">
        <v>3.33</v>
      </c>
      <c r="AN147" s="168"/>
      <c r="AO147" s="165"/>
      <c r="AP147" s="171"/>
      <c r="AQ147" s="168"/>
      <c r="AR147" s="168"/>
      <c r="AS147" s="507">
        <f t="shared" si="168"/>
        <v>24639.55</v>
      </c>
      <c r="AT147" s="509">
        <f t="shared" si="169"/>
        <v>0.13040578246457082</v>
      </c>
      <c r="AU147" s="168">
        <v>7090</v>
      </c>
      <c r="AV147" s="182">
        <v>258.89999999999998</v>
      </c>
      <c r="AW147" s="165">
        <v>1231</v>
      </c>
      <c r="AX147" s="182">
        <v>12020</v>
      </c>
      <c r="AY147" s="168">
        <v>1470</v>
      </c>
      <c r="AZ147" s="167">
        <v>2055</v>
      </c>
      <c r="BA147" s="168">
        <v>2.1</v>
      </c>
      <c r="BB147" s="168">
        <v>461.3</v>
      </c>
      <c r="BC147" s="170" t="s">
        <v>1344</v>
      </c>
      <c r="BD147" s="170">
        <v>3.01</v>
      </c>
      <c r="BE147" s="353">
        <v>26</v>
      </c>
      <c r="BF147" s="166">
        <v>1.4</v>
      </c>
      <c r="BG147" s="166"/>
      <c r="BH147" s="166">
        <v>2.9129999999999998</v>
      </c>
      <c r="BI147" s="166">
        <v>2.7E-2</v>
      </c>
      <c r="BJ147" s="170" t="s">
        <v>1344</v>
      </c>
      <c r="BK147" s="170"/>
      <c r="BL147" s="166"/>
      <c r="BM147" s="170">
        <v>17.899999999999999</v>
      </c>
      <c r="BN147" s="183" t="s">
        <v>1344</v>
      </c>
      <c r="BO147" s="143"/>
      <c r="BP147" s="141" t="s">
        <v>1344</v>
      </c>
      <c r="BQ147" s="143"/>
      <c r="BR147" s="143" t="s">
        <v>1344</v>
      </c>
      <c r="BS147" s="143"/>
      <c r="BT147" s="143"/>
      <c r="BU147" s="143"/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1"/>
      <c r="CG147" s="143"/>
      <c r="CH147" s="143" t="s">
        <v>1344</v>
      </c>
      <c r="CI147" s="143"/>
      <c r="CJ147" s="143"/>
      <c r="CK147" s="143"/>
      <c r="CL147" s="144"/>
      <c r="CM147" s="143"/>
      <c r="CN147" s="143">
        <v>1983</v>
      </c>
      <c r="CO147" s="141"/>
      <c r="CP147" s="168"/>
      <c r="CQ147" s="167"/>
      <c r="CR147" s="168"/>
      <c r="CS147" s="168"/>
      <c r="CT147" s="168"/>
      <c r="CU147" s="168"/>
      <c r="CV147" s="168"/>
      <c r="CW147" s="168"/>
      <c r="CX147" s="168"/>
      <c r="CY147" s="168"/>
      <c r="CZ147" s="168"/>
      <c r="DA147" s="167"/>
      <c r="DB147" s="182"/>
      <c r="DC147" s="182"/>
      <c r="DD147" s="182"/>
      <c r="DE147" s="182"/>
      <c r="DF147" s="182"/>
      <c r="DG147" s="182"/>
      <c r="DH147" s="182"/>
      <c r="DI147" s="180"/>
      <c r="DJ147" s="180"/>
      <c r="DK147" s="180"/>
      <c r="DL147" s="180"/>
      <c r="DM147" s="180"/>
      <c r="DN147" s="180"/>
      <c r="DO147" s="180"/>
      <c r="DP147" s="180"/>
      <c r="DQ147" s="180"/>
      <c r="DR147" s="180"/>
      <c r="DS147" s="181"/>
      <c r="DT147" s="402">
        <f t="shared" si="178"/>
        <v>1</v>
      </c>
      <c r="DU147" s="100">
        <f t="shared" si="179"/>
        <v>0</v>
      </c>
      <c r="DV147" s="100">
        <f t="shared" si="180"/>
        <v>1</v>
      </c>
      <c r="DW147" s="100">
        <f t="shared" si="181"/>
        <v>0</v>
      </c>
      <c r="DX147" s="100">
        <f t="shared" si="182"/>
        <v>0</v>
      </c>
      <c r="DY147" s="229">
        <f t="shared" si="183"/>
        <v>0</v>
      </c>
      <c r="DZ147" s="100">
        <f t="shared" si="184"/>
        <v>1</v>
      </c>
      <c r="EA147" s="400">
        <f t="shared" si="185"/>
        <v>0</v>
      </c>
      <c r="EB147" s="402">
        <f t="shared" si="186"/>
        <v>0</v>
      </c>
      <c r="EC147" s="19">
        <f t="shared" si="187"/>
        <v>0</v>
      </c>
      <c r="ED147" s="19">
        <f t="shared" si="188"/>
        <v>0</v>
      </c>
      <c r="EE147" s="19">
        <f t="shared" si="189"/>
        <v>1</v>
      </c>
      <c r="EF147" s="402">
        <f t="shared" si="190"/>
        <v>0</v>
      </c>
      <c r="EG147" s="400">
        <f t="shared" si="191"/>
        <v>0</v>
      </c>
      <c r="EH147" s="400">
        <f t="shared" si="192"/>
        <v>1</v>
      </c>
      <c r="EI147" s="402">
        <f t="shared" si="193"/>
        <v>0</v>
      </c>
      <c r="EJ147" s="229">
        <f t="shared" si="194"/>
        <v>2</v>
      </c>
      <c r="EK147" s="398">
        <f t="shared" si="195"/>
        <v>7090</v>
      </c>
      <c r="EL147" s="398">
        <f t="shared" si="196"/>
        <v>461.3</v>
      </c>
      <c r="EM147" s="398">
        <f t="shared" si="197"/>
        <v>258.89999999999998</v>
      </c>
      <c r="EN147" s="398">
        <f t="shared" si="198"/>
        <v>1231</v>
      </c>
      <c r="EO147" s="398">
        <f t="shared" si="199"/>
        <v>1.4</v>
      </c>
      <c r="EP147" s="398">
        <f t="shared" si="200"/>
        <v>26</v>
      </c>
      <c r="EQ147" s="398">
        <f t="shared" si="201"/>
        <v>2055</v>
      </c>
      <c r="ER147" s="398" t="str">
        <f t="shared" si="202"/>
        <v/>
      </c>
      <c r="ES147" s="398" t="str">
        <f t="shared" si="203"/>
        <v/>
      </c>
      <c r="ET147" s="398">
        <f t="shared" si="204"/>
        <v>1470</v>
      </c>
      <c r="EU147" s="172">
        <f t="shared" si="205"/>
        <v>12020</v>
      </c>
      <c r="EV147" s="57">
        <f t="shared" si="206"/>
        <v>308.39763721302489</v>
      </c>
      <c r="EW147" s="57">
        <f t="shared" si="207"/>
        <v>11.797953964194374</v>
      </c>
      <c r="EX147" s="57">
        <f t="shared" si="208"/>
        <v>21.304258383048754</v>
      </c>
      <c r="EY147" s="57">
        <f t="shared" si="209"/>
        <v>61.430211088377661</v>
      </c>
      <c r="EZ147" s="57">
        <f t="shared" si="210"/>
        <v>5.1052967453733243E-2</v>
      </c>
      <c r="FA147" s="57">
        <f t="shared" si="211"/>
        <v>1.3967230727907602</v>
      </c>
      <c r="FB147" s="57">
        <f t="shared" si="212"/>
        <v>33.679083404488253</v>
      </c>
      <c r="FC147" s="57" t="str">
        <f t="shared" si="213"/>
        <v/>
      </c>
      <c r="FD147" s="57" t="str">
        <f t="shared" si="214"/>
        <v/>
      </c>
      <c r="FE147" s="57">
        <f t="shared" si="215"/>
        <v>30.60504296156881</v>
      </c>
      <c r="FF147" s="56">
        <f t="shared" si="216"/>
        <v>339.04041971060275</v>
      </c>
      <c r="FG147" s="59">
        <f t="shared" si="217"/>
        <v>76.264723046701462</v>
      </c>
      <c r="FH147" s="59">
        <f t="shared" si="218"/>
        <v>2.9175570206314694</v>
      </c>
      <c r="FI147" s="59">
        <f t="shared" si="219"/>
        <v>5.2684040642512446</v>
      </c>
      <c r="FJ147" s="59">
        <f t="shared" si="220"/>
        <v>15.191290302005164</v>
      </c>
      <c r="FK147" s="59">
        <f t="shared" si="221"/>
        <v>1.2625065674163308E-2</v>
      </c>
      <c r="FL147" s="59">
        <f t="shared" si="222"/>
        <v>0.34540050073647705</v>
      </c>
      <c r="FM147" s="59">
        <f t="shared" si="223"/>
        <v>8.3503678940698229</v>
      </c>
      <c r="FN147" s="59" t="str">
        <f t="shared" si="224"/>
        <v/>
      </c>
      <c r="FO147" s="59" t="str">
        <f t="shared" si="225"/>
        <v/>
      </c>
      <c r="FP147" s="59">
        <f t="shared" si="226"/>
        <v>7.5881925013687903</v>
      </c>
      <c r="FQ147" s="66">
        <f t="shared" si="227"/>
        <v>84.061439604561386</v>
      </c>
      <c r="FR147" s="331">
        <f t="shared" si="247"/>
        <v>0.13040578246457082</v>
      </c>
      <c r="FS147" s="331">
        <f t="shared" si="228"/>
        <v>0.13040578246457082</v>
      </c>
      <c r="FT147" s="400">
        <f t="shared" si="229"/>
        <v>0</v>
      </c>
      <c r="FU147" s="400">
        <f t="shared" si="230"/>
        <v>1</v>
      </c>
      <c r="FV147" s="400">
        <f t="shared" si="231"/>
        <v>0</v>
      </c>
      <c r="FW147" s="402">
        <f t="shared" si="232"/>
        <v>0</v>
      </c>
      <c r="FX147" s="222">
        <f t="shared" si="233"/>
        <v>76.264723046701462</v>
      </c>
      <c r="FY147" s="222">
        <f t="shared" si="234"/>
        <v>0</v>
      </c>
      <c r="FZ147" s="222">
        <f t="shared" si="235"/>
        <v>0</v>
      </c>
      <c r="GA147" s="221">
        <f t="shared" si="236"/>
        <v>84.061439604561386</v>
      </c>
      <c r="GB147" s="222">
        <f t="shared" si="237"/>
        <v>0</v>
      </c>
      <c r="GC147" s="222">
        <f t="shared" si="238"/>
        <v>0</v>
      </c>
      <c r="GD147" s="222">
        <f t="shared" si="239"/>
        <v>0</v>
      </c>
      <c r="GE147" s="222">
        <f t="shared" si="240"/>
        <v>0</v>
      </c>
      <c r="GF147" s="222">
        <f t="shared" si="241"/>
        <v>0</v>
      </c>
      <c r="GG147" s="398">
        <f t="shared" si="242"/>
        <v>0</v>
      </c>
      <c r="GH147" s="399">
        <f t="shared" si="243"/>
        <v>0</v>
      </c>
      <c r="GI147" s="398" t="str">
        <f t="shared" si="244"/>
        <v>Na</v>
      </c>
      <c r="GJ147" s="398" t="str">
        <f t="shared" si="245"/>
        <v>Cl</v>
      </c>
    </row>
    <row r="148" spans="1:192">
      <c r="A148" s="402">
        <f t="shared" si="172"/>
        <v>143</v>
      </c>
      <c r="B148" s="381" t="s">
        <v>141</v>
      </c>
      <c r="C148" s="116" t="s">
        <v>231</v>
      </c>
      <c r="D148" s="116"/>
      <c r="E148" s="116"/>
      <c r="F148" s="400">
        <v>3525020</v>
      </c>
      <c r="G148" s="400">
        <v>5565630</v>
      </c>
      <c r="H148" s="409">
        <f t="shared" si="173"/>
        <v>524935.56199999992</v>
      </c>
      <c r="I148" s="405">
        <f t="shared" si="174"/>
        <v>5563843.5380000006</v>
      </c>
      <c r="J148" s="542">
        <v>175</v>
      </c>
      <c r="K148" s="377" t="s">
        <v>1356</v>
      </c>
      <c r="L148" s="407">
        <v>75</v>
      </c>
      <c r="M148" s="378"/>
      <c r="O148" s="407"/>
      <c r="P148" s="407"/>
      <c r="Q148" s="381" t="s">
        <v>786</v>
      </c>
      <c r="R148" s="383" t="s">
        <v>273</v>
      </c>
      <c r="S148" s="382" t="s">
        <v>1347</v>
      </c>
      <c r="T148" s="499" t="str">
        <f t="shared" si="175"/>
        <v>-</v>
      </c>
      <c r="U148" s="499" t="str">
        <f t="shared" si="176"/>
        <v>-</v>
      </c>
      <c r="V148" s="499" t="str">
        <f t="shared" si="177"/>
        <v>B</v>
      </c>
      <c r="W148" s="499" t="str">
        <f t="shared" si="246"/>
        <v>A</v>
      </c>
      <c r="X148" s="529" t="str">
        <f t="shared" si="171"/>
        <v>Na</v>
      </c>
      <c r="Y148" s="530" t="str">
        <f t="shared" si="170"/>
        <v>Cl</v>
      </c>
      <c r="Z148" s="119" t="s">
        <v>1479</v>
      </c>
      <c r="AA148" s="377" t="s">
        <v>1578</v>
      </c>
      <c r="AB148" s="405">
        <v>2</v>
      </c>
      <c r="AC148" s="117" t="s">
        <v>412</v>
      </c>
      <c r="AD148" s="380" t="s">
        <v>1579</v>
      </c>
      <c r="AE148" s="120"/>
      <c r="AF148" s="379">
        <v>12.7</v>
      </c>
      <c r="AG148" s="377"/>
      <c r="AH148" s="377"/>
      <c r="AI148" s="379"/>
      <c r="AJ148" s="377"/>
      <c r="AK148" s="377"/>
      <c r="AL148" s="377"/>
      <c r="AM148" s="379">
        <v>4.2</v>
      </c>
      <c r="AN148" s="117">
        <v>178.1</v>
      </c>
      <c r="AO148" s="116">
        <v>82.5</v>
      </c>
      <c r="AP148" s="378"/>
      <c r="AQ148" s="117"/>
      <c r="AR148" s="384">
        <v>18305</v>
      </c>
      <c r="AS148" s="507">
        <f t="shared" si="168"/>
        <v>20488.483899999996</v>
      </c>
      <c r="AT148" s="509">
        <f t="shared" si="169"/>
        <v>-3.9145766921662009E-2</v>
      </c>
      <c r="AU148" s="117">
        <v>5654</v>
      </c>
      <c r="AV148" s="117">
        <v>204.1</v>
      </c>
      <c r="AW148" s="116">
        <v>1153</v>
      </c>
      <c r="AX148" s="117">
        <v>9596</v>
      </c>
      <c r="AY148" s="117">
        <v>1301</v>
      </c>
      <c r="AZ148" s="118">
        <v>2102</v>
      </c>
      <c r="BA148" s="117">
        <v>2.62</v>
      </c>
      <c r="BB148" s="117">
        <v>407.4</v>
      </c>
      <c r="BC148" s="117">
        <v>14.23</v>
      </c>
      <c r="BD148" s="117">
        <v>1</v>
      </c>
      <c r="BE148" s="117">
        <v>22.73</v>
      </c>
      <c r="BF148" s="117">
        <v>0.98</v>
      </c>
      <c r="BG148" s="117"/>
      <c r="BH148" s="117">
        <v>1.45</v>
      </c>
      <c r="BI148" s="117">
        <v>4.1000000000000003E-3</v>
      </c>
      <c r="BJ148" s="117"/>
      <c r="BK148" s="117"/>
      <c r="BL148" s="116"/>
      <c r="BM148" s="117">
        <v>23.01</v>
      </c>
      <c r="BN148" s="118">
        <v>4.25</v>
      </c>
      <c r="BO148" s="114"/>
      <c r="BP148" s="114"/>
      <c r="BQ148" s="114">
        <v>273.10000000000002</v>
      </c>
      <c r="BR148" s="114"/>
      <c r="BS148" s="114"/>
      <c r="BT148" s="114"/>
      <c r="BU148" s="114"/>
      <c r="BV148" s="114"/>
      <c r="BW148" s="114"/>
      <c r="BX148" s="114">
        <v>93</v>
      </c>
      <c r="BY148" s="114"/>
      <c r="BZ148" s="114"/>
      <c r="CA148" s="114"/>
      <c r="CB148" s="114"/>
      <c r="CC148" s="114"/>
      <c r="CD148" s="114"/>
      <c r="CE148" s="114"/>
      <c r="CF148" s="247"/>
      <c r="CG148" s="114"/>
      <c r="CH148" s="114">
        <v>13.7</v>
      </c>
      <c r="CI148" s="114"/>
      <c r="CJ148" s="114"/>
      <c r="CK148" s="114"/>
      <c r="CL148" s="137">
        <v>330</v>
      </c>
      <c r="CM148" s="114"/>
      <c r="CN148" s="114">
        <v>1319</v>
      </c>
      <c r="CO148" s="247"/>
      <c r="CP148" s="117"/>
      <c r="CQ148" s="118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8"/>
      <c r="DB148" s="111"/>
      <c r="DC148" s="111"/>
      <c r="DD148" s="121"/>
      <c r="DE148" s="111"/>
      <c r="DF148" s="111"/>
      <c r="DG148" s="111"/>
      <c r="DH148" s="111"/>
      <c r="DI148" s="111"/>
      <c r="DJ148" s="111"/>
      <c r="DK148" s="244"/>
      <c r="DL148" s="244"/>
      <c r="DM148" s="244"/>
      <c r="DN148" s="111"/>
      <c r="DO148" s="121"/>
      <c r="DP148" s="244"/>
      <c r="DQ148" s="241"/>
      <c r="DR148" s="244"/>
      <c r="DS148" s="472"/>
      <c r="DT148" s="402">
        <f t="shared" si="178"/>
        <v>0</v>
      </c>
      <c r="DU148" s="100">
        <f t="shared" si="179"/>
        <v>0</v>
      </c>
      <c r="DV148" s="100">
        <f t="shared" si="180"/>
        <v>1</v>
      </c>
      <c r="DW148" s="100">
        <f t="shared" si="181"/>
        <v>0</v>
      </c>
      <c r="DX148" s="100">
        <f t="shared" si="182"/>
        <v>0</v>
      </c>
      <c r="DY148" s="229">
        <f t="shared" si="183"/>
        <v>0</v>
      </c>
      <c r="DZ148" s="100">
        <f t="shared" si="184"/>
        <v>1</v>
      </c>
      <c r="EA148" s="400">
        <f t="shared" si="185"/>
        <v>0</v>
      </c>
      <c r="EB148" s="402">
        <f t="shared" si="186"/>
        <v>0</v>
      </c>
      <c r="EC148" s="19">
        <f t="shared" si="187"/>
        <v>0</v>
      </c>
      <c r="ED148" s="19">
        <f t="shared" si="188"/>
        <v>0</v>
      </c>
      <c r="EE148" s="19">
        <f t="shared" si="189"/>
        <v>1</v>
      </c>
      <c r="EF148" s="402">
        <f t="shared" si="190"/>
        <v>0</v>
      </c>
      <c r="EG148" s="400">
        <f t="shared" si="191"/>
        <v>0</v>
      </c>
      <c r="EH148" s="400">
        <f t="shared" si="192"/>
        <v>1</v>
      </c>
      <c r="EI148" s="402">
        <f t="shared" si="193"/>
        <v>0</v>
      </c>
      <c r="EJ148" s="229">
        <f t="shared" si="194"/>
        <v>2</v>
      </c>
      <c r="EK148" s="398">
        <f t="shared" si="195"/>
        <v>5654</v>
      </c>
      <c r="EL148" s="398">
        <f t="shared" si="196"/>
        <v>407.4</v>
      </c>
      <c r="EM148" s="398">
        <f t="shared" si="197"/>
        <v>204.1</v>
      </c>
      <c r="EN148" s="398">
        <f t="shared" si="198"/>
        <v>1153</v>
      </c>
      <c r="EO148" s="398">
        <f t="shared" si="199"/>
        <v>0.98</v>
      </c>
      <c r="EP148" s="398">
        <f t="shared" si="200"/>
        <v>22.73</v>
      </c>
      <c r="EQ148" s="398">
        <f t="shared" si="201"/>
        <v>2102</v>
      </c>
      <c r="ER148" s="398" t="str">
        <f t="shared" si="202"/>
        <v/>
      </c>
      <c r="ES148" s="398" t="str">
        <f t="shared" si="203"/>
        <v/>
      </c>
      <c r="ET148" s="398">
        <f t="shared" si="204"/>
        <v>1301</v>
      </c>
      <c r="EU148" s="172">
        <f t="shared" si="205"/>
        <v>9596</v>
      </c>
      <c r="EV148" s="57">
        <f t="shared" si="206"/>
        <v>245.93515385083819</v>
      </c>
      <c r="EW148" s="57">
        <f t="shared" si="207"/>
        <v>10.419437340153452</v>
      </c>
      <c r="EX148" s="57">
        <f t="shared" si="208"/>
        <v>16.79489816910101</v>
      </c>
      <c r="EY148" s="57">
        <f t="shared" si="209"/>
        <v>57.537801287489387</v>
      </c>
      <c r="EZ148" s="57">
        <f t="shared" si="210"/>
        <v>3.5737077217613274E-2</v>
      </c>
      <c r="FA148" s="57">
        <f t="shared" si="211"/>
        <v>1.22105828632823</v>
      </c>
      <c r="FB148" s="57">
        <f t="shared" si="212"/>
        <v>34.449359277972896</v>
      </c>
      <c r="FC148" s="57" t="str">
        <f t="shared" si="213"/>
        <v/>
      </c>
      <c r="FD148" s="57" t="str">
        <f t="shared" si="214"/>
        <v/>
      </c>
      <c r="FE148" s="57">
        <f t="shared" si="215"/>
        <v>27.086504008844233</v>
      </c>
      <c r="FF148" s="56">
        <f t="shared" si="216"/>
        <v>270.66820861422161</v>
      </c>
      <c r="FG148" s="59">
        <f t="shared" si="217"/>
        <v>74.089331370884423</v>
      </c>
      <c r="FH148" s="59">
        <f t="shared" si="218"/>
        <v>3.1389133830822811</v>
      </c>
      <c r="FI148" s="59">
        <f t="shared" si="219"/>
        <v>5.0595563761717344</v>
      </c>
      <c r="FJ148" s="59">
        <f t="shared" si="220"/>
        <v>17.333582284565999</v>
      </c>
      <c r="FK148" s="59">
        <f t="shared" si="221"/>
        <v>1.076599304631541E-2</v>
      </c>
      <c r="FL148" s="59">
        <f t="shared" si="222"/>
        <v>0.36785059224923078</v>
      </c>
      <c r="FM148" s="59">
        <f t="shared" si="223"/>
        <v>10.369938899555427</v>
      </c>
      <c r="FN148" s="59" t="str">
        <f t="shared" si="224"/>
        <v/>
      </c>
      <c r="FO148" s="59" t="str">
        <f t="shared" si="225"/>
        <v/>
      </c>
      <c r="FP148" s="59">
        <f t="shared" si="226"/>
        <v>8.1535737517730098</v>
      </c>
      <c r="FQ148" s="66">
        <f t="shared" si="227"/>
        <v>81.476487348671569</v>
      </c>
      <c r="FR148" s="331">
        <f t="shared" si="247"/>
        <v>-3.9145766921662009E-2</v>
      </c>
      <c r="FS148" s="331">
        <f t="shared" si="228"/>
        <v>3.9145766921662009E-2</v>
      </c>
      <c r="FT148" s="400">
        <f t="shared" si="229"/>
        <v>0</v>
      </c>
      <c r="FU148" s="400">
        <f t="shared" si="230"/>
        <v>1</v>
      </c>
      <c r="FV148" s="400">
        <f t="shared" si="231"/>
        <v>0</v>
      </c>
      <c r="FW148" s="402">
        <f t="shared" si="232"/>
        <v>0</v>
      </c>
      <c r="FX148" s="222">
        <f t="shared" si="233"/>
        <v>74.089331370884423</v>
      </c>
      <c r="FY148" s="222">
        <f t="shared" si="234"/>
        <v>0</v>
      </c>
      <c r="FZ148" s="222">
        <f t="shared" si="235"/>
        <v>0</v>
      </c>
      <c r="GA148" s="221">
        <f t="shared" si="236"/>
        <v>81.476487348671569</v>
      </c>
      <c r="GB148" s="222">
        <f t="shared" si="237"/>
        <v>0</v>
      </c>
      <c r="GC148" s="222">
        <f t="shared" si="238"/>
        <v>0</v>
      </c>
      <c r="GD148" s="222">
        <f t="shared" si="239"/>
        <v>0</v>
      </c>
      <c r="GE148" s="222">
        <f t="shared" si="240"/>
        <v>0</v>
      </c>
      <c r="GF148" s="222">
        <f t="shared" si="241"/>
        <v>0</v>
      </c>
      <c r="GG148" s="398">
        <f t="shared" si="242"/>
        <v>0</v>
      </c>
      <c r="GH148" s="399">
        <f t="shared" si="243"/>
        <v>0</v>
      </c>
      <c r="GI148" s="398" t="str">
        <f t="shared" si="244"/>
        <v>Na</v>
      </c>
      <c r="GJ148" s="398" t="str">
        <f t="shared" si="245"/>
        <v>Cl</v>
      </c>
    </row>
    <row r="149" spans="1:192" ht="14.25">
      <c r="A149" s="402">
        <f t="shared" si="172"/>
        <v>144</v>
      </c>
      <c r="B149" s="399" t="s">
        <v>141</v>
      </c>
      <c r="C149" s="398" t="s">
        <v>231</v>
      </c>
      <c r="F149" s="400">
        <v>3525020</v>
      </c>
      <c r="G149" s="400">
        <v>5565630</v>
      </c>
      <c r="H149" s="409">
        <f t="shared" si="173"/>
        <v>524935.56199999992</v>
      </c>
      <c r="I149" s="405">
        <f t="shared" si="174"/>
        <v>5563843.5380000006</v>
      </c>
      <c r="J149" s="542">
        <v>175</v>
      </c>
      <c r="K149" s="400" t="s">
        <v>1356</v>
      </c>
      <c r="L149" s="19">
        <v>73.5</v>
      </c>
      <c r="Q149" s="381" t="s">
        <v>786</v>
      </c>
      <c r="R149" s="399" t="s">
        <v>273</v>
      </c>
      <c r="S149" s="64" t="s">
        <v>1347</v>
      </c>
      <c r="T149" s="499" t="str">
        <f t="shared" si="175"/>
        <v>-</v>
      </c>
      <c r="U149" s="499" t="str">
        <f t="shared" si="176"/>
        <v>M</v>
      </c>
      <c r="V149" s="499" t="str">
        <f t="shared" si="177"/>
        <v>-</v>
      </c>
      <c r="W149" s="499" t="str">
        <f t="shared" si="246"/>
        <v>A</v>
      </c>
      <c r="X149" s="529" t="str">
        <f t="shared" si="171"/>
        <v>Na</v>
      </c>
      <c r="Y149" s="530" t="str">
        <f t="shared" si="170"/>
        <v>Cl</v>
      </c>
      <c r="Z149" s="60" t="s">
        <v>1466</v>
      </c>
      <c r="AA149" s="51">
        <v>24443</v>
      </c>
      <c r="AB149" s="100">
        <v>3</v>
      </c>
      <c r="AD149" s="2" t="s">
        <v>1580</v>
      </c>
      <c r="AE149" s="70"/>
      <c r="AF149" s="391">
        <v>12.5</v>
      </c>
      <c r="AI149" s="554"/>
      <c r="AR149" s="69">
        <v>17074</v>
      </c>
      <c r="AS149" s="507">
        <f t="shared" si="168"/>
        <v>16765.699999999997</v>
      </c>
      <c r="AT149" s="509">
        <f t="shared" si="169"/>
        <v>-1.3376633530778983</v>
      </c>
      <c r="AU149" s="398">
        <v>4806</v>
      </c>
      <c r="AV149" s="398">
        <v>172.6</v>
      </c>
      <c r="AW149" s="399">
        <v>913.5</v>
      </c>
      <c r="AX149" s="398">
        <v>7910</v>
      </c>
      <c r="AY149" s="398">
        <v>1223</v>
      </c>
      <c r="AZ149" s="172">
        <v>1727</v>
      </c>
      <c r="BE149" s="398">
        <v>13.6</v>
      </c>
      <c r="BO149" s="138"/>
      <c r="BP149" s="553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49"/>
      <c r="CG149" s="138"/>
      <c r="CH149" s="138"/>
      <c r="CI149" s="138"/>
      <c r="CJ149" s="138"/>
      <c r="CK149" s="138"/>
      <c r="CL149" s="139"/>
      <c r="CM149" s="138"/>
      <c r="CN149" s="138">
        <v>1386</v>
      </c>
      <c r="CO149" s="149"/>
      <c r="DB149" s="241"/>
      <c r="DC149" s="241"/>
      <c r="DD149" s="241"/>
      <c r="DE149" s="241"/>
      <c r="DF149" s="241"/>
      <c r="DG149" s="241"/>
      <c r="DH149" s="241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472"/>
      <c r="DT149" s="402">
        <f t="shared" si="178"/>
        <v>0</v>
      </c>
      <c r="DU149" s="100">
        <f t="shared" si="179"/>
        <v>0</v>
      </c>
      <c r="DV149" s="100">
        <f t="shared" si="180"/>
        <v>1</v>
      </c>
      <c r="DW149" s="100">
        <f t="shared" si="181"/>
        <v>0</v>
      </c>
      <c r="DX149" s="100">
        <f t="shared" si="182"/>
        <v>0</v>
      </c>
      <c r="DY149" s="229">
        <f t="shared" si="183"/>
        <v>0</v>
      </c>
      <c r="DZ149" s="100">
        <f t="shared" si="184"/>
        <v>1</v>
      </c>
      <c r="EA149" s="400">
        <f t="shared" si="185"/>
        <v>0</v>
      </c>
      <c r="EB149" s="402">
        <f t="shared" si="186"/>
        <v>0</v>
      </c>
      <c r="EC149" s="19">
        <f t="shared" si="187"/>
        <v>0</v>
      </c>
      <c r="ED149" s="19">
        <f t="shared" si="188"/>
        <v>1</v>
      </c>
      <c r="EE149" s="19">
        <f t="shared" si="189"/>
        <v>0</v>
      </c>
      <c r="EF149" s="402">
        <f t="shared" si="190"/>
        <v>0</v>
      </c>
      <c r="EG149" s="400">
        <f t="shared" si="191"/>
        <v>0</v>
      </c>
      <c r="EH149" s="400">
        <f t="shared" si="192"/>
        <v>1</v>
      </c>
      <c r="EI149" s="402">
        <f t="shared" si="193"/>
        <v>0</v>
      </c>
      <c r="EJ149" s="229">
        <f t="shared" si="194"/>
        <v>2</v>
      </c>
      <c r="EK149" s="398">
        <f t="shared" si="195"/>
        <v>4806</v>
      </c>
      <c r="EL149" s="398" t="str">
        <f t="shared" si="196"/>
        <v/>
      </c>
      <c r="EM149" s="398">
        <f t="shared" si="197"/>
        <v>172.6</v>
      </c>
      <c r="EN149" s="398">
        <f t="shared" si="198"/>
        <v>913.5</v>
      </c>
      <c r="EO149" s="398" t="str">
        <f t="shared" si="199"/>
        <v/>
      </c>
      <c r="EP149" s="398">
        <f t="shared" si="200"/>
        <v>13.6</v>
      </c>
      <c r="EQ149" s="398">
        <f t="shared" si="201"/>
        <v>1727</v>
      </c>
      <c r="ER149" s="398" t="str">
        <f t="shared" si="202"/>
        <v/>
      </c>
      <c r="ES149" s="398" t="str">
        <f t="shared" si="203"/>
        <v/>
      </c>
      <c r="ET149" s="398">
        <f t="shared" si="204"/>
        <v>1223</v>
      </c>
      <c r="EU149" s="172">
        <f t="shared" si="205"/>
        <v>7910</v>
      </c>
      <c r="EV149" s="57">
        <f t="shared" si="206"/>
        <v>209.04923052832126</v>
      </c>
      <c r="EW149" s="57" t="str">
        <f t="shared" si="207"/>
        <v/>
      </c>
      <c r="EX149" s="57">
        <f t="shared" si="208"/>
        <v>14.202838922032505</v>
      </c>
      <c r="EY149" s="57">
        <f t="shared" si="209"/>
        <v>45.586107091172209</v>
      </c>
      <c r="EZ149" s="57" t="str">
        <f t="shared" si="210"/>
        <v/>
      </c>
      <c r="FA149" s="57">
        <f t="shared" si="211"/>
        <v>0.73059360730593603</v>
      </c>
      <c r="FB149" s="57">
        <f t="shared" si="212"/>
        <v>28.303541138467743</v>
      </c>
      <c r="FC149" s="57" t="str">
        <f t="shared" si="213"/>
        <v/>
      </c>
      <c r="FD149" s="57" t="str">
        <f t="shared" si="214"/>
        <v/>
      </c>
      <c r="FE149" s="57">
        <f t="shared" si="215"/>
        <v>25.462562953740584</v>
      </c>
      <c r="FF149" s="56">
        <f t="shared" si="216"/>
        <v>223.11228951005555</v>
      </c>
      <c r="FG149" s="59">
        <f t="shared" si="217"/>
        <v>77.549498932277231</v>
      </c>
      <c r="FH149" s="59" t="str">
        <f t="shared" si="218"/>
        <v/>
      </c>
      <c r="FI149" s="59">
        <f t="shared" si="219"/>
        <v>5.2687256443656141</v>
      </c>
      <c r="FJ149" s="59">
        <f t="shared" si="220"/>
        <v>16.91075233455404</v>
      </c>
      <c r="FK149" s="59" t="str">
        <f t="shared" si="221"/>
        <v/>
      </c>
      <c r="FL149" s="59">
        <f t="shared" si="222"/>
        <v>0.27102308880311587</v>
      </c>
      <c r="FM149" s="59">
        <f t="shared" si="223"/>
        <v>10.22237263450965</v>
      </c>
      <c r="FN149" s="59" t="str">
        <f t="shared" si="224"/>
        <v/>
      </c>
      <c r="FO149" s="59" t="str">
        <f t="shared" si="225"/>
        <v/>
      </c>
      <c r="FP149" s="59">
        <f t="shared" si="226"/>
        <v>9.1962982818795105</v>
      </c>
      <c r="FQ149" s="66">
        <f t="shared" si="227"/>
        <v>80.581329083610825</v>
      </c>
      <c r="FR149" s="331">
        <f t="shared" si="247"/>
        <v>-1.3376633530778983</v>
      </c>
      <c r="FS149" s="331">
        <f t="shared" si="228"/>
        <v>1.3376633530778983</v>
      </c>
      <c r="FT149" s="400">
        <f t="shared" si="229"/>
        <v>0</v>
      </c>
      <c r="FU149" s="400">
        <f t="shared" si="230"/>
        <v>1</v>
      </c>
      <c r="FV149" s="400">
        <f t="shared" si="231"/>
        <v>0</v>
      </c>
      <c r="FW149" s="402">
        <f t="shared" si="232"/>
        <v>0</v>
      </c>
      <c r="FX149" s="222">
        <f t="shared" si="233"/>
        <v>77.549498932277231</v>
      </c>
      <c r="FY149" s="222">
        <f t="shared" si="234"/>
        <v>0</v>
      </c>
      <c r="FZ149" s="222">
        <f t="shared" si="235"/>
        <v>0</v>
      </c>
      <c r="GA149" s="221">
        <f t="shared" si="236"/>
        <v>80.581329083610825</v>
      </c>
      <c r="GB149" s="222">
        <f t="shared" si="237"/>
        <v>0</v>
      </c>
      <c r="GC149" s="222">
        <f t="shared" si="238"/>
        <v>0</v>
      </c>
      <c r="GD149" s="222">
        <f t="shared" si="239"/>
        <v>0</v>
      </c>
      <c r="GE149" s="222">
        <f t="shared" si="240"/>
        <v>0</v>
      </c>
      <c r="GF149" s="222">
        <f t="shared" si="241"/>
        <v>0</v>
      </c>
      <c r="GG149" s="398">
        <f t="shared" si="242"/>
        <v>0</v>
      </c>
      <c r="GH149" s="399">
        <f t="shared" si="243"/>
        <v>0</v>
      </c>
      <c r="GI149" s="398" t="str">
        <f t="shared" si="244"/>
        <v>Na</v>
      </c>
      <c r="GJ149" s="398" t="str">
        <f t="shared" si="245"/>
        <v>Cl</v>
      </c>
    </row>
    <row r="150" spans="1:192">
      <c r="A150" s="54">
        <f t="shared" si="172"/>
        <v>145</v>
      </c>
      <c r="B150" s="134" t="s">
        <v>141</v>
      </c>
      <c r="C150" s="134" t="s">
        <v>231</v>
      </c>
      <c r="D150" s="134"/>
      <c r="E150" s="134"/>
      <c r="F150" s="391">
        <v>3525020</v>
      </c>
      <c r="G150" s="391">
        <v>5565630</v>
      </c>
      <c r="H150" s="409">
        <f t="shared" si="173"/>
        <v>524935.56199999992</v>
      </c>
      <c r="I150" s="405">
        <f t="shared" si="174"/>
        <v>5563843.5380000006</v>
      </c>
      <c r="J150" s="542">
        <v>175</v>
      </c>
      <c r="K150" s="391" t="s">
        <v>1356</v>
      </c>
      <c r="L150" s="185">
        <v>75</v>
      </c>
      <c r="M150" s="153"/>
      <c r="O150" s="153"/>
      <c r="P150" s="153"/>
      <c r="Q150" s="381" t="s">
        <v>786</v>
      </c>
      <c r="R150" s="166" t="s">
        <v>273</v>
      </c>
      <c r="S150" s="134" t="s">
        <v>1347</v>
      </c>
      <c r="T150" s="499" t="str">
        <f t="shared" si="175"/>
        <v>-</v>
      </c>
      <c r="U150" s="499" t="str">
        <f t="shared" si="176"/>
        <v>-</v>
      </c>
      <c r="V150" s="499" t="str">
        <f t="shared" si="177"/>
        <v>B</v>
      </c>
      <c r="W150" s="499" t="str">
        <f t="shared" si="246"/>
        <v>A</v>
      </c>
      <c r="X150" s="529" t="str">
        <f t="shared" si="171"/>
        <v>Na</v>
      </c>
      <c r="Y150" s="530" t="str">
        <f t="shared" si="170"/>
        <v>Cl</v>
      </c>
      <c r="Z150" s="133" t="s">
        <v>1581</v>
      </c>
      <c r="AA150" s="127">
        <v>37530</v>
      </c>
      <c r="AB150" s="101">
        <v>4</v>
      </c>
      <c r="AC150" s="132" t="s">
        <v>456</v>
      </c>
      <c r="AD150" s="132" t="s">
        <v>1569</v>
      </c>
      <c r="AE150" s="183"/>
      <c r="AF150" s="391">
        <v>13.7</v>
      </c>
      <c r="AG150" s="400">
        <v>28400</v>
      </c>
      <c r="AH150" s="400">
        <v>6.61</v>
      </c>
      <c r="AI150" s="185">
        <v>180</v>
      </c>
      <c r="AL150" s="391"/>
      <c r="AM150" s="391">
        <v>6.67</v>
      </c>
      <c r="AN150" s="163"/>
      <c r="AO150" s="164"/>
      <c r="AQ150" s="163"/>
      <c r="AR150" s="168">
        <v>20206.89</v>
      </c>
      <c r="AS150" s="507">
        <f t="shared" si="168"/>
        <v>20202.780999999995</v>
      </c>
      <c r="AT150" s="509">
        <f t="shared" si="169"/>
        <v>-0.55546945797919411</v>
      </c>
      <c r="AU150" s="163">
        <v>5800</v>
      </c>
      <c r="AV150" s="163">
        <v>185</v>
      </c>
      <c r="AW150" s="164">
        <v>959</v>
      </c>
      <c r="AX150" s="165">
        <v>9660</v>
      </c>
      <c r="AY150" s="163">
        <v>1200</v>
      </c>
      <c r="AZ150" s="162">
        <v>1952</v>
      </c>
      <c r="BA150" s="163">
        <v>7.1</v>
      </c>
      <c r="BB150" s="163">
        <v>380</v>
      </c>
      <c r="BC150" s="163">
        <v>14.3</v>
      </c>
      <c r="BD150" s="163">
        <v>2.2000000000000002</v>
      </c>
      <c r="BE150" s="163">
        <v>12.6</v>
      </c>
      <c r="BF150" s="163">
        <v>1.6</v>
      </c>
      <c r="BG150" s="165">
        <v>1.6</v>
      </c>
      <c r="BH150" s="165">
        <v>5.2</v>
      </c>
      <c r="BI150" s="165">
        <v>0.32</v>
      </c>
      <c r="BJ150" s="165">
        <v>0.7</v>
      </c>
      <c r="BK150" s="170" t="s">
        <v>1393</v>
      </c>
      <c r="BL150" s="164"/>
      <c r="BM150" s="165">
        <v>13.3</v>
      </c>
      <c r="BN150" s="162">
        <v>7.3</v>
      </c>
      <c r="BO150" s="138" t="s">
        <v>457</v>
      </c>
      <c r="BP150" s="141">
        <v>218</v>
      </c>
      <c r="BQ150" s="138">
        <v>330</v>
      </c>
      <c r="BR150" s="138">
        <v>13</v>
      </c>
      <c r="BS150" s="138"/>
      <c r="BT150" s="138" t="s">
        <v>287</v>
      </c>
      <c r="BU150" s="138" t="s">
        <v>465</v>
      </c>
      <c r="BV150" s="138" t="s">
        <v>465</v>
      </c>
      <c r="BW150" s="138"/>
      <c r="BX150" s="138" t="s">
        <v>465</v>
      </c>
      <c r="BY150" s="138" t="s">
        <v>1406</v>
      </c>
      <c r="BZ150" s="138" t="s">
        <v>465</v>
      </c>
      <c r="CA150" s="138" t="s">
        <v>465</v>
      </c>
      <c r="CB150" s="138" t="s">
        <v>464</v>
      </c>
      <c r="CC150" s="138"/>
      <c r="CD150" s="138" t="s">
        <v>457</v>
      </c>
      <c r="CE150" s="138" t="s">
        <v>457</v>
      </c>
      <c r="CF150" s="149" t="s">
        <v>287</v>
      </c>
      <c r="CG150" s="138"/>
      <c r="CH150" s="138"/>
      <c r="CI150" s="138"/>
      <c r="CJ150" s="138"/>
      <c r="CK150" s="138" t="s">
        <v>465</v>
      </c>
      <c r="CL150" s="139" t="s">
        <v>466</v>
      </c>
      <c r="CM150" s="138">
        <v>0.38</v>
      </c>
      <c r="CN150" s="138">
        <v>1713</v>
      </c>
      <c r="CO150" s="149">
        <v>5.0000000000000001E-3</v>
      </c>
      <c r="CP150" s="163"/>
      <c r="CQ150" s="162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2"/>
      <c r="DB150" s="241"/>
      <c r="DC150" s="241"/>
      <c r="DD150" s="241"/>
      <c r="DE150" s="241"/>
      <c r="DF150" s="241"/>
      <c r="DG150" s="241"/>
      <c r="DH150" s="241"/>
      <c r="DI150" s="244">
        <v>4.7</v>
      </c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472"/>
      <c r="DT150" s="402">
        <f t="shared" si="178"/>
        <v>0</v>
      </c>
      <c r="DU150" s="100">
        <f t="shared" si="179"/>
        <v>0</v>
      </c>
      <c r="DV150" s="100">
        <f t="shared" si="180"/>
        <v>1</v>
      </c>
      <c r="DW150" s="100">
        <f t="shared" si="181"/>
        <v>0</v>
      </c>
      <c r="DX150" s="100">
        <f t="shared" si="182"/>
        <v>0</v>
      </c>
      <c r="DY150" s="229">
        <f t="shared" si="183"/>
        <v>0</v>
      </c>
      <c r="DZ150" s="100">
        <f t="shared" si="184"/>
        <v>1</v>
      </c>
      <c r="EA150" s="400">
        <f t="shared" si="185"/>
        <v>0</v>
      </c>
      <c r="EB150" s="402">
        <f t="shared" si="186"/>
        <v>0</v>
      </c>
      <c r="EC150" s="19">
        <f t="shared" si="187"/>
        <v>0</v>
      </c>
      <c r="ED150" s="19">
        <f t="shared" si="188"/>
        <v>0</v>
      </c>
      <c r="EE150" s="19">
        <f t="shared" si="189"/>
        <v>1</v>
      </c>
      <c r="EF150" s="402">
        <f t="shared" si="190"/>
        <v>0</v>
      </c>
      <c r="EG150" s="400">
        <f t="shared" si="191"/>
        <v>0</v>
      </c>
      <c r="EH150" s="400">
        <f t="shared" si="192"/>
        <v>1</v>
      </c>
      <c r="EI150" s="402">
        <f t="shared" si="193"/>
        <v>0</v>
      </c>
      <c r="EJ150" s="229">
        <f t="shared" si="194"/>
        <v>2</v>
      </c>
      <c r="EK150" s="398">
        <f t="shared" si="195"/>
        <v>5800</v>
      </c>
      <c r="EL150" s="398">
        <f t="shared" si="196"/>
        <v>380</v>
      </c>
      <c r="EM150" s="398">
        <f t="shared" si="197"/>
        <v>185</v>
      </c>
      <c r="EN150" s="398">
        <f t="shared" si="198"/>
        <v>959</v>
      </c>
      <c r="EO150" s="398">
        <f t="shared" si="199"/>
        <v>1.6</v>
      </c>
      <c r="EP150" s="398">
        <f t="shared" si="200"/>
        <v>12.6</v>
      </c>
      <c r="EQ150" s="398">
        <f t="shared" si="201"/>
        <v>1952</v>
      </c>
      <c r="ER150" s="398" t="str">
        <f t="shared" si="202"/>
        <v/>
      </c>
      <c r="ES150" s="398">
        <f t="shared" si="203"/>
        <v>0.7</v>
      </c>
      <c r="ET150" s="398">
        <f t="shared" si="204"/>
        <v>1200</v>
      </c>
      <c r="EU150" s="172">
        <f t="shared" si="205"/>
        <v>9660</v>
      </c>
      <c r="EV150" s="57">
        <f t="shared" si="206"/>
        <v>252.28579630966777</v>
      </c>
      <c r="EW150" s="57">
        <f t="shared" si="207"/>
        <v>9.7186700767263421</v>
      </c>
      <c r="EX150" s="57">
        <f t="shared" si="208"/>
        <v>15.223205101830901</v>
      </c>
      <c r="EY150" s="57">
        <f t="shared" si="209"/>
        <v>47.856679475023697</v>
      </c>
      <c r="EZ150" s="57">
        <f t="shared" si="210"/>
        <v>5.8346248518552281E-2</v>
      </c>
      <c r="FA150" s="57">
        <f t="shared" si="211"/>
        <v>0.67687348912167611</v>
      </c>
      <c r="FB150" s="57">
        <f t="shared" si="212"/>
        <v>31.991032022170835</v>
      </c>
      <c r="FC150" s="57" t="str">
        <f t="shared" si="213"/>
        <v/>
      </c>
      <c r="FD150" s="57">
        <f t="shared" si="214"/>
        <v>1.1289430351472221E-2</v>
      </c>
      <c r="FE150" s="57">
        <f t="shared" si="215"/>
        <v>24.983708540056174</v>
      </c>
      <c r="FF150" s="56">
        <f t="shared" si="216"/>
        <v>272.47341550785541</v>
      </c>
      <c r="FG150" s="59">
        <f t="shared" si="217"/>
        <v>77.431136431418608</v>
      </c>
      <c r="FH150" s="59">
        <f t="shared" si="218"/>
        <v>2.9828380338909533</v>
      </c>
      <c r="FI150" s="59">
        <f t="shared" si="219"/>
        <v>4.6722807562122188</v>
      </c>
      <c r="FJ150" s="59">
        <f t="shared" si="220"/>
        <v>14.688092361080848</v>
      </c>
      <c r="FK150" s="59">
        <f t="shared" si="221"/>
        <v>1.7907533421961226E-2</v>
      </c>
      <c r="FL150" s="59">
        <f t="shared" si="222"/>
        <v>0.20774488397539015</v>
      </c>
      <c r="FM150" s="59">
        <f t="shared" si="223"/>
        <v>9.7101577930412386</v>
      </c>
      <c r="FN150" s="59" t="str">
        <f t="shared" si="224"/>
        <v/>
      </c>
      <c r="FO150" s="59">
        <f t="shared" si="225"/>
        <v>3.4266525078144568E-3</v>
      </c>
      <c r="FP150" s="59">
        <f t="shared" si="226"/>
        <v>7.583242454046828</v>
      </c>
      <c r="FQ150" s="66">
        <f t="shared" si="227"/>
        <v>82.703173100404115</v>
      </c>
      <c r="FR150" s="331">
        <f t="shared" si="247"/>
        <v>-0.55546945797919411</v>
      </c>
      <c r="FS150" s="331">
        <f t="shared" si="228"/>
        <v>0.55546945797919411</v>
      </c>
      <c r="FT150" s="400">
        <f t="shared" si="229"/>
        <v>0</v>
      </c>
      <c r="FU150" s="400">
        <f t="shared" si="230"/>
        <v>1</v>
      </c>
      <c r="FV150" s="400">
        <f t="shared" si="231"/>
        <v>0</v>
      </c>
      <c r="FW150" s="402">
        <f t="shared" si="232"/>
        <v>0</v>
      </c>
      <c r="FX150" s="222">
        <f t="shared" si="233"/>
        <v>77.431136431418608</v>
      </c>
      <c r="FY150" s="222">
        <f t="shared" si="234"/>
        <v>0</v>
      </c>
      <c r="FZ150" s="222">
        <f t="shared" si="235"/>
        <v>0</v>
      </c>
      <c r="GA150" s="221">
        <f t="shared" si="236"/>
        <v>82.703173100404115</v>
      </c>
      <c r="GB150" s="222">
        <f t="shared" si="237"/>
        <v>0</v>
      </c>
      <c r="GC150" s="222">
        <f t="shared" si="238"/>
        <v>0</v>
      </c>
      <c r="GD150" s="222">
        <f t="shared" si="239"/>
        <v>0</v>
      </c>
      <c r="GE150" s="222">
        <f t="shared" si="240"/>
        <v>0</v>
      </c>
      <c r="GF150" s="222">
        <f t="shared" si="241"/>
        <v>0</v>
      </c>
      <c r="GG150" s="398">
        <f t="shared" si="242"/>
        <v>0</v>
      </c>
      <c r="GH150" s="399">
        <f t="shared" si="243"/>
        <v>0</v>
      </c>
      <c r="GI150" s="398" t="str">
        <f t="shared" si="244"/>
        <v>Na</v>
      </c>
      <c r="GJ150" s="398" t="str">
        <f t="shared" si="245"/>
        <v>Cl</v>
      </c>
    </row>
    <row r="151" spans="1:192">
      <c r="A151" s="54">
        <f t="shared" si="172"/>
        <v>146</v>
      </c>
      <c r="B151" s="170" t="s">
        <v>120</v>
      </c>
      <c r="C151" s="398" t="s">
        <v>188</v>
      </c>
      <c r="F151" s="545">
        <v>3535702</v>
      </c>
      <c r="G151" s="545">
        <v>5609787</v>
      </c>
      <c r="H151" s="434">
        <f t="shared" si="173"/>
        <v>535613.2892</v>
      </c>
      <c r="I151" s="437">
        <f t="shared" si="174"/>
        <v>5607982.8752000006</v>
      </c>
      <c r="J151" s="541">
        <v>257</v>
      </c>
      <c r="K151" s="400" t="s">
        <v>1356</v>
      </c>
      <c r="L151" s="171">
        <v>26</v>
      </c>
      <c r="M151" s="171"/>
      <c r="O151" s="171"/>
      <c r="P151" s="171"/>
      <c r="Q151" s="64" t="s">
        <v>1361</v>
      </c>
      <c r="R151" s="166" t="s">
        <v>1434</v>
      </c>
      <c r="S151" s="166" t="s">
        <v>1346</v>
      </c>
      <c r="T151" s="499" t="str">
        <f t="shared" si="175"/>
        <v>-</v>
      </c>
      <c r="U151" s="499" t="str">
        <f t="shared" si="176"/>
        <v>M</v>
      </c>
      <c r="V151" s="499" t="str">
        <f t="shared" si="177"/>
        <v>-</v>
      </c>
      <c r="W151" s="499" t="str">
        <f t="shared" si="246"/>
        <v>-</v>
      </c>
      <c r="X151" s="529" t="str">
        <f t="shared" si="171"/>
        <v>Na</v>
      </c>
      <c r="Y151" s="530" t="str">
        <f t="shared" si="170"/>
        <v>Cl</v>
      </c>
      <c r="Z151" s="183"/>
      <c r="AA151" s="193" t="s">
        <v>1582</v>
      </c>
      <c r="AB151" s="200">
        <v>1</v>
      </c>
      <c r="AC151" s="166" t="s">
        <v>897</v>
      </c>
      <c r="AD151" s="166" t="s">
        <v>1583</v>
      </c>
      <c r="AE151" s="125" t="s">
        <v>1584</v>
      </c>
      <c r="AF151" s="240">
        <v>11</v>
      </c>
      <c r="AG151" s="408"/>
      <c r="AH151" s="408"/>
      <c r="AI151" s="185"/>
      <c r="AJ151" s="408"/>
      <c r="AK151" s="408"/>
      <c r="AL151" s="392"/>
      <c r="AM151" s="392"/>
      <c r="AN151" s="168"/>
      <c r="AO151" s="165"/>
      <c r="AP151" s="171"/>
      <c r="AQ151" s="168"/>
      <c r="AR151" s="168"/>
      <c r="AS151" s="507">
        <f t="shared" si="168"/>
        <v>16279.073</v>
      </c>
      <c r="AT151" s="509">
        <f t="shared" si="169"/>
        <v>-1.2649257130018368</v>
      </c>
      <c r="AU151" s="168">
        <v>4862</v>
      </c>
      <c r="AV151" s="168">
        <v>215.2</v>
      </c>
      <c r="AW151" s="165">
        <v>559.29999999999995</v>
      </c>
      <c r="AX151" s="165">
        <v>7873</v>
      </c>
      <c r="AY151" s="165">
        <v>1290</v>
      </c>
      <c r="AZ151" s="167">
        <v>1217</v>
      </c>
      <c r="BA151" s="168">
        <v>51.57</v>
      </c>
      <c r="BB151" s="168">
        <v>194.5</v>
      </c>
      <c r="BC151" s="168"/>
      <c r="BD151" s="168">
        <v>0.35</v>
      </c>
      <c r="BE151" s="165">
        <v>1.413</v>
      </c>
      <c r="BF151" s="168"/>
      <c r="BG151" s="165"/>
      <c r="BH151" s="165"/>
      <c r="BI151" s="165"/>
      <c r="BJ151" s="165"/>
      <c r="BK151" s="256"/>
      <c r="BL151" s="165"/>
      <c r="BM151" s="165">
        <v>14.74</v>
      </c>
      <c r="BN151" s="167"/>
      <c r="BO151" s="143"/>
      <c r="BP151" s="141"/>
      <c r="BQ151" s="143"/>
      <c r="BR151" s="143"/>
      <c r="BS151" s="143"/>
      <c r="BT151" s="143"/>
      <c r="BU151" s="143"/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1"/>
      <c r="CG151" s="143"/>
      <c r="CH151" s="143"/>
      <c r="CI151" s="143"/>
      <c r="CJ151" s="143"/>
      <c r="CK151" s="143"/>
      <c r="CL151" s="144"/>
      <c r="CM151" s="143"/>
      <c r="CN151" s="143">
        <v>915.6</v>
      </c>
      <c r="CO151" s="141"/>
      <c r="CP151" s="168"/>
      <c r="CQ151" s="167"/>
      <c r="CR151" s="168"/>
      <c r="CS151" s="168"/>
      <c r="CT151" s="168"/>
      <c r="CU151" s="168"/>
      <c r="CV151" s="168"/>
      <c r="CW151" s="168"/>
      <c r="CX151" s="168"/>
      <c r="CY151" s="168"/>
      <c r="CZ151" s="168"/>
      <c r="DA151" s="167"/>
      <c r="DB151" s="182"/>
      <c r="DC151" s="182"/>
      <c r="DD151" s="182"/>
      <c r="DE151" s="182"/>
      <c r="DF151" s="182"/>
      <c r="DG151" s="182"/>
      <c r="DH151" s="182"/>
      <c r="DI151" s="180"/>
      <c r="DJ151" s="180"/>
      <c r="DK151" s="180"/>
      <c r="DL151" s="180"/>
      <c r="DM151" s="180"/>
      <c r="DN151" s="180"/>
      <c r="DO151" s="180"/>
      <c r="DP151" s="180"/>
      <c r="DQ151" s="180"/>
      <c r="DR151" s="180"/>
      <c r="DS151" s="181"/>
      <c r="DT151" s="402">
        <f t="shared" si="178"/>
        <v>1</v>
      </c>
      <c r="DU151" s="100">
        <f t="shared" si="179"/>
        <v>0</v>
      </c>
      <c r="DV151" s="100">
        <f t="shared" si="180"/>
        <v>1</v>
      </c>
      <c r="DW151" s="100">
        <f t="shared" si="181"/>
        <v>0</v>
      </c>
      <c r="DX151" s="100">
        <f t="shared" si="182"/>
        <v>0</v>
      </c>
      <c r="DY151" s="229">
        <f t="shared" si="183"/>
        <v>0</v>
      </c>
      <c r="DZ151" s="100">
        <f t="shared" si="184"/>
        <v>1</v>
      </c>
      <c r="EA151" s="400">
        <f t="shared" si="185"/>
        <v>0</v>
      </c>
      <c r="EB151" s="402">
        <f t="shared" si="186"/>
        <v>0</v>
      </c>
      <c r="EC151" s="19">
        <f t="shared" si="187"/>
        <v>0</v>
      </c>
      <c r="ED151" s="19">
        <f t="shared" si="188"/>
        <v>1</v>
      </c>
      <c r="EE151" s="19">
        <f t="shared" si="189"/>
        <v>0</v>
      </c>
      <c r="EF151" s="402">
        <f t="shared" si="190"/>
        <v>0</v>
      </c>
      <c r="EG151" s="400">
        <f t="shared" si="191"/>
        <v>1</v>
      </c>
      <c r="EH151" s="400">
        <f t="shared" si="192"/>
        <v>0</v>
      </c>
      <c r="EI151" s="402">
        <f t="shared" si="193"/>
        <v>0</v>
      </c>
      <c r="EJ151" s="229">
        <f t="shared" si="194"/>
        <v>1</v>
      </c>
      <c r="EK151" s="398">
        <f t="shared" si="195"/>
        <v>4862</v>
      </c>
      <c r="EL151" s="398">
        <f t="shared" si="196"/>
        <v>194.5</v>
      </c>
      <c r="EM151" s="398">
        <f t="shared" si="197"/>
        <v>215.2</v>
      </c>
      <c r="EN151" s="398">
        <f t="shared" si="198"/>
        <v>559.29999999999995</v>
      </c>
      <c r="EO151" s="398" t="str">
        <f t="shared" si="199"/>
        <v/>
      </c>
      <c r="EP151" s="398">
        <f t="shared" si="200"/>
        <v>1.413</v>
      </c>
      <c r="EQ151" s="398">
        <f t="shared" si="201"/>
        <v>1217</v>
      </c>
      <c r="ER151" s="398" t="str">
        <f t="shared" si="202"/>
        <v/>
      </c>
      <c r="ES151" s="398" t="str">
        <f t="shared" si="203"/>
        <v/>
      </c>
      <c r="ET151" s="398">
        <f t="shared" si="204"/>
        <v>1290</v>
      </c>
      <c r="EU151" s="172">
        <f t="shared" si="205"/>
        <v>7873</v>
      </c>
      <c r="EV151" s="57">
        <f t="shared" si="206"/>
        <v>211.48509338924219</v>
      </c>
      <c r="EW151" s="57">
        <f t="shared" si="207"/>
        <v>4.9744245524296673</v>
      </c>
      <c r="EX151" s="57">
        <f t="shared" si="208"/>
        <v>17.708290475210863</v>
      </c>
      <c r="EY151" s="57">
        <f t="shared" si="209"/>
        <v>27.910574379959076</v>
      </c>
      <c r="EZ151" s="57" t="str">
        <f t="shared" si="210"/>
        <v/>
      </c>
      <c r="FA151" s="57">
        <f t="shared" si="211"/>
        <v>7.5906526994359388E-2</v>
      </c>
      <c r="FB151" s="57">
        <f t="shared" si="212"/>
        <v>19.94522846874073</v>
      </c>
      <c r="FC151" s="57" t="str">
        <f t="shared" si="213"/>
        <v/>
      </c>
      <c r="FD151" s="57" t="str">
        <f t="shared" si="214"/>
        <v/>
      </c>
      <c r="FE151" s="57">
        <f t="shared" si="215"/>
        <v>26.857486680560385</v>
      </c>
      <c r="FF151" s="56">
        <f t="shared" si="216"/>
        <v>222.06865427467349</v>
      </c>
      <c r="FG151" s="59">
        <f t="shared" si="217"/>
        <v>80.67199431858127</v>
      </c>
      <c r="FH151" s="59">
        <f t="shared" si="218"/>
        <v>1.8975178949999241</v>
      </c>
      <c r="FI151" s="59">
        <f t="shared" si="219"/>
        <v>6.7549115907602086</v>
      </c>
      <c r="FJ151" s="59">
        <f t="shared" si="220"/>
        <v>10.64662129006078</v>
      </c>
      <c r="FK151" s="59" t="str">
        <f t="shared" si="221"/>
        <v/>
      </c>
      <c r="FL151" s="59">
        <f t="shared" si="222"/>
        <v>2.8954905597822558E-2</v>
      </c>
      <c r="FM151" s="59">
        <f t="shared" si="223"/>
        <v>7.418130279721133</v>
      </c>
      <c r="FN151" s="59" t="str">
        <f t="shared" si="224"/>
        <v/>
      </c>
      <c r="FO151" s="59" t="str">
        <f t="shared" si="225"/>
        <v/>
      </c>
      <c r="FP151" s="59">
        <f t="shared" si="226"/>
        <v>9.9889723246098683</v>
      </c>
      <c r="FQ151" s="66">
        <f t="shared" si="227"/>
        <v>82.592897395668999</v>
      </c>
      <c r="FR151" s="331">
        <f t="shared" si="247"/>
        <v>-1.2649257130018368</v>
      </c>
      <c r="FS151" s="331">
        <f t="shared" si="228"/>
        <v>1.2649257130018368</v>
      </c>
      <c r="FT151" s="400">
        <f t="shared" si="229"/>
        <v>0</v>
      </c>
      <c r="FU151" s="400">
        <f t="shared" si="230"/>
        <v>1</v>
      </c>
      <c r="FV151" s="400">
        <f t="shared" si="231"/>
        <v>0</v>
      </c>
      <c r="FW151" s="402">
        <f t="shared" si="232"/>
        <v>0</v>
      </c>
      <c r="FX151" s="222">
        <f t="shared" si="233"/>
        <v>80.67199431858127</v>
      </c>
      <c r="FY151" s="222">
        <f t="shared" si="234"/>
        <v>0</v>
      </c>
      <c r="FZ151" s="222">
        <f t="shared" si="235"/>
        <v>0</v>
      </c>
      <c r="GA151" s="221">
        <f t="shared" si="236"/>
        <v>82.592897395668999</v>
      </c>
      <c r="GB151" s="222">
        <f t="shared" si="237"/>
        <v>0</v>
      </c>
      <c r="GC151" s="222">
        <f t="shared" si="238"/>
        <v>0</v>
      </c>
      <c r="GD151" s="222">
        <f t="shared" si="239"/>
        <v>0</v>
      </c>
      <c r="GE151" s="222">
        <f t="shared" si="240"/>
        <v>0</v>
      </c>
      <c r="GF151" s="222">
        <f t="shared" si="241"/>
        <v>0</v>
      </c>
      <c r="GG151" s="398">
        <f t="shared" si="242"/>
        <v>0</v>
      </c>
      <c r="GH151" s="399">
        <f t="shared" si="243"/>
        <v>0</v>
      </c>
      <c r="GI151" s="398" t="str">
        <f t="shared" si="244"/>
        <v>Na</v>
      </c>
      <c r="GJ151" s="398" t="str">
        <f t="shared" si="245"/>
        <v>Cl</v>
      </c>
    </row>
    <row r="152" spans="1:192">
      <c r="A152" s="54">
        <f t="shared" si="172"/>
        <v>147</v>
      </c>
      <c r="B152" s="170" t="s">
        <v>120</v>
      </c>
      <c r="C152" s="398" t="s">
        <v>188</v>
      </c>
      <c r="F152" s="545">
        <v>3535702</v>
      </c>
      <c r="G152" s="545">
        <v>5609787</v>
      </c>
      <c r="H152" s="434">
        <f t="shared" si="173"/>
        <v>535613.2892</v>
      </c>
      <c r="I152" s="437">
        <f t="shared" si="174"/>
        <v>5607982.8752000006</v>
      </c>
      <c r="J152" s="541">
        <v>257</v>
      </c>
      <c r="K152" s="400" t="s">
        <v>1356</v>
      </c>
      <c r="L152" s="171">
        <v>48</v>
      </c>
      <c r="M152" s="171"/>
      <c r="O152" s="171"/>
      <c r="P152" s="171"/>
      <c r="Q152" s="64" t="s">
        <v>1361</v>
      </c>
      <c r="R152" s="166" t="s">
        <v>1434</v>
      </c>
      <c r="S152" s="166" t="s">
        <v>1346</v>
      </c>
      <c r="T152" s="499" t="str">
        <f t="shared" si="175"/>
        <v>-</v>
      </c>
      <c r="U152" s="499" t="str">
        <f t="shared" si="176"/>
        <v>M</v>
      </c>
      <c r="V152" s="499" t="str">
        <f t="shared" si="177"/>
        <v>-</v>
      </c>
      <c r="W152" s="499" t="str">
        <f t="shared" si="246"/>
        <v>A</v>
      </c>
      <c r="X152" s="529" t="str">
        <f t="shared" si="171"/>
        <v>Na</v>
      </c>
      <c r="Y152" s="530" t="str">
        <f t="shared" si="170"/>
        <v>Cl</v>
      </c>
      <c r="Z152" s="183" t="s">
        <v>1446</v>
      </c>
      <c r="AA152" s="193" t="s">
        <v>1585</v>
      </c>
      <c r="AB152" s="200">
        <v>2</v>
      </c>
      <c r="AC152" s="117" t="s">
        <v>1586</v>
      </c>
      <c r="AD152" s="170" t="s">
        <v>1587</v>
      </c>
      <c r="AE152" s="125" t="s">
        <v>1584</v>
      </c>
      <c r="AF152" s="234">
        <v>10.9</v>
      </c>
      <c r="AG152" s="408"/>
      <c r="AH152" s="408">
        <v>5.85</v>
      </c>
      <c r="AI152" s="392"/>
      <c r="AJ152" s="408"/>
      <c r="AK152" s="408"/>
      <c r="AL152" s="408"/>
      <c r="AM152" s="392">
        <v>0.67</v>
      </c>
      <c r="AN152" s="168"/>
      <c r="AO152" s="165"/>
      <c r="AP152" s="171"/>
      <c r="AQ152" s="168">
        <v>14728</v>
      </c>
      <c r="AR152" s="168">
        <v>15565.498</v>
      </c>
      <c r="AS152" s="507">
        <f t="shared" si="168"/>
        <v>15605.955</v>
      </c>
      <c r="AT152" s="520">
        <f t="shared" si="169"/>
        <v>5.340603132739882</v>
      </c>
      <c r="AU152" s="168">
        <v>5200</v>
      </c>
      <c r="AV152" s="168">
        <v>201.45</v>
      </c>
      <c r="AW152" s="165">
        <v>531.5</v>
      </c>
      <c r="AX152" s="168">
        <v>7127</v>
      </c>
      <c r="AY152" s="168">
        <v>1274.0999999999999</v>
      </c>
      <c r="AZ152" s="167">
        <v>1077.55</v>
      </c>
      <c r="BA152" s="168">
        <v>3.05</v>
      </c>
      <c r="BB152" s="168">
        <v>141</v>
      </c>
      <c r="BC152" s="168"/>
      <c r="BD152" s="168">
        <v>5.0000000000000001E-3</v>
      </c>
      <c r="BE152" s="168">
        <v>1.1100000000000001</v>
      </c>
      <c r="BF152" s="168">
        <v>1.45</v>
      </c>
      <c r="BG152" s="168">
        <v>0.11</v>
      </c>
      <c r="BH152" s="168">
        <v>0</v>
      </c>
      <c r="BI152" s="168">
        <v>1E-3</v>
      </c>
      <c r="BJ152" s="168">
        <v>6.8890000000000002</v>
      </c>
      <c r="BK152" s="168">
        <v>0</v>
      </c>
      <c r="BL152" s="165"/>
      <c r="BM152" s="168">
        <v>12.74</v>
      </c>
      <c r="BN152" s="167">
        <v>28</v>
      </c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  <c r="CB152" s="168"/>
      <c r="CC152" s="168"/>
      <c r="CD152" s="168"/>
      <c r="CE152" s="168"/>
      <c r="CF152" s="165"/>
      <c r="CG152" s="168"/>
      <c r="CH152" s="168"/>
      <c r="CI152" s="168"/>
      <c r="CJ152" s="168"/>
      <c r="CK152" s="168"/>
      <c r="CL152" s="167"/>
      <c r="CM152" s="168"/>
      <c r="CN152" s="180">
        <v>2385.5</v>
      </c>
      <c r="CO152" s="165"/>
      <c r="CP152" s="168"/>
      <c r="CQ152" s="167"/>
      <c r="CR152" s="168"/>
      <c r="CS152" s="168"/>
      <c r="CT152" s="168"/>
      <c r="CU152" s="168"/>
      <c r="CV152" s="168"/>
      <c r="CW152" s="168"/>
      <c r="CX152" s="168"/>
      <c r="CY152" s="168"/>
      <c r="CZ152" s="168"/>
      <c r="DA152" s="167"/>
      <c r="DB152" s="182"/>
      <c r="DC152" s="182"/>
      <c r="DD152" s="182"/>
      <c r="DE152" s="182"/>
      <c r="DF152" s="182"/>
      <c r="DG152" s="182"/>
      <c r="DH152" s="182"/>
      <c r="DI152" s="180"/>
      <c r="DJ152" s="180"/>
      <c r="DK152" s="180"/>
      <c r="DL152" s="180"/>
      <c r="DM152" s="180"/>
      <c r="DN152" s="180"/>
      <c r="DO152" s="180"/>
      <c r="DP152" s="180"/>
      <c r="DQ152" s="180"/>
      <c r="DR152" s="180"/>
      <c r="DS152" s="181"/>
      <c r="DT152" s="402">
        <f t="shared" si="178"/>
        <v>0</v>
      </c>
      <c r="DU152" s="100">
        <f t="shared" si="179"/>
        <v>0</v>
      </c>
      <c r="DV152" s="100">
        <f t="shared" si="180"/>
        <v>1</v>
      </c>
      <c r="DW152" s="100">
        <f t="shared" si="181"/>
        <v>0</v>
      </c>
      <c r="DX152" s="100">
        <f t="shared" si="182"/>
        <v>0</v>
      </c>
      <c r="DY152" s="229">
        <f t="shared" si="183"/>
        <v>0</v>
      </c>
      <c r="DZ152" s="100">
        <f t="shared" si="184"/>
        <v>1</v>
      </c>
      <c r="EA152" s="400">
        <f t="shared" si="185"/>
        <v>0</v>
      </c>
      <c r="EB152" s="402">
        <f t="shared" si="186"/>
        <v>0</v>
      </c>
      <c r="EC152" s="19">
        <f t="shared" si="187"/>
        <v>0</v>
      </c>
      <c r="ED152" s="19">
        <f t="shared" si="188"/>
        <v>1</v>
      </c>
      <c r="EE152" s="19">
        <f t="shared" si="189"/>
        <v>0</v>
      </c>
      <c r="EF152" s="402">
        <f t="shared" si="190"/>
        <v>0</v>
      </c>
      <c r="EG152" s="400">
        <f t="shared" si="191"/>
        <v>0</v>
      </c>
      <c r="EH152" s="400">
        <f t="shared" si="192"/>
        <v>1</v>
      </c>
      <c r="EI152" s="402">
        <f t="shared" si="193"/>
        <v>0</v>
      </c>
      <c r="EJ152" s="229">
        <f t="shared" si="194"/>
        <v>2</v>
      </c>
      <c r="EK152" s="398">
        <f t="shared" si="195"/>
        <v>5200</v>
      </c>
      <c r="EL152" s="398">
        <f t="shared" si="196"/>
        <v>141</v>
      </c>
      <c r="EM152" s="398">
        <f t="shared" si="197"/>
        <v>201.45</v>
      </c>
      <c r="EN152" s="398">
        <f t="shared" si="198"/>
        <v>531.5</v>
      </c>
      <c r="EO152" s="398">
        <f t="shared" si="199"/>
        <v>1.45</v>
      </c>
      <c r="EP152" s="398">
        <f t="shared" si="200"/>
        <v>1.1100000000000001</v>
      </c>
      <c r="EQ152" s="398">
        <f t="shared" si="201"/>
        <v>1077.55</v>
      </c>
      <c r="ER152" s="398" t="str">
        <f t="shared" si="202"/>
        <v/>
      </c>
      <c r="ES152" s="398">
        <f t="shared" si="203"/>
        <v>6.8890000000000002</v>
      </c>
      <c r="ET152" s="398">
        <f t="shared" si="204"/>
        <v>1274.0999999999999</v>
      </c>
      <c r="EU152" s="172">
        <f t="shared" si="205"/>
        <v>7127</v>
      </c>
      <c r="EV152" s="57">
        <f t="shared" si="206"/>
        <v>226.18726565694351</v>
      </c>
      <c r="EW152" s="57">
        <f t="shared" si="207"/>
        <v>3.6061381074168799</v>
      </c>
      <c r="EX152" s="57">
        <f t="shared" si="208"/>
        <v>16.576836041966676</v>
      </c>
      <c r="EY152" s="57">
        <f t="shared" si="209"/>
        <v>26.523279604770696</v>
      </c>
      <c r="EZ152" s="57">
        <f t="shared" si="210"/>
        <v>5.2876287719937999E-2</v>
      </c>
      <c r="FA152" s="57">
        <f t="shared" si="211"/>
        <v>5.9629331184528615E-2</v>
      </c>
      <c r="FB152" s="57">
        <f t="shared" si="212"/>
        <v>17.659803563263413</v>
      </c>
      <c r="FC152" s="57" t="str">
        <f t="shared" si="213"/>
        <v/>
      </c>
      <c r="FD152" s="57">
        <f t="shared" si="214"/>
        <v>0.11110412241613163</v>
      </c>
      <c r="FE152" s="57">
        <f t="shared" si="215"/>
        <v>26.526452542404638</v>
      </c>
      <c r="FF152" s="56">
        <f t="shared" si="216"/>
        <v>201.0267114207542</v>
      </c>
      <c r="FG152" s="59">
        <f t="shared" si="217"/>
        <v>82.850649773054087</v>
      </c>
      <c r="FH152" s="59">
        <f t="shared" si="218"/>
        <v>1.3209005577882686</v>
      </c>
      <c r="FI152" s="59">
        <f t="shared" si="219"/>
        <v>6.0719671077387218</v>
      </c>
      <c r="FJ152" s="59">
        <f t="shared" si="220"/>
        <v>9.7152726214946714</v>
      </c>
      <c r="FK152" s="59">
        <f t="shared" si="221"/>
        <v>1.9368176110445591E-2</v>
      </c>
      <c r="FL152" s="59">
        <f t="shared" si="222"/>
        <v>2.1841763813811657E-2</v>
      </c>
      <c r="FM152" s="59">
        <f t="shared" si="223"/>
        <v>7.198561251886443</v>
      </c>
      <c r="FN152" s="59" t="str">
        <f t="shared" si="224"/>
        <v/>
      </c>
      <c r="FO152" s="59">
        <f t="shared" si="225"/>
        <v>4.5288716133477604E-2</v>
      </c>
      <c r="FP152" s="59">
        <f t="shared" si="226"/>
        <v>10.812820920555694</v>
      </c>
      <c r="FQ152" s="66">
        <f t="shared" si="227"/>
        <v>81.943329111424376</v>
      </c>
      <c r="FR152" s="331">
        <f t="shared" si="247"/>
        <v>5.340603132739882</v>
      </c>
      <c r="FS152" s="331">
        <f t="shared" si="228"/>
        <v>5.340603132739882</v>
      </c>
      <c r="FT152" s="400">
        <f t="shared" si="229"/>
        <v>0</v>
      </c>
      <c r="FU152" s="400">
        <f t="shared" si="230"/>
        <v>0</v>
      </c>
      <c r="FV152" s="400">
        <f t="shared" si="231"/>
        <v>1</v>
      </c>
      <c r="FW152" s="402">
        <f t="shared" si="232"/>
        <v>0</v>
      </c>
      <c r="FX152" s="222">
        <f t="shared" si="233"/>
        <v>82.850649773054087</v>
      </c>
      <c r="FY152" s="222">
        <f t="shared" si="234"/>
        <v>0</v>
      </c>
      <c r="FZ152" s="222">
        <f t="shared" si="235"/>
        <v>0</v>
      </c>
      <c r="GA152" s="221">
        <f t="shared" si="236"/>
        <v>81.943329111424376</v>
      </c>
      <c r="GB152" s="222">
        <f t="shared" si="237"/>
        <v>0</v>
      </c>
      <c r="GC152" s="222">
        <f t="shared" si="238"/>
        <v>0</v>
      </c>
      <c r="GD152" s="222">
        <f t="shared" si="239"/>
        <v>0</v>
      </c>
      <c r="GE152" s="222">
        <f t="shared" si="240"/>
        <v>0</v>
      </c>
      <c r="GF152" s="222">
        <f t="shared" si="241"/>
        <v>0</v>
      </c>
      <c r="GG152" s="398">
        <f t="shared" si="242"/>
        <v>0</v>
      </c>
      <c r="GH152" s="399">
        <f t="shared" si="243"/>
        <v>0</v>
      </c>
      <c r="GI152" s="398" t="str">
        <f t="shared" si="244"/>
        <v>Na</v>
      </c>
      <c r="GJ152" s="398" t="str">
        <f t="shared" si="245"/>
        <v>Cl</v>
      </c>
    </row>
    <row r="153" spans="1:192" s="69" customFormat="1">
      <c r="A153" s="54">
        <f t="shared" si="172"/>
        <v>148</v>
      </c>
      <c r="B153" s="381" t="s">
        <v>120</v>
      </c>
      <c r="C153" s="116" t="s">
        <v>188</v>
      </c>
      <c r="D153" s="116"/>
      <c r="E153" s="116"/>
      <c r="F153" s="545">
        <v>3535702</v>
      </c>
      <c r="G153" s="545">
        <v>5609787</v>
      </c>
      <c r="H153" s="434">
        <f t="shared" si="173"/>
        <v>535613.2892</v>
      </c>
      <c r="I153" s="437">
        <f t="shared" si="174"/>
        <v>5607982.8752000006</v>
      </c>
      <c r="J153" s="541">
        <v>257</v>
      </c>
      <c r="K153" s="379" t="s">
        <v>1355</v>
      </c>
      <c r="L153" s="407">
        <v>48</v>
      </c>
      <c r="M153" s="378"/>
      <c r="N153" s="408"/>
      <c r="O153" s="407"/>
      <c r="P153" s="407"/>
      <c r="Q153" s="64" t="s">
        <v>1361</v>
      </c>
      <c r="R153" s="166" t="s">
        <v>1434</v>
      </c>
      <c r="S153" s="166" t="s">
        <v>1346</v>
      </c>
      <c r="T153" s="499" t="str">
        <f t="shared" si="175"/>
        <v>-</v>
      </c>
      <c r="U153" s="499" t="str">
        <f t="shared" si="176"/>
        <v>M</v>
      </c>
      <c r="V153" s="499" t="str">
        <f t="shared" si="177"/>
        <v>-</v>
      </c>
      <c r="W153" s="499" t="str">
        <f t="shared" si="246"/>
        <v>A</v>
      </c>
      <c r="X153" s="529" t="str">
        <f t="shared" si="171"/>
        <v>Na</v>
      </c>
      <c r="Y153" s="530" t="str">
        <f t="shared" si="170"/>
        <v>Cl</v>
      </c>
      <c r="Z153" s="119" t="s">
        <v>1446</v>
      </c>
      <c r="AA153" s="377" t="s">
        <v>1588</v>
      </c>
      <c r="AB153" s="405">
        <v>3</v>
      </c>
      <c r="AC153" s="117" t="s">
        <v>1586</v>
      </c>
      <c r="AD153" s="380" t="s">
        <v>1589</v>
      </c>
      <c r="AE153" s="125" t="s">
        <v>1584</v>
      </c>
      <c r="AF153" s="235">
        <v>10.9</v>
      </c>
      <c r="AG153" s="377"/>
      <c r="AH153" s="377"/>
      <c r="AI153" s="379"/>
      <c r="AJ153" s="377"/>
      <c r="AK153" s="377"/>
      <c r="AL153" s="377"/>
      <c r="AM153" s="236">
        <v>0.7</v>
      </c>
      <c r="AN153" s="117"/>
      <c r="AO153" s="116"/>
      <c r="AP153" s="378"/>
      <c r="AQ153" s="117"/>
      <c r="AR153" s="384">
        <v>14496</v>
      </c>
      <c r="AS153" s="507">
        <f t="shared" si="168"/>
        <v>14495.726999999999</v>
      </c>
      <c r="AT153" s="509">
        <f t="shared" si="169"/>
        <v>-7.1972356168624269E-2</v>
      </c>
      <c r="AU153" s="117">
        <v>4410.5</v>
      </c>
      <c r="AV153" s="117">
        <v>198.8</v>
      </c>
      <c r="AW153" s="116">
        <v>512.5</v>
      </c>
      <c r="AX153" s="381">
        <v>6885</v>
      </c>
      <c r="AY153" s="117">
        <v>1268.5</v>
      </c>
      <c r="AZ153" s="118">
        <v>1030.7</v>
      </c>
      <c r="BA153" s="117">
        <v>3.15</v>
      </c>
      <c r="BB153" s="117">
        <v>132.6</v>
      </c>
      <c r="BC153" s="117"/>
      <c r="BD153" s="117">
        <v>5.0000000000000001E-3</v>
      </c>
      <c r="BE153" s="117">
        <v>1</v>
      </c>
      <c r="BF153" s="117">
        <v>1.45</v>
      </c>
      <c r="BG153" s="381">
        <v>0.115</v>
      </c>
      <c r="BH153" s="381">
        <v>1.89</v>
      </c>
      <c r="BI153" s="381">
        <v>1.7000000000000001E-2</v>
      </c>
      <c r="BJ153" s="381">
        <v>7.25</v>
      </c>
      <c r="BK153" s="117"/>
      <c r="BL153" s="116"/>
      <c r="BM153" s="381">
        <v>12.75</v>
      </c>
      <c r="BN153" s="118">
        <v>29.5</v>
      </c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247"/>
      <c r="CG153" s="114"/>
      <c r="CH153" s="114"/>
      <c r="CI153" s="114"/>
      <c r="CJ153" s="114"/>
      <c r="CK153" s="114"/>
      <c r="CL153" s="137"/>
      <c r="CM153" s="114"/>
      <c r="CN153" s="114">
        <v>1980</v>
      </c>
      <c r="CO153" s="247"/>
      <c r="CP153" s="117"/>
      <c r="CQ153" s="118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8"/>
      <c r="DB153" s="111"/>
      <c r="DC153" s="111"/>
      <c r="DD153" s="121"/>
      <c r="DE153" s="111"/>
      <c r="DF153" s="111"/>
      <c r="DG153" s="111"/>
      <c r="DH153" s="111">
        <v>11.4</v>
      </c>
      <c r="DI153" s="111"/>
      <c r="DJ153" s="111"/>
      <c r="DK153" s="244"/>
      <c r="DL153" s="244"/>
      <c r="DM153" s="244"/>
      <c r="DN153" s="111"/>
      <c r="DO153" s="121"/>
      <c r="DP153" s="244"/>
      <c r="DQ153" s="241"/>
      <c r="DR153" s="244"/>
      <c r="DS153" s="472"/>
      <c r="DT153" s="402">
        <f t="shared" si="178"/>
        <v>0</v>
      </c>
      <c r="DU153" s="100">
        <f t="shared" si="179"/>
        <v>0</v>
      </c>
      <c r="DV153" s="100">
        <f t="shared" si="180"/>
        <v>1</v>
      </c>
      <c r="DW153" s="100">
        <f t="shared" si="181"/>
        <v>0</v>
      </c>
      <c r="DX153" s="100">
        <f t="shared" si="182"/>
        <v>0</v>
      </c>
      <c r="DY153" s="229">
        <f t="shared" si="183"/>
        <v>0</v>
      </c>
      <c r="DZ153" s="100">
        <f t="shared" si="184"/>
        <v>1</v>
      </c>
      <c r="EA153" s="400">
        <f t="shared" si="185"/>
        <v>0</v>
      </c>
      <c r="EB153" s="402">
        <f t="shared" si="186"/>
        <v>0</v>
      </c>
      <c r="EC153" s="19">
        <f t="shared" si="187"/>
        <v>0</v>
      </c>
      <c r="ED153" s="19">
        <f t="shared" si="188"/>
        <v>1</v>
      </c>
      <c r="EE153" s="19">
        <f t="shared" si="189"/>
        <v>0</v>
      </c>
      <c r="EF153" s="402">
        <f t="shared" si="190"/>
        <v>0</v>
      </c>
      <c r="EG153" s="400">
        <f t="shared" si="191"/>
        <v>0</v>
      </c>
      <c r="EH153" s="400">
        <f t="shared" si="192"/>
        <v>1</v>
      </c>
      <c r="EI153" s="402">
        <f t="shared" si="193"/>
        <v>0</v>
      </c>
      <c r="EJ153" s="229">
        <f t="shared" si="194"/>
        <v>2</v>
      </c>
      <c r="EK153" s="398">
        <f t="shared" si="195"/>
        <v>4410.5</v>
      </c>
      <c r="EL153" s="398">
        <f t="shared" si="196"/>
        <v>132.6</v>
      </c>
      <c r="EM153" s="398">
        <f t="shared" si="197"/>
        <v>198.8</v>
      </c>
      <c r="EN153" s="398">
        <f t="shared" si="198"/>
        <v>512.5</v>
      </c>
      <c r="EO153" s="398">
        <f t="shared" si="199"/>
        <v>1.45</v>
      </c>
      <c r="EP153" s="398">
        <f t="shared" si="200"/>
        <v>1</v>
      </c>
      <c r="EQ153" s="398">
        <f t="shared" si="201"/>
        <v>1030.7</v>
      </c>
      <c r="ER153" s="398" t="str">
        <f t="shared" si="202"/>
        <v/>
      </c>
      <c r="ES153" s="398">
        <f t="shared" si="203"/>
        <v>7.25</v>
      </c>
      <c r="ET153" s="398">
        <f t="shared" si="204"/>
        <v>1268.5</v>
      </c>
      <c r="EU153" s="172">
        <f t="shared" si="205"/>
        <v>6885</v>
      </c>
      <c r="EV153" s="57">
        <f t="shared" si="206"/>
        <v>191.84594907306717</v>
      </c>
      <c r="EW153" s="57">
        <f t="shared" si="207"/>
        <v>3.3913043478260869</v>
      </c>
      <c r="EX153" s="57">
        <f t="shared" si="208"/>
        <v>16.358773914832341</v>
      </c>
      <c r="EY153" s="57">
        <f t="shared" si="209"/>
        <v>25.575128499426118</v>
      </c>
      <c r="EZ153" s="57">
        <f t="shared" si="210"/>
        <v>5.2876287719937999E-2</v>
      </c>
      <c r="FA153" s="57">
        <f t="shared" si="211"/>
        <v>5.3720118184260007E-2</v>
      </c>
      <c r="FB153" s="57">
        <f t="shared" si="212"/>
        <v>16.891986017034569</v>
      </c>
      <c r="FC153" s="57" t="str">
        <f t="shared" si="213"/>
        <v/>
      </c>
      <c r="FD153" s="57">
        <f t="shared" si="214"/>
        <v>0.11692624292596231</v>
      </c>
      <c r="FE153" s="57">
        <f t="shared" si="215"/>
        <v>26.409861902551047</v>
      </c>
      <c r="FF153" s="56">
        <f t="shared" si="216"/>
        <v>194.20077285420132</v>
      </c>
      <c r="FG153" s="59">
        <f t="shared" si="217"/>
        <v>80.852902246885108</v>
      </c>
      <c r="FH153" s="59">
        <f t="shared" si="218"/>
        <v>1.4292550885178577</v>
      </c>
      <c r="FI153" s="59">
        <f t="shared" si="219"/>
        <v>6.8943564073436976</v>
      </c>
      <c r="FJ153" s="59">
        <f t="shared" si="220"/>
        <v>10.778561520358537</v>
      </c>
      <c r="FK153" s="59">
        <f t="shared" si="221"/>
        <v>2.2284553532949759E-2</v>
      </c>
      <c r="FL153" s="59">
        <f t="shared" si="222"/>
        <v>2.2640183361853708E-2</v>
      </c>
      <c r="FM153" s="59">
        <f t="shared" si="223"/>
        <v>7.1088368903617498</v>
      </c>
      <c r="FN153" s="59" t="str">
        <f t="shared" si="224"/>
        <v/>
      </c>
      <c r="FO153" s="59">
        <f t="shared" si="225"/>
        <v>4.9207333484958773E-2</v>
      </c>
      <c r="FP153" s="59">
        <f t="shared" si="226"/>
        <v>11.114347381822725</v>
      </c>
      <c r="FQ153" s="66">
        <f t="shared" si="227"/>
        <v>81.727608394330574</v>
      </c>
      <c r="FR153" s="331">
        <f t="shared" si="247"/>
        <v>-7.1972356168624269E-2</v>
      </c>
      <c r="FS153" s="331">
        <f t="shared" si="228"/>
        <v>7.1972356168624269E-2</v>
      </c>
      <c r="FT153" s="400">
        <f t="shared" si="229"/>
        <v>0</v>
      </c>
      <c r="FU153" s="400">
        <f t="shared" si="230"/>
        <v>1</v>
      </c>
      <c r="FV153" s="400">
        <f t="shared" si="231"/>
        <v>0</v>
      </c>
      <c r="FW153" s="402">
        <f t="shared" si="232"/>
        <v>0</v>
      </c>
      <c r="FX153" s="222">
        <f t="shared" si="233"/>
        <v>80.852902246885108</v>
      </c>
      <c r="FY153" s="222">
        <f t="shared" si="234"/>
        <v>0</v>
      </c>
      <c r="FZ153" s="222">
        <f t="shared" si="235"/>
        <v>0</v>
      </c>
      <c r="GA153" s="221">
        <f t="shared" si="236"/>
        <v>81.727608394330574</v>
      </c>
      <c r="GB153" s="222">
        <f t="shared" si="237"/>
        <v>0</v>
      </c>
      <c r="GC153" s="222">
        <f t="shared" si="238"/>
        <v>0</v>
      </c>
      <c r="GD153" s="222">
        <f t="shared" si="239"/>
        <v>0</v>
      </c>
      <c r="GE153" s="222">
        <f t="shared" si="240"/>
        <v>0</v>
      </c>
      <c r="GF153" s="222">
        <f t="shared" si="241"/>
        <v>0</v>
      </c>
      <c r="GG153" s="398">
        <f t="shared" si="242"/>
        <v>0</v>
      </c>
      <c r="GH153" s="399">
        <f t="shared" si="243"/>
        <v>0</v>
      </c>
      <c r="GI153" s="398" t="str">
        <f t="shared" si="244"/>
        <v>Na</v>
      </c>
      <c r="GJ153" s="398" t="str">
        <f t="shared" si="245"/>
        <v>Cl</v>
      </c>
    </row>
    <row r="154" spans="1:192">
      <c r="A154" s="54">
        <f t="shared" si="172"/>
        <v>149</v>
      </c>
      <c r="B154" s="134" t="s">
        <v>120</v>
      </c>
      <c r="C154" s="164" t="s">
        <v>469</v>
      </c>
      <c r="D154" s="164"/>
      <c r="E154" s="164"/>
      <c r="F154" s="400">
        <v>3535720</v>
      </c>
      <c r="G154" s="400">
        <v>5610060</v>
      </c>
      <c r="H154" s="409">
        <f t="shared" si="173"/>
        <v>535631.28200000001</v>
      </c>
      <c r="I154" s="405">
        <f t="shared" si="174"/>
        <v>5608255.7659999998</v>
      </c>
      <c r="J154" s="400">
        <v>237</v>
      </c>
      <c r="K154" s="391" t="s">
        <v>1356</v>
      </c>
      <c r="L154" s="171">
        <v>643</v>
      </c>
      <c r="M154" s="197">
        <v>255.5</v>
      </c>
      <c r="N154" s="396">
        <v>450.5</v>
      </c>
      <c r="O154" s="185" t="s">
        <v>1352</v>
      </c>
      <c r="P154" s="185"/>
      <c r="Q154" s="381" t="s">
        <v>786</v>
      </c>
      <c r="R154" s="383" t="s">
        <v>276</v>
      </c>
      <c r="S154" s="134" t="s">
        <v>1347</v>
      </c>
      <c r="T154" s="499" t="str">
        <f t="shared" si="175"/>
        <v>-</v>
      </c>
      <c r="U154" s="499" t="str">
        <f t="shared" si="176"/>
        <v>-</v>
      </c>
      <c r="V154" s="499" t="str">
        <f t="shared" si="177"/>
        <v>B</v>
      </c>
      <c r="W154" s="499" t="str">
        <f t="shared" si="246"/>
        <v>A</v>
      </c>
      <c r="X154" s="529" t="str">
        <f t="shared" si="171"/>
        <v>Na</v>
      </c>
      <c r="Y154" s="530" t="str">
        <f t="shared" si="170"/>
        <v>Cl</v>
      </c>
      <c r="Z154" s="133" t="s">
        <v>1485</v>
      </c>
      <c r="AA154" s="51">
        <v>38147</v>
      </c>
      <c r="AB154" s="100">
        <v>1</v>
      </c>
      <c r="AC154" s="135" t="s">
        <v>486</v>
      </c>
      <c r="AD154" s="132" t="s">
        <v>1590</v>
      </c>
      <c r="AE154" s="188" t="s">
        <v>2830</v>
      </c>
      <c r="AF154" s="391">
        <v>14.9</v>
      </c>
      <c r="AG154" s="400">
        <v>31400</v>
      </c>
      <c r="AH154" s="400">
        <v>9.31</v>
      </c>
      <c r="AL154" s="391"/>
      <c r="AM154" s="391">
        <v>2.7</v>
      </c>
      <c r="AN154" s="163"/>
      <c r="AO154" s="164"/>
      <c r="AQ154" s="163"/>
      <c r="AR154" s="168">
        <v>21157.200000000001</v>
      </c>
      <c r="AS154" s="507">
        <f t="shared" si="168"/>
        <v>21157.14</v>
      </c>
      <c r="AT154" s="509">
        <f t="shared" si="169"/>
        <v>1.7004124912303062</v>
      </c>
      <c r="AU154" s="163">
        <v>6700</v>
      </c>
      <c r="AV154" s="163">
        <v>200</v>
      </c>
      <c r="AW154" s="164">
        <v>779</v>
      </c>
      <c r="AX154" s="165">
        <v>10107</v>
      </c>
      <c r="AY154" s="163">
        <v>1532</v>
      </c>
      <c r="AZ154" s="162">
        <v>1521</v>
      </c>
      <c r="BA154" s="163">
        <v>4.4000000000000004</v>
      </c>
      <c r="BB154" s="163">
        <v>264</v>
      </c>
      <c r="BC154" s="163"/>
      <c r="BD154" s="163">
        <v>0.31</v>
      </c>
      <c r="BE154" s="163">
        <v>11</v>
      </c>
      <c r="BF154" s="163">
        <v>0.53</v>
      </c>
      <c r="BG154" s="163"/>
      <c r="BH154" s="163"/>
      <c r="BI154" s="163"/>
      <c r="BJ154" s="163">
        <v>23.6</v>
      </c>
      <c r="BK154" s="163"/>
      <c r="BL154" s="164"/>
      <c r="BM154" s="165">
        <v>14.3</v>
      </c>
      <c r="BN154" s="162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49"/>
      <c r="CG154" s="138"/>
      <c r="CH154" s="138"/>
      <c r="CI154" s="138"/>
      <c r="CJ154" s="138"/>
      <c r="CK154" s="138"/>
      <c r="CL154" s="139"/>
      <c r="CM154" s="138"/>
      <c r="CN154" s="138">
        <v>1602</v>
      </c>
      <c r="CO154" s="149"/>
      <c r="CP154" s="163"/>
      <c r="CQ154" s="162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2"/>
      <c r="DB154" s="241"/>
      <c r="DC154" s="241"/>
      <c r="DD154" s="241"/>
      <c r="DE154" s="241"/>
      <c r="DF154" s="241"/>
      <c r="DG154" s="241"/>
      <c r="DH154" s="241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472"/>
      <c r="DT154" s="402">
        <f t="shared" si="178"/>
        <v>1</v>
      </c>
      <c r="DU154" s="100">
        <f t="shared" si="179"/>
        <v>0</v>
      </c>
      <c r="DV154" s="100">
        <f t="shared" si="180"/>
        <v>0</v>
      </c>
      <c r="DW154" s="100">
        <f t="shared" si="181"/>
        <v>0</v>
      </c>
      <c r="DX154" s="100">
        <f t="shared" si="182"/>
        <v>1</v>
      </c>
      <c r="DY154" s="229">
        <f t="shared" si="183"/>
        <v>0</v>
      </c>
      <c r="DZ154" s="100">
        <f t="shared" si="184"/>
        <v>1</v>
      </c>
      <c r="EA154" s="400">
        <f t="shared" si="185"/>
        <v>0</v>
      </c>
      <c r="EB154" s="402">
        <f t="shared" si="186"/>
        <v>0</v>
      </c>
      <c r="EC154" s="19">
        <f t="shared" si="187"/>
        <v>0</v>
      </c>
      <c r="ED154" s="19">
        <f t="shared" si="188"/>
        <v>0</v>
      </c>
      <c r="EE154" s="19">
        <f t="shared" si="189"/>
        <v>1</v>
      </c>
      <c r="EF154" s="402">
        <f t="shared" si="190"/>
        <v>0</v>
      </c>
      <c r="EG154" s="400">
        <f t="shared" si="191"/>
        <v>0</v>
      </c>
      <c r="EH154" s="400">
        <f t="shared" si="192"/>
        <v>1</v>
      </c>
      <c r="EI154" s="402">
        <f t="shared" si="193"/>
        <v>0</v>
      </c>
      <c r="EJ154" s="229">
        <f t="shared" si="194"/>
        <v>3</v>
      </c>
      <c r="EK154" s="398">
        <f t="shared" si="195"/>
        <v>6700</v>
      </c>
      <c r="EL154" s="398">
        <f t="shared" si="196"/>
        <v>264</v>
      </c>
      <c r="EM154" s="398">
        <f t="shared" si="197"/>
        <v>200</v>
      </c>
      <c r="EN154" s="398">
        <f t="shared" si="198"/>
        <v>779</v>
      </c>
      <c r="EO154" s="398">
        <f t="shared" si="199"/>
        <v>0.53</v>
      </c>
      <c r="EP154" s="398">
        <f t="shared" si="200"/>
        <v>11</v>
      </c>
      <c r="EQ154" s="398">
        <f t="shared" si="201"/>
        <v>1521</v>
      </c>
      <c r="ER154" s="398" t="str">
        <f t="shared" si="202"/>
        <v/>
      </c>
      <c r="ES154" s="398">
        <f t="shared" si="203"/>
        <v>23.6</v>
      </c>
      <c r="ET154" s="398">
        <f t="shared" si="204"/>
        <v>1532</v>
      </c>
      <c r="EU154" s="172">
        <f t="shared" si="205"/>
        <v>10107</v>
      </c>
      <c r="EV154" s="57">
        <f t="shared" si="206"/>
        <v>291.43359228875414</v>
      </c>
      <c r="EW154" s="57">
        <f t="shared" si="207"/>
        <v>6.7519181585677748</v>
      </c>
      <c r="EX154" s="57">
        <f t="shared" si="208"/>
        <v>16.457519029006377</v>
      </c>
      <c r="EY154" s="57">
        <f t="shared" si="209"/>
        <v>38.874195319127701</v>
      </c>
      <c r="EZ154" s="57">
        <f t="shared" si="210"/>
        <v>1.9327194821770442E-2</v>
      </c>
      <c r="FA154" s="57">
        <f t="shared" si="211"/>
        <v>0.59092130002686005</v>
      </c>
      <c r="FB154" s="57">
        <f t="shared" si="212"/>
        <v>24.92743837383291</v>
      </c>
      <c r="FC154" s="57" t="str">
        <f t="shared" si="213"/>
        <v/>
      </c>
      <c r="FD154" s="57">
        <f t="shared" si="214"/>
        <v>0.38061508042106351</v>
      </c>
      <c r="FE154" s="57">
        <f t="shared" si="215"/>
        <v>31.895867902805048</v>
      </c>
      <c r="FF154" s="56">
        <f t="shared" si="216"/>
        <v>285.08165740557916</v>
      </c>
      <c r="FG154" s="59">
        <f t="shared" si="217"/>
        <v>82.296239142633354</v>
      </c>
      <c r="FH154" s="59">
        <f t="shared" si="218"/>
        <v>1.9066349458384793</v>
      </c>
      <c r="FI154" s="59">
        <f t="shared" si="219"/>
        <v>4.647343194272568</v>
      </c>
      <c r="FJ154" s="59">
        <f t="shared" si="220"/>
        <v>10.97745818982523</v>
      </c>
      <c r="FK154" s="59">
        <f t="shared" si="221"/>
        <v>5.4576942709910854E-3</v>
      </c>
      <c r="FL154" s="59">
        <f t="shared" si="222"/>
        <v>0.16686683315937986</v>
      </c>
      <c r="FM154" s="59">
        <f t="shared" si="223"/>
        <v>7.2826434768141741</v>
      </c>
      <c r="FN154" s="59" t="str">
        <f t="shared" si="224"/>
        <v/>
      </c>
      <c r="FO154" s="59">
        <f t="shared" si="225"/>
        <v>0.11119810591991239</v>
      </c>
      <c r="FP154" s="59">
        <f t="shared" si="226"/>
        <v>9.318495981662025</v>
      </c>
      <c r="FQ154" s="66">
        <f t="shared" si="227"/>
        <v>83.287662435603892</v>
      </c>
      <c r="FR154" s="331">
        <f t="shared" si="247"/>
        <v>1.7004124912303062</v>
      </c>
      <c r="FS154" s="331">
        <f t="shared" si="228"/>
        <v>1.7004124912303062</v>
      </c>
      <c r="FT154" s="400">
        <f t="shared" si="229"/>
        <v>0</v>
      </c>
      <c r="FU154" s="400">
        <f t="shared" si="230"/>
        <v>1</v>
      </c>
      <c r="FV154" s="400">
        <f t="shared" si="231"/>
        <v>0</v>
      </c>
      <c r="FW154" s="402">
        <f t="shared" si="232"/>
        <v>0</v>
      </c>
      <c r="FX154" s="222">
        <f t="shared" si="233"/>
        <v>82.296239142633354</v>
      </c>
      <c r="FY154" s="222">
        <f t="shared" si="234"/>
        <v>0</v>
      </c>
      <c r="FZ154" s="222">
        <f t="shared" si="235"/>
        <v>0</v>
      </c>
      <c r="GA154" s="221">
        <f t="shared" si="236"/>
        <v>83.287662435603892</v>
      </c>
      <c r="GB154" s="222">
        <f t="shared" si="237"/>
        <v>0</v>
      </c>
      <c r="GC154" s="222">
        <f t="shared" si="238"/>
        <v>0</v>
      </c>
      <c r="GD154" s="222">
        <f t="shared" si="239"/>
        <v>0</v>
      </c>
      <c r="GE154" s="222">
        <f t="shared" si="240"/>
        <v>0</v>
      </c>
      <c r="GF154" s="222">
        <f t="shared" si="241"/>
        <v>0</v>
      </c>
      <c r="GG154" s="398">
        <f t="shared" si="242"/>
        <v>0</v>
      </c>
      <c r="GH154" s="399">
        <f t="shared" si="243"/>
        <v>0</v>
      </c>
      <c r="GI154" s="398" t="str">
        <f t="shared" si="244"/>
        <v>Na</v>
      </c>
      <c r="GJ154" s="398" t="str">
        <f t="shared" si="245"/>
        <v>Cl</v>
      </c>
    </row>
    <row r="155" spans="1:192">
      <c r="A155" s="54">
        <f t="shared" si="172"/>
        <v>150</v>
      </c>
      <c r="B155" s="381" t="s">
        <v>120</v>
      </c>
      <c r="C155" s="381" t="s">
        <v>447</v>
      </c>
      <c r="D155" s="381"/>
      <c r="E155" s="381"/>
      <c r="F155" s="400">
        <v>3535650</v>
      </c>
      <c r="G155" s="400">
        <v>5610090</v>
      </c>
      <c r="H155" s="409">
        <f t="shared" si="173"/>
        <v>535561.30999999994</v>
      </c>
      <c r="I155" s="405">
        <f t="shared" si="174"/>
        <v>5608285.7540000007</v>
      </c>
      <c r="J155" s="400">
        <v>242</v>
      </c>
      <c r="K155" s="379" t="s">
        <v>1355</v>
      </c>
      <c r="L155" s="407">
        <v>209</v>
      </c>
      <c r="M155" s="378"/>
      <c r="O155" s="407"/>
      <c r="P155" s="407"/>
      <c r="Q155" s="64" t="s">
        <v>1361</v>
      </c>
      <c r="R155" s="166" t="s">
        <v>1434</v>
      </c>
      <c r="S155" s="166" t="s">
        <v>1346</v>
      </c>
      <c r="T155" s="499" t="str">
        <f t="shared" si="175"/>
        <v>-</v>
      </c>
      <c r="U155" s="499" t="str">
        <f t="shared" si="176"/>
        <v>-</v>
      </c>
      <c r="V155" s="499" t="str">
        <f t="shared" si="177"/>
        <v>B</v>
      </c>
      <c r="W155" s="499" t="str">
        <f t="shared" si="246"/>
        <v>A</v>
      </c>
      <c r="X155" s="529" t="str">
        <f t="shared" si="171"/>
        <v>Na</v>
      </c>
      <c r="Y155" s="530" t="str">
        <f t="shared" si="170"/>
        <v>Cl</v>
      </c>
      <c r="Z155" s="119" t="s">
        <v>1479</v>
      </c>
      <c r="AA155" s="377" t="s">
        <v>1467</v>
      </c>
      <c r="AB155" s="405">
        <v>1</v>
      </c>
      <c r="AC155" s="117"/>
      <c r="AD155" s="380" t="s">
        <v>1591</v>
      </c>
      <c r="AE155" s="125" t="s">
        <v>2716</v>
      </c>
      <c r="AF155" s="223">
        <v>11</v>
      </c>
      <c r="AG155" s="377"/>
      <c r="AH155" s="377"/>
      <c r="AI155" s="379"/>
      <c r="AJ155" s="377"/>
      <c r="AK155" s="377"/>
      <c r="AL155" s="377"/>
      <c r="AM155" s="236">
        <v>0.56999999999999995</v>
      </c>
      <c r="AN155" s="117"/>
      <c r="AO155" s="116"/>
      <c r="AP155" s="378"/>
      <c r="AQ155" s="117"/>
      <c r="AR155" s="384">
        <v>24465</v>
      </c>
      <c r="AS155" s="507">
        <f t="shared" si="168"/>
        <v>24403</v>
      </c>
      <c r="AT155" s="509">
        <f t="shared" si="169"/>
        <v>-4.5930526052378143E-2</v>
      </c>
      <c r="AU155" s="117">
        <v>7572</v>
      </c>
      <c r="AV155" s="117">
        <v>163</v>
      </c>
      <c r="AW155" s="116">
        <v>1056</v>
      </c>
      <c r="AX155" s="381">
        <v>11790</v>
      </c>
      <c r="AY155" s="117">
        <v>1934</v>
      </c>
      <c r="AZ155" s="118">
        <v>1706</v>
      </c>
      <c r="BA155" s="117"/>
      <c r="BB155" s="117">
        <v>172</v>
      </c>
      <c r="BC155" s="117"/>
      <c r="BD155" s="117"/>
      <c r="BE155" s="117">
        <v>10</v>
      </c>
      <c r="BF155" s="117"/>
      <c r="BG155" s="117"/>
      <c r="BH155" s="117"/>
      <c r="BI155" s="117"/>
      <c r="BJ155" s="117"/>
      <c r="BK155" s="117"/>
      <c r="BL155" s="116"/>
      <c r="BM155" s="117"/>
      <c r="BN155" s="118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247"/>
      <c r="CG155" s="114"/>
      <c r="CH155" s="114"/>
      <c r="CI155" s="114"/>
      <c r="CJ155" s="114"/>
      <c r="CK155" s="114"/>
      <c r="CL155" s="137"/>
      <c r="CM155" s="114"/>
      <c r="CN155" s="114">
        <v>2860</v>
      </c>
      <c r="CO155" s="247"/>
      <c r="CP155" s="117"/>
      <c r="CQ155" s="118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8"/>
      <c r="DB155" s="111"/>
      <c r="DC155" s="111"/>
      <c r="DD155" s="121"/>
      <c r="DE155" s="111"/>
      <c r="DF155" s="111"/>
      <c r="DG155" s="111"/>
      <c r="DH155" s="474">
        <v>11</v>
      </c>
      <c r="DI155" s="111"/>
      <c r="DJ155" s="111"/>
      <c r="DK155" s="244"/>
      <c r="DL155" s="244"/>
      <c r="DM155" s="244"/>
      <c r="DN155" s="111"/>
      <c r="DO155" s="121"/>
      <c r="DP155" s="244"/>
      <c r="DQ155" s="241"/>
      <c r="DR155" s="244"/>
      <c r="DS155" s="472"/>
      <c r="DT155" s="402">
        <f t="shared" si="178"/>
        <v>1</v>
      </c>
      <c r="DU155" s="100">
        <f t="shared" si="179"/>
        <v>0</v>
      </c>
      <c r="DV155" s="100">
        <f t="shared" si="180"/>
        <v>0</v>
      </c>
      <c r="DW155" s="100">
        <f t="shared" si="181"/>
        <v>1</v>
      </c>
      <c r="DX155" s="100">
        <f t="shared" si="182"/>
        <v>0</v>
      </c>
      <c r="DY155" s="229">
        <f t="shared" si="183"/>
        <v>0</v>
      </c>
      <c r="DZ155" s="100">
        <f t="shared" si="184"/>
        <v>1</v>
      </c>
      <c r="EA155" s="400">
        <f t="shared" si="185"/>
        <v>0</v>
      </c>
      <c r="EB155" s="402">
        <f t="shared" si="186"/>
        <v>0</v>
      </c>
      <c r="EC155" s="19">
        <f t="shared" si="187"/>
        <v>0</v>
      </c>
      <c r="ED155" s="19">
        <f t="shared" si="188"/>
        <v>0</v>
      </c>
      <c r="EE155" s="19">
        <f t="shared" si="189"/>
        <v>1</v>
      </c>
      <c r="EF155" s="402">
        <f t="shared" si="190"/>
        <v>0</v>
      </c>
      <c r="EG155" s="400">
        <f t="shared" si="191"/>
        <v>0</v>
      </c>
      <c r="EH155" s="400">
        <f t="shared" si="192"/>
        <v>1</v>
      </c>
      <c r="EI155" s="402">
        <f t="shared" si="193"/>
        <v>0</v>
      </c>
      <c r="EJ155" s="229">
        <f t="shared" si="194"/>
        <v>3</v>
      </c>
      <c r="EK155" s="398">
        <f t="shared" si="195"/>
        <v>7572</v>
      </c>
      <c r="EL155" s="398">
        <f t="shared" si="196"/>
        <v>172</v>
      </c>
      <c r="EM155" s="398">
        <f t="shared" si="197"/>
        <v>163</v>
      </c>
      <c r="EN155" s="398">
        <f t="shared" si="198"/>
        <v>1056</v>
      </c>
      <c r="EO155" s="398" t="str">
        <f t="shared" si="199"/>
        <v/>
      </c>
      <c r="EP155" s="398">
        <f t="shared" si="200"/>
        <v>10</v>
      </c>
      <c r="EQ155" s="398">
        <f t="shared" si="201"/>
        <v>1706</v>
      </c>
      <c r="ER155" s="398" t="str">
        <f t="shared" si="202"/>
        <v/>
      </c>
      <c r="ES155" s="398" t="str">
        <f t="shared" si="203"/>
        <v/>
      </c>
      <c r="ET155" s="398">
        <f t="shared" si="204"/>
        <v>1934</v>
      </c>
      <c r="EU155" s="172">
        <f t="shared" si="205"/>
        <v>11790</v>
      </c>
      <c r="EV155" s="57">
        <f t="shared" si="206"/>
        <v>329.36345683738006</v>
      </c>
      <c r="EW155" s="57">
        <f t="shared" si="207"/>
        <v>4.3989769820971869</v>
      </c>
      <c r="EX155" s="57">
        <f t="shared" si="208"/>
        <v>13.412878008640199</v>
      </c>
      <c r="EY155" s="57">
        <f t="shared" si="209"/>
        <v>52.697240381256542</v>
      </c>
      <c r="EZ155" s="57" t="str">
        <f t="shared" si="210"/>
        <v/>
      </c>
      <c r="FA155" s="57">
        <f t="shared" si="211"/>
        <v>0.53720118184260013</v>
      </c>
      <c r="FB155" s="57">
        <f t="shared" si="212"/>
        <v>27.959375322655454</v>
      </c>
      <c r="FC155" s="57" t="str">
        <f t="shared" si="213"/>
        <v/>
      </c>
      <c r="FD155" s="57" t="str">
        <f t="shared" si="214"/>
        <v/>
      </c>
      <c r="FE155" s="57">
        <f t="shared" si="215"/>
        <v>40.265410263723865</v>
      </c>
      <c r="FF155" s="56">
        <f t="shared" si="216"/>
        <v>332.55295743660616</v>
      </c>
      <c r="FG155" s="59">
        <f t="shared" si="217"/>
        <v>82.256601905393296</v>
      </c>
      <c r="FH155" s="59">
        <f t="shared" si="218"/>
        <v>1.098618838537434</v>
      </c>
      <c r="FI155" s="59">
        <f t="shared" si="219"/>
        <v>3.3497880346424211</v>
      </c>
      <c r="FJ155" s="59">
        <f t="shared" si="220"/>
        <v>13.160828360184624</v>
      </c>
      <c r="FK155" s="59" t="str">
        <f t="shared" si="221"/>
        <v/>
      </c>
      <c r="FL155" s="59">
        <f t="shared" si="222"/>
        <v>0.13416286124222673</v>
      </c>
      <c r="FM155" s="59">
        <f t="shared" si="223"/>
        <v>6.9762794489942328</v>
      </c>
      <c r="FN155" s="59" t="str">
        <f t="shared" si="224"/>
        <v/>
      </c>
      <c r="FO155" s="59" t="str">
        <f t="shared" si="225"/>
        <v/>
      </c>
      <c r="FP155" s="59">
        <f t="shared" si="226"/>
        <v>10.046817959502945</v>
      </c>
      <c r="FQ155" s="66">
        <f t="shared" si="227"/>
        <v>82.976902591502821</v>
      </c>
      <c r="FR155" s="331">
        <f t="shared" si="247"/>
        <v>-4.5930526052378143E-2</v>
      </c>
      <c r="FS155" s="331">
        <f t="shared" si="228"/>
        <v>4.5930526052378143E-2</v>
      </c>
      <c r="FT155" s="400">
        <f t="shared" si="229"/>
        <v>0</v>
      </c>
      <c r="FU155" s="400">
        <f t="shared" si="230"/>
        <v>1</v>
      </c>
      <c r="FV155" s="400">
        <f t="shared" si="231"/>
        <v>0</v>
      </c>
      <c r="FW155" s="402">
        <f t="shared" si="232"/>
        <v>0</v>
      </c>
      <c r="FX155" s="222">
        <f t="shared" si="233"/>
        <v>82.256601905393296</v>
      </c>
      <c r="FY155" s="222">
        <f t="shared" si="234"/>
        <v>0</v>
      </c>
      <c r="FZ155" s="222">
        <f t="shared" si="235"/>
        <v>0</v>
      </c>
      <c r="GA155" s="221">
        <f t="shared" si="236"/>
        <v>82.976902591502821</v>
      </c>
      <c r="GB155" s="222">
        <f t="shared" si="237"/>
        <v>0</v>
      </c>
      <c r="GC155" s="222">
        <f t="shared" si="238"/>
        <v>0</v>
      </c>
      <c r="GD155" s="222">
        <f t="shared" si="239"/>
        <v>0</v>
      </c>
      <c r="GE155" s="222">
        <f t="shared" si="240"/>
        <v>0</v>
      </c>
      <c r="GF155" s="222">
        <f t="shared" si="241"/>
        <v>0</v>
      </c>
      <c r="GG155" s="398">
        <f t="shared" si="242"/>
        <v>0</v>
      </c>
      <c r="GH155" s="399">
        <f t="shared" si="243"/>
        <v>0</v>
      </c>
      <c r="GI155" s="398" t="str">
        <f t="shared" si="244"/>
        <v>Na</v>
      </c>
      <c r="GJ155" s="398" t="str">
        <f t="shared" si="245"/>
        <v>Cl</v>
      </c>
    </row>
    <row r="156" spans="1:192">
      <c r="A156" s="54">
        <f t="shared" si="172"/>
        <v>151</v>
      </c>
      <c r="B156" s="134" t="s">
        <v>120</v>
      </c>
      <c r="C156" s="166" t="s">
        <v>1592</v>
      </c>
      <c r="D156" s="166" t="s">
        <v>986</v>
      </c>
      <c r="E156" s="166"/>
      <c r="F156" s="400">
        <v>3535650</v>
      </c>
      <c r="G156" s="400">
        <v>5610090</v>
      </c>
      <c r="H156" s="409">
        <f t="shared" si="173"/>
        <v>535561.30999999994</v>
      </c>
      <c r="I156" s="405">
        <f t="shared" si="174"/>
        <v>5608285.7540000007</v>
      </c>
      <c r="J156" s="400">
        <v>242</v>
      </c>
      <c r="K156" s="391" t="s">
        <v>1356</v>
      </c>
      <c r="L156" s="171">
        <v>120</v>
      </c>
      <c r="M156" s="197">
        <v>56</v>
      </c>
      <c r="N156" s="396">
        <v>114</v>
      </c>
      <c r="O156" s="185" t="s">
        <v>1352</v>
      </c>
      <c r="P156" s="185"/>
      <c r="Q156" s="64" t="s">
        <v>1367</v>
      </c>
      <c r="R156" s="383" t="s">
        <v>468</v>
      </c>
      <c r="S156" s="134" t="s">
        <v>1346</v>
      </c>
      <c r="T156" s="499" t="str">
        <f t="shared" si="175"/>
        <v>-</v>
      </c>
      <c r="U156" s="499" t="str">
        <f t="shared" si="176"/>
        <v>M</v>
      </c>
      <c r="V156" s="499" t="str">
        <f t="shared" si="177"/>
        <v>-</v>
      </c>
      <c r="W156" s="499" t="str">
        <f t="shared" si="246"/>
        <v>-</v>
      </c>
      <c r="X156" s="529" t="str">
        <f t="shared" si="171"/>
        <v>Na</v>
      </c>
      <c r="Y156" s="530" t="str">
        <f t="shared" si="170"/>
        <v>Cl</v>
      </c>
      <c r="Z156" s="133" t="s">
        <v>1495</v>
      </c>
      <c r="AA156" s="51">
        <v>38147</v>
      </c>
      <c r="AB156" s="100">
        <v>1</v>
      </c>
      <c r="AC156" s="135" t="s">
        <v>486</v>
      </c>
      <c r="AD156" s="132" t="s">
        <v>1590</v>
      </c>
      <c r="AE156" s="188" t="s">
        <v>2829</v>
      </c>
      <c r="AF156" s="391">
        <v>13.9</v>
      </c>
      <c r="AG156" s="400">
        <v>12400</v>
      </c>
      <c r="AH156" s="400">
        <v>6.54</v>
      </c>
      <c r="AL156" s="391"/>
      <c r="AM156" s="391">
        <v>4.2</v>
      </c>
      <c r="AN156" s="163"/>
      <c r="AO156" s="164"/>
      <c r="AQ156" s="163"/>
      <c r="AR156" s="168">
        <v>8395.92</v>
      </c>
      <c r="AS156" s="507">
        <f t="shared" si="168"/>
        <v>8395.840000000002</v>
      </c>
      <c r="AT156" s="509">
        <f t="shared" si="169"/>
        <v>-1.6523655692914345</v>
      </c>
      <c r="AU156" s="163">
        <v>2600</v>
      </c>
      <c r="AV156" s="163">
        <v>34.6</v>
      </c>
      <c r="AW156" s="164">
        <v>152</v>
      </c>
      <c r="AX156" s="165">
        <v>3229</v>
      </c>
      <c r="AY156" s="163">
        <v>772</v>
      </c>
      <c r="AZ156" s="162">
        <v>1456</v>
      </c>
      <c r="BA156" s="163">
        <v>1.1100000000000001</v>
      </c>
      <c r="BB156" s="163">
        <v>126</v>
      </c>
      <c r="BC156" s="163"/>
      <c r="BD156" s="163">
        <v>0.53</v>
      </c>
      <c r="BE156" s="163">
        <v>2.23</v>
      </c>
      <c r="BF156" s="163">
        <v>0.12</v>
      </c>
      <c r="BG156" s="163"/>
      <c r="BH156" s="163"/>
      <c r="BI156" s="163"/>
      <c r="BJ156" s="163">
        <v>7.6</v>
      </c>
      <c r="BK156" s="163"/>
      <c r="BL156" s="164"/>
      <c r="BM156" s="165">
        <v>14.5</v>
      </c>
      <c r="BN156" s="162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>
        <v>150</v>
      </c>
      <c r="BY156" s="138"/>
      <c r="BZ156" s="138"/>
      <c r="CA156" s="138"/>
      <c r="CB156" s="138"/>
      <c r="CC156" s="138"/>
      <c r="CD156" s="138"/>
      <c r="CE156" s="138"/>
      <c r="CF156" s="149"/>
      <c r="CG156" s="138"/>
      <c r="CH156" s="138"/>
      <c r="CI156" s="138"/>
      <c r="CJ156" s="138"/>
      <c r="CK156" s="138"/>
      <c r="CL156" s="139"/>
      <c r="CM156" s="138"/>
      <c r="CN156" s="138">
        <v>493</v>
      </c>
      <c r="CO156" s="149"/>
      <c r="CP156" s="163"/>
      <c r="CQ156" s="162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2"/>
      <c r="DB156" s="241"/>
      <c r="DC156" s="241"/>
      <c r="DD156" s="241"/>
      <c r="DE156" s="241"/>
      <c r="DF156" s="241"/>
      <c r="DG156" s="241"/>
      <c r="DH156" s="241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472"/>
      <c r="DT156" s="402">
        <f t="shared" si="178"/>
        <v>1</v>
      </c>
      <c r="DU156" s="100">
        <f t="shared" si="179"/>
        <v>0</v>
      </c>
      <c r="DV156" s="100">
        <f t="shared" si="180"/>
        <v>0</v>
      </c>
      <c r="DW156" s="100">
        <f t="shared" si="181"/>
        <v>1</v>
      </c>
      <c r="DX156" s="100">
        <f t="shared" si="182"/>
        <v>0</v>
      </c>
      <c r="DY156" s="229">
        <f t="shared" si="183"/>
        <v>0</v>
      </c>
      <c r="DZ156" s="100">
        <f t="shared" si="184"/>
        <v>1</v>
      </c>
      <c r="EA156" s="400">
        <f t="shared" si="185"/>
        <v>0</v>
      </c>
      <c r="EB156" s="402">
        <f t="shared" si="186"/>
        <v>0</v>
      </c>
      <c r="EC156" s="19">
        <f t="shared" si="187"/>
        <v>0</v>
      </c>
      <c r="ED156" s="19">
        <f t="shared" si="188"/>
        <v>1</v>
      </c>
      <c r="EE156" s="19">
        <f t="shared" si="189"/>
        <v>0</v>
      </c>
      <c r="EF156" s="402">
        <f t="shared" si="190"/>
        <v>0</v>
      </c>
      <c r="EG156" s="400">
        <f t="shared" si="191"/>
        <v>1</v>
      </c>
      <c r="EH156" s="400">
        <f t="shared" si="192"/>
        <v>0</v>
      </c>
      <c r="EI156" s="402">
        <f t="shared" si="193"/>
        <v>0</v>
      </c>
      <c r="EJ156" s="229">
        <f t="shared" si="194"/>
        <v>2</v>
      </c>
      <c r="EK156" s="398">
        <f t="shared" si="195"/>
        <v>2600</v>
      </c>
      <c r="EL156" s="398">
        <f t="shared" si="196"/>
        <v>126</v>
      </c>
      <c r="EM156" s="398">
        <f t="shared" si="197"/>
        <v>34.6</v>
      </c>
      <c r="EN156" s="398">
        <f t="shared" si="198"/>
        <v>152</v>
      </c>
      <c r="EO156" s="398">
        <f t="shared" si="199"/>
        <v>0.12</v>
      </c>
      <c r="EP156" s="398">
        <f t="shared" si="200"/>
        <v>2.23</v>
      </c>
      <c r="EQ156" s="398">
        <f t="shared" si="201"/>
        <v>1456</v>
      </c>
      <c r="ER156" s="398" t="str">
        <f t="shared" si="202"/>
        <v/>
      </c>
      <c r="ES156" s="398">
        <f t="shared" si="203"/>
        <v>7.6</v>
      </c>
      <c r="ET156" s="398">
        <f t="shared" si="204"/>
        <v>772</v>
      </c>
      <c r="EU156" s="172">
        <f t="shared" si="205"/>
        <v>3229</v>
      </c>
      <c r="EV156" s="57">
        <f t="shared" si="206"/>
        <v>113.09363282847175</v>
      </c>
      <c r="EW156" s="57">
        <f t="shared" si="207"/>
        <v>3.2225063938618925</v>
      </c>
      <c r="EX156" s="57">
        <f t="shared" si="208"/>
        <v>2.8471507920181036</v>
      </c>
      <c r="EY156" s="57">
        <f t="shared" si="209"/>
        <v>7.5852088427566242</v>
      </c>
      <c r="EZ156" s="57">
        <f t="shared" si="210"/>
        <v>4.3759686388914207E-3</v>
      </c>
      <c r="FA156" s="57">
        <f t="shared" si="211"/>
        <v>0.11979586355089981</v>
      </c>
      <c r="FB156" s="57">
        <f t="shared" si="212"/>
        <v>23.862163229652015</v>
      </c>
      <c r="FC156" s="57" t="str">
        <f t="shared" si="213"/>
        <v/>
      </c>
      <c r="FD156" s="57">
        <f t="shared" si="214"/>
        <v>0.12257095810169841</v>
      </c>
      <c r="FE156" s="57">
        <f t="shared" si="215"/>
        <v>16.072852494102804</v>
      </c>
      <c r="FF156" s="56">
        <f t="shared" si="216"/>
        <v>91.078329055369068</v>
      </c>
      <c r="FG156" s="59">
        <f t="shared" si="217"/>
        <v>89.139475203000757</v>
      </c>
      <c r="FH156" s="59">
        <f t="shared" si="218"/>
        <v>2.5399531485812048</v>
      </c>
      <c r="FI156" s="59">
        <f t="shared" si="219"/>
        <v>2.2441009372227736</v>
      </c>
      <c r="FJ156" s="59">
        <f t="shared" si="220"/>
        <v>5.9785994899817645</v>
      </c>
      <c r="FK156" s="59">
        <f t="shared" si="221"/>
        <v>3.4491026437110679E-3</v>
      </c>
      <c r="FL156" s="59">
        <f t="shared" si="222"/>
        <v>9.4422118569783289E-2</v>
      </c>
      <c r="FM156" s="59">
        <f t="shared" si="223"/>
        <v>18.196512447030756</v>
      </c>
      <c r="FN156" s="59" t="str">
        <f t="shared" si="224"/>
        <v/>
      </c>
      <c r="FO156" s="59">
        <f t="shared" si="225"/>
        <v>9.3468640846882917E-2</v>
      </c>
      <c r="FP156" s="59">
        <f t="shared" si="226"/>
        <v>12.256636485697868</v>
      </c>
      <c r="FQ156" s="66">
        <f t="shared" si="227"/>
        <v>69.453382426424497</v>
      </c>
      <c r="FR156" s="331">
        <f t="shared" si="247"/>
        <v>-1.6523655692914345</v>
      </c>
      <c r="FS156" s="331">
        <f t="shared" si="228"/>
        <v>1.6523655692914345</v>
      </c>
      <c r="FT156" s="400">
        <f t="shared" si="229"/>
        <v>0</v>
      </c>
      <c r="FU156" s="400">
        <f t="shared" si="230"/>
        <v>1</v>
      </c>
      <c r="FV156" s="400">
        <f t="shared" si="231"/>
        <v>0</v>
      </c>
      <c r="FW156" s="402">
        <f t="shared" si="232"/>
        <v>0</v>
      </c>
      <c r="FX156" s="222">
        <f t="shared" si="233"/>
        <v>89.139475203000757</v>
      </c>
      <c r="FY156" s="222">
        <f t="shared" si="234"/>
        <v>0</v>
      </c>
      <c r="FZ156" s="222">
        <f t="shared" si="235"/>
        <v>0</v>
      </c>
      <c r="GA156" s="221">
        <f t="shared" si="236"/>
        <v>69.453382426424497</v>
      </c>
      <c r="GB156" s="222">
        <f t="shared" si="237"/>
        <v>0</v>
      </c>
      <c r="GC156" s="222">
        <f t="shared" si="238"/>
        <v>0</v>
      </c>
      <c r="GD156" s="222">
        <f t="shared" si="239"/>
        <v>0</v>
      </c>
      <c r="GE156" s="222">
        <f t="shared" si="240"/>
        <v>0</v>
      </c>
      <c r="GF156" s="222">
        <f t="shared" si="241"/>
        <v>0</v>
      </c>
      <c r="GG156" s="398">
        <f t="shared" si="242"/>
        <v>0</v>
      </c>
      <c r="GH156" s="399">
        <f t="shared" si="243"/>
        <v>0</v>
      </c>
      <c r="GI156" s="398" t="str">
        <f t="shared" si="244"/>
        <v>Na</v>
      </c>
      <c r="GJ156" s="398" t="str">
        <f t="shared" si="245"/>
        <v>Cl</v>
      </c>
    </row>
    <row r="157" spans="1:192" s="69" customFormat="1">
      <c r="A157" s="54">
        <f t="shared" si="172"/>
        <v>152</v>
      </c>
      <c r="B157" s="381" t="s">
        <v>120</v>
      </c>
      <c r="C157" s="381" t="s">
        <v>485</v>
      </c>
      <c r="D157" s="381" t="s">
        <v>987</v>
      </c>
      <c r="E157" s="381"/>
      <c r="F157" s="115">
        <v>3535740</v>
      </c>
      <c r="G157" s="115">
        <v>5609830</v>
      </c>
      <c r="H157" s="410">
        <f t="shared" si="173"/>
        <v>535651.27399999998</v>
      </c>
      <c r="I157" s="102">
        <f t="shared" si="174"/>
        <v>5608025.858</v>
      </c>
      <c r="J157" s="435">
        <v>255</v>
      </c>
      <c r="K157" s="379" t="s">
        <v>1355</v>
      </c>
      <c r="L157" s="407">
        <v>8</v>
      </c>
      <c r="M157" s="378"/>
      <c r="N157" s="408"/>
      <c r="O157" s="407"/>
      <c r="P157" s="407"/>
      <c r="Q157" s="134" t="s">
        <v>1361</v>
      </c>
      <c r="R157" s="165" t="s">
        <v>1490</v>
      </c>
      <c r="S157" s="382" t="s">
        <v>1346</v>
      </c>
      <c r="T157" s="499" t="str">
        <f t="shared" si="175"/>
        <v>-</v>
      </c>
      <c r="U157" s="499" t="str">
        <f t="shared" si="176"/>
        <v>M</v>
      </c>
      <c r="V157" s="499" t="str">
        <f t="shared" si="177"/>
        <v>-</v>
      </c>
      <c r="W157" s="499" t="str">
        <f t="shared" si="246"/>
        <v>-</v>
      </c>
      <c r="X157" s="529" t="str">
        <f t="shared" si="171"/>
        <v>Na-Ca</v>
      </c>
      <c r="Y157" s="530" t="str">
        <f t="shared" si="170"/>
        <v>Cl</v>
      </c>
      <c r="Z157" s="183"/>
      <c r="AA157" s="193" t="s">
        <v>1593</v>
      </c>
      <c r="AB157" s="176">
        <v>1</v>
      </c>
      <c r="AC157" s="372" t="s">
        <v>898</v>
      </c>
      <c r="AD157" s="166" t="s">
        <v>1594</v>
      </c>
      <c r="AE157" s="120"/>
      <c r="AF157" s="392">
        <v>10.4</v>
      </c>
      <c r="AG157" s="408"/>
      <c r="AH157" s="408"/>
      <c r="AI157" s="392"/>
      <c r="AJ157" s="408">
        <v>1.00532</v>
      </c>
      <c r="AK157" s="408">
        <v>12.9</v>
      </c>
      <c r="AL157" s="392"/>
      <c r="AM157" s="392"/>
      <c r="AN157" s="168"/>
      <c r="AO157" s="165"/>
      <c r="AP157" s="171"/>
      <c r="AQ157" s="168"/>
      <c r="AR157" s="168"/>
      <c r="AS157" s="507">
        <f t="shared" si="168"/>
        <v>7025.8</v>
      </c>
      <c r="AT157" s="509">
        <f t="shared" si="169"/>
        <v>-2.1647279472980401</v>
      </c>
      <c r="AU157" s="168">
        <v>1718</v>
      </c>
      <c r="AV157" s="168">
        <v>118.8</v>
      </c>
      <c r="AW157" s="165">
        <v>466.3</v>
      </c>
      <c r="AX157" s="165">
        <v>2950</v>
      </c>
      <c r="AY157" s="165">
        <v>621.4</v>
      </c>
      <c r="AZ157" s="167">
        <v>1057</v>
      </c>
      <c r="BA157" s="168"/>
      <c r="BB157" s="168">
        <v>29.2</v>
      </c>
      <c r="BC157" s="168"/>
      <c r="BD157" s="168"/>
      <c r="BE157" s="168">
        <v>2.6</v>
      </c>
      <c r="BF157" s="168"/>
      <c r="BG157" s="168"/>
      <c r="BH157" s="168">
        <v>1.8</v>
      </c>
      <c r="BI157" s="168">
        <v>2.2999999999999998</v>
      </c>
      <c r="BJ157" s="168"/>
      <c r="BK157" s="168"/>
      <c r="BL157" s="165"/>
      <c r="BM157" s="165">
        <v>12</v>
      </c>
      <c r="BN157" s="167"/>
      <c r="BO157" s="143"/>
      <c r="BP157" s="143">
        <v>46400</v>
      </c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  <c r="CF157" s="141"/>
      <c r="CG157" s="143"/>
      <c r="CH157" s="143"/>
      <c r="CI157" s="143"/>
      <c r="CJ157" s="143"/>
      <c r="CK157" s="143"/>
      <c r="CL157" s="144"/>
      <c r="CM157" s="143"/>
      <c r="CN157" s="143">
        <v>536.79999999999995</v>
      </c>
      <c r="CO157" s="141"/>
      <c r="CP157" s="168"/>
      <c r="CQ157" s="167"/>
      <c r="CR157" s="168"/>
      <c r="CS157" s="168"/>
      <c r="CT157" s="168"/>
      <c r="CU157" s="168"/>
      <c r="CV157" s="168"/>
      <c r="CW157" s="168"/>
      <c r="CX157" s="168"/>
      <c r="CY157" s="168"/>
      <c r="CZ157" s="168"/>
      <c r="DA157" s="167"/>
      <c r="DB157" s="182"/>
      <c r="DC157" s="182"/>
      <c r="DD157" s="182"/>
      <c r="DE157" s="182"/>
      <c r="DF157" s="182"/>
      <c r="DG157" s="182"/>
      <c r="DH157" s="182"/>
      <c r="DI157" s="180"/>
      <c r="DJ157" s="180"/>
      <c r="DK157" s="180"/>
      <c r="DL157" s="180"/>
      <c r="DM157" s="180"/>
      <c r="DN157" s="180"/>
      <c r="DO157" s="180"/>
      <c r="DP157" s="180"/>
      <c r="DQ157" s="180"/>
      <c r="DR157" s="180"/>
      <c r="DS157" s="181"/>
      <c r="DT157" s="402">
        <f t="shared" si="178"/>
        <v>1</v>
      </c>
      <c r="DU157" s="100">
        <f t="shared" si="179"/>
        <v>1</v>
      </c>
      <c r="DV157" s="100">
        <f t="shared" si="180"/>
        <v>0</v>
      </c>
      <c r="DW157" s="100">
        <f t="shared" si="181"/>
        <v>0</v>
      </c>
      <c r="DX157" s="100">
        <f t="shared" si="182"/>
        <v>0</v>
      </c>
      <c r="DY157" s="229">
        <f t="shared" si="183"/>
        <v>0</v>
      </c>
      <c r="DZ157" s="100">
        <f t="shared" si="184"/>
        <v>1</v>
      </c>
      <c r="EA157" s="400">
        <f t="shared" si="185"/>
        <v>0</v>
      </c>
      <c r="EB157" s="402">
        <f t="shared" si="186"/>
        <v>0</v>
      </c>
      <c r="EC157" s="19">
        <f t="shared" si="187"/>
        <v>0</v>
      </c>
      <c r="ED157" s="19">
        <f t="shared" si="188"/>
        <v>1</v>
      </c>
      <c r="EE157" s="19">
        <f t="shared" si="189"/>
        <v>0</v>
      </c>
      <c r="EF157" s="402">
        <f t="shared" si="190"/>
        <v>0</v>
      </c>
      <c r="EG157" s="400">
        <f t="shared" si="191"/>
        <v>1</v>
      </c>
      <c r="EH157" s="400">
        <f t="shared" si="192"/>
        <v>0</v>
      </c>
      <c r="EI157" s="402">
        <f t="shared" si="193"/>
        <v>0</v>
      </c>
      <c r="EJ157" s="229">
        <f t="shared" si="194"/>
        <v>1</v>
      </c>
      <c r="EK157" s="398">
        <f t="shared" si="195"/>
        <v>1718</v>
      </c>
      <c r="EL157" s="398">
        <f t="shared" si="196"/>
        <v>29.2</v>
      </c>
      <c r="EM157" s="398">
        <f t="shared" si="197"/>
        <v>118.8</v>
      </c>
      <c r="EN157" s="398">
        <f t="shared" si="198"/>
        <v>466.3</v>
      </c>
      <c r="EO157" s="398" t="str">
        <f t="shared" si="199"/>
        <v/>
      </c>
      <c r="EP157" s="398">
        <f t="shared" si="200"/>
        <v>2.6</v>
      </c>
      <c r="EQ157" s="398">
        <f t="shared" si="201"/>
        <v>1057</v>
      </c>
      <c r="ER157" s="398" t="str">
        <f t="shared" si="202"/>
        <v/>
      </c>
      <c r="ES157" s="398" t="str">
        <f t="shared" si="203"/>
        <v/>
      </c>
      <c r="ET157" s="398">
        <f t="shared" si="204"/>
        <v>621.4</v>
      </c>
      <c r="EU157" s="172">
        <f t="shared" si="205"/>
        <v>2950</v>
      </c>
      <c r="EV157" s="57">
        <f t="shared" si="206"/>
        <v>74.728792768967111</v>
      </c>
      <c r="EW157" s="57">
        <f t="shared" si="207"/>
        <v>0.74680306905370841</v>
      </c>
      <c r="EX157" s="57">
        <f t="shared" si="208"/>
        <v>9.7757663032297888</v>
      </c>
      <c r="EY157" s="57">
        <f t="shared" si="209"/>
        <v>23.269624232746143</v>
      </c>
      <c r="EZ157" s="57" t="str">
        <f t="shared" si="210"/>
        <v/>
      </c>
      <c r="FA157" s="57">
        <f t="shared" si="211"/>
        <v>0.13967230727907604</v>
      </c>
      <c r="FB157" s="57">
        <f t="shared" si="212"/>
        <v>17.323012729218529</v>
      </c>
      <c r="FC157" s="57" t="str">
        <f t="shared" si="213"/>
        <v/>
      </c>
      <c r="FD157" s="57" t="str">
        <f t="shared" si="214"/>
        <v/>
      </c>
      <c r="FE157" s="57">
        <f t="shared" si="215"/>
        <v>12.937397072325753</v>
      </c>
      <c r="FF157" s="56">
        <f t="shared" si="216"/>
        <v>83.208755253434106</v>
      </c>
      <c r="FG157" s="59">
        <f t="shared" si="217"/>
        <v>68.772630017053473</v>
      </c>
      <c r="FH157" s="59">
        <f t="shared" si="218"/>
        <v>0.68728008657138395</v>
      </c>
      <c r="FI157" s="59">
        <f t="shared" si="219"/>
        <v>8.9966013660050894</v>
      </c>
      <c r="FJ157" s="59">
        <f t="shared" si="220"/>
        <v>21.414948625519344</v>
      </c>
      <c r="FK157" s="59" t="str">
        <f t="shared" si="221"/>
        <v/>
      </c>
      <c r="FL157" s="59">
        <f t="shared" si="222"/>
        <v>0.12853990485071859</v>
      </c>
      <c r="FM157" s="59">
        <f t="shared" si="223"/>
        <v>15.266713843205892</v>
      </c>
      <c r="FN157" s="59" t="str">
        <f t="shared" si="224"/>
        <v/>
      </c>
      <c r="FO157" s="59" t="str">
        <f t="shared" si="225"/>
        <v/>
      </c>
      <c r="FP157" s="59">
        <f t="shared" si="226"/>
        <v>11.401685264941616</v>
      </c>
      <c r="FQ157" s="66">
        <f t="shared" si="227"/>
        <v>73.331600891852489</v>
      </c>
      <c r="FR157" s="331">
        <f t="shared" si="247"/>
        <v>-2.1647279472980401</v>
      </c>
      <c r="FS157" s="331">
        <f t="shared" si="228"/>
        <v>2.1647279472980401</v>
      </c>
      <c r="FT157" s="400">
        <f t="shared" si="229"/>
        <v>0</v>
      </c>
      <c r="FU157" s="400">
        <f t="shared" si="230"/>
        <v>1</v>
      </c>
      <c r="FV157" s="400">
        <f t="shared" si="231"/>
        <v>0</v>
      </c>
      <c r="FW157" s="402">
        <f t="shared" si="232"/>
        <v>0</v>
      </c>
      <c r="FX157" s="222">
        <f t="shared" si="233"/>
        <v>68.772630017053473</v>
      </c>
      <c r="FY157" s="222">
        <f t="shared" si="234"/>
        <v>21.414948625519344</v>
      </c>
      <c r="FZ157" s="222">
        <f t="shared" si="235"/>
        <v>0</v>
      </c>
      <c r="GA157" s="221">
        <f t="shared" si="236"/>
        <v>73.331600891852489</v>
      </c>
      <c r="GB157" s="222">
        <f t="shared" si="237"/>
        <v>0</v>
      </c>
      <c r="GC157" s="222">
        <f t="shared" si="238"/>
        <v>0</v>
      </c>
      <c r="GD157" s="222">
        <f t="shared" si="239"/>
        <v>0</v>
      </c>
      <c r="GE157" s="222">
        <f t="shared" si="240"/>
        <v>0</v>
      </c>
      <c r="GF157" s="222">
        <f t="shared" si="241"/>
        <v>0</v>
      </c>
      <c r="GG157" s="398">
        <f t="shared" si="242"/>
        <v>0</v>
      </c>
      <c r="GH157" s="399">
        <f t="shared" si="243"/>
        <v>0</v>
      </c>
      <c r="GI157" s="398" t="str">
        <f t="shared" si="244"/>
        <v>Na-Ca</v>
      </c>
      <c r="GJ157" s="398" t="str">
        <f t="shared" si="245"/>
        <v>Cl</v>
      </c>
    </row>
    <row r="158" spans="1:192">
      <c r="A158" s="54">
        <f t="shared" si="172"/>
        <v>153</v>
      </c>
      <c r="B158" s="381" t="s">
        <v>120</v>
      </c>
      <c r="C158" s="381" t="s">
        <v>485</v>
      </c>
      <c r="D158" s="381" t="s">
        <v>987</v>
      </c>
      <c r="E158" s="381"/>
      <c r="F158" s="115">
        <v>3535740</v>
      </c>
      <c r="G158" s="115">
        <v>5609830</v>
      </c>
      <c r="H158" s="410">
        <f t="shared" si="173"/>
        <v>535651.27399999998</v>
      </c>
      <c r="I158" s="102">
        <f t="shared" si="174"/>
        <v>5608025.858</v>
      </c>
      <c r="J158" s="435">
        <v>255</v>
      </c>
      <c r="K158" s="379" t="s">
        <v>1355</v>
      </c>
      <c r="L158" s="129">
        <v>8</v>
      </c>
      <c r="M158" s="378"/>
      <c r="O158" s="407"/>
      <c r="P158" s="407"/>
      <c r="Q158" s="134" t="s">
        <v>1361</v>
      </c>
      <c r="R158" s="165" t="s">
        <v>1490</v>
      </c>
      <c r="S158" s="382" t="s">
        <v>1346</v>
      </c>
      <c r="T158" s="499" t="str">
        <f t="shared" si="175"/>
        <v>-</v>
      </c>
      <c r="U158" s="499" t="str">
        <f t="shared" si="176"/>
        <v>M</v>
      </c>
      <c r="V158" s="499" t="str">
        <f t="shared" si="177"/>
        <v>-</v>
      </c>
      <c r="W158" s="499" t="str">
        <f t="shared" si="246"/>
        <v>-</v>
      </c>
      <c r="X158" s="529" t="str">
        <f t="shared" si="171"/>
        <v>Na</v>
      </c>
      <c r="Y158" s="530" t="str">
        <f t="shared" si="170"/>
        <v>Cl</v>
      </c>
      <c r="Z158" s="119" t="s">
        <v>1595</v>
      </c>
      <c r="AA158" s="377" t="s">
        <v>1467</v>
      </c>
      <c r="AB158" s="405">
        <v>2</v>
      </c>
      <c r="AC158" s="117"/>
      <c r="AD158" s="380" t="s">
        <v>1596</v>
      </c>
      <c r="AE158" s="125" t="s">
        <v>2717</v>
      </c>
      <c r="AF158" s="223">
        <v>11</v>
      </c>
      <c r="AG158" s="377"/>
      <c r="AH158" s="377"/>
      <c r="AI158" s="379"/>
      <c r="AJ158" s="377"/>
      <c r="AK158" s="377"/>
      <c r="AL158" s="377"/>
      <c r="AM158" s="379">
        <v>3.3</v>
      </c>
      <c r="AN158" s="117"/>
      <c r="AO158" s="116"/>
      <c r="AP158" s="378"/>
      <c r="AQ158" s="117"/>
      <c r="AR158" s="384">
        <v>2180</v>
      </c>
      <c r="AS158" s="507">
        <f t="shared" si="168"/>
        <v>2129</v>
      </c>
      <c r="AT158" s="509">
        <f t="shared" si="169"/>
        <v>-1.6218669591907457</v>
      </c>
      <c r="AU158" s="117">
        <v>570</v>
      </c>
      <c r="AV158" s="117">
        <v>41</v>
      </c>
      <c r="AW158" s="116">
        <v>110</v>
      </c>
      <c r="AX158" s="381">
        <v>982</v>
      </c>
      <c r="AY158" s="117">
        <v>203</v>
      </c>
      <c r="AZ158" s="118">
        <v>204</v>
      </c>
      <c r="BA158" s="117"/>
      <c r="BB158" s="117">
        <v>19</v>
      </c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6"/>
      <c r="BM158" s="117"/>
      <c r="BN158" s="118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247"/>
      <c r="CG158" s="114"/>
      <c r="CH158" s="114"/>
      <c r="CI158" s="114"/>
      <c r="CJ158" s="114"/>
      <c r="CK158" s="114"/>
      <c r="CL158" s="137"/>
      <c r="CM158" s="114"/>
      <c r="CN158" s="114">
        <v>181</v>
      </c>
      <c r="CO158" s="247"/>
      <c r="CP158" s="117"/>
      <c r="CQ158" s="118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8"/>
      <c r="DB158" s="111"/>
      <c r="DC158" s="111"/>
      <c r="DD158" s="121"/>
      <c r="DE158" s="111"/>
      <c r="DF158" s="111"/>
      <c r="DG158" s="111"/>
      <c r="DH158" s="111"/>
      <c r="DI158" s="111"/>
      <c r="DJ158" s="111"/>
      <c r="DK158" s="244"/>
      <c r="DL158" s="244"/>
      <c r="DM158" s="244"/>
      <c r="DN158" s="111"/>
      <c r="DO158" s="121"/>
      <c r="DP158" s="244"/>
      <c r="DQ158" s="241"/>
      <c r="DR158" s="244"/>
      <c r="DS158" s="472"/>
      <c r="DT158" s="402">
        <f t="shared" si="178"/>
        <v>0</v>
      </c>
      <c r="DU158" s="100">
        <f t="shared" si="179"/>
        <v>1</v>
      </c>
      <c r="DV158" s="100">
        <f t="shared" si="180"/>
        <v>0</v>
      </c>
      <c r="DW158" s="100">
        <f t="shared" si="181"/>
        <v>0</v>
      </c>
      <c r="DX158" s="100">
        <f t="shared" si="182"/>
        <v>0</v>
      </c>
      <c r="DY158" s="229">
        <f t="shared" si="183"/>
        <v>0</v>
      </c>
      <c r="DZ158" s="100">
        <f t="shared" si="184"/>
        <v>1</v>
      </c>
      <c r="EA158" s="400">
        <f t="shared" si="185"/>
        <v>0</v>
      </c>
      <c r="EB158" s="402">
        <f t="shared" si="186"/>
        <v>0</v>
      </c>
      <c r="EC158" s="19">
        <f t="shared" si="187"/>
        <v>0</v>
      </c>
      <c r="ED158" s="19">
        <f t="shared" si="188"/>
        <v>1</v>
      </c>
      <c r="EE158" s="19">
        <f t="shared" si="189"/>
        <v>0</v>
      </c>
      <c r="EF158" s="402">
        <f t="shared" si="190"/>
        <v>0</v>
      </c>
      <c r="EG158" s="400">
        <f t="shared" si="191"/>
        <v>1</v>
      </c>
      <c r="EH158" s="400">
        <f t="shared" si="192"/>
        <v>0</v>
      </c>
      <c r="EI158" s="402">
        <f t="shared" si="193"/>
        <v>0</v>
      </c>
      <c r="EJ158" s="229">
        <f t="shared" si="194"/>
        <v>1</v>
      </c>
      <c r="EK158" s="398">
        <f t="shared" si="195"/>
        <v>570</v>
      </c>
      <c r="EL158" s="398">
        <f t="shared" si="196"/>
        <v>19</v>
      </c>
      <c r="EM158" s="398">
        <f t="shared" si="197"/>
        <v>41</v>
      </c>
      <c r="EN158" s="398">
        <f t="shared" si="198"/>
        <v>110</v>
      </c>
      <c r="EO158" s="398" t="str">
        <f t="shared" si="199"/>
        <v/>
      </c>
      <c r="EP158" s="398" t="str">
        <f t="shared" si="200"/>
        <v/>
      </c>
      <c r="EQ158" s="398">
        <f t="shared" si="201"/>
        <v>204</v>
      </c>
      <c r="ER158" s="398" t="str">
        <f t="shared" si="202"/>
        <v/>
      </c>
      <c r="ES158" s="398" t="str">
        <f t="shared" si="203"/>
        <v/>
      </c>
      <c r="ET158" s="398">
        <f t="shared" si="204"/>
        <v>203</v>
      </c>
      <c r="EU158" s="172">
        <f t="shared" si="205"/>
        <v>982</v>
      </c>
      <c r="EV158" s="57">
        <f t="shared" si="206"/>
        <v>24.793604120088037</v>
      </c>
      <c r="EW158" s="57">
        <f t="shared" si="207"/>
        <v>0.48593350383631712</v>
      </c>
      <c r="EX158" s="57">
        <f t="shared" si="208"/>
        <v>3.3737914009463075</v>
      </c>
      <c r="EY158" s="57">
        <f t="shared" si="209"/>
        <v>5.4892958730475572</v>
      </c>
      <c r="EZ158" s="57" t="str">
        <f t="shared" si="210"/>
        <v/>
      </c>
      <c r="FA158" s="57" t="str">
        <f t="shared" si="211"/>
        <v/>
      </c>
      <c r="FB158" s="57">
        <f t="shared" si="212"/>
        <v>3.3433250678908046</v>
      </c>
      <c r="FC158" s="57" t="str">
        <f t="shared" si="213"/>
        <v/>
      </c>
      <c r="FD158" s="57" t="str">
        <f t="shared" si="214"/>
        <v/>
      </c>
      <c r="FE158" s="57">
        <f t="shared" si="215"/>
        <v>4.2264106946928361</v>
      </c>
      <c r="FF158" s="56">
        <f t="shared" si="216"/>
        <v>27.698643274193998</v>
      </c>
      <c r="FG158" s="59">
        <f t="shared" si="217"/>
        <v>72.617744517937695</v>
      </c>
      <c r="FH158" s="59">
        <f t="shared" si="218"/>
        <v>1.4232458848409923</v>
      </c>
      <c r="FI158" s="59">
        <f t="shared" si="219"/>
        <v>9.8814646238638151</v>
      </c>
      <c r="FJ158" s="59">
        <f t="shared" si="220"/>
        <v>16.077544973357501</v>
      </c>
      <c r="FK158" s="59" t="str">
        <f t="shared" si="221"/>
        <v/>
      </c>
      <c r="FL158" s="59" t="str">
        <f t="shared" si="222"/>
        <v/>
      </c>
      <c r="FM158" s="59">
        <f t="shared" si="223"/>
        <v>9.4796675072716177</v>
      </c>
      <c r="FN158" s="59" t="str">
        <f t="shared" si="224"/>
        <v/>
      </c>
      <c r="FO158" s="59" t="str">
        <f t="shared" si="225"/>
        <v/>
      </c>
      <c r="FP158" s="59">
        <f t="shared" si="226"/>
        <v>11.983569446969939</v>
      </c>
      <c r="FQ158" s="66">
        <f t="shared" si="227"/>
        <v>78.536763045758434</v>
      </c>
      <c r="FR158" s="331">
        <f t="shared" si="247"/>
        <v>-1.6218669591907457</v>
      </c>
      <c r="FS158" s="331">
        <f t="shared" si="228"/>
        <v>1.6218669591907457</v>
      </c>
      <c r="FT158" s="400">
        <f t="shared" si="229"/>
        <v>0</v>
      </c>
      <c r="FU158" s="400">
        <f t="shared" si="230"/>
        <v>1</v>
      </c>
      <c r="FV158" s="400">
        <f t="shared" si="231"/>
        <v>0</v>
      </c>
      <c r="FW158" s="402">
        <f t="shared" si="232"/>
        <v>0</v>
      </c>
      <c r="FX158" s="222">
        <f t="shared" si="233"/>
        <v>72.617744517937695</v>
      </c>
      <c r="FY158" s="222">
        <f t="shared" si="234"/>
        <v>0</v>
      </c>
      <c r="FZ158" s="222">
        <f t="shared" si="235"/>
        <v>0</v>
      </c>
      <c r="GA158" s="221">
        <f t="shared" si="236"/>
        <v>78.536763045758434</v>
      </c>
      <c r="GB158" s="222">
        <f t="shared" si="237"/>
        <v>0</v>
      </c>
      <c r="GC158" s="222">
        <f t="shared" si="238"/>
        <v>0</v>
      </c>
      <c r="GD158" s="222">
        <f t="shared" si="239"/>
        <v>0</v>
      </c>
      <c r="GE158" s="222">
        <f t="shared" si="240"/>
        <v>0</v>
      </c>
      <c r="GF158" s="222">
        <f t="shared" si="241"/>
        <v>0</v>
      </c>
      <c r="GG158" s="398">
        <f t="shared" si="242"/>
        <v>0</v>
      </c>
      <c r="GH158" s="399">
        <f t="shared" si="243"/>
        <v>0</v>
      </c>
      <c r="GI158" s="398" t="str">
        <f t="shared" si="244"/>
        <v>Na</v>
      </c>
      <c r="GJ158" s="398" t="str">
        <f t="shared" si="245"/>
        <v>Cl</v>
      </c>
    </row>
    <row r="159" spans="1:192">
      <c r="A159" s="54">
        <f t="shared" si="172"/>
        <v>154</v>
      </c>
      <c r="B159" s="134" t="s">
        <v>120</v>
      </c>
      <c r="C159" s="164" t="s">
        <v>470</v>
      </c>
      <c r="D159" s="164"/>
      <c r="E159" s="164"/>
      <c r="F159" s="400">
        <v>3535720</v>
      </c>
      <c r="G159" s="400">
        <v>5609840</v>
      </c>
      <c r="H159" s="409">
        <f t="shared" si="173"/>
        <v>535631.28200000001</v>
      </c>
      <c r="I159" s="405">
        <f t="shared" si="174"/>
        <v>5608035.8540000003</v>
      </c>
      <c r="J159" s="400">
        <v>243</v>
      </c>
      <c r="K159" s="391" t="s">
        <v>1356</v>
      </c>
      <c r="L159" s="171">
        <v>70</v>
      </c>
      <c r="M159" s="197">
        <v>41</v>
      </c>
      <c r="N159" s="396">
        <v>58</v>
      </c>
      <c r="O159" s="19">
        <f>J159-3.8</f>
        <v>239.2</v>
      </c>
      <c r="Q159" s="134" t="s">
        <v>1361</v>
      </c>
      <c r="R159" s="165" t="s">
        <v>1490</v>
      </c>
      <c r="S159" s="134" t="s">
        <v>1346</v>
      </c>
      <c r="T159" s="499" t="str">
        <f t="shared" si="175"/>
        <v>-</v>
      </c>
      <c r="U159" s="499" t="str">
        <f t="shared" si="176"/>
        <v>M</v>
      </c>
      <c r="V159" s="499" t="str">
        <f t="shared" si="177"/>
        <v>-</v>
      </c>
      <c r="W159" s="499" t="str">
        <f t="shared" si="246"/>
        <v>-</v>
      </c>
      <c r="X159" s="529" t="str">
        <f t="shared" si="171"/>
        <v>Na</v>
      </c>
      <c r="Y159" s="530" t="str">
        <f t="shared" si="170"/>
        <v>Cl</v>
      </c>
      <c r="Z159" s="133" t="s">
        <v>1495</v>
      </c>
      <c r="AA159" s="51">
        <v>38147</v>
      </c>
      <c r="AB159" s="100">
        <v>1</v>
      </c>
      <c r="AC159" s="135" t="s">
        <v>486</v>
      </c>
      <c r="AD159" s="132" t="s">
        <v>1590</v>
      </c>
      <c r="AE159" s="187" t="s">
        <v>2827</v>
      </c>
      <c r="AF159" s="391">
        <v>11.5</v>
      </c>
      <c r="AG159" s="400">
        <v>9830</v>
      </c>
      <c r="AH159" s="400">
        <v>6.17</v>
      </c>
      <c r="AL159" s="391"/>
      <c r="AM159" s="391">
        <v>5</v>
      </c>
      <c r="AN159" s="163"/>
      <c r="AO159" s="164"/>
      <c r="AQ159" s="163"/>
      <c r="AR159" s="168">
        <v>5927.616</v>
      </c>
      <c r="AS159" s="507">
        <f t="shared" si="168"/>
        <v>5926.4959999999992</v>
      </c>
      <c r="AT159" s="509">
        <f t="shared" si="169"/>
        <v>-0.369066122752013</v>
      </c>
      <c r="AU159" s="163">
        <v>1831</v>
      </c>
      <c r="AV159" s="163">
        <v>61</v>
      </c>
      <c r="AW159" s="164">
        <v>196</v>
      </c>
      <c r="AX159" s="165">
        <v>2698</v>
      </c>
      <c r="AY159" s="163">
        <v>613</v>
      </c>
      <c r="AZ159" s="162">
        <v>450</v>
      </c>
      <c r="BA159" s="163">
        <v>1.05</v>
      </c>
      <c r="BB159" s="163">
        <v>49</v>
      </c>
      <c r="BC159" s="163"/>
      <c r="BD159" s="163">
        <v>0.08</v>
      </c>
      <c r="BE159" s="163">
        <v>1.4E-2</v>
      </c>
      <c r="BF159" s="163">
        <v>9.1999999999999998E-2</v>
      </c>
      <c r="BG159" s="165">
        <v>0.15</v>
      </c>
      <c r="BH159" s="163"/>
      <c r="BI159" s="163"/>
      <c r="BJ159" s="163">
        <v>10.7</v>
      </c>
      <c r="BK159" s="163"/>
      <c r="BL159" s="164"/>
      <c r="BM159" s="165">
        <v>16.399999999999999</v>
      </c>
      <c r="BN159" s="162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>
        <v>7</v>
      </c>
      <c r="BY159" s="138"/>
      <c r="BZ159" s="138"/>
      <c r="CA159" s="138"/>
      <c r="CB159" s="138"/>
      <c r="CC159" s="138"/>
      <c r="CD159" s="138"/>
      <c r="CE159" s="138">
        <v>3</v>
      </c>
      <c r="CF159" s="149"/>
      <c r="CG159" s="138"/>
      <c r="CH159" s="138"/>
      <c r="CI159" s="138"/>
      <c r="CJ159" s="138"/>
      <c r="CK159" s="138"/>
      <c r="CL159" s="139"/>
      <c r="CM159" s="138"/>
      <c r="CN159" s="138">
        <v>497</v>
      </c>
      <c r="CO159" s="149"/>
      <c r="CP159" s="163"/>
      <c r="CQ159" s="162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2"/>
      <c r="DB159" s="241"/>
      <c r="DC159" s="241"/>
      <c r="DD159" s="241"/>
      <c r="DE159" s="241"/>
      <c r="DF159" s="241"/>
      <c r="DG159" s="241"/>
      <c r="DH159" s="241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472"/>
      <c r="DT159" s="402">
        <f t="shared" si="178"/>
        <v>1</v>
      </c>
      <c r="DU159" s="100">
        <f t="shared" si="179"/>
        <v>0</v>
      </c>
      <c r="DV159" s="100">
        <f t="shared" si="180"/>
        <v>1</v>
      </c>
      <c r="DW159" s="100">
        <f t="shared" si="181"/>
        <v>0</v>
      </c>
      <c r="DX159" s="100">
        <f t="shared" si="182"/>
        <v>0</v>
      </c>
      <c r="DY159" s="229">
        <f t="shared" si="183"/>
        <v>0</v>
      </c>
      <c r="DZ159" s="100">
        <f t="shared" si="184"/>
        <v>1</v>
      </c>
      <c r="EA159" s="400">
        <f t="shared" si="185"/>
        <v>0</v>
      </c>
      <c r="EB159" s="402">
        <f t="shared" si="186"/>
        <v>0</v>
      </c>
      <c r="EC159" s="19">
        <f t="shared" si="187"/>
        <v>0</v>
      </c>
      <c r="ED159" s="19">
        <f t="shared" si="188"/>
        <v>1</v>
      </c>
      <c r="EE159" s="19">
        <f t="shared" si="189"/>
        <v>0</v>
      </c>
      <c r="EF159" s="402">
        <f t="shared" si="190"/>
        <v>0</v>
      </c>
      <c r="EG159" s="400">
        <f t="shared" si="191"/>
        <v>1</v>
      </c>
      <c r="EH159" s="400">
        <f t="shared" si="192"/>
        <v>0</v>
      </c>
      <c r="EI159" s="402">
        <f t="shared" si="193"/>
        <v>0</v>
      </c>
      <c r="EJ159" s="229">
        <f t="shared" si="194"/>
        <v>1</v>
      </c>
      <c r="EK159" s="398">
        <f t="shared" si="195"/>
        <v>1831</v>
      </c>
      <c r="EL159" s="398">
        <f t="shared" si="196"/>
        <v>49</v>
      </c>
      <c r="EM159" s="398">
        <f t="shared" si="197"/>
        <v>61</v>
      </c>
      <c r="EN159" s="398">
        <f t="shared" si="198"/>
        <v>196</v>
      </c>
      <c r="EO159" s="398">
        <f t="shared" si="199"/>
        <v>9.1999999999999998E-2</v>
      </c>
      <c r="EP159" s="398">
        <f t="shared" si="200"/>
        <v>1.4E-2</v>
      </c>
      <c r="EQ159" s="398">
        <f t="shared" si="201"/>
        <v>450</v>
      </c>
      <c r="ER159" s="398" t="str">
        <f t="shared" si="202"/>
        <v/>
      </c>
      <c r="ES159" s="398">
        <f t="shared" si="203"/>
        <v>10.7</v>
      </c>
      <c r="ET159" s="398">
        <f t="shared" si="204"/>
        <v>613</v>
      </c>
      <c r="EU159" s="172">
        <f t="shared" si="205"/>
        <v>2698</v>
      </c>
      <c r="EV159" s="57">
        <f t="shared" si="206"/>
        <v>79.644016041896847</v>
      </c>
      <c r="EW159" s="57">
        <f t="shared" si="207"/>
        <v>1.2531969309462916</v>
      </c>
      <c r="EX159" s="57">
        <f t="shared" si="208"/>
        <v>5.0195433038469455</v>
      </c>
      <c r="EY159" s="57">
        <f t="shared" si="209"/>
        <v>9.7809271919756462</v>
      </c>
      <c r="EZ159" s="57">
        <f t="shared" si="210"/>
        <v>3.3549092898167562E-3</v>
      </c>
      <c r="FA159" s="57">
        <f t="shared" si="211"/>
        <v>7.520816545796401E-4</v>
      </c>
      <c r="FB159" s="57">
        <f t="shared" si="212"/>
        <v>7.3749817674061866</v>
      </c>
      <c r="FC159" s="57" t="str">
        <f t="shared" si="213"/>
        <v/>
      </c>
      <c r="FD159" s="57">
        <f t="shared" si="214"/>
        <v>0.1725670068010754</v>
      </c>
      <c r="FE159" s="57">
        <f t="shared" si="215"/>
        <v>12.762511112545361</v>
      </c>
      <c r="FF159" s="56">
        <f t="shared" si="216"/>
        <v>76.100753109750926</v>
      </c>
      <c r="FG159" s="59">
        <f t="shared" si="217"/>
        <v>83.221030306125485</v>
      </c>
      <c r="FH159" s="59">
        <f t="shared" si="218"/>
        <v>1.3094811757729752</v>
      </c>
      <c r="FI159" s="59">
        <f t="shared" si="219"/>
        <v>5.2449836933462475</v>
      </c>
      <c r="FJ159" s="59">
        <f t="shared" si="220"/>
        <v>10.220213378456673</v>
      </c>
      <c r="FK159" s="59">
        <f t="shared" si="221"/>
        <v>3.5055867541293893E-3</v>
      </c>
      <c r="FL159" s="59">
        <f t="shared" si="222"/>
        <v>7.8585954449519717E-4</v>
      </c>
      <c r="FM159" s="59">
        <f t="shared" si="223"/>
        <v>7.6495379907994847</v>
      </c>
      <c r="FN159" s="59" t="str">
        <f t="shared" si="224"/>
        <v/>
      </c>
      <c r="FO159" s="59">
        <f t="shared" si="225"/>
        <v>0.17899134074031067</v>
      </c>
      <c r="FP159" s="59">
        <f t="shared" si="226"/>
        <v>13.237634572180411</v>
      </c>
      <c r="FQ159" s="66">
        <f t="shared" si="227"/>
        <v>78.933836096279791</v>
      </c>
      <c r="FR159" s="331">
        <f t="shared" si="247"/>
        <v>-0.369066122752013</v>
      </c>
      <c r="FS159" s="331">
        <f t="shared" si="228"/>
        <v>0.369066122752013</v>
      </c>
      <c r="FT159" s="400">
        <f t="shared" si="229"/>
        <v>0</v>
      </c>
      <c r="FU159" s="400">
        <f t="shared" si="230"/>
        <v>1</v>
      </c>
      <c r="FV159" s="400">
        <f t="shared" si="231"/>
        <v>0</v>
      </c>
      <c r="FW159" s="402">
        <f t="shared" si="232"/>
        <v>0</v>
      </c>
      <c r="FX159" s="222">
        <f t="shared" si="233"/>
        <v>83.221030306125485</v>
      </c>
      <c r="FY159" s="222">
        <f t="shared" si="234"/>
        <v>0</v>
      </c>
      <c r="FZ159" s="222">
        <f t="shared" si="235"/>
        <v>0</v>
      </c>
      <c r="GA159" s="221">
        <f t="shared" si="236"/>
        <v>78.933836096279791</v>
      </c>
      <c r="GB159" s="222">
        <f t="shared" si="237"/>
        <v>0</v>
      </c>
      <c r="GC159" s="222">
        <f t="shared" si="238"/>
        <v>0</v>
      </c>
      <c r="GD159" s="222">
        <f t="shared" si="239"/>
        <v>0</v>
      </c>
      <c r="GE159" s="222">
        <f t="shared" si="240"/>
        <v>0</v>
      </c>
      <c r="GF159" s="222">
        <f t="shared" si="241"/>
        <v>0</v>
      </c>
      <c r="GG159" s="398">
        <f t="shared" si="242"/>
        <v>0</v>
      </c>
      <c r="GH159" s="399">
        <f t="shared" si="243"/>
        <v>0</v>
      </c>
      <c r="GI159" s="398" t="str">
        <f t="shared" si="244"/>
        <v>Na</v>
      </c>
      <c r="GJ159" s="398" t="str">
        <f t="shared" si="245"/>
        <v>Cl</v>
      </c>
    </row>
    <row r="160" spans="1:192" s="69" customFormat="1">
      <c r="A160" s="54">
        <f t="shared" si="172"/>
        <v>155</v>
      </c>
      <c r="B160" s="381" t="s">
        <v>120</v>
      </c>
      <c r="C160" s="116" t="s">
        <v>414</v>
      </c>
      <c r="D160" s="116"/>
      <c r="E160" s="116"/>
      <c r="F160" s="435">
        <v>3535792</v>
      </c>
      <c r="G160" s="435">
        <v>5610042</v>
      </c>
      <c r="H160" s="434">
        <f t="shared" si="173"/>
        <v>535703.25319999992</v>
      </c>
      <c r="I160" s="437">
        <f t="shared" si="174"/>
        <v>5608237.7732000006</v>
      </c>
      <c r="J160" s="435">
        <v>246</v>
      </c>
      <c r="K160" s="379" t="s">
        <v>1355</v>
      </c>
      <c r="L160" s="407">
        <v>11.5</v>
      </c>
      <c r="M160" s="378"/>
      <c r="N160" s="408"/>
      <c r="O160" s="407"/>
      <c r="P160" s="407"/>
      <c r="Q160" s="64" t="s">
        <v>1367</v>
      </c>
      <c r="R160" s="383" t="s">
        <v>468</v>
      </c>
      <c r="S160" s="134" t="s">
        <v>1346</v>
      </c>
      <c r="T160" s="499" t="str">
        <f t="shared" si="175"/>
        <v>-</v>
      </c>
      <c r="U160" s="499" t="str">
        <f t="shared" si="176"/>
        <v>M</v>
      </c>
      <c r="V160" s="499" t="str">
        <f t="shared" si="177"/>
        <v>-</v>
      </c>
      <c r="W160" s="499" t="str">
        <f t="shared" si="246"/>
        <v>-</v>
      </c>
      <c r="X160" s="529" t="str">
        <f t="shared" si="171"/>
        <v>Na-Ca</v>
      </c>
      <c r="Y160" s="530" t="str">
        <f t="shared" si="170"/>
        <v>Cl-HCO3</v>
      </c>
      <c r="Z160" s="119" t="s">
        <v>1597</v>
      </c>
      <c r="AA160" s="377" t="s">
        <v>1598</v>
      </c>
      <c r="AB160" s="405">
        <v>1</v>
      </c>
      <c r="AC160" s="117" t="s">
        <v>423</v>
      </c>
      <c r="AD160" s="380" t="s">
        <v>1599</v>
      </c>
      <c r="AE160" s="125" t="s">
        <v>1584</v>
      </c>
      <c r="AF160" s="379">
        <v>10.199999999999999</v>
      </c>
      <c r="AG160" s="377"/>
      <c r="AH160" s="377"/>
      <c r="AI160" s="379"/>
      <c r="AJ160" s="115">
        <v>1.0028999999999999</v>
      </c>
      <c r="AK160" s="115">
        <v>22.5</v>
      </c>
      <c r="AL160" s="377"/>
      <c r="AM160" s="442" t="s">
        <v>1600</v>
      </c>
      <c r="AN160" s="117"/>
      <c r="AO160" s="116"/>
      <c r="AP160" s="378"/>
      <c r="AQ160" s="117"/>
      <c r="AR160" s="384"/>
      <c r="AS160" s="507">
        <f t="shared" si="168"/>
        <v>3175.8</v>
      </c>
      <c r="AT160" s="509">
        <f t="shared" si="169"/>
        <v>0.86090735236118088</v>
      </c>
      <c r="AU160" s="117">
        <v>631.6</v>
      </c>
      <c r="AV160" s="117">
        <v>32.200000000000003</v>
      </c>
      <c r="AW160" s="116">
        <v>326.5</v>
      </c>
      <c r="AX160" s="381">
        <v>827.4</v>
      </c>
      <c r="AY160" s="117">
        <v>448.3</v>
      </c>
      <c r="AZ160" s="118">
        <v>871.5</v>
      </c>
      <c r="BA160" s="384" t="s">
        <v>1344</v>
      </c>
      <c r="BB160" s="388">
        <v>25</v>
      </c>
      <c r="BC160" s="384"/>
      <c r="BD160" s="384"/>
      <c r="BE160" s="384">
        <v>13.3</v>
      </c>
      <c r="BF160" s="384"/>
      <c r="BG160" s="384"/>
      <c r="BH160" s="384" t="s">
        <v>1344</v>
      </c>
      <c r="BI160" s="384" t="s">
        <v>1344</v>
      </c>
      <c r="BJ160" s="117"/>
      <c r="BK160" s="117"/>
      <c r="BL160" s="116"/>
      <c r="BM160" s="117"/>
      <c r="BN160" s="118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247"/>
      <c r="CG160" s="114"/>
      <c r="CH160" s="114"/>
      <c r="CI160" s="114"/>
      <c r="CJ160" s="114"/>
      <c r="CK160" s="114"/>
      <c r="CL160" s="137"/>
      <c r="CM160" s="114"/>
      <c r="CN160" s="114">
        <v>750.1</v>
      </c>
      <c r="CO160" s="247">
        <v>8.2100000000000009</v>
      </c>
      <c r="CP160" s="117"/>
      <c r="CQ160" s="118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8"/>
      <c r="DB160" s="111"/>
      <c r="DC160" s="111"/>
      <c r="DD160" s="121"/>
      <c r="DE160" s="111"/>
      <c r="DF160" s="111"/>
      <c r="DG160" s="111"/>
      <c r="DH160" s="111"/>
      <c r="DI160" s="111"/>
      <c r="DJ160" s="111"/>
      <c r="DK160" s="244"/>
      <c r="DL160" s="244"/>
      <c r="DM160" s="244"/>
      <c r="DN160" s="111"/>
      <c r="DO160" s="121"/>
      <c r="DP160" s="244"/>
      <c r="DQ160" s="241"/>
      <c r="DR160" s="244"/>
      <c r="DS160" s="472"/>
      <c r="DT160" s="402">
        <f t="shared" si="178"/>
        <v>1</v>
      </c>
      <c r="DU160" s="100">
        <f t="shared" si="179"/>
        <v>0</v>
      </c>
      <c r="DV160" s="100">
        <f t="shared" si="180"/>
        <v>1</v>
      </c>
      <c r="DW160" s="100">
        <f t="shared" si="181"/>
        <v>0</v>
      </c>
      <c r="DX160" s="100">
        <f t="shared" si="182"/>
        <v>0</v>
      </c>
      <c r="DY160" s="229">
        <f t="shared" si="183"/>
        <v>0</v>
      </c>
      <c r="DZ160" s="100">
        <f t="shared" si="184"/>
        <v>1</v>
      </c>
      <c r="EA160" s="400">
        <f t="shared" si="185"/>
        <v>0</v>
      </c>
      <c r="EB160" s="402">
        <f t="shared" si="186"/>
        <v>0</v>
      </c>
      <c r="EC160" s="19">
        <f t="shared" si="187"/>
        <v>0</v>
      </c>
      <c r="ED160" s="19">
        <f t="shared" si="188"/>
        <v>1</v>
      </c>
      <c r="EE160" s="19">
        <f t="shared" si="189"/>
        <v>0</v>
      </c>
      <c r="EF160" s="402">
        <f t="shared" si="190"/>
        <v>0</v>
      </c>
      <c r="EG160" s="400">
        <f t="shared" si="191"/>
        <v>1</v>
      </c>
      <c r="EH160" s="400">
        <f t="shared" si="192"/>
        <v>0</v>
      </c>
      <c r="EI160" s="402">
        <f t="shared" si="193"/>
        <v>0</v>
      </c>
      <c r="EJ160" s="229">
        <f t="shared" si="194"/>
        <v>1</v>
      </c>
      <c r="EK160" s="398">
        <f t="shared" si="195"/>
        <v>631.6</v>
      </c>
      <c r="EL160" s="398">
        <f t="shared" si="196"/>
        <v>25</v>
      </c>
      <c r="EM160" s="398">
        <f t="shared" si="197"/>
        <v>32.200000000000003</v>
      </c>
      <c r="EN160" s="398">
        <f t="shared" si="198"/>
        <v>326.5</v>
      </c>
      <c r="EO160" s="398" t="str">
        <f t="shared" si="199"/>
        <v/>
      </c>
      <c r="EP160" s="398">
        <f t="shared" si="200"/>
        <v>13.3</v>
      </c>
      <c r="EQ160" s="398">
        <f t="shared" si="201"/>
        <v>871.5</v>
      </c>
      <c r="ER160" s="398" t="str">
        <f t="shared" si="202"/>
        <v/>
      </c>
      <c r="ES160" s="398" t="str">
        <f t="shared" si="203"/>
        <v/>
      </c>
      <c r="ET160" s="398">
        <f t="shared" si="204"/>
        <v>448.3</v>
      </c>
      <c r="EU160" s="172">
        <f t="shared" si="205"/>
        <v>827.4</v>
      </c>
      <c r="EV160" s="57">
        <f t="shared" si="206"/>
        <v>27.473053267101061</v>
      </c>
      <c r="EW160" s="57">
        <f t="shared" si="207"/>
        <v>0.63938618925831203</v>
      </c>
      <c r="EX160" s="57">
        <f t="shared" si="208"/>
        <v>2.6496605636700274</v>
      </c>
      <c r="EY160" s="57">
        <f t="shared" si="209"/>
        <v>16.293228205000247</v>
      </c>
      <c r="EZ160" s="57" t="str">
        <f t="shared" si="210"/>
        <v/>
      </c>
      <c r="FA160" s="57">
        <f t="shared" si="211"/>
        <v>0.71447757185065819</v>
      </c>
      <c r="FB160" s="57">
        <f t="shared" si="212"/>
        <v>14.28288135620998</v>
      </c>
      <c r="FC160" s="57" t="str">
        <f t="shared" si="213"/>
        <v/>
      </c>
      <c r="FD160" s="57" t="str">
        <f t="shared" si="214"/>
        <v/>
      </c>
      <c r="FE160" s="57">
        <f t="shared" si="215"/>
        <v>9.3334971154226523</v>
      </c>
      <c r="FF160" s="56">
        <f t="shared" si="216"/>
        <v>23.337940371759792</v>
      </c>
      <c r="FG160" s="59">
        <f t="shared" si="217"/>
        <v>57.511335473955896</v>
      </c>
      <c r="FH160" s="59">
        <f t="shared" si="218"/>
        <v>1.3384734951132424</v>
      </c>
      <c r="FI160" s="59">
        <f t="shared" si="219"/>
        <v>5.5467266811519433</v>
      </c>
      <c r="FJ160" s="59">
        <f t="shared" si="220"/>
        <v>34.107796615878868</v>
      </c>
      <c r="FK160" s="59" t="str">
        <f t="shared" si="221"/>
        <v/>
      </c>
      <c r="FL160" s="59">
        <f t="shared" si="222"/>
        <v>1.4956677339000579</v>
      </c>
      <c r="FM160" s="59">
        <f t="shared" si="223"/>
        <v>30.418674379768827</v>
      </c>
      <c r="FN160" s="59" t="str">
        <f t="shared" si="224"/>
        <v/>
      </c>
      <c r="FO160" s="59" t="str">
        <f t="shared" si="225"/>
        <v/>
      </c>
      <c r="FP160" s="59">
        <f t="shared" si="226"/>
        <v>19.877824543792936</v>
      </c>
      <c r="FQ160" s="66">
        <f t="shared" si="227"/>
        <v>49.703501076438229</v>
      </c>
      <c r="FR160" s="331">
        <f t="shared" si="247"/>
        <v>0.86090735236118088</v>
      </c>
      <c r="FS160" s="331">
        <f t="shared" si="228"/>
        <v>0.86090735236118088</v>
      </c>
      <c r="FT160" s="400">
        <f t="shared" si="229"/>
        <v>0</v>
      </c>
      <c r="FU160" s="400">
        <f t="shared" si="230"/>
        <v>1</v>
      </c>
      <c r="FV160" s="400">
        <f t="shared" si="231"/>
        <v>0</v>
      </c>
      <c r="FW160" s="402">
        <f t="shared" si="232"/>
        <v>0</v>
      </c>
      <c r="FX160" s="222">
        <f t="shared" si="233"/>
        <v>57.511335473955896</v>
      </c>
      <c r="FY160" s="222">
        <f t="shared" si="234"/>
        <v>34.107796615878868</v>
      </c>
      <c r="FZ160" s="222">
        <f t="shared" si="235"/>
        <v>0</v>
      </c>
      <c r="GA160" s="221">
        <f t="shared" si="236"/>
        <v>49.703501076438229</v>
      </c>
      <c r="GB160" s="222">
        <f t="shared" si="237"/>
        <v>30.418674379768827</v>
      </c>
      <c r="GC160" s="222">
        <f t="shared" si="238"/>
        <v>0</v>
      </c>
      <c r="GD160" s="222">
        <f t="shared" si="239"/>
        <v>0</v>
      </c>
      <c r="GE160" s="222">
        <f t="shared" si="240"/>
        <v>0</v>
      </c>
      <c r="GF160" s="222">
        <f t="shared" si="241"/>
        <v>0</v>
      </c>
      <c r="GG160" s="398">
        <f t="shared" si="242"/>
        <v>0</v>
      </c>
      <c r="GH160" s="399">
        <f t="shared" si="243"/>
        <v>0</v>
      </c>
      <c r="GI160" s="398" t="str">
        <f t="shared" si="244"/>
        <v>Na-Ca</v>
      </c>
      <c r="GJ160" s="398" t="str">
        <f t="shared" si="245"/>
        <v>Cl-HCO3</v>
      </c>
    </row>
    <row r="161" spans="1:192">
      <c r="A161" s="54">
        <f t="shared" si="172"/>
        <v>156</v>
      </c>
      <c r="B161" s="166" t="s">
        <v>120</v>
      </c>
      <c r="C161" s="166" t="s">
        <v>189</v>
      </c>
      <c r="D161" s="166"/>
      <c r="E161" s="166"/>
      <c r="F161" s="435">
        <v>3535740</v>
      </c>
      <c r="G161" s="435">
        <v>5609710</v>
      </c>
      <c r="H161" s="434">
        <f t="shared" si="173"/>
        <v>535651.27399999998</v>
      </c>
      <c r="I161" s="437">
        <f t="shared" si="174"/>
        <v>5607905.9060000004</v>
      </c>
      <c r="J161" s="435">
        <v>251</v>
      </c>
      <c r="K161" s="379" t="s">
        <v>1355</v>
      </c>
      <c r="L161" s="171">
        <v>310</v>
      </c>
      <c r="M161" s="171"/>
      <c r="O161" s="171"/>
      <c r="P161" s="171"/>
      <c r="Q161" s="64" t="s">
        <v>1361</v>
      </c>
      <c r="R161" s="166" t="s">
        <v>1434</v>
      </c>
      <c r="S161" s="166" t="s">
        <v>1346</v>
      </c>
      <c r="T161" s="499" t="str">
        <f t="shared" si="175"/>
        <v>-</v>
      </c>
      <c r="U161" s="499" t="str">
        <f t="shared" si="176"/>
        <v>-</v>
      </c>
      <c r="V161" s="499" t="str">
        <f t="shared" si="177"/>
        <v>B</v>
      </c>
      <c r="W161" s="499" t="str">
        <f t="shared" si="246"/>
        <v>-</v>
      </c>
      <c r="X161" s="529" t="str">
        <f t="shared" si="171"/>
        <v>Na</v>
      </c>
      <c r="Y161" s="530" t="str">
        <f t="shared" si="170"/>
        <v>Cl</v>
      </c>
      <c r="Z161" s="406"/>
      <c r="AA161" s="115" t="s">
        <v>1559</v>
      </c>
      <c r="AB161" s="102">
        <v>1</v>
      </c>
      <c r="AC161" s="384" t="s">
        <v>897</v>
      </c>
      <c r="AD161" s="166" t="s">
        <v>1601</v>
      </c>
      <c r="AE161" s="125" t="s">
        <v>1584</v>
      </c>
      <c r="AF161" s="236" t="s">
        <v>3116</v>
      </c>
      <c r="AG161" s="115"/>
      <c r="AH161" s="115"/>
      <c r="AI161" s="236"/>
      <c r="AJ161" s="115"/>
      <c r="AK161" s="115"/>
      <c r="AL161" s="115"/>
      <c r="AM161" s="236"/>
      <c r="AN161" s="384"/>
      <c r="AO161" s="381"/>
      <c r="AP161" s="407"/>
      <c r="AQ161" s="384"/>
      <c r="AR161" s="384"/>
      <c r="AS161" s="507">
        <f t="shared" si="168"/>
        <v>46155.69</v>
      </c>
      <c r="AT161" s="509">
        <f t="shared" si="169"/>
        <v>0.81261310053146218</v>
      </c>
      <c r="AU161" s="384">
        <v>13760</v>
      </c>
      <c r="AV161" s="384">
        <v>517.9</v>
      </c>
      <c r="AW161" s="381">
        <v>1464</v>
      </c>
      <c r="AX161" s="381">
        <v>21590</v>
      </c>
      <c r="AY161" s="384">
        <v>3421</v>
      </c>
      <c r="AZ161" s="120">
        <v>4257</v>
      </c>
      <c r="BA161" s="384">
        <v>13.69</v>
      </c>
      <c r="BB161" s="384">
        <v>374.6</v>
      </c>
      <c r="BC161" s="384"/>
      <c r="BD161" s="384">
        <v>4.2300000000000004</v>
      </c>
      <c r="BE161" s="384">
        <v>716.2</v>
      </c>
      <c r="BF161" s="384"/>
      <c r="BG161" s="384"/>
      <c r="BH161" s="384"/>
      <c r="BI161" s="384"/>
      <c r="BJ161" s="384"/>
      <c r="BK161" s="384"/>
      <c r="BL161" s="381"/>
      <c r="BM161" s="384">
        <v>37.07</v>
      </c>
      <c r="BN161" s="120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7"/>
      <c r="CD161" s="147"/>
      <c r="CE161" s="147"/>
      <c r="CF161" s="145"/>
      <c r="CG161" s="147"/>
      <c r="CH161" s="147"/>
      <c r="CI161" s="147"/>
      <c r="CJ161" s="147"/>
      <c r="CK161" s="147"/>
      <c r="CL161" s="148"/>
      <c r="CM161" s="147"/>
      <c r="CN161" s="147">
        <v>531.20000000000005</v>
      </c>
      <c r="CO161" s="145"/>
      <c r="CP161" s="384"/>
      <c r="CQ161" s="120"/>
      <c r="CR161" s="384"/>
      <c r="CS161" s="384"/>
      <c r="CT161" s="384"/>
      <c r="CU161" s="384"/>
      <c r="CV161" s="384"/>
      <c r="CW161" s="384"/>
      <c r="CX161" s="384"/>
      <c r="CY161" s="384"/>
      <c r="CZ161" s="384"/>
      <c r="DA161" s="120"/>
      <c r="DB161" s="420"/>
      <c r="DC161" s="420"/>
      <c r="DD161" s="110"/>
      <c r="DE161" s="420"/>
      <c r="DF161" s="420"/>
      <c r="DG161" s="420"/>
      <c r="DH161" s="420"/>
      <c r="DI161" s="420"/>
      <c r="DJ161" s="420"/>
      <c r="DK161" s="180"/>
      <c r="DL161" s="180"/>
      <c r="DM161" s="180"/>
      <c r="DN161" s="420"/>
      <c r="DO161" s="110"/>
      <c r="DP161" s="180"/>
      <c r="DQ161" s="182"/>
      <c r="DR161" s="180"/>
      <c r="DS161" s="181"/>
      <c r="DT161" s="402">
        <f t="shared" si="178"/>
        <v>1</v>
      </c>
      <c r="DU161" s="100">
        <f t="shared" si="179"/>
        <v>0</v>
      </c>
      <c r="DV161" s="100">
        <f t="shared" si="180"/>
        <v>0</v>
      </c>
      <c r="DW161" s="100">
        <f t="shared" si="181"/>
        <v>1</v>
      </c>
      <c r="DX161" s="100">
        <f t="shared" si="182"/>
        <v>0</v>
      </c>
      <c r="DY161" s="229">
        <f t="shared" si="183"/>
        <v>0</v>
      </c>
      <c r="DZ161" s="100">
        <f t="shared" si="184"/>
        <v>0</v>
      </c>
      <c r="EA161" s="400">
        <f t="shared" si="185"/>
        <v>0</v>
      </c>
      <c r="EB161" s="402">
        <f t="shared" si="186"/>
        <v>1</v>
      </c>
      <c r="EC161" s="19">
        <f t="shared" si="187"/>
        <v>0</v>
      </c>
      <c r="ED161" s="19">
        <f t="shared" si="188"/>
        <v>0</v>
      </c>
      <c r="EE161" s="19">
        <f t="shared" si="189"/>
        <v>1</v>
      </c>
      <c r="EF161" s="402">
        <f t="shared" si="190"/>
        <v>0</v>
      </c>
      <c r="EG161" s="400">
        <f t="shared" si="191"/>
        <v>1</v>
      </c>
      <c r="EH161" s="400">
        <f t="shared" si="192"/>
        <v>0</v>
      </c>
      <c r="EI161" s="402">
        <f t="shared" si="193"/>
        <v>0</v>
      </c>
      <c r="EJ161" s="229">
        <f t="shared" si="194"/>
        <v>2</v>
      </c>
      <c r="EK161" s="398">
        <f t="shared" si="195"/>
        <v>13760</v>
      </c>
      <c r="EL161" s="398">
        <f t="shared" si="196"/>
        <v>374.6</v>
      </c>
      <c r="EM161" s="398">
        <f t="shared" si="197"/>
        <v>517.9</v>
      </c>
      <c r="EN161" s="398">
        <f t="shared" si="198"/>
        <v>1464</v>
      </c>
      <c r="EO161" s="398" t="str">
        <f t="shared" si="199"/>
        <v/>
      </c>
      <c r="EP161" s="398">
        <f t="shared" si="200"/>
        <v>716.2</v>
      </c>
      <c r="EQ161" s="398">
        <f t="shared" si="201"/>
        <v>4257</v>
      </c>
      <c r="ER161" s="398" t="str">
        <f t="shared" si="202"/>
        <v/>
      </c>
      <c r="ES161" s="398" t="str">
        <f t="shared" si="203"/>
        <v/>
      </c>
      <c r="ET161" s="398">
        <f t="shared" si="204"/>
        <v>3421</v>
      </c>
      <c r="EU161" s="172">
        <f t="shared" si="205"/>
        <v>21590</v>
      </c>
      <c r="EV161" s="57">
        <f t="shared" si="206"/>
        <v>598.52630296914288</v>
      </c>
      <c r="EW161" s="57">
        <f t="shared" si="207"/>
        <v>9.5805626598465476</v>
      </c>
      <c r="EX161" s="57">
        <f t="shared" si="208"/>
        <v>42.616745525612018</v>
      </c>
      <c r="EY161" s="57">
        <f t="shared" si="209"/>
        <v>73.057537801287481</v>
      </c>
      <c r="EZ161" s="57" t="str">
        <f t="shared" si="210"/>
        <v/>
      </c>
      <c r="FA161" s="57">
        <f t="shared" si="211"/>
        <v>38.474348643567019</v>
      </c>
      <c r="FB161" s="57">
        <f t="shared" si="212"/>
        <v>69.767327519662516</v>
      </c>
      <c r="FC161" s="57" t="str">
        <f t="shared" si="213"/>
        <v/>
      </c>
      <c r="FD161" s="57" t="str">
        <f t="shared" si="214"/>
        <v/>
      </c>
      <c r="FE161" s="57">
        <f t="shared" si="215"/>
        <v>71.224389096276809</v>
      </c>
      <c r="FF161" s="56">
        <f t="shared" si="216"/>
        <v>608.9752630242856</v>
      </c>
      <c r="FG161" s="59">
        <f t="shared" si="217"/>
        <v>78.520431122380927</v>
      </c>
      <c r="FH161" s="59">
        <f t="shared" si="218"/>
        <v>1.256870260695826</v>
      </c>
      <c r="FI161" s="59">
        <f t="shared" si="219"/>
        <v>5.5908741438826492</v>
      </c>
      <c r="FJ161" s="59">
        <f t="shared" si="220"/>
        <v>9.5843897526964348</v>
      </c>
      <c r="FK161" s="59" t="str">
        <f t="shared" si="221"/>
        <v/>
      </c>
      <c r="FL161" s="59">
        <f t="shared" si="222"/>
        <v>5.0474347203441505</v>
      </c>
      <c r="FM161" s="59">
        <f t="shared" si="223"/>
        <v>9.3027199081660079</v>
      </c>
      <c r="FN161" s="59" t="str">
        <f t="shared" si="224"/>
        <v/>
      </c>
      <c r="FO161" s="59" t="str">
        <f t="shared" si="225"/>
        <v/>
      </c>
      <c r="FP161" s="59">
        <f t="shared" si="226"/>
        <v>9.4970033387929504</v>
      </c>
      <c r="FQ161" s="66">
        <f t="shared" si="227"/>
        <v>81.200276753041038</v>
      </c>
      <c r="FR161" s="331">
        <f t="shared" si="247"/>
        <v>0.81261310053146218</v>
      </c>
      <c r="FS161" s="331">
        <f t="shared" si="228"/>
        <v>0.81261310053146218</v>
      </c>
      <c r="FT161" s="400">
        <f t="shared" si="229"/>
        <v>0</v>
      </c>
      <c r="FU161" s="400">
        <f t="shared" si="230"/>
        <v>1</v>
      </c>
      <c r="FV161" s="400">
        <f t="shared" si="231"/>
        <v>0</v>
      </c>
      <c r="FW161" s="402">
        <f t="shared" si="232"/>
        <v>0</v>
      </c>
      <c r="FX161" s="222">
        <f t="shared" si="233"/>
        <v>78.520431122380927</v>
      </c>
      <c r="FY161" s="222">
        <f t="shared" si="234"/>
        <v>0</v>
      </c>
      <c r="FZ161" s="222">
        <f t="shared" si="235"/>
        <v>0</v>
      </c>
      <c r="GA161" s="221">
        <f t="shared" si="236"/>
        <v>81.200276753041038</v>
      </c>
      <c r="GB161" s="222">
        <f t="shared" si="237"/>
        <v>0</v>
      </c>
      <c r="GC161" s="222">
        <f t="shared" si="238"/>
        <v>0</v>
      </c>
      <c r="GD161" s="222">
        <f t="shared" si="239"/>
        <v>0</v>
      </c>
      <c r="GE161" s="222">
        <f t="shared" si="240"/>
        <v>0</v>
      </c>
      <c r="GF161" s="222">
        <f t="shared" si="241"/>
        <v>0</v>
      </c>
      <c r="GG161" s="398">
        <f t="shared" si="242"/>
        <v>0</v>
      </c>
      <c r="GH161" s="399">
        <f t="shared" si="243"/>
        <v>0</v>
      </c>
      <c r="GI161" s="398" t="str">
        <f t="shared" si="244"/>
        <v>Na</v>
      </c>
      <c r="GJ161" s="398" t="str">
        <f t="shared" si="245"/>
        <v>Cl</v>
      </c>
    </row>
    <row r="162" spans="1:192" s="69" customFormat="1">
      <c r="A162" s="54">
        <f t="shared" si="172"/>
        <v>157</v>
      </c>
      <c r="B162" s="166" t="s">
        <v>120</v>
      </c>
      <c r="C162" s="166" t="s">
        <v>189</v>
      </c>
      <c r="D162" s="166"/>
      <c r="E162" s="166"/>
      <c r="F162" s="435">
        <v>3535740</v>
      </c>
      <c r="G162" s="435">
        <v>5609710</v>
      </c>
      <c r="H162" s="434">
        <f t="shared" si="173"/>
        <v>535651.27399999998</v>
      </c>
      <c r="I162" s="437">
        <f t="shared" si="174"/>
        <v>5607905.9060000004</v>
      </c>
      <c r="J162" s="435">
        <v>251</v>
      </c>
      <c r="K162" s="379" t="s">
        <v>1355</v>
      </c>
      <c r="L162" s="171">
        <v>310</v>
      </c>
      <c r="M162" s="171"/>
      <c r="N162" s="408"/>
      <c r="O162" s="171"/>
      <c r="P162" s="171"/>
      <c r="Q162" s="64" t="s">
        <v>1361</v>
      </c>
      <c r="R162" s="166" t="s">
        <v>1434</v>
      </c>
      <c r="S162" s="166" t="s">
        <v>1346</v>
      </c>
      <c r="T162" s="499" t="str">
        <f t="shared" si="175"/>
        <v>-</v>
      </c>
      <c r="U162" s="499" t="str">
        <f t="shared" si="176"/>
        <v>-</v>
      </c>
      <c r="V162" s="499" t="str">
        <f t="shared" si="177"/>
        <v>B</v>
      </c>
      <c r="W162" s="499" t="str">
        <f t="shared" si="246"/>
        <v>A</v>
      </c>
      <c r="X162" s="529" t="str">
        <f t="shared" si="171"/>
        <v>Na</v>
      </c>
      <c r="Y162" s="530" t="str">
        <f t="shared" si="170"/>
        <v>Cl</v>
      </c>
      <c r="Z162" s="183" t="s">
        <v>1479</v>
      </c>
      <c r="AA162" s="193" t="s">
        <v>1585</v>
      </c>
      <c r="AB162" s="200">
        <v>2</v>
      </c>
      <c r="AC162" s="117" t="s">
        <v>1586</v>
      </c>
      <c r="AD162" s="170" t="s">
        <v>1602</v>
      </c>
      <c r="AE162" s="125" t="s">
        <v>2718</v>
      </c>
      <c r="AF162" s="392">
        <v>14.8</v>
      </c>
      <c r="AG162" s="408"/>
      <c r="AH162" s="408">
        <v>6.03</v>
      </c>
      <c r="AI162" s="392"/>
      <c r="AJ162" s="408"/>
      <c r="AK162" s="408"/>
      <c r="AL162" s="408"/>
      <c r="AM162" s="392">
        <v>1.74</v>
      </c>
      <c r="AN162" s="168"/>
      <c r="AO162" s="165"/>
      <c r="AP162" s="171"/>
      <c r="AQ162" s="168">
        <v>45384</v>
      </c>
      <c r="AR162" s="168">
        <v>47593.5</v>
      </c>
      <c r="AS162" s="507">
        <f t="shared" si="168"/>
        <v>47642.725599999991</v>
      </c>
      <c r="AT162" s="509">
        <f t="shared" si="169"/>
        <v>1.1782499863508755</v>
      </c>
      <c r="AU162" s="189">
        <v>15540</v>
      </c>
      <c r="AV162" s="168">
        <v>416.1</v>
      </c>
      <c r="AW162" s="165">
        <v>1552.55</v>
      </c>
      <c r="AX162" s="168">
        <v>23313</v>
      </c>
      <c r="AY162" s="168">
        <v>3560.5</v>
      </c>
      <c r="AZ162" s="167">
        <v>2842.6</v>
      </c>
      <c r="BA162" s="168">
        <v>6.35</v>
      </c>
      <c r="BB162" s="168">
        <v>313</v>
      </c>
      <c r="BC162" s="168">
        <v>13.82</v>
      </c>
      <c r="BD162" s="168">
        <v>1.35</v>
      </c>
      <c r="BE162" s="168">
        <v>21.22</v>
      </c>
      <c r="BF162" s="168">
        <v>1.24</v>
      </c>
      <c r="BG162" s="168">
        <v>0.21</v>
      </c>
      <c r="BH162" s="168">
        <v>0</v>
      </c>
      <c r="BI162" s="168">
        <v>1E-3</v>
      </c>
      <c r="BJ162" s="168">
        <v>0.54</v>
      </c>
      <c r="BK162" s="168">
        <v>0</v>
      </c>
      <c r="BL162" s="165"/>
      <c r="BM162" s="168">
        <v>11.44</v>
      </c>
      <c r="BN162" s="167">
        <v>38.03</v>
      </c>
      <c r="BO162" s="168"/>
      <c r="BP162" s="168">
        <v>10500</v>
      </c>
      <c r="BQ162" s="168">
        <v>19.8</v>
      </c>
      <c r="BR162" s="168">
        <v>1</v>
      </c>
      <c r="BS162" s="168"/>
      <c r="BT162" s="168"/>
      <c r="BU162" s="168"/>
      <c r="BV162" s="168"/>
      <c r="BW162" s="168"/>
      <c r="BX162" s="168">
        <v>50</v>
      </c>
      <c r="BY162" s="168"/>
      <c r="BZ162" s="168"/>
      <c r="CA162" s="168"/>
      <c r="CB162" s="168"/>
      <c r="CC162" s="168"/>
      <c r="CD162" s="168"/>
      <c r="CE162" s="168"/>
      <c r="CF162" s="165"/>
      <c r="CG162" s="168"/>
      <c r="CH162" s="168">
        <v>53.8</v>
      </c>
      <c r="CI162" s="168"/>
      <c r="CJ162" s="168"/>
      <c r="CK162" s="168"/>
      <c r="CL162" s="167">
        <v>150</v>
      </c>
      <c r="CM162" s="168"/>
      <c r="CN162" s="180">
        <v>3785</v>
      </c>
      <c r="CO162" s="165"/>
      <c r="CP162" s="168"/>
      <c r="CQ162" s="167"/>
      <c r="CR162" s="168"/>
      <c r="CS162" s="168"/>
      <c r="CT162" s="168"/>
      <c r="CU162" s="168"/>
      <c r="CV162" s="168"/>
      <c r="CW162" s="168"/>
      <c r="CX162" s="168"/>
      <c r="CY162" s="168"/>
      <c r="CZ162" s="168"/>
      <c r="DA162" s="167"/>
      <c r="DB162" s="182"/>
      <c r="DC162" s="182"/>
      <c r="DD162" s="182"/>
      <c r="DE162" s="182"/>
      <c r="DF162" s="182"/>
      <c r="DG162" s="182"/>
      <c r="DH162" s="182"/>
      <c r="DI162" s="180"/>
      <c r="DJ162" s="180"/>
      <c r="DK162" s="180"/>
      <c r="DL162" s="180"/>
      <c r="DM162" s="180"/>
      <c r="DN162" s="180"/>
      <c r="DO162" s="180"/>
      <c r="DP162" s="180"/>
      <c r="DQ162" s="180"/>
      <c r="DR162" s="180"/>
      <c r="DS162" s="181"/>
      <c r="DT162" s="402">
        <f t="shared" si="178"/>
        <v>0</v>
      </c>
      <c r="DU162" s="100">
        <f t="shared" si="179"/>
        <v>0</v>
      </c>
      <c r="DV162" s="100">
        <f t="shared" si="180"/>
        <v>0</v>
      </c>
      <c r="DW162" s="100">
        <f t="shared" si="181"/>
        <v>1</v>
      </c>
      <c r="DX162" s="100">
        <f t="shared" si="182"/>
        <v>0</v>
      </c>
      <c r="DY162" s="229">
        <f t="shared" si="183"/>
        <v>0</v>
      </c>
      <c r="DZ162" s="100">
        <f t="shared" si="184"/>
        <v>1</v>
      </c>
      <c r="EA162" s="400">
        <f t="shared" si="185"/>
        <v>0</v>
      </c>
      <c r="EB162" s="402">
        <f t="shared" si="186"/>
        <v>0</v>
      </c>
      <c r="EC162" s="19">
        <f t="shared" si="187"/>
        <v>0</v>
      </c>
      <c r="ED162" s="19">
        <f t="shared" si="188"/>
        <v>0</v>
      </c>
      <c r="EE162" s="19">
        <f t="shared" si="189"/>
        <v>1</v>
      </c>
      <c r="EF162" s="402">
        <f t="shared" si="190"/>
        <v>0</v>
      </c>
      <c r="EG162" s="400">
        <f t="shared" si="191"/>
        <v>0</v>
      </c>
      <c r="EH162" s="400">
        <f t="shared" si="192"/>
        <v>1</v>
      </c>
      <c r="EI162" s="402">
        <f t="shared" si="193"/>
        <v>0</v>
      </c>
      <c r="EJ162" s="229">
        <f t="shared" si="194"/>
        <v>3</v>
      </c>
      <c r="EK162" s="398">
        <f t="shared" si="195"/>
        <v>15540</v>
      </c>
      <c r="EL162" s="398">
        <f t="shared" si="196"/>
        <v>313</v>
      </c>
      <c r="EM162" s="398">
        <f t="shared" si="197"/>
        <v>416.1</v>
      </c>
      <c r="EN162" s="398">
        <f t="shared" si="198"/>
        <v>1552.55</v>
      </c>
      <c r="EO162" s="398">
        <f t="shared" si="199"/>
        <v>1.24</v>
      </c>
      <c r="EP162" s="398">
        <f t="shared" si="200"/>
        <v>21.22</v>
      </c>
      <c r="EQ162" s="398">
        <f t="shared" si="201"/>
        <v>2842.6</v>
      </c>
      <c r="ER162" s="398" t="str">
        <f t="shared" si="202"/>
        <v/>
      </c>
      <c r="ES162" s="398">
        <f t="shared" si="203"/>
        <v>0.54</v>
      </c>
      <c r="ET162" s="398">
        <f t="shared" si="204"/>
        <v>3560.5</v>
      </c>
      <c r="EU162" s="172">
        <f t="shared" si="205"/>
        <v>23313</v>
      </c>
      <c r="EV162" s="57">
        <f t="shared" si="206"/>
        <v>675.9519439055581</v>
      </c>
      <c r="EW162" s="57">
        <f t="shared" si="207"/>
        <v>8.0051150895140655</v>
      </c>
      <c r="EX162" s="57">
        <f t="shared" si="208"/>
        <v>34.239868339847774</v>
      </c>
      <c r="EY162" s="57">
        <f t="shared" si="209"/>
        <v>77.476420979090761</v>
      </c>
      <c r="EZ162" s="57">
        <f t="shared" si="210"/>
        <v>4.5218342601878014E-2</v>
      </c>
      <c r="FA162" s="57">
        <f t="shared" si="211"/>
        <v>1.1399409078699974</v>
      </c>
      <c r="FB162" s="57">
        <f t="shared" si="212"/>
        <v>46.586940382286279</v>
      </c>
      <c r="FC162" s="57" t="str">
        <f t="shared" si="213"/>
        <v/>
      </c>
      <c r="FD162" s="57">
        <f t="shared" si="214"/>
        <v>8.7089891282785721E-3</v>
      </c>
      <c r="FE162" s="57">
        <f t="shared" si="215"/>
        <v>74.128745214058341</v>
      </c>
      <c r="FF162" s="56">
        <f t="shared" si="216"/>
        <v>657.57481736383374</v>
      </c>
      <c r="FG162" s="59">
        <f t="shared" si="217"/>
        <v>84.827097594971619</v>
      </c>
      <c r="FH162" s="59">
        <f t="shared" si="218"/>
        <v>1.004584253480695</v>
      </c>
      <c r="FI162" s="59">
        <f t="shared" si="219"/>
        <v>4.296856721088222</v>
      </c>
      <c r="FJ162" s="59">
        <f t="shared" si="220"/>
        <v>9.7227324855813606</v>
      </c>
      <c r="FK162" s="59">
        <f t="shared" si="221"/>
        <v>5.6745761226899985E-3</v>
      </c>
      <c r="FL162" s="59">
        <f t="shared" si="222"/>
        <v>0.14305436875539063</v>
      </c>
      <c r="FM162" s="59">
        <f t="shared" si="223"/>
        <v>5.9857365479795259</v>
      </c>
      <c r="FN162" s="59" t="str">
        <f t="shared" si="224"/>
        <v/>
      </c>
      <c r="FO162" s="59">
        <f t="shared" si="225"/>
        <v>1.1189769942675746E-3</v>
      </c>
      <c r="FP162" s="59">
        <f t="shared" si="226"/>
        <v>9.5244533305382042</v>
      </c>
      <c r="FQ162" s="66">
        <f t="shared" si="227"/>
        <v>84.488691144487987</v>
      </c>
      <c r="FR162" s="331">
        <f t="shared" si="247"/>
        <v>1.1782499863508755</v>
      </c>
      <c r="FS162" s="331">
        <f t="shared" si="228"/>
        <v>1.1782499863508755</v>
      </c>
      <c r="FT162" s="400">
        <f t="shared" si="229"/>
        <v>0</v>
      </c>
      <c r="FU162" s="400">
        <f t="shared" si="230"/>
        <v>1</v>
      </c>
      <c r="FV162" s="400">
        <f t="shared" si="231"/>
        <v>0</v>
      </c>
      <c r="FW162" s="402">
        <f t="shared" si="232"/>
        <v>0</v>
      </c>
      <c r="FX162" s="222">
        <f t="shared" si="233"/>
        <v>84.827097594971619</v>
      </c>
      <c r="FY162" s="222">
        <f t="shared" si="234"/>
        <v>0</v>
      </c>
      <c r="FZ162" s="222">
        <f t="shared" si="235"/>
        <v>0</v>
      </c>
      <c r="GA162" s="221">
        <f t="shared" si="236"/>
        <v>84.488691144487987</v>
      </c>
      <c r="GB162" s="222">
        <f t="shared" si="237"/>
        <v>0</v>
      </c>
      <c r="GC162" s="222">
        <f t="shared" si="238"/>
        <v>0</v>
      </c>
      <c r="GD162" s="222">
        <f t="shared" si="239"/>
        <v>0</v>
      </c>
      <c r="GE162" s="222">
        <f t="shared" si="240"/>
        <v>0</v>
      </c>
      <c r="GF162" s="222">
        <f t="shared" si="241"/>
        <v>0</v>
      </c>
      <c r="GG162" s="398">
        <f t="shared" si="242"/>
        <v>0</v>
      </c>
      <c r="GH162" s="399">
        <f t="shared" si="243"/>
        <v>0</v>
      </c>
      <c r="GI162" s="398" t="str">
        <f t="shared" si="244"/>
        <v>Na</v>
      </c>
      <c r="GJ162" s="398" t="str">
        <f t="shared" si="245"/>
        <v>Cl</v>
      </c>
    </row>
    <row r="163" spans="1:192" ht="14.25">
      <c r="A163" s="54">
        <f t="shared" si="172"/>
        <v>158</v>
      </c>
      <c r="B163" s="65" t="s">
        <v>120</v>
      </c>
      <c r="C163" s="91" t="s">
        <v>189</v>
      </c>
      <c r="D163" s="91"/>
      <c r="E163" s="91"/>
      <c r="F163" s="435">
        <v>3535740</v>
      </c>
      <c r="G163" s="435">
        <v>5609710</v>
      </c>
      <c r="H163" s="434">
        <f t="shared" si="173"/>
        <v>535651.27399999998</v>
      </c>
      <c r="I163" s="437">
        <f t="shared" si="174"/>
        <v>5607905.9060000004</v>
      </c>
      <c r="J163" s="435">
        <v>251</v>
      </c>
      <c r="K163" s="379" t="s">
        <v>1355</v>
      </c>
      <c r="L163" s="171">
        <v>310</v>
      </c>
      <c r="M163" s="171"/>
      <c r="O163" s="171"/>
      <c r="P163" s="171"/>
      <c r="Q163" s="64" t="s">
        <v>1361</v>
      </c>
      <c r="R163" s="166" t="s">
        <v>1434</v>
      </c>
      <c r="S163" s="166" t="s">
        <v>1346</v>
      </c>
      <c r="T163" s="499" t="str">
        <f t="shared" si="175"/>
        <v>-</v>
      </c>
      <c r="U163" s="499" t="str">
        <f t="shared" si="176"/>
        <v>-</v>
      </c>
      <c r="V163" s="499" t="str">
        <f t="shared" si="177"/>
        <v>-</v>
      </c>
      <c r="W163" s="499" t="str">
        <f t="shared" si="246"/>
        <v>-</v>
      </c>
      <c r="X163" s="529" t="str">
        <f t="shared" si="171"/>
        <v/>
      </c>
      <c r="Y163" s="530" t="str">
        <f t="shared" si="170"/>
        <v/>
      </c>
      <c r="Z163" s="404"/>
      <c r="AA163" s="177">
        <v>32266</v>
      </c>
      <c r="AB163" s="176">
        <v>3</v>
      </c>
      <c r="AC163" s="65" t="s">
        <v>970</v>
      </c>
      <c r="AD163" s="65" t="s">
        <v>1603</v>
      </c>
      <c r="AE163" s="61" t="s">
        <v>1604</v>
      </c>
      <c r="AF163" s="392" t="s">
        <v>3116</v>
      </c>
      <c r="AG163" s="408"/>
      <c r="AH163" s="408"/>
      <c r="AI163" s="556"/>
      <c r="AJ163" s="408"/>
      <c r="AK163" s="408"/>
      <c r="AL163" s="408"/>
      <c r="AM163" s="392"/>
      <c r="AN163" s="168"/>
      <c r="AO163" s="401"/>
      <c r="AP163" s="171"/>
      <c r="AQ163" s="69"/>
      <c r="AR163" s="69"/>
      <c r="AS163" s="508"/>
      <c r="AT163" s="511"/>
      <c r="AU163" s="403"/>
      <c r="AV163" s="403"/>
      <c r="AW163" s="55"/>
      <c r="AX163" s="403"/>
      <c r="AY163" s="403"/>
      <c r="AZ163" s="53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401"/>
      <c r="BM163" s="69"/>
      <c r="BN163" s="70"/>
      <c r="BO163" s="143"/>
      <c r="BP163" s="557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1"/>
      <c r="CG163" s="143"/>
      <c r="CH163" s="143"/>
      <c r="CI163" s="143"/>
      <c r="CJ163" s="143"/>
      <c r="CK163" s="143"/>
      <c r="CL163" s="144"/>
      <c r="CM163" s="143"/>
      <c r="CN163" s="143" t="s">
        <v>3116</v>
      </c>
      <c r="CO163" s="141"/>
      <c r="CP163" s="69"/>
      <c r="CQ163" s="70"/>
      <c r="CR163" s="69"/>
      <c r="CS163" s="69"/>
      <c r="CT163" s="69"/>
      <c r="CU163" s="69"/>
      <c r="CV163" s="69"/>
      <c r="CW163" s="69"/>
      <c r="CX163" s="69"/>
      <c r="CY163" s="69"/>
      <c r="CZ163" s="69"/>
      <c r="DA163" s="70"/>
      <c r="DB163" s="370">
        <v>-68</v>
      </c>
      <c r="DC163" s="141" t="s">
        <v>1605</v>
      </c>
      <c r="DD163" s="182">
        <v>0.55000000000000004</v>
      </c>
      <c r="DE163" s="475">
        <v>-3.5</v>
      </c>
      <c r="DF163" s="182"/>
      <c r="DG163" s="182">
        <v>-9.91</v>
      </c>
      <c r="DH163" s="182"/>
      <c r="DI163" s="180"/>
      <c r="DJ163" s="180">
        <f>SUM(DK163:DM163)</f>
        <v>3.36</v>
      </c>
      <c r="DK163" s="180">
        <v>1.2</v>
      </c>
      <c r="DL163" s="180">
        <v>1.28</v>
      </c>
      <c r="DM163" s="180">
        <v>0.88</v>
      </c>
      <c r="DN163" s="180"/>
      <c r="DO163" s="180"/>
      <c r="DP163" s="180"/>
      <c r="DQ163" s="180"/>
      <c r="DR163" s="180"/>
      <c r="DS163" s="181"/>
      <c r="DT163" s="402">
        <f t="shared" si="178"/>
        <v>0</v>
      </c>
      <c r="DU163" s="100">
        <f t="shared" si="179"/>
        <v>0</v>
      </c>
      <c r="DV163" s="100">
        <f t="shared" si="180"/>
        <v>0</v>
      </c>
      <c r="DW163" s="100">
        <f t="shared" si="181"/>
        <v>1</v>
      </c>
      <c r="DX163" s="100">
        <f t="shared" si="182"/>
        <v>0</v>
      </c>
      <c r="DY163" s="229">
        <f t="shared" si="183"/>
        <v>0</v>
      </c>
      <c r="DZ163" s="100">
        <f t="shared" si="184"/>
        <v>0</v>
      </c>
      <c r="EA163" s="400">
        <f t="shared" si="185"/>
        <v>0</v>
      </c>
      <c r="EB163" s="402">
        <f t="shared" si="186"/>
        <v>1</v>
      </c>
      <c r="EC163" s="19">
        <f t="shared" si="187"/>
        <v>0</v>
      </c>
      <c r="ED163" s="19">
        <f t="shared" si="188"/>
        <v>0</v>
      </c>
      <c r="EE163" s="19">
        <f t="shared" si="189"/>
        <v>0</v>
      </c>
      <c r="EF163" s="402">
        <f t="shared" si="190"/>
        <v>1</v>
      </c>
      <c r="EG163" s="400">
        <f t="shared" si="191"/>
        <v>0</v>
      </c>
      <c r="EH163" s="400">
        <f t="shared" si="192"/>
        <v>0</v>
      </c>
      <c r="EI163" s="402">
        <f t="shared" si="193"/>
        <v>1</v>
      </c>
      <c r="EJ163" s="229">
        <f t="shared" si="194"/>
        <v>1</v>
      </c>
      <c r="EK163" s="398" t="str">
        <f t="shared" si="195"/>
        <v/>
      </c>
      <c r="EL163" s="398" t="str">
        <f t="shared" si="196"/>
        <v/>
      </c>
      <c r="EM163" s="398" t="str">
        <f t="shared" si="197"/>
        <v/>
      </c>
      <c r="EN163" s="398" t="str">
        <f t="shared" si="198"/>
        <v/>
      </c>
      <c r="EO163" s="398" t="str">
        <f t="shared" si="199"/>
        <v/>
      </c>
      <c r="EP163" s="398" t="str">
        <f t="shared" si="200"/>
        <v/>
      </c>
      <c r="EQ163" s="398" t="str">
        <f t="shared" si="201"/>
        <v/>
      </c>
      <c r="ER163" s="398" t="str">
        <f t="shared" si="202"/>
        <v/>
      </c>
      <c r="ES163" s="398" t="str">
        <f t="shared" si="203"/>
        <v/>
      </c>
      <c r="ET163" s="398" t="str">
        <f t="shared" si="204"/>
        <v/>
      </c>
      <c r="EU163" s="172" t="str">
        <f t="shared" si="205"/>
        <v/>
      </c>
      <c r="EV163" s="57" t="str">
        <f t="shared" si="206"/>
        <v/>
      </c>
      <c r="EW163" s="57" t="str">
        <f t="shared" si="207"/>
        <v/>
      </c>
      <c r="EX163" s="57" t="str">
        <f t="shared" si="208"/>
        <v/>
      </c>
      <c r="EY163" s="57" t="str">
        <f t="shared" si="209"/>
        <v/>
      </c>
      <c r="EZ163" s="57" t="str">
        <f t="shared" si="210"/>
        <v/>
      </c>
      <c r="FA163" s="57" t="str">
        <f t="shared" si="211"/>
        <v/>
      </c>
      <c r="FB163" s="57" t="str">
        <f t="shared" si="212"/>
        <v/>
      </c>
      <c r="FC163" s="57" t="str">
        <f t="shared" si="213"/>
        <v/>
      </c>
      <c r="FD163" s="57" t="str">
        <f t="shared" si="214"/>
        <v/>
      </c>
      <c r="FE163" s="57" t="str">
        <f t="shared" si="215"/>
        <v/>
      </c>
      <c r="FF163" s="56" t="str">
        <f t="shared" si="216"/>
        <v/>
      </c>
      <c r="FG163" s="59" t="str">
        <f t="shared" si="217"/>
        <v/>
      </c>
      <c r="FH163" s="59" t="str">
        <f t="shared" si="218"/>
        <v/>
      </c>
      <c r="FI163" s="59" t="str">
        <f t="shared" si="219"/>
        <v/>
      </c>
      <c r="FJ163" s="59" t="str">
        <f t="shared" si="220"/>
        <v/>
      </c>
      <c r="FK163" s="59" t="str">
        <f t="shared" si="221"/>
        <v/>
      </c>
      <c r="FL163" s="59" t="str">
        <f t="shared" si="222"/>
        <v/>
      </c>
      <c r="FM163" s="59" t="str">
        <f t="shared" si="223"/>
        <v/>
      </c>
      <c r="FN163" s="59" t="str">
        <f t="shared" si="224"/>
        <v/>
      </c>
      <c r="FO163" s="59" t="str">
        <f t="shared" si="225"/>
        <v/>
      </c>
      <c r="FP163" s="59" t="str">
        <f t="shared" si="226"/>
        <v/>
      </c>
      <c r="FQ163" s="66" t="str">
        <f t="shared" si="227"/>
        <v/>
      </c>
      <c r="FR163" s="331" t="str">
        <f t="shared" si="247"/>
        <v/>
      </c>
      <c r="FS163" s="331">
        <f t="shared" si="228"/>
        <v>0</v>
      </c>
      <c r="FT163" s="400">
        <f t="shared" si="229"/>
        <v>1</v>
      </c>
      <c r="FU163" s="400">
        <f t="shared" si="230"/>
        <v>0</v>
      </c>
      <c r="FV163" s="400">
        <f t="shared" si="231"/>
        <v>0</v>
      </c>
      <c r="FW163" s="402">
        <f t="shared" si="232"/>
        <v>0</v>
      </c>
      <c r="FX163" s="222">
        <f t="shared" si="233"/>
        <v>0</v>
      </c>
      <c r="FY163" s="222">
        <f t="shared" si="234"/>
        <v>0</v>
      </c>
      <c r="FZ163" s="222">
        <f t="shared" si="235"/>
        <v>0</v>
      </c>
      <c r="GA163" s="221">
        <f t="shared" si="236"/>
        <v>0</v>
      </c>
      <c r="GB163" s="222">
        <f t="shared" si="237"/>
        <v>0</v>
      </c>
      <c r="GC163" s="222">
        <f t="shared" si="238"/>
        <v>0</v>
      </c>
      <c r="GD163" s="222">
        <f t="shared" si="239"/>
        <v>0</v>
      </c>
      <c r="GE163" s="222">
        <f t="shared" si="240"/>
        <v>0</v>
      </c>
      <c r="GF163" s="222">
        <f t="shared" si="241"/>
        <v>0</v>
      </c>
      <c r="GG163" s="398">
        <f t="shared" si="242"/>
        <v>0</v>
      </c>
      <c r="GH163" s="399">
        <f t="shared" si="243"/>
        <v>0</v>
      </c>
      <c r="GI163" s="398" t="str">
        <f t="shared" si="244"/>
        <v/>
      </c>
      <c r="GJ163" s="398" t="str">
        <f t="shared" si="245"/>
        <v/>
      </c>
    </row>
    <row r="164" spans="1:192">
      <c r="A164" s="54">
        <f t="shared" si="172"/>
        <v>159</v>
      </c>
      <c r="B164" s="381" t="s">
        <v>120</v>
      </c>
      <c r="C164" s="116" t="s">
        <v>448</v>
      </c>
      <c r="D164" s="116"/>
      <c r="E164" s="116"/>
      <c r="F164" s="115">
        <v>3535700</v>
      </c>
      <c r="G164" s="115">
        <v>5609860</v>
      </c>
      <c r="H164" s="410">
        <f t="shared" si="173"/>
        <v>535611.28999999992</v>
      </c>
      <c r="I164" s="102">
        <f t="shared" si="174"/>
        <v>5608055.8459999999</v>
      </c>
      <c r="J164" s="435">
        <v>260</v>
      </c>
      <c r="K164" s="379" t="s">
        <v>1355</v>
      </c>
      <c r="L164" s="407">
        <v>102</v>
      </c>
      <c r="M164" s="378"/>
      <c r="O164" s="407"/>
      <c r="P164" s="407"/>
      <c r="Q164" s="64" t="s">
        <v>1361</v>
      </c>
      <c r="R164" s="166" t="s">
        <v>1434</v>
      </c>
      <c r="S164" s="166" t="s">
        <v>1346</v>
      </c>
      <c r="T164" s="499" t="str">
        <f t="shared" si="175"/>
        <v>-</v>
      </c>
      <c r="U164" s="499" t="str">
        <f t="shared" si="176"/>
        <v>M</v>
      </c>
      <c r="V164" s="499" t="str">
        <f t="shared" si="177"/>
        <v>-</v>
      </c>
      <c r="W164" s="499" t="str">
        <f t="shared" si="246"/>
        <v>A</v>
      </c>
      <c r="X164" s="529" t="str">
        <f t="shared" si="171"/>
        <v>Na</v>
      </c>
      <c r="Y164" s="530" t="str">
        <f t="shared" si="170"/>
        <v>Cl</v>
      </c>
      <c r="Z164" s="119" t="s">
        <v>1446</v>
      </c>
      <c r="AA164" s="377" t="s">
        <v>1467</v>
      </c>
      <c r="AB164" s="405">
        <v>1</v>
      </c>
      <c r="AC164" s="117"/>
      <c r="AD164" s="380" t="s">
        <v>1596</v>
      </c>
      <c r="AE164" s="125" t="s">
        <v>2716</v>
      </c>
      <c r="AF164" s="223">
        <v>11</v>
      </c>
      <c r="AG164" s="377"/>
      <c r="AH164" s="377"/>
      <c r="AI164" s="379"/>
      <c r="AJ164" s="377"/>
      <c r="AK164" s="377"/>
      <c r="AL164" s="377"/>
      <c r="AM164" s="442" t="s">
        <v>1600</v>
      </c>
      <c r="AN164" s="117"/>
      <c r="AO164" s="116"/>
      <c r="AP164" s="378"/>
      <c r="AQ164" s="117"/>
      <c r="AR164" s="384">
        <v>10785</v>
      </c>
      <c r="AS164" s="507">
        <f t="shared" ref="AS164:AS176" si="248">SUM(AU164:BN164)+SUM(BO164:CL164)/1000</f>
        <v>10759</v>
      </c>
      <c r="AT164" s="509">
        <f t="shared" ref="AT164:AT176" si="249">FR164</f>
        <v>-3.8364410746433632E-2</v>
      </c>
      <c r="AU164" s="117">
        <v>3388</v>
      </c>
      <c r="AV164" s="117">
        <v>96</v>
      </c>
      <c r="AW164" s="116">
        <v>385</v>
      </c>
      <c r="AX164" s="381">
        <v>5212</v>
      </c>
      <c r="AY164" s="117">
        <v>851</v>
      </c>
      <c r="AZ164" s="118">
        <v>741</v>
      </c>
      <c r="BA164" s="117"/>
      <c r="BB164" s="117">
        <v>84</v>
      </c>
      <c r="BC164" s="117"/>
      <c r="BD164" s="117"/>
      <c r="BE164" s="117">
        <v>2</v>
      </c>
      <c r="BF164" s="117"/>
      <c r="BG164" s="117"/>
      <c r="BH164" s="117"/>
      <c r="BI164" s="117"/>
      <c r="BJ164" s="117"/>
      <c r="BK164" s="117"/>
      <c r="BL164" s="116"/>
      <c r="BM164" s="117"/>
      <c r="BN164" s="118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247"/>
      <c r="CG164" s="114"/>
      <c r="CH164" s="114"/>
      <c r="CI164" s="114"/>
      <c r="CJ164" s="114"/>
      <c r="CK164" s="114"/>
      <c r="CL164" s="137"/>
      <c r="CM164" s="114"/>
      <c r="CN164" s="114">
        <v>1730</v>
      </c>
      <c r="CO164" s="247"/>
      <c r="CP164" s="117"/>
      <c r="CQ164" s="118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8"/>
      <c r="DB164" s="111"/>
      <c r="DC164" s="111"/>
      <c r="DD164" s="121"/>
      <c r="DE164" s="111"/>
      <c r="DF164" s="111"/>
      <c r="DG164" s="111"/>
      <c r="DH164" s="111"/>
      <c r="DI164" s="111"/>
      <c r="DJ164" s="111"/>
      <c r="DK164" s="244"/>
      <c r="DL164" s="244"/>
      <c r="DM164" s="244"/>
      <c r="DN164" s="111"/>
      <c r="DO164" s="121"/>
      <c r="DP164" s="244"/>
      <c r="DQ164" s="241"/>
      <c r="DR164" s="244"/>
      <c r="DS164" s="472"/>
      <c r="DT164" s="402">
        <f t="shared" si="178"/>
        <v>1</v>
      </c>
      <c r="DU164" s="100">
        <f t="shared" si="179"/>
        <v>0</v>
      </c>
      <c r="DV164" s="100">
        <f t="shared" si="180"/>
        <v>0</v>
      </c>
      <c r="DW164" s="100">
        <f t="shared" si="181"/>
        <v>1</v>
      </c>
      <c r="DX164" s="100">
        <f t="shared" si="182"/>
        <v>0</v>
      </c>
      <c r="DY164" s="229">
        <f t="shared" si="183"/>
        <v>0</v>
      </c>
      <c r="DZ164" s="100">
        <f t="shared" si="184"/>
        <v>1</v>
      </c>
      <c r="EA164" s="400">
        <f t="shared" si="185"/>
        <v>0</v>
      </c>
      <c r="EB164" s="402">
        <f t="shared" si="186"/>
        <v>0</v>
      </c>
      <c r="EC164" s="19">
        <f t="shared" si="187"/>
        <v>0</v>
      </c>
      <c r="ED164" s="19">
        <f t="shared" si="188"/>
        <v>1</v>
      </c>
      <c r="EE164" s="19">
        <f t="shared" si="189"/>
        <v>0</v>
      </c>
      <c r="EF164" s="402">
        <f t="shared" si="190"/>
        <v>0</v>
      </c>
      <c r="EG164" s="400">
        <f t="shared" si="191"/>
        <v>0</v>
      </c>
      <c r="EH164" s="400">
        <f t="shared" si="192"/>
        <v>1</v>
      </c>
      <c r="EI164" s="402">
        <f t="shared" si="193"/>
        <v>0</v>
      </c>
      <c r="EJ164" s="229">
        <f t="shared" si="194"/>
        <v>3</v>
      </c>
      <c r="EK164" s="398">
        <f t="shared" si="195"/>
        <v>3388</v>
      </c>
      <c r="EL164" s="398">
        <f t="shared" si="196"/>
        <v>84</v>
      </c>
      <c r="EM164" s="398">
        <f t="shared" si="197"/>
        <v>96</v>
      </c>
      <c r="EN164" s="398">
        <f t="shared" si="198"/>
        <v>385</v>
      </c>
      <c r="EO164" s="398" t="str">
        <f t="shared" si="199"/>
        <v/>
      </c>
      <c r="EP164" s="398">
        <f t="shared" si="200"/>
        <v>2</v>
      </c>
      <c r="EQ164" s="398">
        <f t="shared" si="201"/>
        <v>741</v>
      </c>
      <c r="ER164" s="398" t="str">
        <f t="shared" si="202"/>
        <v/>
      </c>
      <c r="ES164" s="398" t="str">
        <f t="shared" si="203"/>
        <v/>
      </c>
      <c r="ET164" s="398">
        <f t="shared" si="204"/>
        <v>851</v>
      </c>
      <c r="EU164" s="172">
        <f t="shared" si="205"/>
        <v>5212</v>
      </c>
      <c r="EV164" s="57">
        <f t="shared" si="206"/>
        <v>147.36970308571628</v>
      </c>
      <c r="EW164" s="57">
        <f t="shared" si="207"/>
        <v>2.1483375959079285</v>
      </c>
      <c r="EX164" s="57">
        <f t="shared" si="208"/>
        <v>7.8996091339230619</v>
      </c>
      <c r="EY164" s="57">
        <f t="shared" si="209"/>
        <v>19.212535555666449</v>
      </c>
      <c r="EZ164" s="57" t="str">
        <f t="shared" si="210"/>
        <v/>
      </c>
      <c r="FA164" s="57">
        <f t="shared" si="211"/>
        <v>0.10744023636852001</v>
      </c>
      <c r="FB164" s="57">
        <f t="shared" si="212"/>
        <v>12.144136643662186</v>
      </c>
      <c r="FC164" s="57" t="str">
        <f t="shared" si="213"/>
        <v/>
      </c>
      <c r="FD164" s="57" t="str">
        <f t="shared" si="214"/>
        <v/>
      </c>
      <c r="FE164" s="57">
        <f t="shared" si="215"/>
        <v>17.71761330632317</v>
      </c>
      <c r="FF164" s="56">
        <f t="shared" si="216"/>
        <v>147.01153640030461</v>
      </c>
      <c r="FG164" s="59">
        <f t="shared" si="217"/>
        <v>83.383321790758487</v>
      </c>
      <c r="FH164" s="59">
        <f t="shared" si="218"/>
        <v>1.2155519168725113</v>
      </c>
      <c r="FI164" s="59">
        <f t="shared" si="219"/>
        <v>4.4696816010547105</v>
      </c>
      <c r="FJ164" s="59">
        <f t="shared" si="220"/>
        <v>10.870653880076915</v>
      </c>
      <c r="FK164" s="59" t="str">
        <f t="shared" si="221"/>
        <v/>
      </c>
      <c r="FL164" s="59">
        <f t="shared" si="222"/>
        <v>6.079081123737283E-2</v>
      </c>
      <c r="FM164" s="59">
        <f t="shared" si="223"/>
        <v>6.8660094999372854</v>
      </c>
      <c r="FN164" s="59" t="str">
        <f t="shared" si="224"/>
        <v/>
      </c>
      <c r="FO164" s="59" t="str">
        <f t="shared" si="225"/>
        <v/>
      </c>
      <c r="FP164" s="59">
        <f t="shared" si="226"/>
        <v>10.017122241531826</v>
      </c>
      <c r="FQ164" s="66">
        <f t="shared" si="227"/>
        <v>83.1168682585309</v>
      </c>
      <c r="FR164" s="331">
        <f t="shared" si="247"/>
        <v>-3.8364410746433632E-2</v>
      </c>
      <c r="FS164" s="331">
        <f t="shared" si="228"/>
        <v>3.8364410746433632E-2</v>
      </c>
      <c r="FT164" s="400">
        <f t="shared" si="229"/>
        <v>0</v>
      </c>
      <c r="FU164" s="400">
        <f t="shared" si="230"/>
        <v>1</v>
      </c>
      <c r="FV164" s="400">
        <f t="shared" si="231"/>
        <v>0</v>
      </c>
      <c r="FW164" s="402">
        <f t="shared" si="232"/>
        <v>0</v>
      </c>
      <c r="FX164" s="222">
        <f t="shared" si="233"/>
        <v>83.383321790758487</v>
      </c>
      <c r="FY164" s="222">
        <f t="shared" si="234"/>
        <v>0</v>
      </c>
      <c r="FZ164" s="222">
        <f t="shared" si="235"/>
        <v>0</v>
      </c>
      <c r="GA164" s="221">
        <f t="shared" si="236"/>
        <v>83.1168682585309</v>
      </c>
      <c r="GB164" s="222">
        <f t="shared" si="237"/>
        <v>0</v>
      </c>
      <c r="GC164" s="222">
        <f t="shared" si="238"/>
        <v>0</v>
      </c>
      <c r="GD164" s="222">
        <f t="shared" si="239"/>
        <v>0</v>
      </c>
      <c r="GE164" s="222">
        <f t="shared" si="240"/>
        <v>0</v>
      </c>
      <c r="GF164" s="222">
        <f t="shared" si="241"/>
        <v>0</v>
      </c>
      <c r="GG164" s="398">
        <f t="shared" si="242"/>
        <v>0</v>
      </c>
      <c r="GH164" s="399">
        <f t="shared" si="243"/>
        <v>0</v>
      </c>
      <c r="GI164" s="398" t="str">
        <f t="shared" si="244"/>
        <v>Na</v>
      </c>
      <c r="GJ164" s="398" t="str">
        <f t="shared" si="245"/>
        <v>Cl</v>
      </c>
    </row>
    <row r="165" spans="1:192" s="69" customFormat="1">
      <c r="A165" s="54">
        <f t="shared" si="172"/>
        <v>160</v>
      </c>
      <c r="B165" s="381" t="s">
        <v>120</v>
      </c>
      <c r="C165" s="116" t="s">
        <v>264</v>
      </c>
      <c r="D165" s="116"/>
      <c r="E165" s="116"/>
      <c r="F165" s="435">
        <v>3535810</v>
      </c>
      <c r="G165" s="435">
        <v>5610450</v>
      </c>
      <c r="H165" s="434">
        <f t="shared" si="173"/>
        <v>535721.24599999993</v>
      </c>
      <c r="I165" s="437">
        <f t="shared" si="174"/>
        <v>5608645.6100000003</v>
      </c>
      <c r="J165" s="435">
        <v>245</v>
      </c>
      <c r="K165" s="379" t="s">
        <v>1355</v>
      </c>
      <c r="L165" s="407">
        <v>4</v>
      </c>
      <c r="M165" s="378"/>
      <c r="N165" s="408"/>
      <c r="O165" s="407"/>
      <c r="P165" s="407"/>
      <c r="Q165" s="64" t="s">
        <v>1367</v>
      </c>
      <c r="R165" s="383" t="s">
        <v>468</v>
      </c>
      <c r="S165" s="134" t="s">
        <v>1346</v>
      </c>
      <c r="T165" s="499" t="str">
        <f t="shared" si="175"/>
        <v>-</v>
      </c>
      <c r="U165" s="499" t="str">
        <f t="shared" si="176"/>
        <v>M</v>
      </c>
      <c r="V165" s="499" t="str">
        <f t="shared" si="177"/>
        <v>-</v>
      </c>
      <c r="W165" s="499" t="str">
        <f t="shared" si="246"/>
        <v>A</v>
      </c>
      <c r="X165" s="529" t="str">
        <f t="shared" si="171"/>
        <v>Na</v>
      </c>
      <c r="Y165" s="530" t="str">
        <f t="shared" si="170"/>
        <v>Cl</v>
      </c>
      <c r="Z165" s="406"/>
      <c r="AA165" s="115" t="s">
        <v>1606</v>
      </c>
      <c r="AB165" s="102">
        <v>1</v>
      </c>
      <c r="AC165" s="384" t="s">
        <v>898</v>
      </c>
      <c r="AD165" s="166" t="s">
        <v>1594</v>
      </c>
      <c r="AE165" s="125" t="s">
        <v>1584</v>
      </c>
      <c r="AF165" s="238">
        <v>12.9</v>
      </c>
      <c r="AG165" s="115"/>
      <c r="AH165" s="115"/>
      <c r="AI165" s="236"/>
      <c r="AJ165" s="115">
        <v>1.0177700000000001</v>
      </c>
      <c r="AK165" s="115">
        <v>12.9</v>
      </c>
      <c r="AL165" s="115"/>
      <c r="AM165" s="236"/>
      <c r="AN165" s="384"/>
      <c r="AO165" s="381"/>
      <c r="AP165" s="407"/>
      <c r="AQ165" s="384"/>
      <c r="AR165" s="384"/>
      <c r="AS165" s="507">
        <f t="shared" si="248"/>
        <v>16981.759999999998</v>
      </c>
      <c r="AT165" s="509">
        <f t="shared" si="249"/>
        <v>-1.0121435023348428</v>
      </c>
      <c r="AU165" s="384">
        <v>4471</v>
      </c>
      <c r="AV165" s="384">
        <v>362.4</v>
      </c>
      <c r="AW165" s="381">
        <v>909.9</v>
      </c>
      <c r="AX165" s="381">
        <v>7784</v>
      </c>
      <c r="AY165" s="384">
        <v>1478</v>
      </c>
      <c r="AZ165" s="120">
        <v>1767</v>
      </c>
      <c r="BA165" s="384" t="s">
        <v>1344</v>
      </c>
      <c r="BB165" s="384">
        <v>103.8</v>
      </c>
      <c r="BC165" s="384"/>
      <c r="BD165" s="384" t="s">
        <v>1344</v>
      </c>
      <c r="BE165" s="384">
        <v>24.8</v>
      </c>
      <c r="BF165" s="384" t="s">
        <v>1344</v>
      </c>
      <c r="BG165" s="384"/>
      <c r="BH165" s="388">
        <v>5</v>
      </c>
      <c r="BI165" s="388">
        <v>5</v>
      </c>
      <c r="BJ165" s="384"/>
      <c r="BK165" s="384"/>
      <c r="BL165" s="381"/>
      <c r="BM165" s="384">
        <v>9.5</v>
      </c>
      <c r="BN165" s="120"/>
      <c r="BO165" s="147"/>
      <c r="BP165" s="147">
        <v>61360</v>
      </c>
      <c r="BQ165" s="147"/>
      <c r="BR165" s="147"/>
      <c r="BS165" s="147"/>
      <c r="BT165" s="147"/>
      <c r="BU165" s="147"/>
      <c r="BV165" s="147"/>
      <c r="BW165" s="147"/>
      <c r="BX165" s="147"/>
      <c r="BY165" s="147"/>
      <c r="BZ165" s="147"/>
      <c r="CA165" s="147"/>
      <c r="CB165" s="147"/>
      <c r="CC165" s="147"/>
      <c r="CD165" s="147"/>
      <c r="CE165" s="147"/>
      <c r="CF165" s="145"/>
      <c r="CG165" s="147"/>
      <c r="CH165" s="147"/>
      <c r="CI165" s="147"/>
      <c r="CJ165" s="147"/>
      <c r="CK165" s="147"/>
      <c r="CL165" s="148"/>
      <c r="CM165" s="147"/>
      <c r="CN165" s="147">
        <v>1161</v>
      </c>
      <c r="CO165" s="145"/>
      <c r="CP165" s="384"/>
      <c r="CQ165" s="120"/>
      <c r="CR165" s="384"/>
      <c r="CS165" s="384"/>
      <c r="CT165" s="384"/>
      <c r="CU165" s="384"/>
      <c r="CV165" s="384"/>
      <c r="CW165" s="384"/>
      <c r="CX165" s="384"/>
      <c r="CY165" s="384"/>
      <c r="CZ165" s="384"/>
      <c r="DA165" s="120"/>
      <c r="DB165" s="420"/>
      <c r="DC165" s="420"/>
      <c r="DD165" s="110"/>
      <c r="DE165" s="420"/>
      <c r="DF165" s="420"/>
      <c r="DG165" s="420"/>
      <c r="DH165" s="420"/>
      <c r="DI165" s="420"/>
      <c r="DJ165" s="420"/>
      <c r="DK165" s="180"/>
      <c r="DL165" s="180"/>
      <c r="DM165" s="180"/>
      <c r="DN165" s="420"/>
      <c r="DO165" s="110"/>
      <c r="DP165" s="180"/>
      <c r="DQ165" s="182"/>
      <c r="DR165" s="180"/>
      <c r="DS165" s="181"/>
      <c r="DT165" s="402">
        <f t="shared" si="178"/>
        <v>1</v>
      </c>
      <c r="DU165" s="100">
        <f t="shared" si="179"/>
        <v>1</v>
      </c>
      <c r="DV165" s="100">
        <f t="shared" si="180"/>
        <v>0</v>
      </c>
      <c r="DW165" s="100">
        <f t="shared" si="181"/>
        <v>0</v>
      </c>
      <c r="DX165" s="100">
        <f t="shared" si="182"/>
        <v>0</v>
      </c>
      <c r="DY165" s="229">
        <f t="shared" si="183"/>
        <v>0</v>
      </c>
      <c r="DZ165" s="100">
        <f t="shared" si="184"/>
        <v>1</v>
      </c>
      <c r="EA165" s="400">
        <f t="shared" si="185"/>
        <v>0</v>
      </c>
      <c r="EB165" s="402">
        <f t="shared" si="186"/>
        <v>0</v>
      </c>
      <c r="EC165" s="19">
        <f t="shared" si="187"/>
        <v>0</v>
      </c>
      <c r="ED165" s="19">
        <f t="shared" si="188"/>
        <v>1</v>
      </c>
      <c r="EE165" s="19">
        <f t="shared" si="189"/>
        <v>0</v>
      </c>
      <c r="EF165" s="402">
        <f t="shared" si="190"/>
        <v>0</v>
      </c>
      <c r="EG165" s="400">
        <f t="shared" si="191"/>
        <v>0</v>
      </c>
      <c r="EH165" s="400">
        <f t="shared" si="192"/>
        <v>1</v>
      </c>
      <c r="EI165" s="402">
        <f t="shared" si="193"/>
        <v>0</v>
      </c>
      <c r="EJ165" s="229">
        <f t="shared" si="194"/>
        <v>2</v>
      </c>
      <c r="EK165" s="398">
        <f t="shared" si="195"/>
        <v>4471</v>
      </c>
      <c r="EL165" s="398">
        <f t="shared" si="196"/>
        <v>103.8</v>
      </c>
      <c r="EM165" s="398">
        <f t="shared" si="197"/>
        <v>362.4</v>
      </c>
      <c r="EN165" s="398">
        <f t="shared" si="198"/>
        <v>909.9</v>
      </c>
      <c r="EO165" s="398" t="str">
        <f t="shared" si="199"/>
        <v/>
      </c>
      <c r="EP165" s="398">
        <f t="shared" si="200"/>
        <v>24.8</v>
      </c>
      <c r="EQ165" s="398">
        <f t="shared" si="201"/>
        <v>1767</v>
      </c>
      <c r="ER165" s="398" t="str">
        <f t="shared" si="202"/>
        <v/>
      </c>
      <c r="ES165" s="398" t="str">
        <f t="shared" si="203"/>
        <v/>
      </c>
      <c r="ET165" s="398">
        <f t="shared" si="204"/>
        <v>1478</v>
      </c>
      <c r="EU165" s="172">
        <f t="shared" si="205"/>
        <v>7784</v>
      </c>
      <c r="EV165" s="57">
        <f t="shared" si="206"/>
        <v>194.47755091388353</v>
      </c>
      <c r="EW165" s="57">
        <f t="shared" si="207"/>
        <v>2.6547314578005112</v>
      </c>
      <c r="EX165" s="57">
        <f t="shared" si="208"/>
        <v>29.821024480559558</v>
      </c>
      <c r="EY165" s="57">
        <f t="shared" si="209"/>
        <v>45.406457408054287</v>
      </c>
      <c r="EZ165" s="57" t="str">
        <f t="shared" si="210"/>
        <v/>
      </c>
      <c r="FA165" s="57">
        <f t="shared" si="211"/>
        <v>1.3322589309696482</v>
      </c>
      <c r="FB165" s="57">
        <f t="shared" si="212"/>
        <v>28.959095073348291</v>
      </c>
      <c r="FC165" s="57" t="str">
        <f t="shared" si="213"/>
        <v/>
      </c>
      <c r="FD165" s="57" t="str">
        <f t="shared" si="214"/>
        <v/>
      </c>
      <c r="FE165" s="57">
        <f t="shared" si="215"/>
        <v>30.771601018502519</v>
      </c>
      <c r="FF165" s="56">
        <f t="shared" si="216"/>
        <v>219.55828843821394</v>
      </c>
      <c r="FG165" s="59">
        <f t="shared" si="217"/>
        <v>71.057076726702562</v>
      </c>
      <c r="FH165" s="59">
        <f t="shared" si="218"/>
        <v>0.96997034361694678</v>
      </c>
      <c r="FI165" s="59">
        <f t="shared" si="219"/>
        <v>10.895832524764293</v>
      </c>
      <c r="FJ165" s="59">
        <f t="shared" si="220"/>
        <v>16.590347383388057</v>
      </c>
      <c r="FK165" s="59" t="str">
        <f t="shared" si="221"/>
        <v/>
      </c>
      <c r="FL165" s="59">
        <f t="shared" si="222"/>
        <v>0.48677302152814644</v>
      </c>
      <c r="FM165" s="59">
        <f t="shared" si="223"/>
        <v>10.368864035964483</v>
      </c>
      <c r="FN165" s="59" t="str">
        <f t="shared" si="224"/>
        <v/>
      </c>
      <c r="FO165" s="59" t="str">
        <f t="shared" si="225"/>
        <v/>
      </c>
      <c r="FP165" s="59">
        <f t="shared" si="226"/>
        <v>11.017835547749659</v>
      </c>
      <c r="FQ165" s="66">
        <f t="shared" si="227"/>
        <v>78.613300416285853</v>
      </c>
      <c r="FR165" s="331">
        <f t="shared" si="247"/>
        <v>-1.0121435023348428</v>
      </c>
      <c r="FS165" s="331">
        <f t="shared" si="228"/>
        <v>1.0121435023348428</v>
      </c>
      <c r="FT165" s="400">
        <f t="shared" si="229"/>
        <v>0</v>
      </c>
      <c r="FU165" s="400">
        <f t="shared" si="230"/>
        <v>1</v>
      </c>
      <c r="FV165" s="400">
        <f t="shared" si="231"/>
        <v>0</v>
      </c>
      <c r="FW165" s="402">
        <f t="shared" si="232"/>
        <v>0</v>
      </c>
      <c r="FX165" s="222">
        <f t="shared" si="233"/>
        <v>71.057076726702562</v>
      </c>
      <c r="FY165" s="222">
        <f t="shared" si="234"/>
        <v>0</v>
      </c>
      <c r="FZ165" s="222">
        <f t="shared" si="235"/>
        <v>0</v>
      </c>
      <c r="GA165" s="221">
        <f t="shared" si="236"/>
        <v>78.613300416285853</v>
      </c>
      <c r="GB165" s="222">
        <f t="shared" si="237"/>
        <v>0</v>
      </c>
      <c r="GC165" s="222">
        <f t="shared" si="238"/>
        <v>0</v>
      </c>
      <c r="GD165" s="222">
        <f t="shared" si="239"/>
        <v>0</v>
      </c>
      <c r="GE165" s="222">
        <f t="shared" si="240"/>
        <v>0</v>
      </c>
      <c r="GF165" s="222">
        <f t="shared" si="241"/>
        <v>0</v>
      </c>
      <c r="GG165" s="398">
        <f t="shared" si="242"/>
        <v>0</v>
      </c>
      <c r="GH165" s="399">
        <f t="shared" si="243"/>
        <v>0</v>
      </c>
      <c r="GI165" s="398" t="str">
        <f t="shared" si="244"/>
        <v>Na</v>
      </c>
      <c r="GJ165" s="398" t="str">
        <f t="shared" si="245"/>
        <v>Cl</v>
      </c>
    </row>
    <row r="166" spans="1:192">
      <c r="A166" s="54">
        <f t="shared" si="172"/>
        <v>161</v>
      </c>
      <c r="B166" s="381" t="s">
        <v>120</v>
      </c>
      <c r="C166" s="116" t="s">
        <v>264</v>
      </c>
      <c r="D166" s="116"/>
      <c r="E166" s="116"/>
      <c r="F166" s="435">
        <v>3535810</v>
      </c>
      <c r="G166" s="435">
        <v>5610450</v>
      </c>
      <c r="H166" s="434">
        <f t="shared" si="173"/>
        <v>535721.24599999993</v>
      </c>
      <c r="I166" s="437">
        <f t="shared" si="174"/>
        <v>5608645.6100000003</v>
      </c>
      <c r="J166" s="435">
        <v>245</v>
      </c>
      <c r="K166" s="379" t="s">
        <v>1355</v>
      </c>
      <c r="L166" s="407">
        <v>4</v>
      </c>
      <c r="M166" s="378"/>
      <c r="O166" s="407"/>
      <c r="P166" s="407"/>
      <c r="Q166" s="64" t="s">
        <v>1367</v>
      </c>
      <c r="R166" s="383" t="s">
        <v>468</v>
      </c>
      <c r="S166" s="134" t="s">
        <v>1346</v>
      </c>
      <c r="T166" s="499" t="str">
        <f t="shared" si="175"/>
        <v>-</v>
      </c>
      <c r="U166" s="499" t="str">
        <f t="shared" si="176"/>
        <v>M</v>
      </c>
      <c r="V166" s="499" t="str">
        <f t="shared" si="177"/>
        <v>-</v>
      </c>
      <c r="W166" s="499" t="str">
        <f t="shared" si="246"/>
        <v>A</v>
      </c>
      <c r="X166" s="529" t="str">
        <f t="shared" si="171"/>
        <v>Na</v>
      </c>
      <c r="Y166" s="530" t="str">
        <f t="shared" si="170"/>
        <v>Cl</v>
      </c>
      <c r="Z166" s="119" t="s">
        <v>1446</v>
      </c>
      <c r="AA166" s="377" t="s">
        <v>1467</v>
      </c>
      <c r="AB166" s="405">
        <v>2</v>
      </c>
      <c r="AC166" s="117"/>
      <c r="AD166" s="380" t="s">
        <v>1607</v>
      </c>
      <c r="AE166" s="125" t="s">
        <v>2719</v>
      </c>
      <c r="AF166" s="223">
        <v>11</v>
      </c>
      <c r="AG166" s="377"/>
      <c r="AH166" s="377"/>
      <c r="AI166" s="379"/>
      <c r="AJ166" s="377"/>
      <c r="AK166" s="377"/>
      <c r="AL166" s="377"/>
      <c r="AM166" s="236">
        <v>2</v>
      </c>
      <c r="AN166" s="117"/>
      <c r="AO166" s="116"/>
      <c r="AP166" s="378"/>
      <c r="AQ166" s="117"/>
      <c r="AR166" s="384">
        <v>10636</v>
      </c>
      <c r="AS166" s="507">
        <f t="shared" si="248"/>
        <v>10628</v>
      </c>
      <c r="AT166" s="509">
        <f t="shared" si="249"/>
        <v>7.0129674713188747E-2</v>
      </c>
      <c r="AU166" s="117">
        <v>2945</v>
      </c>
      <c r="AV166" s="117">
        <v>192</v>
      </c>
      <c r="AW166" s="116">
        <v>494</v>
      </c>
      <c r="AX166" s="381">
        <v>4716</v>
      </c>
      <c r="AY166" s="117">
        <v>863</v>
      </c>
      <c r="AZ166" s="118">
        <v>1281</v>
      </c>
      <c r="BA166" s="117"/>
      <c r="BB166" s="117">
        <v>131</v>
      </c>
      <c r="BC166" s="117"/>
      <c r="BD166" s="117"/>
      <c r="BE166" s="117">
        <v>6</v>
      </c>
      <c r="BF166" s="117"/>
      <c r="BG166" s="117"/>
      <c r="BH166" s="117"/>
      <c r="BI166" s="117"/>
      <c r="BJ166" s="117"/>
      <c r="BK166" s="117"/>
      <c r="BL166" s="116"/>
      <c r="BM166" s="117"/>
      <c r="BN166" s="118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247"/>
      <c r="CG166" s="114"/>
      <c r="CH166" s="114"/>
      <c r="CI166" s="114"/>
      <c r="CJ166" s="114"/>
      <c r="CK166" s="114"/>
      <c r="CL166" s="137"/>
      <c r="CM166" s="114"/>
      <c r="CN166" s="114">
        <v>1700</v>
      </c>
      <c r="CO166" s="247"/>
      <c r="CP166" s="117"/>
      <c r="CQ166" s="118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8"/>
      <c r="DB166" s="111"/>
      <c r="DC166" s="111"/>
      <c r="DD166" s="121"/>
      <c r="DE166" s="111"/>
      <c r="DF166" s="111"/>
      <c r="DG166" s="111"/>
      <c r="DH166" s="111"/>
      <c r="DI166" s="111"/>
      <c r="DJ166" s="111"/>
      <c r="DK166" s="244"/>
      <c r="DL166" s="244"/>
      <c r="DM166" s="244"/>
      <c r="DN166" s="111"/>
      <c r="DO166" s="121"/>
      <c r="DP166" s="244"/>
      <c r="DQ166" s="241"/>
      <c r="DR166" s="244"/>
      <c r="DS166" s="472"/>
      <c r="DT166" s="402">
        <f t="shared" si="178"/>
        <v>0</v>
      </c>
      <c r="DU166" s="100">
        <f t="shared" si="179"/>
        <v>1</v>
      </c>
      <c r="DV166" s="100">
        <f t="shared" si="180"/>
        <v>0</v>
      </c>
      <c r="DW166" s="100">
        <f t="shared" si="181"/>
        <v>0</v>
      </c>
      <c r="DX166" s="100">
        <f t="shared" si="182"/>
        <v>0</v>
      </c>
      <c r="DY166" s="229">
        <f t="shared" si="183"/>
        <v>0</v>
      </c>
      <c r="DZ166" s="100">
        <f t="shared" si="184"/>
        <v>1</v>
      </c>
      <c r="EA166" s="400">
        <f t="shared" si="185"/>
        <v>0</v>
      </c>
      <c r="EB166" s="402">
        <f t="shared" si="186"/>
        <v>0</v>
      </c>
      <c r="EC166" s="19">
        <f t="shared" si="187"/>
        <v>0</v>
      </c>
      <c r="ED166" s="19">
        <f t="shared" si="188"/>
        <v>1</v>
      </c>
      <c r="EE166" s="19">
        <f t="shared" si="189"/>
        <v>0</v>
      </c>
      <c r="EF166" s="402">
        <f t="shared" si="190"/>
        <v>0</v>
      </c>
      <c r="EG166" s="400">
        <f t="shared" si="191"/>
        <v>0</v>
      </c>
      <c r="EH166" s="400">
        <f t="shared" si="192"/>
        <v>1</v>
      </c>
      <c r="EI166" s="402">
        <f t="shared" si="193"/>
        <v>0</v>
      </c>
      <c r="EJ166" s="229">
        <f t="shared" si="194"/>
        <v>2</v>
      </c>
      <c r="EK166" s="398">
        <f t="shared" si="195"/>
        <v>2945</v>
      </c>
      <c r="EL166" s="398">
        <f t="shared" si="196"/>
        <v>131</v>
      </c>
      <c r="EM166" s="398">
        <f t="shared" si="197"/>
        <v>192</v>
      </c>
      <c r="EN166" s="398">
        <f t="shared" si="198"/>
        <v>494</v>
      </c>
      <c r="EO166" s="398" t="str">
        <f t="shared" si="199"/>
        <v/>
      </c>
      <c r="EP166" s="398">
        <f t="shared" si="200"/>
        <v>6</v>
      </c>
      <c r="EQ166" s="398">
        <f t="shared" si="201"/>
        <v>1281</v>
      </c>
      <c r="ER166" s="398" t="str">
        <f t="shared" si="202"/>
        <v/>
      </c>
      <c r="ES166" s="398" t="str">
        <f t="shared" si="203"/>
        <v/>
      </c>
      <c r="ET166" s="398">
        <f t="shared" si="204"/>
        <v>863</v>
      </c>
      <c r="EU166" s="172">
        <f t="shared" si="205"/>
        <v>4716</v>
      </c>
      <c r="EV166" s="57">
        <f t="shared" si="206"/>
        <v>128.10028795378821</v>
      </c>
      <c r="EW166" s="57">
        <f t="shared" si="207"/>
        <v>3.3503836317135551</v>
      </c>
      <c r="EX166" s="57">
        <f t="shared" si="208"/>
        <v>15.799218267846124</v>
      </c>
      <c r="EY166" s="57">
        <f t="shared" si="209"/>
        <v>24.651928738959029</v>
      </c>
      <c r="EZ166" s="57" t="str">
        <f t="shared" si="210"/>
        <v/>
      </c>
      <c r="FA166" s="57">
        <f t="shared" si="211"/>
        <v>0.32232070910556004</v>
      </c>
      <c r="FB166" s="57">
        <f t="shared" si="212"/>
        <v>20.994114764549611</v>
      </c>
      <c r="FC166" s="57" t="str">
        <f t="shared" si="213"/>
        <v/>
      </c>
      <c r="FD166" s="57" t="str">
        <f t="shared" si="214"/>
        <v/>
      </c>
      <c r="FE166" s="57">
        <f t="shared" si="215"/>
        <v>17.96745039172373</v>
      </c>
      <c r="FF166" s="56">
        <f t="shared" si="216"/>
        <v>133.02118297464247</v>
      </c>
      <c r="FG166" s="59">
        <f t="shared" si="217"/>
        <v>74.379984404856074</v>
      </c>
      <c r="FH166" s="59">
        <f t="shared" si="218"/>
        <v>1.9453623895602636</v>
      </c>
      <c r="FI166" s="59">
        <f t="shared" si="219"/>
        <v>9.1736375237129995</v>
      </c>
      <c r="FJ166" s="59">
        <f t="shared" si="220"/>
        <v>14.313863805012407</v>
      </c>
      <c r="FK166" s="59" t="str">
        <f t="shared" si="221"/>
        <v/>
      </c>
      <c r="FL166" s="59">
        <f t="shared" si="222"/>
        <v>0.18715187685824977</v>
      </c>
      <c r="FM166" s="59">
        <f t="shared" si="223"/>
        <v>12.207105068799448</v>
      </c>
      <c r="FN166" s="59" t="str">
        <f t="shared" si="224"/>
        <v/>
      </c>
      <c r="FO166" s="59" t="str">
        <f t="shared" si="225"/>
        <v/>
      </c>
      <c r="FP166" s="59">
        <f t="shared" si="226"/>
        <v>10.447239962723843</v>
      </c>
      <c r="FQ166" s="66">
        <f t="shared" si="227"/>
        <v>77.345654968476708</v>
      </c>
      <c r="FR166" s="331">
        <f t="shared" si="247"/>
        <v>7.0129674713188747E-2</v>
      </c>
      <c r="FS166" s="331">
        <f t="shared" si="228"/>
        <v>7.0129674713188747E-2</v>
      </c>
      <c r="FT166" s="400">
        <f t="shared" si="229"/>
        <v>0</v>
      </c>
      <c r="FU166" s="400">
        <f t="shared" si="230"/>
        <v>1</v>
      </c>
      <c r="FV166" s="400">
        <f t="shared" si="231"/>
        <v>0</v>
      </c>
      <c r="FW166" s="402">
        <f t="shared" si="232"/>
        <v>0</v>
      </c>
      <c r="FX166" s="222">
        <f t="shared" si="233"/>
        <v>74.379984404856074</v>
      </c>
      <c r="FY166" s="222">
        <f t="shared" si="234"/>
        <v>0</v>
      </c>
      <c r="FZ166" s="222">
        <f t="shared" si="235"/>
        <v>0</v>
      </c>
      <c r="GA166" s="221">
        <f t="shared" si="236"/>
        <v>77.345654968476708</v>
      </c>
      <c r="GB166" s="222">
        <f t="shared" si="237"/>
        <v>0</v>
      </c>
      <c r="GC166" s="222">
        <f t="shared" si="238"/>
        <v>0</v>
      </c>
      <c r="GD166" s="222">
        <f t="shared" si="239"/>
        <v>0</v>
      </c>
      <c r="GE166" s="222">
        <f t="shared" si="240"/>
        <v>0</v>
      </c>
      <c r="GF166" s="222">
        <f t="shared" si="241"/>
        <v>0</v>
      </c>
      <c r="GG166" s="398">
        <f t="shared" si="242"/>
        <v>0</v>
      </c>
      <c r="GH166" s="399">
        <f t="shared" si="243"/>
        <v>0</v>
      </c>
      <c r="GI166" s="398" t="str">
        <f t="shared" si="244"/>
        <v>Na</v>
      </c>
      <c r="GJ166" s="398" t="str">
        <f t="shared" si="245"/>
        <v>Cl</v>
      </c>
    </row>
    <row r="167" spans="1:192">
      <c r="A167" s="54">
        <f t="shared" si="172"/>
        <v>162</v>
      </c>
      <c r="B167" s="381" t="s">
        <v>131</v>
      </c>
      <c r="C167" s="116" t="s">
        <v>472</v>
      </c>
      <c r="D167" s="116"/>
      <c r="E167" s="116"/>
      <c r="F167" s="236">
        <v>3433320</v>
      </c>
      <c r="G167" s="236">
        <v>5555420</v>
      </c>
      <c r="H167" s="410">
        <f t="shared" si="173"/>
        <v>433272.24200000003</v>
      </c>
      <c r="I167" s="102">
        <f t="shared" si="174"/>
        <v>5553637.6220000004</v>
      </c>
      <c r="J167" s="236">
        <v>336.22</v>
      </c>
      <c r="K167" s="377" t="s">
        <v>1354</v>
      </c>
      <c r="L167" s="411">
        <v>40</v>
      </c>
      <c r="M167" s="378"/>
      <c r="O167" s="136"/>
      <c r="P167" s="136"/>
      <c r="Q167" s="383" t="s">
        <v>2845</v>
      </c>
      <c r="R167" s="382" t="s">
        <v>2900</v>
      </c>
      <c r="S167" s="64" t="s">
        <v>2663</v>
      </c>
      <c r="T167" s="499" t="str">
        <f t="shared" si="175"/>
        <v>-</v>
      </c>
      <c r="U167" s="499" t="str">
        <f t="shared" si="176"/>
        <v>-</v>
      </c>
      <c r="V167" s="499" t="str">
        <f t="shared" si="177"/>
        <v>-</v>
      </c>
      <c r="W167" s="499" t="str">
        <f t="shared" si="246"/>
        <v>A</v>
      </c>
      <c r="X167" s="529" t="str">
        <f t="shared" si="171"/>
        <v>Ca-Mg</v>
      </c>
      <c r="Y167" s="530" t="str">
        <f t="shared" si="170"/>
        <v>HCO3</v>
      </c>
      <c r="Z167" s="406"/>
      <c r="AA167" s="115" t="s">
        <v>1593</v>
      </c>
      <c r="AB167" s="102">
        <v>1</v>
      </c>
      <c r="AC167" s="384" t="s">
        <v>611</v>
      </c>
      <c r="AD167" s="91" t="s">
        <v>2960</v>
      </c>
      <c r="AE167" s="120"/>
      <c r="AF167" s="238">
        <v>9.8000000000000007</v>
      </c>
      <c r="AG167" s="115"/>
      <c r="AH167" s="115"/>
      <c r="AI167" s="236"/>
      <c r="AJ167" s="115"/>
      <c r="AK167" s="115"/>
      <c r="AL167" s="115"/>
      <c r="AM167" s="236">
        <v>1.17</v>
      </c>
      <c r="AN167" s="384"/>
      <c r="AO167" s="381"/>
      <c r="AP167" s="407"/>
      <c r="AQ167" s="384"/>
      <c r="AR167" s="384"/>
      <c r="AS167" s="507">
        <f t="shared" si="248"/>
        <v>835.86300000000006</v>
      </c>
      <c r="AT167" s="509">
        <f t="shared" si="249"/>
        <v>1.0563052306835499</v>
      </c>
      <c r="AU167" s="384">
        <v>21.58</v>
      </c>
      <c r="AV167" s="384">
        <v>42.13</v>
      </c>
      <c r="AW167" s="381">
        <v>99.25</v>
      </c>
      <c r="AX167" s="381">
        <v>3.9710000000000001</v>
      </c>
      <c r="AY167" s="384">
        <v>13.81</v>
      </c>
      <c r="AZ167" s="120">
        <v>588.9</v>
      </c>
      <c r="BA167" s="384">
        <v>0.19400000000000001</v>
      </c>
      <c r="BB167" s="384">
        <v>3.27</v>
      </c>
      <c r="BC167" s="384">
        <v>0.57999999999999996</v>
      </c>
      <c r="BD167" s="384">
        <v>0.49299999999999999</v>
      </c>
      <c r="BE167" s="384">
        <v>14.77</v>
      </c>
      <c r="BF167" s="384">
        <v>1.9710000000000001</v>
      </c>
      <c r="BG167" s="384"/>
      <c r="BH167" s="384"/>
      <c r="BI167" s="384"/>
      <c r="BJ167" s="384">
        <v>2.5329999999999999</v>
      </c>
      <c r="BK167" s="384"/>
      <c r="BL167" s="381"/>
      <c r="BM167" s="384">
        <v>42.35</v>
      </c>
      <c r="BN167" s="120"/>
      <c r="BO167" s="147"/>
      <c r="BP167" s="147">
        <v>61</v>
      </c>
      <c r="BQ167" s="147"/>
      <c r="BR167" s="147"/>
      <c r="BS167" s="147"/>
      <c r="BT167" s="147"/>
      <c r="BU167" s="147"/>
      <c r="BV167" s="147"/>
      <c r="BW167" s="147"/>
      <c r="BX167" s="147"/>
      <c r="BY167" s="147"/>
      <c r="BZ167" s="147"/>
      <c r="CA167" s="147"/>
      <c r="CB167" s="147"/>
      <c r="CC167" s="147"/>
      <c r="CD167" s="147"/>
      <c r="CE167" s="147"/>
      <c r="CF167" s="145"/>
      <c r="CG167" s="147"/>
      <c r="CH167" s="147"/>
      <c r="CI167" s="147"/>
      <c r="CJ167" s="147"/>
      <c r="CK167" s="147"/>
      <c r="CL167" s="148"/>
      <c r="CM167" s="147"/>
      <c r="CN167" s="147">
        <v>2029</v>
      </c>
      <c r="CO167" s="145"/>
      <c r="CP167" s="384"/>
      <c r="CQ167" s="120"/>
      <c r="CR167" s="384"/>
      <c r="CS167" s="384"/>
      <c r="CT167" s="384"/>
      <c r="CU167" s="384"/>
      <c r="CV167" s="384"/>
      <c r="CW167" s="384"/>
      <c r="CX167" s="384"/>
      <c r="CY167" s="384"/>
      <c r="CZ167" s="384"/>
      <c r="DA167" s="120"/>
      <c r="DB167" s="420"/>
      <c r="DC167" s="420"/>
      <c r="DD167" s="110"/>
      <c r="DE167" s="420"/>
      <c r="DF167" s="420"/>
      <c r="DG167" s="420"/>
      <c r="DH167" s="420"/>
      <c r="DI167" s="420"/>
      <c r="DJ167" s="420"/>
      <c r="DK167" s="180"/>
      <c r="DL167" s="180"/>
      <c r="DM167" s="180"/>
      <c r="DN167" s="420"/>
      <c r="DO167" s="110"/>
      <c r="DP167" s="180"/>
      <c r="DQ167" s="182"/>
      <c r="DR167" s="180"/>
      <c r="DS167" s="181"/>
      <c r="DT167" s="402">
        <f t="shared" si="178"/>
        <v>1</v>
      </c>
      <c r="DU167" s="100">
        <f t="shared" si="179"/>
        <v>0</v>
      </c>
      <c r="DV167" s="100">
        <f t="shared" si="180"/>
        <v>1</v>
      </c>
      <c r="DW167" s="100">
        <f t="shared" si="181"/>
        <v>0</v>
      </c>
      <c r="DX167" s="100">
        <f t="shared" si="182"/>
        <v>0</v>
      </c>
      <c r="DY167" s="229">
        <f t="shared" si="183"/>
        <v>0</v>
      </c>
      <c r="DZ167" s="100">
        <f t="shared" si="184"/>
        <v>1</v>
      </c>
      <c r="EA167" s="400">
        <f t="shared" si="185"/>
        <v>0</v>
      </c>
      <c r="EB167" s="402">
        <f t="shared" si="186"/>
        <v>0</v>
      </c>
      <c r="EC167" s="19">
        <f t="shared" si="187"/>
        <v>1</v>
      </c>
      <c r="ED167" s="19">
        <f t="shared" si="188"/>
        <v>0</v>
      </c>
      <c r="EE167" s="19">
        <f t="shared" si="189"/>
        <v>0</v>
      </c>
      <c r="EF167" s="402">
        <f t="shared" si="190"/>
        <v>0</v>
      </c>
      <c r="EG167" s="400">
        <f t="shared" si="191"/>
        <v>0</v>
      </c>
      <c r="EH167" s="400">
        <f t="shared" si="192"/>
        <v>1</v>
      </c>
      <c r="EI167" s="402">
        <f t="shared" si="193"/>
        <v>0</v>
      </c>
      <c r="EJ167" s="229">
        <f t="shared" si="194"/>
        <v>1</v>
      </c>
      <c r="EK167" s="398">
        <f t="shared" si="195"/>
        <v>21.58</v>
      </c>
      <c r="EL167" s="398">
        <f t="shared" si="196"/>
        <v>3.27</v>
      </c>
      <c r="EM167" s="398">
        <f t="shared" si="197"/>
        <v>42.13</v>
      </c>
      <c r="EN167" s="398">
        <f t="shared" si="198"/>
        <v>99.25</v>
      </c>
      <c r="EO167" s="398">
        <f t="shared" si="199"/>
        <v>1.9710000000000001</v>
      </c>
      <c r="EP167" s="398">
        <f t="shared" si="200"/>
        <v>14.77</v>
      </c>
      <c r="EQ167" s="398">
        <f t="shared" si="201"/>
        <v>588.9</v>
      </c>
      <c r="ER167" s="398" t="str">
        <f t="shared" si="202"/>
        <v/>
      </c>
      <c r="ES167" s="398">
        <f t="shared" si="203"/>
        <v>2.5329999999999999</v>
      </c>
      <c r="ET167" s="398">
        <f t="shared" si="204"/>
        <v>13.81</v>
      </c>
      <c r="EU167" s="172">
        <f t="shared" si="205"/>
        <v>3.9710000000000001</v>
      </c>
      <c r="EV167" s="57">
        <f t="shared" si="206"/>
        <v>0.93867715247631545</v>
      </c>
      <c r="EW167" s="57">
        <f t="shared" si="207"/>
        <v>8.3631713554987205E-2</v>
      </c>
      <c r="EX167" s="57">
        <f t="shared" si="208"/>
        <v>3.4667763834601941</v>
      </c>
      <c r="EY167" s="57">
        <f t="shared" si="209"/>
        <v>4.9528419581815459</v>
      </c>
      <c r="EZ167" s="57">
        <f t="shared" si="210"/>
        <v>7.1875284893791594E-2</v>
      </c>
      <c r="FA167" s="57">
        <f t="shared" si="211"/>
        <v>0.79344614558152027</v>
      </c>
      <c r="FB167" s="57">
        <f t="shared" si="212"/>
        <v>9.6513928062788956</v>
      </c>
      <c r="FC167" s="57" t="str">
        <f t="shared" si="213"/>
        <v/>
      </c>
      <c r="FD167" s="57">
        <f t="shared" si="214"/>
        <v>4.0851610114684481E-2</v>
      </c>
      <c r="FE167" s="57">
        <f t="shared" si="215"/>
        <v>0.28752084578181314</v>
      </c>
      <c r="FF167" s="56">
        <f t="shared" si="216"/>
        <v>0.11200744647843623</v>
      </c>
      <c r="FG167" s="59">
        <f t="shared" si="217"/>
        <v>9.1069613766971678</v>
      </c>
      <c r="FH167" s="59">
        <f t="shared" si="218"/>
        <v>0.81138736913220733</v>
      </c>
      <c r="FI167" s="59">
        <f t="shared" si="219"/>
        <v>33.634352921586093</v>
      </c>
      <c r="FJ167" s="59">
        <f t="shared" si="220"/>
        <v>48.052027578441134</v>
      </c>
      <c r="FK167" s="59">
        <f t="shared" si="221"/>
        <v>0.69732755478287967</v>
      </c>
      <c r="FL167" s="59">
        <f t="shared" si="222"/>
        <v>7.6979431993605116</v>
      </c>
      <c r="FM167" s="59">
        <f t="shared" si="223"/>
        <v>95.636248307521811</v>
      </c>
      <c r="FN167" s="59" t="str">
        <f t="shared" si="224"/>
        <v/>
      </c>
      <c r="FO167" s="59">
        <f t="shared" si="225"/>
        <v>0.40480113151630615</v>
      </c>
      <c r="FP167" s="59">
        <f t="shared" si="226"/>
        <v>2.8490618455492975</v>
      </c>
      <c r="FQ167" s="66">
        <f t="shared" si="227"/>
        <v>1.1098887154125892</v>
      </c>
      <c r="FR167" s="331">
        <f t="shared" si="247"/>
        <v>1.0563052306835499</v>
      </c>
      <c r="FS167" s="331">
        <f t="shared" si="228"/>
        <v>1.0563052306835499</v>
      </c>
      <c r="FT167" s="400">
        <f t="shared" si="229"/>
        <v>0</v>
      </c>
      <c r="FU167" s="400">
        <f t="shared" si="230"/>
        <v>1</v>
      </c>
      <c r="FV167" s="400">
        <f t="shared" si="231"/>
        <v>0</v>
      </c>
      <c r="FW167" s="402">
        <f t="shared" si="232"/>
        <v>0</v>
      </c>
      <c r="FX167" s="222">
        <f t="shared" si="233"/>
        <v>0</v>
      </c>
      <c r="FY167" s="222">
        <f t="shared" si="234"/>
        <v>48.052027578441134</v>
      </c>
      <c r="FZ167" s="222">
        <f t="shared" si="235"/>
        <v>33.634352921586093</v>
      </c>
      <c r="GA167" s="221">
        <f t="shared" si="236"/>
        <v>0</v>
      </c>
      <c r="GB167" s="222">
        <f t="shared" si="237"/>
        <v>95.636248307521811</v>
      </c>
      <c r="GC167" s="222">
        <f t="shared" si="238"/>
        <v>0</v>
      </c>
      <c r="GD167" s="222">
        <f t="shared" si="239"/>
        <v>0</v>
      </c>
      <c r="GE167" s="222">
        <f t="shared" si="240"/>
        <v>0</v>
      </c>
      <c r="GF167" s="222">
        <f t="shared" si="241"/>
        <v>0</v>
      </c>
      <c r="GG167" s="398">
        <f t="shared" si="242"/>
        <v>0</v>
      </c>
      <c r="GH167" s="399">
        <f t="shared" si="243"/>
        <v>0</v>
      </c>
      <c r="GI167" s="398" t="str">
        <f t="shared" si="244"/>
        <v>Ca-Mg</v>
      </c>
      <c r="GJ167" s="398" t="str">
        <f t="shared" si="245"/>
        <v>HCO3</v>
      </c>
    </row>
    <row r="168" spans="1:192" s="69" customFormat="1">
      <c r="A168" s="54">
        <f t="shared" si="172"/>
        <v>163</v>
      </c>
      <c r="B168" s="381" t="s">
        <v>131</v>
      </c>
      <c r="C168" s="116" t="s">
        <v>472</v>
      </c>
      <c r="D168" s="116"/>
      <c r="E168" s="116"/>
      <c r="F168" s="236">
        <v>3433320</v>
      </c>
      <c r="G168" s="236">
        <v>5555420</v>
      </c>
      <c r="H168" s="410">
        <f t="shared" si="173"/>
        <v>433272.24200000003</v>
      </c>
      <c r="I168" s="102">
        <f t="shared" si="174"/>
        <v>5553637.6220000004</v>
      </c>
      <c r="J168" s="236">
        <v>336.22</v>
      </c>
      <c r="K168" s="377" t="s">
        <v>1354</v>
      </c>
      <c r="L168" s="411">
        <v>40</v>
      </c>
      <c r="M168" s="378"/>
      <c r="N168" s="408"/>
      <c r="O168" s="136"/>
      <c r="P168" s="136"/>
      <c r="Q168" s="383" t="s">
        <v>2845</v>
      </c>
      <c r="R168" s="382" t="s">
        <v>2900</v>
      </c>
      <c r="S168" s="64" t="s">
        <v>2663</v>
      </c>
      <c r="T168" s="499" t="str">
        <f t="shared" si="175"/>
        <v>-</v>
      </c>
      <c r="U168" s="499" t="str">
        <f t="shared" si="176"/>
        <v>M</v>
      </c>
      <c r="V168" s="499" t="str">
        <f t="shared" si="177"/>
        <v>-</v>
      </c>
      <c r="W168" s="499" t="str">
        <f t="shared" si="246"/>
        <v>A</v>
      </c>
      <c r="X168" s="529" t="str">
        <f t="shared" si="171"/>
        <v>Ca-Mg</v>
      </c>
      <c r="Y168" s="530" t="str">
        <f t="shared" si="170"/>
        <v>HCO3</v>
      </c>
      <c r="Z168" s="60" t="s">
        <v>1608</v>
      </c>
      <c r="AA168" s="377" t="s">
        <v>1467</v>
      </c>
      <c r="AB168" s="405">
        <v>2</v>
      </c>
      <c r="AC168" s="117"/>
      <c r="AD168" s="385" t="s">
        <v>1609</v>
      </c>
      <c r="AE168" s="125" t="s">
        <v>2720</v>
      </c>
      <c r="AF168" s="223">
        <v>8</v>
      </c>
      <c r="AG168" s="377"/>
      <c r="AH168" s="377"/>
      <c r="AI168" s="379"/>
      <c r="AJ168" s="377"/>
      <c r="AK168" s="377"/>
      <c r="AL168" s="377"/>
      <c r="AM168" s="379">
        <v>0.33</v>
      </c>
      <c r="AN168" s="117"/>
      <c r="AO168" s="116"/>
      <c r="AP168" s="378"/>
      <c r="AQ168" s="117"/>
      <c r="AR168" s="384">
        <v>1126</v>
      </c>
      <c r="AS168" s="507">
        <f t="shared" si="248"/>
        <v>1081</v>
      </c>
      <c r="AT168" s="509">
        <f t="shared" si="249"/>
        <v>0.57431268057558149</v>
      </c>
      <c r="AU168" s="117">
        <v>32</v>
      </c>
      <c r="AV168" s="117">
        <v>57</v>
      </c>
      <c r="AW168" s="116">
        <v>134</v>
      </c>
      <c r="AX168" s="117">
        <v>6</v>
      </c>
      <c r="AY168" s="117">
        <v>17</v>
      </c>
      <c r="AZ168" s="118">
        <v>811</v>
      </c>
      <c r="BA168" s="117"/>
      <c r="BB168" s="117">
        <v>3</v>
      </c>
      <c r="BC168" s="117"/>
      <c r="BD168" s="117"/>
      <c r="BE168" s="117">
        <v>21</v>
      </c>
      <c r="BF168" s="117"/>
      <c r="BG168" s="117"/>
      <c r="BH168" s="117"/>
      <c r="BI168" s="117"/>
      <c r="BJ168" s="117"/>
      <c r="BK168" s="117"/>
      <c r="BL168" s="116"/>
      <c r="BM168" s="117"/>
      <c r="BN168" s="118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247"/>
      <c r="CG168" s="114"/>
      <c r="CH168" s="114"/>
      <c r="CI168" s="114"/>
      <c r="CJ168" s="114"/>
      <c r="CK168" s="114"/>
      <c r="CL168" s="137"/>
      <c r="CM168" s="114"/>
      <c r="CN168" s="114">
        <v>1432</v>
      </c>
      <c r="CO168" s="247"/>
      <c r="CP168" s="117"/>
      <c r="CQ168" s="118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8"/>
      <c r="DB168" s="111"/>
      <c r="DC168" s="111"/>
      <c r="DD168" s="121"/>
      <c r="DE168" s="111"/>
      <c r="DF168" s="111"/>
      <c r="DG168" s="111"/>
      <c r="DH168" s="111"/>
      <c r="DI168" s="111"/>
      <c r="DJ168" s="111"/>
      <c r="DK168" s="244"/>
      <c r="DL168" s="244"/>
      <c r="DM168" s="244"/>
      <c r="DN168" s="111"/>
      <c r="DO168" s="121"/>
      <c r="DP168" s="244"/>
      <c r="DQ168" s="241"/>
      <c r="DR168" s="244"/>
      <c r="DS168" s="472"/>
      <c r="DT168" s="402">
        <f t="shared" si="178"/>
        <v>0</v>
      </c>
      <c r="DU168" s="100">
        <f t="shared" si="179"/>
        <v>0</v>
      </c>
      <c r="DV168" s="100">
        <f t="shared" si="180"/>
        <v>1</v>
      </c>
      <c r="DW168" s="100">
        <f t="shared" si="181"/>
        <v>0</v>
      </c>
      <c r="DX168" s="100">
        <f t="shared" si="182"/>
        <v>0</v>
      </c>
      <c r="DY168" s="229">
        <f t="shared" si="183"/>
        <v>0</v>
      </c>
      <c r="DZ168" s="100">
        <f t="shared" si="184"/>
        <v>1</v>
      </c>
      <c r="EA168" s="400">
        <f t="shared" si="185"/>
        <v>0</v>
      </c>
      <c r="EB168" s="402">
        <f t="shared" si="186"/>
        <v>0</v>
      </c>
      <c r="EC168" s="19">
        <f t="shared" si="187"/>
        <v>0</v>
      </c>
      <c r="ED168" s="19">
        <f t="shared" si="188"/>
        <v>1</v>
      </c>
      <c r="EE168" s="19">
        <f t="shared" si="189"/>
        <v>0</v>
      </c>
      <c r="EF168" s="402">
        <f t="shared" si="190"/>
        <v>0</v>
      </c>
      <c r="EG168" s="400">
        <f t="shared" si="191"/>
        <v>0</v>
      </c>
      <c r="EH168" s="400">
        <f t="shared" si="192"/>
        <v>1</v>
      </c>
      <c r="EI168" s="402">
        <f t="shared" si="193"/>
        <v>0</v>
      </c>
      <c r="EJ168" s="229">
        <f t="shared" si="194"/>
        <v>2</v>
      </c>
      <c r="EK168" s="398">
        <f t="shared" si="195"/>
        <v>32</v>
      </c>
      <c r="EL168" s="398">
        <f t="shared" si="196"/>
        <v>3</v>
      </c>
      <c r="EM168" s="398">
        <f t="shared" si="197"/>
        <v>57</v>
      </c>
      <c r="EN168" s="398">
        <f t="shared" si="198"/>
        <v>134</v>
      </c>
      <c r="EO168" s="398" t="str">
        <f t="shared" si="199"/>
        <v/>
      </c>
      <c r="EP168" s="398">
        <f t="shared" si="200"/>
        <v>21</v>
      </c>
      <c r="EQ168" s="398">
        <f t="shared" si="201"/>
        <v>811</v>
      </c>
      <c r="ER168" s="398" t="str">
        <f t="shared" si="202"/>
        <v/>
      </c>
      <c r="ES168" s="398" t="str">
        <f t="shared" si="203"/>
        <v/>
      </c>
      <c r="ET168" s="398">
        <f t="shared" si="204"/>
        <v>17</v>
      </c>
      <c r="EU168" s="172">
        <f t="shared" si="205"/>
        <v>6</v>
      </c>
      <c r="EV168" s="57">
        <f t="shared" si="206"/>
        <v>1.3919216348119601</v>
      </c>
      <c r="EW168" s="57">
        <f t="shared" si="207"/>
        <v>7.6726342710997444E-2</v>
      </c>
      <c r="EX168" s="57">
        <f t="shared" si="208"/>
        <v>4.6903929232668178</v>
      </c>
      <c r="EY168" s="57">
        <f t="shared" si="209"/>
        <v>6.6869604271670235</v>
      </c>
      <c r="EZ168" s="57" t="str">
        <f t="shared" si="210"/>
        <v/>
      </c>
      <c r="FA168" s="57">
        <f t="shared" si="211"/>
        <v>1.1281224818694602</v>
      </c>
      <c r="FB168" s="57">
        <f t="shared" si="212"/>
        <v>13.291356029703149</v>
      </c>
      <c r="FC168" s="57" t="str">
        <f t="shared" si="213"/>
        <v/>
      </c>
      <c r="FD168" s="57" t="str">
        <f t="shared" si="214"/>
        <v/>
      </c>
      <c r="FE168" s="57">
        <f t="shared" si="215"/>
        <v>0.3539358709841291</v>
      </c>
      <c r="FF168" s="56">
        <f t="shared" si="216"/>
        <v>0.16923814627817108</v>
      </c>
      <c r="FG168" s="59">
        <f t="shared" si="217"/>
        <v>9.9607077606768808</v>
      </c>
      <c r="FH168" s="59">
        <f t="shared" si="218"/>
        <v>0.54906013253614772</v>
      </c>
      <c r="FI168" s="59">
        <f t="shared" si="219"/>
        <v>33.564844473244534</v>
      </c>
      <c r="FJ168" s="59">
        <f t="shared" si="220"/>
        <v>47.852448698536058</v>
      </c>
      <c r="FK168" s="59" t="str">
        <f t="shared" si="221"/>
        <v/>
      </c>
      <c r="FL168" s="59">
        <f t="shared" si="222"/>
        <v>8.0729389350063734</v>
      </c>
      <c r="FM168" s="59">
        <f t="shared" si="223"/>
        <v>96.212871407976536</v>
      </c>
      <c r="FN168" s="59" t="str">
        <f t="shared" si="224"/>
        <v/>
      </c>
      <c r="FO168" s="59" t="str">
        <f t="shared" si="225"/>
        <v/>
      </c>
      <c r="FP168" s="59">
        <f t="shared" si="226"/>
        <v>2.5620550954744639</v>
      </c>
      <c r="FQ168" s="66">
        <f t="shared" si="227"/>
        <v>1.2250734965489944</v>
      </c>
      <c r="FR168" s="331">
        <f t="shared" si="247"/>
        <v>0.57431268057558149</v>
      </c>
      <c r="FS168" s="331">
        <f t="shared" si="228"/>
        <v>0.57431268057558149</v>
      </c>
      <c r="FT168" s="400">
        <f t="shared" si="229"/>
        <v>0</v>
      </c>
      <c r="FU168" s="400">
        <f t="shared" si="230"/>
        <v>1</v>
      </c>
      <c r="FV168" s="400">
        <f t="shared" si="231"/>
        <v>0</v>
      </c>
      <c r="FW168" s="402">
        <f t="shared" si="232"/>
        <v>0</v>
      </c>
      <c r="FX168" s="222">
        <f t="shared" si="233"/>
        <v>0</v>
      </c>
      <c r="FY168" s="222">
        <f t="shared" si="234"/>
        <v>47.852448698536058</v>
      </c>
      <c r="FZ168" s="222">
        <f t="shared" si="235"/>
        <v>33.564844473244534</v>
      </c>
      <c r="GA168" s="221">
        <f t="shared" si="236"/>
        <v>0</v>
      </c>
      <c r="GB168" s="222">
        <f t="shared" si="237"/>
        <v>96.212871407976536</v>
      </c>
      <c r="GC168" s="222">
        <f t="shared" si="238"/>
        <v>0</v>
      </c>
      <c r="GD168" s="222">
        <f t="shared" si="239"/>
        <v>0</v>
      </c>
      <c r="GE168" s="222">
        <f t="shared" si="240"/>
        <v>0</v>
      </c>
      <c r="GF168" s="222">
        <f t="shared" si="241"/>
        <v>0</v>
      </c>
      <c r="GG168" s="398">
        <f t="shared" si="242"/>
        <v>0</v>
      </c>
      <c r="GH168" s="399">
        <f t="shared" si="243"/>
        <v>0</v>
      </c>
      <c r="GI168" s="398" t="str">
        <f t="shared" si="244"/>
        <v>Ca-Mg</v>
      </c>
      <c r="GJ168" s="398" t="str">
        <f t="shared" si="245"/>
        <v>HCO3</v>
      </c>
    </row>
    <row r="169" spans="1:192" ht="14.25">
      <c r="A169" s="54">
        <f t="shared" si="172"/>
        <v>164</v>
      </c>
      <c r="B169" s="399" t="s">
        <v>131</v>
      </c>
      <c r="C169" s="398" t="s">
        <v>204</v>
      </c>
      <c r="F169" s="549">
        <v>3433430</v>
      </c>
      <c r="G169" s="549">
        <v>5556110</v>
      </c>
      <c r="H169" s="410">
        <f t="shared" si="173"/>
        <v>433382.19800000003</v>
      </c>
      <c r="I169" s="102">
        <f t="shared" si="174"/>
        <v>5554327.3459999999</v>
      </c>
      <c r="J169" s="236">
        <v>311.89</v>
      </c>
      <c r="K169" s="377" t="s">
        <v>1354</v>
      </c>
      <c r="L169" s="128">
        <v>10</v>
      </c>
      <c r="Q169" s="383" t="s">
        <v>2845</v>
      </c>
      <c r="R169" s="382" t="s">
        <v>2900</v>
      </c>
      <c r="S169" s="64" t="s">
        <v>2663</v>
      </c>
      <c r="T169" s="499" t="str">
        <f t="shared" si="175"/>
        <v>-</v>
      </c>
      <c r="U169" s="499" t="str">
        <f t="shared" si="176"/>
        <v>M</v>
      </c>
      <c r="V169" s="499" t="str">
        <f t="shared" si="177"/>
        <v>-</v>
      </c>
      <c r="W169" s="499" t="str">
        <f t="shared" si="246"/>
        <v>A</v>
      </c>
      <c r="X169" s="529" t="str">
        <f t="shared" si="171"/>
        <v>Ca-Mg</v>
      </c>
      <c r="Y169" s="530" t="str">
        <f t="shared" si="170"/>
        <v>HCO3</v>
      </c>
      <c r="Z169" s="60" t="s">
        <v>1610</v>
      </c>
      <c r="AA169" s="391" t="s">
        <v>1423</v>
      </c>
      <c r="AB169" s="101">
        <v>1</v>
      </c>
      <c r="AD169" s="2" t="s">
        <v>2954</v>
      </c>
      <c r="AE169" s="125" t="s">
        <v>2953</v>
      </c>
      <c r="AF169" s="391">
        <v>10.1</v>
      </c>
      <c r="AI169" s="554"/>
      <c r="AM169" s="379">
        <v>7.0000000000000007E-2</v>
      </c>
      <c r="AR169" s="69">
        <v>1183</v>
      </c>
      <c r="AS169" s="507">
        <f t="shared" si="248"/>
        <v>1129</v>
      </c>
      <c r="AT169" s="509">
        <f t="shared" si="249"/>
        <v>-0.52554080928220104</v>
      </c>
      <c r="AU169" s="398">
        <v>35</v>
      </c>
      <c r="AV169" s="398">
        <v>72</v>
      </c>
      <c r="AW169" s="399">
        <v>131</v>
      </c>
      <c r="AX169" s="398">
        <v>15</v>
      </c>
      <c r="AY169" s="398">
        <v>26</v>
      </c>
      <c r="AZ169" s="172">
        <v>838</v>
      </c>
      <c r="BB169" s="117">
        <v>3</v>
      </c>
      <c r="BC169" s="117"/>
      <c r="BD169" s="117"/>
      <c r="BE169" s="117">
        <v>9</v>
      </c>
      <c r="BO169" s="138"/>
      <c r="BP169" s="553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49"/>
      <c r="CG169" s="138"/>
      <c r="CH169" s="138"/>
      <c r="CI169" s="138"/>
      <c r="CJ169" s="138"/>
      <c r="CK169" s="138"/>
      <c r="CL169" s="139"/>
      <c r="CM169" s="138"/>
      <c r="CN169" s="138">
        <v>2316</v>
      </c>
      <c r="CO169" s="149"/>
      <c r="DB169" s="241"/>
      <c r="DC169" s="241"/>
      <c r="DD169" s="241"/>
      <c r="DE169" s="241"/>
      <c r="DF169" s="241"/>
      <c r="DG169" s="241"/>
      <c r="DH169" s="241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472"/>
      <c r="DT169" s="402">
        <f t="shared" si="178"/>
        <v>1</v>
      </c>
      <c r="DU169" s="100">
        <f t="shared" si="179"/>
        <v>1</v>
      </c>
      <c r="DV169" s="100">
        <f t="shared" si="180"/>
        <v>0</v>
      </c>
      <c r="DW169" s="100">
        <f t="shared" si="181"/>
        <v>0</v>
      </c>
      <c r="DX169" s="100">
        <f t="shared" si="182"/>
        <v>0</v>
      </c>
      <c r="DY169" s="229">
        <f t="shared" si="183"/>
        <v>0</v>
      </c>
      <c r="DZ169" s="100">
        <f t="shared" si="184"/>
        <v>1</v>
      </c>
      <c r="EA169" s="400">
        <f t="shared" si="185"/>
        <v>0</v>
      </c>
      <c r="EB169" s="402">
        <f t="shared" si="186"/>
        <v>0</v>
      </c>
      <c r="EC169" s="19">
        <f t="shared" si="187"/>
        <v>0</v>
      </c>
      <c r="ED169" s="19">
        <f t="shared" si="188"/>
        <v>1</v>
      </c>
      <c r="EE169" s="19">
        <f t="shared" si="189"/>
        <v>0</v>
      </c>
      <c r="EF169" s="402">
        <f t="shared" si="190"/>
        <v>0</v>
      </c>
      <c r="EG169" s="400">
        <f t="shared" si="191"/>
        <v>0</v>
      </c>
      <c r="EH169" s="400">
        <f t="shared" si="192"/>
        <v>1</v>
      </c>
      <c r="EI169" s="402">
        <f t="shared" si="193"/>
        <v>0</v>
      </c>
      <c r="EJ169" s="229">
        <f t="shared" si="194"/>
        <v>2</v>
      </c>
      <c r="EK169" s="398">
        <f t="shared" si="195"/>
        <v>35</v>
      </c>
      <c r="EL169" s="398">
        <f t="shared" si="196"/>
        <v>3</v>
      </c>
      <c r="EM169" s="398">
        <f t="shared" si="197"/>
        <v>72</v>
      </c>
      <c r="EN169" s="398">
        <f t="shared" si="198"/>
        <v>131</v>
      </c>
      <c r="EO169" s="398" t="str">
        <f t="shared" si="199"/>
        <v/>
      </c>
      <c r="EP169" s="398">
        <f t="shared" si="200"/>
        <v>9</v>
      </c>
      <c r="EQ169" s="398">
        <f t="shared" si="201"/>
        <v>838</v>
      </c>
      <c r="ER169" s="398" t="str">
        <f t="shared" si="202"/>
        <v/>
      </c>
      <c r="ES169" s="398" t="str">
        <f t="shared" si="203"/>
        <v/>
      </c>
      <c r="ET169" s="398">
        <f t="shared" si="204"/>
        <v>26</v>
      </c>
      <c r="EU169" s="172">
        <f t="shared" si="205"/>
        <v>15</v>
      </c>
      <c r="EV169" s="57">
        <f t="shared" si="206"/>
        <v>1.5224142880755813</v>
      </c>
      <c r="EW169" s="57">
        <f t="shared" si="207"/>
        <v>7.6726342710997444E-2</v>
      </c>
      <c r="EX169" s="57">
        <f t="shared" si="208"/>
        <v>5.9247068504422966</v>
      </c>
      <c r="EY169" s="57">
        <f t="shared" si="209"/>
        <v>6.5372523579020907</v>
      </c>
      <c r="EZ169" s="57" t="str">
        <f t="shared" si="210"/>
        <v/>
      </c>
      <c r="FA169" s="57">
        <f t="shared" si="211"/>
        <v>0.48348106365834009</v>
      </c>
      <c r="FB169" s="57">
        <f t="shared" si="212"/>
        <v>13.733854935747519</v>
      </c>
      <c r="FC169" s="57" t="str">
        <f t="shared" si="213"/>
        <v/>
      </c>
      <c r="FD169" s="57" t="str">
        <f t="shared" si="214"/>
        <v/>
      </c>
      <c r="FE169" s="57">
        <f t="shared" si="215"/>
        <v>0.54131368503455035</v>
      </c>
      <c r="FF169" s="56">
        <f t="shared" si="216"/>
        <v>0.42309536569542772</v>
      </c>
      <c r="FG169" s="59">
        <f t="shared" si="217"/>
        <v>10.467226922871447</v>
      </c>
      <c r="FH169" s="59">
        <f t="shared" si="218"/>
        <v>0.52752529085443189</v>
      </c>
      <c r="FI169" s="59">
        <f t="shared" si="219"/>
        <v>40.734806248738856</v>
      </c>
      <c r="FJ169" s="59">
        <f t="shared" si="220"/>
        <v>44.946309567767614</v>
      </c>
      <c r="FK169" s="59" t="str">
        <f t="shared" si="221"/>
        <v/>
      </c>
      <c r="FL169" s="59">
        <f t="shared" si="222"/>
        <v>3.3241319697676532</v>
      </c>
      <c r="FM169" s="59">
        <f t="shared" si="223"/>
        <v>93.438619338874034</v>
      </c>
      <c r="FN169" s="59" t="str">
        <f t="shared" si="224"/>
        <v/>
      </c>
      <c r="FO169" s="59" t="str">
        <f t="shared" si="225"/>
        <v/>
      </c>
      <c r="FP169" s="59">
        <f t="shared" si="226"/>
        <v>3.6828409500098962</v>
      </c>
      <c r="FQ169" s="66">
        <f t="shared" si="227"/>
        <v>2.8785397111160771</v>
      </c>
      <c r="FR169" s="331">
        <f t="shared" si="247"/>
        <v>-0.52554080928220104</v>
      </c>
      <c r="FS169" s="331">
        <f t="shared" si="228"/>
        <v>0.52554080928220104</v>
      </c>
      <c r="FT169" s="400">
        <f t="shared" si="229"/>
        <v>0</v>
      </c>
      <c r="FU169" s="400">
        <f t="shared" si="230"/>
        <v>1</v>
      </c>
      <c r="FV169" s="400">
        <f t="shared" si="231"/>
        <v>0</v>
      </c>
      <c r="FW169" s="402">
        <f t="shared" si="232"/>
        <v>0</v>
      </c>
      <c r="FX169" s="222">
        <f t="shared" si="233"/>
        <v>0</v>
      </c>
      <c r="FY169" s="222">
        <f t="shared" si="234"/>
        <v>44.946309567767614</v>
      </c>
      <c r="FZ169" s="222">
        <f t="shared" si="235"/>
        <v>40.734806248738856</v>
      </c>
      <c r="GA169" s="221">
        <f t="shared" si="236"/>
        <v>0</v>
      </c>
      <c r="GB169" s="222">
        <f t="shared" si="237"/>
        <v>93.438619338874034</v>
      </c>
      <c r="GC169" s="222">
        <f t="shared" si="238"/>
        <v>0</v>
      </c>
      <c r="GD169" s="222">
        <f t="shared" si="239"/>
        <v>0</v>
      </c>
      <c r="GE169" s="222">
        <f t="shared" si="240"/>
        <v>0</v>
      </c>
      <c r="GF169" s="222">
        <f t="shared" si="241"/>
        <v>0</v>
      </c>
      <c r="GG169" s="398">
        <f t="shared" si="242"/>
        <v>0</v>
      </c>
      <c r="GH169" s="399">
        <f t="shared" si="243"/>
        <v>0</v>
      </c>
      <c r="GI169" s="398" t="str">
        <f t="shared" si="244"/>
        <v>Ca-Mg</v>
      </c>
      <c r="GJ169" s="398" t="str">
        <f t="shared" si="245"/>
        <v>HCO3</v>
      </c>
    </row>
    <row r="170" spans="1:192" s="69" customFormat="1" ht="14.25">
      <c r="A170" s="54">
        <f t="shared" si="172"/>
        <v>165</v>
      </c>
      <c r="B170" s="381" t="s">
        <v>131</v>
      </c>
      <c r="C170" s="116" t="s">
        <v>437</v>
      </c>
      <c r="D170" s="116"/>
      <c r="E170" s="116"/>
      <c r="F170" s="236">
        <v>3433070</v>
      </c>
      <c r="G170" s="236">
        <v>5555490</v>
      </c>
      <c r="H170" s="410">
        <f t="shared" si="173"/>
        <v>433022.342</v>
      </c>
      <c r="I170" s="102">
        <f t="shared" si="174"/>
        <v>5553707.5940000005</v>
      </c>
      <c r="J170" s="236">
        <v>329.22</v>
      </c>
      <c r="K170" s="377" t="s">
        <v>1354</v>
      </c>
      <c r="L170" s="128">
        <v>10</v>
      </c>
      <c r="M170" s="378"/>
      <c r="N170" s="408"/>
      <c r="O170" s="136"/>
      <c r="P170" s="136"/>
      <c r="Q170" s="383" t="s">
        <v>2845</v>
      </c>
      <c r="R170" s="382" t="s">
        <v>2900</v>
      </c>
      <c r="S170" s="64" t="s">
        <v>2663</v>
      </c>
      <c r="T170" s="499" t="str">
        <f t="shared" si="175"/>
        <v>-</v>
      </c>
      <c r="U170" s="499" t="str">
        <f t="shared" si="176"/>
        <v>M</v>
      </c>
      <c r="V170" s="499" t="str">
        <f t="shared" si="177"/>
        <v>-</v>
      </c>
      <c r="W170" s="499" t="str">
        <f t="shared" si="246"/>
        <v>A</v>
      </c>
      <c r="X170" s="529" t="str">
        <f t="shared" si="171"/>
        <v>Ca-Mg</v>
      </c>
      <c r="Y170" s="530" t="str">
        <f t="shared" si="170"/>
        <v>HCO3</v>
      </c>
      <c r="Z170" s="404"/>
      <c r="AA170" s="392" t="s">
        <v>1611</v>
      </c>
      <c r="AB170" s="200">
        <v>1</v>
      </c>
      <c r="AC170" s="69" t="s">
        <v>611</v>
      </c>
      <c r="AD170" s="91" t="s">
        <v>2959</v>
      </c>
      <c r="AE170" s="125" t="s">
        <v>2953</v>
      </c>
      <c r="AF170" s="392">
        <v>9.1999999999999993</v>
      </c>
      <c r="AG170" s="408"/>
      <c r="AH170" s="408"/>
      <c r="AI170" s="559"/>
      <c r="AJ170" s="408"/>
      <c r="AK170" s="408"/>
      <c r="AL170" s="408"/>
      <c r="AM170" s="236">
        <v>0.21</v>
      </c>
      <c r="AO170" s="401"/>
      <c r="AP170" s="171"/>
      <c r="AS170" s="507">
        <f t="shared" si="248"/>
        <v>1088.1110000000001</v>
      </c>
      <c r="AT170" s="509">
        <f t="shared" si="249"/>
        <v>1.2471099342391661</v>
      </c>
      <c r="AU170" s="69">
        <v>23.69</v>
      </c>
      <c r="AV170" s="69">
        <v>55.04</v>
      </c>
      <c r="AW170" s="401">
        <v>137.80000000000001</v>
      </c>
      <c r="AX170" s="401">
        <v>3.61</v>
      </c>
      <c r="AY170" s="401">
        <v>7.67</v>
      </c>
      <c r="AZ170" s="70">
        <v>788.7</v>
      </c>
      <c r="BB170" s="384">
        <v>2.601</v>
      </c>
      <c r="BC170" s="384"/>
      <c r="BD170" s="384"/>
      <c r="BE170" s="384">
        <v>17.48</v>
      </c>
      <c r="BF170" s="69">
        <v>2.16</v>
      </c>
      <c r="BL170" s="401"/>
      <c r="BM170" s="69">
        <v>49.36</v>
      </c>
      <c r="BN170" s="70"/>
      <c r="BO170" s="143"/>
      <c r="BP170" s="557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1"/>
      <c r="CG170" s="143"/>
      <c r="CH170" s="143"/>
      <c r="CI170" s="143"/>
      <c r="CJ170" s="143"/>
      <c r="CK170" s="143"/>
      <c r="CL170" s="144"/>
      <c r="CM170" s="143"/>
      <c r="CN170" s="143">
        <v>2305</v>
      </c>
      <c r="CO170" s="141"/>
      <c r="CQ170" s="70"/>
      <c r="DA170" s="70"/>
      <c r="DB170" s="182"/>
      <c r="DC170" s="182"/>
      <c r="DD170" s="182"/>
      <c r="DE170" s="182"/>
      <c r="DF170" s="182"/>
      <c r="DG170" s="182"/>
      <c r="DH170" s="182"/>
      <c r="DI170" s="180"/>
      <c r="DJ170" s="180"/>
      <c r="DK170" s="180"/>
      <c r="DL170" s="180"/>
      <c r="DM170" s="180"/>
      <c r="DN170" s="180"/>
      <c r="DO170" s="180"/>
      <c r="DP170" s="180"/>
      <c r="DQ170" s="180"/>
      <c r="DR170" s="180"/>
      <c r="DS170" s="181"/>
      <c r="DT170" s="402">
        <f t="shared" si="178"/>
        <v>1</v>
      </c>
      <c r="DU170" s="100">
        <f t="shared" si="179"/>
        <v>1</v>
      </c>
      <c r="DV170" s="100">
        <f t="shared" si="180"/>
        <v>0</v>
      </c>
      <c r="DW170" s="100">
        <f t="shared" si="181"/>
        <v>0</v>
      </c>
      <c r="DX170" s="100">
        <f t="shared" si="182"/>
        <v>0</v>
      </c>
      <c r="DY170" s="229">
        <f t="shared" si="183"/>
        <v>0</v>
      </c>
      <c r="DZ170" s="100">
        <f t="shared" si="184"/>
        <v>1</v>
      </c>
      <c r="EA170" s="400">
        <f t="shared" si="185"/>
        <v>0</v>
      </c>
      <c r="EB170" s="402">
        <f t="shared" si="186"/>
        <v>0</v>
      </c>
      <c r="EC170" s="19">
        <f t="shared" si="187"/>
        <v>0</v>
      </c>
      <c r="ED170" s="19">
        <f t="shared" si="188"/>
        <v>1</v>
      </c>
      <c r="EE170" s="19">
        <f t="shared" si="189"/>
        <v>0</v>
      </c>
      <c r="EF170" s="402">
        <f t="shared" si="190"/>
        <v>0</v>
      </c>
      <c r="EG170" s="400">
        <f t="shared" si="191"/>
        <v>0</v>
      </c>
      <c r="EH170" s="400">
        <f t="shared" si="192"/>
        <v>1</v>
      </c>
      <c r="EI170" s="402">
        <f t="shared" si="193"/>
        <v>0</v>
      </c>
      <c r="EJ170" s="229">
        <f t="shared" si="194"/>
        <v>2</v>
      </c>
      <c r="EK170" s="398">
        <f t="shared" si="195"/>
        <v>23.69</v>
      </c>
      <c r="EL170" s="398">
        <f t="shared" si="196"/>
        <v>2.601</v>
      </c>
      <c r="EM170" s="398">
        <f t="shared" si="197"/>
        <v>55.04</v>
      </c>
      <c r="EN170" s="398">
        <f t="shared" si="198"/>
        <v>137.80000000000001</v>
      </c>
      <c r="EO170" s="398">
        <f t="shared" si="199"/>
        <v>2.16</v>
      </c>
      <c r="EP170" s="398">
        <f t="shared" si="200"/>
        <v>17.48</v>
      </c>
      <c r="EQ170" s="398">
        <f t="shared" si="201"/>
        <v>788.7</v>
      </c>
      <c r="ER170" s="398" t="str">
        <f t="shared" si="202"/>
        <v/>
      </c>
      <c r="ES170" s="398" t="str">
        <f t="shared" si="203"/>
        <v/>
      </c>
      <c r="ET170" s="398">
        <f t="shared" si="204"/>
        <v>7.67</v>
      </c>
      <c r="EU170" s="172">
        <f t="shared" si="205"/>
        <v>3.61</v>
      </c>
      <c r="EV170" s="57">
        <f t="shared" si="206"/>
        <v>1.0304569852717294</v>
      </c>
      <c r="EW170" s="57">
        <f t="shared" si="207"/>
        <v>6.6521739130434784E-2</v>
      </c>
      <c r="EX170" s="57">
        <f t="shared" si="208"/>
        <v>4.5291092367825554</v>
      </c>
      <c r="EY170" s="57">
        <f t="shared" si="209"/>
        <v>6.8765906482359398</v>
      </c>
      <c r="EZ170" s="57">
        <f t="shared" si="210"/>
        <v>7.8767435500045585E-2</v>
      </c>
      <c r="FA170" s="57">
        <f t="shared" si="211"/>
        <v>0.93902766586086495</v>
      </c>
      <c r="FB170" s="57">
        <f t="shared" si="212"/>
        <v>12.925884711007242</v>
      </c>
      <c r="FC170" s="57" t="str">
        <f t="shared" si="213"/>
        <v/>
      </c>
      <c r="FD170" s="57" t="str">
        <f t="shared" si="214"/>
        <v/>
      </c>
      <c r="FE170" s="57">
        <f t="shared" si="215"/>
        <v>0.15968753708519237</v>
      </c>
      <c r="FF170" s="56">
        <f t="shared" si="216"/>
        <v>0.10182495134403292</v>
      </c>
      <c r="FG170" s="59">
        <f t="shared" si="217"/>
        <v>7.6214562249399345</v>
      </c>
      <c r="FH170" s="59">
        <f t="shared" si="218"/>
        <v>0.49200745886136116</v>
      </c>
      <c r="FI170" s="59">
        <f t="shared" si="219"/>
        <v>33.498154973452806</v>
      </c>
      <c r="FJ170" s="59">
        <f t="shared" si="220"/>
        <v>50.860574824034245</v>
      </c>
      <c r="FK170" s="59">
        <f t="shared" si="221"/>
        <v>0.58257896272698217</v>
      </c>
      <c r="FL170" s="59">
        <f t="shared" si="222"/>
        <v>6.9452275559846717</v>
      </c>
      <c r="FM170" s="59">
        <f t="shared" si="223"/>
        <v>98.016951453919958</v>
      </c>
      <c r="FN170" s="59" t="str">
        <f t="shared" si="224"/>
        <v/>
      </c>
      <c r="FO170" s="59" t="str">
        <f t="shared" si="225"/>
        <v/>
      </c>
      <c r="FP170" s="59">
        <f t="shared" si="226"/>
        <v>1.2109101945607299</v>
      </c>
      <c r="FQ170" s="66">
        <f t="shared" si="227"/>
        <v>0.77213835151931398</v>
      </c>
      <c r="FR170" s="331">
        <f t="shared" si="247"/>
        <v>1.2471099342391661</v>
      </c>
      <c r="FS170" s="331">
        <f t="shared" si="228"/>
        <v>1.2471099342391661</v>
      </c>
      <c r="FT170" s="400">
        <f t="shared" si="229"/>
        <v>0</v>
      </c>
      <c r="FU170" s="400">
        <f t="shared" si="230"/>
        <v>1</v>
      </c>
      <c r="FV170" s="400">
        <f t="shared" si="231"/>
        <v>0</v>
      </c>
      <c r="FW170" s="402">
        <f t="shared" si="232"/>
        <v>0</v>
      </c>
      <c r="FX170" s="222">
        <f t="shared" si="233"/>
        <v>0</v>
      </c>
      <c r="FY170" s="222">
        <f t="shared" si="234"/>
        <v>50.860574824034245</v>
      </c>
      <c r="FZ170" s="222">
        <f t="shared" si="235"/>
        <v>33.498154973452806</v>
      </c>
      <c r="GA170" s="221">
        <f t="shared" si="236"/>
        <v>0</v>
      </c>
      <c r="GB170" s="222">
        <f t="shared" si="237"/>
        <v>98.016951453919958</v>
      </c>
      <c r="GC170" s="222">
        <f t="shared" si="238"/>
        <v>0</v>
      </c>
      <c r="GD170" s="222">
        <f t="shared" si="239"/>
        <v>0</v>
      </c>
      <c r="GE170" s="222">
        <f t="shared" si="240"/>
        <v>0</v>
      </c>
      <c r="GF170" s="222">
        <f t="shared" si="241"/>
        <v>0</v>
      </c>
      <c r="GG170" s="398">
        <f t="shared" si="242"/>
        <v>0</v>
      </c>
      <c r="GH170" s="399">
        <f t="shared" si="243"/>
        <v>0</v>
      </c>
      <c r="GI170" s="398" t="str">
        <f t="shared" si="244"/>
        <v>Ca-Mg</v>
      </c>
      <c r="GJ170" s="398" t="str">
        <f t="shared" si="245"/>
        <v>HCO3</v>
      </c>
    </row>
    <row r="171" spans="1:192">
      <c r="A171" s="54">
        <f t="shared" si="172"/>
        <v>166</v>
      </c>
      <c r="B171" s="381" t="s">
        <v>131</v>
      </c>
      <c r="C171" s="116" t="s">
        <v>437</v>
      </c>
      <c r="D171" s="116"/>
      <c r="E171" s="116"/>
      <c r="F171" s="236">
        <v>3433070</v>
      </c>
      <c r="G171" s="236">
        <v>5555490</v>
      </c>
      <c r="H171" s="410">
        <f t="shared" si="173"/>
        <v>433022.342</v>
      </c>
      <c r="I171" s="102">
        <f t="shared" si="174"/>
        <v>5553707.5940000005</v>
      </c>
      <c r="J171" s="236">
        <v>329.22</v>
      </c>
      <c r="K171" s="377" t="s">
        <v>1354</v>
      </c>
      <c r="L171" s="128">
        <v>10</v>
      </c>
      <c r="M171" s="378"/>
      <c r="O171" s="136"/>
      <c r="P171" s="136"/>
      <c r="Q171" s="383" t="s">
        <v>2845</v>
      </c>
      <c r="R171" s="382" t="s">
        <v>2900</v>
      </c>
      <c r="S171" s="64" t="s">
        <v>2663</v>
      </c>
      <c r="T171" s="499" t="str">
        <f t="shared" si="175"/>
        <v>-</v>
      </c>
      <c r="U171" s="499" t="str">
        <f t="shared" si="176"/>
        <v>-</v>
      </c>
      <c r="V171" s="499" t="str">
        <f t="shared" si="177"/>
        <v>-</v>
      </c>
      <c r="W171" s="499" t="str">
        <f t="shared" si="246"/>
        <v>A</v>
      </c>
      <c r="X171" s="529" t="str">
        <f t="shared" si="171"/>
        <v>Ca-Mg</v>
      </c>
      <c r="Y171" s="530" t="str">
        <f t="shared" si="170"/>
        <v>HCO3</v>
      </c>
      <c r="Z171" s="60" t="s">
        <v>1612</v>
      </c>
      <c r="AA171" s="377" t="s">
        <v>1467</v>
      </c>
      <c r="AB171" s="405">
        <v>2</v>
      </c>
      <c r="AC171" s="117"/>
      <c r="AD171" s="385" t="s">
        <v>1609</v>
      </c>
      <c r="AE171" s="125" t="s">
        <v>2958</v>
      </c>
      <c r="AF171" s="223">
        <v>8</v>
      </c>
      <c r="AG171" s="377"/>
      <c r="AH171" s="377"/>
      <c r="AI171" s="379"/>
      <c r="AJ171" s="377"/>
      <c r="AK171" s="377"/>
      <c r="AL171" s="377"/>
      <c r="AM171" s="379">
        <v>0.37</v>
      </c>
      <c r="AN171" s="117"/>
      <c r="AO171" s="116"/>
      <c r="AP171" s="378"/>
      <c r="AQ171" s="117"/>
      <c r="AR171" s="384">
        <v>758</v>
      </c>
      <c r="AS171" s="507">
        <f t="shared" si="248"/>
        <v>716</v>
      </c>
      <c r="AT171" s="509">
        <f t="shared" si="249"/>
        <v>0.98078040839320724</v>
      </c>
      <c r="AU171" s="117">
        <v>15</v>
      </c>
      <c r="AV171" s="117">
        <v>37</v>
      </c>
      <c r="AW171" s="116">
        <v>96</v>
      </c>
      <c r="AX171" s="117">
        <v>6</v>
      </c>
      <c r="AY171" s="117">
        <v>14</v>
      </c>
      <c r="AZ171" s="118">
        <v>531</v>
      </c>
      <c r="BA171" s="117"/>
      <c r="BB171" s="117">
        <v>2</v>
      </c>
      <c r="BC171" s="117"/>
      <c r="BD171" s="117"/>
      <c r="BE171" s="117">
        <v>15</v>
      </c>
      <c r="BF171" s="117"/>
      <c r="BG171" s="117"/>
      <c r="BH171" s="117"/>
      <c r="BI171" s="117"/>
      <c r="BJ171" s="117"/>
      <c r="BK171" s="117"/>
      <c r="BL171" s="116"/>
      <c r="BM171" s="117"/>
      <c r="BN171" s="118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247"/>
      <c r="CG171" s="114"/>
      <c r="CH171" s="114"/>
      <c r="CI171" s="114"/>
      <c r="CJ171" s="114"/>
      <c r="CK171" s="114"/>
      <c r="CL171" s="137"/>
      <c r="CM171" s="114"/>
      <c r="CN171" s="114">
        <v>1786</v>
      </c>
      <c r="CO171" s="247"/>
      <c r="CP171" s="117"/>
      <c r="CQ171" s="118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8"/>
      <c r="DB171" s="111"/>
      <c r="DC171" s="111"/>
      <c r="DD171" s="121"/>
      <c r="DE171" s="111"/>
      <c r="DF171" s="111"/>
      <c r="DG171" s="111"/>
      <c r="DH171" s="111"/>
      <c r="DI171" s="111"/>
      <c r="DJ171" s="111"/>
      <c r="DK171" s="244"/>
      <c r="DL171" s="244"/>
      <c r="DM171" s="244"/>
      <c r="DN171" s="111"/>
      <c r="DO171" s="121"/>
      <c r="DP171" s="244"/>
      <c r="DQ171" s="241"/>
      <c r="DR171" s="244"/>
      <c r="DS171" s="472"/>
      <c r="DT171" s="402">
        <f t="shared" si="178"/>
        <v>0</v>
      </c>
      <c r="DU171" s="100">
        <f t="shared" si="179"/>
        <v>1</v>
      </c>
      <c r="DV171" s="100">
        <f t="shared" si="180"/>
        <v>0</v>
      </c>
      <c r="DW171" s="100">
        <f t="shared" si="181"/>
        <v>0</v>
      </c>
      <c r="DX171" s="100">
        <f t="shared" si="182"/>
        <v>0</v>
      </c>
      <c r="DY171" s="229">
        <f t="shared" si="183"/>
        <v>0</v>
      </c>
      <c r="DZ171" s="100">
        <f t="shared" si="184"/>
        <v>1</v>
      </c>
      <c r="EA171" s="400">
        <f t="shared" si="185"/>
        <v>0</v>
      </c>
      <c r="EB171" s="402">
        <f t="shared" si="186"/>
        <v>0</v>
      </c>
      <c r="EC171" s="19">
        <f t="shared" si="187"/>
        <v>1</v>
      </c>
      <c r="ED171" s="19">
        <f t="shared" si="188"/>
        <v>0</v>
      </c>
      <c r="EE171" s="19">
        <f t="shared" si="189"/>
        <v>0</v>
      </c>
      <c r="EF171" s="402">
        <f t="shared" si="190"/>
        <v>0</v>
      </c>
      <c r="EG171" s="400">
        <f t="shared" si="191"/>
        <v>0</v>
      </c>
      <c r="EH171" s="400">
        <f t="shared" si="192"/>
        <v>1</v>
      </c>
      <c r="EI171" s="402">
        <f t="shared" si="193"/>
        <v>0</v>
      </c>
      <c r="EJ171" s="229">
        <f t="shared" si="194"/>
        <v>1</v>
      </c>
      <c r="EK171" s="398">
        <f t="shared" si="195"/>
        <v>15</v>
      </c>
      <c r="EL171" s="398">
        <f t="shared" si="196"/>
        <v>2</v>
      </c>
      <c r="EM171" s="398">
        <f t="shared" si="197"/>
        <v>37</v>
      </c>
      <c r="EN171" s="398">
        <f t="shared" si="198"/>
        <v>96</v>
      </c>
      <c r="EO171" s="398" t="str">
        <f t="shared" si="199"/>
        <v/>
      </c>
      <c r="EP171" s="398">
        <f t="shared" si="200"/>
        <v>15</v>
      </c>
      <c r="EQ171" s="398">
        <f t="shared" si="201"/>
        <v>531</v>
      </c>
      <c r="ER171" s="398" t="str">
        <f t="shared" si="202"/>
        <v/>
      </c>
      <c r="ES171" s="398" t="str">
        <f t="shared" si="203"/>
        <v/>
      </c>
      <c r="ET171" s="398">
        <f t="shared" si="204"/>
        <v>14</v>
      </c>
      <c r="EU171" s="172">
        <f t="shared" si="205"/>
        <v>6</v>
      </c>
      <c r="EV171" s="57">
        <f t="shared" si="206"/>
        <v>0.65246326631810625</v>
      </c>
      <c r="EW171" s="57">
        <f t="shared" si="207"/>
        <v>5.1150895140664961E-2</v>
      </c>
      <c r="EX171" s="57">
        <f t="shared" si="208"/>
        <v>3.0446410203661802</v>
      </c>
      <c r="EY171" s="57">
        <f t="shared" si="209"/>
        <v>4.7906582164778673</v>
      </c>
      <c r="EZ171" s="57" t="str">
        <f t="shared" si="210"/>
        <v/>
      </c>
      <c r="FA171" s="57">
        <f t="shared" si="211"/>
        <v>0.80580177276390008</v>
      </c>
      <c r="FB171" s="57">
        <f t="shared" si="212"/>
        <v>8.7024784855393005</v>
      </c>
      <c r="FC171" s="57" t="str">
        <f t="shared" si="213"/>
        <v/>
      </c>
      <c r="FD171" s="57" t="str">
        <f t="shared" si="214"/>
        <v/>
      </c>
      <c r="FE171" s="57">
        <f t="shared" si="215"/>
        <v>0.2914765996339887</v>
      </c>
      <c r="FF171" s="56">
        <f t="shared" si="216"/>
        <v>0.16923814627817108</v>
      </c>
      <c r="FG171" s="59">
        <f t="shared" si="217"/>
        <v>6.9821632267431237</v>
      </c>
      <c r="FH171" s="59">
        <f t="shared" si="218"/>
        <v>0.54737778738338982</v>
      </c>
      <c r="FI171" s="59">
        <f t="shared" si="219"/>
        <v>32.581421312797787</v>
      </c>
      <c r="FJ171" s="59">
        <f t="shared" si="220"/>
        <v>51.265962940323661</v>
      </c>
      <c r="FK171" s="59" t="str">
        <f t="shared" si="221"/>
        <v/>
      </c>
      <c r="FL171" s="59">
        <f t="shared" si="222"/>
        <v>8.6230747327520323</v>
      </c>
      <c r="FM171" s="59">
        <f t="shared" si="223"/>
        <v>94.972115786767247</v>
      </c>
      <c r="FN171" s="59" t="str">
        <f t="shared" si="224"/>
        <v/>
      </c>
      <c r="FO171" s="59" t="str">
        <f t="shared" si="225"/>
        <v/>
      </c>
      <c r="FP171" s="59">
        <f t="shared" si="226"/>
        <v>3.1809500495256771</v>
      </c>
      <c r="FQ171" s="66">
        <f t="shared" si="227"/>
        <v>1.8469341637070722</v>
      </c>
      <c r="FR171" s="331">
        <f t="shared" si="247"/>
        <v>0.98078040839320724</v>
      </c>
      <c r="FS171" s="331">
        <f t="shared" si="228"/>
        <v>0.98078040839320724</v>
      </c>
      <c r="FT171" s="400">
        <f t="shared" si="229"/>
        <v>0</v>
      </c>
      <c r="FU171" s="400">
        <f t="shared" si="230"/>
        <v>1</v>
      </c>
      <c r="FV171" s="400">
        <f t="shared" si="231"/>
        <v>0</v>
      </c>
      <c r="FW171" s="402">
        <f t="shared" si="232"/>
        <v>0</v>
      </c>
      <c r="FX171" s="222">
        <f t="shared" si="233"/>
        <v>0</v>
      </c>
      <c r="FY171" s="222">
        <f t="shared" si="234"/>
        <v>51.265962940323661</v>
      </c>
      <c r="FZ171" s="222">
        <f t="shared" si="235"/>
        <v>32.581421312797787</v>
      </c>
      <c r="GA171" s="221">
        <f t="shared" si="236"/>
        <v>0</v>
      </c>
      <c r="GB171" s="222">
        <f t="shared" si="237"/>
        <v>94.972115786767247</v>
      </c>
      <c r="GC171" s="222">
        <f t="shared" si="238"/>
        <v>0</v>
      </c>
      <c r="GD171" s="222">
        <f t="shared" si="239"/>
        <v>0</v>
      </c>
      <c r="GE171" s="222">
        <f t="shared" si="240"/>
        <v>0</v>
      </c>
      <c r="GF171" s="222">
        <f t="shared" si="241"/>
        <v>0</v>
      </c>
      <c r="GG171" s="398">
        <f t="shared" si="242"/>
        <v>0</v>
      </c>
      <c r="GH171" s="399">
        <f t="shared" si="243"/>
        <v>0</v>
      </c>
      <c r="GI171" s="398" t="str">
        <f t="shared" si="244"/>
        <v>Ca-Mg</v>
      </c>
      <c r="GJ171" s="398" t="str">
        <f t="shared" si="245"/>
        <v>HCO3</v>
      </c>
    </row>
    <row r="172" spans="1:192" s="69" customFormat="1">
      <c r="A172" s="54">
        <f t="shared" si="172"/>
        <v>167</v>
      </c>
      <c r="B172" s="381" t="s">
        <v>131</v>
      </c>
      <c r="C172" s="116" t="s">
        <v>473</v>
      </c>
      <c r="D172" s="116"/>
      <c r="E172" s="116"/>
      <c r="F172" s="236">
        <v>3433785</v>
      </c>
      <c r="G172" s="236">
        <v>5556630</v>
      </c>
      <c r="H172" s="410">
        <f t="shared" si="173"/>
        <v>433737.05600000004</v>
      </c>
      <c r="I172" s="102">
        <f t="shared" si="174"/>
        <v>5554847.1380000003</v>
      </c>
      <c r="J172" s="236">
        <v>300</v>
      </c>
      <c r="K172" s="377" t="s">
        <v>1354</v>
      </c>
      <c r="L172" s="128">
        <v>10</v>
      </c>
      <c r="M172" s="378"/>
      <c r="N172" s="408"/>
      <c r="O172" s="136"/>
      <c r="P172" s="136"/>
      <c r="Q172" s="383" t="s">
        <v>2845</v>
      </c>
      <c r="R172" s="382" t="s">
        <v>2900</v>
      </c>
      <c r="S172" s="64" t="s">
        <v>2663</v>
      </c>
      <c r="T172" s="499" t="str">
        <f t="shared" si="175"/>
        <v>-</v>
      </c>
      <c r="U172" s="499" t="str">
        <f t="shared" si="176"/>
        <v>M</v>
      </c>
      <c r="V172" s="499" t="str">
        <f t="shared" si="177"/>
        <v>-</v>
      </c>
      <c r="W172" s="499" t="str">
        <f t="shared" si="246"/>
        <v>A</v>
      </c>
      <c r="X172" s="529" t="str">
        <f t="shared" si="171"/>
        <v>Mg-Ca</v>
      </c>
      <c r="Y172" s="530" t="str">
        <f t="shared" si="170"/>
        <v>HCO3</v>
      </c>
      <c r="Z172" s="60" t="s">
        <v>1613</v>
      </c>
      <c r="AA172" s="377" t="s">
        <v>1614</v>
      </c>
      <c r="AB172" s="405">
        <v>1</v>
      </c>
      <c r="AC172" s="117" t="s">
        <v>611</v>
      </c>
      <c r="AD172" s="385" t="s">
        <v>2964</v>
      </c>
      <c r="AE172" s="125" t="s">
        <v>2965</v>
      </c>
      <c r="AF172" s="238">
        <v>9.1999999999999993</v>
      </c>
      <c r="AG172" s="377"/>
      <c r="AH172" s="377"/>
      <c r="AI172" s="379"/>
      <c r="AJ172" s="377"/>
      <c r="AK172" s="377"/>
      <c r="AL172" s="377"/>
      <c r="AM172" s="379">
        <v>1.1299999999999999</v>
      </c>
      <c r="AN172" s="117"/>
      <c r="AO172" s="116"/>
      <c r="AP172" s="378"/>
      <c r="AQ172" s="117"/>
      <c r="AR172" s="384">
        <v>1092</v>
      </c>
      <c r="AS172" s="507">
        <f t="shared" si="248"/>
        <v>1090.7069999999999</v>
      </c>
      <c r="AT172" s="509">
        <f t="shared" si="249"/>
        <v>7.8879435161689104E-2</v>
      </c>
      <c r="AU172" s="117">
        <v>26.87</v>
      </c>
      <c r="AV172" s="117">
        <v>74.98</v>
      </c>
      <c r="AW172" s="116">
        <v>119.3</v>
      </c>
      <c r="AX172" s="117">
        <v>10.68</v>
      </c>
      <c r="AY172" s="117">
        <v>14.43</v>
      </c>
      <c r="AZ172" s="118">
        <v>788.5</v>
      </c>
      <c r="BA172" s="117">
        <v>0.24199999999999999</v>
      </c>
      <c r="BB172" s="117">
        <v>2.8820000000000001</v>
      </c>
      <c r="BC172" s="117">
        <v>0.47899999999999998</v>
      </c>
      <c r="BD172" s="117">
        <v>0.56799999999999995</v>
      </c>
      <c r="BE172" s="117">
        <v>3.464</v>
      </c>
      <c r="BF172" s="117">
        <v>1.6180000000000001</v>
      </c>
      <c r="BG172" s="117"/>
      <c r="BH172" s="117"/>
      <c r="BI172" s="117"/>
      <c r="BJ172" s="117">
        <v>4.04</v>
      </c>
      <c r="BK172" s="117"/>
      <c r="BL172" s="116"/>
      <c r="BM172" s="117">
        <v>42.61</v>
      </c>
      <c r="BN172" s="118"/>
      <c r="BO172" s="114"/>
      <c r="BP172" s="114">
        <v>44</v>
      </c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247"/>
      <c r="CG172" s="114"/>
      <c r="CH172" s="114"/>
      <c r="CI172" s="114"/>
      <c r="CJ172" s="114"/>
      <c r="CK172" s="114"/>
      <c r="CL172" s="137"/>
      <c r="CM172" s="114"/>
      <c r="CN172" s="114">
        <v>2251</v>
      </c>
      <c r="CO172" s="247"/>
      <c r="CP172" s="117"/>
      <c r="CQ172" s="118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8"/>
      <c r="DB172" s="111"/>
      <c r="DC172" s="111"/>
      <c r="DD172" s="121"/>
      <c r="DE172" s="111"/>
      <c r="DF172" s="111"/>
      <c r="DG172" s="111"/>
      <c r="DH172" s="111"/>
      <c r="DI172" s="111"/>
      <c r="DJ172" s="111"/>
      <c r="DK172" s="244"/>
      <c r="DL172" s="244"/>
      <c r="DM172" s="244"/>
      <c r="DN172" s="111"/>
      <c r="DO172" s="121"/>
      <c r="DP172" s="244"/>
      <c r="DQ172" s="241"/>
      <c r="DR172" s="244"/>
      <c r="DS172" s="472"/>
      <c r="DT172" s="402">
        <f t="shared" si="178"/>
        <v>1</v>
      </c>
      <c r="DU172" s="100">
        <f t="shared" si="179"/>
        <v>1</v>
      </c>
      <c r="DV172" s="100">
        <f t="shared" si="180"/>
        <v>0</v>
      </c>
      <c r="DW172" s="100">
        <f t="shared" si="181"/>
        <v>0</v>
      </c>
      <c r="DX172" s="100">
        <f t="shared" si="182"/>
        <v>0</v>
      </c>
      <c r="DY172" s="229">
        <f t="shared" si="183"/>
        <v>0</v>
      </c>
      <c r="DZ172" s="100">
        <f t="shared" si="184"/>
        <v>1</v>
      </c>
      <c r="EA172" s="400">
        <f t="shared" si="185"/>
        <v>0</v>
      </c>
      <c r="EB172" s="402">
        <f t="shared" si="186"/>
        <v>0</v>
      </c>
      <c r="EC172" s="19">
        <f t="shared" si="187"/>
        <v>0</v>
      </c>
      <c r="ED172" s="19">
        <f t="shared" si="188"/>
        <v>1</v>
      </c>
      <c r="EE172" s="19">
        <f t="shared" si="189"/>
        <v>0</v>
      </c>
      <c r="EF172" s="402">
        <f t="shared" si="190"/>
        <v>0</v>
      </c>
      <c r="EG172" s="400">
        <f t="shared" si="191"/>
        <v>0</v>
      </c>
      <c r="EH172" s="400">
        <f t="shared" si="192"/>
        <v>1</v>
      </c>
      <c r="EI172" s="402">
        <f t="shared" si="193"/>
        <v>0</v>
      </c>
      <c r="EJ172" s="229">
        <f t="shared" si="194"/>
        <v>2</v>
      </c>
      <c r="EK172" s="398">
        <f t="shared" si="195"/>
        <v>26.87</v>
      </c>
      <c r="EL172" s="398">
        <f t="shared" si="196"/>
        <v>2.8820000000000001</v>
      </c>
      <c r="EM172" s="398">
        <f t="shared" si="197"/>
        <v>74.98</v>
      </c>
      <c r="EN172" s="398">
        <f t="shared" si="198"/>
        <v>119.3</v>
      </c>
      <c r="EO172" s="398">
        <f t="shared" si="199"/>
        <v>1.6180000000000001</v>
      </c>
      <c r="EP172" s="398">
        <f t="shared" si="200"/>
        <v>3.464</v>
      </c>
      <c r="EQ172" s="398">
        <f t="shared" si="201"/>
        <v>788.5</v>
      </c>
      <c r="ER172" s="398" t="str">
        <f t="shared" si="202"/>
        <v/>
      </c>
      <c r="ES172" s="398">
        <f t="shared" si="203"/>
        <v>4.04</v>
      </c>
      <c r="ET172" s="398">
        <f t="shared" si="204"/>
        <v>14.43</v>
      </c>
      <c r="EU172" s="172">
        <f t="shared" si="205"/>
        <v>10.68</v>
      </c>
      <c r="EV172" s="57">
        <f t="shared" si="206"/>
        <v>1.1687791977311677</v>
      </c>
      <c r="EW172" s="57">
        <f t="shared" si="207"/>
        <v>7.3708439897698208E-2</v>
      </c>
      <c r="EX172" s="57">
        <f t="shared" si="208"/>
        <v>6.1699238839744917</v>
      </c>
      <c r="EY172" s="57">
        <f t="shared" si="209"/>
        <v>5.9533908877688502</v>
      </c>
      <c r="EZ172" s="57">
        <f t="shared" si="210"/>
        <v>5.9002643814385997E-2</v>
      </c>
      <c r="FA172" s="57">
        <f t="shared" si="211"/>
        <v>0.18608648939027667</v>
      </c>
      <c r="FB172" s="57">
        <f t="shared" si="212"/>
        <v>12.922606941332839</v>
      </c>
      <c r="FC172" s="57" t="str">
        <f t="shared" si="213"/>
        <v/>
      </c>
      <c r="FD172" s="57">
        <f t="shared" si="214"/>
        <v>6.5156140885639688E-2</v>
      </c>
      <c r="FE172" s="57">
        <f t="shared" si="215"/>
        <v>0.30042909519417549</v>
      </c>
      <c r="FF172" s="56">
        <f t="shared" si="216"/>
        <v>0.30124390037514448</v>
      </c>
      <c r="FG172" s="59">
        <f t="shared" si="217"/>
        <v>8.5870877309914224</v>
      </c>
      <c r="FH172" s="59">
        <f t="shared" si="218"/>
        <v>0.54154013105700949</v>
      </c>
      <c r="FI172" s="59">
        <f t="shared" si="219"/>
        <v>45.330784281647254</v>
      </c>
      <c r="FJ172" s="59">
        <f t="shared" si="220"/>
        <v>43.739903952255936</v>
      </c>
      <c r="FK172" s="59">
        <f t="shared" si="221"/>
        <v>0.43349580466361842</v>
      </c>
      <c r="FL172" s="59">
        <f t="shared" si="222"/>
        <v>1.3671880993847518</v>
      </c>
      <c r="FM172" s="59">
        <f t="shared" si="223"/>
        <v>95.093033054219916</v>
      </c>
      <c r="FN172" s="59" t="str">
        <f t="shared" si="224"/>
        <v/>
      </c>
      <c r="FO172" s="59">
        <f t="shared" si="225"/>
        <v>0.47946169739992883</v>
      </c>
      <c r="FP172" s="59">
        <f t="shared" si="226"/>
        <v>2.210754688233405</v>
      </c>
      <c r="FQ172" s="66">
        <f t="shared" si="227"/>
        <v>2.2167505601467421</v>
      </c>
      <c r="FR172" s="331">
        <f t="shared" si="247"/>
        <v>7.8879435161689104E-2</v>
      </c>
      <c r="FS172" s="331">
        <f t="shared" si="228"/>
        <v>7.8879435161689104E-2</v>
      </c>
      <c r="FT172" s="400">
        <f t="shared" si="229"/>
        <v>0</v>
      </c>
      <c r="FU172" s="400">
        <f t="shared" si="230"/>
        <v>1</v>
      </c>
      <c r="FV172" s="400">
        <f t="shared" si="231"/>
        <v>0</v>
      </c>
      <c r="FW172" s="402">
        <f t="shared" si="232"/>
        <v>0</v>
      </c>
      <c r="FX172" s="222">
        <f t="shared" si="233"/>
        <v>0</v>
      </c>
      <c r="FY172" s="222">
        <f t="shared" si="234"/>
        <v>43.739903952255936</v>
      </c>
      <c r="FZ172" s="222">
        <f t="shared" si="235"/>
        <v>45.330784281647254</v>
      </c>
      <c r="GA172" s="221">
        <f t="shared" si="236"/>
        <v>0</v>
      </c>
      <c r="GB172" s="222">
        <f t="shared" si="237"/>
        <v>95.093033054219916</v>
      </c>
      <c r="GC172" s="222">
        <f t="shared" si="238"/>
        <v>0</v>
      </c>
      <c r="GD172" s="222">
        <f t="shared" si="239"/>
        <v>0</v>
      </c>
      <c r="GE172" s="222">
        <f t="shared" si="240"/>
        <v>0</v>
      </c>
      <c r="GF172" s="222">
        <f t="shared" si="241"/>
        <v>0</v>
      </c>
      <c r="GG172" s="398">
        <f t="shared" si="242"/>
        <v>0</v>
      </c>
      <c r="GH172" s="399">
        <f t="shared" si="243"/>
        <v>0</v>
      </c>
      <c r="GI172" s="398" t="str">
        <f t="shared" si="244"/>
        <v>Mg-Ca</v>
      </c>
      <c r="GJ172" s="398" t="str">
        <f t="shared" si="245"/>
        <v>HCO3</v>
      </c>
    </row>
    <row r="173" spans="1:192" s="69" customFormat="1">
      <c r="A173" s="54">
        <f t="shared" si="172"/>
        <v>168</v>
      </c>
      <c r="B173" s="383" t="s">
        <v>131</v>
      </c>
      <c r="C173" s="381" t="s">
        <v>436</v>
      </c>
      <c r="D173" s="381"/>
      <c r="E173" s="381"/>
      <c r="F173" s="236">
        <v>3432780</v>
      </c>
      <c r="G173" s="236">
        <v>5556520</v>
      </c>
      <c r="H173" s="410">
        <f t="shared" si="173"/>
        <v>432732.45800000004</v>
      </c>
      <c r="I173" s="102">
        <f t="shared" si="174"/>
        <v>5554737.182</v>
      </c>
      <c r="J173" s="236">
        <v>328.01</v>
      </c>
      <c r="K173" s="377" t="s">
        <v>1354</v>
      </c>
      <c r="L173" s="128">
        <v>10</v>
      </c>
      <c r="M173" s="378"/>
      <c r="N173" s="408"/>
      <c r="O173" s="136"/>
      <c r="P173" s="136"/>
      <c r="Q173" s="383" t="s">
        <v>2845</v>
      </c>
      <c r="R173" s="382" t="s">
        <v>2900</v>
      </c>
      <c r="S173" s="64" t="s">
        <v>2663</v>
      </c>
      <c r="T173" s="499" t="str">
        <f t="shared" si="175"/>
        <v>-</v>
      </c>
      <c r="U173" s="499" t="str">
        <f t="shared" si="176"/>
        <v>-</v>
      </c>
      <c r="V173" s="499" t="str">
        <f t="shared" si="177"/>
        <v>-</v>
      </c>
      <c r="W173" s="499" t="str">
        <f t="shared" si="246"/>
        <v>A</v>
      </c>
      <c r="X173" s="529" t="str">
        <f t="shared" si="171"/>
        <v>Ca-Mg</v>
      </c>
      <c r="Y173" s="530" t="str">
        <f t="shared" si="170"/>
        <v>HCO3</v>
      </c>
      <c r="Z173" s="404"/>
      <c r="AA173" s="115" t="s">
        <v>1611</v>
      </c>
      <c r="AB173" s="102">
        <v>1</v>
      </c>
      <c r="AC173" s="384" t="s">
        <v>611</v>
      </c>
      <c r="AD173" s="91" t="s">
        <v>2963</v>
      </c>
      <c r="AE173" s="125" t="s">
        <v>2953</v>
      </c>
      <c r="AF173" s="238">
        <v>9.1999999999999993</v>
      </c>
      <c r="AG173" s="115"/>
      <c r="AH173" s="115"/>
      <c r="AI173" s="236"/>
      <c r="AJ173" s="115"/>
      <c r="AK173" s="115"/>
      <c r="AL173" s="115"/>
      <c r="AM173" s="236">
        <v>0.83</v>
      </c>
      <c r="AN173" s="384"/>
      <c r="AO173" s="381"/>
      <c r="AP173" s="407"/>
      <c r="AQ173" s="384"/>
      <c r="AR173" s="384"/>
      <c r="AS173" s="507">
        <f t="shared" si="248"/>
        <v>722.94199999999989</v>
      </c>
      <c r="AT173" s="509">
        <f t="shared" si="249"/>
        <v>2.7774431693613919</v>
      </c>
      <c r="AU173" s="384">
        <v>12.75</v>
      </c>
      <c r="AV173" s="384">
        <v>42.45</v>
      </c>
      <c r="AW173" s="381">
        <v>70.260000000000005</v>
      </c>
      <c r="AX173" s="384">
        <v>3.7690000000000001</v>
      </c>
      <c r="AY173" s="384">
        <v>9.2469999999999999</v>
      </c>
      <c r="AZ173" s="120">
        <v>512.4</v>
      </c>
      <c r="BA173" s="384"/>
      <c r="BB173" s="384">
        <v>2.35</v>
      </c>
      <c r="BC173" s="384"/>
      <c r="BD173" s="384"/>
      <c r="BE173" s="388">
        <v>27</v>
      </c>
      <c r="BF173" s="384">
        <v>3.536</v>
      </c>
      <c r="BG173" s="384"/>
      <c r="BH173" s="384"/>
      <c r="BI173" s="384"/>
      <c r="BJ173" s="384"/>
      <c r="BK173" s="384"/>
      <c r="BL173" s="381"/>
      <c r="BM173" s="384">
        <v>39.18</v>
      </c>
      <c r="BN173" s="120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7"/>
      <c r="BZ173" s="147"/>
      <c r="CA173" s="147"/>
      <c r="CB173" s="147"/>
      <c r="CC173" s="147"/>
      <c r="CD173" s="147"/>
      <c r="CE173" s="147"/>
      <c r="CF173" s="145"/>
      <c r="CG173" s="147"/>
      <c r="CH173" s="147"/>
      <c r="CI173" s="147"/>
      <c r="CJ173" s="147"/>
      <c r="CK173" s="147"/>
      <c r="CL173" s="148"/>
      <c r="CM173" s="147"/>
      <c r="CN173" s="147">
        <v>2727</v>
      </c>
      <c r="CO173" s="145"/>
      <c r="CP173" s="384"/>
      <c r="CQ173" s="120"/>
      <c r="CR173" s="384"/>
      <c r="CS173" s="384"/>
      <c r="CT173" s="384"/>
      <c r="CU173" s="384"/>
      <c r="CV173" s="384"/>
      <c r="CW173" s="384"/>
      <c r="CX173" s="384"/>
      <c r="CY173" s="384"/>
      <c r="CZ173" s="384"/>
      <c r="DA173" s="120"/>
      <c r="DB173" s="420"/>
      <c r="DC173" s="420"/>
      <c r="DD173" s="110"/>
      <c r="DE173" s="420"/>
      <c r="DF173" s="420"/>
      <c r="DG173" s="420"/>
      <c r="DH173" s="420"/>
      <c r="DI173" s="420"/>
      <c r="DJ173" s="420"/>
      <c r="DK173" s="180"/>
      <c r="DL173" s="180"/>
      <c r="DM173" s="180"/>
      <c r="DN173" s="420"/>
      <c r="DO173" s="110"/>
      <c r="DP173" s="180"/>
      <c r="DQ173" s="182"/>
      <c r="DR173" s="180"/>
      <c r="DS173" s="181"/>
      <c r="DT173" s="402">
        <f t="shared" si="178"/>
        <v>1</v>
      </c>
      <c r="DU173" s="100">
        <f t="shared" si="179"/>
        <v>1</v>
      </c>
      <c r="DV173" s="100">
        <f t="shared" si="180"/>
        <v>0</v>
      </c>
      <c r="DW173" s="100">
        <f t="shared" si="181"/>
        <v>0</v>
      </c>
      <c r="DX173" s="100">
        <f t="shared" si="182"/>
        <v>0</v>
      </c>
      <c r="DY173" s="229">
        <f t="shared" si="183"/>
        <v>0</v>
      </c>
      <c r="DZ173" s="100">
        <f t="shared" si="184"/>
        <v>1</v>
      </c>
      <c r="EA173" s="400">
        <f t="shared" si="185"/>
        <v>0</v>
      </c>
      <c r="EB173" s="402">
        <f t="shared" si="186"/>
        <v>0</v>
      </c>
      <c r="EC173" s="19">
        <f t="shared" si="187"/>
        <v>1</v>
      </c>
      <c r="ED173" s="19">
        <f t="shared" si="188"/>
        <v>0</v>
      </c>
      <c r="EE173" s="19">
        <f t="shared" si="189"/>
        <v>0</v>
      </c>
      <c r="EF173" s="402">
        <f t="shared" si="190"/>
        <v>0</v>
      </c>
      <c r="EG173" s="400">
        <f t="shared" si="191"/>
        <v>0</v>
      </c>
      <c r="EH173" s="400">
        <f t="shared" si="192"/>
        <v>1</v>
      </c>
      <c r="EI173" s="402">
        <f t="shared" si="193"/>
        <v>0</v>
      </c>
      <c r="EJ173" s="229">
        <f t="shared" si="194"/>
        <v>1</v>
      </c>
      <c r="EK173" s="398">
        <f t="shared" si="195"/>
        <v>12.75</v>
      </c>
      <c r="EL173" s="398">
        <f t="shared" si="196"/>
        <v>2.35</v>
      </c>
      <c r="EM173" s="398">
        <f t="shared" si="197"/>
        <v>42.45</v>
      </c>
      <c r="EN173" s="398">
        <f t="shared" si="198"/>
        <v>70.260000000000005</v>
      </c>
      <c r="EO173" s="398">
        <f t="shared" si="199"/>
        <v>3.536</v>
      </c>
      <c r="EP173" s="398">
        <f t="shared" si="200"/>
        <v>27</v>
      </c>
      <c r="EQ173" s="398">
        <f t="shared" si="201"/>
        <v>512.4</v>
      </c>
      <c r="ER173" s="398" t="str">
        <f t="shared" si="202"/>
        <v/>
      </c>
      <c r="ES173" s="398" t="str">
        <f t="shared" si="203"/>
        <v/>
      </c>
      <c r="ET173" s="398">
        <f t="shared" si="204"/>
        <v>9.2469999999999999</v>
      </c>
      <c r="EU173" s="172">
        <f t="shared" si="205"/>
        <v>3.7690000000000001</v>
      </c>
      <c r="EV173" s="57">
        <f t="shared" si="206"/>
        <v>0.55459377637039031</v>
      </c>
      <c r="EW173" s="57">
        <f t="shared" si="207"/>
        <v>6.010230179028133E-2</v>
      </c>
      <c r="EX173" s="57">
        <f t="shared" si="208"/>
        <v>3.493108413906604</v>
      </c>
      <c r="EY173" s="57">
        <f t="shared" si="209"/>
        <v>3.5061629821847395</v>
      </c>
      <c r="EZ173" s="57">
        <f t="shared" si="210"/>
        <v>0.12894520922600053</v>
      </c>
      <c r="FA173" s="57">
        <f t="shared" si="211"/>
        <v>1.4504431909750202</v>
      </c>
      <c r="FB173" s="57">
        <f t="shared" si="212"/>
        <v>8.3976459058198429</v>
      </c>
      <c r="FC173" s="57" t="str">
        <f t="shared" si="213"/>
        <v/>
      </c>
      <c r="FD173" s="57" t="str">
        <f t="shared" si="214"/>
        <v/>
      </c>
      <c r="FE173" s="57">
        <f t="shared" si="215"/>
        <v>0.19252029405824952</v>
      </c>
      <c r="FF173" s="56">
        <f t="shared" si="216"/>
        <v>0.10630976222040446</v>
      </c>
      <c r="FG173" s="59">
        <f t="shared" si="217"/>
        <v>6.0325498538735305</v>
      </c>
      <c r="FH173" s="59">
        <f t="shared" si="218"/>
        <v>0.65375802493729906</v>
      </c>
      <c r="FI173" s="59">
        <f t="shared" si="219"/>
        <v>37.996009962079583</v>
      </c>
      <c r="FJ173" s="59">
        <f t="shared" si="220"/>
        <v>38.138009994020173</v>
      </c>
      <c r="FK173" s="59">
        <f t="shared" si="221"/>
        <v>1.4025912951365236</v>
      </c>
      <c r="FL173" s="59">
        <f t="shared" si="222"/>
        <v>15.77708086995289</v>
      </c>
      <c r="FM173" s="59">
        <f t="shared" si="223"/>
        <v>96.563779885311789</v>
      </c>
      <c r="FN173" s="59" t="str">
        <f t="shared" si="224"/>
        <v/>
      </c>
      <c r="FO173" s="59" t="str">
        <f t="shared" si="225"/>
        <v/>
      </c>
      <c r="FP173" s="59">
        <f t="shared" si="226"/>
        <v>2.2137736584025878</v>
      </c>
      <c r="FQ173" s="66">
        <f t="shared" si="227"/>
        <v>1.2224464562856272</v>
      </c>
      <c r="FR173" s="331">
        <f t="shared" si="247"/>
        <v>2.7774431693613919</v>
      </c>
      <c r="FS173" s="331">
        <f t="shared" si="228"/>
        <v>2.7774431693613919</v>
      </c>
      <c r="FT173" s="400">
        <f t="shared" si="229"/>
        <v>0</v>
      </c>
      <c r="FU173" s="400">
        <f t="shared" si="230"/>
        <v>1</v>
      </c>
      <c r="FV173" s="400">
        <f t="shared" si="231"/>
        <v>0</v>
      </c>
      <c r="FW173" s="402">
        <f t="shared" si="232"/>
        <v>0</v>
      </c>
      <c r="FX173" s="222">
        <f t="shared" si="233"/>
        <v>0</v>
      </c>
      <c r="FY173" s="222">
        <f t="shared" si="234"/>
        <v>38.138009994020173</v>
      </c>
      <c r="FZ173" s="222">
        <f t="shared" si="235"/>
        <v>37.996009962079583</v>
      </c>
      <c r="GA173" s="221">
        <f t="shared" si="236"/>
        <v>0</v>
      </c>
      <c r="GB173" s="222">
        <f t="shared" si="237"/>
        <v>96.563779885311789</v>
      </c>
      <c r="GC173" s="222">
        <f t="shared" si="238"/>
        <v>0</v>
      </c>
      <c r="GD173" s="222">
        <f t="shared" si="239"/>
        <v>0</v>
      </c>
      <c r="GE173" s="222">
        <f t="shared" si="240"/>
        <v>0</v>
      </c>
      <c r="GF173" s="222">
        <f t="shared" si="241"/>
        <v>0</v>
      </c>
      <c r="GG173" s="398">
        <f t="shared" si="242"/>
        <v>0</v>
      </c>
      <c r="GH173" s="399">
        <f t="shared" si="243"/>
        <v>0</v>
      </c>
      <c r="GI173" s="398" t="str">
        <f t="shared" si="244"/>
        <v>Ca-Mg</v>
      </c>
      <c r="GJ173" s="398" t="str">
        <f t="shared" si="245"/>
        <v>HCO3</v>
      </c>
    </row>
    <row r="174" spans="1:192">
      <c r="A174" s="54">
        <f t="shared" si="172"/>
        <v>169</v>
      </c>
      <c r="B174" s="383" t="s">
        <v>131</v>
      </c>
      <c r="C174" s="381" t="s">
        <v>436</v>
      </c>
      <c r="D174" s="381" t="s">
        <v>988</v>
      </c>
      <c r="E174" s="381"/>
      <c r="F174" s="236">
        <v>3432780</v>
      </c>
      <c r="G174" s="236">
        <v>5556520</v>
      </c>
      <c r="H174" s="410">
        <f t="shared" si="173"/>
        <v>432732.45800000004</v>
      </c>
      <c r="I174" s="102">
        <f t="shared" si="174"/>
        <v>5554737.182</v>
      </c>
      <c r="J174" s="236">
        <v>328.01</v>
      </c>
      <c r="K174" s="377" t="s">
        <v>1354</v>
      </c>
      <c r="L174" s="128">
        <v>10</v>
      </c>
      <c r="M174" s="378"/>
      <c r="O174" s="136"/>
      <c r="P174" s="136"/>
      <c r="Q174" s="383" t="s">
        <v>2845</v>
      </c>
      <c r="R174" s="382" t="s">
        <v>2900</v>
      </c>
      <c r="S174" s="64" t="s">
        <v>2663</v>
      </c>
      <c r="T174" s="499" t="str">
        <f t="shared" si="175"/>
        <v>-</v>
      </c>
      <c r="U174" s="499" t="str">
        <f t="shared" si="176"/>
        <v>-</v>
      </c>
      <c r="V174" s="499" t="str">
        <f t="shared" si="177"/>
        <v>-</v>
      </c>
      <c r="W174" s="499" t="str">
        <f t="shared" si="246"/>
        <v>A</v>
      </c>
      <c r="X174" s="529" t="str">
        <f t="shared" si="171"/>
        <v>Ca-Mg</v>
      </c>
      <c r="Y174" s="530" t="str">
        <f t="shared" si="170"/>
        <v>HCO3</v>
      </c>
      <c r="Z174" s="60" t="s">
        <v>1612</v>
      </c>
      <c r="AA174" s="377" t="s">
        <v>1467</v>
      </c>
      <c r="AB174" s="405">
        <v>2</v>
      </c>
      <c r="AC174" s="117"/>
      <c r="AD174" s="385" t="s">
        <v>1609</v>
      </c>
      <c r="AE174" s="125" t="s">
        <v>2958</v>
      </c>
      <c r="AF174" s="223">
        <v>8</v>
      </c>
      <c r="AG174" s="377"/>
      <c r="AH174" s="377"/>
      <c r="AI174" s="379"/>
      <c r="AJ174" s="377"/>
      <c r="AK174" s="377"/>
      <c r="AL174" s="377"/>
      <c r="AM174" s="379">
        <v>0.83</v>
      </c>
      <c r="AN174" s="117"/>
      <c r="AO174" s="116"/>
      <c r="AP174" s="378"/>
      <c r="AQ174" s="117"/>
      <c r="AR174" s="384">
        <v>710</v>
      </c>
      <c r="AS174" s="507">
        <f t="shared" si="248"/>
        <v>669</v>
      </c>
      <c r="AT174" s="509">
        <f t="shared" si="249"/>
        <v>1.056779407752541</v>
      </c>
      <c r="AU174" s="117">
        <v>13</v>
      </c>
      <c r="AV174" s="117">
        <v>40</v>
      </c>
      <c r="AW174" s="116">
        <v>72</v>
      </c>
      <c r="AX174" s="117">
        <v>9</v>
      </c>
      <c r="AY174" s="117">
        <v>18</v>
      </c>
      <c r="AZ174" s="118">
        <v>490</v>
      </c>
      <c r="BA174" s="117"/>
      <c r="BB174" s="117">
        <v>2</v>
      </c>
      <c r="BC174" s="117"/>
      <c r="BD174" s="117"/>
      <c r="BE174" s="117">
        <v>25</v>
      </c>
      <c r="BF174" s="117"/>
      <c r="BG174" s="117"/>
      <c r="BH174" s="117"/>
      <c r="BI174" s="117"/>
      <c r="BJ174" s="117"/>
      <c r="BK174" s="117"/>
      <c r="BL174" s="116"/>
      <c r="BM174" s="117"/>
      <c r="BN174" s="118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247"/>
      <c r="CG174" s="114"/>
      <c r="CH174" s="114"/>
      <c r="CI174" s="114"/>
      <c r="CJ174" s="114"/>
      <c r="CK174" s="114"/>
      <c r="CL174" s="137"/>
      <c r="CM174" s="114"/>
      <c r="CN174" s="114">
        <v>2459</v>
      </c>
      <c r="CO174" s="247"/>
      <c r="CP174" s="117"/>
      <c r="CQ174" s="118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8"/>
      <c r="DB174" s="111"/>
      <c r="DC174" s="111"/>
      <c r="DD174" s="121"/>
      <c r="DE174" s="111"/>
      <c r="DF174" s="111"/>
      <c r="DG174" s="111"/>
      <c r="DH174" s="111"/>
      <c r="DI174" s="111"/>
      <c r="DJ174" s="111"/>
      <c r="DK174" s="244"/>
      <c r="DL174" s="244"/>
      <c r="DM174" s="244"/>
      <c r="DN174" s="111"/>
      <c r="DO174" s="121"/>
      <c r="DP174" s="244"/>
      <c r="DQ174" s="241"/>
      <c r="DR174" s="244"/>
      <c r="DS174" s="472"/>
      <c r="DT174" s="402">
        <f t="shared" si="178"/>
        <v>0</v>
      </c>
      <c r="DU174" s="100">
        <f t="shared" si="179"/>
        <v>1</v>
      </c>
      <c r="DV174" s="100">
        <f t="shared" si="180"/>
        <v>0</v>
      </c>
      <c r="DW174" s="100">
        <f t="shared" si="181"/>
        <v>0</v>
      </c>
      <c r="DX174" s="100">
        <f t="shared" si="182"/>
        <v>0</v>
      </c>
      <c r="DY174" s="229">
        <f t="shared" si="183"/>
        <v>0</v>
      </c>
      <c r="DZ174" s="100">
        <f t="shared" si="184"/>
        <v>1</v>
      </c>
      <c r="EA174" s="400">
        <f t="shared" si="185"/>
        <v>0</v>
      </c>
      <c r="EB174" s="402">
        <f t="shared" si="186"/>
        <v>0</v>
      </c>
      <c r="EC174" s="19">
        <f t="shared" si="187"/>
        <v>1</v>
      </c>
      <c r="ED174" s="19">
        <f t="shared" si="188"/>
        <v>0</v>
      </c>
      <c r="EE174" s="19">
        <f t="shared" si="189"/>
        <v>0</v>
      </c>
      <c r="EF174" s="402">
        <f t="shared" si="190"/>
        <v>0</v>
      </c>
      <c r="EG174" s="400">
        <f t="shared" si="191"/>
        <v>0</v>
      </c>
      <c r="EH174" s="400">
        <f t="shared" si="192"/>
        <v>1</v>
      </c>
      <c r="EI174" s="402">
        <f t="shared" si="193"/>
        <v>0</v>
      </c>
      <c r="EJ174" s="229">
        <f t="shared" si="194"/>
        <v>1</v>
      </c>
      <c r="EK174" s="398">
        <f t="shared" si="195"/>
        <v>13</v>
      </c>
      <c r="EL174" s="398">
        <f t="shared" si="196"/>
        <v>2</v>
      </c>
      <c r="EM174" s="398">
        <f t="shared" si="197"/>
        <v>40</v>
      </c>
      <c r="EN174" s="398">
        <f t="shared" si="198"/>
        <v>72</v>
      </c>
      <c r="EO174" s="398" t="str">
        <f t="shared" si="199"/>
        <v/>
      </c>
      <c r="EP174" s="398">
        <f t="shared" si="200"/>
        <v>25</v>
      </c>
      <c r="EQ174" s="398">
        <f t="shared" si="201"/>
        <v>490</v>
      </c>
      <c r="ER174" s="398" t="str">
        <f t="shared" si="202"/>
        <v/>
      </c>
      <c r="ES174" s="398" t="str">
        <f t="shared" si="203"/>
        <v/>
      </c>
      <c r="ET174" s="398">
        <f t="shared" si="204"/>
        <v>18</v>
      </c>
      <c r="EU174" s="172">
        <f t="shared" si="205"/>
        <v>9</v>
      </c>
      <c r="EV174" s="57">
        <f t="shared" si="206"/>
        <v>0.56546816414235879</v>
      </c>
      <c r="EW174" s="57">
        <f t="shared" si="207"/>
        <v>5.1150895140664961E-2</v>
      </c>
      <c r="EX174" s="57">
        <f t="shared" si="208"/>
        <v>3.291503805801276</v>
      </c>
      <c r="EY174" s="57">
        <f t="shared" si="209"/>
        <v>3.5929936623584009</v>
      </c>
      <c r="EZ174" s="57" t="str">
        <f t="shared" si="210"/>
        <v/>
      </c>
      <c r="FA174" s="57">
        <f t="shared" si="211"/>
        <v>1.3430029546065001</v>
      </c>
      <c r="FB174" s="57">
        <f t="shared" si="212"/>
        <v>8.0305357022867359</v>
      </c>
      <c r="FC174" s="57" t="str">
        <f t="shared" si="213"/>
        <v/>
      </c>
      <c r="FD174" s="57" t="str">
        <f t="shared" si="214"/>
        <v/>
      </c>
      <c r="FE174" s="57">
        <f t="shared" si="215"/>
        <v>0.37475562810084256</v>
      </c>
      <c r="FF174" s="56">
        <f t="shared" si="216"/>
        <v>0.25385721941725659</v>
      </c>
      <c r="FG174" s="59">
        <f t="shared" si="217"/>
        <v>6.3937191858396121</v>
      </c>
      <c r="FH174" s="59">
        <f t="shared" si="218"/>
        <v>0.57836051677598088</v>
      </c>
      <c r="FI174" s="59">
        <f t="shared" si="219"/>
        <v>37.216862712924673</v>
      </c>
      <c r="FJ174" s="59">
        <f t="shared" si="220"/>
        <v>40.625792874588086</v>
      </c>
      <c r="FK174" s="59" t="str">
        <f t="shared" si="221"/>
        <v/>
      </c>
      <c r="FL174" s="59">
        <f t="shared" si="222"/>
        <v>15.185264709871642</v>
      </c>
      <c r="FM174" s="59">
        <f t="shared" si="223"/>
        <v>92.74047738178291</v>
      </c>
      <c r="FN174" s="59" t="str">
        <f t="shared" si="224"/>
        <v/>
      </c>
      <c r="FO174" s="59" t="str">
        <f t="shared" si="225"/>
        <v/>
      </c>
      <c r="FP174" s="59">
        <f t="shared" si="226"/>
        <v>4.3278577096276871</v>
      </c>
      <c r="FQ174" s="66">
        <f t="shared" si="227"/>
        <v>2.9316649085894038</v>
      </c>
      <c r="FR174" s="331">
        <f t="shared" si="247"/>
        <v>1.056779407752541</v>
      </c>
      <c r="FS174" s="331">
        <f t="shared" si="228"/>
        <v>1.056779407752541</v>
      </c>
      <c r="FT174" s="400">
        <f t="shared" si="229"/>
        <v>0</v>
      </c>
      <c r="FU174" s="400">
        <f t="shared" si="230"/>
        <v>1</v>
      </c>
      <c r="FV174" s="400">
        <f t="shared" si="231"/>
        <v>0</v>
      </c>
      <c r="FW174" s="402">
        <f t="shared" si="232"/>
        <v>0</v>
      </c>
      <c r="FX174" s="222">
        <f t="shared" si="233"/>
        <v>0</v>
      </c>
      <c r="FY174" s="222">
        <f t="shared" si="234"/>
        <v>40.625792874588086</v>
      </c>
      <c r="FZ174" s="222">
        <f t="shared" si="235"/>
        <v>37.216862712924673</v>
      </c>
      <c r="GA174" s="221">
        <f t="shared" si="236"/>
        <v>0</v>
      </c>
      <c r="GB174" s="222">
        <f t="shared" si="237"/>
        <v>92.74047738178291</v>
      </c>
      <c r="GC174" s="222">
        <f t="shared" si="238"/>
        <v>0</v>
      </c>
      <c r="GD174" s="222">
        <f t="shared" si="239"/>
        <v>0</v>
      </c>
      <c r="GE174" s="222">
        <f t="shared" si="240"/>
        <v>0</v>
      </c>
      <c r="GF174" s="222">
        <f t="shared" si="241"/>
        <v>0</v>
      </c>
      <c r="GG174" s="398">
        <f t="shared" si="242"/>
        <v>0</v>
      </c>
      <c r="GH174" s="399">
        <f t="shared" si="243"/>
        <v>0</v>
      </c>
      <c r="GI174" s="398" t="str">
        <f t="shared" si="244"/>
        <v>Ca-Mg</v>
      </c>
      <c r="GJ174" s="398" t="str">
        <f t="shared" si="245"/>
        <v>HCO3</v>
      </c>
    </row>
    <row r="175" spans="1:192" s="69" customFormat="1">
      <c r="A175" s="54">
        <f t="shared" si="172"/>
        <v>170</v>
      </c>
      <c r="B175" s="383" t="s">
        <v>131</v>
      </c>
      <c r="C175" s="116" t="s">
        <v>449</v>
      </c>
      <c r="D175" s="116"/>
      <c r="E175" s="116"/>
      <c r="F175" s="236">
        <v>3433090</v>
      </c>
      <c r="G175" s="236">
        <v>5555780</v>
      </c>
      <c r="H175" s="410">
        <f t="shared" si="173"/>
        <v>433042.33400000003</v>
      </c>
      <c r="I175" s="102">
        <f t="shared" si="174"/>
        <v>5553997.4780000001</v>
      </c>
      <c r="J175" s="236">
        <v>321.10000000000002</v>
      </c>
      <c r="K175" s="377" t="s">
        <v>1354</v>
      </c>
      <c r="L175" s="128">
        <v>10</v>
      </c>
      <c r="M175" s="378"/>
      <c r="N175" s="408"/>
      <c r="O175" s="136"/>
      <c r="P175" s="136"/>
      <c r="Q175" s="383" t="s">
        <v>2845</v>
      </c>
      <c r="R175" s="382" t="s">
        <v>2900</v>
      </c>
      <c r="S175" s="64" t="s">
        <v>2663</v>
      </c>
      <c r="T175" s="499" t="str">
        <f t="shared" si="175"/>
        <v>-</v>
      </c>
      <c r="U175" s="499" t="str">
        <f t="shared" si="176"/>
        <v>-</v>
      </c>
      <c r="V175" s="499" t="str">
        <f t="shared" si="177"/>
        <v>-</v>
      </c>
      <c r="W175" s="499" t="str">
        <f t="shared" si="246"/>
        <v>A</v>
      </c>
      <c r="X175" s="529" t="str">
        <f t="shared" si="171"/>
        <v>Ca-Mg</v>
      </c>
      <c r="Y175" s="530" t="str">
        <f t="shared" si="170"/>
        <v>HCO3</v>
      </c>
      <c r="Z175" s="404"/>
      <c r="AA175" s="115" t="s">
        <v>1615</v>
      </c>
      <c r="AB175" s="102">
        <v>1</v>
      </c>
      <c r="AC175" s="384" t="s">
        <v>611</v>
      </c>
      <c r="AD175" s="91" t="s">
        <v>2957</v>
      </c>
      <c r="AE175" s="125" t="s">
        <v>2966</v>
      </c>
      <c r="AF175" s="238">
        <v>9.8000000000000007</v>
      </c>
      <c r="AG175" s="115"/>
      <c r="AH175" s="115"/>
      <c r="AI175" s="236"/>
      <c r="AJ175" s="115">
        <v>0.99975999999999998</v>
      </c>
      <c r="AK175" s="115">
        <v>15.5</v>
      </c>
      <c r="AL175" s="115"/>
      <c r="AM175" s="236">
        <v>0.13</v>
      </c>
      <c r="AN175" s="384"/>
      <c r="AO175" s="381"/>
      <c r="AP175" s="407"/>
      <c r="AQ175" s="384"/>
      <c r="AR175" s="384"/>
      <c r="AS175" s="507">
        <f t="shared" si="248"/>
        <v>594.66</v>
      </c>
      <c r="AT175" s="509">
        <f t="shared" si="249"/>
        <v>2.9620999613254351</v>
      </c>
      <c r="AU175" s="384">
        <v>10.01</v>
      </c>
      <c r="AV175" s="384">
        <v>32.18</v>
      </c>
      <c r="AW175" s="381">
        <v>59.95</v>
      </c>
      <c r="AX175" s="384">
        <v>4.0110000000000001</v>
      </c>
      <c r="AY175" s="384">
        <v>6.5129999999999999</v>
      </c>
      <c r="AZ175" s="120">
        <v>418.6</v>
      </c>
      <c r="BA175" s="384"/>
      <c r="BB175" s="384">
        <v>1.855</v>
      </c>
      <c r="BC175" s="384"/>
      <c r="BD175" s="384"/>
      <c r="BE175" s="384">
        <v>23.64</v>
      </c>
      <c r="BF175" s="384">
        <v>4.1310000000000002</v>
      </c>
      <c r="BG175" s="384"/>
      <c r="BH175" s="384"/>
      <c r="BI175" s="384"/>
      <c r="BJ175" s="384"/>
      <c r="BK175" s="384"/>
      <c r="BL175" s="381"/>
      <c r="BM175" s="384">
        <v>33.770000000000003</v>
      </c>
      <c r="BN175" s="120" t="s">
        <v>1344</v>
      </c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7"/>
      <c r="BZ175" s="147"/>
      <c r="CA175" s="147"/>
      <c r="CB175" s="147"/>
      <c r="CC175" s="147"/>
      <c r="CD175" s="147"/>
      <c r="CE175" s="147"/>
      <c r="CF175" s="145"/>
      <c r="CG175" s="147"/>
      <c r="CH175" s="147"/>
      <c r="CI175" s="147"/>
      <c r="CJ175" s="147"/>
      <c r="CK175" s="147"/>
      <c r="CL175" s="148"/>
      <c r="CM175" s="147"/>
      <c r="CN175" s="147">
        <v>2374</v>
      </c>
      <c r="CO175" s="145">
        <v>0.111</v>
      </c>
      <c r="CP175" s="384"/>
      <c r="CQ175" s="120"/>
      <c r="CR175" s="384"/>
      <c r="CS175" s="384"/>
      <c r="CT175" s="384"/>
      <c r="CU175" s="384"/>
      <c r="CV175" s="384"/>
      <c r="CW175" s="384"/>
      <c r="CX175" s="384"/>
      <c r="CY175" s="384"/>
      <c r="CZ175" s="384"/>
      <c r="DA175" s="120"/>
      <c r="DB175" s="420"/>
      <c r="DC175" s="420"/>
      <c r="DD175" s="110"/>
      <c r="DE175" s="420"/>
      <c r="DF175" s="420"/>
      <c r="DG175" s="420"/>
      <c r="DH175" s="420"/>
      <c r="DI175" s="420"/>
      <c r="DJ175" s="420"/>
      <c r="DK175" s="180"/>
      <c r="DL175" s="180"/>
      <c r="DM175" s="180"/>
      <c r="DN175" s="420"/>
      <c r="DO175" s="110"/>
      <c r="DP175" s="180"/>
      <c r="DQ175" s="182"/>
      <c r="DR175" s="180"/>
      <c r="DS175" s="181"/>
      <c r="DT175" s="402">
        <f t="shared" si="178"/>
        <v>1</v>
      </c>
      <c r="DU175" s="100">
        <f t="shared" si="179"/>
        <v>1</v>
      </c>
      <c r="DV175" s="100">
        <f t="shared" si="180"/>
        <v>0</v>
      </c>
      <c r="DW175" s="100">
        <f t="shared" si="181"/>
        <v>0</v>
      </c>
      <c r="DX175" s="100">
        <f t="shared" si="182"/>
        <v>0</v>
      </c>
      <c r="DY175" s="229">
        <f t="shared" si="183"/>
        <v>0</v>
      </c>
      <c r="DZ175" s="100">
        <f t="shared" si="184"/>
        <v>1</v>
      </c>
      <c r="EA175" s="400">
        <f t="shared" si="185"/>
        <v>0</v>
      </c>
      <c r="EB175" s="402">
        <f t="shared" si="186"/>
        <v>0</v>
      </c>
      <c r="EC175" s="19">
        <f t="shared" si="187"/>
        <v>1</v>
      </c>
      <c r="ED175" s="19">
        <f t="shared" si="188"/>
        <v>0</v>
      </c>
      <c r="EE175" s="19">
        <f t="shared" si="189"/>
        <v>0</v>
      </c>
      <c r="EF175" s="402">
        <f t="shared" si="190"/>
        <v>0</v>
      </c>
      <c r="EG175" s="400">
        <f t="shared" si="191"/>
        <v>0</v>
      </c>
      <c r="EH175" s="400">
        <f t="shared" si="192"/>
        <v>1</v>
      </c>
      <c r="EI175" s="402">
        <f t="shared" si="193"/>
        <v>0</v>
      </c>
      <c r="EJ175" s="229">
        <f t="shared" si="194"/>
        <v>1</v>
      </c>
      <c r="EK175" s="398">
        <f t="shared" si="195"/>
        <v>10.01</v>
      </c>
      <c r="EL175" s="398">
        <f t="shared" si="196"/>
        <v>1.855</v>
      </c>
      <c r="EM175" s="398">
        <f t="shared" si="197"/>
        <v>32.18</v>
      </c>
      <c r="EN175" s="398">
        <f t="shared" si="198"/>
        <v>59.95</v>
      </c>
      <c r="EO175" s="398">
        <f t="shared" si="199"/>
        <v>4.1310000000000002</v>
      </c>
      <c r="EP175" s="398">
        <f t="shared" si="200"/>
        <v>23.64</v>
      </c>
      <c r="EQ175" s="398">
        <f t="shared" si="201"/>
        <v>418.6</v>
      </c>
      <c r="ER175" s="398" t="str">
        <f t="shared" si="202"/>
        <v/>
      </c>
      <c r="ES175" s="398" t="str">
        <f t="shared" si="203"/>
        <v/>
      </c>
      <c r="ET175" s="398">
        <f t="shared" si="204"/>
        <v>6.5129999999999999</v>
      </c>
      <c r="EU175" s="172">
        <f t="shared" si="205"/>
        <v>4.0110000000000001</v>
      </c>
      <c r="EV175" s="57">
        <f t="shared" si="206"/>
        <v>0.43541048638961627</v>
      </c>
      <c r="EW175" s="57">
        <f t="shared" si="207"/>
        <v>4.7442455242966752E-2</v>
      </c>
      <c r="EX175" s="57">
        <f t="shared" si="208"/>
        <v>2.6480148117671263</v>
      </c>
      <c r="EY175" s="57">
        <f t="shared" si="209"/>
        <v>2.9916662508109186</v>
      </c>
      <c r="EZ175" s="57">
        <f t="shared" si="210"/>
        <v>0.15064272039383717</v>
      </c>
      <c r="FA175" s="57">
        <f t="shared" si="211"/>
        <v>1.2699435938759065</v>
      </c>
      <c r="FB175" s="57">
        <f t="shared" si="212"/>
        <v>6.8603719285249554</v>
      </c>
      <c r="FC175" s="57" t="str">
        <f t="shared" si="213"/>
        <v/>
      </c>
      <c r="FD175" s="57" t="str">
        <f t="shared" si="214"/>
        <v/>
      </c>
      <c r="FE175" s="57">
        <f t="shared" si="215"/>
        <v>0.13559907810115487</v>
      </c>
      <c r="FF175" s="56">
        <f t="shared" si="216"/>
        <v>0.11313570078695737</v>
      </c>
      <c r="FG175" s="59">
        <f t="shared" si="217"/>
        <v>5.7722861098062603</v>
      </c>
      <c r="FH175" s="59">
        <f t="shared" si="218"/>
        <v>0.62894999999846812</v>
      </c>
      <c r="FI175" s="59">
        <f t="shared" si="219"/>
        <v>35.105032134772998</v>
      </c>
      <c r="FJ175" s="59">
        <f t="shared" si="220"/>
        <v>39.66085816610196</v>
      </c>
      <c r="FK175" s="59">
        <f t="shared" si="221"/>
        <v>1.9970875981491103</v>
      </c>
      <c r="FL175" s="59">
        <f t="shared" si="222"/>
        <v>16.835785991171196</v>
      </c>
      <c r="FM175" s="59">
        <f t="shared" si="223"/>
        <v>96.501180962317775</v>
      </c>
      <c r="FN175" s="59" t="str">
        <f t="shared" si="224"/>
        <v/>
      </c>
      <c r="FO175" s="59" t="str">
        <f t="shared" si="225"/>
        <v/>
      </c>
      <c r="FP175" s="59">
        <f t="shared" si="226"/>
        <v>1.907399673151031</v>
      </c>
      <c r="FQ175" s="66">
        <f t="shared" si="227"/>
        <v>1.5914193645311918</v>
      </c>
      <c r="FR175" s="331">
        <f t="shared" si="247"/>
        <v>2.9620999613254351</v>
      </c>
      <c r="FS175" s="331">
        <f t="shared" si="228"/>
        <v>2.9620999613254351</v>
      </c>
      <c r="FT175" s="400">
        <f t="shared" si="229"/>
        <v>0</v>
      </c>
      <c r="FU175" s="400">
        <f t="shared" si="230"/>
        <v>1</v>
      </c>
      <c r="FV175" s="400">
        <f t="shared" si="231"/>
        <v>0</v>
      </c>
      <c r="FW175" s="402">
        <f t="shared" si="232"/>
        <v>0</v>
      </c>
      <c r="FX175" s="222">
        <f t="shared" si="233"/>
        <v>0</v>
      </c>
      <c r="FY175" s="222">
        <f t="shared" si="234"/>
        <v>39.66085816610196</v>
      </c>
      <c r="FZ175" s="222">
        <f t="shared" si="235"/>
        <v>35.105032134772998</v>
      </c>
      <c r="GA175" s="221">
        <f t="shared" si="236"/>
        <v>0</v>
      </c>
      <c r="GB175" s="222">
        <f t="shared" si="237"/>
        <v>96.501180962317775</v>
      </c>
      <c r="GC175" s="222">
        <f t="shared" si="238"/>
        <v>0</v>
      </c>
      <c r="GD175" s="222">
        <f t="shared" si="239"/>
        <v>0</v>
      </c>
      <c r="GE175" s="222">
        <f t="shared" si="240"/>
        <v>0</v>
      </c>
      <c r="GF175" s="222">
        <f t="shared" si="241"/>
        <v>0</v>
      </c>
      <c r="GG175" s="398">
        <f t="shared" si="242"/>
        <v>0</v>
      </c>
      <c r="GH175" s="399">
        <f t="shared" si="243"/>
        <v>0</v>
      </c>
      <c r="GI175" s="398" t="str">
        <f t="shared" si="244"/>
        <v>Ca-Mg</v>
      </c>
      <c r="GJ175" s="398" t="str">
        <f t="shared" si="245"/>
        <v>HCO3</v>
      </c>
    </row>
    <row r="176" spans="1:192">
      <c r="A176" s="54">
        <f t="shared" si="172"/>
        <v>171</v>
      </c>
      <c r="B176" s="383" t="s">
        <v>131</v>
      </c>
      <c r="C176" s="116" t="s">
        <v>449</v>
      </c>
      <c r="D176" s="116"/>
      <c r="E176" s="116"/>
      <c r="F176" s="236">
        <v>3433105</v>
      </c>
      <c r="G176" s="236">
        <v>5555790</v>
      </c>
      <c r="H176" s="410">
        <f t="shared" si="173"/>
        <v>433057.32800000004</v>
      </c>
      <c r="I176" s="102">
        <f t="shared" si="174"/>
        <v>5554007.4740000004</v>
      </c>
      <c r="J176" s="236">
        <v>321.10000000000002</v>
      </c>
      <c r="K176" s="377" t="s">
        <v>1354</v>
      </c>
      <c r="L176" s="128">
        <v>10</v>
      </c>
      <c r="M176" s="378"/>
      <c r="O176" s="136"/>
      <c r="P176" s="136"/>
      <c r="Q176" s="383" t="s">
        <v>2845</v>
      </c>
      <c r="R176" s="382" t="s">
        <v>2900</v>
      </c>
      <c r="S176" s="64" t="s">
        <v>2663</v>
      </c>
      <c r="T176" s="499" t="str">
        <f t="shared" si="175"/>
        <v>-</v>
      </c>
      <c r="U176" s="499" t="str">
        <f t="shared" si="176"/>
        <v>-</v>
      </c>
      <c r="V176" s="499" t="str">
        <f t="shared" si="177"/>
        <v>-</v>
      </c>
      <c r="W176" s="499" t="str">
        <f t="shared" si="246"/>
        <v>A</v>
      </c>
      <c r="X176" s="529" t="str">
        <f t="shared" si="171"/>
        <v>Ca-Mg</v>
      </c>
      <c r="Y176" s="530" t="str">
        <f t="shared" si="170"/>
        <v>HCO3</v>
      </c>
      <c r="Z176" s="60" t="s">
        <v>1612</v>
      </c>
      <c r="AA176" s="377" t="s">
        <v>1467</v>
      </c>
      <c r="AB176" s="405">
        <v>2</v>
      </c>
      <c r="AC176" s="117"/>
      <c r="AD176" s="385" t="s">
        <v>1609</v>
      </c>
      <c r="AE176" s="125" t="s">
        <v>2958</v>
      </c>
      <c r="AF176" s="223">
        <v>8</v>
      </c>
      <c r="AG176" s="377"/>
      <c r="AH176" s="377"/>
      <c r="AI176" s="379"/>
      <c r="AJ176" s="377"/>
      <c r="AK176" s="377"/>
      <c r="AL176" s="377"/>
      <c r="AM176" s="379">
        <v>0.72</v>
      </c>
      <c r="AN176" s="117"/>
      <c r="AO176" s="116"/>
      <c r="AP176" s="378"/>
      <c r="AQ176" s="117"/>
      <c r="AR176" s="384">
        <v>503</v>
      </c>
      <c r="AS176" s="507">
        <f t="shared" si="248"/>
        <v>472</v>
      </c>
      <c r="AT176" s="509">
        <f t="shared" si="249"/>
        <v>1.3554592376694308</v>
      </c>
      <c r="AU176" s="117">
        <v>10</v>
      </c>
      <c r="AV176" s="117">
        <v>27</v>
      </c>
      <c r="AW176" s="116">
        <v>55</v>
      </c>
      <c r="AX176" s="117">
        <v>6</v>
      </c>
      <c r="AY176" s="117">
        <v>16</v>
      </c>
      <c r="AZ176" s="118">
        <v>341</v>
      </c>
      <c r="BA176" s="117"/>
      <c r="BB176" s="117">
        <v>2</v>
      </c>
      <c r="BC176" s="117"/>
      <c r="BD176" s="117"/>
      <c r="BE176" s="117">
        <v>15</v>
      </c>
      <c r="BF176" s="117"/>
      <c r="BG176" s="117"/>
      <c r="BH176" s="117"/>
      <c r="BI176" s="117"/>
      <c r="BJ176" s="117"/>
      <c r="BK176" s="117"/>
      <c r="BL176" s="116"/>
      <c r="BM176" s="117"/>
      <c r="BN176" s="118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247"/>
      <c r="CG176" s="114"/>
      <c r="CH176" s="114"/>
      <c r="CI176" s="114"/>
      <c r="CJ176" s="114"/>
      <c r="CK176" s="114"/>
      <c r="CL176" s="137"/>
      <c r="CM176" s="114"/>
      <c r="CN176" s="114">
        <v>1192</v>
      </c>
      <c r="CO176" s="247"/>
      <c r="CP176" s="117"/>
      <c r="CQ176" s="118"/>
      <c r="CR176" s="117"/>
      <c r="CS176" s="117"/>
      <c r="CT176" s="117"/>
      <c r="CU176" s="117"/>
      <c r="CV176" s="117"/>
      <c r="CW176" s="117"/>
      <c r="CX176" s="117"/>
      <c r="CY176" s="117"/>
      <c r="CZ176" s="117"/>
      <c r="DA176" s="118"/>
      <c r="DB176" s="111"/>
      <c r="DC176" s="111"/>
      <c r="DD176" s="121"/>
      <c r="DE176" s="111"/>
      <c r="DF176" s="111"/>
      <c r="DG176" s="111"/>
      <c r="DH176" s="111"/>
      <c r="DI176" s="111"/>
      <c r="DJ176" s="111"/>
      <c r="DK176" s="244"/>
      <c r="DL176" s="244"/>
      <c r="DM176" s="244"/>
      <c r="DN176" s="111"/>
      <c r="DO176" s="121"/>
      <c r="DP176" s="244"/>
      <c r="DQ176" s="241"/>
      <c r="DR176" s="244"/>
      <c r="DS176" s="472"/>
      <c r="DT176" s="402">
        <f t="shared" si="178"/>
        <v>0</v>
      </c>
      <c r="DU176" s="100">
        <f t="shared" si="179"/>
        <v>1</v>
      </c>
      <c r="DV176" s="100">
        <f t="shared" si="180"/>
        <v>0</v>
      </c>
      <c r="DW176" s="100">
        <f t="shared" si="181"/>
        <v>0</v>
      </c>
      <c r="DX176" s="100">
        <f t="shared" si="182"/>
        <v>0</v>
      </c>
      <c r="DY176" s="229">
        <f t="shared" si="183"/>
        <v>0</v>
      </c>
      <c r="DZ176" s="100">
        <f t="shared" si="184"/>
        <v>1</v>
      </c>
      <c r="EA176" s="400">
        <f t="shared" si="185"/>
        <v>0</v>
      </c>
      <c r="EB176" s="402">
        <f t="shared" si="186"/>
        <v>0</v>
      </c>
      <c r="EC176" s="19">
        <f t="shared" si="187"/>
        <v>1</v>
      </c>
      <c r="ED176" s="19">
        <f t="shared" si="188"/>
        <v>0</v>
      </c>
      <c r="EE176" s="19">
        <f t="shared" si="189"/>
        <v>0</v>
      </c>
      <c r="EF176" s="402">
        <f t="shared" si="190"/>
        <v>0</v>
      </c>
      <c r="EG176" s="400">
        <f t="shared" si="191"/>
        <v>0</v>
      </c>
      <c r="EH176" s="400">
        <f t="shared" si="192"/>
        <v>1</v>
      </c>
      <c r="EI176" s="402">
        <f t="shared" si="193"/>
        <v>0</v>
      </c>
      <c r="EJ176" s="229">
        <f t="shared" si="194"/>
        <v>1</v>
      </c>
      <c r="EK176" s="398">
        <f t="shared" si="195"/>
        <v>10</v>
      </c>
      <c r="EL176" s="398">
        <f t="shared" si="196"/>
        <v>2</v>
      </c>
      <c r="EM176" s="398">
        <f t="shared" si="197"/>
        <v>27</v>
      </c>
      <c r="EN176" s="398">
        <f t="shared" si="198"/>
        <v>55</v>
      </c>
      <c r="EO176" s="398" t="str">
        <f t="shared" si="199"/>
        <v/>
      </c>
      <c r="EP176" s="398">
        <f t="shared" si="200"/>
        <v>15</v>
      </c>
      <c r="EQ176" s="398">
        <f t="shared" si="201"/>
        <v>341</v>
      </c>
      <c r="ER176" s="398" t="str">
        <f t="shared" si="202"/>
        <v/>
      </c>
      <c r="ES176" s="398" t="str">
        <f t="shared" si="203"/>
        <v/>
      </c>
      <c r="ET176" s="398">
        <f t="shared" si="204"/>
        <v>16</v>
      </c>
      <c r="EU176" s="172">
        <f t="shared" si="205"/>
        <v>6</v>
      </c>
      <c r="EV176" s="57">
        <f t="shared" si="206"/>
        <v>0.43497551087873754</v>
      </c>
      <c r="EW176" s="57">
        <f t="shared" si="207"/>
        <v>5.1150895140664961E-2</v>
      </c>
      <c r="EX176" s="57">
        <f t="shared" si="208"/>
        <v>2.221765068915861</v>
      </c>
      <c r="EY176" s="57">
        <f t="shared" si="209"/>
        <v>2.7446479365237786</v>
      </c>
      <c r="EZ176" s="57" t="str">
        <f t="shared" si="210"/>
        <v/>
      </c>
      <c r="FA176" s="57">
        <f t="shared" si="211"/>
        <v>0.80580177276390008</v>
      </c>
      <c r="FB176" s="57">
        <f t="shared" si="212"/>
        <v>5.5885972948566875</v>
      </c>
      <c r="FC176" s="57" t="str">
        <f t="shared" si="213"/>
        <v/>
      </c>
      <c r="FD176" s="57" t="str">
        <f t="shared" si="214"/>
        <v/>
      </c>
      <c r="FE176" s="57">
        <f t="shared" si="215"/>
        <v>0.33311611386741563</v>
      </c>
      <c r="FF176" s="56">
        <f t="shared" si="216"/>
        <v>0.16923814627817108</v>
      </c>
      <c r="FG176" s="59">
        <f t="shared" si="217"/>
        <v>6.9503323336748632</v>
      </c>
      <c r="FH176" s="59">
        <f t="shared" si="218"/>
        <v>0.81732353086812459</v>
      </c>
      <c r="FI176" s="59">
        <f t="shared" si="219"/>
        <v>35.500862025816879</v>
      </c>
      <c r="FJ176" s="59">
        <f t="shared" si="220"/>
        <v>43.855837445279263</v>
      </c>
      <c r="FK176" s="59" t="str">
        <f t="shared" si="221"/>
        <v/>
      </c>
      <c r="FL176" s="59">
        <f t="shared" si="222"/>
        <v>12.87564466436087</v>
      </c>
      <c r="FM176" s="59">
        <f t="shared" si="223"/>
        <v>91.752450243459563</v>
      </c>
      <c r="FN176" s="59" t="str">
        <f t="shared" si="224"/>
        <v/>
      </c>
      <c r="FO176" s="59" t="str">
        <f t="shared" si="225"/>
        <v/>
      </c>
      <c r="FP176" s="59">
        <f t="shared" si="226"/>
        <v>5.4690323976364521</v>
      </c>
      <c r="FQ176" s="66">
        <f t="shared" si="227"/>
        <v>2.7785173589039962</v>
      </c>
      <c r="FR176" s="331">
        <f t="shared" si="247"/>
        <v>1.3554592376694308</v>
      </c>
      <c r="FS176" s="331">
        <f t="shared" si="228"/>
        <v>1.3554592376694308</v>
      </c>
      <c r="FT176" s="400">
        <f t="shared" si="229"/>
        <v>0</v>
      </c>
      <c r="FU176" s="400">
        <f t="shared" si="230"/>
        <v>1</v>
      </c>
      <c r="FV176" s="400">
        <f t="shared" si="231"/>
        <v>0</v>
      </c>
      <c r="FW176" s="402">
        <f t="shared" si="232"/>
        <v>0</v>
      </c>
      <c r="FX176" s="222">
        <f t="shared" si="233"/>
        <v>0</v>
      </c>
      <c r="FY176" s="222">
        <f t="shared" si="234"/>
        <v>43.855837445279263</v>
      </c>
      <c r="FZ176" s="222">
        <f t="shared" si="235"/>
        <v>35.500862025816879</v>
      </c>
      <c r="GA176" s="221">
        <f t="shared" si="236"/>
        <v>0</v>
      </c>
      <c r="GB176" s="222">
        <f t="shared" si="237"/>
        <v>91.752450243459563</v>
      </c>
      <c r="GC176" s="222">
        <f t="shared" si="238"/>
        <v>0</v>
      </c>
      <c r="GD176" s="222">
        <f t="shared" si="239"/>
        <v>0</v>
      </c>
      <c r="GE176" s="222">
        <f t="shared" si="240"/>
        <v>0</v>
      </c>
      <c r="GF176" s="222">
        <f t="shared" si="241"/>
        <v>0</v>
      </c>
      <c r="GG176" s="398">
        <f t="shared" si="242"/>
        <v>0</v>
      </c>
      <c r="GH176" s="399">
        <f t="shared" si="243"/>
        <v>0</v>
      </c>
      <c r="GI176" s="398" t="str">
        <f t="shared" si="244"/>
        <v>Ca-Mg</v>
      </c>
      <c r="GJ176" s="398" t="str">
        <f t="shared" si="245"/>
        <v>HCO3</v>
      </c>
    </row>
    <row r="177" spans="1:192">
      <c r="A177" s="54">
        <f t="shared" si="172"/>
        <v>172</v>
      </c>
      <c r="B177" s="383" t="s">
        <v>131</v>
      </c>
      <c r="C177" s="381" t="s">
        <v>966</v>
      </c>
      <c r="D177" s="381"/>
      <c r="E177" s="381"/>
      <c r="F177" s="236">
        <v>3433270</v>
      </c>
      <c r="G177" s="236">
        <v>5555440</v>
      </c>
      <c r="H177" s="410">
        <f t="shared" si="173"/>
        <v>433222.26200000005</v>
      </c>
      <c r="I177" s="102">
        <f t="shared" si="174"/>
        <v>5553657.6140000001</v>
      </c>
      <c r="J177" s="236">
        <v>335.65</v>
      </c>
      <c r="K177" s="115" t="s">
        <v>1355</v>
      </c>
      <c r="L177" s="411">
        <v>93</v>
      </c>
      <c r="M177" s="407"/>
      <c r="O177" s="422"/>
      <c r="P177" s="422"/>
      <c r="Q177" s="383" t="s">
        <v>2845</v>
      </c>
      <c r="R177" s="382" t="s">
        <v>2900</v>
      </c>
      <c r="S177" s="64" t="s">
        <v>2663</v>
      </c>
      <c r="T177" s="499" t="str">
        <f t="shared" si="175"/>
        <v>-</v>
      </c>
      <c r="U177" s="499" t="str">
        <f t="shared" si="176"/>
        <v>-</v>
      </c>
      <c r="V177" s="499" t="str">
        <f t="shared" si="177"/>
        <v>-</v>
      </c>
      <c r="W177" s="499" t="str">
        <f t="shared" si="246"/>
        <v>A</v>
      </c>
      <c r="X177" s="529" t="str">
        <f t="shared" si="171"/>
        <v>K/Fe/Mn</v>
      </c>
      <c r="Y177" s="530" t="str">
        <f t="shared" si="170"/>
        <v>Cl</v>
      </c>
      <c r="Z177" s="404"/>
      <c r="AA177" s="115" t="s">
        <v>1462</v>
      </c>
      <c r="AB177" s="102">
        <v>1</v>
      </c>
      <c r="AC177" s="384" t="s">
        <v>971</v>
      </c>
      <c r="AD177" s="91" t="s">
        <v>2961</v>
      </c>
      <c r="AE177" s="61" t="s">
        <v>1454</v>
      </c>
      <c r="AF177" s="410" t="s">
        <v>3116</v>
      </c>
      <c r="AG177" s="115"/>
      <c r="AH177" s="115"/>
      <c r="AI177" s="236"/>
      <c r="AJ177" s="115"/>
      <c r="AK177" s="115"/>
      <c r="AL177" s="115"/>
      <c r="AM177" s="236">
        <v>0.9</v>
      </c>
      <c r="AN177" s="384"/>
      <c r="AO177" s="381"/>
      <c r="AP177" s="407"/>
      <c r="AQ177" s="384"/>
      <c r="AR177" s="384">
        <v>1656</v>
      </c>
      <c r="AS177" s="508"/>
      <c r="AT177" s="511"/>
      <c r="AU177" s="126"/>
      <c r="AV177" s="126"/>
      <c r="AW177" s="387"/>
      <c r="AX177" s="126"/>
      <c r="AY177" s="126"/>
      <c r="AZ177" s="125"/>
      <c r="BA177" s="384"/>
      <c r="BB177" s="384"/>
      <c r="BC177" s="384"/>
      <c r="BD177" s="384"/>
      <c r="BE177" s="384">
        <v>24.5</v>
      </c>
      <c r="BF177" s="384"/>
      <c r="BG177" s="384"/>
      <c r="BH177" s="384"/>
      <c r="BI177" s="384"/>
      <c r="BJ177" s="384"/>
      <c r="BK177" s="384"/>
      <c r="BL177" s="381"/>
      <c r="BM177" s="384"/>
      <c r="BN177" s="120"/>
      <c r="BO177" s="147"/>
      <c r="BP177" s="147"/>
      <c r="BQ177" s="147"/>
      <c r="BR177" s="147"/>
      <c r="BS177" s="147"/>
      <c r="BT177" s="147"/>
      <c r="BU177" s="147"/>
      <c r="BV177" s="147"/>
      <c r="BW177" s="147"/>
      <c r="BX177" s="147"/>
      <c r="BY177" s="147"/>
      <c r="BZ177" s="147"/>
      <c r="CA177" s="147"/>
      <c r="CB177" s="147"/>
      <c r="CC177" s="147"/>
      <c r="CD177" s="147"/>
      <c r="CE177" s="147"/>
      <c r="CF177" s="145"/>
      <c r="CG177" s="147"/>
      <c r="CH177" s="147"/>
      <c r="CI177" s="147"/>
      <c r="CJ177" s="147"/>
      <c r="CK177" s="147"/>
      <c r="CL177" s="148"/>
      <c r="CM177" s="147"/>
      <c r="CN177" s="147">
        <v>2090</v>
      </c>
      <c r="CO177" s="145"/>
      <c r="CP177" s="384"/>
      <c r="CQ177" s="120"/>
      <c r="CR177" s="384"/>
      <c r="CS177" s="384"/>
      <c r="CT177" s="384"/>
      <c r="CU177" s="384"/>
      <c r="CV177" s="384"/>
      <c r="CW177" s="384"/>
      <c r="CX177" s="384"/>
      <c r="CY177" s="384"/>
      <c r="CZ177" s="384"/>
      <c r="DA177" s="120"/>
      <c r="DB177" s="420">
        <v>-58.9</v>
      </c>
      <c r="DC177" s="147" t="s">
        <v>1616</v>
      </c>
      <c r="DD177" s="483">
        <v>1.9</v>
      </c>
      <c r="DE177" s="420">
        <v>-3.73</v>
      </c>
      <c r="DF177" s="420"/>
      <c r="DG177" s="420">
        <v>-9.23</v>
      </c>
      <c r="DH177" s="420"/>
      <c r="DI177" s="420"/>
      <c r="DJ177" s="420"/>
      <c r="DK177" s="180"/>
      <c r="DL177" s="180"/>
      <c r="DM177" s="180"/>
      <c r="DN177" s="420"/>
      <c r="DO177" s="110"/>
      <c r="DP177" s="180"/>
      <c r="DQ177" s="182"/>
      <c r="DR177" s="180"/>
      <c r="DS177" s="181"/>
      <c r="DT177" s="402">
        <f t="shared" si="178"/>
        <v>1</v>
      </c>
      <c r="DU177" s="100">
        <f t="shared" si="179"/>
        <v>0</v>
      </c>
      <c r="DV177" s="100">
        <f t="shared" si="180"/>
        <v>1</v>
      </c>
      <c r="DW177" s="100">
        <f t="shared" si="181"/>
        <v>0</v>
      </c>
      <c r="DX177" s="100">
        <f t="shared" si="182"/>
        <v>0</v>
      </c>
      <c r="DY177" s="229">
        <f t="shared" si="183"/>
        <v>0</v>
      </c>
      <c r="DZ177" s="100">
        <f t="shared" si="184"/>
        <v>0</v>
      </c>
      <c r="EA177" s="400">
        <f t="shared" si="185"/>
        <v>0</v>
      </c>
      <c r="EB177" s="402">
        <f t="shared" si="186"/>
        <v>1</v>
      </c>
      <c r="EC177" s="19">
        <f t="shared" si="187"/>
        <v>0</v>
      </c>
      <c r="ED177" s="19">
        <f t="shared" si="188"/>
        <v>0</v>
      </c>
      <c r="EE177" s="19">
        <f t="shared" si="189"/>
        <v>0</v>
      </c>
      <c r="EF177" s="402">
        <f t="shared" si="190"/>
        <v>1</v>
      </c>
      <c r="EG177" s="400">
        <f t="shared" si="191"/>
        <v>0</v>
      </c>
      <c r="EH177" s="400">
        <f t="shared" si="192"/>
        <v>1</v>
      </c>
      <c r="EI177" s="402">
        <f t="shared" si="193"/>
        <v>0</v>
      </c>
      <c r="EJ177" s="229">
        <f t="shared" si="194"/>
        <v>1</v>
      </c>
      <c r="EK177" s="398" t="str">
        <f t="shared" si="195"/>
        <v/>
      </c>
      <c r="EL177" s="398" t="str">
        <f t="shared" si="196"/>
        <v/>
      </c>
      <c r="EM177" s="398" t="str">
        <f t="shared" si="197"/>
        <v/>
      </c>
      <c r="EN177" s="398" t="str">
        <f t="shared" si="198"/>
        <v/>
      </c>
      <c r="EO177" s="398" t="str">
        <f t="shared" si="199"/>
        <v/>
      </c>
      <c r="EP177" s="398">
        <f t="shared" si="200"/>
        <v>24.5</v>
      </c>
      <c r="EQ177" s="398" t="str">
        <f t="shared" si="201"/>
        <v/>
      </c>
      <c r="ER177" s="398" t="str">
        <f t="shared" si="202"/>
        <v/>
      </c>
      <c r="ES177" s="398" t="str">
        <f t="shared" si="203"/>
        <v/>
      </c>
      <c r="ET177" s="398" t="str">
        <f t="shared" si="204"/>
        <v/>
      </c>
      <c r="EU177" s="172" t="str">
        <f t="shared" si="205"/>
        <v/>
      </c>
      <c r="EV177" s="57" t="str">
        <f t="shared" si="206"/>
        <v/>
      </c>
      <c r="EW177" s="57" t="str">
        <f t="shared" si="207"/>
        <v/>
      </c>
      <c r="EX177" s="57" t="str">
        <f t="shared" si="208"/>
        <v/>
      </c>
      <c r="EY177" s="57" t="str">
        <f t="shared" si="209"/>
        <v/>
      </c>
      <c r="EZ177" s="57" t="str">
        <f t="shared" si="210"/>
        <v/>
      </c>
      <c r="FA177" s="57">
        <f t="shared" si="211"/>
        <v>1.3161428955143701</v>
      </c>
      <c r="FB177" s="57" t="str">
        <f t="shared" si="212"/>
        <v/>
      </c>
      <c r="FC177" s="57" t="str">
        <f t="shared" si="213"/>
        <v/>
      </c>
      <c r="FD177" s="57" t="str">
        <f t="shared" si="214"/>
        <v/>
      </c>
      <c r="FE177" s="57" t="str">
        <f t="shared" si="215"/>
        <v/>
      </c>
      <c r="FF177" s="56" t="str">
        <f t="shared" si="216"/>
        <v/>
      </c>
      <c r="FG177" s="59" t="str">
        <f t="shared" si="217"/>
        <v/>
      </c>
      <c r="FH177" s="59" t="str">
        <f t="shared" si="218"/>
        <v/>
      </c>
      <c r="FI177" s="59" t="str">
        <f t="shared" si="219"/>
        <v/>
      </c>
      <c r="FJ177" s="59" t="str">
        <f t="shared" si="220"/>
        <v/>
      </c>
      <c r="FK177" s="59" t="str">
        <f t="shared" si="221"/>
        <v/>
      </c>
      <c r="FL177" s="59">
        <f t="shared" si="222"/>
        <v>100</v>
      </c>
      <c r="FM177" s="59" t="str">
        <f t="shared" si="223"/>
        <v/>
      </c>
      <c r="FN177" s="59" t="str">
        <f t="shared" si="224"/>
        <v/>
      </c>
      <c r="FO177" s="59" t="str">
        <f t="shared" si="225"/>
        <v/>
      </c>
      <c r="FP177" s="59" t="str">
        <f t="shared" si="226"/>
        <v/>
      </c>
      <c r="FQ177" s="66" t="str">
        <f t="shared" si="227"/>
        <v/>
      </c>
      <c r="FR177" s="331">
        <f t="shared" si="247"/>
        <v>100</v>
      </c>
      <c r="FS177" s="331">
        <f t="shared" si="228"/>
        <v>0</v>
      </c>
      <c r="FT177" s="400">
        <f t="shared" si="229"/>
        <v>1</v>
      </c>
      <c r="FU177" s="400">
        <f t="shared" si="230"/>
        <v>0</v>
      </c>
      <c r="FV177" s="400">
        <f t="shared" si="231"/>
        <v>0</v>
      </c>
      <c r="FW177" s="402">
        <f t="shared" si="232"/>
        <v>0</v>
      </c>
      <c r="FX177" s="222">
        <f t="shared" si="233"/>
        <v>0</v>
      </c>
      <c r="FY177" s="222">
        <f t="shared" si="234"/>
        <v>0</v>
      </c>
      <c r="FZ177" s="222">
        <f t="shared" si="235"/>
        <v>0</v>
      </c>
      <c r="GA177" s="221">
        <f t="shared" si="236"/>
        <v>0</v>
      </c>
      <c r="GB177" s="222">
        <f t="shared" si="237"/>
        <v>0</v>
      </c>
      <c r="GC177" s="222">
        <f t="shared" si="238"/>
        <v>0</v>
      </c>
      <c r="GD177" s="222">
        <f t="shared" si="239"/>
        <v>0</v>
      </c>
      <c r="GE177" s="222">
        <f t="shared" si="240"/>
        <v>100</v>
      </c>
      <c r="GF177" s="222">
        <f t="shared" si="241"/>
        <v>0</v>
      </c>
      <c r="GG177" s="398">
        <f t="shared" si="242"/>
        <v>100</v>
      </c>
      <c r="GH177" s="399">
        <f t="shared" si="243"/>
        <v>0</v>
      </c>
      <c r="GI177" s="398" t="str">
        <f t="shared" si="244"/>
        <v>K/Fe/Mn</v>
      </c>
      <c r="GJ177" s="398" t="str">
        <f t="shared" si="245"/>
        <v>Cl</v>
      </c>
    </row>
    <row r="178" spans="1:192" s="69" customFormat="1">
      <c r="A178" s="54">
        <f t="shared" si="172"/>
        <v>173</v>
      </c>
      <c r="B178" s="383" t="s">
        <v>131</v>
      </c>
      <c r="C178" s="381" t="s">
        <v>966</v>
      </c>
      <c r="D178" s="381"/>
      <c r="E178" s="381"/>
      <c r="F178" s="236">
        <v>3433270</v>
      </c>
      <c r="G178" s="236">
        <v>5555440</v>
      </c>
      <c r="H178" s="410">
        <f t="shared" si="173"/>
        <v>433222.26200000005</v>
      </c>
      <c r="I178" s="102">
        <f t="shared" si="174"/>
        <v>5553657.6140000001</v>
      </c>
      <c r="J178" s="236">
        <v>335.65</v>
      </c>
      <c r="K178" s="115" t="s">
        <v>1355</v>
      </c>
      <c r="L178" s="411">
        <v>93</v>
      </c>
      <c r="M178" s="129">
        <v>12.3</v>
      </c>
      <c r="N178" s="396">
        <v>92.3</v>
      </c>
      <c r="O178" s="422"/>
      <c r="P178" s="422"/>
      <c r="Q178" s="383" t="s">
        <v>2845</v>
      </c>
      <c r="R178" s="382" t="s">
        <v>2900</v>
      </c>
      <c r="S178" s="64" t="s">
        <v>2663</v>
      </c>
      <c r="T178" s="499" t="str">
        <f t="shared" si="175"/>
        <v>-</v>
      </c>
      <c r="U178" s="499" t="str">
        <f t="shared" si="176"/>
        <v>M</v>
      </c>
      <c r="V178" s="499" t="str">
        <f t="shared" si="177"/>
        <v>-</v>
      </c>
      <c r="W178" s="499" t="str">
        <f t="shared" si="246"/>
        <v>A</v>
      </c>
      <c r="X178" s="529" t="str">
        <f t="shared" si="171"/>
        <v>Ca-Mg</v>
      </c>
      <c r="Y178" s="530" t="str">
        <f t="shared" si="170"/>
        <v>HCO3</v>
      </c>
      <c r="Z178" s="404" t="s">
        <v>1612</v>
      </c>
      <c r="AA178" s="89">
        <v>41459</v>
      </c>
      <c r="AB178" s="102">
        <v>2</v>
      </c>
      <c r="AC178" s="384" t="s">
        <v>456</v>
      </c>
      <c r="AD178" s="91" t="s">
        <v>1336</v>
      </c>
      <c r="AE178" s="61" t="s">
        <v>2828</v>
      </c>
      <c r="AF178" s="238">
        <v>11.2</v>
      </c>
      <c r="AG178" s="115">
        <v>1740</v>
      </c>
      <c r="AH178" s="115">
        <v>5.86</v>
      </c>
      <c r="AI178" s="236">
        <v>10</v>
      </c>
      <c r="AJ178" s="115">
        <v>0.99992000000000003</v>
      </c>
      <c r="AK178" s="87">
        <v>20</v>
      </c>
      <c r="AL178" s="115"/>
      <c r="AM178" s="350">
        <f>20/60</f>
        <v>0.33333333333333331</v>
      </c>
      <c r="AN178" s="384"/>
      <c r="AO178" s="381"/>
      <c r="AP178" s="407">
        <v>1</v>
      </c>
      <c r="AQ178" s="384">
        <v>1070</v>
      </c>
      <c r="AR178" s="384">
        <v>1772</v>
      </c>
      <c r="AS178" s="507">
        <f t="shared" ref="AS178:AS194" si="250">SUM(AU178:BN178)+SUM(BO178:CL178)/1000</f>
        <v>1771.0771999999997</v>
      </c>
      <c r="AT178" s="509">
        <f t="shared" ref="AT178:AT194" si="251">FR178</f>
        <v>2.8656169663597901</v>
      </c>
      <c r="AU178" s="384">
        <v>55.1</v>
      </c>
      <c r="AV178" s="388">
        <v>99</v>
      </c>
      <c r="AW178" s="381">
        <v>221</v>
      </c>
      <c r="AX178" s="384">
        <v>17</v>
      </c>
      <c r="AY178" s="384">
        <v>14</v>
      </c>
      <c r="AZ178" s="120">
        <v>1280</v>
      </c>
      <c r="BA178" s="384">
        <v>0.24</v>
      </c>
      <c r="BB178" s="384">
        <v>2.1</v>
      </c>
      <c r="BC178" s="384">
        <v>1.7</v>
      </c>
      <c r="BD178" s="384">
        <v>0.19</v>
      </c>
      <c r="BE178" s="384">
        <v>23.4</v>
      </c>
      <c r="BF178" s="384">
        <v>4.0999999999999996</v>
      </c>
      <c r="BG178" s="384">
        <v>0.11</v>
      </c>
      <c r="BH178" s="384" t="s">
        <v>1403</v>
      </c>
      <c r="BI178" s="384" t="s">
        <v>1393</v>
      </c>
      <c r="BJ178" s="384" t="s">
        <v>1404</v>
      </c>
      <c r="BK178" s="384" t="s">
        <v>1393</v>
      </c>
      <c r="BL178" s="381"/>
      <c r="BM178" s="384">
        <v>52.8</v>
      </c>
      <c r="BN178" s="120">
        <v>0.12</v>
      </c>
      <c r="BO178" s="147" t="s">
        <v>1406</v>
      </c>
      <c r="BP178" s="147">
        <v>11</v>
      </c>
      <c r="BQ178" s="147" t="s">
        <v>457</v>
      </c>
      <c r="BR178" s="147">
        <v>130</v>
      </c>
      <c r="BS178" s="147">
        <v>3.2</v>
      </c>
      <c r="BT178" s="147" t="s">
        <v>1525</v>
      </c>
      <c r="BU178" s="147" t="s">
        <v>457</v>
      </c>
      <c r="BV178" s="147">
        <v>1</v>
      </c>
      <c r="BW178" s="147" t="s">
        <v>287</v>
      </c>
      <c r="BX178" s="147">
        <v>50</v>
      </c>
      <c r="BY178" s="147" t="s">
        <v>1407</v>
      </c>
      <c r="BZ178" s="147" t="s">
        <v>457</v>
      </c>
      <c r="CA178" s="147">
        <v>14</v>
      </c>
      <c r="CB178" s="147" t="s">
        <v>1406</v>
      </c>
      <c r="CC178" s="147" t="s">
        <v>287</v>
      </c>
      <c r="CD178" s="147" t="s">
        <v>457</v>
      </c>
      <c r="CE178" s="147" t="s">
        <v>457</v>
      </c>
      <c r="CF178" s="145" t="s">
        <v>457</v>
      </c>
      <c r="CG178" s="147"/>
      <c r="CH178" s="147" t="s">
        <v>457</v>
      </c>
      <c r="CI178" s="147" t="s">
        <v>1525</v>
      </c>
      <c r="CJ178" s="147" t="s">
        <v>1525</v>
      </c>
      <c r="CK178" s="147" t="s">
        <v>457</v>
      </c>
      <c r="CL178" s="148">
        <v>8</v>
      </c>
      <c r="CM178" s="147">
        <v>1.3</v>
      </c>
      <c r="CN178" s="147">
        <v>2310</v>
      </c>
      <c r="CO178" s="145" t="s">
        <v>1393</v>
      </c>
      <c r="CP178" s="384"/>
      <c r="CQ178" s="120"/>
      <c r="CR178" s="384">
        <v>2.5</v>
      </c>
      <c r="CS178" s="384">
        <v>97.2</v>
      </c>
      <c r="CT178" s="384">
        <v>0.3</v>
      </c>
      <c r="CU178" s="384" t="s">
        <v>1407</v>
      </c>
      <c r="CV178" s="384" t="s">
        <v>1407</v>
      </c>
      <c r="CW178" s="384" t="s">
        <v>1407</v>
      </c>
      <c r="CX178" s="384" t="s">
        <v>1407</v>
      </c>
      <c r="CY178" s="384" t="s">
        <v>1407</v>
      </c>
      <c r="CZ178" s="384"/>
      <c r="DA178" s="120" t="s">
        <v>1407</v>
      </c>
      <c r="DB178" s="420"/>
      <c r="DC178" s="147"/>
      <c r="DD178" s="483"/>
      <c r="DE178" s="420"/>
      <c r="DF178" s="420"/>
      <c r="DG178" s="420"/>
      <c r="DH178" s="420"/>
      <c r="DI178" s="420">
        <v>1</v>
      </c>
      <c r="DJ178" s="420"/>
      <c r="DK178" s="180"/>
      <c r="DL178" s="180"/>
      <c r="DM178" s="180"/>
      <c r="DN178" s="420"/>
      <c r="DO178" s="110"/>
      <c r="DP178" s="180"/>
      <c r="DQ178" s="182"/>
      <c r="DR178" s="180"/>
      <c r="DS178" s="181"/>
      <c r="DT178" s="402">
        <f t="shared" si="178"/>
        <v>0</v>
      </c>
      <c r="DU178" s="100">
        <f t="shared" si="179"/>
        <v>0</v>
      </c>
      <c r="DV178" s="100">
        <f t="shared" si="180"/>
        <v>1</v>
      </c>
      <c r="DW178" s="100">
        <f t="shared" si="181"/>
        <v>0</v>
      </c>
      <c r="DX178" s="100">
        <f t="shared" si="182"/>
        <v>0</v>
      </c>
      <c r="DY178" s="229">
        <f t="shared" si="183"/>
        <v>0</v>
      </c>
      <c r="DZ178" s="100">
        <f t="shared" si="184"/>
        <v>1</v>
      </c>
      <c r="EA178" s="400">
        <f t="shared" si="185"/>
        <v>0</v>
      </c>
      <c r="EB178" s="402">
        <f t="shared" si="186"/>
        <v>0</v>
      </c>
      <c r="EC178" s="19">
        <f t="shared" si="187"/>
        <v>0</v>
      </c>
      <c r="ED178" s="19">
        <f t="shared" si="188"/>
        <v>1</v>
      </c>
      <c r="EE178" s="19">
        <f t="shared" si="189"/>
        <v>0</v>
      </c>
      <c r="EF178" s="402">
        <f t="shared" si="190"/>
        <v>0</v>
      </c>
      <c r="EG178" s="400">
        <f t="shared" si="191"/>
        <v>0</v>
      </c>
      <c r="EH178" s="400">
        <f t="shared" si="192"/>
        <v>1</v>
      </c>
      <c r="EI178" s="402">
        <f t="shared" si="193"/>
        <v>0</v>
      </c>
      <c r="EJ178" s="229">
        <f t="shared" si="194"/>
        <v>2</v>
      </c>
      <c r="EK178" s="398">
        <f t="shared" si="195"/>
        <v>55.1</v>
      </c>
      <c r="EL178" s="398">
        <f t="shared" si="196"/>
        <v>2.1</v>
      </c>
      <c r="EM178" s="398">
        <f t="shared" si="197"/>
        <v>99</v>
      </c>
      <c r="EN178" s="398">
        <f t="shared" si="198"/>
        <v>221</v>
      </c>
      <c r="EO178" s="398">
        <f t="shared" si="199"/>
        <v>4.0999999999999996</v>
      </c>
      <c r="EP178" s="398">
        <f t="shared" si="200"/>
        <v>23.4</v>
      </c>
      <c r="EQ178" s="398">
        <f t="shared" si="201"/>
        <v>1280</v>
      </c>
      <c r="ER178" s="398" t="str">
        <f t="shared" si="202"/>
        <v/>
      </c>
      <c r="ES178" s="398" t="str">
        <f t="shared" si="203"/>
        <v/>
      </c>
      <c r="ET178" s="398">
        <f t="shared" si="204"/>
        <v>14</v>
      </c>
      <c r="EU178" s="172">
        <f t="shared" si="205"/>
        <v>17</v>
      </c>
      <c r="EV178" s="57">
        <f t="shared" si="206"/>
        <v>2.3967150649418438</v>
      </c>
      <c r="EW178" s="57">
        <f t="shared" si="207"/>
        <v>5.3708439897698211E-2</v>
      </c>
      <c r="EX178" s="57">
        <f t="shared" si="208"/>
        <v>8.1464719193581576</v>
      </c>
      <c r="EY178" s="57">
        <f t="shared" si="209"/>
        <v>11.02849443585009</v>
      </c>
      <c r="EZ178" s="57">
        <f t="shared" si="210"/>
        <v>0.14951226182879021</v>
      </c>
      <c r="FA178" s="57">
        <f t="shared" si="211"/>
        <v>1.257050765511684</v>
      </c>
      <c r="FB178" s="57">
        <f t="shared" si="212"/>
        <v>20.977725916177597</v>
      </c>
      <c r="FC178" s="57" t="str">
        <f t="shared" si="213"/>
        <v/>
      </c>
      <c r="FD178" s="57" t="str">
        <f t="shared" si="214"/>
        <v/>
      </c>
      <c r="FE178" s="57">
        <f t="shared" si="215"/>
        <v>0.2914765996339887</v>
      </c>
      <c r="FF178" s="56">
        <f t="shared" si="216"/>
        <v>0.47950808112148469</v>
      </c>
      <c r="FG178" s="59">
        <f t="shared" si="217"/>
        <v>10.406043624091584</v>
      </c>
      <c r="FH178" s="59">
        <f t="shared" si="218"/>
        <v>0.2331909940954579</v>
      </c>
      <c r="FI178" s="59">
        <f t="shared" si="219"/>
        <v>35.370304720530086</v>
      </c>
      <c r="FJ178" s="59">
        <f t="shared" si="220"/>
        <v>47.88345343433307</v>
      </c>
      <c r="FK178" s="59">
        <f t="shared" si="221"/>
        <v>0.64915147473516877</v>
      </c>
      <c r="FL178" s="59">
        <f t="shared" si="222"/>
        <v>5.4578557522146305</v>
      </c>
      <c r="FM178" s="59">
        <f t="shared" si="223"/>
        <v>96.455032691160127</v>
      </c>
      <c r="FN178" s="59" t="str">
        <f t="shared" si="224"/>
        <v/>
      </c>
      <c r="FO178" s="59" t="str">
        <f t="shared" si="225"/>
        <v/>
      </c>
      <c r="FP178" s="59">
        <f t="shared" si="226"/>
        <v>1.340201748213486</v>
      </c>
      <c r="FQ178" s="66">
        <f t="shared" si="227"/>
        <v>2.2047655606264001</v>
      </c>
      <c r="FR178" s="331">
        <f t="shared" si="247"/>
        <v>2.8656169663597901</v>
      </c>
      <c r="FS178" s="331">
        <f t="shared" si="228"/>
        <v>2.8656169663597901</v>
      </c>
      <c r="FT178" s="400">
        <f t="shared" si="229"/>
        <v>0</v>
      </c>
      <c r="FU178" s="400">
        <f t="shared" si="230"/>
        <v>1</v>
      </c>
      <c r="FV178" s="400">
        <f t="shared" si="231"/>
        <v>0</v>
      </c>
      <c r="FW178" s="402">
        <f t="shared" si="232"/>
        <v>0</v>
      </c>
      <c r="FX178" s="222">
        <f t="shared" si="233"/>
        <v>0</v>
      </c>
      <c r="FY178" s="222">
        <f t="shared" si="234"/>
        <v>47.88345343433307</v>
      </c>
      <c r="FZ178" s="222">
        <f t="shared" si="235"/>
        <v>35.370304720530086</v>
      </c>
      <c r="GA178" s="221">
        <f t="shared" si="236"/>
        <v>0</v>
      </c>
      <c r="GB178" s="222">
        <f t="shared" si="237"/>
        <v>96.455032691160127</v>
      </c>
      <c r="GC178" s="222">
        <f t="shared" si="238"/>
        <v>0</v>
      </c>
      <c r="GD178" s="222">
        <f t="shared" si="239"/>
        <v>0</v>
      </c>
      <c r="GE178" s="222">
        <f t="shared" si="240"/>
        <v>0</v>
      </c>
      <c r="GF178" s="222">
        <f t="shared" si="241"/>
        <v>0</v>
      </c>
      <c r="GG178" s="398">
        <f t="shared" si="242"/>
        <v>0</v>
      </c>
      <c r="GH178" s="399">
        <f t="shared" si="243"/>
        <v>0</v>
      </c>
      <c r="GI178" s="398" t="str">
        <f t="shared" si="244"/>
        <v>Ca-Mg</v>
      </c>
      <c r="GJ178" s="398" t="str">
        <f t="shared" si="245"/>
        <v>HCO3</v>
      </c>
    </row>
    <row r="179" spans="1:192" s="69" customFormat="1">
      <c r="A179" s="54">
        <f t="shared" si="172"/>
        <v>174</v>
      </c>
      <c r="B179" s="383" t="s">
        <v>131</v>
      </c>
      <c r="C179" s="381" t="s">
        <v>966</v>
      </c>
      <c r="D179" s="381"/>
      <c r="E179" s="381"/>
      <c r="F179" s="236">
        <v>3433270</v>
      </c>
      <c r="G179" s="236">
        <v>5555440</v>
      </c>
      <c r="H179" s="410">
        <f t="shared" si="173"/>
        <v>433222.26200000005</v>
      </c>
      <c r="I179" s="102">
        <f t="shared" si="174"/>
        <v>5553657.6140000001</v>
      </c>
      <c r="J179" s="236">
        <v>335.65</v>
      </c>
      <c r="K179" s="115" t="s">
        <v>1355</v>
      </c>
      <c r="L179" s="411">
        <v>93</v>
      </c>
      <c r="M179" s="407"/>
      <c r="N179" s="408"/>
      <c r="O179" s="422"/>
      <c r="P179" s="422"/>
      <c r="Q179" s="383" t="s">
        <v>2845</v>
      </c>
      <c r="R179" s="383" t="s">
        <v>2900</v>
      </c>
      <c r="S179" s="65" t="s">
        <v>2663</v>
      </c>
      <c r="T179" s="499" t="str">
        <f t="shared" si="175"/>
        <v>-</v>
      </c>
      <c r="U179" s="499" t="str">
        <f t="shared" si="176"/>
        <v>M</v>
      </c>
      <c r="V179" s="499" t="str">
        <f t="shared" si="177"/>
        <v>-</v>
      </c>
      <c r="W179" s="499" t="str">
        <f t="shared" si="246"/>
        <v>A</v>
      </c>
      <c r="X179" s="529" t="str">
        <f t="shared" si="171"/>
        <v>Ca-Mg</v>
      </c>
      <c r="Y179" s="530" t="str">
        <f t="shared" si="170"/>
        <v>HCO3</v>
      </c>
      <c r="Z179" s="404"/>
      <c r="AA179" s="89">
        <v>43712</v>
      </c>
      <c r="AB179" s="102">
        <v>3</v>
      </c>
      <c r="AC179" s="384" t="s">
        <v>456</v>
      </c>
      <c r="AD179" s="91" t="s">
        <v>1336</v>
      </c>
      <c r="AE179" s="404"/>
      <c r="AF179" s="238">
        <v>11.1</v>
      </c>
      <c r="AG179" s="115">
        <v>1820</v>
      </c>
      <c r="AH179" s="115">
        <v>6.09</v>
      </c>
      <c r="AI179" s="236"/>
      <c r="AJ179" s="115">
        <v>0.99999000000000005</v>
      </c>
      <c r="AK179" s="87">
        <v>20</v>
      </c>
      <c r="AL179" s="115"/>
      <c r="AM179" s="350">
        <f>15.2/60</f>
        <v>0.2533333333333333</v>
      </c>
      <c r="AN179" s="384"/>
      <c r="AO179" s="381"/>
      <c r="AP179" s="407" t="s">
        <v>457</v>
      </c>
      <c r="AQ179" s="384">
        <v>1180</v>
      </c>
      <c r="AR179" s="384">
        <v>1830</v>
      </c>
      <c r="AS179" s="507">
        <f t="shared" si="250"/>
        <v>1830.8600000000001</v>
      </c>
      <c r="AT179" s="509">
        <f t="shared" si="251"/>
        <v>4.5011654185550833</v>
      </c>
      <c r="AU179" s="388">
        <v>58</v>
      </c>
      <c r="AV179" s="384">
        <v>108</v>
      </c>
      <c r="AW179" s="381">
        <v>241</v>
      </c>
      <c r="AX179" s="384">
        <v>10</v>
      </c>
      <c r="AY179" s="384">
        <v>9.6</v>
      </c>
      <c r="AZ179" s="120">
        <v>1369</v>
      </c>
      <c r="BA179" s="384"/>
      <c r="BB179" s="384">
        <v>2.2000000000000002</v>
      </c>
      <c r="BC179" s="384">
        <v>1.9</v>
      </c>
      <c r="BD179" s="384">
        <v>0.16</v>
      </c>
      <c r="BE179" s="384">
        <v>26.4</v>
      </c>
      <c r="BF179" s="384">
        <v>4.5999999999999996</v>
      </c>
      <c r="BG179" s="384"/>
      <c r="BH179" s="384"/>
      <c r="BI179" s="384"/>
      <c r="BJ179" s="384" t="s">
        <v>1404</v>
      </c>
      <c r="BK179" s="384" t="s">
        <v>1393</v>
      </c>
      <c r="BL179" s="381" t="s">
        <v>460</v>
      </c>
      <c r="BM179" s="384"/>
      <c r="BN179" s="120"/>
      <c r="BO179" s="147"/>
      <c r="BP179" s="147"/>
      <c r="BQ179" s="147"/>
      <c r="BR179" s="147"/>
      <c r="BS179" s="147"/>
      <c r="BT179" s="147"/>
      <c r="BU179" s="147"/>
      <c r="BV179" s="147"/>
      <c r="BW179" s="147"/>
      <c r="BX179" s="147"/>
      <c r="BY179" s="147"/>
      <c r="BZ179" s="147"/>
      <c r="CA179" s="147"/>
      <c r="CB179" s="147"/>
      <c r="CC179" s="147"/>
      <c r="CD179" s="147"/>
      <c r="CE179" s="147"/>
      <c r="CF179" s="145"/>
      <c r="CG179" s="147"/>
      <c r="CH179" s="147"/>
      <c r="CI179" s="147"/>
      <c r="CJ179" s="147"/>
      <c r="CK179" s="147"/>
      <c r="CL179" s="148"/>
      <c r="CM179" s="147"/>
      <c r="CN179" s="147">
        <v>1870</v>
      </c>
      <c r="CO179" s="145"/>
      <c r="CP179" s="384"/>
      <c r="CQ179" s="120"/>
      <c r="CR179" s="384"/>
      <c r="CS179" s="384"/>
      <c r="CT179" s="384"/>
      <c r="CU179" s="384"/>
      <c r="CV179" s="384"/>
      <c r="CW179" s="384"/>
      <c r="CX179" s="384"/>
      <c r="CY179" s="384"/>
      <c r="CZ179" s="384"/>
      <c r="DA179" s="120"/>
      <c r="DB179" s="420"/>
      <c r="DC179" s="147"/>
      <c r="DD179" s="483"/>
      <c r="DE179" s="420"/>
      <c r="DF179" s="420"/>
      <c r="DG179" s="420"/>
      <c r="DH179" s="420"/>
      <c r="DI179" s="420"/>
      <c r="DJ179" s="420"/>
      <c r="DK179" s="180"/>
      <c r="DL179" s="180"/>
      <c r="DM179" s="180"/>
      <c r="DN179" s="420"/>
      <c r="DO179" s="110"/>
      <c r="DP179" s="180"/>
      <c r="DQ179" s="182"/>
      <c r="DR179" s="180"/>
      <c r="DS179" s="181"/>
      <c r="DT179" s="402">
        <f t="shared" si="178"/>
        <v>0</v>
      </c>
      <c r="DU179" s="100">
        <f t="shared" si="179"/>
        <v>0</v>
      </c>
      <c r="DV179" s="100">
        <f t="shared" si="180"/>
        <v>1</v>
      </c>
      <c r="DW179" s="100">
        <f t="shared" si="181"/>
        <v>0</v>
      </c>
      <c r="DX179" s="100">
        <f t="shared" si="182"/>
        <v>0</v>
      </c>
      <c r="DY179" s="229">
        <f t="shared" si="183"/>
        <v>0</v>
      </c>
      <c r="DZ179" s="100">
        <f t="shared" si="184"/>
        <v>1</v>
      </c>
      <c r="EA179" s="400">
        <f t="shared" si="185"/>
        <v>0</v>
      </c>
      <c r="EB179" s="402">
        <f t="shared" si="186"/>
        <v>0</v>
      </c>
      <c r="EC179" s="19">
        <f t="shared" si="187"/>
        <v>0</v>
      </c>
      <c r="ED179" s="19">
        <f t="shared" si="188"/>
        <v>1</v>
      </c>
      <c r="EE179" s="19">
        <f t="shared" si="189"/>
        <v>0</v>
      </c>
      <c r="EF179" s="402">
        <f t="shared" si="190"/>
        <v>0</v>
      </c>
      <c r="EG179" s="400">
        <f t="shared" si="191"/>
        <v>0</v>
      </c>
      <c r="EH179" s="400">
        <f t="shared" si="192"/>
        <v>1</v>
      </c>
      <c r="EI179" s="402">
        <f t="shared" si="193"/>
        <v>0</v>
      </c>
      <c r="EJ179" s="229">
        <f t="shared" si="194"/>
        <v>2</v>
      </c>
      <c r="EK179" s="398">
        <f t="shared" si="195"/>
        <v>58</v>
      </c>
      <c r="EL179" s="398">
        <f t="shared" si="196"/>
        <v>2.2000000000000002</v>
      </c>
      <c r="EM179" s="398">
        <f t="shared" si="197"/>
        <v>108</v>
      </c>
      <c r="EN179" s="398">
        <f t="shared" si="198"/>
        <v>241</v>
      </c>
      <c r="EO179" s="398">
        <f t="shared" si="199"/>
        <v>4.5999999999999996</v>
      </c>
      <c r="EP179" s="398">
        <f t="shared" si="200"/>
        <v>26.4</v>
      </c>
      <c r="EQ179" s="398">
        <f t="shared" si="201"/>
        <v>1369</v>
      </c>
      <c r="ER179" s="398" t="str">
        <f t="shared" si="202"/>
        <v/>
      </c>
      <c r="ES179" s="398" t="str">
        <f t="shared" si="203"/>
        <v/>
      </c>
      <c r="ET179" s="398">
        <f t="shared" si="204"/>
        <v>9.6</v>
      </c>
      <c r="EU179" s="172">
        <f t="shared" si="205"/>
        <v>10</v>
      </c>
      <c r="EV179" s="57">
        <f t="shared" si="206"/>
        <v>2.5228579630966776</v>
      </c>
      <c r="EW179" s="57">
        <f t="shared" si="207"/>
        <v>5.6265984654731462E-2</v>
      </c>
      <c r="EX179" s="57">
        <f t="shared" si="208"/>
        <v>8.887060275663444</v>
      </c>
      <c r="EY179" s="57">
        <f t="shared" si="209"/>
        <v>12.026548230949647</v>
      </c>
      <c r="EZ179" s="57">
        <f t="shared" si="210"/>
        <v>0.1677454644908378</v>
      </c>
      <c r="FA179" s="57">
        <f t="shared" si="211"/>
        <v>1.418211120064464</v>
      </c>
      <c r="FB179" s="57">
        <f t="shared" si="212"/>
        <v>22.436333421286818</v>
      </c>
      <c r="FC179" s="57" t="str">
        <f t="shared" si="213"/>
        <v/>
      </c>
      <c r="FD179" s="57" t="str">
        <f t="shared" si="214"/>
        <v/>
      </c>
      <c r="FE179" s="57">
        <f t="shared" si="215"/>
        <v>0.19986966832044936</v>
      </c>
      <c r="FF179" s="56">
        <f t="shared" si="216"/>
        <v>0.28206357713028513</v>
      </c>
      <c r="FG179" s="59">
        <f t="shared" si="217"/>
        <v>10.059768113003976</v>
      </c>
      <c r="FH179" s="59">
        <f t="shared" si="218"/>
        <v>0.22435775876247704</v>
      </c>
      <c r="FI179" s="59">
        <f t="shared" si="219"/>
        <v>35.436701902047389</v>
      </c>
      <c r="FJ179" s="59">
        <f t="shared" si="220"/>
        <v>47.955250819871637</v>
      </c>
      <c r="FK179" s="59">
        <f t="shared" si="221"/>
        <v>0.66887652791783647</v>
      </c>
      <c r="FL179" s="59">
        <f t="shared" si="222"/>
        <v>5.6550448783966809</v>
      </c>
      <c r="FM179" s="59">
        <f t="shared" si="223"/>
        <v>97.897165381402132</v>
      </c>
      <c r="FN179" s="59" t="str">
        <f t="shared" si="224"/>
        <v/>
      </c>
      <c r="FO179" s="59" t="str">
        <f t="shared" si="225"/>
        <v/>
      </c>
      <c r="FP179" s="59">
        <f t="shared" si="226"/>
        <v>0.8720976643950582</v>
      </c>
      <c r="FQ179" s="66">
        <f t="shared" si="227"/>
        <v>1.2307369542028166</v>
      </c>
      <c r="FR179" s="331">
        <f t="shared" si="247"/>
        <v>4.5011654185550833</v>
      </c>
      <c r="FS179" s="331">
        <f t="shared" si="228"/>
        <v>4.5011654185550833</v>
      </c>
      <c r="FT179" s="400">
        <f t="shared" si="229"/>
        <v>0</v>
      </c>
      <c r="FU179" s="400">
        <f t="shared" si="230"/>
        <v>1</v>
      </c>
      <c r="FV179" s="400">
        <f t="shared" si="231"/>
        <v>0</v>
      </c>
      <c r="FW179" s="402">
        <f t="shared" si="232"/>
        <v>0</v>
      </c>
      <c r="FX179" s="222">
        <f t="shared" si="233"/>
        <v>0</v>
      </c>
      <c r="FY179" s="222">
        <f t="shared" si="234"/>
        <v>47.955250819871637</v>
      </c>
      <c r="FZ179" s="222">
        <f t="shared" si="235"/>
        <v>35.436701902047389</v>
      </c>
      <c r="GA179" s="221">
        <f t="shared" si="236"/>
        <v>0</v>
      </c>
      <c r="GB179" s="222">
        <f t="shared" si="237"/>
        <v>97.897165381402132</v>
      </c>
      <c r="GC179" s="222">
        <f t="shared" si="238"/>
        <v>0</v>
      </c>
      <c r="GD179" s="222">
        <f t="shared" si="239"/>
        <v>0</v>
      </c>
      <c r="GE179" s="222">
        <f t="shared" si="240"/>
        <v>0</v>
      </c>
      <c r="GF179" s="222">
        <f t="shared" si="241"/>
        <v>0</v>
      </c>
      <c r="GG179" s="398">
        <f t="shared" si="242"/>
        <v>0</v>
      </c>
      <c r="GH179" s="399">
        <f t="shared" si="243"/>
        <v>0</v>
      </c>
      <c r="GI179" s="398" t="str">
        <f t="shared" si="244"/>
        <v>Ca-Mg</v>
      </c>
      <c r="GJ179" s="398" t="str">
        <f t="shared" si="245"/>
        <v>HCO3</v>
      </c>
    </row>
    <row r="180" spans="1:192" s="69" customFormat="1">
      <c r="A180" s="54">
        <f t="shared" si="172"/>
        <v>175</v>
      </c>
      <c r="B180" s="64" t="s">
        <v>131</v>
      </c>
      <c r="C180" s="398" t="s">
        <v>203</v>
      </c>
      <c r="D180" s="398"/>
      <c r="E180" s="398"/>
      <c r="F180" s="558">
        <v>3433240</v>
      </c>
      <c r="G180" s="549">
        <v>5556400</v>
      </c>
      <c r="H180" s="410">
        <f t="shared" si="173"/>
        <v>433192.27400000003</v>
      </c>
      <c r="I180" s="102">
        <f t="shared" si="174"/>
        <v>5554617.2300000004</v>
      </c>
      <c r="J180" s="392">
        <v>317.81</v>
      </c>
      <c r="K180" s="377" t="s">
        <v>1354</v>
      </c>
      <c r="L180" s="19">
        <v>7.8</v>
      </c>
      <c r="M180" s="19"/>
      <c r="N180" s="408"/>
      <c r="O180" s="19"/>
      <c r="P180" s="19"/>
      <c r="Q180" s="383" t="s">
        <v>2845</v>
      </c>
      <c r="R180" s="382" t="s">
        <v>2900</v>
      </c>
      <c r="S180" s="64" t="s">
        <v>2663</v>
      </c>
      <c r="T180" s="499" t="str">
        <f t="shared" si="175"/>
        <v>-</v>
      </c>
      <c r="U180" s="499" t="str">
        <f t="shared" si="176"/>
        <v>-</v>
      </c>
      <c r="V180" s="499" t="str">
        <f t="shared" si="177"/>
        <v>-</v>
      </c>
      <c r="W180" s="499" t="str">
        <f t="shared" si="246"/>
        <v>A</v>
      </c>
      <c r="X180" s="529" t="str">
        <f t="shared" si="171"/>
        <v>Mg-Ca</v>
      </c>
      <c r="Y180" s="530" t="str">
        <f t="shared" si="170"/>
        <v>HCO3</v>
      </c>
      <c r="Z180" s="404"/>
      <c r="AA180" s="115" t="s">
        <v>1615</v>
      </c>
      <c r="AB180" s="102">
        <v>1</v>
      </c>
      <c r="AC180" s="384" t="s">
        <v>611</v>
      </c>
      <c r="AD180" s="91" t="s">
        <v>2962</v>
      </c>
      <c r="AE180" s="120"/>
      <c r="AF180" s="238">
        <v>9.6999999999999993</v>
      </c>
      <c r="AG180" s="115"/>
      <c r="AH180" s="115"/>
      <c r="AI180" s="236"/>
      <c r="AJ180" s="115">
        <v>0.99972000000000005</v>
      </c>
      <c r="AK180" s="115">
        <v>15.5</v>
      </c>
      <c r="AL180" s="115"/>
      <c r="AM180" s="236">
        <v>0.23</v>
      </c>
      <c r="AN180" s="384"/>
      <c r="AO180" s="381"/>
      <c r="AP180" s="407"/>
      <c r="AQ180" s="384"/>
      <c r="AR180" s="384"/>
      <c r="AS180" s="507">
        <f t="shared" si="250"/>
        <v>688.44200000000001</v>
      </c>
      <c r="AT180" s="510">
        <f t="shared" si="251"/>
        <v>1.83123743936052</v>
      </c>
      <c r="AU180" s="384">
        <v>11.54</v>
      </c>
      <c r="AV180" s="384">
        <v>40.369999999999997</v>
      </c>
      <c r="AW180" s="381">
        <v>61.56</v>
      </c>
      <c r="AX180" s="384">
        <v>4.08</v>
      </c>
      <c r="AY180" s="384">
        <v>7.4219999999999997</v>
      </c>
      <c r="AZ180" s="120">
        <v>484.4</v>
      </c>
      <c r="BA180" s="384"/>
      <c r="BB180" s="384">
        <v>1.7050000000000001</v>
      </c>
      <c r="BC180" s="384"/>
      <c r="BD180" s="384"/>
      <c r="BE180" s="384">
        <v>29.32</v>
      </c>
      <c r="BF180" s="384"/>
      <c r="BG180" s="384"/>
      <c r="BH180" s="384"/>
      <c r="BI180" s="384"/>
      <c r="BJ180" s="384"/>
      <c r="BK180" s="384"/>
      <c r="BL180" s="381"/>
      <c r="BM180" s="384">
        <v>41.67</v>
      </c>
      <c r="BN180" s="120" t="s">
        <v>1344</v>
      </c>
      <c r="BO180" s="147"/>
      <c r="BP180" s="147">
        <v>6375</v>
      </c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5"/>
      <c r="CG180" s="147"/>
      <c r="CH180" s="147"/>
      <c r="CI180" s="147"/>
      <c r="CJ180" s="147"/>
      <c r="CK180" s="147"/>
      <c r="CL180" s="148"/>
      <c r="CM180" s="147"/>
      <c r="CN180" s="147">
        <v>2981</v>
      </c>
      <c r="CO180" s="145">
        <v>0.111</v>
      </c>
      <c r="CP180" s="384"/>
      <c r="CQ180" s="120"/>
      <c r="CR180" s="384"/>
      <c r="CS180" s="384"/>
      <c r="CT180" s="384"/>
      <c r="CU180" s="384"/>
      <c r="CV180" s="384"/>
      <c r="CW180" s="384"/>
      <c r="CX180" s="384"/>
      <c r="CY180" s="384"/>
      <c r="CZ180" s="384"/>
      <c r="DA180" s="120"/>
      <c r="DB180" s="420"/>
      <c r="DC180" s="420"/>
      <c r="DD180" s="110"/>
      <c r="DE180" s="420"/>
      <c r="DF180" s="420"/>
      <c r="DG180" s="420"/>
      <c r="DH180" s="420"/>
      <c r="DI180" s="420"/>
      <c r="DJ180" s="420"/>
      <c r="DK180" s="180"/>
      <c r="DL180" s="180"/>
      <c r="DM180" s="180"/>
      <c r="DN180" s="420"/>
      <c r="DO180" s="110"/>
      <c r="DP180" s="180"/>
      <c r="DQ180" s="182"/>
      <c r="DR180" s="180"/>
      <c r="DS180" s="181"/>
      <c r="DT180" s="402">
        <f t="shared" si="178"/>
        <v>1</v>
      </c>
      <c r="DU180" s="100">
        <f t="shared" si="179"/>
        <v>1</v>
      </c>
      <c r="DV180" s="100">
        <f t="shared" si="180"/>
        <v>0</v>
      </c>
      <c r="DW180" s="100">
        <f t="shared" si="181"/>
        <v>0</v>
      </c>
      <c r="DX180" s="100">
        <f t="shared" si="182"/>
        <v>0</v>
      </c>
      <c r="DY180" s="229">
        <f t="shared" si="183"/>
        <v>0</v>
      </c>
      <c r="DZ180" s="100">
        <f t="shared" si="184"/>
        <v>1</v>
      </c>
      <c r="EA180" s="400">
        <f t="shared" si="185"/>
        <v>0</v>
      </c>
      <c r="EB180" s="402">
        <f t="shared" si="186"/>
        <v>0</v>
      </c>
      <c r="EC180" s="19">
        <f t="shared" si="187"/>
        <v>1</v>
      </c>
      <c r="ED180" s="19">
        <f t="shared" si="188"/>
        <v>0</v>
      </c>
      <c r="EE180" s="19">
        <f t="shared" si="189"/>
        <v>0</v>
      </c>
      <c r="EF180" s="402">
        <f t="shared" si="190"/>
        <v>0</v>
      </c>
      <c r="EG180" s="400">
        <f t="shared" si="191"/>
        <v>0</v>
      </c>
      <c r="EH180" s="400">
        <f t="shared" si="192"/>
        <v>1</v>
      </c>
      <c r="EI180" s="402">
        <f t="shared" si="193"/>
        <v>0</v>
      </c>
      <c r="EJ180" s="229">
        <f t="shared" si="194"/>
        <v>1</v>
      </c>
      <c r="EK180" s="398">
        <f t="shared" si="195"/>
        <v>11.54</v>
      </c>
      <c r="EL180" s="398">
        <f t="shared" si="196"/>
        <v>1.7050000000000001</v>
      </c>
      <c r="EM180" s="398">
        <f t="shared" si="197"/>
        <v>40.369999999999997</v>
      </c>
      <c r="EN180" s="398">
        <f t="shared" si="198"/>
        <v>61.56</v>
      </c>
      <c r="EO180" s="398" t="str">
        <f t="shared" si="199"/>
        <v/>
      </c>
      <c r="EP180" s="398">
        <f t="shared" si="200"/>
        <v>29.32</v>
      </c>
      <c r="EQ180" s="398">
        <f t="shared" si="201"/>
        <v>484.4</v>
      </c>
      <c r="ER180" s="398" t="str">
        <f t="shared" si="202"/>
        <v/>
      </c>
      <c r="ES180" s="398" t="str">
        <f t="shared" si="203"/>
        <v/>
      </c>
      <c r="ET180" s="398">
        <f t="shared" si="204"/>
        <v>7.4219999999999997</v>
      </c>
      <c r="EU180" s="172">
        <f t="shared" si="205"/>
        <v>4.08</v>
      </c>
      <c r="EV180" s="57">
        <f t="shared" si="206"/>
        <v>0.50196173955406309</v>
      </c>
      <c r="EW180" s="57">
        <f t="shared" si="207"/>
        <v>4.3606138107416884E-2</v>
      </c>
      <c r="EX180" s="57">
        <f t="shared" si="208"/>
        <v>3.3219502160049372</v>
      </c>
      <c r="EY180" s="57">
        <f t="shared" si="209"/>
        <v>3.0720095813164328</v>
      </c>
      <c r="EZ180" s="57" t="str">
        <f t="shared" si="210"/>
        <v/>
      </c>
      <c r="FA180" s="57">
        <f t="shared" si="211"/>
        <v>1.5750738651625034</v>
      </c>
      <c r="FB180" s="57">
        <f t="shared" si="212"/>
        <v>7.9387581514034586</v>
      </c>
      <c r="FC180" s="57" t="str">
        <f t="shared" si="213"/>
        <v/>
      </c>
      <c r="FD180" s="57" t="str">
        <f t="shared" si="214"/>
        <v/>
      </c>
      <c r="FE180" s="57">
        <f t="shared" si="215"/>
        <v>0.15452423732024742</v>
      </c>
      <c r="FF180" s="56">
        <f t="shared" si="216"/>
        <v>0.11508193946915633</v>
      </c>
      <c r="FG180" s="59">
        <f t="shared" si="217"/>
        <v>5.8953051083761467</v>
      </c>
      <c r="FH180" s="59">
        <f t="shared" si="218"/>
        <v>0.51213363187718208</v>
      </c>
      <c r="FI180" s="59">
        <f t="shared" si="219"/>
        <v>39.014746613124871</v>
      </c>
      <c r="FJ180" s="59">
        <f t="shared" si="220"/>
        <v>36.079311131968609</v>
      </c>
      <c r="FK180" s="59" t="str">
        <f t="shared" si="221"/>
        <v/>
      </c>
      <c r="FL180" s="59">
        <f t="shared" si="222"/>
        <v>18.498503514653198</v>
      </c>
      <c r="FM180" s="59">
        <f t="shared" si="223"/>
        <v>96.715470147159508</v>
      </c>
      <c r="FN180" s="59" t="str">
        <f t="shared" si="224"/>
        <v/>
      </c>
      <c r="FO180" s="59" t="str">
        <f t="shared" si="225"/>
        <v/>
      </c>
      <c r="FP180" s="59">
        <f t="shared" si="226"/>
        <v>1.8825216710899473</v>
      </c>
      <c r="FQ180" s="66">
        <f t="shared" si="227"/>
        <v>1.4020081817505357</v>
      </c>
      <c r="FR180" s="331">
        <f t="shared" si="247"/>
        <v>1.83123743936052</v>
      </c>
      <c r="FS180" s="331">
        <f t="shared" si="228"/>
        <v>1.83123743936052</v>
      </c>
      <c r="FT180" s="400">
        <f t="shared" si="229"/>
        <v>0</v>
      </c>
      <c r="FU180" s="400">
        <f t="shared" si="230"/>
        <v>1</v>
      </c>
      <c r="FV180" s="400">
        <f t="shared" si="231"/>
        <v>0</v>
      </c>
      <c r="FW180" s="402">
        <f t="shared" si="232"/>
        <v>0</v>
      </c>
      <c r="FX180" s="222">
        <f t="shared" si="233"/>
        <v>0</v>
      </c>
      <c r="FY180" s="222">
        <f t="shared" si="234"/>
        <v>36.079311131968609</v>
      </c>
      <c r="FZ180" s="222">
        <f t="shared" si="235"/>
        <v>39.014746613124871</v>
      </c>
      <c r="GA180" s="221">
        <f t="shared" si="236"/>
        <v>0</v>
      </c>
      <c r="GB180" s="222">
        <f t="shared" si="237"/>
        <v>96.715470147159508</v>
      </c>
      <c r="GC180" s="222">
        <f t="shared" si="238"/>
        <v>0</v>
      </c>
      <c r="GD180" s="222">
        <f t="shared" si="239"/>
        <v>0</v>
      </c>
      <c r="GE180" s="222">
        <f t="shared" si="240"/>
        <v>0</v>
      </c>
      <c r="GF180" s="222">
        <f t="shared" si="241"/>
        <v>0</v>
      </c>
      <c r="GG180" s="398">
        <f t="shared" si="242"/>
        <v>0</v>
      </c>
      <c r="GH180" s="399">
        <f t="shared" si="243"/>
        <v>0</v>
      </c>
      <c r="GI180" s="398" t="str">
        <f t="shared" si="244"/>
        <v>Mg-Ca</v>
      </c>
      <c r="GJ180" s="398" t="str">
        <f t="shared" si="245"/>
        <v>HCO3</v>
      </c>
    </row>
    <row r="181" spans="1:192" s="69" customFormat="1" ht="12.75" customHeight="1">
      <c r="A181" s="402">
        <f t="shared" si="172"/>
        <v>176</v>
      </c>
      <c r="B181" s="64" t="s">
        <v>131</v>
      </c>
      <c r="C181" s="398" t="s">
        <v>203</v>
      </c>
      <c r="D181" s="398"/>
      <c r="E181" s="398" t="s">
        <v>3070</v>
      </c>
      <c r="F181" s="558">
        <v>3433240</v>
      </c>
      <c r="G181" s="549">
        <v>5556400</v>
      </c>
      <c r="H181" s="410">
        <f t="shared" si="173"/>
        <v>433192.27400000003</v>
      </c>
      <c r="I181" s="102">
        <f t="shared" si="174"/>
        <v>5554617.2300000004</v>
      </c>
      <c r="J181" s="392">
        <v>317.81</v>
      </c>
      <c r="K181" s="377" t="s">
        <v>1354</v>
      </c>
      <c r="L181" s="19">
        <v>7.8</v>
      </c>
      <c r="M181" s="19"/>
      <c r="N181" s="408"/>
      <c r="O181" s="19"/>
      <c r="P181" s="19"/>
      <c r="Q181" s="383" t="s">
        <v>2845</v>
      </c>
      <c r="R181" s="382" t="s">
        <v>2900</v>
      </c>
      <c r="S181" s="64" t="s">
        <v>2663</v>
      </c>
      <c r="T181" s="499" t="str">
        <f t="shared" si="175"/>
        <v>-</v>
      </c>
      <c r="U181" s="499" t="str">
        <f t="shared" si="176"/>
        <v>-</v>
      </c>
      <c r="V181" s="499" t="str">
        <f t="shared" si="177"/>
        <v>-</v>
      </c>
      <c r="W181" s="499" t="str">
        <f t="shared" si="246"/>
        <v>A</v>
      </c>
      <c r="X181" s="529" t="str">
        <f t="shared" si="171"/>
        <v>Ca-Mg</v>
      </c>
      <c r="Y181" s="530" t="str">
        <f t="shared" si="170"/>
        <v>HCO3</v>
      </c>
      <c r="Z181" s="60" t="s">
        <v>1612</v>
      </c>
      <c r="AA181" s="391" t="s">
        <v>1617</v>
      </c>
      <c r="AB181" s="101">
        <v>2</v>
      </c>
      <c r="AC181" s="384" t="s">
        <v>972</v>
      </c>
      <c r="AD181" s="2" t="s">
        <v>3071</v>
      </c>
      <c r="AE181" s="404"/>
      <c r="AF181" s="391">
        <v>9.1</v>
      </c>
      <c r="AG181" s="400"/>
      <c r="AH181" s="400"/>
      <c r="AI181" s="554"/>
      <c r="AJ181" s="400"/>
      <c r="AK181" s="400"/>
      <c r="AL181" s="400"/>
      <c r="AM181" s="379">
        <v>0.38</v>
      </c>
      <c r="AN181" s="398"/>
      <c r="AO181" s="399"/>
      <c r="AP181" s="19"/>
      <c r="AQ181" s="398"/>
      <c r="AR181" s="69">
        <v>709</v>
      </c>
      <c r="AS181" s="507">
        <f t="shared" si="250"/>
        <v>661</v>
      </c>
      <c r="AT181" s="509">
        <f t="shared" si="251"/>
        <v>1.8251805486960144</v>
      </c>
      <c r="AU181" s="398">
        <v>11</v>
      </c>
      <c r="AV181" s="398">
        <v>40</v>
      </c>
      <c r="AW181" s="399">
        <v>69</v>
      </c>
      <c r="AX181" s="398">
        <v>8</v>
      </c>
      <c r="AY181" s="398">
        <v>12</v>
      </c>
      <c r="AZ181" s="172">
        <v>490</v>
      </c>
      <c r="BA181" s="398"/>
      <c r="BB181" s="117">
        <v>2</v>
      </c>
      <c r="BC181" s="117"/>
      <c r="BD181" s="117"/>
      <c r="BE181" s="117">
        <v>29</v>
      </c>
      <c r="BF181" s="398"/>
      <c r="BG181" s="398"/>
      <c r="BH181" s="398"/>
      <c r="BI181" s="2"/>
      <c r="BJ181" s="398"/>
      <c r="BK181" s="398"/>
      <c r="BL181" s="399"/>
      <c r="BM181" s="398"/>
      <c r="BN181" s="70"/>
      <c r="BO181" s="138"/>
      <c r="BP181" s="553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49"/>
      <c r="CG181" s="138"/>
      <c r="CH181" s="138"/>
      <c r="CI181" s="138"/>
      <c r="CJ181" s="138"/>
      <c r="CK181" s="138"/>
      <c r="CL181" s="139"/>
      <c r="CM181" s="138"/>
      <c r="CN181" s="138">
        <v>2665</v>
      </c>
      <c r="CO181" s="149"/>
      <c r="CP181" s="398"/>
      <c r="CQ181" s="172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172"/>
      <c r="DB181" s="241"/>
      <c r="DC181" s="241"/>
      <c r="DD181" s="484">
        <v>2.1</v>
      </c>
      <c r="DE181" s="241">
        <v>-3.14</v>
      </c>
      <c r="DF181" s="241"/>
      <c r="DG181" s="241"/>
      <c r="DH181" s="241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472"/>
      <c r="DT181" s="402">
        <f t="shared" si="178"/>
        <v>0</v>
      </c>
      <c r="DU181" s="100">
        <f t="shared" si="179"/>
        <v>1</v>
      </c>
      <c r="DV181" s="100">
        <f t="shared" si="180"/>
        <v>0</v>
      </c>
      <c r="DW181" s="100">
        <f t="shared" si="181"/>
        <v>0</v>
      </c>
      <c r="DX181" s="100">
        <f t="shared" si="182"/>
        <v>0</v>
      </c>
      <c r="DY181" s="229">
        <f t="shared" si="183"/>
        <v>0</v>
      </c>
      <c r="DZ181" s="100">
        <f t="shared" si="184"/>
        <v>1</v>
      </c>
      <c r="EA181" s="400">
        <f t="shared" si="185"/>
        <v>0</v>
      </c>
      <c r="EB181" s="402">
        <f t="shared" si="186"/>
        <v>0</v>
      </c>
      <c r="EC181" s="19">
        <f t="shared" si="187"/>
        <v>1</v>
      </c>
      <c r="ED181" s="19">
        <f t="shared" si="188"/>
        <v>0</v>
      </c>
      <c r="EE181" s="19">
        <f t="shared" si="189"/>
        <v>0</v>
      </c>
      <c r="EF181" s="402">
        <f t="shared" si="190"/>
        <v>0</v>
      </c>
      <c r="EG181" s="400">
        <f t="shared" si="191"/>
        <v>0</v>
      </c>
      <c r="EH181" s="400">
        <f t="shared" si="192"/>
        <v>1</v>
      </c>
      <c r="EI181" s="402">
        <f t="shared" si="193"/>
        <v>0</v>
      </c>
      <c r="EJ181" s="229">
        <f t="shared" si="194"/>
        <v>1</v>
      </c>
      <c r="EK181" s="398">
        <f t="shared" si="195"/>
        <v>11</v>
      </c>
      <c r="EL181" s="398">
        <f t="shared" si="196"/>
        <v>2</v>
      </c>
      <c r="EM181" s="398">
        <f t="shared" si="197"/>
        <v>40</v>
      </c>
      <c r="EN181" s="398">
        <f t="shared" si="198"/>
        <v>69</v>
      </c>
      <c r="EO181" s="398" t="str">
        <f t="shared" si="199"/>
        <v/>
      </c>
      <c r="EP181" s="398">
        <f t="shared" si="200"/>
        <v>29</v>
      </c>
      <c r="EQ181" s="398">
        <f t="shared" si="201"/>
        <v>490</v>
      </c>
      <c r="ER181" s="398" t="str">
        <f t="shared" si="202"/>
        <v/>
      </c>
      <c r="ES181" s="398" t="str">
        <f t="shared" si="203"/>
        <v/>
      </c>
      <c r="ET181" s="398">
        <f t="shared" si="204"/>
        <v>12</v>
      </c>
      <c r="EU181" s="172">
        <f t="shared" si="205"/>
        <v>8</v>
      </c>
      <c r="EV181" s="57">
        <f t="shared" si="206"/>
        <v>0.47847306196661127</v>
      </c>
      <c r="EW181" s="57">
        <f t="shared" si="207"/>
        <v>5.1150895140664961E-2</v>
      </c>
      <c r="EX181" s="57">
        <f t="shared" si="208"/>
        <v>3.291503805801276</v>
      </c>
      <c r="EY181" s="57">
        <f t="shared" si="209"/>
        <v>3.4432855930934676</v>
      </c>
      <c r="EZ181" s="57" t="str">
        <f t="shared" si="210"/>
        <v/>
      </c>
      <c r="FA181" s="57">
        <f t="shared" si="211"/>
        <v>1.5578834273435402</v>
      </c>
      <c r="FB181" s="57">
        <f t="shared" si="212"/>
        <v>8.0305357022867359</v>
      </c>
      <c r="FC181" s="57" t="str">
        <f t="shared" si="213"/>
        <v/>
      </c>
      <c r="FD181" s="57" t="str">
        <f t="shared" si="214"/>
        <v/>
      </c>
      <c r="FE181" s="57">
        <f t="shared" si="215"/>
        <v>0.24983708540056171</v>
      </c>
      <c r="FF181" s="56">
        <f t="shared" si="216"/>
        <v>0.2256508617042281</v>
      </c>
      <c r="FG181" s="59">
        <f t="shared" si="217"/>
        <v>5.4234523471241278</v>
      </c>
      <c r="FH181" s="59">
        <f t="shared" si="218"/>
        <v>0.57979114052506053</v>
      </c>
      <c r="FI181" s="59">
        <f t="shared" si="219"/>
        <v>37.308921776638343</v>
      </c>
      <c r="FJ181" s="59">
        <f t="shared" si="220"/>
        <v>39.029355706935497</v>
      </c>
      <c r="FK181" s="59" t="str">
        <f t="shared" si="221"/>
        <v/>
      </c>
      <c r="FL181" s="59">
        <f t="shared" si="222"/>
        <v>17.658479028776959</v>
      </c>
      <c r="FM181" s="59">
        <f t="shared" si="223"/>
        <v>94.40998559722081</v>
      </c>
      <c r="FN181" s="59" t="str">
        <f t="shared" si="224"/>
        <v/>
      </c>
      <c r="FO181" s="59" t="str">
        <f t="shared" si="225"/>
        <v/>
      </c>
      <c r="FP181" s="59">
        <f t="shared" si="226"/>
        <v>2.9371783538179286</v>
      </c>
      <c r="FQ181" s="66">
        <f t="shared" si="227"/>
        <v>2.6528360489612548</v>
      </c>
      <c r="FR181" s="331">
        <f t="shared" si="247"/>
        <v>1.8251805486960144</v>
      </c>
      <c r="FS181" s="331">
        <f t="shared" si="228"/>
        <v>1.8251805486960144</v>
      </c>
      <c r="FT181" s="400">
        <f t="shared" si="229"/>
        <v>0</v>
      </c>
      <c r="FU181" s="400">
        <f t="shared" si="230"/>
        <v>1</v>
      </c>
      <c r="FV181" s="400">
        <f t="shared" si="231"/>
        <v>0</v>
      </c>
      <c r="FW181" s="402">
        <f t="shared" si="232"/>
        <v>0</v>
      </c>
      <c r="FX181" s="222">
        <f t="shared" si="233"/>
        <v>0</v>
      </c>
      <c r="FY181" s="222">
        <f t="shared" si="234"/>
        <v>39.029355706935497</v>
      </c>
      <c r="FZ181" s="222">
        <f t="shared" si="235"/>
        <v>37.308921776638343</v>
      </c>
      <c r="GA181" s="221">
        <f t="shared" si="236"/>
        <v>0</v>
      </c>
      <c r="GB181" s="222">
        <f t="shared" si="237"/>
        <v>94.40998559722081</v>
      </c>
      <c r="GC181" s="222">
        <f t="shared" si="238"/>
        <v>0</v>
      </c>
      <c r="GD181" s="222">
        <f t="shared" si="239"/>
        <v>0</v>
      </c>
      <c r="GE181" s="222">
        <f t="shared" si="240"/>
        <v>0</v>
      </c>
      <c r="GF181" s="222">
        <f t="shared" si="241"/>
        <v>0</v>
      </c>
      <c r="GG181" s="398">
        <f t="shared" si="242"/>
        <v>0</v>
      </c>
      <c r="GH181" s="399">
        <f t="shared" si="243"/>
        <v>0</v>
      </c>
      <c r="GI181" s="398" t="str">
        <f t="shared" si="244"/>
        <v>Ca-Mg</v>
      </c>
      <c r="GJ181" s="398" t="str">
        <f t="shared" si="245"/>
        <v>HCO3</v>
      </c>
    </row>
    <row r="182" spans="1:192" ht="12.75" customHeight="1">
      <c r="A182" s="402">
        <f t="shared" si="172"/>
        <v>177</v>
      </c>
      <c r="B182" s="383" t="s">
        <v>131</v>
      </c>
      <c r="C182" s="116" t="s">
        <v>202</v>
      </c>
      <c r="D182" s="116"/>
      <c r="E182" s="116"/>
      <c r="F182" s="549">
        <v>3433430</v>
      </c>
      <c r="G182" s="549">
        <v>5556110</v>
      </c>
      <c r="H182" s="410">
        <f t="shared" si="173"/>
        <v>433382.19800000003</v>
      </c>
      <c r="I182" s="102">
        <f t="shared" si="174"/>
        <v>5554327.3459999999</v>
      </c>
      <c r="J182" s="236">
        <v>311.89</v>
      </c>
      <c r="K182" s="377" t="s">
        <v>1354</v>
      </c>
      <c r="L182" s="128">
        <v>10</v>
      </c>
      <c r="M182" s="378"/>
      <c r="O182" s="136"/>
      <c r="P182" s="136"/>
      <c r="Q182" s="383" t="s">
        <v>2845</v>
      </c>
      <c r="R182" s="382" t="s">
        <v>2900</v>
      </c>
      <c r="S182" s="64" t="s">
        <v>2663</v>
      </c>
      <c r="T182" s="499" t="str">
        <f t="shared" si="175"/>
        <v>-</v>
      </c>
      <c r="U182" s="499" t="str">
        <f t="shared" si="176"/>
        <v>M</v>
      </c>
      <c r="V182" s="499" t="str">
        <f t="shared" si="177"/>
        <v>-</v>
      </c>
      <c r="W182" s="499" t="str">
        <f t="shared" si="246"/>
        <v>A</v>
      </c>
      <c r="X182" s="529" t="str">
        <f t="shared" si="171"/>
        <v>Mg-Ca</v>
      </c>
      <c r="Y182" s="530" t="str">
        <f t="shared" si="170"/>
        <v>HCO3</v>
      </c>
      <c r="Z182" s="404"/>
      <c r="AA182" s="392" t="s">
        <v>1615</v>
      </c>
      <c r="AB182" s="200">
        <v>1</v>
      </c>
      <c r="AC182" s="69" t="s">
        <v>611</v>
      </c>
      <c r="AD182" s="91" t="s">
        <v>2956</v>
      </c>
      <c r="AE182" s="61" t="s">
        <v>2953</v>
      </c>
      <c r="AF182" s="392">
        <v>9.8000000000000007</v>
      </c>
      <c r="AG182" s="408"/>
      <c r="AH182" s="408"/>
      <c r="AI182" s="559"/>
      <c r="AJ182" s="408">
        <v>1.0005900000000001</v>
      </c>
      <c r="AK182" s="408">
        <v>15.5</v>
      </c>
      <c r="AL182" s="408"/>
      <c r="AM182" s="236">
        <v>1.1599999999999999</v>
      </c>
      <c r="AN182" s="69"/>
      <c r="AO182" s="401"/>
      <c r="AP182" s="171"/>
      <c r="AQ182" s="69"/>
      <c r="AR182" s="69"/>
      <c r="AS182" s="507">
        <f t="shared" si="250"/>
        <v>1766.7079999999999</v>
      </c>
      <c r="AT182" s="509">
        <f t="shared" si="251"/>
        <v>0.92579463733765222</v>
      </c>
      <c r="AU182" s="180">
        <v>80.7</v>
      </c>
      <c r="AV182" s="182">
        <v>115.1</v>
      </c>
      <c r="AW182" s="182">
        <v>159.19999999999999</v>
      </c>
      <c r="AX182" s="182">
        <v>5.242</v>
      </c>
      <c r="AY182" s="182">
        <v>8.3040000000000003</v>
      </c>
      <c r="AZ182" s="181">
        <v>1311</v>
      </c>
      <c r="BA182" s="69"/>
      <c r="BB182" s="384">
        <v>3.4460000000000002</v>
      </c>
      <c r="BC182" s="384"/>
      <c r="BD182" s="384"/>
      <c r="BE182" s="384">
        <v>20.2</v>
      </c>
      <c r="BF182" s="69">
        <v>3.1459999999999999</v>
      </c>
      <c r="BG182" s="69"/>
      <c r="BH182" s="69"/>
      <c r="BI182" s="91"/>
      <c r="BJ182" s="69"/>
      <c r="BK182" s="69"/>
      <c r="BL182" s="401"/>
      <c r="BM182" s="69">
        <v>60.37</v>
      </c>
      <c r="BN182" s="404" t="s">
        <v>1344</v>
      </c>
      <c r="BO182" s="143"/>
      <c r="BP182" s="557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1"/>
      <c r="CG182" s="143"/>
      <c r="CH182" s="143"/>
      <c r="CI182" s="143"/>
      <c r="CJ182" s="143"/>
      <c r="CK182" s="143"/>
      <c r="CL182" s="144"/>
      <c r="CM182" s="143"/>
      <c r="CN182" s="143">
        <v>2673</v>
      </c>
      <c r="CO182" s="141">
        <v>0.104</v>
      </c>
      <c r="CP182" s="69"/>
      <c r="CQ182" s="70"/>
      <c r="CR182" s="69"/>
      <c r="CS182" s="69"/>
      <c r="CT182" s="69"/>
      <c r="CU182" s="69"/>
      <c r="CV182" s="69"/>
      <c r="CW182" s="69"/>
      <c r="CX182" s="69"/>
      <c r="CY182" s="69"/>
      <c r="CZ182" s="69"/>
      <c r="DA182" s="70"/>
      <c r="DB182" s="182"/>
      <c r="DC182" s="182"/>
      <c r="DD182" s="182"/>
      <c r="DE182" s="182"/>
      <c r="DF182" s="182"/>
      <c r="DG182" s="182"/>
      <c r="DH182" s="182"/>
      <c r="DI182" s="180"/>
      <c r="DJ182" s="180"/>
      <c r="DK182" s="180"/>
      <c r="DL182" s="180"/>
      <c r="DM182" s="180"/>
      <c r="DN182" s="180"/>
      <c r="DO182" s="180"/>
      <c r="DP182" s="180"/>
      <c r="DQ182" s="180"/>
      <c r="DR182" s="180"/>
      <c r="DS182" s="181"/>
      <c r="DT182" s="402">
        <f t="shared" si="178"/>
        <v>1</v>
      </c>
      <c r="DU182" s="100">
        <f t="shared" si="179"/>
        <v>1</v>
      </c>
      <c r="DV182" s="100">
        <f t="shared" si="180"/>
        <v>0</v>
      </c>
      <c r="DW182" s="100">
        <f t="shared" si="181"/>
        <v>0</v>
      </c>
      <c r="DX182" s="100">
        <f t="shared" si="182"/>
        <v>0</v>
      </c>
      <c r="DY182" s="229">
        <f t="shared" si="183"/>
        <v>0</v>
      </c>
      <c r="DZ182" s="100">
        <f t="shared" si="184"/>
        <v>1</v>
      </c>
      <c r="EA182" s="400">
        <f t="shared" si="185"/>
        <v>0</v>
      </c>
      <c r="EB182" s="402">
        <f t="shared" si="186"/>
        <v>0</v>
      </c>
      <c r="EC182" s="19">
        <f t="shared" si="187"/>
        <v>0</v>
      </c>
      <c r="ED182" s="19">
        <f t="shared" si="188"/>
        <v>1</v>
      </c>
      <c r="EE182" s="19">
        <f t="shared" si="189"/>
        <v>0</v>
      </c>
      <c r="EF182" s="402">
        <f t="shared" si="190"/>
        <v>0</v>
      </c>
      <c r="EG182" s="400">
        <f t="shared" si="191"/>
        <v>0</v>
      </c>
      <c r="EH182" s="400">
        <f t="shared" si="192"/>
        <v>1</v>
      </c>
      <c r="EI182" s="402">
        <f t="shared" si="193"/>
        <v>0</v>
      </c>
      <c r="EJ182" s="229">
        <f t="shared" si="194"/>
        <v>2</v>
      </c>
      <c r="EK182" s="398">
        <f t="shared" si="195"/>
        <v>80.7</v>
      </c>
      <c r="EL182" s="398">
        <f t="shared" si="196"/>
        <v>3.4460000000000002</v>
      </c>
      <c r="EM182" s="398">
        <f t="shared" si="197"/>
        <v>115.1</v>
      </c>
      <c r="EN182" s="398">
        <f t="shared" si="198"/>
        <v>159.19999999999999</v>
      </c>
      <c r="EO182" s="398">
        <f t="shared" si="199"/>
        <v>3.1459999999999999</v>
      </c>
      <c r="EP182" s="398">
        <f t="shared" si="200"/>
        <v>20.2</v>
      </c>
      <c r="EQ182" s="398">
        <f t="shared" si="201"/>
        <v>1311</v>
      </c>
      <c r="ER182" s="398" t="str">
        <f t="shared" si="202"/>
        <v/>
      </c>
      <c r="ES182" s="398" t="str">
        <f t="shared" si="203"/>
        <v/>
      </c>
      <c r="ET182" s="398">
        <f t="shared" si="204"/>
        <v>8.3040000000000003</v>
      </c>
      <c r="EU182" s="172">
        <f t="shared" si="205"/>
        <v>5.242</v>
      </c>
      <c r="EV182" s="57">
        <f t="shared" si="206"/>
        <v>3.5102523727914119</v>
      </c>
      <c r="EW182" s="57">
        <f t="shared" si="207"/>
        <v>8.8132992327365725E-2</v>
      </c>
      <c r="EX182" s="57">
        <f t="shared" si="208"/>
        <v>9.4713022011931702</v>
      </c>
      <c r="EY182" s="57">
        <f t="shared" si="209"/>
        <v>7.9445082089924632</v>
      </c>
      <c r="EZ182" s="57">
        <f t="shared" si="210"/>
        <v>0.11472331114960342</v>
      </c>
      <c r="FA182" s="57">
        <f t="shared" si="211"/>
        <v>1.0851463873220522</v>
      </c>
      <c r="FB182" s="57">
        <f t="shared" si="212"/>
        <v>21.485780215710022</v>
      </c>
      <c r="FC182" s="57" t="str">
        <f t="shared" si="213"/>
        <v/>
      </c>
      <c r="FD182" s="57" t="str">
        <f t="shared" si="214"/>
        <v/>
      </c>
      <c r="FE182" s="57">
        <f t="shared" si="215"/>
        <v>0.17288726309718871</v>
      </c>
      <c r="FF182" s="56">
        <f t="shared" si="216"/>
        <v>0.14785772713169545</v>
      </c>
      <c r="FG182" s="59">
        <f t="shared" si="217"/>
        <v>15.801935836262393</v>
      </c>
      <c r="FH182" s="59">
        <f t="shared" si="218"/>
        <v>0.3967440918521089</v>
      </c>
      <c r="FI182" s="59">
        <f t="shared" si="219"/>
        <v>42.636509793194499</v>
      </c>
      <c r="FJ182" s="59">
        <f t="shared" si="220"/>
        <v>35.763414033199084</v>
      </c>
      <c r="FK182" s="59">
        <f t="shared" si="221"/>
        <v>0.51644446301392</v>
      </c>
      <c r="FL182" s="59">
        <f t="shared" si="222"/>
        <v>4.8849517824779918</v>
      </c>
      <c r="FM182" s="59">
        <f t="shared" si="223"/>
        <v>98.529132967312322</v>
      </c>
      <c r="FN182" s="59" t="str">
        <f t="shared" si="224"/>
        <v/>
      </c>
      <c r="FO182" s="59" t="str">
        <f t="shared" si="225"/>
        <v/>
      </c>
      <c r="FP182" s="59">
        <f t="shared" si="226"/>
        <v>0.79282353086728219</v>
      </c>
      <c r="FQ182" s="66">
        <f t="shared" si="227"/>
        <v>0.67804350182039586</v>
      </c>
      <c r="FR182" s="331">
        <f t="shared" si="247"/>
        <v>0.92579463733765222</v>
      </c>
      <c r="FS182" s="331">
        <f t="shared" si="228"/>
        <v>0.92579463733765222</v>
      </c>
      <c r="FT182" s="400">
        <f t="shared" si="229"/>
        <v>0</v>
      </c>
      <c r="FU182" s="400">
        <f t="shared" si="230"/>
        <v>1</v>
      </c>
      <c r="FV182" s="400">
        <f t="shared" si="231"/>
        <v>0</v>
      </c>
      <c r="FW182" s="402">
        <f t="shared" si="232"/>
        <v>0</v>
      </c>
      <c r="FX182" s="222">
        <f t="shared" si="233"/>
        <v>0</v>
      </c>
      <c r="FY182" s="222">
        <f t="shared" si="234"/>
        <v>35.763414033199084</v>
      </c>
      <c r="FZ182" s="222">
        <f t="shared" si="235"/>
        <v>42.636509793194499</v>
      </c>
      <c r="GA182" s="221">
        <f t="shared" si="236"/>
        <v>0</v>
      </c>
      <c r="GB182" s="222">
        <f t="shared" si="237"/>
        <v>98.529132967312322</v>
      </c>
      <c r="GC182" s="222">
        <f t="shared" si="238"/>
        <v>0</v>
      </c>
      <c r="GD182" s="222">
        <f t="shared" si="239"/>
        <v>0</v>
      </c>
      <c r="GE182" s="222">
        <f t="shared" si="240"/>
        <v>0</v>
      </c>
      <c r="GF182" s="222">
        <f t="shared" si="241"/>
        <v>0</v>
      </c>
      <c r="GG182" s="398">
        <f t="shared" si="242"/>
        <v>0</v>
      </c>
      <c r="GH182" s="399">
        <f t="shared" si="243"/>
        <v>0</v>
      </c>
      <c r="GI182" s="398" t="str">
        <f t="shared" si="244"/>
        <v>Mg-Ca</v>
      </c>
      <c r="GJ182" s="398" t="str">
        <f t="shared" si="245"/>
        <v>HCO3</v>
      </c>
    </row>
    <row r="183" spans="1:192" ht="12.75" customHeight="1">
      <c r="A183" s="402">
        <f t="shared" si="172"/>
        <v>178</v>
      </c>
      <c r="B183" s="383" t="s">
        <v>131</v>
      </c>
      <c r="C183" s="116" t="s">
        <v>202</v>
      </c>
      <c r="D183" s="116"/>
      <c r="E183" s="116"/>
      <c r="F183" s="549">
        <v>3433430</v>
      </c>
      <c r="G183" s="549">
        <v>5556110</v>
      </c>
      <c r="H183" s="410">
        <f t="shared" si="173"/>
        <v>433382.19800000003</v>
      </c>
      <c r="I183" s="102">
        <f t="shared" si="174"/>
        <v>5554327.3459999999</v>
      </c>
      <c r="J183" s="236">
        <v>311.89</v>
      </c>
      <c r="K183" s="377" t="s">
        <v>1354</v>
      </c>
      <c r="L183" s="128">
        <v>10</v>
      </c>
      <c r="M183" s="378"/>
      <c r="O183" s="136"/>
      <c r="P183" s="136"/>
      <c r="Q183" s="383" t="s">
        <v>2845</v>
      </c>
      <c r="R183" s="382" t="s">
        <v>2900</v>
      </c>
      <c r="S183" s="64" t="s">
        <v>2663</v>
      </c>
      <c r="T183" s="499" t="str">
        <f t="shared" si="175"/>
        <v>-</v>
      </c>
      <c r="U183" s="499" t="str">
        <f t="shared" si="176"/>
        <v>M</v>
      </c>
      <c r="V183" s="499" t="str">
        <f t="shared" si="177"/>
        <v>-</v>
      </c>
      <c r="W183" s="499" t="str">
        <f t="shared" si="246"/>
        <v>A</v>
      </c>
      <c r="X183" s="529" t="str">
        <f t="shared" si="171"/>
        <v>Mg-Ca</v>
      </c>
      <c r="Y183" s="530" t="str">
        <f t="shared" si="170"/>
        <v>HCO3</v>
      </c>
      <c r="Z183" s="60" t="s">
        <v>1618</v>
      </c>
      <c r="AA183" s="377" t="s">
        <v>1619</v>
      </c>
      <c r="AB183" s="405">
        <v>2</v>
      </c>
      <c r="AC183" s="117" t="s">
        <v>412</v>
      </c>
      <c r="AD183" s="385" t="s">
        <v>1620</v>
      </c>
      <c r="AE183" s="125" t="s">
        <v>2955</v>
      </c>
      <c r="AF183" s="393">
        <v>9</v>
      </c>
      <c r="AG183" s="377"/>
      <c r="AH183" s="377">
        <v>6.3</v>
      </c>
      <c r="AI183" s="379"/>
      <c r="AJ183" s="377"/>
      <c r="AK183" s="377"/>
      <c r="AL183" s="377"/>
      <c r="AM183" s="379">
        <v>0.83</v>
      </c>
      <c r="AN183" s="117"/>
      <c r="AO183" s="116"/>
      <c r="AP183" s="378"/>
      <c r="AQ183" s="117"/>
      <c r="AR183" s="384">
        <v>1198</v>
      </c>
      <c r="AS183" s="507">
        <f t="shared" si="250"/>
        <v>1197.7599999999998</v>
      </c>
      <c r="AT183" s="509">
        <f t="shared" si="251"/>
        <v>1.039075195635262</v>
      </c>
      <c r="AU183" s="117">
        <v>60.55</v>
      </c>
      <c r="AV183" s="117">
        <v>71.91</v>
      </c>
      <c r="AW183" s="116">
        <v>112.1</v>
      </c>
      <c r="AX183" s="117">
        <v>15.26</v>
      </c>
      <c r="AY183" s="117">
        <v>35.22</v>
      </c>
      <c r="AZ183" s="118">
        <v>836.8</v>
      </c>
      <c r="BA183" s="117"/>
      <c r="BB183" s="126">
        <v>3.5</v>
      </c>
      <c r="BC183" s="117"/>
      <c r="BD183" s="117"/>
      <c r="BE183" s="117">
        <v>17.09</v>
      </c>
      <c r="BF183" s="117">
        <v>1.03</v>
      </c>
      <c r="BG183" s="117"/>
      <c r="BH183" s="117"/>
      <c r="BI183" s="117"/>
      <c r="BJ183" s="117"/>
      <c r="BK183" s="117"/>
      <c r="BL183" s="116"/>
      <c r="BM183" s="117">
        <v>44.3</v>
      </c>
      <c r="BN183" s="118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247"/>
      <c r="CG183" s="114"/>
      <c r="CH183" s="114"/>
      <c r="CI183" s="114"/>
      <c r="CJ183" s="114"/>
      <c r="CK183" s="114"/>
      <c r="CL183" s="137"/>
      <c r="CM183" s="114"/>
      <c r="CN183" s="114">
        <v>2792</v>
      </c>
      <c r="CO183" s="247"/>
      <c r="CP183" s="117"/>
      <c r="CQ183" s="118"/>
      <c r="CR183" s="117"/>
      <c r="CS183" s="117"/>
      <c r="CT183" s="117"/>
      <c r="CU183" s="117"/>
      <c r="CV183" s="117"/>
      <c r="CW183" s="117"/>
      <c r="CX183" s="117"/>
      <c r="CY183" s="117"/>
      <c r="CZ183" s="117"/>
      <c r="DA183" s="118"/>
      <c r="DB183" s="111"/>
      <c r="DC183" s="111"/>
      <c r="DD183" s="121"/>
      <c r="DE183" s="111"/>
      <c r="DF183" s="111"/>
      <c r="DG183" s="111"/>
      <c r="DH183" s="111"/>
      <c r="DI183" s="111"/>
      <c r="DJ183" s="111"/>
      <c r="DK183" s="244"/>
      <c r="DL183" s="244"/>
      <c r="DM183" s="244"/>
      <c r="DN183" s="111"/>
      <c r="DO183" s="121"/>
      <c r="DP183" s="244"/>
      <c r="DQ183" s="241"/>
      <c r="DR183" s="244"/>
      <c r="DS183" s="472"/>
      <c r="DT183" s="402">
        <f t="shared" si="178"/>
        <v>0</v>
      </c>
      <c r="DU183" s="100">
        <f t="shared" si="179"/>
        <v>1</v>
      </c>
      <c r="DV183" s="100">
        <f t="shared" si="180"/>
        <v>0</v>
      </c>
      <c r="DW183" s="100">
        <f t="shared" si="181"/>
        <v>0</v>
      </c>
      <c r="DX183" s="100">
        <f t="shared" si="182"/>
        <v>0</v>
      </c>
      <c r="DY183" s="229">
        <f t="shared" si="183"/>
        <v>0</v>
      </c>
      <c r="DZ183" s="100">
        <f t="shared" si="184"/>
        <v>1</v>
      </c>
      <c r="EA183" s="400">
        <f t="shared" si="185"/>
        <v>0</v>
      </c>
      <c r="EB183" s="402">
        <f t="shared" si="186"/>
        <v>0</v>
      </c>
      <c r="EC183" s="19">
        <f t="shared" si="187"/>
        <v>0</v>
      </c>
      <c r="ED183" s="19">
        <f t="shared" si="188"/>
        <v>1</v>
      </c>
      <c r="EE183" s="19">
        <f t="shared" si="189"/>
        <v>0</v>
      </c>
      <c r="EF183" s="402">
        <f t="shared" si="190"/>
        <v>0</v>
      </c>
      <c r="EG183" s="400">
        <f t="shared" si="191"/>
        <v>0</v>
      </c>
      <c r="EH183" s="400">
        <f t="shared" si="192"/>
        <v>1</v>
      </c>
      <c r="EI183" s="402">
        <f t="shared" si="193"/>
        <v>0</v>
      </c>
      <c r="EJ183" s="229">
        <f t="shared" si="194"/>
        <v>2</v>
      </c>
      <c r="EK183" s="398">
        <f t="shared" si="195"/>
        <v>60.55</v>
      </c>
      <c r="EL183" s="398">
        <f t="shared" si="196"/>
        <v>3.5</v>
      </c>
      <c r="EM183" s="398">
        <f t="shared" si="197"/>
        <v>71.91</v>
      </c>
      <c r="EN183" s="398">
        <f t="shared" si="198"/>
        <v>112.1</v>
      </c>
      <c r="EO183" s="398">
        <f t="shared" si="199"/>
        <v>1.03</v>
      </c>
      <c r="EP183" s="398">
        <f t="shared" si="200"/>
        <v>17.09</v>
      </c>
      <c r="EQ183" s="398">
        <f t="shared" si="201"/>
        <v>836.8</v>
      </c>
      <c r="ER183" s="398" t="str">
        <f t="shared" si="202"/>
        <v/>
      </c>
      <c r="ES183" s="398" t="str">
        <f t="shared" si="203"/>
        <v/>
      </c>
      <c r="ET183" s="398">
        <f t="shared" si="204"/>
        <v>35.22</v>
      </c>
      <c r="EU183" s="172">
        <f t="shared" si="205"/>
        <v>15.26</v>
      </c>
      <c r="EV183" s="57">
        <f t="shared" si="206"/>
        <v>2.6337767183707554</v>
      </c>
      <c r="EW183" s="57">
        <f t="shared" si="207"/>
        <v>8.9514066496163683E-2</v>
      </c>
      <c r="EX183" s="57">
        <f t="shared" si="208"/>
        <v>5.9173009668792433</v>
      </c>
      <c r="EY183" s="57">
        <f t="shared" si="209"/>
        <v>5.5940915215330103</v>
      </c>
      <c r="EZ183" s="57">
        <f t="shared" si="210"/>
        <v>3.756039748381803E-2</v>
      </c>
      <c r="FA183" s="57">
        <f t="shared" si="211"/>
        <v>0.91807681976900357</v>
      </c>
      <c r="FB183" s="57">
        <f t="shared" si="212"/>
        <v>13.714188317701103</v>
      </c>
      <c r="FC183" s="57" t="str">
        <f t="shared" si="213"/>
        <v/>
      </c>
      <c r="FD183" s="57" t="str">
        <f t="shared" si="214"/>
        <v/>
      </c>
      <c r="FE183" s="57">
        <f t="shared" si="215"/>
        <v>0.73327184565064862</v>
      </c>
      <c r="FF183" s="56">
        <f t="shared" si="216"/>
        <v>0.43042901870081507</v>
      </c>
      <c r="FG183" s="59">
        <f t="shared" si="217"/>
        <v>17.338519750207819</v>
      </c>
      <c r="FH183" s="59">
        <f t="shared" si="218"/>
        <v>0.58928359379880813</v>
      </c>
      <c r="FI183" s="59">
        <f t="shared" si="219"/>
        <v>38.954418180758267</v>
      </c>
      <c r="FJ183" s="59">
        <f t="shared" si="220"/>
        <v>36.826685289620862</v>
      </c>
      <c r="FK183" s="59">
        <f t="shared" si="221"/>
        <v>0.24726533918246904</v>
      </c>
      <c r="FL183" s="59">
        <f t="shared" si="222"/>
        <v>6.0438278464317685</v>
      </c>
      <c r="FM183" s="59">
        <f t="shared" si="223"/>
        <v>92.178320122485829</v>
      </c>
      <c r="FN183" s="59" t="str">
        <f t="shared" si="224"/>
        <v/>
      </c>
      <c r="FO183" s="59" t="str">
        <f t="shared" si="225"/>
        <v/>
      </c>
      <c r="FP183" s="59">
        <f t="shared" si="226"/>
        <v>4.9286013404052378</v>
      </c>
      <c r="FQ183" s="66">
        <f t="shared" si="227"/>
        <v>2.893078537108936</v>
      </c>
      <c r="FR183" s="331">
        <f t="shared" si="247"/>
        <v>1.039075195635262</v>
      </c>
      <c r="FS183" s="331">
        <f t="shared" si="228"/>
        <v>1.039075195635262</v>
      </c>
      <c r="FT183" s="400">
        <f t="shared" si="229"/>
        <v>0</v>
      </c>
      <c r="FU183" s="400">
        <f t="shared" si="230"/>
        <v>1</v>
      </c>
      <c r="FV183" s="400">
        <f t="shared" si="231"/>
        <v>0</v>
      </c>
      <c r="FW183" s="402">
        <f t="shared" si="232"/>
        <v>0</v>
      </c>
      <c r="FX183" s="222">
        <f t="shared" si="233"/>
        <v>0</v>
      </c>
      <c r="FY183" s="222">
        <f t="shared" si="234"/>
        <v>36.826685289620862</v>
      </c>
      <c r="FZ183" s="222">
        <f t="shared" si="235"/>
        <v>38.954418180758267</v>
      </c>
      <c r="GA183" s="221">
        <f t="shared" si="236"/>
        <v>0</v>
      </c>
      <c r="GB183" s="222">
        <f t="shared" si="237"/>
        <v>92.178320122485829</v>
      </c>
      <c r="GC183" s="222">
        <f t="shared" si="238"/>
        <v>0</v>
      </c>
      <c r="GD183" s="222">
        <f t="shared" si="239"/>
        <v>0</v>
      </c>
      <c r="GE183" s="222">
        <f t="shared" si="240"/>
        <v>0</v>
      </c>
      <c r="GF183" s="222">
        <f t="shared" si="241"/>
        <v>0</v>
      </c>
      <c r="GG183" s="398">
        <f t="shared" si="242"/>
        <v>0</v>
      </c>
      <c r="GH183" s="399">
        <f t="shared" si="243"/>
        <v>0</v>
      </c>
      <c r="GI183" s="398" t="str">
        <f t="shared" si="244"/>
        <v>Mg-Ca</v>
      </c>
      <c r="GJ183" s="398" t="str">
        <f t="shared" si="245"/>
        <v>HCO3</v>
      </c>
    </row>
    <row r="184" spans="1:192" ht="12.75" customHeight="1">
      <c r="A184" s="402">
        <f t="shared" si="172"/>
        <v>179</v>
      </c>
      <c r="B184" s="134" t="s">
        <v>131</v>
      </c>
      <c r="C184" s="164" t="s">
        <v>202</v>
      </c>
      <c r="D184" s="164"/>
      <c r="E184" s="164"/>
      <c r="F184" s="549">
        <v>3433430</v>
      </c>
      <c r="G184" s="549">
        <v>5556110</v>
      </c>
      <c r="H184" s="410">
        <f t="shared" si="173"/>
        <v>433382.19800000003</v>
      </c>
      <c r="I184" s="102">
        <f t="shared" si="174"/>
        <v>5554327.3459999999</v>
      </c>
      <c r="J184" s="236">
        <v>311.89</v>
      </c>
      <c r="K184" s="400" t="s">
        <v>1354</v>
      </c>
      <c r="L184" s="128">
        <v>10</v>
      </c>
      <c r="Q184" s="383" t="s">
        <v>2845</v>
      </c>
      <c r="R184" s="382" t="s">
        <v>2900</v>
      </c>
      <c r="S184" s="64" t="s">
        <v>2663</v>
      </c>
      <c r="T184" s="499" t="str">
        <f t="shared" si="175"/>
        <v>-</v>
      </c>
      <c r="U184" s="499" t="str">
        <f t="shared" si="176"/>
        <v>M</v>
      </c>
      <c r="V184" s="499" t="str">
        <f t="shared" si="177"/>
        <v>-</v>
      </c>
      <c r="W184" s="499" t="str">
        <f t="shared" si="246"/>
        <v>A</v>
      </c>
      <c r="X184" s="529" t="str">
        <f t="shared" si="171"/>
        <v>Mg-Ca</v>
      </c>
      <c r="Y184" s="530" t="str">
        <f t="shared" si="170"/>
        <v>HCO3</v>
      </c>
      <c r="Z184" s="60" t="s">
        <v>1621</v>
      </c>
      <c r="AA184" s="51">
        <v>38184</v>
      </c>
      <c r="AB184" s="100">
        <v>3</v>
      </c>
      <c r="AC184" s="163" t="s">
        <v>456</v>
      </c>
      <c r="AD184" s="132" t="s">
        <v>1622</v>
      </c>
      <c r="AE184" s="188" t="s">
        <v>2953</v>
      </c>
      <c r="AF184" s="391">
        <v>11.6</v>
      </c>
      <c r="AG184" s="400">
        <v>1420</v>
      </c>
      <c r="AH184" s="400">
        <v>5.71</v>
      </c>
      <c r="AI184" s="391">
        <v>400</v>
      </c>
      <c r="AJ184" s="432">
        <v>0.99980000000000002</v>
      </c>
      <c r="AK184" s="400">
        <v>20</v>
      </c>
      <c r="AM184" s="391">
        <v>1.1599999999999999</v>
      </c>
      <c r="AN184" s="163"/>
      <c r="AO184" s="164"/>
      <c r="AQ184" s="163"/>
      <c r="AR184" s="168">
        <v>1315.087</v>
      </c>
      <c r="AS184" s="507">
        <f t="shared" si="250"/>
        <v>1314.7359999999999</v>
      </c>
      <c r="AT184" s="509">
        <f t="shared" si="251"/>
        <v>2.7752555335686839</v>
      </c>
      <c r="AU184" s="163">
        <v>65.5</v>
      </c>
      <c r="AV184" s="163">
        <v>86.4</v>
      </c>
      <c r="AW184" s="164">
        <v>130</v>
      </c>
      <c r="AX184" s="165">
        <v>67.8</v>
      </c>
      <c r="AY184" s="163">
        <v>36</v>
      </c>
      <c r="AZ184" s="162">
        <v>853</v>
      </c>
      <c r="BA184" s="163">
        <v>0.26</v>
      </c>
      <c r="BB184" s="163">
        <v>2.6</v>
      </c>
      <c r="BC184" s="163">
        <v>1.1000000000000001</v>
      </c>
      <c r="BD184" s="163">
        <v>0.17</v>
      </c>
      <c r="BE184" s="163">
        <v>17.100000000000001</v>
      </c>
      <c r="BF184" s="163">
        <v>4.4000000000000004</v>
      </c>
      <c r="BG184" s="165">
        <v>0.15</v>
      </c>
      <c r="BH184" s="165">
        <v>0.06</v>
      </c>
      <c r="BI184" s="170" t="s">
        <v>1393</v>
      </c>
      <c r="BJ184" s="170" t="s">
        <v>1404</v>
      </c>
      <c r="BK184" s="170" t="s">
        <v>1393</v>
      </c>
      <c r="BL184" s="166"/>
      <c r="BM184" s="170">
        <v>50</v>
      </c>
      <c r="BN184" s="183" t="s">
        <v>1403</v>
      </c>
      <c r="BO184" s="138"/>
      <c r="BP184" s="141">
        <v>61</v>
      </c>
      <c r="BQ184" s="138">
        <v>1</v>
      </c>
      <c r="BR184" s="138">
        <v>120</v>
      </c>
      <c r="BS184" s="138"/>
      <c r="BT184" s="138" t="s">
        <v>1406</v>
      </c>
      <c r="BU184" s="138"/>
      <c r="BV184" s="138" t="s">
        <v>286</v>
      </c>
      <c r="BW184" s="138"/>
      <c r="BX184" s="138"/>
      <c r="BY184" s="138" t="s">
        <v>1407</v>
      </c>
      <c r="BZ184" s="138"/>
      <c r="CA184" s="138">
        <v>14</v>
      </c>
      <c r="CB184" s="138" t="s">
        <v>457</v>
      </c>
      <c r="CC184" s="138"/>
      <c r="CD184" s="138" t="s">
        <v>457</v>
      </c>
      <c r="CE184" s="138" t="s">
        <v>457</v>
      </c>
      <c r="CF184" s="149"/>
      <c r="CG184" s="138"/>
      <c r="CH184" s="138"/>
      <c r="CI184" s="138"/>
      <c r="CJ184" s="138"/>
      <c r="CK184" s="138"/>
      <c r="CL184" s="139"/>
      <c r="CM184" s="138">
        <v>0.4</v>
      </c>
      <c r="CN184" s="138">
        <v>2290</v>
      </c>
      <c r="CO184" s="149" t="s">
        <v>1393</v>
      </c>
      <c r="CP184" s="163"/>
      <c r="CQ184" s="162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2"/>
      <c r="DB184" s="241"/>
      <c r="DC184" s="241"/>
      <c r="DD184" s="241"/>
      <c r="DE184" s="241"/>
      <c r="DF184" s="241"/>
      <c r="DG184" s="241"/>
      <c r="DH184" s="241"/>
      <c r="DI184" s="244">
        <v>2</v>
      </c>
      <c r="DJ184" s="244">
        <v>0.7</v>
      </c>
      <c r="DK184" s="244"/>
      <c r="DL184" s="244"/>
      <c r="DM184" s="244"/>
      <c r="DN184" s="244"/>
      <c r="DO184" s="244"/>
      <c r="DP184" s="244"/>
      <c r="DQ184" s="244"/>
      <c r="DR184" s="244"/>
      <c r="DS184" s="472"/>
      <c r="DT184" s="402">
        <f t="shared" si="178"/>
        <v>0</v>
      </c>
      <c r="DU184" s="100">
        <f t="shared" si="179"/>
        <v>1</v>
      </c>
      <c r="DV184" s="100">
        <f t="shared" si="180"/>
        <v>0</v>
      </c>
      <c r="DW184" s="100">
        <f t="shared" si="181"/>
        <v>0</v>
      </c>
      <c r="DX184" s="100">
        <f t="shared" si="182"/>
        <v>0</v>
      </c>
      <c r="DY184" s="229">
        <f t="shared" si="183"/>
        <v>0</v>
      </c>
      <c r="DZ184" s="100">
        <f t="shared" si="184"/>
        <v>1</v>
      </c>
      <c r="EA184" s="400">
        <f t="shared" si="185"/>
        <v>0</v>
      </c>
      <c r="EB184" s="402">
        <f t="shared" si="186"/>
        <v>0</v>
      </c>
      <c r="EC184" s="19">
        <f t="shared" si="187"/>
        <v>0</v>
      </c>
      <c r="ED184" s="19">
        <f t="shared" si="188"/>
        <v>1</v>
      </c>
      <c r="EE184" s="19">
        <f t="shared" si="189"/>
        <v>0</v>
      </c>
      <c r="EF184" s="402">
        <f t="shared" si="190"/>
        <v>0</v>
      </c>
      <c r="EG184" s="400">
        <f t="shared" si="191"/>
        <v>0</v>
      </c>
      <c r="EH184" s="400">
        <f t="shared" si="192"/>
        <v>1</v>
      </c>
      <c r="EI184" s="402">
        <f t="shared" si="193"/>
        <v>0</v>
      </c>
      <c r="EJ184" s="229">
        <f t="shared" si="194"/>
        <v>2</v>
      </c>
      <c r="EK184" s="398">
        <f t="shared" si="195"/>
        <v>65.5</v>
      </c>
      <c r="EL184" s="398">
        <f t="shared" si="196"/>
        <v>2.6</v>
      </c>
      <c r="EM184" s="398">
        <f t="shared" si="197"/>
        <v>86.4</v>
      </c>
      <c r="EN184" s="398">
        <f t="shared" si="198"/>
        <v>130</v>
      </c>
      <c r="EO184" s="398">
        <f t="shared" si="199"/>
        <v>4.4000000000000004</v>
      </c>
      <c r="EP184" s="398">
        <f t="shared" si="200"/>
        <v>17.100000000000001</v>
      </c>
      <c r="EQ184" s="398">
        <f t="shared" si="201"/>
        <v>853</v>
      </c>
      <c r="ER184" s="398" t="str">
        <f t="shared" si="202"/>
        <v/>
      </c>
      <c r="ES184" s="398" t="str">
        <f t="shared" si="203"/>
        <v/>
      </c>
      <c r="ET184" s="398">
        <f t="shared" si="204"/>
        <v>36</v>
      </c>
      <c r="EU184" s="172">
        <f t="shared" si="205"/>
        <v>67.8</v>
      </c>
      <c r="EV184" s="57">
        <f t="shared" si="206"/>
        <v>2.8490895962557308</v>
      </c>
      <c r="EW184" s="57">
        <f t="shared" si="207"/>
        <v>6.6496163682864456E-2</v>
      </c>
      <c r="EX184" s="57">
        <f t="shared" si="208"/>
        <v>7.1096482205307563</v>
      </c>
      <c r="EY184" s="57">
        <f t="shared" si="209"/>
        <v>6.4873496681471128</v>
      </c>
      <c r="EZ184" s="57">
        <f t="shared" si="210"/>
        <v>0.16045218342601877</v>
      </c>
      <c r="FA184" s="57">
        <f t="shared" si="211"/>
        <v>0.91861402095084621</v>
      </c>
      <c r="FB184" s="57">
        <f t="shared" si="212"/>
        <v>13.979687661327727</v>
      </c>
      <c r="FC184" s="57" t="str">
        <f t="shared" si="213"/>
        <v/>
      </c>
      <c r="FD184" s="57" t="str">
        <f t="shared" si="214"/>
        <v/>
      </c>
      <c r="FE184" s="57">
        <f t="shared" si="215"/>
        <v>0.74951125620168513</v>
      </c>
      <c r="FF184" s="56">
        <f t="shared" si="216"/>
        <v>1.912391052943333</v>
      </c>
      <c r="FG184" s="59">
        <f t="shared" si="217"/>
        <v>16.195692956968109</v>
      </c>
      <c r="FH184" s="59">
        <f t="shared" si="218"/>
        <v>0.37799844948340489</v>
      </c>
      <c r="FI184" s="59">
        <f t="shared" si="219"/>
        <v>40.414902979216613</v>
      </c>
      <c r="FJ184" s="59">
        <f t="shared" si="220"/>
        <v>36.877437434006509</v>
      </c>
      <c r="FK184" s="59">
        <f t="shared" si="221"/>
        <v>0.91209286659782418</v>
      </c>
      <c r="FL184" s="59">
        <f t="shared" si="222"/>
        <v>5.2218753137275433</v>
      </c>
      <c r="FM184" s="59">
        <f t="shared" si="223"/>
        <v>84.004519316555417</v>
      </c>
      <c r="FN184" s="59" t="str">
        <f t="shared" si="224"/>
        <v/>
      </c>
      <c r="FO184" s="59" t="str">
        <f t="shared" si="225"/>
        <v/>
      </c>
      <c r="FP184" s="59">
        <f t="shared" si="226"/>
        <v>4.5038440289151849</v>
      </c>
      <c r="FQ184" s="66">
        <f t="shared" si="227"/>
        <v>11.49163665452939</v>
      </c>
      <c r="FR184" s="331">
        <f t="shared" si="247"/>
        <v>2.7752555335686839</v>
      </c>
      <c r="FS184" s="331">
        <f t="shared" si="228"/>
        <v>2.7752555335686839</v>
      </c>
      <c r="FT184" s="400">
        <f t="shared" si="229"/>
        <v>0</v>
      </c>
      <c r="FU184" s="400">
        <f t="shared" si="230"/>
        <v>1</v>
      </c>
      <c r="FV184" s="400">
        <f t="shared" si="231"/>
        <v>0</v>
      </c>
      <c r="FW184" s="402">
        <f t="shared" si="232"/>
        <v>0</v>
      </c>
      <c r="FX184" s="222">
        <f t="shared" si="233"/>
        <v>0</v>
      </c>
      <c r="FY184" s="222">
        <f t="shared" si="234"/>
        <v>36.877437434006509</v>
      </c>
      <c r="FZ184" s="222">
        <f t="shared" si="235"/>
        <v>40.414902979216613</v>
      </c>
      <c r="GA184" s="221">
        <f t="shared" si="236"/>
        <v>0</v>
      </c>
      <c r="GB184" s="222">
        <f t="shared" si="237"/>
        <v>84.004519316555417</v>
      </c>
      <c r="GC184" s="222">
        <f t="shared" si="238"/>
        <v>0</v>
      </c>
      <c r="GD184" s="222">
        <f t="shared" si="239"/>
        <v>0</v>
      </c>
      <c r="GE184" s="222">
        <f t="shared" si="240"/>
        <v>0</v>
      </c>
      <c r="GF184" s="222">
        <f t="shared" si="241"/>
        <v>0</v>
      </c>
      <c r="GG184" s="398">
        <f t="shared" si="242"/>
        <v>0</v>
      </c>
      <c r="GH184" s="399">
        <f t="shared" si="243"/>
        <v>0</v>
      </c>
      <c r="GI184" s="398" t="str">
        <f t="shared" si="244"/>
        <v>Mg-Ca</v>
      </c>
      <c r="GJ184" s="398" t="str">
        <f t="shared" si="245"/>
        <v>HCO3</v>
      </c>
    </row>
    <row r="185" spans="1:192" ht="12.75" customHeight="1">
      <c r="A185" s="402">
        <f t="shared" si="172"/>
        <v>180</v>
      </c>
      <c r="B185" s="382" t="s">
        <v>151</v>
      </c>
      <c r="C185" s="381" t="s">
        <v>256</v>
      </c>
      <c r="D185" s="381" t="s">
        <v>217</v>
      </c>
      <c r="E185" s="381"/>
      <c r="F185" s="400">
        <v>3464389</v>
      </c>
      <c r="G185" s="400">
        <v>5556760</v>
      </c>
      <c r="H185" s="409">
        <f t="shared" si="173"/>
        <v>464328.81440000003</v>
      </c>
      <c r="I185" s="405">
        <f t="shared" si="174"/>
        <v>5554977.0860000001</v>
      </c>
      <c r="J185" s="400">
        <v>146.11000000000001</v>
      </c>
      <c r="K185" s="377" t="s">
        <v>1355</v>
      </c>
      <c r="L185" s="386">
        <v>210</v>
      </c>
      <c r="M185" s="378"/>
      <c r="O185" s="386"/>
      <c r="P185" s="386"/>
      <c r="Q185" s="399" t="s">
        <v>1373</v>
      </c>
      <c r="R185" s="399" t="s">
        <v>277</v>
      </c>
      <c r="S185" s="64" t="s">
        <v>1351</v>
      </c>
      <c r="T185" s="499" t="str">
        <f t="shared" si="175"/>
        <v>T</v>
      </c>
      <c r="U185" s="499" t="str">
        <f t="shared" si="176"/>
        <v>-</v>
      </c>
      <c r="V185" s="499" t="str">
        <f t="shared" si="177"/>
        <v>B</v>
      </c>
      <c r="W185" s="499" t="str">
        <f t="shared" si="246"/>
        <v>-</v>
      </c>
      <c r="X185" s="529" t="str">
        <f t="shared" si="171"/>
        <v>Na</v>
      </c>
      <c r="Y185" s="530" t="str">
        <f t="shared" si="170"/>
        <v>Cl</v>
      </c>
      <c r="Z185" s="404"/>
      <c r="AA185" s="193" t="s">
        <v>1611</v>
      </c>
      <c r="AB185" s="176">
        <v>1</v>
      </c>
      <c r="AC185" s="166" t="s">
        <v>918</v>
      </c>
      <c r="AD185" s="166" t="s">
        <v>1623</v>
      </c>
      <c r="AE185" s="188" t="s">
        <v>2721</v>
      </c>
      <c r="AF185" s="159">
        <v>32</v>
      </c>
      <c r="AG185" s="408"/>
      <c r="AH185" s="408"/>
      <c r="AI185" s="392"/>
      <c r="AJ185" s="430">
        <v>1.01</v>
      </c>
      <c r="AK185" s="176">
        <v>26</v>
      </c>
      <c r="AL185" s="408"/>
      <c r="AM185" s="392">
        <v>3.25</v>
      </c>
      <c r="AN185" s="168"/>
      <c r="AO185" s="165"/>
      <c r="AP185" s="171"/>
      <c r="AQ185" s="168"/>
      <c r="AR185" s="168"/>
      <c r="AS185" s="507">
        <f t="shared" si="250"/>
        <v>17803.768</v>
      </c>
      <c r="AT185" s="509">
        <f t="shared" si="251"/>
        <v>0.10290824004222805</v>
      </c>
      <c r="AU185" s="168">
        <v>5737</v>
      </c>
      <c r="AV185" s="182">
        <v>60.26</v>
      </c>
      <c r="AW185" s="165">
        <v>551.1</v>
      </c>
      <c r="AX185" s="182">
        <v>9244</v>
      </c>
      <c r="AY185" s="165">
        <v>76.87</v>
      </c>
      <c r="AZ185" s="181">
        <v>1748</v>
      </c>
      <c r="BA185" s="168">
        <v>0.42899999999999999</v>
      </c>
      <c r="BB185" s="168">
        <v>302.39999999999998</v>
      </c>
      <c r="BC185" s="168"/>
      <c r="BD185" s="168">
        <v>10.01</v>
      </c>
      <c r="BE185" s="165">
        <v>32.049999999999997</v>
      </c>
      <c r="BF185" s="165">
        <v>3.4550000000000001</v>
      </c>
      <c r="BG185" s="166" t="s">
        <v>1344</v>
      </c>
      <c r="BH185" s="165">
        <v>1.103</v>
      </c>
      <c r="BI185" s="170" t="s">
        <v>1344</v>
      </c>
      <c r="BJ185" s="256"/>
      <c r="BK185" s="256"/>
      <c r="BL185" s="165"/>
      <c r="BM185" s="168">
        <v>36.42</v>
      </c>
      <c r="BN185" s="360"/>
      <c r="BO185" s="143"/>
      <c r="BP185" s="141">
        <v>671</v>
      </c>
      <c r="BQ185" s="143" t="s">
        <v>1344</v>
      </c>
      <c r="BR185" s="143" t="s">
        <v>1344</v>
      </c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1"/>
      <c r="CG185" s="143"/>
      <c r="CH185" s="143"/>
      <c r="CI185" s="143"/>
      <c r="CJ185" s="143"/>
      <c r="CK185" s="143"/>
      <c r="CL185" s="144"/>
      <c r="CM185" s="143"/>
      <c r="CN185" s="143">
        <v>965.4</v>
      </c>
      <c r="CO185" s="141"/>
      <c r="CP185" s="168"/>
      <c r="CQ185" s="167"/>
      <c r="CR185" s="168"/>
      <c r="CS185" s="168"/>
      <c r="CT185" s="168"/>
      <c r="CU185" s="168"/>
      <c r="CV185" s="168"/>
      <c r="CW185" s="168"/>
      <c r="CX185" s="168"/>
      <c r="CY185" s="168"/>
      <c r="CZ185" s="168"/>
      <c r="DA185" s="167"/>
      <c r="DB185" s="182"/>
      <c r="DC185" s="182"/>
      <c r="DD185" s="182"/>
      <c r="DE185" s="182"/>
      <c r="DF185" s="182"/>
      <c r="DG185" s="182"/>
      <c r="DH185" s="182"/>
      <c r="DI185" s="180"/>
      <c r="DJ185" s="180"/>
      <c r="DK185" s="180"/>
      <c r="DL185" s="180"/>
      <c r="DM185" s="180"/>
      <c r="DN185" s="180"/>
      <c r="DO185" s="180"/>
      <c r="DP185" s="180"/>
      <c r="DQ185" s="180"/>
      <c r="DR185" s="180"/>
      <c r="DS185" s="181"/>
      <c r="DT185" s="402">
        <f t="shared" si="178"/>
        <v>1</v>
      </c>
      <c r="DU185" s="100">
        <f t="shared" si="179"/>
        <v>0</v>
      </c>
      <c r="DV185" s="100">
        <f t="shared" si="180"/>
        <v>0</v>
      </c>
      <c r="DW185" s="100">
        <f t="shared" si="181"/>
        <v>1</v>
      </c>
      <c r="DX185" s="100">
        <f t="shared" si="182"/>
        <v>0</v>
      </c>
      <c r="DY185" s="229">
        <f t="shared" si="183"/>
        <v>0</v>
      </c>
      <c r="DZ185" s="100">
        <f t="shared" si="184"/>
        <v>0</v>
      </c>
      <c r="EA185" s="400">
        <f t="shared" si="185"/>
        <v>1</v>
      </c>
      <c r="EB185" s="402">
        <f t="shared" si="186"/>
        <v>0</v>
      </c>
      <c r="EC185" s="19">
        <f t="shared" si="187"/>
        <v>0</v>
      </c>
      <c r="ED185" s="19">
        <f t="shared" si="188"/>
        <v>0</v>
      </c>
      <c r="EE185" s="19">
        <f t="shared" si="189"/>
        <v>1</v>
      </c>
      <c r="EF185" s="402">
        <f t="shared" si="190"/>
        <v>0</v>
      </c>
      <c r="EG185" s="400">
        <f t="shared" si="191"/>
        <v>1</v>
      </c>
      <c r="EH185" s="400">
        <f t="shared" si="192"/>
        <v>0</v>
      </c>
      <c r="EI185" s="402">
        <f t="shared" si="193"/>
        <v>0</v>
      </c>
      <c r="EJ185" s="229">
        <f t="shared" si="194"/>
        <v>3</v>
      </c>
      <c r="EK185" s="398">
        <f t="shared" si="195"/>
        <v>5737</v>
      </c>
      <c r="EL185" s="398">
        <f t="shared" si="196"/>
        <v>302.39999999999998</v>
      </c>
      <c r="EM185" s="398">
        <f t="shared" si="197"/>
        <v>60.26</v>
      </c>
      <c r="EN185" s="398">
        <f t="shared" si="198"/>
        <v>551.1</v>
      </c>
      <c r="EO185" s="398">
        <f t="shared" si="199"/>
        <v>3.4550000000000001</v>
      </c>
      <c r="EP185" s="398">
        <f t="shared" si="200"/>
        <v>32.049999999999997</v>
      </c>
      <c r="EQ185" s="398">
        <f t="shared" si="201"/>
        <v>1748</v>
      </c>
      <c r="ER185" s="398" t="str">
        <f t="shared" si="202"/>
        <v/>
      </c>
      <c r="ES185" s="398" t="str">
        <f t="shared" si="203"/>
        <v/>
      </c>
      <c r="ET185" s="398">
        <f t="shared" si="204"/>
        <v>76.87</v>
      </c>
      <c r="EU185" s="172">
        <f t="shared" si="205"/>
        <v>9244</v>
      </c>
      <c r="EV185" s="57">
        <f t="shared" si="206"/>
        <v>249.54545059113173</v>
      </c>
      <c r="EW185" s="57">
        <f t="shared" si="207"/>
        <v>7.7340153452685412</v>
      </c>
      <c r="EX185" s="57">
        <f t="shared" si="208"/>
        <v>4.9586504834396221</v>
      </c>
      <c r="EY185" s="57">
        <f t="shared" si="209"/>
        <v>27.501372323968262</v>
      </c>
      <c r="EZ185" s="57">
        <f t="shared" si="210"/>
        <v>0.12599143039474883</v>
      </c>
      <c r="FA185" s="57">
        <f t="shared" si="211"/>
        <v>1.7217297878055331</v>
      </c>
      <c r="FB185" s="57">
        <f t="shared" si="212"/>
        <v>28.647706954280029</v>
      </c>
      <c r="FC185" s="57" t="str">
        <f t="shared" si="213"/>
        <v/>
      </c>
      <c r="FD185" s="57" t="str">
        <f t="shared" si="214"/>
        <v/>
      </c>
      <c r="FE185" s="57">
        <f t="shared" si="215"/>
        <v>1.600414729561765</v>
      </c>
      <c r="FF185" s="56">
        <f t="shared" si="216"/>
        <v>260.73957069923557</v>
      </c>
      <c r="FG185" s="59">
        <f t="shared" si="217"/>
        <v>85.581754639939646</v>
      </c>
      <c r="FH185" s="59">
        <f t="shared" si="218"/>
        <v>2.6523849747306212</v>
      </c>
      <c r="FI185" s="59">
        <f t="shared" si="219"/>
        <v>1.7005720120871199</v>
      </c>
      <c r="FJ185" s="59">
        <f t="shared" si="220"/>
        <v>9.4316113273800593</v>
      </c>
      <c r="FK185" s="59">
        <f t="shared" si="221"/>
        <v>4.3208832928976731E-2</v>
      </c>
      <c r="FL185" s="59">
        <f t="shared" si="222"/>
        <v>0.59046821293357177</v>
      </c>
      <c r="FM185" s="59">
        <f t="shared" si="223"/>
        <v>9.8449892226252995</v>
      </c>
      <c r="FN185" s="59" t="str">
        <f t="shared" si="224"/>
        <v/>
      </c>
      <c r="FO185" s="59" t="str">
        <f t="shared" si="225"/>
        <v/>
      </c>
      <c r="FP185" s="59">
        <f t="shared" si="226"/>
        <v>0.54999395900733228</v>
      </c>
      <c r="FQ185" s="66">
        <f t="shared" si="227"/>
        <v>89.605016818367361</v>
      </c>
      <c r="FR185" s="331">
        <f t="shared" si="247"/>
        <v>0.10290824004222805</v>
      </c>
      <c r="FS185" s="331">
        <f t="shared" si="228"/>
        <v>0.10290824004222805</v>
      </c>
      <c r="FT185" s="400">
        <f t="shared" si="229"/>
        <v>0</v>
      </c>
      <c r="FU185" s="400">
        <f t="shared" si="230"/>
        <v>1</v>
      </c>
      <c r="FV185" s="400">
        <f t="shared" si="231"/>
        <v>0</v>
      </c>
      <c r="FW185" s="402">
        <f t="shared" si="232"/>
        <v>0</v>
      </c>
      <c r="FX185" s="222">
        <f t="shared" si="233"/>
        <v>85.581754639939646</v>
      </c>
      <c r="FY185" s="222">
        <f t="shared" si="234"/>
        <v>0</v>
      </c>
      <c r="FZ185" s="222">
        <f t="shared" si="235"/>
        <v>0</v>
      </c>
      <c r="GA185" s="221">
        <f t="shared" si="236"/>
        <v>89.605016818367361</v>
      </c>
      <c r="GB185" s="222">
        <f t="shared" si="237"/>
        <v>0</v>
      </c>
      <c r="GC185" s="222">
        <f t="shared" si="238"/>
        <v>0</v>
      </c>
      <c r="GD185" s="222">
        <f t="shared" si="239"/>
        <v>0</v>
      </c>
      <c r="GE185" s="222">
        <f t="shared" si="240"/>
        <v>0</v>
      </c>
      <c r="GF185" s="222">
        <f t="shared" si="241"/>
        <v>0</v>
      </c>
      <c r="GG185" s="398">
        <f t="shared" si="242"/>
        <v>0</v>
      </c>
      <c r="GH185" s="399">
        <f t="shared" si="243"/>
        <v>0</v>
      </c>
      <c r="GI185" s="398" t="str">
        <f t="shared" si="244"/>
        <v>Na</v>
      </c>
      <c r="GJ185" s="398" t="str">
        <f t="shared" si="245"/>
        <v>Cl</v>
      </c>
    </row>
    <row r="186" spans="1:192" s="69" customFormat="1" ht="12.75" customHeight="1">
      <c r="A186" s="402">
        <f t="shared" si="172"/>
        <v>181</v>
      </c>
      <c r="B186" s="382" t="s">
        <v>151</v>
      </c>
      <c r="C186" s="381" t="s">
        <v>256</v>
      </c>
      <c r="D186" s="381" t="s">
        <v>217</v>
      </c>
      <c r="E186" s="381"/>
      <c r="F186" s="400">
        <v>3464389</v>
      </c>
      <c r="G186" s="400">
        <v>5556760</v>
      </c>
      <c r="H186" s="409">
        <f t="shared" si="173"/>
        <v>464328.81440000003</v>
      </c>
      <c r="I186" s="405">
        <f t="shared" si="174"/>
        <v>5554977.0860000001</v>
      </c>
      <c r="J186" s="400">
        <v>146.11000000000001</v>
      </c>
      <c r="K186" s="377" t="s">
        <v>1355</v>
      </c>
      <c r="L186" s="386">
        <v>210</v>
      </c>
      <c r="M186" s="378"/>
      <c r="N186" s="408"/>
      <c r="O186" s="386"/>
      <c r="P186" s="386"/>
      <c r="Q186" s="399" t="s">
        <v>1373</v>
      </c>
      <c r="R186" s="399" t="s">
        <v>277</v>
      </c>
      <c r="S186" s="64" t="s">
        <v>1351</v>
      </c>
      <c r="T186" s="499" t="str">
        <f t="shared" si="175"/>
        <v>T</v>
      </c>
      <c r="U186" s="499" t="str">
        <f t="shared" si="176"/>
        <v>M</v>
      </c>
      <c r="V186" s="499" t="str">
        <f t="shared" si="177"/>
        <v>-</v>
      </c>
      <c r="W186" s="499" t="str">
        <f t="shared" si="246"/>
        <v>A</v>
      </c>
      <c r="X186" s="529" t="str">
        <f t="shared" si="171"/>
        <v>Na</v>
      </c>
      <c r="Y186" s="530" t="str">
        <f t="shared" si="170"/>
        <v>Cl</v>
      </c>
      <c r="Z186" s="172" t="s">
        <v>1624</v>
      </c>
      <c r="AA186" s="377" t="s">
        <v>1467</v>
      </c>
      <c r="AB186" s="405">
        <v>2</v>
      </c>
      <c r="AC186" s="117"/>
      <c r="AD186" s="380" t="s">
        <v>1625</v>
      </c>
      <c r="AE186" s="118"/>
      <c r="AF186" s="379">
        <v>30</v>
      </c>
      <c r="AG186" s="377"/>
      <c r="AH186" s="377"/>
      <c r="AI186" s="379"/>
      <c r="AJ186" s="377"/>
      <c r="AK186" s="377"/>
      <c r="AL186" s="377"/>
      <c r="AM186" s="379"/>
      <c r="AN186" s="117"/>
      <c r="AO186" s="116"/>
      <c r="AP186" s="378"/>
      <c r="AQ186" s="117"/>
      <c r="AR186" s="384">
        <v>15337</v>
      </c>
      <c r="AS186" s="507">
        <f t="shared" si="250"/>
        <v>15298</v>
      </c>
      <c r="AT186" s="509">
        <f t="shared" si="251"/>
        <v>-0.12495176701392556</v>
      </c>
      <c r="AU186" s="117">
        <v>4940</v>
      </c>
      <c r="AV186" s="117">
        <v>56</v>
      </c>
      <c r="AW186" s="116">
        <v>471</v>
      </c>
      <c r="AX186" s="117">
        <v>7821</v>
      </c>
      <c r="AY186" s="117">
        <v>83</v>
      </c>
      <c r="AZ186" s="118">
        <v>1689</v>
      </c>
      <c r="BA186" s="117"/>
      <c r="BB186" s="117">
        <v>227</v>
      </c>
      <c r="BC186" s="117"/>
      <c r="BD186" s="117"/>
      <c r="BE186" s="117">
        <v>11</v>
      </c>
      <c r="BF186" s="117"/>
      <c r="BG186" s="117"/>
      <c r="BH186" s="117"/>
      <c r="BI186" s="117"/>
      <c r="BJ186" s="117"/>
      <c r="BK186" s="117"/>
      <c r="BL186" s="116"/>
      <c r="BM186" s="117"/>
      <c r="BN186" s="118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247"/>
      <c r="CG186" s="114"/>
      <c r="CH186" s="114"/>
      <c r="CI186" s="114"/>
      <c r="CJ186" s="114"/>
      <c r="CK186" s="114"/>
      <c r="CL186" s="137"/>
      <c r="CM186" s="114"/>
      <c r="CN186" s="114">
        <v>1485</v>
      </c>
      <c r="CO186" s="247"/>
      <c r="CP186" s="117"/>
      <c r="CQ186" s="118"/>
      <c r="CR186" s="117"/>
      <c r="CS186" s="117"/>
      <c r="CT186" s="117"/>
      <c r="CU186" s="117"/>
      <c r="CV186" s="117"/>
      <c r="CW186" s="117"/>
      <c r="CX186" s="117"/>
      <c r="CY186" s="117"/>
      <c r="CZ186" s="117"/>
      <c r="DA186" s="118"/>
      <c r="DB186" s="111"/>
      <c r="DC186" s="111"/>
      <c r="DD186" s="121"/>
      <c r="DE186" s="111"/>
      <c r="DF186" s="111"/>
      <c r="DG186" s="111"/>
      <c r="DH186" s="111"/>
      <c r="DI186" s="111"/>
      <c r="DJ186" s="111"/>
      <c r="DK186" s="244"/>
      <c r="DL186" s="244"/>
      <c r="DM186" s="244"/>
      <c r="DN186" s="111"/>
      <c r="DO186" s="121"/>
      <c r="DP186" s="244"/>
      <c r="DQ186" s="241"/>
      <c r="DR186" s="241"/>
      <c r="DS186" s="472"/>
      <c r="DT186" s="402">
        <f t="shared" si="178"/>
        <v>0</v>
      </c>
      <c r="DU186" s="100">
        <f t="shared" si="179"/>
        <v>0</v>
      </c>
      <c r="DV186" s="100">
        <f t="shared" si="180"/>
        <v>0</v>
      </c>
      <c r="DW186" s="100">
        <f t="shared" si="181"/>
        <v>1</v>
      </c>
      <c r="DX186" s="100">
        <f t="shared" si="182"/>
        <v>0</v>
      </c>
      <c r="DY186" s="229">
        <f t="shared" si="183"/>
        <v>0</v>
      </c>
      <c r="DZ186" s="100">
        <f t="shared" si="184"/>
        <v>0</v>
      </c>
      <c r="EA186" s="400">
        <f t="shared" si="185"/>
        <v>1</v>
      </c>
      <c r="EB186" s="402">
        <f t="shared" si="186"/>
        <v>0</v>
      </c>
      <c r="EC186" s="19">
        <f t="shared" si="187"/>
        <v>0</v>
      </c>
      <c r="ED186" s="19">
        <f t="shared" si="188"/>
        <v>1</v>
      </c>
      <c r="EE186" s="19">
        <f t="shared" si="189"/>
        <v>0</v>
      </c>
      <c r="EF186" s="402">
        <f t="shared" si="190"/>
        <v>0</v>
      </c>
      <c r="EG186" s="400">
        <f t="shared" si="191"/>
        <v>0</v>
      </c>
      <c r="EH186" s="400">
        <f t="shared" si="192"/>
        <v>1</v>
      </c>
      <c r="EI186" s="402">
        <f t="shared" si="193"/>
        <v>0</v>
      </c>
      <c r="EJ186" s="229">
        <f t="shared" si="194"/>
        <v>4</v>
      </c>
      <c r="EK186" s="398">
        <f t="shared" si="195"/>
        <v>4940</v>
      </c>
      <c r="EL186" s="398">
        <f t="shared" si="196"/>
        <v>227</v>
      </c>
      <c r="EM186" s="398">
        <f t="shared" si="197"/>
        <v>56</v>
      </c>
      <c r="EN186" s="398">
        <f t="shared" si="198"/>
        <v>471</v>
      </c>
      <c r="EO186" s="398" t="str">
        <f t="shared" si="199"/>
        <v/>
      </c>
      <c r="EP186" s="398">
        <f t="shared" si="200"/>
        <v>11</v>
      </c>
      <c r="EQ186" s="398">
        <f t="shared" si="201"/>
        <v>1689</v>
      </c>
      <c r="ER186" s="398" t="str">
        <f t="shared" si="202"/>
        <v/>
      </c>
      <c r="ES186" s="398" t="str">
        <f t="shared" si="203"/>
        <v/>
      </c>
      <c r="ET186" s="398">
        <f t="shared" si="204"/>
        <v>83</v>
      </c>
      <c r="EU186" s="172">
        <f t="shared" si="205"/>
        <v>7821</v>
      </c>
      <c r="EV186" s="57">
        <f t="shared" si="206"/>
        <v>214.87790237409632</v>
      </c>
      <c r="EW186" s="57">
        <f t="shared" si="207"/>
        <v>5.8056265984654729</v>
      </c>
      <c r="EX186" s="57">
        <f t="shared" si="208"/>
        <v>4.6081053281217859</v>
      </c>
      <c r="EY186" s="57">
        <f t="shared" si="209"/>
        <v>23.504166874594539</v>
      </c>
      <c r="EZ186" s="57" t="str">
        <f t="shared" si="210"/>
        <v/>
      </c>
      <c r="FA186" s="57">
        <f t="shared" si="211"/>
        <v>0.59092130002686005</v>
      </c>
      <c r="FB186" s="57">
        <f t="shared" si="212"/>
        <v>27.680764900331219</v>
      </c>
      <c r="FC186" s="57" t="str">
        <f t="shared" si="213"/>
        <v/>
      </c>
      <c r="FD186" s="57" t="str">
        <f t="shared" si="214"/>
        <v/>
      </c>
      <c r="FE186" s="57">
        <f t="shared" si="215"/>
        <v>1.7280398406872186</v>
      </c>
      <c r="FF186" s="56">
        <f t="shared" si="216"/>
        <v>220.60192367359599</v>
      </c>
      <c r="FG186" s="59">
        <f t="shared" si="217"/>
        <v>86.162527115040859</v>
      </c>
      <c r="FH186" s="59">
        <f t="shared" si="218"/>
        <v>2.3279613849692273</v>
      </c>
      <c r="FI186" s="59">
        <f t="shared" si="219"/>
        <v>1.8477749265813839</v>
      </c>
      <c r="FJ186" s="59">
        <f t="shared" si="220"/>
        <v>9.4247867894899624</v>
      </c>
      <c r="FK186" s="59" t="str">
        <f t="shared" si="221"/>
        <v/>
      </c>
      <c r="FL186" s="59">
        <f t="shared" si="222"/>
        <v>0.23694978391857846</v>
      </c>
      <c r="FM186" s="59">
        <f t="shared" si="223"/>
        <v>11.071830827365861</v>
      </c>
      <c r="FN186" s="59" t="str">
        <f t="shared" si="224"/>
        <v/>
      </c>
      <c r="FO186" s="59" t="str">
        <f t="shared" si="225"/>
        <v/>
      </c>
      <c r="FP186" s="59">
        <f t="shared" si="226"/>
        <v>0.69118627494315388</v>
      </c>
      <c r="FQ186" s="66">
        <f t="shared" si="227"/>
        <v>88.236982897690979</v>
      </c>
      <c r="FR186" s="331">
        <f t="shared" si="247"/>
        <v>-0.12495176701392556</v>
      </c>
      <c r="FS186" s="331">
        <f t="shared" si="228"/>
        <v>0.12495176701392556</v>
      </c>
      <c r="FT186" s="400">
        <f t="shared" si="229"/>
        <v>0</v>
      </c>
      <c r="FU186" s="400">
        <f t="shared" si="230"/>
        <v>1</v>
      </c>
      <c r="FV186" s="400">
        <f t="shared" si="231"/>
        <v>0</v>
      </c>
      <c r="FW186" s="402">
        <f t="shared" si="232"/>
        <v>0</v>
      </c>
      <c r="FX186" s="222">
        <f t="shared" si="233"/>
        <v>86.162527115040859</v>
      </c>
      <c r="FY186" s="222">
        <f t="shared" si="234"/>
        <v>0</v>
      </c>
      <c r="FZ186" s="222">
        <f t="shared" si="235"/>
        <v>0</v>
      </c>
      <c r="GA186" s="221">
        <f t="shared" si="236"/>
        <v>88.236982897690979</v>
      </c>
      <c r="GB186" s="222">
        <f t="shared" si="237"/>
        <v>0</v>
      </c>
      <c r="GC186" s="222">
        <f t="shared" si="238"/>
        <v>0</v>
      </c>
      <c r="GD186" s="222">
        <f t="shared" si="239"/>
        <v>0</v>
      </c>
      <c r="GE186" s="222">
        <f t="shared" si="240"/>
        <v>0</v>
      </c>
      <c r="GF186" s="222">
        <f t="shared" si="241"/>
        <v>0</v>
      </c>
      <c r="GG186" s="398">
        <f t="shared" si="242"/>
        <v>0</v>
      </c>
      <c r="GH186" s="399">
        <f t="shared" si="243"/>
        <v>0</v>
      </c>
      <c r="GI186" s="398" t="str">
        <f t="shared" si="244"/>
        <v>Na</v>
      </c>
      <c r="GJ186" s="398" t="str">
        <f t="shared" si="245"/>
        <v>Cl</v>
      </c>
    </row>
    <row r="187" spans="1:192" ht="12.75" customHeight="1">
      <c r="A187" s="402">
        <f t="shared" si="172"/>
        <v>182</v>
      </c>
      <c r="B187" s="64" t="s">
        <v>151</v>
      </c>
      <c r="C187" s="69" t="s">
        <v>256</v>
      </c>
      <c r="D187" s="381" t="s">
        <v>217</v>
      </c>
      <c r="E187" s="381"/>
      <c r="F187" s="400">
        <v>3464389</v>
      </c>
      <c r="G187" s="400">
        <v>5556760</v>
      </c>
      <c r="H187" s="409">
        <f t="shared" si="173"/>
        <v>464328.81440000003</v>
      </c>
      <c r="I187" s="405">
        <f t="shared" si="174"/>
        <v>5554977.0860000001</v>
      </c>
      <c r="J187" s="400">
        <v>146.11000000000001</v>
      </c>
      <c r="K187" s="400" t="s">
        <v>1356</v>
      </c>
      <c r="L187" s="19">
        <v>210</v>
      </c>
      <c r="Q187" s="399" t="s">
        <v>1373</v>
      </c>
      <c r="R187" s="399" t="s">
        <v>277</v>
      </c>
      <c r="S187" s="64" t="s">
        <v>1351</v>
      </c>
      <c r="T187" s="499" t="str">
        <f t="shared" si="175"/>
        <v>T</v>
      </c>
      <c r="U187" s="499" t="str">
        <f t="shared" si="176"/>
        <v>M</v>
      </c>
      <c r="V187" s="499" t="str">
        <f t="shared" si="177"/>
        <v>-</v>
      </c>
      <c r="W187" s="499" t="str">
        <f t="shared" si="246"/>
        <v>A</v>
      </c>
      <c r="X187" s="529" t="str">
        <f t="shared" si="171"/>
        <v>Na</v>
      </c>
      <c r="Y187" s="530" t="str">
        <f t="shared" si="170"/>
        <v>Cl</v>
      </c>
      <c r="AA187" s="392" t="s">
        <v>1626</v>
      </c>
      <c r="AB187" s="200">
        <v>3</v>
      </c>
      <c r="AC187" s="398" t="s">
        <v>279</v>
      </c>
      <c r="AD187" s="2" t="s">
        <v>1627</v>
      </c>
      <c r="AF187" s="391">
        <v>26.2</v>
      </c>
      <c r="AG187" s="400">
        <v>22096.800000000003</v>
      </c>
      <c r="AR187" s="69"/>
      <c r="AS187" s="507">
        <f t="shared" si="250"/>
        <v>14693.26</v>
      </c>
      <c r="AT187" s="509">
        <f t="shared" si="251"/>
        <v>-0.11332198540146786</v>
      </c>
      <c r="AU187" s="398">
        <v>4766</v>
      </c>
      <c r="AV187" s="398">
        <v>50.8</v>
      </c>
      <c r="AW187" s="399">
        <v>440</v>
      </c>
      <c r="AX187" s="398">
        <v>7520</v>
      </c>
      <c r="AY187" s="398">
        <v>84.6</v>
      </c>
      <c r="AZ187" s="172">
        <v>1603</v>
      </c>
      <c r="BB187" s="398">
        <v>215</v>
      </c>
      <c r="BE187" s="398">
        <v>12.2</v>
      </c>
      <c r="BG187" s="398">
        <v>1.66</v>
      </c>
      <c r="BN187" s="56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49"/>
      <c r="CG187" s="138"/>
      <c r="CH187" s="138"/>
      <c r="CI187" s="138"/>
      <c r="CJ187" s="138"/>
      <c r="CK187" s="138"/>
      <c r="CL187" s="139"/>
      <c r="CM187" s="138"/>
      <c r="CN187" s="138">
        <v>1382</v>
      </c>
      <c r="CO187" s="149"/>
      <c r="DB187" s="241"/>
      <c r="DC187" s="241"/>
      <c r="DD187" s="241"/>
      <c r="DE187" s="241"/>
      <c r="DF187" s="241"/>
      <c r="DG187" s="241"/>
      <c r="DH187" s="241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472"/>
      <c r="DT187" s="402">
        <f t="shared" si="178"/>
        <v>0</v>
      </c>
      <c r="DU187" s="100">
        <f t="shared" si="179"/>
        <v>0</v>
      </c>
      <c r="DV187" s="100">
        <f t="shared" si="180"/>
        <v>0</v>
      </c>
      <c r="DW187" s="100">
        <f t="shared" si="181"/>
        <v>1</v>
      </c>
      <c r="DX187" s="100">
        <f t="shared" si="182"/>
        <v>0</v>
      </c>
      <c r="DY187" s="229">
        <f t="shared" si="183"/>
        <v>0</v>
      </c>
      <c r="DZ187" s="100">
        <f t="shared" si="184"/>
        <v>0</v>
      </c>
      <c r="EA187" s="400">
        <f t="shared" si="185"/>
        <v>1</v>
      </c>
      <c r="EB187" s="402">
        <f t="shared" si="186"/>
        <v>0</v>
      </c>
      <c r="EC187" s="19">
        <f t="shared" si="187"/>
        <v>0</v>
      </c>
      <c r="ED187" s="19">
        <f t="shared" si="188"/>
        <v>1</v>
      </c>
      <c r="EE187" s="19">
        <f t="shared" si="189"/>
        <v>0</v>
      </c>
      <c r="EF187" s="402">
        <f t="shared" si="190"/>
        <v>0</v>
      </c>
      <c r="EG187" s="400">
        <f t="shared" si="191"/>
        <v>0</v>
      </c>
      <c r="EH187" s="400">
        <f t="shared" si="192"/>
        <v>1</v>
      </c>
      <c r="EI187" s="402">
        <f t="shared" si="193"/>
        <v>0</v>
      </c>
      <c r="EJ187" s="229">
        <f t="shared" si="194"/>
        <v>4</v>
      </c>
      <c r="EK187" s="398">
        <f t="shared" si="195"/>
        <v>4766</v>
      </c>
      <c r="EL187" s="398">
        <f t="shared" si="196"/>
        <v>215</v>
      </c>
      <c r="EM187" s="398">
        <f t="shared" si="197"/>
        <v>50.8</v>
      </c>
      <c r="EN187" s="398">
        <f t="shared" si="198"/>
        <v>440</v>
      </c>
      <c r="EO187" s="398" t="str">
        <f t="shared" si="199"/>
        <v/>
      </c>
      <c r="EP187" s="398">
        <f t="shared" si="200"/>
        <v>12.2</v>
      </c>
      <c r="EQ187" s="398">
        <f t="shared" si="201"/>
        <v>1603</v>
      </c>
      <c r="ER187" s="398" t="str">
        <f t="shared" si="202"/>
        <v/>
      </c>
      <c r="ES187" s="398" t="str">
        <f t="shared" si="203"/>
        <v/>
      </c>
      <c r="ET187" s="398">
        <f t="shared" si="204"/>
        <v>84.6</v>
      </c>
      <c r="EU187" s="172">
        <f t="shared" si="205"/>
        <v>7520</v>
      </c>
      <c r="EV187" s="57">
        <f t="shared" si="206"/>
        <v>207.30932848480631</v>
      </c>
      <c r="EW187" s="57">
        <f t="shared" si="207"/>
        <v>5.4987212276214832</v>
      </c>
      <c r="EX187" s="57">
        <f t="shared" si="208"/>
        <v>4.1802098333676199</v>
      </c>
      <c r="EY187" s="57">
        <f t="shared" si="209"/>
        <v>21.957183492190229</v>
      </c>
      <c r="EZ187" s="57" t="str">
        <f t="shared" si="210"/>
        <v/>
      </c>
      <c r="FA187" s="57">
        <f t="shared" si="211"/>
        <v>0.65538544184797209</v>
      </c>
      <c r="FB187" s="57">
        <f t="shared" si="212"/>
        <v>26.271323940338036</v>
      </c>
      <c r="FC187" s="57" t="str">
        <f t="shared" si="213"/>
        <v/>
      </c>
      <c r="FD187" s="57" t="str">
        <f t="shared" si="214"/>
        <v/>
      </c>
      <c r="FE187" s="57">
        <f t="shared" si="215"/>
        <v>1.7613514520739599</v>
      </c>
      <c r="FF187" s="56">
        <f t="shared" si="216"/>
        <v>212.11181000197442</v>
      </c>
      <c r="FG187" s="59">
        <f t="shared" si="217"/>
        <v>86.522792846793024</v>
      </c>
      <c r="FH187" s="59">
        <f t="shared" si="218"/>
        <v>2.294950840741476</v>
      </c>
      <c r="FI187" s="59">
        <f t="shared" si="219"/>
        <v>1.7446558344097935</v>
      </c>
      <c r="FJ187" s="59">
        <f t="shared" si="220"/>
        <v>9.1640682678350132</v>
      </c>
      <c r="FK187" s="59" t="str">
        <f t="shared" si="221"/>
        <v/>
      </c>
      <c r="FL187" s="59">
        <f t="shared" si="222"/>
        <v>0.27353221022068946</v>
      </c>
      <c r="FM187" s="59">
        <f t="shared" si="223"/>
        <v>10.93979897027115</v>
      </c>
      <c r="FN187" s="59" t="str">
        <f t="shared" si="224"/>
        <v/>
      </c>
      <c r="FO187" s="59" t="str">
        <f t="shared" si="225"/>
        <v/>
      </c>
      <c r="FP187" s="59">
        <f t="shared" si="226"/>
        <v>0.73345488203958276</v>
      </c>
      <c r="FQ187" s="66">
        <f t="shared" si="227"/>
        <v>88.326746147689278</v>
      </c>
      <c r="FR187" s="331">
        <f t="shared" si="247"/>
        <v>-0.11332198540146786</v>
      </c>
      <c r="FS187" s="331">
        <f t="shared" si="228"/>
        <v>0.11332198540146786</v>
      </c>
      <c r="FT187" s="400">
        <f t="shared" si="229"/>
        <v>0</v>
      </c>
      <c r="FU187" s="400">
        <f t="shared" si="230"/>
        <v>1</v>
      </c>
      <c r="FV187" s="400">
        <f t="shared" si="231"/>
        <v>0</v>
      </c>
      <c r="FW187" s="402">
        <f t="shared" si="232"/>
        <v>0</v>
      </c>
      <c r="FX187" s="222">
        <f t="shared" si="233"/>
        <v>86.522792846793024</v>
      </c>
      <c r="FY187" s="222">
        <f t="shared" si="234"/>
        <v>0</v>
      </c>
      <c r="FZ187" s="222">
        <f t="shared" si="235"/>
        <v>0</v>
      </c>
      <c r="GA187" s="221">
        <f t="shared" si="236"/>
        <v>88.326746147689278</v>
      </c>
      <c r="GB187" s="222">
        <f t="shared" si="237"/>
        <v>0</v>
      </c>
      <c r="GC187" s="222">
        <f t="shared" si="238"/>
        <v>0</v>
      </c>
      <c r="GD187" s="222">
        <f t="shared" si="239"/>
        <v>0</v>
      </c>
      <c r="GE187" s="222">
        <f t="shared" si="240"/>
        <v>0</v>
      </c>
      <c r="GF187" s="222">
        <f t="shared" si="241"/>
        <v>0</v>
      </c>
      <c r="GG187" s="398">
        <f t="shared" si="242"/>
        <v>0</v>
      </c>
      <c r="GH187" s="399">
        <f t="shared" si="243"/>
        <v>0</v>
      </c>
      <c r="GI187" s="398" t="str">
        <f t="shared" si="244"/>
        <v>Na</v>
      </c>
      <c r="GJ187" s="398" t="str">
        <f t="shared" si="245"/>
        <v>Cl</v>
      </c>
    </row>
    <row r="188" spans="1:192" ht="12.75" customHeight="1">
      <c r="A188" s="402">
        <f t="shared" si="172"/>
        <v>183</v>
      </c>
      <c r="B188" s="64" t="s">
        <v>151</v>
      </c>
      <c r="C188" s="69" t="s">
        <v>256</v>
      </c>
      <c r="D188" s="381" t="s">
        <v>217</v>
      </c>
      <c r="E188" s="381"/>
      <c r="F188" s="400">
        <v>3464389</v>
      </c>
      <c r="G188" s="400">
        <v>5556760</v>
      </c>
      <c r="H188" s="409">
        <f t="shared" si="173"/>
        <v>464328.81440000003</v>
      </c>
      <c r="I188" s="405">
        <f t="shared" si="174"/>
        <v>5554977.0860000001</v>
      </c>
      <c r="J188" s="400">
        <v>146.11000000000001</v>
      </c>
      <c r="K188" s="400" t="s">
        <v>1356</v>
      </c>
      <c r="L188" s="19">
        <v>210</v>
      </c>
      <c r="Q188" s="399" t="s">
        <v>1373</v>
      </c>
      <c r="R188" s="399" t="s">
        <v>277</v>
      </c>
      <c r="S188" s="64" t="s">
        <v>1351</v>
      </c>
      <c r="T188" s="499" t="str">
        <f t="shared" si="175"/>
        <v>T</v>
      </c>
      <c r="U188" s="499" t="str">
        <f t="shared" si="176"/>
        <v>M</v>
      </c>
      <c r="V188" s="499" t="str">
        <f t="shared" si="177"/>
        <v>-</v>
      </c>
      <c r="W188" s="499" t="str">
        <f t="shared" si="246"/>
        <v>A</v>
      </c>
      <c r="X188" s="529" t="str">
        <f t="shared" si="171"/>
        <v>Na</v>
      </c>
      <c r="Y188" s="530" t="str">
        <f t="shared" si="170"/>
        <v>Cl</v>
      </c>
      <c r="AA188" s="392" t="s">
        <v>1628</v>
      </c>
      <c r="AB188" s="200">
        <v>4</v>
      </c>
      <c r="AC188" s="398" t="s">
        <v>1629</v>
      </c>
      <c r="AD188" s="2" t="s">
        <v>1627</v>
      </c>
      <c r="AF188" s="391">
        <v>26.4</v>
      </c>
      <c r="AG188" s="400">
        <v>22800</v>
      </c>
      <c r="AR188" s="69"/>
      <c r="AS188" s="507">
        <f t="shared" si="250"/>
        <v>15524.599999999999</v>
      </c>
      <c r="AT188" s="509">
        <f t="shared" si="251"/>
        <v>-1.4969679183909885</v>
      </c>
      <c r="AU188" s="398">
        <v>5000</v>
      </c>
      <c r="AV188" s="398">
        <v>48.8</v>
      </c>
      <c r="AW188" s="399">
        <v>434</v>
      </c>
      <c r="AX188" s="398">
        <v>8100</v>
      </c>
      <c r="AY188" s="398">
        <v>88.8</v>
      </c>
      <c r="AZ188" s="172">
        <v>1623</v>
      </c>
      <c r="BB188" s="398">
        <v>216</v>
      </c>
      <c r="BE188" s="398">
        <v>12.2</v>
      </c>
      <c r="BG188" s="398">
        <v>1.8</v>
      </c>
      <c r="BN188" s="56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49"/>
      <c r="CG188" s="138"/>
      <c r="CH188" s="138"/>
      <c r="CI188" s="138"/>
      <c r="CJ188" s="138"/>
      <c r="CK188" s="138"/>
      <c r="CL188" s="139"/>
      <c r="CM188" s="138"/>
      <c r="CN188" s="138">
        <v>1870</v>
      </c>
      <c r="CO188" s="149"/>
      <c r="DB188" s="241"/>
      <c r="DC188" s="241"/>
      <c r="DD188" s="241"/>
      <c r="DE188" s="241"/>
      <c r="DF188" s="241"/>
      <c r="DG188" s="241"/>
      <c r="DH188" s="241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472"/>
      <c r="DT188" s="402">
        <f t="shared" si="178"/>
        <v>0</v>
      </c>
      <c r="DU188" s="100">
        <f t="shared" si="179"/>
        <v>0</v>
      </c>
      <c r="DV188" s="100">
        <f t="shared" si="180"/>
        <v>0</v>
      </c>
      <c r="DW188" s="100">
        <f t="shared" si="181"/>
        <v>1</v>
      </c>
      <c r="DX188" s="100">
        <f t="shared" si="182"/>
        <v>0</v>
      </c>
      <c r="DY188" s="229">
        <f t="shared" si="183"/>
        <v>0</v>
      </c>
      <c r="DZ188" s="100">
        <f t="shared" si="184"/>
        <v>0</v>
      </c>
      <c r="EA188" s="400">
        <f t="shared" si="185"/>
        <v>1</v>
      </c>
      <c r="EB188" s="402">
        <f t="shared" si="186"/>
        <v>0</v>
      </c>
      <c r="EC188" s="19">
        <f t="shared" si="187"/>
        <v>0</v>
      </c>
      <c r="ED188" s="19">
        <f t="shared" si="188"/>
        <v>1</v>
      </c>
      <c r="EE188" s="19">
        <f t="shared" si="189"/>
        <v>0</v>
      </c>
      <c r="EF188" s="402">
        <f t="shared" si="190"/>
        <v>0</v>
      </c>
      <c r="EG188" s="400">
        <f t="shared" si="191"/>
        <v>0</v>
      </c>
      <c r="EH188" s="400">
        <f t="shared" si="192"/>
        <v>1</v>
      </c>
      <c r="EI188" s="402">
        <f t="shared" si="193"/>
        <v>0</v>
      </c>
      <c r="EJ188" s="229">
        <f t="shared" si="194"/>
        <v>4</v>
      </c>
      <c r="EK188" s="398">
        <f t="shared" si="195"/>
        <v>5000</v>
      </c>
      <c r="EL188" s="398">
        <f t="shared" si="196"/>
        <v>216</v>
      </c>
      <c r="EM188" s="398">
        <f t="shared" si="197"/>
        <v>48.8</v>
      </c>
      <c r="EN188" s="398">
        <f t="shared" si="198"/>
        <v>434</v>
      </c>
      <c r="EO188" s="398" t="str">
        <f t="shared" si="199"/>
        <v/>
      </c>
      <c r="EP188" s="398">
        <f t="shared" si="200"/>
        <v>12.2</v>
      </c>
      <c r="EQ188" s="398">
        <f t="shared" si="201"/>
        <v>1623</v>
      </c>
      <c r="ER188" s="398" t="str">
        <f t="shared" si="202"/>
        <v/>
      </c>
      <c r="ES188" s="398" t="str">
        <f t="shared" si="203"/>
        <v/>
      </c>
      <c r="ET188" s="398">
        <f t="shared" si="204"/>
        <v>88.8</v>
      </c>
      <c r="EU188" s="172">
        <f t="shared" si="205"/>
        <v>8100</v>
      </c>
      <c r="EV188" s="57">
        <f t="shared" si="206"/>
        <v>217.48775543936875</v>
      </c>
      <c r="EW188" s="57">
        <f t="shared" si="207"/>
        <v>5.5242966751918159</v>
      </c>
      <c r="EX188" s="57">
        <f t="shared" si="208"/>
        <v>4.015634643077556</v>
      </c>
      <c r="EY188" s="57">
        <f t="shared" si="209"/>
        <v>21.657767353660361</v>
      </c>
      <c r="EZ188" s="57" t="str">
        <f t="shared" si="210"/>
        <v/>
      </c>
      <c r="FA188" s="57">
        <f t="shared" si="211"/>
        <v>0.65538544184797209</v>
      </c>
      <c r="FB188" s="57">
        <f t="shared" si="212"/>
        <v>26.599100907778311</v>
      </c>
      <c r="FC188" s="57" t="str">
        <f t="shared" si="213"/>
        <v/>
      </c>
      <c r="FD188" s="57" t="str">
        <f t="shared" si="214"/>
        <v/>
      </c>
      <c r="FE188" s="57">
        <f t="shared" si="215"/>
        <v>1.8487944319641567</v>
      </c>
      <c r="FF188" s="56">
        <f t="shared" si="216"/>
        <v>228.47149747553095</v>
      </c>
      <c r="FG188" s="59">
        <f t="shared" si="217"/>
        <v>87.225083475750338</v>
      </c>
      <c r="FH188" s="59">
        <f t="shared" si="218"/>
        <v>2.2155603089698923</v>
      </c>
      <c r="FI188" s="59">
        <f t="shared" si="219"/>
        <v>1.6105001692759728</v>
      </c>
      <c r="FJ188" s="59">
        <f t="shared" si="220"/>
        <v>8.686008835325211</v>
      </c>
      <c r="FK188" s="59" t="str">
        <f t="shared" si="221"/>
        <v/>
      </c>
      <c r="FL188" s="59">
        <f t="shared" si="222"/>
        <v>0.2628472106785692</v>
      </c>
      <c r="FM188" s="59">
        <f t="shared" si="223"/>
        <v>10.353091923622607</v>
      </c>
      <c r="FN188" s="59" t="str">
        <f t="shared" si="224"/>
        <v/>
      </c>
      <c r="FO188" s="59" t="str">
        <f t="shared" si="225"/>
        <v/>
      </c>
      <c r="FP188" s="59">
        <f t="shared" si="226"/>
        <v>0.71960096577584987</v>
      </c>
      <c r="FQ188" s="66">
        <f t="shared" si="227"/>
        <v>88.927307110601546</v>
      </c>
      <c r="FR188" s="331">
        <f t="shared" si="247"/>
        <v>-1.4969679183909885</v>
      </c>
      <c r="FS188" s="331">
        <f t="shared" si="228"/>
        <v>1.4969679183909885</v>
      </c>
      <c r="FT188" s="400">
        <f t="shared" si="229"/>
        <v>0</v>
      </c>
      <c r="FU188" s="400">
        <f t="shared" si="230"/>
        <v>1</v>
      </c>
      <c r="FV188" s="400">
        <f t="shared" si="231"/>
        <v>0</v>
      </c>
      <c r="FW188" s="402">
        <f t="shared" si="232"/>
        <v>0</v>
      </c>
      <c r="FX188" s="222">
        <f t="shared" si="233"/>
        <v>87.225083475750338</v>
      </c>
      <c r="FY188" s="222">
        <f t="shared" si="234"/>
        <v>0</v>
      </c>
      <c r="FZ188" s="222">
        <f t="shared" si="235"/>
        <v>0</v>
      </c>
      <c r="GA188" s="221">
        <f t="shared" si="236"/>
        <v>88.927307110601546</v>
      </c>
      <c r="GB188" s="222">
        <f t="shared" si="237"/>
        <v>0</v>
      </c>
      <c r="GC188" s="222">
        <f t="shared" si="238"/>
        <v>0</v>
      </c>
      <c r="GD188" s="222">
        <f t="shared" si="239"/>
        <v>0</v>
      </c>
      <c r="GE188" s="222">
        <f t="shared" si="240"/>
        <v>0</v>
      </c>
      <c r="GF188" s="222">
        <f t="shared" si="241"/>
        <v>0</v>
      </c>
      <c r="GG188" s="398">
        <f t="shared" si="242"/>
        <v>0</v>
      </c>
      <c r="GH188" s="399">
        <f t="shared" si="243"/>
        <v>0</v>
      </c>
      <c r="GI188" s="398" t="str">
        <f t="shared" si="244"/>
        <v>Na</v>
      </c>
      <c r="GJ188" s="398" t="str">
        <f t="shared" si="245"/>
        <v>Cl</v>
      </c>
    </row>
    <row r="189" spans="1:192" s="69" customFormat="1" ht="12.75" customHeight="1">
      <c r="A189" s="402">
        <f t="shared" si="172"/>
        <v>184</v>
      </c>
      <c r="B189" s="64" t="s">
        <v>151</v>
      </c>
      <c r="C189" s="69" t="s">
        <v>256</v>
      </c>
      <c r="D189" s="381" t="s">
        <v>217</v>
      </c>
      <c r="E189" s="381"/>
      <c r="F189" s="400">
        <v>3464389</v>
      </c>
      <c r="G189" s="400">
        <v>5556760</v>
      </c>
      <c r="H189" s="409">
        <f t="shared" si="173"/>
        <v>464328.81440000003</v>
      </c>
      <c r="I189" s="405">
        <f t="shared" si="174"/>
        <v>5554977.0860000001</v>
      </c>
      <c r="J189" s="400">
        <v>146.11000000000001</v>
      </c>
      <c r="K189" s="400" t="s">
        <v>1356</v>
      </c>
      <c r="L189" s="19">
        <v>210</v>
      </c>
      <c r="M189" s="19"/>
      <c r="N189" s="408"/>
      <c r="O189" s="19"/>
      <c r="P189" s="19"/>
      <c r="Q189" s="399" t="s">
        <v>1373</v>
      </c>
      <c r="R189" s="399" t="s">
        <v>277</v>
      </c>
      <c r="S189" s="64" t="s">
        <v>1351</v>
      </c>
      <c r="T189" s="499" t="str">
        <f t="shared" si="175"/>
        <v>T</v>
      </c>
      <c r="U189" s="499" t="str">
        <f t="shared" si="176"/>
        <v>-</v>
      </c>
      <c r="V189" s="499" t="str">
        <f t="shared" si="177"/>
        <v>B</v>
      </c>
      <c r="W189" s="499" t="str">
        <f t="shared" si="246"/>
        <v>A</v>
      </c>
      <c r="X189" s="529" t="str">
        <f t="shared" si="171"/>
        <v>Na</v>
      </c>
      <c r="Y189" s="530" t="str">
        <f t="shared" si="170"/>
        <v>Cl</v>
      </c>
      <c r="Z189" s="172"/>
      <c r="AA189" s="192">
        <v>37229</v>
      </c>
      <c r="AB189" s="200">
        <v>5</v>
      </c>
      <c r="AC189" s="398" t="s">
        <v>279</v>
      </c>
      <c r="AD189" s="2" t="s">
        <v>1630</v>
      </c>
      <c r="AE189" s="61" t="s">
        <v>1631</v>
      </c>
      <c r="AF189" s="391">
        <v>26</v>
      </c>
      <c r="AG189" s="400">
        <v>25800</v>
      </c>
      <c r="AH189" s="396">
        <v>6.07</v>
      </c>
      <c r="AI189" s="391"/>
      <c r="AJ189" s="400">
        <v>1.0096000000000001</v>
      </c>
      <c r="AK189" s="400">
        <v>20</v>
      </c>
      <c r="AL189" s="400"/>
      <c r="AM189" s="397">
        <v>0.37</v>
      </c>
      <c r="AN189" s="398"/>
      <c r="AO189" s="399"/>
      <c r="AP189" s="19"/>
      <c r="AQ189" s="398"/>
      <c r="AS189" s="507">
        <f t="shared" si="250"/>
        <v>17053.91545</v>
      </c>
      <c r="AT189" s="509">
        <f t="shared" si="251"/>
        <v>0.11111890022602647</v>
      </c>
      <c r="AU189" s="398">
        <v>5540</v>
      </c>
      <c r="AV189" s="398">
        <v>55.6</v>
      </c>
      <c r="AW189" s="399">
        <v>505</v>
      </c>
      <c r="AX189" s="398">
        <v>8776</v>
      </c>
      <c r="AY189" s="398">
        <v>84</v>
      </c>
      <c r="AZ189" s="172">
        <v>1729</v>
      </c>
      <c r="BA189" s="398">
        <v>6.2</v>
      </c>
      <c r="BB189" s="398">
        <v>263</v>
      </c>
      <c r="BC189" s="398">
        <v>19</v>
      </c>
      <c r="BD189" s="398">
        <v>11</v>
      </c>
      <c r="BE189" s="398">
        <v>14</v>
      </c>
      <c r="BF189" s="398">
        <v>0.3</v>
      </c>
      <c r="BG189" s="398">
        <v>1.8</v>
      </c>
      <c r="BH189" s="398">
        <v>7.4</v>
      </c>
      <c r="BI189" s="398">
        <v>0.06</v>
      </c>
      <c r="BJ189" s="398"/>
      <c r="BK189" s="398"/>
      <c r="BL189" s="399"/>
      <c r="BM189" s="398">
        <v>31.8</v>
      </c>
      <c r="BN189" s="56">
        <v>9.2124500000000005</v>
      </c>
      <c r="BO189" s="138"/>
      <c r="BP189" s="138"/>
      <c r="BQ189" s="138">
        <v>110</v>
      </c>
      <c r="BR189" s="138">
        <v>390</v>
      </c>
      <c r="BS189" s="138"/>
      <c r="BT189" s="138"/>
      <c r="BU189" s="138"/>
      <c r="BV189" s="138"/>
      <c r="BW189" s="138"/>
      <c r="BX189" s="138">
        <v>15</v>
      </c>
      <c r="BY189" s="138"/>
      <c r="BZ189" s="138"/>
      <c r="CA189" s="138"/>
      <c r="CB189" s="138"/>
      <c r="CC189" s="138"/>
      <c r="CD189" s="138"/>
      <c r="CE189" s="138"/>
      <c r="CF189" s="149"/>
      <c r="CG189" s="138"/>
      <c r="CH189" s="138"/>
      <c r="CI189" s="138"/>
      <c r="CJ189" s="138"/>
      <c r="CK189" s="138"/>
      <c r="CL189" s="139">
        <v>28</v>
      </c>
      <c r="CM189" s="138"/>
      <c r="CN189" s="138">
        <v>1230</v>
      </c>
      <c r="CO189" s="149"/>
      <c r="CP189" s="398"/>
      <c r="CQ189" s="172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172"/>
      <c r="DB189" s="241"/>
      <c r="DC189" s="241"/>
      <c r="DD189" s="241"/>
      <c r="DE189" s="241"/>
      <c r="DF189" s="241"/>
      <c r="DG189" s="241"/>
      <c r="DH189" s="241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472"/>
      <c r="DT189" s="402">
        <f t="shared" si="178"/>
        <v>0</v>
      </c>
      <c r="DU189" s="100">
        <f t="shared" si="179"/>
        <v>0</v>
      </c>
      <c r="DV189" s="100">
        <f t="shared" si="180"/>
        <v>0</v>
      </c>
      <c r="DW189" s="100">
        <f t="shared" si="181"/>
        <v>1</v>
      </c>
      <c r="DX189" s="100">
        <f t="shared" si="182"/>
        <v>0</v>
      </c>
      <c r="DY189" s="229">
        <f t="shared" si="183"/>
        <v>0</v>
      </c>
      <c r="DZ189" s="100">
        <f t="shared" si="184"/>
        <v>0</v>
      </c>
      <c r="EA189" s="400">
        <f t="shared" si="185"/>
        <v>1</v>
      </c>
      <c r="EB189" s="402">
        <f t="shared" si="186"/>
        <v>0</v>
      </c>
      <c r="EC189" s="19">
        <f t="shared" si="187"/>
        <v>0</v>
      </c>
      <c r="ED189" s="19">
        <f t="shared" si="188"/>
        <v>0</v>
      </c>
      <c r="EE189" s="19">
        <f t="shared" si="189"/>
        <v>1</v>
      </c>
      <c r="EF189" s="402">
        <f t="shared" si="190"/>
        <v>0</v>
      </c>
      <c r="EG189" s="400">
        <f t="shared" si="191"/>
        <v>0</v>
      </c>
      <c r="EH189" s="400">
        <f t="shared" si="192"/>
        <v>1</v>
      </c>
      <c r="EI189" s="402">
        <f t="shared" si="193"/>
        <v>0</v>
      </c>
      <c r="EJ189" s="229">
        <f t="shared" si="194"/>
        <v>4</v>
      </c>
      <c r="EK189" s="398">
        <f t="shared" si="195"/>
        <v>5540</v>
      </c>
      <c r="EL189" s="398">
        <f t="shared" si="196"/>
        <v>263</v>
      </c>
      <c r="EM189" s="398">
        <f t="shared" si="197"/>
        <v>55.6</v>
      </c>
      <c r="EN189" s="398">
        <f t="shared" si="198"/>
        <v>505</v>
      </c>
      <c r="EO189" s="398">
        <f t="shared" si="199"/>
        <v>0.3</v>
      </c>
      <c r="EP189" s="398">
        <f t="shared" si="200"/>
        <v>14</v>
      </c>
      <c r="EQ189" s="398">
        <f t="shared" si="201"/>
        <v>1729</v>
      </c>
      <c r="ER189" s="398" t="str">
        <f t="shared" si="202"/>
        <v/>
      </c>
      <c r="ES189" s="398" t="str">
        <f t="shared" si="203"/>
        <v/>
      </c>
      <c r="ET189" s="398">
        <f t="shared" si="204"/>
        <v>84</v>
      </c>
      <c r="EU189" s="172">
        <f t="shared" si="205"/>
        <v>8776</v>
      </c>
      <c r="EV189" s="57">
        <f t="shared" si="206"/>
        <v>240.97643302682059</v>
      </c>
      <c r="EW189" s="57">
        <f t="shared" si="207"/>
        <v>6.7263427109974421</v>
      </c>
      <c r="EX189" s="57">
        <f t="shared" si="208"/>
        <v>4.5751902900637731</v>
      </c>
      <c r="EY189" s="57">
        <f t="shared" si="209"/>
        <v>25.200858326263784</v>
      </c>
      <c r="EZ189" s="57">
        <f t="shared" si="210"/>
        <v>1.0939921597228551E-2</v>
      </c>
      <c r="FA189" s="57">
        <f t="shared" si="211"/>
        <v>0.75208165457964005</v>
      </c>
      <c r="FB189" s="57">
        <f t="shared" si="212"/>
        <v>28.33631883521177</v>
      </c>
      <c r="FC189" s="57" t="str">
        <f t="shared" si="213"/>
        <v/>
      </c>
      <c r="FD189" s="57" t="str">
        <f t="shared" si="214"/>
        <v/>
      </c>
      <c r="FE189" s="57">
        <f t="shared" si="215"/>
        <v>1.7488595978039321</v>
      </c>
      <c r="FF189" s="56">
        <f t="shared" si="216"/>
        <v>247.53899528953824</v>
      </c>
      <c r="FG189" s="59">
        <f t="shared" si="217"/>
        <v>86.606826597594562</v>
      </c>
      <c r="FH189" s="59">
        <f t="shared" si="218"/>
        <v>2.417444683242167</v>
      </c>
      <c r="FI189" s="59">
        <f t="shared" si="219"/>
        <v>1.6443214264792851</v>
      </c>
      <c r="FJ189" s="59">
        <f t="shared" si="220"/>
        <v>9.0571776657112189</v>
      </c>
      <c r="FK189" s="59">
        <f t="shared" si="221"/>
        <v>3.9318031263953501E-3</v>
      </c>
      <c r="FL189" s="59">
        <f t="shared" si="222"/>
        <v>0.27029782384637324</v>
      </c>
      <c r="FM189" s="59">
        <f t="shared" si="223"/>
        <v>10.206718836930213</v>
      </c>
      <c r="FN189" s="59" t="str">
        <f t="shared" si="224"/>
        <v/>
      </c>
      <c r="FO189" s="59" t="str">
        <f t="shared" si="225"/>
        <v/>
      </c>
      <c r="FP189" s="59">
        <f t="shared" si="226"/>
        <v>0.62993779480877243</v>
      </c>
      <c r="FQ189" s="66">
        <f t="shared" si="227"/>
        <v>89.16334336826101</v>
      </c>
      <c r="FR189" s="331">
        <f t="shared" si="247"/>
        <v>0.11111890022602647</v>
      </c>
      <c r="FS189" s="331">
        <f t="shared" si="228"/>
        <v>0.11111890022602647</v>
      </c>
      <c r="FT189" s="400">
        <f t="shared" si="229"/>
        <v>0</v>
      </c>
      <c r="FU189" s="400">
        <f t="shared" si="230"/>
        <v>1</v>
      </c>
      <c r="FV189" s="400">
        <f t="shared" si="231"/>
        <v>0</v>
      </c>
      <c r="FW189" s="402">
        <f t="shared" si="232"/>
        <v>0</v>
      </c>
      <c r="FX189" s="222">
        <f t="shared" si="233"/>
        <v>86.606826597594562</v>
      </c>
      <c r="FY189" s="222">
        <f t="shared" si="234"/>
        <v>0</v>
      </c>
      <c r="FZ189" s="222">
        <f t="shared" si="235"/>
        <v>0</v>
      </c>
      <c r="GA189" s="221">
        <f t="shared" si="236"/>
        <v>89.16334336826101</v>
      </c>
      <c r="GB189" s="222">
        <f t="shared" si="237"/>
        <v>0</v>
      </c>
      <c r="GC189" s="222">
        <f t="shared" si="238"/>
        <v>0</v>
      </c>
      <c r="GD189" s="222">
        <f t="shared" si="239"/>
        <v>0</v>
      </c>
      <c r="GE189" s="222">
        <f t="shared" si="240"/>
        <v>0</v>
      </c>
      <c r="GF189" s="222">
        <f t="shared" si="241"/>
        <v>0</v>
      </c>
      <c r="GG189" s="398">
        <f t="shared" si="242"/>
        <v>0</v>
      </c>
      <c r="GH189" s="399">
        <f t="shared" si="243"/>
        <v>0</v>
      </c>
      <c r="GI189" s="398" t="str">
        <f t="shared" si="244"/>
        <v>Na</v>
      </c>
      <c r="GJ189" s="398" t="str">
        <f t="shared" si="245"/>
        <v>Cl</v>
      </c>
    </row>
    <row r="190" spans="1:192" s="69" customFormat="1" ht="12.75" customHeight="1">
      <c r="A190" s="402">
        <f t="shared" si="172"/>
        <v>185</v>
      </c>
      <c r="B190" s="64" t="s">
        <v>151</v>
      </c>
      <c r="C190" s="69" t="s">
        <v>256</v>
      </c>
      <c r="D190" s="381" t="s">
        <v>217</v>
      </c>
      <c r="E190" s="381"/>
      <c r="F190" s="400">
        <v>3464389</v>
      </c>
      <c r="G190" s="400">
        <v>5556760</v>
      </c>
      <c r="H190" s="409">
        <f t="shared" si="173"/>
        <v>464328.81440000003</v>
      </c>
      <c r="I190" s="405">
        <f t="shared" si="174"/>
        <v>5554977.0860000001</v>
      </c>
      <c r="J190" s="400">
        <v>146.11000000000001</v>
      </c>
      <c r="K190" s="400" t="s">
        <v>1356</v>
      </c>
      <c r="L190" s="19">
        <v>210</v>
      </c>
      <c r="M190" s="19"/>
      <c r="N190" s="408"/>
      <c r="O190" s="19"/>
      <c r="P190" s="19"/>
      <c r="Q190" s="399" t="s">
        <v>1373</v>
      </c>
      <c r="R190" s="399" t="s">
        <v>277</v>
      </c>
      <c r="S190" s="64" t="s">
        <v>1351</v>
      </c>
      <c r="T190" s="499" t="str">
        <f t="shared" si="175"/>
        <v>T</v>
      </c>
      <c r="U190" s="499" t="str">
        <f t="shared" si="176"/>
        <v>-</v>
      </c>
      <c r="V190" s="499" t="str">
        <f t="shared" si="177"/>
        <v>B</v>
      </c>
      <c r="W190" s="499" t="str">
        <f t="shared" si="246"/>
        <v>A</v>
      </c>
      <c r="X190" s="529" t="str">
        <f t="shared" si="171"/>
        <v>Na</v>
      </c>
      <c r="Y190" s="530" t="str">
        <f t="shared" si="170"/>
        <v>Cl</v>
      </c>
      <c r="Z190" s="70" t="s">
        <v>1632</v>
      </c>
      <c r="AA190" s="193">
        <v>42529</v>
      </c>
      <c r="AB190" s="200">
        <v>6</v>
      </c>
      <c r="AC190" s="398" t="s">
        <v>279</v>
      </c>
      <c r="AD190" s="91" t="s">
        <v>1045</v>
      </c>
      <c r="AE190" s="404"/>
      <c r="AF190" s="240">
        <v>26</v>
      </c>
      <c r="AG190" s="408"/>
      <c r="AH190" s="204">
        <v>6</v>
      </c>
      <c r="AI190" s="392"/>
      <c r="AJ190" s="408"/>
      <c r="AK190" s="408"/>
      <c r="AL190" s="408"/>
      <c r="AM190" s="392"/>
      <c r="AO190" s="401"/>
      <c r="AP190" s="171"/>
      <c r="AR190" s="69">
        <v>17704</v>
      </c>
      <c r="AS190" s="507">
        <f t="shared" si="250"/>
        <v>17703.841999999993</v>
      </c>
      <c r="AT190" s="509">
        <f t="shared" si="251"/>
        <v>0.56643467010829318</v>
      </c>
      <c r="AU190" s="69">
        <v>5780</v>
      </c>
      <c r="AV190" s="69">
        <v>56.6</v>
      </c>
      <c r="AW190" s="401">
        <v>531</v>
      </c>
      <c r="AX190" s="401">
        <v>9080</v>
      </c>
      <c r="AY190" s="401">
        <v>87</v>
      </c>
      <c r="AZ190" s="70">
        <v>1773</v>
      </c>
      <c r="BA190" s="69">
        <v>5.9</v>
      </c>
      <c r="BB190" s="69">
        <v>272</v>
      </c>
      <c r="BC190" s="69">
        <v>18.899999999999999</v>
      </c>
      <c r="BD190" s="69">
        <v>12</v>
      </c>
      <c r="BE190" s="401">
        <v>13.3</v>
      </c>
      <c r="BF190" s="401">
        <v>0.26</v>
      </c>
      <c r="BG190" s="401">
        <v>1.78</v>
      </c>
      <c r="BH190" s="401">
        <v>32</v>
      </c>
      <c r="BI190" s="401">
        <v>6.4000000000000001E-2</v>
      </c>
      <c r="BJ190" s="69" t="s">
        <v>1404</v>
      </c>
      <c r="BK190" s="69" t="s">
        <v>1393</v>
      </c>
      <c r="BL190" s="401"/>
      <c r="BM190" s="69">
        <v>30.6</v>
      </c>
      <c r="BN190" s="339">
        <v>9.32</v>
      </c>
      <c r="BO190" s="143"/>
      <c r="BP190" s="143"/>
      <c r="BQ190" s="143">
        <v>97</v>
      </c>
      <c r="BR190" s="143"/>
      <c r="BS190" s="143"/>
      <c r="BT190" s="143"/>
      <c r="BU190" s="143"/>
      <c r="BV190" s="143"/>
      <c r="BW190" s="143"/>
      <c r="BX190" s="143">
        <v>21</v>
      </c>
      <c r="BY190" s="143"/>
      <c r="BZ190" s="143"/>
      <c r="CA190" s="143"/>
      <c r="CB190" s="143"/>
      <c r="CC190" s="143"/>
      <c r="CD190" s="143"/>
      <c r="CE190" s="143"/>
      <c r="CF190" s="141"/>
      <c r="CG190" s="143"/>
      <c r="CH190" s="143"/>
      <c r="CI190" s="143"/>
      <c r="CJ190" s="143"/>
      <c r="CK190" s="143"/>
      <c r="CL190" s="144"/>
      <c r="CM190" s="143"/>
      <c r="CN190" s="143">
        <v>1550</v>
      </c>
      <c r="CO190" s="141"/>
      <c r="CQ190" s="70"/>
      <c r="DA190" s="70"/>
      <c r="DB190" s="182"/>
      <c r="DC190" s="182"/>
      <c r="DD190" s="182"/>
      <c r="DE190" s="182"/>
      <c r="DF190" s="182"/>
      <c r="DG190" s="182"/>
      <c r="DH190" s="182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1"/>
      <c r="DT190" s="402">
        <f t="shared" si="178"/>
        <v>0</v>
      </c>
      <c r="DU190" s="100">
        <f t="shared" si="179"/>
        <v>0</v>
      </c>
      <c r="DV190" s="100">
        <f t="shared" si="180"/>
        <v>0</v>
      </c>
      <c r="DW190" s="100">
        <f t="shared" si="181"/>
        <v>1</v>
      </c>
      <c r="DX190" s="100">
        <f t="shared" si="182"/>
        <v>0</v>
      </c>
      <c r="DY190" s="229">
        <f t="shared" si="183"/>
        <v>0</v>
      </c>
      <c r="DZ190" s="100">
        <f t="shared" si="184"/>
        <v>0</v>
      </c>
      <c r="EA190" s="400">
        <f t="shared" si="185"/>
        <v>1</v>
      </c>
      <c r="EB190" s="402">
        <f t="shared" si="186"/>
        <v>0</v>
      </c>
      <c r="EC190" s="19">
        <f t="shared" si="187"/>
        <v>0</v>
      </c>
      <c r="ED190" s="19">
        <f t="shared" si="188"/>
        <v>0</v>
      </c>
      <c r="EE190" s="19">
        <f t="shared" si="189"/>
        <v>1</v>
      </c>
      <c r="EF190" s="402">
        <f t="shared" si="190"/>
        <v>0</v>
      </c>
      <c r="EG190" s="400">
        <f t="shared" si="191"/>
        <v>0</v>
      </c>
      <c r="EH190" s="400">
        <f t="shared" si="192"/>
        <v>1</v>
      </c>
      <c r="EI190" s="402">
        <f t="shared" si="193"/>
        <v>0</v>
      </c>
      <c r="EJ190" s="229">
        <f t="shared" si="194"/>
        <v>4</v>
      </c>
      <c r="EK190" s="398">
        <f t="shared" si="195"/>
        <v>5780</v>
      </c>
      <c r="EL190" s="398">
        <f t="shared" si="196"/>
        <v>272</v>
      </c>
      <c r="EM190" s="398">
        <f t="shared" si="197"/>
        <v>56.6</v>
      </c>
      <c r="EN190" s="398">
        <f t="shared" si="198"/>
        <v>531</v>
      </c>
      <c r="EO190" s="398">
        <f t="shared" si="199"/>
        <v>0.26</v>
      </c>
      <c r="EP190" s="398">
        <f t="shared" si="200"/>
        <v>13.3</v>
      </c>
      <c r="EQ190" s="398">
        <f t="shared" si="201"/>
        <v>1773</v>
      </c>
      <c r="ER190" s="398" t="str">
        <f t="shared" si="202"/>
        <v/>
      </c>
      <c r="ES190" s="398" t="str">
        <f t="shared" si="203"/>
        <v/>
      </c>
      <c r="ET190" s="398">
        <f t="shared" si="204"/>
        <v>87</v>
      </c>
      <c r="EU190" s="172">
        <f t="shared" si="205"/>
        <v>9080</v>
      </c>
      <c r="EV190" s="57">
        <f t="shared" si="206"/>
        <v>251.41584528791029</v>
      </c>
      <c r="EW190" s="57">
        <f t="shared" si="207"/>
        <v>6.9565217391304346</v>
      </c>
      <c r="EX190" s="57">
        <f t="shared" si="208"/>
        <v>4.657477885208805</v>
      </c>
      <c r="EY190" s="57">
        <f t="shared" si="209"/>
        <v>26.498328259893206</v>
      </c>
      <c r="EZ190" s="57">
        <f t="shared" si="210"/>
        <v>9.4812653842647459E-3</v>
      </c>
      <c r="FA190" s="57">
        <f t="shared" si="211"/>
        <v>0.71447757185065819</v>
      </c>
      <c r="FB190" s="57">
        <f t="shared" si="212"/>
        <v>29.057428163580372</v>
      </c>
      <c r="FC190" s="57" t="str">
        <f t="shared" si="213"/>
        <v/>
      </c>
      <c r="FD190" s="57" t="str">
        <f t="shared" si="214"/>
        <v/>
      </c>
      <c r="FE190" s="57">
        <f t="shared" si="215"/>
        <v>1.8113188691540725</v>
      </c>
      <c r="FF190" s="56">
        <f t="shared" si="216"/>
        <v>256.1137280342989</v>
      </c>
      <c r="FG190" s="59">
        <f t="shared" si="217"/>
        <v>86.619810007041565</v>
      </c>
      <c r="FH190" s="59">
        <f t="shared" si="218"/>
        <v>2.3967168444108728</v>
      </c>
      <c r="FI190" s="59">
        <f t="shared" si="219"/>
        <v>1.6046317568679667</v>
      </c>
      <c r="FJ190" s="59">
        <f t="shared" si="220"/>
        <v>9.1294172678246142</v>
      </c>
      <c r="FK190" s="59">
        <f t="shared" si="221"/>
        <v>3.266561840089575E-3</v>
      </c>
      <c r="FL190" s="59">
        <f t="shared" si="222"/>
        <v>0.24615756201493624</v>
      </c>
      <c r="FM190" s="59">
        <f t="shared" si="223"/>
        <v>10.125157697100891</v>
      </c>
      <c r="FN190" s="59" t="str">
        <f t="shared" si="224"/>
        <v/>
      </c>
      <c r="FO190" s="59" t="str">
        <f t="shared" si="225"/>
        <v/>
      </c>
      <c r="FP190" s="59">
        <f t="shared" si="226"/>
        <v>0.63116009740001888</v>
      </c>
      <c r="FQ190" s="66">
        <f t="shared" si="227"/>
        <v>89.243682205499084</v>
      </c>
      <c r="FR190" s="331">
        <f t="shared" si="247"/>
        <v>0.56643467010829318</v>
      </c>
      <c r="FS190" s="331">
        <f t="shared" si="228"/>
        <v>0.56643467010829318</v>
      </c>
      <c r="FT190" s="400">
        <f t="shared" si="229"/>
        <v>0</v>
      </c>
      <c r="FU190" s="400">
        <f t="shared" si="230"/>
        <v>1</v>
      </c>
      <c r="FV190" s="400">
        <f t="shared" si="231"/>
        <v>0</v>
      </c>
      <c r="FW190" s="402">
        <f t="shared" si="232"/>
        <v>0</v>
      </c>
      <c r="FX190" s="222">
        <f t="shared" si="233"/>
        <v>86.619810007041565</v>
      </c>
      <c r="FY190" s="222">
        <f t="shared" si="234"/>
        <v>0</v>
      </c>
      <c r="FZ190" s="222">
        <f t="shared" si="235"/>
        <v>0</v>
      </c>
      <c r="GA190" s="221">
        <f t="shared" si="236"/>
        <v>89.243682205499084</v>
      </c>
      <c r="GB190" s="222">
        <f t="shared" si="237"/>
        <v>0</v>
      </c>
      <c r="GC190" s="222">
        <f t="shared" si="238"/>
        <v>0</v>
      </c>
      <c r="GD190" s="222">
        <f t="shared" si="239"/>
        <v>0</v>
      </c>
      <c r="GE190" s="222">
        <f t="shared" si="240"/>
        <v>0</v>
      </c>
      <c r="GF190" s="222">
        <f t="shared" si="241"/>
        <v>0</v>
      </c>
      <c r="GG190" s="398">
        <f t="shared" si="242"/>
        <v>0</v>
      </c>
      <c r="GH190" s="399">
        <f t="shared" si="243"/>
        <v>0</v>
      </c>
      <c r="GI190" s="398" t="str">
        <f t="shared" si="244"/>
        <v>Na</v>
      </c>
      <c r="GJ190" s="398" t="str">
        <f t="shared" si="245"/>
        <v>Cl</v>
      </c>
    </row>
    <row r="191" spans="1:192">
      <c r="A191" s="402">
        <f t="shared" si="172"/>
        <v>186</v>
      </c>
      <c r="B191" s="64" t="s">
        <v>151</v>
      </c>
      <c r="C191" s="2" t="s">
        <v>608</v>
      </c>
      <c r="D191" s="2"/>
      <c r="E191" s="2"/>
      <c r="F191" s="400">
        <v>3465010</v>
      </c>
      <c r="G191" s="400">
        <v>5556050</v>
      </c>
      <c r="H191" s="409">
        <f t="shared" si="173"/>
        <v>464949.56600000005</v>
      </c>
      <c r="I191" s="405">
        <f t="shared" si="174"/>
        <v>5554267.3700000001</v>
      </c>
      <c r="J191" s="400">
        <v>132</v>
      </c>
      <c r="K191" s="400" t="s">
        <v>1355</v>
      </c>
      <c r="L191" s="19">
        <v>109</v>
      </c>
      <c r="Q191" s="64" t="s">
        <v>1375</v>
      </c>
      <c r="R191" s="399" t="s">
        <v>2920</v>
      </c>
      <c r="S191" s="2" t="s">
        <v>2835</v>
      </c>
      <c r="T191" s="499" t="str">
        <f t="shared" si="175"/>
        <v>-</v>
      </c>
      <c r="U191" s="499" t="str">
        <f t="shared" si="176"/>
        <v>-</v>
      </c>
      <c r="V191" s="499" t="str">
        <f t="shared" si="177"/>
        <v>-</v>
      </c>
      <c r="W191" s="499" t="str">
        <f t="shared" si="246"/>
        <v>-</v>
      </c>
      <c r="X191" s="529" t="str">
        <f t="shared" si="171"/>
        <v>Ca</v>
      </c>
      <c r="Y191" s="530" t="str">
        <f t="shared" si="170"/>
        <v>HCO3-SO4</v>
      </c>
      <c r="AA191" s="193">
        <v>37272</v>
      </c>
      <c r="AB191" s="200">
        <v>1</v>
      </c>
      <c r="AC191" s="398" t="s">
        <v>456</v>
      </c>
      <c r="AD191" s="2" t="s">
        <v>1633</v>
      </c>
      <c r="AE191" s="404"/>
      <c r="AF191" s="392">
        <v>13.8</v>
      </c>
      <c r="AG191" s="408">
        <v>1008</v>
      </c>
      <c r="AH191" s="408">
        <v>6.84</v>
      </c>
      <c r="AI191" s="392"/>
      <c r="AJ191" s="408"/>
      <c r="AK191" s="408"/>
      <c r="AL191" s="408"/>
      <c r="AM191" s="392"/>
      <c r="AN191" s="398">
        <v>27.57</v>
      </c>
      <c r="AR191" s="69"/>
      <c r="AS191" s="507">
        <f t="shared" si="250"/>
        <v>849.07000000000016</v>
      </c>
      <c r="AT191" s="509">
        <f t="shared" si="251"/>
        <v>-1.0543294766656284</v>
      </c>
      <c r="AU191" s="398">
        <v>29</v>
      </c>
      <c r="AV191" s="398">
        <v>17</v>
      </c>
      <c r="AW191" s="401">
        <v>169</v>
      </c>
      <c r="AX191" s="401">
        <v>51</v>
      </c>
      <c r="AY191" s="401">
        <v>131</v>
      </c>
      <c r="AZ191" s="172">
        <v>447</v>
      </c>
      <c r="BB191" s="398">
        <v>3.7</v>
      </c>
      <c r="BD191" s="398">
        <v>0.08</v>
      </c>
      <c r="BE191" s="398">
        <v>0.95</v>
      </c>
      <c r="BF191" s="398">
        <v>0.34</v>
      </c>
      <c r="BJ191" s="91" t="s">
        <v>1404</v>
      </c>
      <c r="BN191" s="465" t="s">
        <v>1634</v>
      </c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49"/>
      <c r="CG191" s="138"/>
      <c r="CH191" s="138"/>
      <c r="CI191" s="138"/>
      <c r="CJ191" s="138"/>
      <c r="CK191" s="138"/>
      <c r="CL191" s="139"/>
      <c r="CM191" s="138">
        <v>0.7</v>
      </c>
      <c r="CN191" s="138">
        <v>105</v>
      </c>
      <c r="CO191" s="149"/>
      <c r="DB191" s="241"/>
      <c r="DC191" s="241"/>
      <c r="DD191" s="241"/>
      <c r="DE191" s="241"/>
      <c r="DF191" s="241"/>
      <c r="DG191" s="241"/>
      <c r="DH191" s="241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472"/>
      <c r="DT191" s="402">
        <f t="shared" si="178"/>
        <v>1</v>
      </c>
      <c r="DU191" s="100">
        <f t="shared" si="179"/>
        <v>0</v>
      </c>
      <c r="DV191" s="100">
        <f t="shared" si="180"/>
        <v>0</v>
      </c>
      <c r="DW191" s="100">
        <f t="shared" si="181"/>
        <v>1</v>
      </c>
      <c r="DX191" s="100">
        <f t="shared" si="182"/>
        <v>0</v>
      </c>
      <c r="DY191" s="229">
        <f t="shared" si="183"/>
        <v>0</v>
      </c>
      <c r="DZ191" s="100">
        <f t="shared" si="184"/>
        <v>1</v>
      </c>
      <c r="EA191" s="400">
        <f t="shared" si="185"/>
        <v>0</v>
      </c>
      <c r="EB191" s="402">
        <f t="shared" si="186"/>
        <v>0</v>
      </c>
      <c r="EC191" s="19">
        <f t="shared" si="187"/>
        <v>1</v>
      </c>
      <c r="ED191" s="19">
        <f t="shared" si="188"/>
        <v>0</v>
      </c>
      <c r="EE191" s="19">
        <f t="shared" si="189"/>
        <v>0</v>
      </c>
      <c r="EF191" s="402">
        <f t="shared" si="190"/>
        <v>0</v>
      </c>
      <c r="EG191" s="400">
        <f t="shared" si="191"/>
        <v>1</v>
      </c>
      <c r="EH191" s="400">
        <f t="shared" si="192"/>
        <v>0</v>
      </c>
      <c r="EI191" s="402">
        <f t="shared" si="193"/>
        <v>0</v>
      </c>
      <c r="EJ191" s="229">
        <f t="shared" si="194"/>
        <v>1</v>
      </c>
      <c r="EK191" s="398">
        <f t="shared" si="195"/>
        <v>29</v>
      </c>
      <c r="EL191" s="398">
        <f t="shared" si="196"/>
        <v>3.7</v>
      </c>
      <c r="EM191" s="398">
        <f t="shared" si="197"/>
        <v>17</v>
      </c>
      <c r="EN191" s="398">
        <f t="shared" si="198"/>
        <v>169</v>
      </c>
      <c r="EO191" s="398">
        <f t="shared" si="199"/>
        <v>0.34</v>
      </c>
      <c r="EP191" s="398">
        <f t="shared" si="200"/>
        <v>0.95</v>
      </c>
      <c r="EQ191" s="398">
        <f t="shared" si="201"/>
        <v>447</v>
      </c>
      <c r="ER191" s="398" t="str">
        <f t="shared" si="202"/>
        <v/>
      </c>
      <c r="ES191" s="398" t="str">
        <f t="shared" si="203"/>
        <v/>
      </c>
      <c r="ET191" s="398">
        <f t="shared" si="204"/>
        <v>131</v>
      </c>
      <c r="EU191" s="172">
        <f t="shared" si="205"/>
        <v>51</v>
      </c>
      <c r="EV191" s="57">
        <f t="shared" si="206"/>
        <v>1.2614289815483388</v>
      </c>
      <c r="EW191" s="57">
        <f t="shared" si="207"/>
        <v>9.4629156010230184E-2</v>
      </c>
      <c r="EX191" s="57">
        <f t="shared" si="208"/>
        <v>1.3988891174655422</v>
      </c>
      <c r="EY191" s="57">
        <f t="shared" si="209"/>
        <v>8.4335545685912461</v>
      </c>
      <c r="EZ191" s="57">
        <f t="shared" si="210"/>
        <v>1.239857781019236E-2</v>
      </c>
      <c r="FA191" s="57">
        <f t="shared" si="211"/>
        <v>5.1034112275047006E-2</v>
      </c>
      <c r="FB191" s="57">
        <f t="shared" si="212"/>
        <v>7.3258152222901449</v>
      </c>
      <c r="FC191" s="57" t="str">
        <f t="shared" si="213"/>
        <v/>
      </c>
      <c r="FD191" s="57" t="str">
        <f t="shared" si="214"/>
        <v/>
      </c>
      <c r="FE191" s="57">
        <f t="shared" si="215"/>
        <v>2.7273881822894657</v>
      </c>
      <c r="FF191" s="56">
        <f t="shared" si="216"/>
        <v>1.4385242433644541</v>
      </c>
      <c r="FG191" s="59">
        <f t="shared" si="217"/>
        <v>11.210774289633447</v>
      </c>
      <c r="FH191" s="59">
        <f t="shared" si="218"/>
        <v>0.84100343718680282</v>
      </c>
      <c r="FI191" s="59">
        <f t="shared" si="219"/>
        <v>12.432432092119136</v>
      </c>
      <c r="FJ191" s="59">
        <f t="shared" si="220"/>
        <v>74.952040987461928</v>
      </c>
      <c r="FK191" s="59">
        <f t="shared" si="221"/>
        <v>0.11019063250941948</v>
      </c>
      <c r="FL191" s="59">
        <f t="shared" si="222"/>
        <v>0.45355856108926673</v>
      </c>
      <c r="FM191" s="59">
        <f t="shared" si="223"/>
        <v>63.748597658427585</v>
      </c>
      <c r="FN191" s="59" t="str">
        <f t="shared" si="224"/>
        <v/>
      </c>
      <c r="FO191" s="59" t="str">
        <f t="shared" si="225"/>
        <v/>
      </c>
      <c r="FP191" s="59">
        <f t="shared" si="226"/>
        <v>23.733491306482634</v>
      </c>
      <c r="FQ191" s="66">
        <f t="shared" si="227"/>
        <v>12.517911035089787</v>
      </c>
      <c r="FR191" s="331">
        <f t="shared" si="247"/>
        <v>-1.0543294766656284</v>
      </c>
      <c r="FS191" s="331">
        <f t="shared" si="228"/>
        <v>1.0543294766656284</v>
      </c>
      <c r="FT191" s="400">
        <f t="shared" si="229"/>
        <v>0</v>
      </c>
      <c r="FU191" s="400">
        <f t="shared" si="230"/>
        <v>1</v>
      </c>
      <c r="FV191" s="400">
        <f t="shared" si="231"/>
        <v>0</v>
      </c>
      <c r="FW191" s="402">
        <f t="shared" si="232"/>
        <v>0</v>
      </c>
      <c r="FX191" s="222">
        <f t="shared" si="233"/>
        <v>0</v>
      </c>
      <c r="FY191" s="222">
        <f t="shared" si="234"/>
        <v>74.952040987461928</v>
      </c>
      <c r="FZ191" s="222">
        <f t="shared" si="235"/>
        <v>0</v>
      </c>
      <c r="GA191" s="221">
        <f t="shared" si="236"/>
        <v>0</v>
      </c>
      <c r="GB191" s="222">
        <f t="shared" si="237"/>
        <v>63.748597658427585</v>
      </c>
      <c r="GC191" s="222">
        <f t="shared" si="238"/>
        <v>23.733491306482634</v>
      </c>
      <c r="GD191" s="222">
        <f t="shared" si="239"/>
        <v>0</v>
      </c>
      <c r="GE191" s="222">
        <f t="shared" si="240"/>
        <v>0</v>
      </c>
      <c r="GF191" s="222">
        <f t="shared" si="241"/>
        <v>0</v>
      </c>
      <c r="GG191" s="398">
        <f t="shared" si="242"/>
        <v>0</v>
      </c>
      <c r="GH191" s="399">
        <f t="shared" si="243"/>
        <v>0</v>
      </c>
      <c r="GI191" s="398" t="str">
        <f t="shared" si="244"/>
        <v>Ca</v>
      </c>
      <c r="GJ191" s="398" t="str">
        <f t="shared" si="245"/>
        <v>HCO3-SO4</v>
      </c>
    </row>
    <row r="192" spans="1:192">
      <c r="A192" s="402">
        <f t="shared" si="172"/>
        <v>187</v>
      </c>
      <c r="B192" s="382" t="s">
        <v>151</v>
      </c>
      <c r="C192" s="398" t="s">
        <v>254</v>
      </c>
      <c r="F192" s="400">
        <v>3464117</v>
      </c>
      <c r="G192" s="400">
        <v>5556170</v>
      </c>
      <c r="H192" s="409">
        <f t="shared" si="173"/>
        <v>464056.92320000002</v>
      </c>
      <c r="I192" s="405">
        <f t="shared" si="174"/>
        <v>5554387.3220000006</v>
      </c>
      <c r="J192" s="400">
        <v>142.35</v>
      </c>
      <c r="K192" s="377" t="s">
        <v>1355</v>
      </c>
      <c r="L192" s="386">
        <v>45</v>
      </c>
      <c r="M192" s="378"/>
      <c r="O192" s="386"/>
      <c r="P192" s="386"/>
      <c r="Q192" s="399" t="s">
        <v>1373</v>
      </c>
      <c r="R192" s="399" t="s">
        <v>277</v>
      </c>
      <c r="S192" s="64" t="s">
        <v>1351</v>
      </c>
      <c r="T192" s="499" t="str">
        <f t="shared" si="175"/>
        <v>-</v>
      </c>
      <c r="U192" s="499" t="str">
        <f t="shared" si="176"/>
        <v>M</v>
      </c>
      <c r="V192" s="499" t="str">
        <f t="shared" si="177"/>
        <v>-</v>
      </c>
      <c r="W192" s="499" t="str">
        <f t="shared" si="246"/>
        <v>A</v>
      </c>
      <c r="X192" s="529" t="str">
        <f t="shared" si="171"/>
        <v>Na</v>
      </c>
      <c r="Y192" s="530" t="str">
        <f t="shared" si="170"/>
        <v>Cl</v>
      </c>
      <c r="Z192" s="70"/>
      <c r="AA192" s="193" t="s">
        <v>1635</v>
      </c>
      <c r="AB192" s="200">
        <v>1</v>
      </c>
      <c r="AC192" s="166" t="s">
        <v>919</v>
      </c>
      <c r="AD192" s="166" t="s">
        <v>1636</v>
      </c>
      <c r="AE192" s="61" t="s">
        <v>2722</v>
      </c>
      <c r="AF192" s="397">
        <v>10.5</v>
      </c>
      <c r="AG192" s="408"/>
      <c r="AH192" s="408"/>
      <c r="AI192" s="392"/>
      <c r="AJ192" s="408">
        <v>1.00705</v>
      </c>
      <c r="AK192" s="408">
        <v>16</v>
      </c>
      <c r="AL192" s="408"/>
      <c r="AM192" s="392"/>
      <c r="AN192" s="69"/>
      <c r="AO192" s="401"/>
      <c r="AP192" s="171"/>
      <c r="AQ192" s="69"/>
      <c r="AR192" s="69"/>
      <c r="AS192" s="507">
        <f t="shared" si="250"/>
        <v>8515.7039999999997</v>
      </c>
      <c r="AT192" s="509">
        <f t="shared" si="251"/>
        <v>0.11336379063417699</v>
      </c>
      <c r="AU192" s="69">
        <v>2572</v>
      </c>
      <c r="AV192" s="69">
        <v>126.9</v>
      </c>
      <c r="AW192" s="401">
        <v>267.7</v>
      </c>
      <c r="AX192" s="401">
        <v>3999</v>
      </c>
      <c r="AY192" s="401">
        <v>47.22</v>
      </c>
      <c r="AZ192" s="70">
        <v>1417</v>
      </c>
      <c r="BA192" s="91" t="s">
        <v>1344</v>
      </c>
      <c r="BB192" s="69">
        <v>43.68</v>
      </c>
      <c r="BC192" s="69"/>
      <c r="BD192" s="69"/>
      <c r="BE192" s="69">
        <v>9.6839999999999993</v>
      </c>
      <c r="BF192" s="69"/>
      <c r="BG192" s="69"/>
      <c r="BH192" s="91" t="s">
        <v>1344</v>
      </c>
      <c r="BI192" s="69"/>
      <c r="BJ192" s="69"/>
      <c r="BK192" s="69"/>
      <c r="BL192" s="401"/>
      <c r="BM192" s="69">
        <v>30.94</v>
      </c>
      <c r="BN192" s="339"/>
      <c r="BO192" s="143"/>
      <c r="BP192" s="143">
        <v>1580</v>
      </c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1"/>
      <c r="CG192" s="143"/>
      <c r="CH192" s="143"/>
      <c r="CI192" s="143"/>
      <c r="CJ192" s="143"/>
      <c r="CK192" s="143"/>
      <c r="CL192" s="144"/>
      <c r="CM192" s="143"/>
      <c r="CN192" s="143">
        <v>2453</v>
      </c>
      <c r="CO192" s="141"/>
      <c r="CP192" s="69"/>
      <c r="CQ192" s="70"/>
      <c r="CR192" s="69"/>
      <c r="CS192" s="69"/>
      <c r="CT192" s="69"/>
      <c r="CU192" s="69"/>
      <c r="CV192" s="69"/>
      <c r="CW192" s="69"/>
      <c r="CX192" s="69"/>
      <c r="CY192" s="69"/>
      <c r="CZ192" s="69"/>
      <c r="DA192" s="70"/>
      <c r="DB192" s="182"/>
      <c r="DC192" s="182"/>
      <c r="DD192" s="182"/>
      <c r="DE192" s="182"/>
      <c r="DF192" s="182"/>
      <c r="DG192" s="182"/>
      <c r="DH192" s="182"/>
      <c r="DI192" s="180"/>
      <c r="DJ192" s="180"/>
      <c r="DK192" s="180"/>
      <c r="DL192" s="180"/>
      <c r="DM192" s="180"/>
      <c r="DN192" s="180"/>
      <c r="DO192" s="180"/>
      <c r="DP192" s="180"/>
      <c r="DQ192" s="180"/>
      <c r="DR192" s="180"/>
      <c r="DS192" s="181"/>
      <c r="DT192" s="402">
        <f t="shared" si="178"/>
        <v>1</v>
      </c>
      <c r="DU192" s="100">
        <f t="shared" si="179"/>
        <v>0</v>
      </c>
      <c r="DV192" s="100">
        <f t="shared" si="180"/>
        <v>1</v>
      </c>
      <c r="DW192" s="100">
        <f t="shared" si="181"/>
        <v>0</v>
      </c>
      <c r="DX192" s="100">
        <f t="shared" si="182"/>
        <v>0</v>
      </c>
      <c r="DY192" s="229">
        <f t="shared" si="183"/>
        <v>0</v>
      </c>
      <c r="DZ192" s="100">
        <f t="shared" si="184"/>
        <v>1</v>
      </c>
      <c r="EA192" s="400">
        <f t="shared" si="185"/>
        <v>0</v>
      </c>
      <c r="EB192" s="402">
        <f t="shared" si="186"/>
        <v>0</v>
      </c>
      <c r="EC192" s="19">
        <f t="shared" si="187"/>
        <v>0</v>
      </c>
      <c r="ED192" s="19">
        <f t="shared" si="188"/>
        <v>1</v>
      </c>
      <c r="EE192" s="19">
        <f t="shared" si="189"/>
        <v>0</v>
      </c>
      <c r="EF192" s="402">
        <f t="shared" si="190"/>
        <v>0</v>
      </c>
      <c r="EG192" s="400">
        <f t="shared" si="191"/>
        <v>0</v>
      </c>
      <c r="EH192" s="400">
        <f t="shared" si="192"/>
        <v>1</v>
      </c>
      <c r="EI192" s="402">
        <f t="shared" si="193"/>
        <v>0</v>
      </c>
      <c r="EJ192" s="229">
        <f t="shared" si="194"/>
        <v>2</v>
      </c>
      <c r="EK192" s="398">
        <f t="shared" si="195"/>
        <v>2572</v>
      </c>
      <c r="EL192" s="398">
        <f t="shared" si="196"/>
        <v>43.68</v>
      </c>
      <c r="EM192" s="398">
        <f t="shared" si="197"/>
        <v>126.9</v>
      </c>
      <c r="EN192" s="398">
        <f t="shared" si="198"/>
        <v>267.7</v>
      </c>
      <c r="EO192" s="398" t="str">
        <f t="shared" si="199"/>
        <v/>
      </c>
      <c r="EP192" s="398">
        <f t="shared" si="200"/>
        <v>9.6839999999999993</v>
      </c>
      <c r="EQ192" s="398">
        <f t="shared" si="201"/>
        <v>1417</v>
      </c>
      <c r="ER192" s="398" t="str">
        <f t="shared" si="202"/>
        <v/>
      </c>
      <c r="ES192" s="398" t="str">
        <f t="shared" si="203"/>
        <v/>
      </c>
      <c r="ET192" s="398">
        <f t="shared" si="204"/>
        <v>47.22</v>
      </c>
      <c r="EU192" s="172">
        <f t="shared" si="205"/>
        <v>3999</v>
      </c>
      <c r="EV192" s="57">
        <f t="shared" si="206"/>
        <v>111.87570139801129</v>
      </c>
      <c r="EW192" s="57">
        <f t="shared" si="207"/>
        <v>1.1171355498721227</v>
      </c>
      <c r="EX192" s="57">
        <f t="shared" si="208"/>
        <v>10.442295823904548</v>
      </c>
      <c r="EY192" s="57">
        <f t="shared" si="209"/>
        <v>13.358950047407554</v>
      </c>
      <c r="EZ192" s="57" t="str">
        <f t="shared" si="210"/>
        <v/>
      </c>
      <c r="FA192" s="57">
        <f t="shared" si="211"/>
        <v>0.52022562449637388</v>
      </c>
      <c r="FB192" s="57">
        <f t="shared" si="212"/>
        <v>23.222998143143482</v>
      </c>
      <c r="FC192" s="57" t="str">
        <f t="shared" si="213"/>
        <v/>
      </c>
      <c r="FD192" s="57" t="str">
        <f t="shared" si="214"/>
        <v/>
      </c>
      <c r="FE192" s="57">
        <f t="shared" si="215"/>
        <v>0.98310893105121033</v>
      </c>
      <c r="FF192" s="56">
        <f t="shared" si="216"/>
        <v>112.79722449440102</v>
      </c>
      <c r="FG192" s="59">
        <f t="shared" si="217"/>
        <v>81.474176046182308</v>
      </c>
      <c r="FH192" s="59">
        <f t="shared" si="218"/>
        <v>0.81356091913045159</v>
      </c>
      <c r="FI192" s="59">
        <f t="shared" si="219"/>
        <v>7.6046669442220551</v>
      </c>
      <c r="FJ192" s="59">
        <f t="shared" si="220"/>
        <v>9.7287385406639011</v>
      </c>
      <c r="FK192" s="59" t="str">
        <f t="shared" si="221"/>
        <v/>
      </c>
      <c r="FL192" s="59">
        <f t="shared" si="222"/>
        <v>0.37885754980130243</v>
      </c>
      <c r="FM192" s="59">
        <f t="shared" si="223"/>
        <v>16.950681328151529</v>
      </c>
      <c r="FN192" s="59" t="str">
        <f t="shared" si="224"/>
        <v/>
      </c>
      <c r="FO192" s="59" t="str">
        <f t="shared" si="225"/>
        <v/>
      </c>
      <c r="FP192" s="59">
        <f t="shared" si="226"/>
        <v>0.71758030975982579</v>
      </c>
      <c r="FQ192" s="66">
        <f t="shared" si="227"/>
        <v>82.331738362088643</v>
      </c>
      <c r="FR192" s="331">
        <f t="shared" si="247"/>
        <v>0.11336379063417699</v>
      </c>
      <c r="FS192" s="331">
        <f t="shared" si="228"/>
        <v>0.11336379063417699</v>
      </c>
      <c r="FT192" s="400">
        <f t="shared" si="229"/>
        <v>0</v>
      </c>
      <c r="FU192" s="400">
        <f t="shared" si="230"/>
        <v>1</v>
      </c>
      <c r="FV192" s="400">
        <f t="shared" si="231"/>
        <v>0</v>
      </c>
      <c r="FW192" s="402">
        <f t="shared" si="232"/>
        <v>0</v>
      </c>
      <c r="FX192" s="222">
        <f t="shared" si="233"/>
        <v>81.474176046182308</v>
      </c>
      <c r="FY192" s="222">
        <f t="shared" si="234"/>
        <v>0</v>
      </c>
      <c r="FZ192" s="222">
        <f t="shared" si="235"/>
        <v>0</v>
      </c>
      <c r="GA192" s="221">
        <f t="shared" si="236"/>
        <v>82.331738362088643</v>
      </c>
      <c r="GB192" s="222">
        <f t="shared" si="237"/>
        <v>0</v>
      </c>
      <c r="GC192" s="222">
        <f t="shared" si="238"/>
        <v>0</v>
      </c>
      <c r="GD192" s="222">
        <f t="shared" si="239"/>
        <v>0</v>
      </c>
      <c r="GE192" s="222">
        <f t="shared" si="240"/>
        <v>0</v>
      </c>
      <c r="GF192" s="222">
        <f t="shared" si="241"/>
        <v>0</v>
      </c>
      <c r="GG192" s="398">
        <f t="shared" si="242"/>
        <v>0</v>
      </c>
      <c r="GH192" s="399">
        <f t="shared" si="243"/>
        <v>0</v>
      </c>
      <c r="GI192" s="398" t="str">
        <f t="shared" si="244"/>
        <v>Na</v>
      </c>
      <c r="GJ192" s="398" t="str">
        <f t="shared" si="245"/>
        <v>Cl</v>
      </c>
    </row>
    <row r="193" spans="1:192">
      <c r="A193" s="402">
        <f t="shared" si="172"/>
        <v>188</v>
      </c>
      <c r="B193" s="382" t="s">
        <v>151</v>
      </c>
      <c r="C193" s="398" t="s">
        <v>254</v>
      </c>
      <c r="F193" s="400">
        <v>3464117</v>
      </c>
      <c r="G193" s="400">
        <v>5556170</v>
      </c>
      <c r="H193" s="409">
        <f t="shared" si="173"/>
        <v>464056.92320000002</v>
      </c>
      <c r="I193" s="405">
        <f t="shared" si="174"/>
        <v>5554387.3220000006</v>
      </c>
      <c r="J193" s="400">
        <v>142.35</v>
      </c>
      <c r="K193" s="377" t="s">
        <v>1355</v>
      </c>
      <c r="L193" s="386">
        <v>45</v>
      </c>
      <c r="M193" s="378"/>
      <c r="O193" s="386"/>
      <c r="P193" s="386"/>
      <c r="Q193" s="399" t="s">
        <v>1373</v>
      </c>
      <c r="R193" s="399" t="s">
        <v>277</v>
      </c>
      <c r="S193" s="64" t="s">
        <v>1351</v>
      </c>
      <c r="T193" s="499" t="str">
        <f t="shared" si="175"/>
        <v>-</v>
      </c>
      <c r="U193" s="499" t="str">
        <f t="shared" si="176"/>
        <v>M</v>
      </c>
      <c r="V193" s="499" t="str">
        <f t="shared" si="177"/>
        <v>-</v>
      </c>
      <c r="W193" s="499" t="str">
        <f t="shared" si="246"/>
        <v>A</v>
      </c>
      <c r="X193" s="529" t="str">
        <f t="shared" si="171"/>
        <v>Na</v>
      </c>
      <c r="Y193" s="530" t="str">
        <f t="shared" ref="Y193:Y256" si="252">GJ193</f>
        <v>Cl-HCO3</v>
      </c>
      <c r="Z193" s="172" t="s">
        <v>1413</v>
      </c>
      <c r="AA193" s="84">
        <v>15325</v>
      </c>
      <c r="AB193" s="405">
        <v>2</v>
      </c>
      <c r="AC193" s="117" t="s">
        <v>561</v>
      </c>
      <c r="AD193" s="380" t="s">
        <v>1637</v>
      </c>
      <c r="AE193" s="118"/>
      <c r="AF193" s="379">
        <v>17</v>
      </c>
      <c r="AG193" s="377"/>
      <c r="AH193" s="377"/>
      <c r="AI193" s="379"/>
      <c r="AJ193" s="377"/>
      <c r="AK193" s="377"/>
      <c r="AL193" s="377"/>
      <c r="AM193" s="379"/>
      <c r="AN193" s="117"/>
      <c r="AO193" s="116"/>
      <c r="AP193" s="378"/>
      <c r="AQ193" s="117"/>
      <c r="AR193" s="384">
        <v>9331</v>
      </c>
      <c r="AS193" s="507">
        <f t="shared" si="250"/>
        <v>9330.6150000000016</v>
      </c>
      <c r="AT193" s="509">
        <f t="shared" si="251"/>
        <v>-6.9437797902766871E-2</v>
      </c>
      <c r="AU193" s="117">
        <v>2658</v>
      </c>
      <c r="AV193" s="117">
        <v>178.4</v>
      </c>
      <c r="AW193" s="116">
        <v>289.7</v>
      </c>
      <c r="AX193" s="117">
        <v>4076</v>
      </c>
      <c r="AY193" s="117">
        <v>43.87</v>
      </c>
      <c r="AZ193" s="118">
        <v>1939</v>
      </c>
      <c r="BA193" s="117"/>
      <c r="BB193" s="117">
        <v>93.03</v>
      </c>
      <c r="BC193" s="117"/>
      <c r="BD193" s="117">
        <v>6.327</v>
      </c>
      <c r="BE193" s="117">
        <v>6.2320000000000002</v>
      </c>
      <c r="BF193" s="117">
        <v>0.41799999999999998</v>
      </c>
      <c r="BG193" s="117"/>
      <c r="BH193" s="117"/>
      <c r="BI193" s="117"/>
      <c r="BJ193" s="117">
        <v>1.6879999999999999</v>
      </c>
      <c r="BK193" s="117"/>
      <c r="BL193" s="116"/>
      <c r="BM193" s="117">
        <v>37.950000000000003</v>
      </c>
      <c r="BN193" s="118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247"/>
      <c r="CG193" s="114"/>
      <c r="CH193" s="114"/>
      <c r="CI193" s="114"/>
      <c r="CJ193" s="114"/>
      <c r="CK193" s="114"/>
      <c r="CL193" s="137"/>
      <c r="CM193" s="114"/>
      <c r="CN193" s="114">
        <v>1801</v>
      </c>
      <c r="CO193" s="247"/>
      <c r="CP193" s="117"/>
      <c r="CQ193" s="118"/>
      <c r="CR193" s="117"/>
      <c r="CS193" s="117"/>
      <c r="CT193" s="117"/>
      <c r="CU193" s="117"/>
      <c r="CV193" s="117"/>
      <c r="CW193" s="117"/>
      <c r="CX193" s="117"/>
      <c r="CY193" s="117"/>
      <c r="CZ193" s="117"/>
      <c r="DA193" s="118"/>
      <c r="DB193" s="111"/>
      <c r="DC193" s="111"/>
      <c r="DD193" s="121"/>
      <c r="DE193" s="111"/>
      <c r="DF193" s="111"/>
      <c r="DG193" s="111"/>
      <c r="DH193" s="111"/>
      <c r="DI193" s="111"/>
      <c r="DJ193" s="111"/>
      <c r="DK193" s="244"/>
      <c r="DL193" s="244"/>
      <c r="DM193" s="244"/>
      <c r="DN193" s="111"/>
      <c r="DO193" s="121"/>
      <c r="DP193" s="244"/>
      <c r="DQ193" s="241"/>
      <c r="DR193" s="241"/>
      <c r="DS193" s="472"/>
      <c r="DT193" s="402">
        <f t="shared" si="178"/>
        <v>0</v>
      </c>
      <c r="DU193" s="100">
        <f t="shared" si="179"/>
        <v>0</v>
      </c>
      <c r="DV193" s="100">
        <f t="shared" si="180"/>
        <v>1</v>
      </c>
      <c r="DW193" s="100">
        <f t="shared" si="181"/>
        <v>0</v>
      </c>
      <c r="DX193" s="100">
        <f t="shared" si="182"/>
        <v>0</v>
      </c>
      <c r="DY193" s="229">
        <f t="shared" si="183"/>
        <v>0</v>
      </c>
      <c r="DZ193" s="100">
        <f t="shared" si="184"/>
        <v>1</v>
      </c>
      <c r="EA193" s="400">
        <f t="shared" si="185"/>
        <v>0</v>
      </c>
      <c r="EB193" s="402">
        <f t="shared" si="186"/>
        <v>0</v>
      </c>
      <c r="EC193" s="19">
        <f t="shared" si="187"/>
        <v>0</v>
      </c>
      <c r="ED193" s="19">
        <f t="shared" si="188"/>
        <v>1</v>
      </c>
      <c r="EE193" s="19">
        <f t="shared" si="189"/>
        <v>0</v>
      </c>
      <c r="EF193" s="402">
        <f t="shared" si="190"/>
        <v>0</v>
      </c>
      <c r="EG193" s="400">
        <f t="shared" si="191"/>
        <v>0</v>
      </c>
      <c r="EH193" s="400">
        <f t="shared" si="192"/>
        <v>1</v>
      </c>
      <c r="EI193" s="402">
        <f t="shared" si="193"/>
        <v>0</v>
      </c>
      <c r="EJ193" s="229">
        <f t="shared" si="194"/>
        <v>2</v>
      </c>
      <c r="EK193" s="398">
        <f t="shared" si="195"/>
        <v>2658</v>
      </c>
      <c r="EL193" s="398">
        <f t="shared" si="196"/>
        <v>93.03</v>
      </c>
      <c r="EM193" s="398">
        <f t="shared" si="197"/>
        <v>178.4</v>
      </c>
      <c r="EN193" s="398">
        <f t="shared" si="198"/>
        <v>289.7</v>
      </c>
      <c r="EO193" s="398">
        <f t="shared" si="199"/>
        <v>0.41799999999999998</v>
      </c>
      <c r="EP193" s="398">
        <f t="shared" si="200"/>
        <v>6.2320000000000002</v>
      </c>
      <c r="EQ193" s="398">
        <f t="shared" si="201"/>
        <v>1939</v>
      </c>
      <c r="ER193" s="398" t="str">
        <f t="shared" si="202"/>
        <v/>
      </c>
      <c r="ES193" s="398">
        <f t="shared" si="203"/>
        <v>1.6879999999999999</v>
      </c>
      <c r="ET193" s="398">
        <f t="shared" si="204"/>
        <v>43.87</v>
      </c>
      <c r="EU193" s="172">
        <f t="shared" si="205"/>
        <v>4076</v>
      </c>
      <c r="EV193" s="57">
        <f t="shared" si="206"/>
        <v>115.61649079156844</v>
      </c>
      <c r="EW193" s="57">
        <f t="shared" si="207"/>
        <v>2.3792838874680307</v>
      </c>
      <c r="EX193" s="57">
        <f t="shared" si="208"/>
        <v>14.68010697387369</v>
      </c>
      <c r="EY193" s="57">
        <f t="shared" si="209"/>
        <v>14.456809222017064</v>
      </c>
      <c r="EZ193" s="57">
        <f t="shared" si="210"/>
        <v>1.5242957425471782E-2</v>
      </c>
      <c r="FA193" s="57">
        <f t="shared" si="211"/>
        <v>0.33478377652430835</v>
      </c>
      <c r="FB193" s="57">
        <f t="shared" si="212"/>
        <v>31.777976993334654</v>
      </c>
      <c r="FC193" s="57" t="str">
        <f t="shared" si="213"/>
        <v/>
      </c>
      <c r="FD193" s="57">
        <f t="shared" si="214"/>
        <v>2.7223654904693015E-2</v>
      </c>
      <c r="FE193" s="57">
        <f t="shared" si="215"/>
        <v>0.91336274471022016</v>
      </c>
      <c r="FF193" s="56">
        <f t="shared" si="216"/>
        <v>114.96911403830421</v>
      </c>
      <c r="FG193" s="59">
        <f t="shared" si="217"/>
        <v>78.393246792605524</v>
      </c>
      <c r="FH193" s="59">
        <f t="shared" si="218"/>
        <v>1.6132628460087592</v>
      </c>
      <c r="FI193" s="59">
        <f t="shared" si="219"/>
        <v>9.9537811696725136</v>
      </c>
      <c r="FJ193" s="59">
        <f t="shared" si="220"/>
        <v>9.8023751232713288</v>
      </c>
      <c r="FK193" s="59">
        <f t="shared" si="221"/>
        <v>1.0335419412256819E-2</v>
      </c>
      <c r="FL193" s="59">
        <f t="shared" si="222"/>
        <v>0.22699864902961192</v>
      </c>
      <c r="FM193" s="59">
        <f t="shared" si="223"/>
        <v>21.517013163218568</v>
      </c>
      <c r="FN193" s="59" t="str">
        <f t="shared" si="224"/>
        <v/>
      </c>
      <c r="FO193" s="59">
        <f t="shared" si="225"/>
        <v>1.8433260904495697E-2</v>
      </c>
      <c r="FP193" s="59">
        <f t="shared" si="226"/>
        <v>0.61844208033901527</v>
      </c>
      <c r="FQ193" s="66">
        <f t="shared" si="227"/>
        <v>77.846111495537926</v>
      </c>
      <c r="FR193" s="331">
        <f t="shared" si="247"/>
        <v>-6.9437797902766871E-2</v>
      </c>
      <c r="FS193" s="331">
        <f t="shared" si="228"/>
        <v>6.9437797902766871E-2</v>
      </c>
      <c r="FT193" s="400">
        <f t="shared" si="229"/>
        <v>0</v>
      </c>
      <c r="FU193" s="400">
        <f t="shared" si="230"/>
        <v>1</v>
      </c>
      <c r="FV193" s="400">
        <f t="shared" si="231"/>
        <v>0</v>
      </c>
      <c r="FW193" s="402">
        <f t="shared" si="232"/>
        <v>0</v>
      </c>
      <c r="FX193" s="222">
        <f t="shared" si="233"/>
        <v>78.393246792605524</v>
      </c>
      <c r="FY193" s="222">
        <f t="shared" si="234"/>
        <v>0</v>
      </c>
      <c r="FZ193" s="222">
        <f t="shared" si="235"/>
        <v>0</v>
      </c>
      <c r="GA193" s="221">
        <f t="shared" si="236"/>
        <v>77.846111495537926</v>
      </c>
      <c r="GB193" s="222">
        <f t="shared" si="237"/>
        <v>21.517013163218568</v>
      </c>
      <c r="GC193" s="222">
        <f t="shared" si="238"/>
        <v>0</v>
      </c>
      <c r="GD193" s="222">
        <f t="shared" si="239"/>
        <v>0</v>
      </c>
      <c r="GE193" s="222">
        <f t="shared" si="240"/>
        <v>0</v>
      </c>
      <c r="GF193" s="222">
        <f t="shared" si="241"/>
        <v>0</v>
      </c>
      <c r="GG193" s="398">
        <f t="shared" si="242"/>
        <v>0</v>
      </c>
      <c r="GH193" s="399">
        <f t="shared" si="243"/>
        <v>0</v>
      </c>
      <c r="GI193" s="398" t="str">
        <f t="shared" si="244"/>
        <v>Na</v>
      </c>
      <c r="GJ193" s="398" t="str">
        <f t="shared" si="245"/>
        <v>Cl-HCO3</v>
      </c>
    </row>
    <row r="194" spans="1:192" s="69" customFormat="1">
      <c r="A194" s="402">
        <f t="shared" si="172"/>
        <v>189</v>
      </c>
      <c r="B194" s="64" t="s">
        <v>151</v>
      </c>
      <c r="C194" s="398" t="s">
        <v>254</v>
      </c>
      <c r="D194" s="398"/>
      <c r="E194" s="398"/>
      <c r="F194" s="400">
        <v>3464117</v>
      </c>
      <c r="G194" s="400">
        <v>5556170</v>
      </c>
      <c r="H194" s="409">
        <f t="shared" si="173"/>
        <v>464056.92320000002</v>
      </c>
      <c r="I194" s="405">
        <f t="shared" si="174"/>
        <v>5554387.3220000006</v>
      </c>
      <c r="J194" s="400">
        <v>142.35</v>
      </c>
      <c r="K194" s="400" t="s">
        <v>1356</v>
      </c>
      <c r="L194" s="19">
        <v>45</v>
      </c>
      <c r="M194" s="19"/>
      <c r="N194" s="408"/>
      <c r="O194" s="19"/>
      <c r="P194" s="19"/>
      <c r="Q194" s="399" t="s">
        <v>1373</v>
      </c>
      <c r="R194" s="399" t="s">
        <v>277</v>
      </c>
      <c r="S194" s="64" t="s">
        <v>1351</v>
      </c>
      <c r="T194" s="499" t="str">
        <f t="shared" si="175"/>
        <v>-</v>
      </c>
      <c r="U194" s="499" t="str">
        <f t="shared" si="176"/>
        <v>M</v>
      </c>
      <c r="V194" s="499" t="str">
        <f t="shared" si="177"/>
        <v>-</v>
      </c>
      <c r="W194" s="499" t="str">
        <f t="shared" si="246"/>
        <v>A</v>
      </c>
      <c r="X194" s="529" t="str">
        <f t="shared" si="171"/>
        <v>Na</v>
      </c>
      <c r="Y194" s="530" t="str">
        <f t="shared" si="252"/>
        <v>Cl-HCO3</v>
      </c>
      <c r="Z194" s="172"/>
      <c r="AA194" s="392" t="s">
        <v>1626</v>
      </c>
      <c r="AB194" s="200">
        <v>3</v>
      </c>
      <c r="AC194" s="398" t="s">
        <v>279</v>
      </c>
      <c r="AD194" s="2" t="s">
        <v>1627</v>
      </c>
      <c r="AE194" s="172"/>
      <c r="AF194" s="391">
        <v>15.8</v>
      </c>
      <c r="AG194" s="400">
        <v>13503.6</v>
      </c>
      <c r="AH194" s="400"/>
      <c r="AI194" s="391"/>
      <c r="AJ194" s="400"/>
      <c r="AK194" s="400"/>
      <c r="AL194" s="400"/>
      <c r="AM194" s="391"/>
      <c r="AN194" s="398"/>
      <c r="AO194" s="399"/>
      <c r="AP194" s="19"/>
      <c r="AQ194" s="398"/>
      <c r="AS194" s="507">
        <f t="shared" si="250"/>
        <v>9257.0400000000009</v>
      </c>
      <c r="AT194" s="509">
        <f t="shared" si="251"/>
        <v>-0.26317949334755725</v>
      </c>
      <c r="AU194" s="398">
        <v>2564</v>
      </c>
      <c r="AV194" s="398">
        <v>174</v>
      </c>
      <c r="AW194" s="399">
        <v>331</v>
      </c>
      <c r="AX194" s="398">
        <v>3957</v>
      </c>
      <c r="AY194" s="398">
        <v>42.8</v>
      </c>
      <c r="AZ194" s="172">
        <v>2067</v>
      </c>
      <c r="BA194" s="398"/>
      <c r="BB194" s="398">
        <v>115</v>
      </c>
      <c r="BC194" s="398"/>
      <c r="BD194" s="398"/>
      <c r="BE194" s="398">
        <v>5.7</v>
      </c>
      <c r="BF194" s="398"/>
      <c r="BG194" s="398">
        <v>0.54</v>
      </c>
      <c r="BH194" s="398"/>
      <c r="BI194" s="398"/>
      <c r="BJ194" s="398"/>
      <c r="BK194" s="398"/>
      <c r="BL194" s="399"/>
      <c r="BM194" s="398"/>
      <c r="BN194" s="56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49"/>
      <c r="CG194" s="138"/>
      <c r="CH194" s="138"/>
      <c r="CI194" s="138"/>
      <c r="CJ194" s="138"/>
      <c r="CK194" s="138"/>
      <c r="CL194" s="139"/>
      <c r="CM194" s="138"/>
      <c r="CN194" s="138">
        <v>2111</v>
      </c>
      <c r="CO194" s="149"/>
      <c r="CP194" s="398"/>
      <c r="CQ194" s="172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172"/>
      <c r="DB194" s="241"/>
      <c r="DC194" s="241"/>
      <c r="DD194" s="241"/>
      <c r="DE194" s="241"/>
      <c r="DF194" s="241"/>
      <c r="DG194" s="241"/>
      <c r="DH194" s="241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472"/>
      <c r="DT194" s="402">
        <f t="shared" si="178"/>
        <v>0</v>
      </c>
      <c r="DU194" s="100">
        <f t="shared" si="179"/>
        <v>0</v>
      </c>
      <c r="DV194" s="100">
        <f t="shared" si="180"/>
        <v>1</v>
      </c>
      <c r="DW194" s="100">
        <f t="shared" si="181"/>
        <v>0</v>
      </c>
      <c r="DX194" s="100">
        <f t="shared" si="182"/>
        <v>0</v>
      </c>
      <c r="DY194" s="229">
        <f t="shared" si="183"/>
        <v>0</v>
      </c>
      <c r="DZ194" s="100">
        <f t="shared" si="184"/>
        <v>1</v>
      </c>
      <c r="EA194" s="400">
        <f t="shared" si="185"/>
        <v>0</v>
      </c>
      <c r="EB194" s="402">
        <f t="shared" si="186"/>
        <v>0</v>
      </c>
      <c r="EC194" s="19">
        <f t="shared" si="187"/>
        <v>0</v>
      </c>
      <c r="ED194" s="19">
        <f t="shared" si="188"/>
        <v>1</v>
      </c>
      <c r="EE194" s="19">
        <f t="shared" si="189"/>
        <v>0</v>
      </c>
      <c r="EF194" s="402">
        <f t="shared" si="190"/>
        <v>0</v>
      </c>
      <c r="EG194" s="400">
        <f t="shared" si="191"/>
        <v>0</v>
      </c>
      <c r="EH194" s="400">
        <f t="shared" si="192"/>
        <v>1</v>
      </c>
      <c r="EI194" s="402">
        <f t="shared" si="193"/>
        <v>0</v>
      </c>
      <c r="EJ194" s="229">
        <f t="shared" si="194"/>
        <v>2</v>
      </c>
      <c r="EK194" s="398">
        <f t="shared" si="195"/>
        <v>2564</v>
      </c>
      <c r="EL194" s="398">
        <f t="shared" si="196"/>
        <v>115</v>
      </c>
      <c r="EM194" s="398">
        <f t="shared" si="197"/>
        <v>174</v>
      </c>
      <c r="EN194" s="398">
        <f t="shared" si="198"/>
        <v>331</v>
      </c>
      <c r="EO194" s="398" t="str">
        <f t="shared" si="199"/>
        <v/>
      </c>
      <c r="EP194" s="398">
        <f t="shared" si="200"/>
        <v>5.7</v>
      </c>
      <c r="EQ194" s="398">
        <f t="shared" si="201"/>
        <v>2067</v>
      </c>
      <c r="ER194" s="398" t="str">
        <f t="shared" si="202"/>
        <v/>
      </c>
      <c r="ES194" s="398" t="str">
        <f t="shared" si="203"/>
        <v/>
      </c>
      <c r="ET194" s="398">
        <f t="shared" si="204"/>
        <v>42.8</v>
      </c>
      <c r="EU194" s="172">
        <f t="shared" si="205"/>
        <v>3957</v>
      </c>
      <c r="EV194" s="57">
        <f t="shared" si="206"/>
        <v>111.52772098930831</v>
      </c>
      <c r="EW194" s="57">
        <f t="shared" si="207"/>
        <v>2.9411764705882351</v>
      </c>
      <c r="EX194" s="57">
        <f t="shared" si="208"/>
        <v>14.318041555235549</v>
      </c>
      <c r="EY194" s="57">
        <f t="shared" si="209"/>
        <v>16.517790308897649</v>
      </c>
      <c r="EZ194" s="57" t="str">
        <f t="shared" si="210"/>
        <v/>
      </c>
      <c r="FA194" s="57">
        <f t="shared" si="211"/>
        <v>0.30620467365028203</v>
      </c>
      <c r="FB194" s="57">
        <f t="shared" si="212"/>
        <v>33.875749584952416</v>
      </c>
      <c r="FC194" s="57" t="str">
        <f t="shared" si="213"/>
        <v/>
      </c>
      <c r="FD194" s="57" t="str">
        <f t="shared" si="214"/>
        <v/>
      </c>
      <c r="FE194" s="57">
        <f t="shared" si="215"/>
        <v>0.8910856045953367</v>
      </c>
      <c r="FF194" s="56">
        <f t="shared" si="216"/>
        <v>111.61255747045382</v>
      </c>
      <c r="FG194" s="59">
        <f t="shared" si="217"/>
        <v>76.592957635369103</v>
      </c>
      <c r="FH194" s="59">
        <f t="shared" si="218"/>
        <v>2.0198870990245115</v>
      </c>
      <c r="FI194" s="59">
        <f t="shared" si="219"/>
        <v>9.8330813230438281</v>
      </c>
      <c r="FJ194" s="59">
        <f t="shared" si="220"/>
        <v>11.343784326773719</v>
      </c>
      <c r="FK194" s="59" t="str">
        <f t="shared" si="221"/>
        <v/>
      </c>
      <c r="FL194" s="59">
        <f t="shared" si="222"/>
        <v>0.2102896157888533</v>
      </c>
      <c r="FM194" s="59">
        <f t="shared" si="223"/>
        <v>23.142430754331873</v>
      </c>
      <c r="FN194" s="59" t="str">
        <f t="shared" si="224"/>
        <v/>
      </c>
      <c r="FO194" s="59" t="str">
        <f t="shared" si="225"/>
        <v/>
      </c>
      <c r="FP194" s="59">
        <f t="shared" si="226"/>
        <v>0.6087507185284472</v>
      </c>
      <c r="FQ194" s="66">
        <f t="shared" si="227"/>
        <v>76.24881852713969</v>
      </c>
      <c r="FR194" s="331">
        <f t="shared" si="247"/>
        <v>-0.26317949334755725</v>
      </c>
      <c r="FS194" s="331">
        <f t="shared" si="228"/>
        <v>0.26317949334755725</v>
      </c>
      <c r="FT194" s="400">
        <f t="shared" si="229"/>
        <v>0</v>
      </c>
      <c r="FU194" s="400">
        <f t="shared" si="230"/>
        <v>1</v>
      </c>
      <c r="FV194" s="400">
        <f t="shared" si="231"/>
        <v>0</v>
      </c>
      <c r="FW194" s="402">
        <f t="shared" si="232"/>
        <v>0</v>
      </c>
      <c r="FX194" s="222">
        <f t="shared" si="233"/>
        <v>76.592957635369103</v>
      </c>
      <c r="FY194" s="222">
        <f t="shared" si="234"/>
        <v>0</v>
      </c>
      <c r="FZ194" s="222">
        <f t="shared" si="235"/>
        <v>0</v>
      </c>
      <c r="GA194" s="221">
        <f t="shared" si="236"/>
        <v>76.24881852713969</v>
      </c>
      <c r="GB194" s="222">
        <f t="shared" si="237"/>
        <v>23.142430754331873</v>
      </c>
      <c r="GC194" s="222">
        <f t="shared" si="238"/>
        <v>0</v>
      </c>
      <c r="GD194" s="222">
        <f t="shared" si="239"/>
        <v>0</v>
      </c>
      <c r="GE194" s="222">
        <f t="shared" si="240"/>
        <v>0</v>
      </c>
      <c r="GF194" s="222">
        <f t="shared" si="241"/>
        <v>0</v>
      </c>
      <c r="GG194" s="398">
        <f t="shared" si="242"/>
        <v>0</v>
      </c>
      <c r="GH194" s="399">
        <f t="shared" si="243"/>
        <v>0</v>
      </c>
      <c r="GI194" s="398" t="str">
        <f t="shared" si="244"/>
        <v>Na</v>
      </c>
      <c r="GJ194" s="398" t="str">
        <f t="shared" si="245"/>
        <v>Cl-HCO3</v>
      </c>
    </row>
    <row r="195" spans="1:192">
      <c r="A195" s="402">
        <f t="shared" si="172"/>
        <v>190</v>
      </c>
      <c r="B195" s="64" t="s">
        <v>151</v>
      </c>
      <c r="C195" s="398" t="s">
        <v>254</v>
      </c>
      <c r="F195" s="400">
        <v>3464117</v>
      </c>
      <c r="G195" s="400">
        <v>5556170</v>
      </c>
      <c r="H195" s="409">
        <f t="shared" si="173"/>
        <v>464056.92320000002</v>
      </c>
      <c r="I195" s="405">
        <f t="shared" si="174"/>
        <v>5554387.3220000006</v>
      </c>
      <c r="J195" s="400">
        <v>142.35</v>
      </c>
      <c r="K195" s="400" t="s">
        <v>1356</v>
      </c>
      <c r="L195" s="19">
        <v>45</v>
      </c>
      <c r="Q195" s="399" t="s">
        <v>1373</v>
      </c>
      <c r="R195" s="399" t="s">
        <v>277</v>
      </c>
      <c r="S195" s="64" t="s">
        <v>1351</v>
      </c>
      <c r="T195" s="499" t="str">
        <f t="shared" si="175"/>
        <v>-</v>
      </c>
      <c r="U195" s="499" t="str">
        <f t="shared" si="176"/>
        <v>-</v>
      </c>
      <c r="V195" s="499" t="str">
        <f t="shared" si="177"/>
        <v>-</v>
      </c>
      <c r="W195" s="499" t="str">
        <f t="shared" si="246"/>
        <v>-</v>
      </c>
      <c r="X195" s="529" t="str">
        <f t="shared" si="171"/>
        <v/>
      </c>
      <c r="Y195" s="530" t="str">
        <f t="shared" si="252"/>
        <v/>
      </c>
      <c r="Z195" s="70"/>
      <c r="AA195" s="193">
        <v>31530</v>
      </c>
      <c r="AB195" s="200">
        <v>4</v>
      </c>
      <c r="AC195" s="69" t="s">
        <v>405</v>
      </c>
      <c r="AD195" s="91" t="s">
        <v>1453</v>
      </c>
      <c r="AE195" s="61" t="s">
        <v>1454</v>
      </c>
      <c r="AF195" s="392" t="s">
        <v>3116</v>
      </c>
      <c r="AG195" s="408"/>
      <c r="AH195" s="408"/>
      <c r="AI195" s="392"/>
      <c r="AJ195" s="408"/>
      <c r="AK195" s="408"/>
      <c r="AL195" s="408"/>
      <c r="AM195" s="392"/>
      <c r="AN195" s="69"/>
      <c r="AO195" s="401"/>
      <c r="AP195" s="171"/>
      <c r="AQ195" s="69"/>
      <c r="AR195" s="69"/>
      <c r="AS195" s="508"/>
      <c r="AT195" s="511"/>
      <c r="AU195" s="403"/>
      <c r="AV195" s="403"/>
      <c r="AW195" s="55"/>
      <c r="AX195" s="403"/>
      <c r="AY195" s="403"/>
      <c r="AZ195" s="53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401"/>
      <c r="BM195" s="69"/>
      <c r="BN195" s="339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1"/>
      <c r="CG195" s="143"/>
      <c r="CH195" s="143"/>
      <c r="CI195" s="143"/>
      <c r="CJ195" s="143"/>
      <c r="CK195" s="143"/>
      <c r="CL195" s="144"/>
      <c r="CM195" s="143"/>
      <c r="CN195" s="143" t="s">
        <v>3116</v>
      </c>
      <c r="CO195" s="141"/>
      <c r="CP195" s="69"/>
      <c r="CQ195" s="70"/>
      <c r="CR195" s="69"/>
      <c r="CS195" s="69"/>
      <c r="CT195" s="69"/>
      <c r="CU195" s="69"/>
      <c r="CV195" s="69"/>
      <c r="CW195" s="69"/>
      <c r="CX195" s="69"/>
      <c r="CY195" s="69"/>
      <c r="CZ195" s="69"/>
      <c r="DA195" s="70"/>
      <c r="DB195" s="182">
        <v>-67.7</v>
      </c>
      <c r="DC195" s="182">
        <v>0</v>
      </c>
      <c r="DD195" s="182"/>
      <c r="DE195" s="182"/>
      <c r="DF195" s="182"/>
      <c r="DG195" s="182">
        <v>-9.85</v>
      </c>
      <c r="DH195" s="182"/>
      <c r="DI195" s="180"/>
      <c r="DJ195" s="180"/>
      <c r="DK195" s="180"/>
      <c r="DL195" s="180"/>
      <c r="DM195" s="180"/>
      <c r="DN195" s="180"/>
      <c r="DO195" s="180"/>
      <c r="DP195" s="180"/>
      <c r="DQ195" s="180"/>
      <c r="DR195" s="180"/>
      <c r="DS195" s="181"/>
      <c r="DT195" s="402">
        <f t="shared" si="178"/>
        <v>0</v>
      </c>
      <c r="DU195" s="100">
        <f t="shared" si="179"/>
        <v>0</v>
      </c>
      <c r="DV195" s="100">
        <f t="shared" si="180"/>
        <v>1</v>
      </c>
      <c r="DW195" s="100">
        <f t="shared" si="181"/>
        <v>0</v>
      </c>
      <c r="DX195" s="100">
        <f t="shared" si="182"/>
        <v>0</v>
      </c>
      <c r="DY195" s="229">
        <f t="shared" si="183"/>
        <v>0</v>
      </c>
      <c r="DZ195" s="100">
        <f t="shared" si="184"/>
        <v>0</v>
      </c>
      <c r="EA195" s="400">
        <f t="shared" si="185"/>
        <v>0</v>
      </c>
      <c r="EB195" s="402">
        <f t="shared" si="186"/>
        <v>1</v>
      </c>
      <c r="EC195" s="19">
        <f t="shared" si="187"/>
        <v>0</v>
      </c>
      <c r="ED195" s="19">
        <f t="shared" si="188"/>
        <v>0</v>
      </c>
      <c r="EE195" s="19">
        <f t="shared" si="189"/>
        <v>0</v>
      </c>
      <c r="EF195" s="402">
        <f t="shared" si="190"/>
        <v>1</v>
      </c>
      <c r="EG195" s="400">
        <f t="shared" si="191"/>
        <v>0</v>
      </c>
      <c r="EH195" s="400">
        <f t="shared" si="192"/>
        <v>0</v>
      </c>
      <c r="EI195" s="402">
        <f t="shared" si="193"/>
        <v>1</v>
      </c>
      <c r="EJ195" s="229">
        <f t="shared" si="194"/>
        <v>0</v>
      </c>
      <c r="EK195" s="398" t="str">
        <f t="shared" si="195"/>
        <v/>
      </c>
      <c r="EL195" s="398" t="str">
        <f t="shared" si="196"/>
        <v/>
      </c>
      <c r="EM195" s="398" t="str">
        <f t="shared" si="197"/>
        <v/>
      </c>
      <c r="EN195" s="398" t="str">
        <f t="shared" si="198"/>
        <v/>
      </c>
      <c r="EO195" s="398" t="str">
        <f t="shared" si="199"/>
        <v/>
      </c>
      <c r="EP195" s="398" t="str">
        <f t="shared" si="200"/>
        <v/>
      </c>
      <c r="EQ195" s="398" t="str">
        <f t="shared" si="201"/>
        <v/>
      </c>
      <c r="ER195" s="398" t="str">
        <f t="shared" si="202"/>
        <v/>
      </c>
      <c r="ES195" s="398" t="str">
        <f t="shared" si="203"/>
        <v/>
      </c>
      <c r="ET195" s="398" t="str">
        <f t="shared" si="204"/>
        <v/>
      </c>
      <c r="EU195" s="172" t="str">
        <f t="shared" si="205"/>
        <v/>
      </c>
      <c r="EV195" s="57" t="str">
        <f t="shared" si="206"/>
        <v/>
      </c>
      <c r="EW195" s="57" t="str">
        <f t="shared" si="207"/>
        <v/>
      </c>
      <c r="EX195" s="57" t="str">
        <f t="shared" si="208"/>
        <v/>
      </c>
      <c r="EY195" s="57" t="str">
        <f t="shared" si="209"/>
        <v/>
      </c>
      <c r="EZ195" s="57" t="str">
        <f t="shared" si="210"/>
        <v/>
      </c>
      <c r="FA195" s="57" t="str">
        <f t="shared" si="211"/>
        <v/>
      </c>
      <c r="FB195" s="57" t="str">
        <f t="shared" si="212"/>
        <v/>
      </c>
      <c r="FC195" s="57" t="str">
        <f t="shared" si="213"/>
        <v/>
      </c>
      <c r="FD195" s="57" t="str">
        <f t="shared" si="214"/>
        <v/>
      </c>
      <c r="FE195" s="57" t="str">
        <f t="shared" si="215"/>
        <v/>
      </c>
      <c r="FF195" s="56" t="str">
        <f t="shared" si="216"/>
        <v/>
      </c>
      <c r="FG195" s="59" t="str">
        <f t="shared" si="217"/>
        <v/>
      </c>
      <c r="FH195" s="59" t="str">
        <f t="shared" si="218"/>
        <v/>
      </c>
      <c r="FI195" s="59" t="str">
        <f t="shared" si="219"/>
        <v/>
      </c>
      <c r="FJ195" s="59" t="str">
        <f t="shared" si="220"/>
        <v/>
      </c>
      <c r="FK195" s="59" t="str">
        <f t="shared" si="221"/>
        <v/>
      </c>
      <c r="FL195" s="59" t="str">
        <f t="shared" si="222"/>
        <v/>
      </c>
      <c r="FM195" s="59" t="str">
        <f t="shared" si="223"/>
        <v/>
      </c>
      <c r="FN195" s="59" t="str">
        <f t="shared" si="224"/>
        <v/>
      </c>
      <c r="FO195" s="59" t="str">
        <f t="shared" si="225"/>
        <v/>
      </c>
      <c r="FP195" s="59" t="str">
        <f t="shared" si="226"/>
        <v/>
      </c>
      <c r="FQ195" s="66" t="str">
        <f t="shared" si="227"/>
        <v/>
      </c>
      <c r="FR195" s="331" t="str">
        <f t="shared" si="247"/>
        <v/>
      </c>
      <c r="FS195" s="331">
        <f t="shared" si="228"/>
        <v>0</v>
      </c>
      <c r="FT195" s="400">
        <f t="shared" si="229"/>
        <v>1</v>
      </c>
      <c r="FU195" s="400">
        <f t="shared" si="230"/>
        <v>0</v>
      </c>
      <c r="FV195" s="400">
        <f t="shared" si="231"/>
        <v>0</v>
      </c>
      <c r="FW195" s="402">
        <f t="shared" si="232"/>
        <v>0</v>
      </c>
      <c r="FX195" s="222">
        <f t="shared" si="233"/>
        <v>0</v>
      </c>
      <c r="FY195" s="222">
        <f t="shared" si="234"/>
        <v>0</v>
      </c>
      <c r="FZ195" s="222">
        <f t="shared" si="235"/>
        <v>0</v>
      </c>
      <c r="GA195" s="221">
        <f t="shared" si="236"/>
        <v>0</v>
      </c>
      <c r="GB195" s="222">
        <f t="shared" si="237"/>
        <v>0</v>
      </c>
      <c r="GC195" s="222">
        <f t="shared" si="238"/>
        <v>0</v>
      </c>
      <c r="GD195" s="222">
        <f t="shared" si="239"/>
        <v>0</v>
      </c>
      <c r="GE195" s="222">
        <f t="shared" si="240"/>
        <v>0</v>
      </c>
      <c r="GF195" s="222">
        <f t="shared" si="241"/>
        <v>0</v>
      </c>
      <c r="GG195" s="398">
        <f t="shared" si="242"/>
        <v>0</v>
      </c>
      <c r="GH195" s="399">
        <f t="shared" si="243"/>
        <v>0</v>
      </c>
      <c r="GI195" s="398" t="str">
        <f t="shared" si="244"/>
        <v/>
      </c>
      <c r="GJ195" s="398" t="str">
        <f t="shared" si="245"/>
        <v/>
      </c>
    </row>
    <row r="196" spans="1:192">
      <c r="A196" s="402">
        <f t="shared" si="172"/>
        <v>191</v>
      </c>
      <c r="B196" s="64" t="s">
        <v>151</v>
      </c>
      <c r="C196" s="398" t="s">
        <v>254</v>
      </c>
      <c r="F196" s="400">
        <v>3464117</v>
      </c>
      <c r="G196" s="400">
        <v>5556170</v>
      </c>
      <c r="H196" s="409">
        <f t="shared" si="173"/>
        <v>464056.92320000002</v>
      </c>
      <c r="I196" s="405">
        <f t="shared" si="174"/>
        <v>5554387.3220000006</v>
      </c>
      <c r="J196" s="400">
        <v>142.35</v>
      </c>
      <c r="K196" s="400" t="s">
        <v>1356</v>
      </c>
      <c r="L196" s="19">
        <v>45</v>
      </c>
      <c r="Q196" s="399" t="s">
        <v>1373</v>
      </c>
      <c r="R196" s="399" t="s">
        <v>277</v>
      </c>
      <c r="S196" s="64" t="s">
        <v>1351</v>
      </c>
      <c r="T196" s="499" t="str">
        <f t="shared" si="175"/>
        <v>-</v>
      </c>
      <c r="U196" s="499" t="str">
        <f t="shared" si="176"/>
        <v>M</v>
      </c>
      <c r="V196" s="499" t="str">
        <f t="shared" si="177"/>
        <v>-</v>
      </c>
      <c r="W196" s="499" t="str">
        <f t="shared" si="246"/>
        <v>A</v>
      </c>
      <c r="X196" s="529" t="str">
        <f t="shared" si="171"/>
        <v>Na</v>
      </c>
      <c r="Y196" s="530" t="str">
        <f t="shared" si="252"/>
        <v>Cl-HCO3</v>
      </c>
      <c r="AA196" s="392" t="s">
        <v>1628</v>
      </c>
      <c r="AB196" s="200">
        <v>5</v>
      </c>
      <c r="AC196" s="398" t="s">
        <v>1629</v>
      </c>
      <c r="AD196" s="2" t="s">
        <v>1627</v>
      </c>
      <c r="AF196" s="391">
        <v>16.7</v>
      </c>
      <c r="AG196" s="400">
        <v>13010</v>
      </c>
      <c r="AR196" s="69"/>
      <c r="AS196" s="507">
        <f t="shared" ref="AS196:AS213" si="253">SUM(AU196:BN196)+SUM(BO196:CL196)/1000</f>
        <v>9086.2999999999993</v>
      </c>
      <c r="AT196" s="509">
        <f t="shared" ref="AT196:AT213" si="254">FR196</f>
        <v>-1.0829248828254878</v>
      </c>
      <c r="AU196" s="398">
        <v>2490</v>
      </c>
      <c r="AV196" s="398">
        <v>169</v>
      </c>
      <c r="AW196" s="399">
        <v>337</v>
      </c>
      <c r="AX196" s="398">
        <v>3980</v>
      </c>
      <c r="AY196" s="398">
        <v>44.4</v>
      </c>
      <c r="AZ196" s="172">
        <v>1953</v>
      </c>
      <c r="BB196" s="398">
        <v>106</v>
      </c>
      <c r="BE196" s="398">
        <v>6.3</v>
      </c>
      <c r="BG196" s="398">
        <v>0.6</v>
      </c>
      <c r="BN196" s="56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49"/>
      <c r="CG196" s="138"/>
      <c r="CH196" s="138"/>
      <c r="CI196" s="138"/>
      <c r="CJ196" s="138"/>
      <c r="CK196" s="138"/>
      <c r="CL196" s="139"/>
      <c r="CM196" s="138"/>
      <c r="CN196" s="138">
        <v>1628</v>
      </c>
      <c r="CO196" s="149"/>
      <c r="DB196" s="241"/>
      <c r="DC196" s="241"/>
      <c r="DD196" s="241"/>
      <c r="DE196" s="241"/>
      <c r="DF196" s="241"/>
      <c r="DG196" s="241"/>
      <c r="DH196" s="241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472"/>
      <c r="DT196" s="402">
        <f t="shared" si="178"/>
        <v>0</v>
      </c>
      <c r="DU196" s="100">
        <f t="shared" si="179"/>
        <v>0</v>
      </c>
      <c r="DV196" s="100">
        <f t="shared" si="180"/>
        <v>1</v>
      </c>
      <c r="DW196" s="100">
        <f t="shared" si="181"/>
        <v>0</v>
      </c>
      <c r="DX196" s="100">
        <f t="shared" si="182"/>
        <v>0</v>
      </c>
      <c r="DY196" s="229">
        <f t="shared" si="183"/>
        <v>0</v>
      </c>
      <c r="DZ196" s="100">
        <f t="shared" si="184"/>
        <v>1</v>
      </c>
      <c r="EA196" s="400">
        <f t="shared" si="185"/>
        <v>0</v>
      </c>
      <c r="EB196" s="402">
        <f t="shared" si="186"/>
        <v>0</v>
      </c>
      <c r="EC196" s="19">
        <f t="shared" si="187"/>
        <v>0</v>
      </c>
      <c r="ED196" s="19">
        <f t="shared" si="188"/>
        <v>1</v>
      </c>
      <c r="EE196" s="19">
        <f t="shared" si="189"/>
        <v>0</v>
      </c>
      <c r="EF196" s="402">
        <f t="shared" si="190"/>
        <v>0</v>
      </c>
      <c r="EG196" s="400">
        <f t="shared" si="191"/>
        <v>0</v>
      </c>
      <c r="EH196" s="400">
        <f t="shared" si="192"/>
        <v>1</v>
      </c>
      <c r="EI196" s="402">
        <f t="shared" si="193"/>
        <v>0</v>
      </c>
      <c r="EJ196" s="229">
        <f t="shared" si="194"/>
        <v>2</v>
      </c>
      <c r="EK196" s="398">
        <f t="shared" si="195"/>
        <v>2490</v>
      </c>
      <c r="EL196" s="398">
        <f t="shared" si="196"/>
        <v>106</v>
      </c>
      <c r="EM196" s="398">
        <f t="shared" si="197"/>
        <v>169</v>
      </c>
      <c r="EN196" s="398">
        <f t="shared" si="198"/>
        <v>337</v>
      </c>
      <c r="EO196" s="398" t="str">
        <f t="shared" si="199"/>
        <v/>
      </c>
      <c r="EP196" s="398">
        <f t="shared" si="200"/>
        <v>6.3</v>
      </c>
      <c r="EQ196" s="398">
        <f t="shared" si="201"/>
        <v>1953</v>
      </c>
      <c r="ER196" s="398" t="str">
        <f t="shared" si="202"/>
        <v/>
      </c>
      <c r="ES196" s="398" t="str">
        <f t="shared" si="203"/>
        <v/>
      </c>
      <c r="ET196" s="398">
        <f t="shared" si="204"/>
        <v>44.4</v>
      </c>
      <c r="EU196" s="172">
        <f t="shared" si="205"/>
        <v>3980</v>
      </c>
      <c r="EV196" s="57">
        <f t="shared" si="206"/>
        <v>108.30890220880565</v>
      </c>
      <c r="EW196" s="57">
        <f t="shared" si="207"/>
        <v>2.710997442455243</v>
      </c>
      <c r="EX196" s="57">
        <f t="shared" si="208"/>
        <v>13.90660357951039</v>
      </c>
      <c r="EY196" s="57">
        <f t="shared" si="209"/>
        <v>16.817206447427516</v>
      </c>
      <c r="EZ196" s="57" t="str">
        <f t="shared" si="210"/>
        <v/>
      </c>
      <c r="FA196" s="57">
        <f t="shared" si="211"/>
        <v>0.33843674456083805</v>
      </c>
      <c r="FB196" s="57">
        <f t="shared" si="212"/>
        <v>32.007420870542852</v>
      </c>
      <c r="FC196" s="57" t="str">
        <f t="shared" si="213"/>
        <v/>
      </c>
      <c r="FD196" s="57" t="str">
        <f t="shared" si="214"/>
        <v/>
      </c>
      <c r="FE196" s="57">
        <f t="shared" si="215"/>
        <v>0.92439721598207836</v>
      </c>
      <c r="FF196" s="56">
        <f t="shared" si="216"/>
        <v>112.26130369785348</v>
      </c>
      <c r="FG196" s="59">
        <f t="shared" si="217"/>
        <v>76.229776179293424</v>
      </c>
      <c r="FH196" s="59">
        <f t="shared" si="218"/>
        <v>1.9080493297087311</v>
      </c>
      <c r="FI196" s="59">
        <f t="shared" si="219"/>
        <v>9.7877206458662691</v>
      </c>
      <c r="FJ196" s="59">
        <f t="shared" si="220"/>
        <v>11.836255906064792</v>
      </c>
      <c r="FK196" s="59" t="str">
        <f t="shared" si="221"/>
        <v/>
      </c>
      <c r="FL196" s="59">
        <f t="shared" si="222"/>
        <v>0.23819793906676587</v>
      </c>
      <c r="FM196" s="59">
        <f t="shared" si="223"/>
        <v>22.04472255791568</v>
      </c>
      <c r="FN196" s="59" t="str">
        <f t="shared" si="224"/>
        <v/>
      </c>
      <c r="FO196" s="59" t="str">
        <f t="shared" si="225"/>
        <v/>
      </c>
      <c r="FP196" s="59">
        <f t="shared" si="226"/>
        <v>0.63666736042418781</v>
      </c>
      <c r="FQ196" s="66">
        <f t="shared" si="227"/>
        <v>77.31861008166014</v>
      </c>
      <c r="FR196" s="331">
        <f t="shared" si="247"/>
        <v>-1.0829248828254878</v>
      </c>
      <c r="FS196" s="331">
        <f t="shared" si="228"/>
        <v>1.0829248828254878</v>
      </c>
      <c r="FT196" s="400">
        <f t="shared" si="229"/>
        <v>0</v>
      </c>
      <c r="FU196" s="400">
        <f t="shared" si="230"/>
        <v>1</v>
      </c>
      <c r="FV196" s="400">
        <f t="shared" si="231"/>
        <v>0</v>
      </c>
      <c r="FW196" s="402">
        <f t="shared" si="232"/>
        <v>0</v>
      </c>
      <c r="FX196" s="222">
        <f t="shared" si="233"/>
        <v>76.229776179293424</v>
      </c>
      <c r="FY196" s="222">
        <f t="shared" si="234"/>
        <v>0</v>
      </c>
      <c r="FZ196" s="222">
        <f t="shared" si="235"/>
        <v>0</v>
      </c>
      <c r="GA196" s="221">
        <f t="shared" si="236"/>
        <v>77.31861008166014</v>
      </c>
      <c r="GB196" s="222">
        <f t="shared" si="237"/>
        <v>22.04472255791568</v>
      </c>
      <c r="GC196" s="222">
        <f t="shared" si="238"/>
        <v>0</v>
      </c>
      <c r="GD196" s="222">
        <f t="shared" si="239"/>
        <v>0</v>
      </c>
      <c r="GE196" s="222">
        <f t="shared" si="240"/>
        <v>0</v>
      </c>
      <c r="GF196" s="222">
        <f t="shared" si="241"/>
        <v>0</v>
      </c>
      <c r="GG196" s="398">
        <f t="shared" si="242"/>
        <v>0</v>
      </c>
      <c r="GH196" s="399">
        <f t="shared" si="243"/>
        <v>0</v>
      </c>
      <c r="GI196" s="398" t="str">
        <f t="shared" si="244"/>
        <v>Na</v>
      </c>
      <c r="GJ196" s="398" t="str">
        <f t="shared" si="245"/>
        <v>Cl-HCO3</v>
      </c>
    </row>
    <row r="197" spans="1:192" s="69" customFormat="1">
      <c r="A197" s="402">
        <f t="shared" si="172"/>
        <v>192</v>
      </c>
      <c r="B197" s="64" t="s">
        <v>151</v>
      </c>
      <c r="C197" s="398" t="s">
        <v>254</v>
      </c>
      <c r="D197" s="398"/>
      <c r="E197" s="398"/>
      <c r="F197" s="400">
        <v>3464117</v>
      </c>
      <c r="G197" s="400">
        <v>5556170</v>
      </c>
      <c r="H197" s="409">
        <f t="shared" si="173"/>
        <v>464056.92320000002</v>
      </c>
      <c r="I197" s="405">
        <f t="shared" si="174"/>
        <v>5554387.3220000006</v>
      </c>
      <c r="J197" s="400">
        <v>142.35</v>
      </c>
      <c r="K197" s="400" t="s">
        <v>1356</v>
      </c>
      <c r="L197" s="19">
        <v>45</v>
      </c>
      <c r="M197" s="19"/>
      <c r="N197" s="408"/>
      <c r="O197" s="19"/>
      <c r="P197" s="19"/>
      <c r="Q197" s="399" t="s">
        <v>1373</v>
      </c>
      <c r="R197" s="399" t="s">
        <v>277</v>
      </c>
      <c r="S197" s="64" t="s">
        <v>1351</v>
      </c>
      <c r="T197" s="499" t="str">
        <f t="shared" si="175"/>
        <v>-</v>
      </c>
      <c r="U197" s="499" t="str">
        <f t="shared" si="176"/>
        <v>M</v>
      </c>
      <c r="V197" s="499" t="str">
        <f t="shared" si="177"/>
        <v>-</v>
      </c>
      <c r="W197" s="499" t="str">
        <f t="shared" si="246"/>
        <v>A</v>
      </c>
      <c r="X197" s="529" t="str">
        <f t="shared" ref="X197:X260" si="255">GI197</f>
        <v>Na</v>
      </c>
      <c r="Y197" s="530" t="str">
        <f t="shared" si="252"/>
        <v>Cl-HCO3</v>
      </c>
      <c r="Z197" s="172"/>
      <c r="AA197" s="192">
        <v>37229</v>
      </c>
      <c r="AB197" s="200">
        <v>6</v>
      </c>
      <c r="AC197" s="398" t="s">
        <v>279</v>
      </c>
      <c r="AD197" s="2" t="s">
        <v>1630</v>
      </c>
      <c r="AE197" s="61" t="s">
        <v>1631</v>
      </c>
      <c r="AF197" s="391">
        <v>15.6</v>
      </c>
      <c r="AG197" s="400">
        <v>13240</v>
      </c>
      <c r="AH197" s="396">
        <v>6.02</v>
      </c>
      <c r="AI197" s="391"/>
      <c r="AJ197" s="400">
        <v>1.0053000000000001</v>
      </c>
      <c r="AK197" s="400">
        <v>20</v>
      </c>
      <c r="AL197" s="400"/>
      <c r="AM197" s="397">
        <v>7.0000000000000007E-2</v>
      </c>
      <c r="AN197" s="398"/>
      <c r="AO197" s="399"/>
      <c r="AP197" s="19"/>
      <c r="AQ197" s="398"/>
      <c r="AS197" s="507">
        <f t="shared" si="253"/>
        <v>8992.7820049999973</v>
      </c>
      <c r="AT197" s="509">
        <f t="shared" si="254"/>
        <v>-0.15614963115634156</v>
      </c>
      <c r="AU197" s="398">
        <v>2510</v>
      </c>
      <c r="AV197" s="398">
        <v>156</v>
      </c>
      <c r="AW197" s="399">
        <v>305</v>
      </c>
      <c r="AX197" s="398">
        <v>3798</v>
      </c>
      <c r="AY197" s="398">
        <v>42</v>
      </c>
      <c r="AZ197" s="172">
        <v>2010</v>
      </c>
      <c r="BA197" s="398">
        <v>4.2</v>
      </c>
      <c r="BB197" s="398">
        <v>116</v>
      </c>
      <c r="BC197" s="398">
        <v>5</v>
      </c>
      <c r="BD197" s="398">
        <v>4.3</v>
      </c>
      <c r="BE197" s="398">
        <v>5.3</v>
      </c>
      <c r="BF197" s="398">
        <v>0.46</v>
      </c>
      <c r="BG197" s="398">
        <v>0.51</v>
      </c>
      <c r="BH197" s="398">
        <v>3.9</v>
      </c>
      <c r="BI197" s="398">
        <v>0.05</v>
      </c>
      <c r="BJ197" s="398"/>
      <c r="BK197" s="398"/>
      <c r="BL197" s="399"/>
      <c r="BM197" s="398">
        <v>28.9</v>
      </c>
      <c r="BN197" s="56">
        <v>2.6220050000000001</v>
      </c>
      <c r="BO197" s="138"/>
      <c r="BP197" s="138"/>
      <c r="BQ197" s="138">
        <v>80</v>
      </c>
      <c r="BR197" s="138">
        <v>460</v>
      </c>
      <c r="BS197" s="138"/>
      <c r="BT197" s="138"/>
      <c r="BU197" s="138"/>
      <c r="BV197" s="138"/>
      <c r="BW197" s="138"/>
      <c r="BX197" s="138" t="s">
        <v>286</v>
      </c>
      <c r="BY197" s="138"/>
      <c r="BZ197" s="138"/>
      <c r="CA197" s="138"/>
      <c r="CB197" s="138"/>
      <c r="CC197" s="138"/>
      <c r="CD197" s="138"/>
      <c r="CE197" s="138"/>
      <c r="CF197" s="149"/>
      <c r="CG197" s="138"/>
      <c r="CH197" s="138"/>
      <c r="CI197" s="138"/>
      <c r="CJ197" s="138"/>
      <c r="CK197" s="138"/>
      <c r="CL197" s="139" t="s">
        <v>287</v>
      </c>
      <c r="CM197" s="138"/>
      <c r="CN197" s="138">
        <v>1980</v>
      </c>
      <c r="CO197" s="149"/>
      <c r="CP197" s="398"/>
      <c r="CQ197" s="172"/>
      <c r="CR197" s="398"/>
      <c r="CS197" s="398"/>
      <c r="CT197" s="398"/>
      <c r="CU197" s="398"/>
      <c r="CV197" s="398"/>
      <c r="CW197" s="398"/>
      <c r="CX197" s="398"/>
      <c r="CY197" s="398"/>
      <c r="CZ197" s="398"/>
      <c r="DA197" s="172"/>
      <c r="DB197" s="241"/>
      <c r="DC197" s="241"/>
      <c r="DD197" s="241"/>
      <c r="DE197" s="241"/>
      <c r="DF197" s="241"/>
      <c r="DG197" s="241"/>
      <c r="DH197" s="241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472"/>
      <c r="DT197" s="402">
        <f t="shared" si="178"/>
        <v>0</v>
      </c>
      <c r="DU197" s="100">
        <f t="shared" si="179"/>
        <v>0</v>
      </c>
      <c r="DV197" s="100">
        <f t="shared" si="180"/>
        <v>1</v>
      </c>
      <c r="DW197" s="100">
        <f t="shared" si="181"/>
        <v>0</v>
      </c>
      <c r="DX197" s="100">
        <f t="shared" si="182"/>
        <v>0</v>
      </c>
      <c r="DY197" s="229">
        <f t="shared" si="183"/>
        <v>0</v>
      </c>
      <c r="DZ197" s="100">
        <f t="shared" si="184"/>
        <v>1</v>
      </c>
      <c r="EA197" s="400">
        <f t="shared" si="185"/>
        <v>0</v>
      </c>
      <c r="EB197" s="402">
        <f t="shared" si="186"/>
        <v>0</v>
      </c>
      <c r="EC197" s="19">
        <f t="shared" si="187"/>
        <v>0</v>
      </c>
      <c r="ED197" s="19">
        <f t="shared" si="188"/>
        <v>1</v>
      </c>
      <c r="EE197" s="19">
        <f t="shared" si="189"/>
        <v>0</v>
      </c>
      <c r="EF197" s="402">
        <f t="shared" si="190"/>
        <v>0</v>
      </c>
      <c r="EG197" s="400">
        <f t="shared" si="191"/>
        <v>0</v>
      </c>
      <c r="EH197" s="400">
        <f t="shared" si="192"/>
        <v>1</v>
      </c>
      <c r="EI197" s="402">
        <f t="shared" si="193"/>
        <v>0</v>
      </c>
      <c r="EJ197" s="229">
        <f t="shared" si="194"/>
        <v>2</v>
      </c>
      <c r="EK197" s="398">
        <f t="shared" si="195"/>
        <v>2510</v>
      </c>
      <c r="EL197" s="398">
        <f t="shared" si="196"/>
        <v>116</v>
      </c>
      <c r="EM197" s="398">
        <f t="shared" si="197"/>
        <v>156</v>
      </c>
      <c r="EN197" s="398">
        <f t="shared" si="198"/>
        <v>305</v>
      </c>
      <c r="EO197" s="398">
        <f t="shared" si="199"/>
        <v>0.46</v>
      </c>
      <c r="EP197" s="398">
        <f t="shared" si="200"/>
        <v>5.3</v>
      </c>
      <c r="EQ197" s="398">
        <f t="shared" si="201"/>
        <v>2010</v>
      </c>
      <c r="ER197" s="398" t="str">
        <f t="shared" si="202"/>
        <v/>
      </c>
      <c r="ES197" s="398" t="str">
        <f t="shared" si="203"/>
        <v/>
      </c>
      <c r="ET197" s="398">
        <f t="shared" si="204"/>
        <v>42</v>
      </c>
      <c r="EU197" s="172">
        <f t="shared" si="205"/>
        <v>3798</v>
      </c>
      <c r="EV197" s="57">
        <f t="shared" si="206"/>
        <v>109.17885323056312</v>
      </c>
      <c r="EW197" s="57">
        <f t="shared" si="207"/>
        <v>2.9667519181585678</v>
      </c>
      <c r="EX197" s="57">
        <f t="shared" si="208"/>
        <v>12.836864842624976</v>
      </c>
      <c r="EY197" s="57">
        <f t="shared" si="209"/>
        <v>15.220320375268226</v>
      </c>
      <c r="EZ197" s="57">
        <f t="shared" si="210"/>
        <v>1.6774546449083782E-2</v>
      </c>
      <c r="FA197" s="57">
        <f t="shared" si="211"/>
        <v>0.28471662637657802</v>
      </c>
      <c r="FB197" s="57">
        <f t="shared" si="212"/>
        <v>32.94158522774763</v>
      </c>
      <c r="FC197" s="57" t="str">
        <f t="shared" si="213"/>
        <v/>
      </c>
      <c r="FD197" s="57" t="str">
        <f t="shared" si="214"/>
        <v/>
      </c>
      <c r="FE197" s="57">
        <f t="shared" si="215"/>
        <v>0.87442979890196604</v>
      </c>
      <c r="FF197" s="56">
        <f t="shared" si="216"/>
        <v>107.1277465940823</v>
      </c>
      <c r="FG197" s="59">
        <f t="shared" si="217"/>
        <v>77.705000897012411</v>
      </c>
      <c r="FH197" s="59">
        <f t="shared" si="218"/>
        <v>2.1115028564633311</v>
      </c>
      <c r="FI197" s="59">
        <f t="shared" si="219"/>
        <v>9.1362801915908722</v>
      </c>
      <c r="FJ197" s="59">
        <f t="shared" si="220"/>
        <v>10.832638129248592</v>
      </c>
      <c r="FK197" s="59">
        <f t="shared" si="221"/>
        <v>1.1938815148757619E-2</v>
      </c>
      <c r="FL197" s="59">
        <f t="shared" si="222"/>
        <v>0.20263911053604158</v>
      </c>
      <c r="FM197" s="59">
        <f t="shared" si="223"/>
        <v>23.372148471807314</v>
      </c>
      <c r="FN197" s="59" t="str">
        <f t="shared" si="224"/>
        <v/>
      </c>
      <c r="FO197" s="59" t="str">
        <f t="shared" si="225"/>
        <v/>
      </c>
      <c r="FP197" s="59">
        <f t="shared" si="226"/>
        <v>0.6204104309738695</v>
      </c>
      <c r="FQ197" s="66">
        <f t="shared" si="227"/>
        <v>76.007441097218816</v>
      </c>
      <c r="FR197" s="331">
        <f t="shared" si="247"/>
        <v>-0.15614963115634156</v>
      </c>
      <c r="FS197" s="331">
        <f t="shared" si="228"/>
        <v>0.15614963115634156</v>
      </c>
      <c r="FT197" s="400">
        <f t="shared" si="229"/>
        <v>0</v>
      </c>
      <c r="FU197" s="400">
        <f t="shared" si="230"/>
        <v>1</v>
      </c>
      <c r="FV197" s="400">
        <f t="shared" si="231"/>
        <v>0</v>
      </c>
      <c r="FW197" s="402">
        <f t="shared" si="232"/>
        <v>0</v>
      </c>
      <c r="FX197" s="222">
        <f t="shared" si="233"/>
        <v>77.705000897012411</v>
      </c>
      <c r="FY197" s="222">
        <f t="shared" si="234"/>
        <v>0</v>
      </c>
      <c r="FZ197" s="222">
        <f t="shared" si="235"/>
        <v>0</v>
      </c>
      <c r="GA197" s="221">
        <f t="shared" si="236"/>
        <v>76.007441097218816</v>
      </c>
      <c r="GB197" s="222">
        <f t="shared" si="237"/>
        <v>23.372148471807314</v>
      </c>
      <c r="GC197" s="222">
        <f t="shared" si="238"/>
        <v>0</v>
      </c>
      <c r="GD197" s="222">
        <f t="shared" si="239"/>
        <v>0</v>
      </c>
      <c r="GE197" s="222">
        <f t="shared" si="240"/>
        <v>0</v>
      </c>
      <c r="GF197" s="222">
        <f t="shared" si="241"/>
        <v>0</v>
      </c>
      <c r="GG197" s="398">
        <f t="shared" si="242"/>
        <v>0</v>
      </c>
      <c r="GH197" s="399">
        <f t="shared" si="243"/>
        <v>0</v>
      </c>
      <c r="GI197" s="398" t="str">
        <f t="shared" si="244"/>
        <v>Na</v>
      </c>
      <c r="GJ197" s="398" t="str">
        <f t="shared" si="245"/>
        <v>Cl-HCO3</v>
      </c>
    </row>
    <row r="198" spans="1:192" s="69" customFormat="1">
      <c r="A198" s="402">
        <f t="shared" ref="A198:A261" si="256">A197+1</f>
        <v>193</v>
      </c>
      <c r="B198" s="64" t="s">
        <v>151</v>
      </c>
      <c r="C198" s="398" t="s">
        <v>254</v>
      </c>
      <c r="D198" s="398"/>
      <c r="E198" s="398"/>
      <c r="F198" s="400">
        <v>3464117</v>
      </c>
      <c r="G198" s="400">
        <v>5556170</v>
      </c>
      <c r="H198" s="409">
        <f t="shared" ref="H198:H261" si="257">(MOD(F198,1000000)*0.9996)+125.57</f>
        <v>464056.92320000002</v>
      </c>
      <c r="I198" s="405">
        <f t="shared" ref="I198:I261" si="258">G198*0.9996+439.79</f>
        <v>5554387.3220000006</v>
      </c>
      <c r="J198" s="400">
        <v>142.35</v>
      </c>
      <c r="K198" s="400" t="s">
        <v>1356</v>
      </c>
      <c r="L198" s="19">
        <v>45</v>
      </c>
      <c r="M198" s="19"/>
      <c r="N198" s="408"/>
      <c r="O198" s="19"/>
      <c r="P198" s="19"/>
      <c r="Q198" s="399" t="s">
        <v>1373</v>
      </c>
      <c r="R198" s="399" t="s">
        <v>277</v>
      </c>
      <c r="S198" s="64" t="s">
        <v>1351</v>
      </c>
      <c r="T198" s="499" t="str">
        <f t="shared" ref="T198:T261" si="259">IF(EA198=1,"T","-")</f>
        <v>-</v>
      </c>
      <c r="U198" s="499" t="str">
        <f t="shared" ref="U198:U261" si="260">IF(ED198=1,"M","-")</f>
        <v>M</v>
      </c>
      <c r="V198" s="499" t="str">
        <f t="shared" ref="V198:V261" si="261">IF(EE198=1,"B","-")</f>
        <v>-</v>
      </c>
      <c r="W198" s="499" t="str">
        <f t="shared" si="246"/>
        <v>A</v>
      </c>
      <c r="X198" s="529" t="str">
        <f t="shared" si="255"/>
        <v>Na</v>
      </c>
      <c r="Y198" s="530" t="str">
        <f t="shared" si="252"/>
        <v>Cl-HCO3</v>
      </c>
      <c r="Z198" s="70" t="s">
        <v>1413</v>
      </c>
      <c r="AA198" s="193">
        <v>42529</v>
      </c>
      <c r="AB198" s="200">
        <v>7</v>
      </c>
      <c r="AC198" s="398" t="s">
        <v>279</v>
      </c>
      <c r="AD198" s="91" t="s">
        <v>1045</v>
      </c>
      <c r="AE198" s="404"/>
      <c r="AF198" s="392">
        <v>15.3</v>
      </c>
      <c r="AG198" s="408"/>
      <c r="AH198" s="204">
        <v>6</v>
      </c>
      <c r="AI198" s="392"/>
      <c r="AJ198" s="408"/>
      <c r="AK198" s="408"/>
      <c r="AL198" s="408"/>
      <c r="AM198" s="392"/>
      <c r="AO198" s="401"/>
      <c r="AP198" s="171"/>
      <c r="AR198" s="69">
        <v>6587</v>
      </c>
      <c r="AS198" s="507">
        <f t="shared" si="253"/>
        <v>6586.732</v>
      </c>
      <c r="AT198" s="509">
        <f t="shared" si="254"/>
        <v>-0.8963769181317558</v>
      </c>
      <c r="AU198" s="69">
        <v>1780</v>
      </c>
      <c r="AV198" s="69">
        <v>120</v>
      </c>
      <c r="AW198" s="401">
        <v>227</v>
      </c>
      <c r="AX198" s="401">
        <v>2680</v>
      </c>
      <c r="AY198" s="401">
        <v>48</v>
      </c>
      <c r="AZ198" s="70">
        <v>1602</v>
      </c>
      <c r="BA198" s="69">
        <v>2.6</v>
      </c>
      <c r="BB198" s="69">
        <v>84.2</v>
      </c>
      <c r="BC198" s="69">
        <v>3.9</v>
      </c>
      <c r="BD198" s="69">
        <v>3.2</v>
      </c>
      <c r="BE198" s="401">
        <v>4.2</v>
      </c>
      <c r="BF198" s="401">
        <v>0.35</v>
      </c>
      <c r="BG198" s="401">
        <v>0.52</v>
      </c>
      <c r="BH198" s="401">
        <v>2.2999999999999998</v>
      </c>
      <c r="BI198" s="401">
        <v>4.3999999999999997E-2</v>
      </c>
      <c r="BJ198" s="69" t="s">
        <v>1404</v>
      </c>
      <c r="BK198" s="69" t="s">
        <v>1393</v>
      </c>
      <c r="BL198" s="401"/>
      <c r="BM198" s="69">
        <v>25.9</v>
      </c>
      <c r="BN198" s="339">
        <v>2.4700000000000002</v>
      </c>
      <c r="BO198" s="143"/>
      <c r="BP198" s="143"/>
      <c r="BQ198" s="143">
        <v>47</v>
      </c>
      <c r="BR198" s="143"/>
      <c r="BS198" s="143"/>
      <c r="BT198" s="143"/>
      <c r="BU198" s="143"/>
      <c r="BV198" s="143"/>
      <c r="BW198" s="143"/>
      <c r="BX198" s="143">
        <v>1</v>
      </c>
      <c r="BY198" s="143"/>
      <c r="BZ198" s="143"/>
      <c r="CA198" s="143"/>
      <c r="CB198" s="143"/>
      <c r="CC198" s="143"/>
      <c r="CD198" s="143"/>
      <c r="CE198" s="143"/>
      <c r="CF198" s="141"/>
      <c r="CG198" s="143"/>
      <c r="CH198" s="143"/>
      <c r="CI198" s="143"/>
      <c r="CJ198" s="143"/>
      <c r="CK198" s="143"/>
      <c r="CL198" s="144"/>
      <c r="CM198" s="143"/>
      <c r="CN198" s="143">
        <v>1620</v>
      </c>
      <c r="CO198" s="141"/>
      <c r="CQ198" s="70"/>
      <c r="DA198" s="70"/>
      <c r="DB198" s="182"/>
      <c r="DC198" s="182"/>
      <c r="DD198" s="182"/>
      <c r="DE198" s="182"/>
      <c r="DF198" s="182"/>
      <c r="DG198" s="182"/>
      <c r="DH198" s="182"/>
      <c r="DI198" s="180"/>
      <c r="DJ198" s="180"/>
      <c r="DK198" s="180"/>
      <c r="DL198" s="180"/>
      <c r="DM198" s="180"/>
      <c r="DN198" s="180"/>
      <c r="DO198" s="180"/>
      <c r="DP198" s="180"/>
      <c r="DQ198" s="180"/>
      <c r="DR198" s="180"/>
      <c r="DS198" s="181"/>
      <c r="DT198" s="402">
        <f t="shared" ref="DT198:DT261" si="262">IF(AB198=1,1,0)</f>
        <v>0</v>
      </c>
      <c r="DU198" s="100">
        <f t="shared" ref="DU198:DU261" si="263">IF(L198&lt;10,1,IF(L198=10,1,0))</f>
        <v>0</v>
      </c>
      <c r="DV198" s="100">
        <f t="shared" ref="DV198:DV261" si="264">IF(DU198=1,0,IF(L198&lt;100,1,IF(L198=100,1,0)))</f>
        <v>1</v>
      </c>
      <c r="DW198" s="100">
        <f t="shared" ref="DW198:DW261" si="265">IF(DU198+DV198=1,0,IF(L198&lt;400,1,IF(L198=400,1,0)))</f>
        <v>0</v>
      </c>
      <c r="DX198" s="100">
        <f t="shared" ref="DX198:DX261" si="266">IF(DU198+DV198+DW198=1,0,IF(L198&lt;10000,1,0))</f>
        <v>0</v>
      </c>
      <c r="DY198" s="229">
        <f t="shared" ref="DY198:DY261" si="267">IF(DU198+DV198+DW198+DX198=1,0,1)</f>
        <v>0</v>
      </c>
      <c r="DZ198" s="100">
        <f t="shared" ref="DZ198:DZ261" si="268">IF(AF198&lt;20,1,IF(AF198=20,1,0))</f>
        <v>1</v>
      </c>
      <c r="EA198" s="400">
        <f t="shared" ref="EA198:EA261" si="269">IF(DZ198=1,0,IF(AF198&lt;100,1,0))</f>
        <v>0</v>
      </c>
      <c r="EB198" s="402">
        <f t="shared" ref="EB198:EB261" si="270">IF(DZ198+EA198=1,0,1)</f>
        <v>0</v>
      </c>
      <c r="EC198" s="19">
        <f t="shared" ref="EC198:EC261" si="271">IF(EE198+ED198=1,0,IF(AS198&gt;0,1,0))</f>
        <v>0</v>
      </c>
      <c r="ED198" s="19">
        <f t="shared" ref="ED198:ED261" si="272">IF(EE198=1,0,IF(AS198&gt;1000,1,IF(AS198=1000,1,0)))</f>
        <v>1</v>
      </c>
      <c r="EE198" s="19">
        <f t="shared" ref="EE198:EE261" si="273">IF(AU198+AX198&gt;14000,1,IF(AU198+AX198=14000,1,0))</f>
        <v>0</v>
      </c>
      <c r="EF198" s="402">
        <f t="shared" ref="EF198:EF261" si="274">IF(EE198+ED198+EC198=1,0,1)</f>
        <v>0</v>
      </c>
      <c r="EG198" s="400">
        <f t="shared" ref="EG198:EG261" si="275">IF(CN198&lt;1000,1,0)</f>
        <v>0</v>
      </c>
      <c r="EH198" s="400">
        <f t="shared" ref="EH198:EH261" si="276">IF(EG198=1,0,IF(CN198&lt;100000,1,0))</f>
        <v>1</v>
      </c>
      <c r="EI198" s="402">
        <f t="shared" ref="EI198:EI261" si="277">IF(EG198+EH198=1,0,1)</f>
        <v>0</v>
      </c>
      <c r="EJ198" s="229">
        <f t="shared" ref="EJ198:EJ261" si="278">SUM(DW198:DX198,EA198,EE198,ED198,EH198)</f>
        <v>2</v>
      </c>
      <c r="EK198" s="398">
        <f t="shared" ref="EK198:EK261" si="279">IF(ISNUMBER(AU198),AU198,"")</f>
        <v>1780</v>
      </c>
      <c r="EL198" s="398">
        <f t="shared" ref="EL198:EL261" si="280">IF(ISNUMBER(BB198),BB198,"")</f>
        <v>84.2</v>
      </c>
      <c r="EM198" s="398">
        <f t="shared" ref="EM198:EM261" si="281">IF(ISNUMBER(AV198),AV198,"")</f>
        <v>120</v>
      </c>
      <c r="EN198" s="398">
        <f t="shared" ref="EN198:EN261" si="282">IF(ISNUMBER(AW198),AW198,"")</f>
        <v>227</v>
      </c>
      <c r="EO198" s="398">
        <f t="shared" ref="EO198:EO261" si="283">IF(ISNUMBER(BF198),BF198,"")</f>
        <v>0.35</v>
      </c>
      <c r="EP198" s="398">
        <f t="shared" ref="EP198:EP261" si="284">IF(ISNUMBER(BE198),BE198,"")</f>
        <v>4.2</v>
      </c>
      <c r="EQ198" s="398">
        <f t="shared" ref="EQ198:EQ261" si="285">IF(ISNUMBER(AZ198),AZ198,"")</f>
        <v>1602</v>
      </c>
      <c r="ER198" s="398" t="str">
        <f t="shared" ref="ER198:ER261" si="286">IF(ISNUMBER(BL198),BL198,"")</f>
        <v/>
      </c>
      <c r="ES198" s="398" t="str">
        <f t="shared" ref="ES198:ES261" si="287">IF(ISNUMBER(BJ198),BJ198,"")</f>
        <v/>
      </c>
      <c r="ET198" s="398">
        <f t="shared" ref="ET198:ET261" si="288">IF(ISNUMBER(AY198),AY198,"")</f>
        <v>48</v>
      </c>
      <c r="EU198" s="172">
        <f t="shared" ref="EU198:EU261" si="289">IF(ISNUMBER(AX198),AX198,"")</f>
        <v>2680</v>
      </c>
      <c r="EV198" s="57">
        <f t="shared" ref="EV198:EV261" si="290">IF(ISNUMBER(EK198),EK198*EV$4,"")</f>
        <v>77.425640936415277</v>
      </c>
      <c r="EW198" s="57">
        <f t="shared" ref="EW198:EW261" si="291">IF(ISNUMBER(EL198),EL198*EW$4,"")</f>
        <v>2.1534526854219949</v>
      </c>
      <c r="EX198" s="57">
        <f t="shared" ref="EX198:EX261" si="292">IF(ISNUMBER(EM198),EM198*EX$4,"")</f>
        <v>9.8745114174038271</v>
      </c>
      <c r="EY198" s="57">
        <f t="shared" ref="EY198:EY261" si="293">IF(ISNUMBER(EN198),EN198*EY$4,"")</f>
        <v>11.327910574379958</v>
      </c>
      <c r="EZ198" s="57">
        <f t="shared" ref="EZ198:EZ261" si="294">IF(ISNUMBER(EO198),EO198*EZ$4,"")</f>
        <v>1.2763241863433311E-2</v>
      </c>
      <c r="FA198" s="57">
        <f t="shared" ref="FA198:FA261" si="295">IF(ISNUMBER(EP198),EP198*FA$4,"")</f>
        <v>0.22562449637389204</v>
      </c>
      <c r="FB198" s="57">
        <f t="shared" ref="FB198:FB261" si="296">IF(ISNUMBER(EQ198),EQ198*FB$4,"")</f>
        <v>26.254935091966022</v>
      </c>
      <c r="FC198" s="57" t="str">
        <f t="shared" ref="FC198:FC261" si="297">IF(ISNUMBER(ER198),ER198*FC$4,"")</f>
        <v/>
      </c>
      <c r="FD198" s="57" t="str">
        <f t="shared" ref="FD198:FD261" si="298">IF(ISNUMBER(ES198),ES198*FD$4,"")</f>
        <v/>
      </c>
      <c r="FE198" s="57">
        <f t="shared" ref="FE198:FE261" si="299">IF(ISNUMBER(ET198),ET198*FE$4,"")</f>
        <v>0.99934834160224684</v>
      </c>
      <c r="FF198" s="56">
        <f t="shared" ref="FF198:FF261" si="300">IF(ISNUMBER(EU198),EU198*FF$4,"")</f>
        <v>75.593038670916414</v>
      </c>
      <c r="FG198" s="59">
        <f t="shared" ref="FG198:FG261" si="301">IF(ISNUMBER(EV198),EV198/SUM($EV198:$FA198)*100,"")</f>
        <v>76.64394675446988</v>
      </c>
      <c r="FH198" s="59">
        <f t="shared" ref="FH198:FH261" si="302">IF(ISNUMBER(EW198),EW198/SUM($EV198:$FA198)*100,"")</f>
        <v>2.1317112905180577</v>
      </c>
      <c r="FI198" s="59">
        <f t="shared" ref="FI198:FI261" si="303">IF(ISNUMBER(EX198),EX198/SUM($EV198:$FA198)*100,"")</f>
        <v>9.7748177238007354</v>
      </c>
      <c r="FJ198" s="59">
        <f t="shared" ref="FJ198:FJ261" si="304">IF(ISNUMBER(EY198),EY198/SUM($EV198:$FA198)*100,"")</f>
        <v>11.213543270699997</v>
      </c>
      <c r="FK198" s="59">
        <f t="shared" ref="FK198:FK261" si="305">IF(ISNUMBER(EZ198),EZ198/SUM($EV198:$FA198)*100,"")</f>
        <v>1.2634383364017062E-2</v>
      </c>
      <c r="FL198" s="59">
        <f t="shared" ref="FL198:FL261" si="306">IF(ISNUMBER(FA198),FA198/SUM($EV198:$FA198)*100,"")</f>
        <v>0.22334657714730569</v>
      </c>
      <c r="FM198" s="59">
        <f t="shared" ref="FM198:FM261" si="307">IF(ISNUMBER(FB198),FB198/SUM($FB198:$FF198)*100,"")</f>
        <v>25.528068747665696</v>
      </c>
      <c r="FN198" s="59" t="str">
        <f t="shared" ref="FN198:FN261" si="308">IF(ISNUMBER(FC198),FC198/SUM($FB198:$FF198)*100,"")</f>
        <v/>
      </c>
      <c r="FO198" s="59" t="str">
        <f t="shared" ref="FO198:FO261" si="309">IF(ISNUMBER(FD198),FD198/SUM($FB198:$FF198)*100,"")</f>
        <v/>
      </c>
      <c r="FP198" s="59">
        <f t="shared" ref="FP198:FP261" si="310">IF(ISNUMBER(FE198),FE198/SUM($FB198:$FF198)*100,"")</f>
        <v>0.97168144114339572</v>
      </c>
      <c r="FQ198" s="66">
        <f t="shared" ref="FQ198:FQ261" si="311">IF(ISNUMBER(FF198),FF198/SUM($FB198:$FF198)*100,"")</f>
        <v>73.500249811190926</v>
      </c>
      <c r="FR198" s="331">
        <f t="shared" si="247"/>
        <v>-0.8963769181317558</v>
      </c>
      <c r="FS198" s="331">
        <f t="shared" ref="FS198:FS261" si="312">ABS(AT198)</f>
        <v>0.8963769181317558</v>
      </c>
      <c r="FT198" s="400">
        <f t="shared" ref="FT198:FT261" si="313">IF(FS198=0,1,0)</f>
        <v>0</v>
      </c>
      <c r="FU198" s="400">
        <f t="shared" ref="FU198:FU261" si="314">IF(FT198=1,0,IF(FS198&lt;5,1,0))</f>
        <v>1</v>
      </c>
      <c r="FV198" s="400">
        <f t="shared" ref="FV198:FV261" si="315">IF(FT198+FU198=1,0,IF(FS198&lt;10,1,0))</f>
        <v>0</v>
      </c>
      <c r="FW198" s="402">
        <f t="shared" ref="FW198:FW261" si="316">IF(FT198+FU198+FV198=1,0,1)</f>
        <v>0</v>
      </c>
      <c r="FX198" s="222">
        <f t="shared" ref="FX198:FX261" si="317">IF(ISNUMBER(FG198),IF(FG198&gt;20,FG198,0),0)</f>
        <v>76.64394675446988</v>
      </c>
      <c r="FY198" s="222">
        <f t="shared" ref="FY198:FY261" si="318">IF(ISNUMBER(FJ198),IF(FJ198&gt;20,FJ198,0),0)</f>
        <v>0</v>
      </c>
      <c r="FZ198" s="222">
        <f t="shared" ref="FZ198:FZ261" si="319">IF(ISNUMBER(FI198),IF(FI198&gt;20,FI198,0),0)</f>
        <v>0</v>
      </c>
      <c r="GA198" s="221">
        <f t="shared" ref="GA198:GA261" si="320">IF(ISNUMBER(FQ198),IF(FQ198&gt;20,FQ198,0),0)</f>
        <v>73.500249811190926</v>
      </c>
      <c r="GB198" s="222">
        <f t="shared" ref="GB198:GB261" si="321">IF(ISNUMBER(FM198),IF(FM198&gt;20,FM198,0),0)</f>
        <v>25.528068747665696</v>
      </c>
      <c r="GC198" s="222">
        <f t="shared" ref="GC198:GC261" si="322">IF(ISNUMBER(FP198),IF(FP198&gt;20,FP198,0),0)</f>
        <v>0</v>
      </c>
      <c r="GD198" s="222">
        <f t="shared" ref="GD198:GD261" si="323">IF(ISNUMBER(FH198),IF(FH198&gt;20,FH198,0),0)</f>
        <v>0</v>
      </c>
      <c r="GE198" s="222">
        <f t="shared" ref="GE198:GE261" si="324">IF(ISNUMBER(FL198),IF(FL198&gt;20,FL198,0),0)</f>
        <v>0</v>
      </c>
      <c r="GF198" s="222">
        <f t="shared" ref="GF198:GF261" si="325">IF(ISNUMBER(FK198),IF(FK198&gt;20,FK198,0),0)</f>
        <v>0</v>
      </c>
      <c r="GG198" s="398">
        <f t="shared" ref="GG198:GG261" si="326">IF(GD198&gt;20,GD198,IF(GE198&gt;20,GE198,IF(GF198&gt;20,GF198,0)))</f>
        <v>0</v>
      </c>
      <c r="GH198" s="399">
        <f t="shared" ref="GH198:GH261" si="327">IF(ISNUMBER(FO198),IF(FO198&gt;20,FO198,0),0)</f>
        <v>0</v>
      </c>
      <c r="GI198" s="398" t="str">
        <f t="shared" ref="GI198:GI261" si="328">IF(ISNUMBER(FR198),IF(GG198&gt;0,"K/Fe/Mn",IF(FY198+FZ198=0,"Na",IF(FX198+FZ198=0,"Ca",IF(FX198+FY198=0,"Mg",IF(FZ198=0,IF(FX198&gt;FY198,"Na-Ca","Ca-Na"),IF(FY198=0,IF(FX198&gt;FZ198,"Na-Mg","Mg-Na"),IF(FX198=0,IF(FY198&gt;FZ198,"Ca-Mg","Mg-Ca"),IF(FX198&gt;FY198,IF(FX198&gt;FZ198,IF(FY198&gt;FZ198,"Na-Ca-Mg","Na-Mg-Ca"),"Mg-Na-Ca"),IF(FY198&gt;FX198,IF(FY198&gt;FZ198,IF(FX198&gt;FZ198,"Ca-Na-Mg","Ca-Mg-Na"),"Mg-Ca-Na"),"x"))))))))),"")</f>
        <v>Na</v>
      </c>
      <c r="GJ198" s="398" t="str">
        <f t="shared" ref="GJ198:GJ261" si="329">IF(ISNUMBER(FR198),IF(GH198&gt;0,"NO3",IF(GB198+GC198=0,"Cl",IF(GA198+GC198=0,"HCO3",IF(GA198+GB198=0,"SO4",IF(GC198=0,IF(GA198&gt;GB198,"Cl-HCO3","HCO3-Cl"),IF(GB198=0,IF(GA198&gt;GC198,"Cl-SO4","SO4-Cl"),IF(GA198=0,IF(GB198&gt;GC198,"HCO3-SO4","SO4-HCO3"),IF(GA198&gt;GB198,IF(GA198&gt;GC198,IF(GB198&gt;GC198,"Cl-HCO3-SO4","Cl-SO4-HCO3"),"SO4-Cl-HCO3"),IF(GB198&gt;GA198,IF(GB198&gt;GC198,IF(GA198&gt;GC198,"HCO3-Cl-SO4","HCO3-SO4-Cl"),"SO4-HCO3-Cl"),"x"))))))))),"")</f>
        <v>Cl-HCO3</v>
      </c>
    </row>
    <row r="199" spans="1:192">
      <c r="A199" s="402">
        <f t="shared" si="256"/>
        <v>194</v>
      </c>
      <c r="B199" s="382" t="s">
        <v>151</v>
      </c>
      <c r="C199" s="398" t="s">
        <v>1046</v>
      </c>
      <c r="F199" s="400">
        <v>3464122</v>
      </c>
      <c r="G199" s="400">
        <v>5556233</v>
      </c>
      <c r="H199" s="409">
        <f t="shared" si="257"/>
        <v>464061.92120000004</v>
      </c>
      <c r="I199" s="405">
        <f t="shared" si="258"/>
        <v>5554450.2968000006</v>
      </c>
      <c r="J199" s="400">
        <v>143.4</v>
      </c>
      <c r="K199" s="377" t="s">
        <v>1355</v>
      </c>
      <c r="L199" s="386">
        <v>5.5</v>
      </c>
      <c r="M199" s="378"/>
      <c r="O199" s="386"/>
      <c r="P199" s="386"/>
      <c r="Q199" s="399" t="s">
        <v>1373</v>
      </c>
      <c r="R199" s="399" t="s">
        <v>277</v>
      </c>
      <c r="S199" s="64" t="s">
        <v>1351</v>
      </c>
      <c r="T199" s="499" t="str">
        <f t="shared" si="259"/>
        <v>-</v>
      </c>
      <c r="U199" s="499" t="str">
        <f t="shared" si="260"/>
        <v>M</v>
      </c>
      <c r="V199" s="499" t="str">
        <f t="shared" si="261"/>
        <v>-</v>
      </c>
      <c r="W199" s="499" t="str">
        <f t="shared" ref="W199:W262" si="330">IF(EH199=1,"A","-")</f>
        <v>A</v>
      </c>
      <c r="X199" s="529" t="str">
        <f t="shared" si="255"/>
        <v>Na</v>
      </c>
      <c r="Y199" s="530" t="str">
        <f t="shared" si="252"/>
        <v>Cl-HCO3</v>
      </c>
      <c r="Z199" s="172" t="s">
        <v>1413</v>
      </c>
      <c r="AA199" s="377" t="s">
        <v>1467</v>
      </c>
      <c r="AB199" s="405">
        <v>1</v>
      </c>
      <c r="AC199" s="117"/>
      <c r="AD199" s="380" t="s">
        <v>1625</v>
      </c>
      <c r="AE199" s="118"/>
      <c r="AF199" s="379">
        <v>18</v>
      </c>
      <c r="AG199" s="377"/>
      <c r="AH199" s="377"/>
      <c r="AI199" s="379"/>
      <c r="AJ199" s="377"/>
      <c r="AK199" s="377"/>
      <c r="AL199" s="377"/>
      <c r="AM199" s="379"/>
      <c r="AN199" s="117"/>
      <c r="AO199" s="116"/>
      <c r="AP199" s="378"/>
      <c r="AQ199" s="117"/>
      <c r="AR199" s="384">
        <v>6110</v>
      </c>
      <c r="AS199" s="507">
        <f t="shared" si="253"/>
        <v>6068</v>
      </c>
      <c r="AT199" s="509">
        <f t="shared" si="254"/>
        <v>2.4885681341352245E-2</v>
      </c>
      <c r="AU199" s="117">
        <v>1631</v>
      </c>
      <c r="AV199" s="117">
        <v>142</v>
      </c>
      <c r="AW199" s="116">
        <v>199</v>
      </c>
      <c r="AX199" s="117">
        <v>2452</v>
      </c>
      <c r="AY199" s="117">
        <v>26</v>
      </c>
      <c r="AZ199" s="118">
        <v>1533</v>
      </c>
      <c r="BA199" s="117"/>
      <c r="BB199" s="117">
        <v>80</v>
      </c>
      <c r="BC199" s="117"/>
      <c r="BD199" s="117"/>
      <c r="BE199" s="117">
        <v>5</v>
      </c>
      <c r="BF199" s="117"/>
      <c r="BG199" s="117"/>
      <c r="BH199" s="117"/>
      <c r="BI199" s="117"/>
      <c r="BJ199" s="117"/>
      <c r="BK199" s="117"/>
      <c r="BL199" s="116"/>
      <c r="BM199" s="117"/>
      <c r="BN199" s="118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247"/>
      <c r="CG199" s="114"/>
      <c r="CH199" s="114"/>
      <c r="CI199" s="114"/>
      <c r="CJ199" s="114"/>
      <c r="CK199" s="114"/>
      <c r="CL199" s="137"/>
      <c r="CM199" s="114"/>
      <c r="CN199" s="114">
        <v>1333</v>
      </c>
      <c r="CO199" s="247"/>
      <c r="CP199" s="117"/>
      <c r="CQ199" s="118"/>
      <c r="CR199" s="117"/>
      <c r="CS199" s="117"/>
      <c r="CT199" s="117"/>
      <c r="CU199" s="117"/>
      <c r="CV199" s="117"/>
      <c r="CW199" s="117"/>
      <c r="CX199" s="117"/>
      <c r="CY199" s="117"/>
      <c r="CZ199" s="117"/>
      <c r="DA199" s="118"/>
      <c r="DB199" s="111"/>
      <c r="DC199" s="111"/>
      <c r="DD199" s="121"/>
      <c r="DE199" s="111"/>
      <c r="DF199" s="111"/>
      <c r="DG199" s="111"/>
      <c r="DH199" s="111"/>
      <c r="DI199" s="111"/>
      <c r="DJ199" s="111"/>
      <c r="DK199" s="244"/>
      <c r="DL199" s="244"/>
      <c r="DM199" s="244"/>
      <c r="DN199" s="111"/>
      <c r="DO199" s="121"/>
      <c r="DP199" s="244"/>
      <c r="DQ199" s="241"/>
      <c r="DR199" s="241"/>
      <c r="DS199" s="472"/>
      <c r="DT199" s="402">
        <f t="shared" si="262"/>
        <v>1</v>
      </c>
      <c r="DU199" s="100">
        <f t="shared" si="263"/>
        <v>1</v>
      </c>
      <c r="DV199" s="100">
        <f t="shared" si="264"/>
        <v>0</v>
      </c>
      <c r="DW199" s="100">
        <f t="shared" si="265"/>
        <v>0</v>
      </c>
      <c r="DX199" s="100">
        <f t="shared" si="266"/>
        <v>0</v>
      </c>
      <c r="DY199" s="229">
        <f t="shared" si="267"/>
        <v>0</v>
      </c>
      <c r="DZ199" s="100">
        <f t="shared" si="268"/>
        <v>1</v>
      </c>
      <c r="EA199" s="400">
        <f t="shared" si="269"/>
        <v>0</v>
      </c>
      <c r="EB199" s="402">
        <f t="shared" si="270"/>
        <v>0</v>
      </c>
      <c r="EC199" s="19">
        <f t="shared" si="271"/>
        <v>0</v>
      </c>
      <c r="ED199" s="19">
        <f t="shared" si="272"/>
        <v>1</v>
      </c>
      <c r="EE199" s="19">
        <f t="shared" si="273"/>
        <v>0</v>
      </c>
      <c r="EF199" s="402">
        <f t="shared" si="274"/>
        <v>0</v>
      </c>
      <c r="EG199" s="400">
        <f t="shared" si="275"/>
        <v>0</v>
      </c>
      <c r="EH199" s="400">
        <f t="shared" si="276"/>
        <v>1</v>
      </c>
      <c r="EI199" s="402">
        <f t="shared" si="277"/>
        <v>0</v>
      </c>
      <c r="EJ199" s="229">
        <f t="shared" si="278"/>
        <v>2</v>
      </c>
      <c r="EK199" s="398">
        <f t="shared" si="279"/>
        <v>1631</v>
      </c>
      <c r="EL199" s="398">
        <f t="shared" si="280"/>
        <v>80</v>
      </c>
      <c r="EM199" s="398">
        <f t="shared" si="281"/>
        <v>142</v>
      </c>
      <c r="EN199" s="398">
        <f t="shared" si="282"/>
        <v>199</v>
      </c>
      <c r="EO199" s="398" t="str">
        <f t="shared" si="283"/>
        <v/>
      </c>
      <c r="EP199" s="398">
        <f t="shared" si="284"/>
        <v>5</v>
      </c>
      <c r="EQ199" s="398">
        <f t="shared" si="285"/>
        <v>1533</v>
      </c>
      <c r="ER199" s="398" t="str">
        <f t="shared" si="286"/>
        <v/>
      </c>
      <c r="ES199" s="398" t="str">
        <f t="shared" si="287"/>
        <v/>
      </c>
      <c r="ET199" s="398">
        <f t="shared" si="288"/>
        <v>26</v>
      </c>
      <c r="EU199" s="172">
        <f t="shared" si="289"/>
        <v>2452</v>
      </c>
      <c r="EV199" s="57">
        <f t="shared" si="290"/>
        <v>70.944505824322093</v>
      </c>
      <c r="EW199" s="57">
        <f t="shared" si="291"/>
        <v>2.0460358056265986</v>
      </c>
      <c r="EX199" s="57">
        <f t="shared" si="292"/>
        <v>11.684838510594529</v>
      </c>
      <c r="EY199" s="57">
        <f t="shared" si="293"/>
        <v>9.9306352612405799</v>
      </c>
      <c r="EZ199" s="57" t="str">
        <f t="shared" si="294"/>
        <v/>
      </c>
      <c r="FA199" s="57">
        <f t="shared" si="295"/>
        <v>0.26860059092130006</v>
      </c>
      <c r="FB199" s="57">
        <f t="shared" si="296"/>
        <v>25.124104554297073</v>
      </c>
      <c r="FC199" s="57" t="str">
        <f t="shared" si="297"/>
        <v/>
      </c>
      <c r="FD199" s="57" t="str">
        <f t="shared" si="298"/>
        <v/>
      </c>
      <c r="FE199" s="57">
        <f t="shared" si="299"/>
        <v>0.54131368503455035</v>
      </c>
      <c r="FF199" s="56">
        <f t="shared" si="300"/>
        <v>69.161989112345907</v>
      </c>
      <c r="FG199" s="59">
        <f t="shared" si="301"/>
        <v>74.777120394117858</v>
      </c>
      <c r="FH199" s="59">
        <f t="shared" si="302"/>
        <v>2.1565682076477843</v>
      </c>
      <c r="FI199" s="59">
        <f t="shared" si="303"/>
        <v>12.316085170234549</v>
      </c>
      <c r="FJ199" s="59">
        <f t="shared" si="304"/>
        <v>10.467115104849695</v>
      </c>
      <c r="FK199" s="59" t="str">
        <f t="shared" si="305"/>
        <v/>
      </c>
      <c r="FL199" s="59">
        <f t="shared" si="306"/>
        <v>0.28311112315010867</v>
      </c>
      <c r="FM199" s="59">
        <f t="shared" si="307"/>
        <v>26.494560228902664</v>
      </c>
      <c r="FN199" s="59" t="str">
        <f t="shared" si="308"/>
        <v/>
      </c>
      <c r="FO199" s="59" t="str">
        <f t="shared" si="309"/>
        <v/>
      </c>
      <c r="FP199" s="59">
        <f t="shared" si="310"/>
        <v>0.5708409627050447</v>
      </c>
      <c r="FQ199" s="66">
        <f t="shared" si="311"/>
        <v>72.934598808392309</v>
      </c>
      <c r="FR199" s="331">
        <f t="shared" ref="FR199:FR262" si="331">IFERROR((SUM(EV199:FA199)-SUM(FB199:FF199))/SUM(EV199:FF199)*100,"")</f>
        <v>2.4885681341352245E-2</v>
      </c>
      <c r="FS199" s="331">
        <f t="shared" si="312"/>
        <v>2.4885681341352245E-2</v>
      </c>
      <c r="FT199" s="400">
        <f t="shared" si="313"/>
        <v>0</v>
      </c>
      <c r="FU199" s="400">
        <f t="shared" si="314"/>
        <v>1</v>
      </c>
      <c r="FV199" s="400">
        <f t="shared" si="315"/>
        <v>0</v>
      </c>
      <c r="FW199" s="402">
        <f t="shared" si="316"/>
        <v>0</v>
      </c>
      <c r="FX199" s="222">
        <f t="shared" si="317"/>
        <v>74.777120394117858</v>
      </c>
      <c r="FY199" s="222">
        <f t="shared" si="318"/>
        <v>0</v>
      </c>
      <c r="FZ199" s="222">
        <f t="shared" si="319"/>
        <v>0</v>
      </c>
      <c r="GA199" s="221">
        <f t="shared" si="320"/>
        <v>72.934598808392309</v>
      </c>
      <c r="GB199" s="222">
        <f t="shared" si="321"/>
        <v>26.494560228902664</v>
      </c>
      <c r="GC199" s="222">
        <f t="shared" si="322"/>
        <v>0</v>
      </c>
      <c r="GD199" s="222">
        <f t="shared" si="323"/>
        <v>0</v>
      </c>
      <c r="GE199" s="222">
        <f t="shared" si="324"/>
        <v>0</v>
      </c>
      <c r="GF199" s="222">
        <f t="shared" si="325"/>
        <v>0</v>
      </c>
      <c r="GG199" s="398">
        <f t="shared" si="326"/>
        <v>0</v>
      </c>
      <c r="GH199" s="399">
        <f t="shared" si="327"/>
        <v>0</v>
      </c>
      <c r="GI199" s="398" t="str">
        <f t="shared" si="328"/>
        <v>Na</v>
      </c>
      <c r="GJ199" s="398" t="str">
        <f t="shared" si="329"/>
        <v>Cl-HCO3</v>
      </c>
    </row>
    <row r="200" spans="1:192" s="69" customFormat="1">
      <c r="A200" s="402">
        <f t="shared" si="256"/>
        <v>195</v>
      </c>
      <c r="B200" s="64" t="s">
        <v>151</v>
      </c>
      <c r="C200" s="398" t="s">
        <v>1046</v>
      </c>
      <c r="D200" s="398"/>
      <c r="E200" s="398"/>
      <c r="F200" s="400">
        <v>3464122</v>
      </c>
      <c r="G200" s="400">
        <v>5556233</v>
      </c>
      <c r="H200" s="409">
        <f t="shared" si="257"/>
        <v>464061.92120000004</v>
      </c>
      <c r="I200" s="405">
        <f t="shared" si="258"/>
        <v>5554450.2968000006</v>
      </c>
      <c r="J200" s="400">
        <v>143.4</v>
      </c>
      <c r="K200" s="400" t="s">
        <v>1356</v>
      </c>
      <c r="L200" s="19">
        <v>5.5</v>
      </c>
      <c r="M200" s="19"/>
      <c r="N200" s="408"/>
      <c r="O200" s="19"/>
      <c r="P200" s="19"/>
      <c r="Q200" s="399" t="s">
        <v>1373</v>
      </c>
      <c r="R200" s="399" t="s">
        <v>277</v>
      </c>
      <c r="S200" s="64" t="s">
        <v>1351</v>
      </c>
      <c r="T200" s="499" t="str">
        <f t="shared" si="259"/>
        <v>-</v>
      </c>
      <c r="U200" s="499" t="str">
        <f t="shared" si="260"/>
        <v>M</v>
      </c>
      <c r="V200" s="499" t="str">
        <f t="shared" si="261"/>
        <v>-</v>
      </c>
      <c r="W200" s="499" t="str">
        <f t="shared" si="330"/>
        <v>A</v>
      </c>
      <c r="X200" s="529" t="str">
        <f t="shared" si="255"/>
        <v>Na</v>
      </c>
      <c r="Y200" s="530" t="str">
        <f t="shared" si="252"/>
        <v>Cl-HCO3</v>
      </c>
      <c r="Z200" s="172"/>
      <c r="AA200" s="392" t="s">
        <v>1626</v>
      </c>
      <c r="AB200" s="200">
        <v>2</v>
      </c>
      <c r="AC200" s="398" t="s">
        <v>279</v>
      </c>
      <c r="AD200" s="2" t="s">
        <v>1627</v>
      </c>
      <c r="AE200" s="172"/>
      <c r="AF200" s="391">
        <v>18.899999999999999</v>
      </c>
      <c r="AG200" s="400">
        <v>9073.0800000000017</v>
      </c>
      <c r="AH200" s="400"/>
      <c r="AI200" s="391"/>
      <c r="AJ200" s="400"/>
      <c r="AK200" s="400"/>
      <c r="AL200" s="400"/>
      <c r="AM200" s="391"/>
      <c r="AN200" s="398"/>
      <c r="AO200" s="399"/>
      <c r="AP200" s="19"/>
      <c r="AQ200" s="398"/>
      <c r="AS200" s="507">
        <f t="shared" si="253"/>
        <v>6181.3899999999994</v>
      </c>
      <c r="AT200" s="509">
        <f t="shared" si="254"/>
        <v>-0.15125501456913748</v>
      </c>
      <c r="AU200" s="398">
        <v>1655</v>
      </c>
      <c r="AV200" s="398">
        <v>116</v>
      </c>
      <c r="AW200" s="399">
        <v>255</v>
      </c>
      <c r="AX200" s="398">
        <v>2530</v>
      </c>
      <c r="AY200" s="398">
        <v>26.4</v>
      </c>
      <c r="AZ200" s="172">
        <v>1517</v>
      </c>
      <c r="BA200" s="398"/>
      <c r="BB200" s="398">
        <v>76.599999999999994</v>
      </c>
      <c r="BC200" s="398"/>
      <c r="BD200" s="398"/>
      <c r="BE200" s="398">
        <v>4.9000000000000004</v>
      </c>
      <c r="BF200" s="398"/>
      <c r="BG200" s="398">
        <v>0.49</v>
      </c>
      <c r="BH200" s="398"/>
      <c r="BI200" s="398"/>
      <c r="BJ200" s="398"/>
      <c r="BK200" s="398"/>
      <c r="BL200" s="399"/>
      <c r="BM200" s="398"/>
      <c r="BN200" s="172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49"/>
      <c r="CG200" s="138"/>
      <c r="CH200" s="138"/>
      <c r="CI200" s="138"/>
      <c r="CJ200" s="138"/>
      <c r="CK200" s="138"/>
      <c r="CL200" s="139"/>
      <c r="CM200" s="138"/>
      <c r="CN200" s="138">
        <v>1605</v>
      </c>
      <c r="CO200" s="149"/>
      <c r="CP200" s="398"/>
      <c r="CQ200" s="172"/>
      <c r="CR200" s="398"/>
      <c r="CS200" s="398"/>
      <c r="CT200" s="398"/>
      <c r="CU200" s="398"/>
      <c r="CV200" s="398"/>
      <c r="CW200" s="398"/>
      <c r="CX200" s="398"/>
      <c r="CY200" s="398"/>
      <c r="CZ200" s="398"/>
      <c r="DA200" s="172"/>
      <c r="DB200" s="241"/>
      <c r="DC200" s="241"/>
      <c r="DD200" s="241"/>
      <c r="DE200" s="241"/>
      <c r="DF200" s="241"/>
      <c r="DG200" s="241"/>
      <c r="DH200" s="241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472"/>
      <c r="DT200" s="402">
        <f t="shared" si="262"/>
        <v>0</v>
      </c>
      <c r="DU200" s="100">
        <f t="shared" si="263"/>
        <v>1</v>
      </c>
      <c r="DV200" s="100">
        <f t="shared" si="264"/>
        <v>0</v>
      </c>
      <c r="DW200" s="100">
        <f t="shared" si="265"/>
        <v>0</v>
      </c>
      <c r="DX200" s="100">
        <f t="shared" si="266"/>
        <v>0</v>
      </c>
      <c r="DY200" s="229">
        <f t="shared" si="267"/>
        <v>0</v>
      </c>
      <c r="DZ200" s="100">
        <f t="shared" si="268"/>
        <v>1</v>
      </c>
      <c r="EA200" s="400">
        <f t="shared" si="269"/>
        <v>0</v>
      </c>
      <c r="EB200" s="402">
        <f t="shared" si="270"/>
        <v>0</v>
      </c>
      <c r="EC200" s="19">
        <f t="shared" si="271"/>
        <v>0</v>
      </c>
      <c r="ED200" s="19">
        <f t="shared" si="272"/>
        <v>1</v>
      </c>
      <c r="EE200" s="19">
        <f t="shared" si="273"/>
        <v>0</v>
      </c>
      <c r="EF200" s="402">
        <f t="shared" si="274"/>
        <v>0</v>
      </c>
      <c r="EG200" s="400">
        <f t="shared" si="275"/>
        <v>0</v>
      </c>
      <c r="EH200" s="400">
        <f t="shared" si="276"/>
        <v>1</v>
      </c>
      <c r="EI200" s="402">
        <f t="shared" si="277"/>
        <v>0</v>
      </c>
      <c r="EJ200" s="229">
        <f t="shared" si="278"/>
        <v>2</v>
      </c>
      <c r="EK200" s="398">
        <f t="shared" si="279"/>
        <v>1655</v>
      </c>
      <c r="EL200" s="398">
        <f t="shared" si="280"/>
        <v>76.599999999999994</v>
      </c>
      <c r="EM200" s="398">
        <f t="shared" si="281"/>
        <v>116</v>
      </c>
      <c r="EN200" s="398">
        <f t="shared" si="282"/>
        <v>255</v>
      </c>
      <c r="EO200" s="398" t="str">
        <f t="shared" si="283"/>
        <v/>
      </c>
      <c r="EP200" s="398">
        <f t="shared" si="284"/>
        <v>4.9000000000000004</v>
      </c>
      <c r="EQ200" s="398">
        <f t="shared" si="285"/>
        <v>1517</v>
      </c>
      <c r="ER200" s="398" t="str">
        <f t="shared" si="286"/>
        <v/>
      </c>
      <c r="ES200" s="398" t="str">
        <f t="shared" si="287"/>
        <v/>
      </c>
      <c r="ET200" s="398">
        <f t="shared" si="288"/>
        <v>26.4</v>
      </c>
      <c r="EU200" s="172">
        <f t="shared" si="289"/>
        <v>2530</v>
      </c>
      <c r="EV200" s="57">
        <f t="shared" si="290"/>
        <v>71.988447050431063</v>
      </c>
      <c r="EW200" s="57">
        <f t="shared" si="291"/>
        <v>1.9590792838874678</v>
      </c>
      <c r="EX200" s="57">
        <f t="shared" si="292"/>
        <v>9.5453610368236994</v>
      </c>
      <c r="EY200" s="57">
        <f t="shared" si="293"/>
        <v>12.725185887519336</v>
      </c>
      <c r="EZ200" s="57" t="str">
        <f t="shared" si="294"/>
        <v/>
      </c>
      <c r="FA200" s="57">
        <f t="shared" si="295"/>
        <v>0.26322857910287406</v>
      </c>
      <c r="FB200" s="57">
        <f t="shared" si="296"/>
        <v>24.861882980344856</v>
      </c>
      <c r="FC200" s="57" t="str">
        <f t="shared" si="297"/>
        <v/>
      </c>
      <c r="FD200" s="57" t="str">
        <f t="shared" si="298"/>
        <v/>
      </c>
      <c r="FE200" s="57">
        <f t="shared" si="299"/>
        <v>0.54964158788123574</v>
      </c>
      <c r="FF200" s="56">
        <f t="shared" si="300"/>
        <v>71.362085013962144</v>
      </c>
      <c r="FG200" s="59">
        <f t="shared" si="301"/>
        <v>74.613884430665465</v>
      </c>
      <c r="FH200" s="59">
        <f t="shared" si="302"/>
        <v>2.0305274147126515</v>
      </c>
      <c r="FI200" s="59">
        <f t="shared" si="303"/>
        <v>9.8934828355388991</v>
      </c>
      <c r="FJ200" s="59">
        <f t="shared" si="304"/>
        <v>13.189276725263344</v>
      </c>
      <c r="FK200" s="59" t="str">
        <f t="shared" si="305"/>
        <v/>
      </c>
      <c r="FL200" s="59">
        <f t="shared" si="306"/>
        <v>0.27282859381965957</v>
      </c>
      <c r="FM200" s="59">
        <f t="shared" si="307"/>
        <v>25.690767439267692</v>
      </c>
      <c r="FN200" s="59" t="str">
        <f t="shared" si="308"/>
        <v/>
      </c>
      <c r="FO200" s="59" t="str">
        <f t="shared" si="309"/>
        <v/>
      </c>
      <c r="FP200" s="59">
        <f t="shared" si="310"/>
        <v>0.56796640143347565</v>
      </c>
      <c r="FQ200" s="66">
        <f t="shared" si="311"/>
        <v>73.741266159298817</v>
      </c>
      <c r="FR200" s="331">
        <f t="shared" si="331"/>
        <v>-0.15125501456913748</v>
      </c>
      <c r="FS200" s="331">
        <f t="shared" si="312"/>
        <v>0.15125501456913748</v>
      </c>
      <c r="FT200" s="400">
        <f t="shared" si="313"/>
        <v>0</v>
      </c>
      <c r="FU200" s="400">
        <f t="shared" si="314"/>
        <v>1</v>
      </c>
      <c r="FV200" s="400">
        <f t="shared" si="315"/>
        <v>0</v>
      </c>
      <c r="FW200" s="402">
        <f t="shared" si="316"/>
        <v>0</v>
      </c>
      <c r="FX200" s="222">
        <f t="shared" si="317"/>
        <v>74.613884430665465</v>
      </c>
      <c r="FY200" s="222">
        <f t="shared" si="318"/>
        <v>0</v>
      </c>
      <c r="FZ200" s="222">
        <f t="shared" si="319"/>
        <v>0</v>
      </c>
      <c r="GA200" s="221">
        <f t="shared" si="320"/>
        <v>73.741266159298817</v>
      </c>
      <c r="GB200" s="222">
        <f t="shared" si="321"/>
        <v>25.690767439267692</v>
      </c>
      <c r="GC200" s="222">
        <f t="shared" si="322"/>
        <v>0</v>
      </c>
      <c r="GD200" s="222">
        <f t="shared" si="323"/>
        <v>0</v>
      </c>
      <c r="GE200" s="222">
        <f t="shared" si="324"/>
        <v>0</v>
      </c>
      <c r="GF200" s="222">
        <f t="shared" si="325"/>
        <v>0</v>
      </c>
      <c r="GG200" s="398">
        <f t="shared" si="326"/>
        <v>0</v>
      </c>
      <c r="GH200" s="399">
        <f t="shared" si="327"/>
        <v>0</v>
      </c>
      <c r="GI200" s="398" t="str">
        <f t="shared" si="328"/>
        <v>Na</v>
      </c>
      <c r="GJ200" s="398" t="str">
        <f t="shared" si="329"/>
        <v>Cl-HCO3</v>
      </c>
    </row>
    <row r="201" spans="1:192">
      <c r="A201" s="402">
        <f t="shared" si="256"/>
        <v>196</v>
      </c>
      <c r="B201" s="64" t="s">
        <v>151</v>
      </c>
      <c r="C201" s="398" t="s">
        <v>1046</v>
      </c>
      <c r="F201" s="400">
        <v>3464122</v>
      </c>
      <c r="G201" s="400">
        <v>5556233</v>
      </c>
      <c r="H201" s="409">
        <f t="shared" si="257"/>
        <v>464061.92120000004</v>
      </c>
      <c r="I201" s="405">
        <f t="shared" si="258"/>
        <v>5554450.2968000006</v>
      </c>
      <c r="J201" s="400">
        <v>143.4</v>
      </c>
      <c r="K201" s="400" t="s">
        <v>1356</v>
      </c>
      <c r="L201" s="19">
        <v>5.5</v>
      </c>
      <c r="Q201" s="399" t="s">
        <v>1373</v>
      </c>
      <c r="R201" s="399" t="s">
        <v>277</v>
      </c>
      <c r="S201" s="64" t="s">
        <v>1351</v>
      </c>
      <c r="T201" s="499" t="str">
        <f t="shared" si="259"/>
        <v>-</v>
      </c>
      <c r="U201" s="499" t="str">
        <f t="shared" si="260"/>
        <v>M</v>
      </c>
      <c r="V201" s="499" t="str">
        <f t="shared" si="261"/>
        <v>-</v>
      </c>
      <c r="W201" s="499" t="str">
        <f t="shared" si="330"/>
        <v>A</v>
      </c>
      <c r="X201" s="529" t="str">
        <f t="shared" si="255"/>
        <v>Na</v>
      </c>
      <c r="Y201" s="530" t="str">
        <f t="shared" si="252"/>
        <v>Cl-HCO3</v>
      </c>
      <c r="AA201" s="392" t="s">
        <v>1628</v>
      </c>
      <c r="AB201" s="200">
        <v>3</v>
      </c>
      <c r="AC201" s="398" t="s">
        <v>1629</v>
      </c>
      <c r="AD201" s="2" t="s">
        <v>1627</v>
      </c>
      <c r="AF201" s="391">
        <v>19.399999999999999</v>
      </c>
      <c r="AG201" s="400">
        <v>9100</v>
      </c>
      <c r="AR201" s="69"/>
      <c r="AS201" s="507">
        <f t="shared" si="253"/>
        <v>6437.1</v>
      </c>
      <c r="AT201" s="509">
        <f t="shared" si="254"/>
        <v>-0.97539174324999278</v>
      </c>
      <c r="AU201" s="398">
        <v>1730</v>
      </c>
      <c r="AV201" s="398">
        <v>114</v>
      </c>
      <c r="AW201" s="399">
        <v>251</v>
      </c>
      <c r="AX201" s="398">
        <v>2650</v>
      </c>
      <c r="AY201" s="398">
        <v>37.200000000000003</v>
      </c>
      <c r="AZ201" s="172">
        <v>1574</v>
      </c>
      <c r="BB201" s="398">
        <v>75</v>
      </c>
      <c r="BE201" s="398">
        <v>5.3</v>
      </c>
      <c r="BG201" s="398">
        <v>0.6</v>
      </c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49"/>
      <c r="CG201" s="138"/>
      <c r="CH201" s="138"/>
      <c r="CI201" s="138"/>
      <c r="CJ201" s="138"/>
      <c r="CK201" s="138"/>
      <c r="CL201" s="139"/>
      <c r="CM201" s="138"/>
      <c r="CN201" s="138">
        <v>1672</v>
      </c>
      <c r="CO201" s="149"/>
      <c r="DB201" s="241"/>
      <c r="DC201" s="241"/>
      <c r="DD201" s="241"/>
      <c r="DE201" s="241"/>
      <c r="DF201" s="241"/>
      <c r="DG201" s="241"/>
      <c r="DH201" s="241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472"/>
      <c r="DT201" s="402">
        <f t="shared" si="262"/>
        <v>0</v>
      </c>
      <c r="DU201" s="100">
        <f t="shared" si="263"/>
        <v>1</v>
      </c>
      <c r="DV201" s="100">
        <f t="shared" si="264"/>
        <v>0</v>
      </c>
      <c r="DW201" s="100">
        <f t="shared" si="265"/>
        <v>0</v>
      </c>
      <c r="DX201" s="100">
        <f t="shared" si="266"/>
        <v>0</v>
      </c>
      <c r="DY201" s="229">
        <f t="shared" si="267"/>
        <v>0</v>
      </c>
      <c r="DZ201" s="100">
        <f t="shared" si="268"/>
        <v>1</v>
      </c>
      <c r="EA201" s="400">
        <f t="shared" si="269"/>
        <v>0</v>
      </c>
      <c r="EB201" s="402">
        <f t="shared" si="270"/>
        <v>0</v>
      </c>
      <c r="EC201" s="19">
        <f t="shared" si="271"/>
        <v>0</v>
      </c>
      <c r="ED201" s="19">
        <f t="shared" si="272"/>
        <v>1</v>
      </c>
      <c r="EE201" s="19">
        <f t="shared" si="273"/>
        <v>0</v>
      </c>
      <c r="EF201" s="402">
        <f t="shared" si="274"/>
        <v>0</v>
      </c>
      <c r="EG201" s="400">
        <f t="shared" si="275"/>
        <v>0</v>
      </c>
      <c r="EH201" s="400">
        <f t="shared" si="276"/>
        <v>1</v>
      </c>
      <c r="EI201" s="402">
        <f t="shared" si="277"/>
        <v>0</v>
      </c>
      <c r="EJ201" s="229">
        <f t="shared" si="278"/>
        <v>2</v>
      </c>
      <c r="EK201" s="398">
        <f t="shared" si="279"/>
        <v>1730</v>
      </c>
      <c r="EL201" s="398">
        <f t="shared" si="280"/>
        <v>75</v>
      </c>
      <c r="EM201" s="398">
        <f t="shared" si="281"/>
        <v>114</v>
      </c>
      <c r="EN201" s="398">
        <f t="shared" si="282"/>
        <v>251</v>
      </c>
      <c r="EO201" s="398" t="str">
        <f t="shared" si="283"/>
        <v/>
      </c>
      <c r="EP201" s="398">
        <f t="shared" si="284"/>
        <v>5.3</v>
      </c>
      <c r="EQ201" s="398">
        <f t="shared" si="285"/>
        <v>1574</v>
      </c>
      <c r="ER201" s="398" t="str">
        <f t="shared" si="286"/>
        <v/>
      </c>
      <c r="ES201" s="398" t="str">
        <f t="shared" si="287"/>
        <v/>
      </c>
      <c r="ET201" s="398">
        <f t="shared" si="288"/>
        <v>37.200000000000003</v>
      </c>
      <c r="EU201" s="172">
        <f t="shared" si="289"/>
        <v>2650</v>
      </c>
      <c r="EV201" s="57">
        <f t="shared" si="290"/>
        <v>75.250763382021589</v>
      </c>
      <c r="EW201" s="57">
        <f t="shared" si="291"/>
        <v>1.918158567774936</v>
      </c>
      <c r="EX201" s="57">
        <f t="shared" si="292"/>
        <v>9.3807858465336356</v>
      </c>
      <c r="EY201" s="57">
        <f t="shared" si="293"/>
        <v>12.525575128499424</v>
      </c>
      <c r="EZ201" s="57" t="str">
        <f t="shared" si="294"/>
        <v/>
      </c>
      <c r="FA201" s="57">
        <f t="shared" si="295"/>
        <v>0.28471662637657802</v>
      </c>
      <c r="FB201" s="57">
        <f t="shared" si="296"/>
        <v>25.796047337549638</v>
      </c>
      <c r="FC201" s="57" t="str">
        <f t="shared" si="297"/>
        <v/>
      </c>
      <c r="FD201" s="57" t="str">
        <f t="shared" si="298"/>
        <v/>
      </c>
      <c r="FE201" s="57">
        <f t="shared" si="299"/>
        <v>0.7744949647417414</v>
      </c>
      <c r="FF201" s="56">
        <f t="shared" si="300"/>
        <v>74.746847939525551</v>
      </c>
      <c r="FG201" s="59">
        <f t="shared" si="301"/>
        <v>75.73547073461927</v>
      </c>
      <c r="FH201" s="59">
        <f t="shared" si="302"/>
        <v>1.9305138651760902</v>
      </c>
      <c r="FI201" s="59">
        <f t="shared" si="303"/>
        <v>9.4412096305406621</v>
      </c>
      <c r="FJ201" s="59">
        <f t="shared" si="304"/>
        <v>12.606255218473752</v>
      </c>
      <c r="FK201" s="59" t="str">
        <f t="shared" si="305"/>
        <v/>
      </c>
      <c r="FL201" s="59">
        <f t="shared" si="306"/>
        <v>0.28655055119021661</v>
      </c>
      <c r="FM201" s="59">
        <f t="shared" si="307"/>
        <v>25.460631463149141</v>
      </c>
      <c r="FN201" s="59" t="str">
        <f t="shared" si="308"/>
        <v/>
      </c>
      <c r="FO201" s="59" t="str">
        <f t="shared" si="309"/>
        <v/>
      </c>
      <c r="FP201" s="59">
        <f t="shared" si="310"/>
        <v>0.76442451083001006</v>
      </c>
      <c r="FQ201" s="66">
        <f t="shared" si="311"/>
        <v>73.774944026020847</v>
      </c>
      <c r="FR201" s="331">
        <f t="shared" si="331"/>
        <v>-0.97539174324999278</v>
      </c>
      <c r="FS201" s="331">
        <f t="shared" si="312"/>
        <v>0.97539174324999278</v>
      </c>
      <c r="FT201" s="400">
        <f t="shared" si="313"/>
        <v>0</v>
      </c>
      <c r="FU201" s="400">
        <f t="shared" si="314"/>
        <v>1</v>
      </c>
      <c r="FV201" s="400">
        <f t="shared" si="315"/>
        <v>0</v>
      </c>
      <c r="FW201" s="402">
        <f t="shared" si="316"/>
        <v>0</v>
      </c>
      <c r="FX201" s="222">
        <f t="shared" si="317"/>
        <v>75.73547073461927</v>
      </c>
      <c r="FY201" s="222">
        <f t="shared" si="318"/>
        <v>0</v>
      </c>
      <c r="FZ201" s="222">
        <f t="shared" si="319"/>
        <v>0</v>
      </c>
      <c r="GA201" s="221">
        <f t="shared" si="320"/>
        <v>73.774944026020847</v>
      </c>
      <c r="GB201" s="222">
        <f t="shared" si="321"/>
        <v>25.460631463149141</v>
      </c>
      <c r="GC201" s="222">
        <f t="shared" si="322"/>
        <v>0</v>
      </c>
      <c r="GD201" s="222">
        <f t="shared" si="323"/>
        <v>0</v>
      </c>
      <c r="GE201" s="222">
        <f t="shared" si="324"/>
        <v>0</v>
      </c>
      <c r="GF201" s="222">
        <f t="shared" si="325"/>
        <v>0</v>
      </c>
      <c r="GG201" s="398">
        <f t="shared" si="326"/>
        <v>0</v>
      </c>
      <c r="GH201" s="399">
        <f t="shared" si="327"/>
        <v>0</v>
      </c>
      <c r="GI201" s="398" t="str">
        <f t="shared" si="328"/>
        <v>Na</v>
      </c>
      <c r="GJ201" s="398" t="str">
        <f t="shared" si="329"/>
        <v>Cl-HCO3</v>
      </c>
    </row>
    <row r="202" spans="1:192">
      <c r="A202" s="402">
        <f t="shared" si="256"/>
        <v>197</v>
      </c>
      <c r="B202" s="64" t="s">
        <v>151</v>
      </c>
      <c r="C202" s="398" t="s">
        <v>1046</v>
      </c>
      <c r="F202" s="400">
        <v>3464122</v>
      </c>
      <c r="G202" s="400">
        <v>5556233</v>
      </c>
      <c r="H202" s="409">
        <f t="shared" si="257"/>
        <v>464061.92120000004</v>
      </c>
      <c r="I202" s="405">
        <f t="shared" si="258"/>
        <v>5554450.2968000006</v>
      </c>
      <c r="J202" s="400">
        <v>143.4</v>
      </c>
      <c r="K202" s="400" t="s">
        <v>1356</v>
      </c>
      <c r="L202" s="19">
        <v>5.5</v>
      </c>
      <c r="Q202" s="399" t="s">
        <v>1373</v>
      </c>
      <c r="R202" s="399" t="s">
        <v>277</v>
      </c>
      <c r="S202" s="64" t="s">
        <v>1351</v>
      </c>
      <c r="T202" s="499" t="str">
        <f t="shared" si="259"/>
        <v>-</v>
      </c>
      <c r="U202" s="499" t="str">
        <f t="shared" si="260"/>
        <v>M</v>
      </c>
      <c r="V202" s="499" t="str">
        <f t="shared" si="261"/>
        <v>-</v>
      </c>
      <c r="W202" s="499" t="str">
        <f t="shared" si="330"/>
        <v>A</v>
      </c>
      <c r="X202" s="529" t="str">
        <f t="shared" si="255"/>
        <v>Na</v>
      </c>
      <c r="Y202" s="530" t="str">
        <f t="shared" si="252"/>
        <v>Cl-HCO3</v>
      </c>
      <c r="AA202" s="192">
        <v>37229</v>
      </c>
      <c r="AB202" s="200">
        <v>4</v>
      </c>
      <c r="AC202" s="398" t="s">
        <v>279</v>
      </c>
      <c r="AD202" s="2" t="s">
        <v>1630</v>
      </c>
      <c r="AE202" s="61" t="s">
        <v>1631</v>
      </c>
      <c r="AF202" s="391">
        <v>18.399999999999999</v>
      </c>
      <c r="AG202" s="400">
        <v>9220</v>
      </c>
      <c r="AH202" s="396">
        <v>6.13</v>
      </c>
      <c r="AJ202" s="400">
        <v>1.0031000000000001</v>
      </c>
      <c r="AK202" s="400">
        <v>20</v>
      </c>
      <c r="AM202" s="397">
        <v>0.04</v>
      </c>
      <c r="AR202" s="69"/>
      <c r="AS202" s="507">
        <f t="shared" si="253"/>
        <v>6165.7808949999999</v>
      </c>
      <c r="AT202" s="509">
        <f t="shared" si="254"/>
        <v>-0.5902336191387868</v>
      </c>
      <c r="AU202" s="398">
        <v>1640</v>
      </c>
      <c r="AV202" s="398">
        <v>112</v>
      </c>
      <c r="AW202" s="399">
        <v>240</v>
      </c>
      <c r="AX202" s="398">
        <v>2508</v>
      </c>
      <c r="AY202" s="398">
        <v>25</v>
      </c>
      <c r="AZ202" s="172">
        <v>1510</v>
      </c>
      <c r="BA202" s="398">
        <v>2.7</v>
      </c>
      <c r="BB202" s="398">
        <v>81.400000000000006</v>
      </c>
      <c r="BC202" s="398">
        <v>4.2</v>
      </c>
      <c r="BD202" s="398">
        <v>2.8</v>
      </c>
      <c r="BE202" s="398">
        <v>4.7</v>
      </c>
      <c r="BF202" s="398">
        <v>0.53</v>
      </c>
      <c r="BG202" s="398">
        <v>0.47</v>
      </c>
      <c r="BH202" s="398">
        <v>2.6</v>
      </c>
      <c r="BI202" s="398">
        <v>0.04</v>
      </c>
      <c r="BM202" s="398">
        <v>29.2</v>
      </c>
      <c r="BN202" s="56">
        <v>1.6298949999999999</v>
      </c>
      <c r="BO202" s="138"/>
      <c r="BP202" s="138"/>
      <c r="BQ202" s="138">
        <v>57</v>
      </c>
      <c r="BR202" s="138">
        <v>440</v>
      </c>
      <c r="BS202" s="138"/>
      <c r="BT202" s="138"/>
      <c r="BU202" s="138"/>
      <c r="BV202" s="138"/>
      <c r="BW202" s="138"/>
      <c r="BX202" s="138">
        <v>7</v>
      </c>
      <c r="BY202" s="138"/>
      <c r="BZ202" s="138"/>
      <c r="CA202" s="138"/>
      <c r="CB202" s="138"/>
      <c r="CC202" s="138"/>
      <c r="CD202" s="138"/>
      <c r="CE202" s="138"/>
      <c r="CF202" s="149"/>
      <c r="CG202" s="138"/>
      <c r="CH202" s="138"/>
      <c r="CI202" s="138"/>
      <c r="CJ202" s="138"/>
      <c r="CK202" s="138"/>
      <c r="CL202" s="139">
        <v>7</v>
      </c>
      <c r="CM202" s="138"/>
      <c r="CN202" s="138">
        <v>1260</v>
      </c>
      <c r="CO202" s="149"/>
      <c r="DB202" s="241"/>
      <c r="DC202" s="241"/>
      <c r="DD202" s="241"/>
      <c r="DE202" s="241"/>
      <c r="DF202" s="241"/>
      <c r="DG202" s="241"/>
      <c r="DH202" s="241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472"/>
      <c r="DT202" s="402">
        <f t="shared" si="262"/>
        <v>0</v>
      </c>
      <c r="DU202" s="100">
        <f t="shared" si="263"/>
        <v>1</v>
      </c>
      <c r="DV202" s="100">
        <f t="shared" si="264"/>
        <v>0</v>
      </c>
      <c r="DW202" s="100">
        <f t="shared" si="265"/>
        <v>0</v>
      </c>
      <c r="DX202" s="100">
        <f t="shared" si="266"/>
        <v>0</v>
      </c>
      <c r="DY202" s="229">
        <f t="shared" si="267"/>
        <v>0</v>
      </c>
      <c r="DZ202" s="100">
        <f t="shared" si="268"/>
        <v>1</v>
      </c>
      <c r="EA202" s="400">
        <f t="shared" si="269"/>
        <v>0</v>
      </c>
      <c r="EB202" s="402">
        <f t="shared" si="270"/>
        <v>0</v>
      </c>
      <c r="EC202" s="19">
        <f t="shared" si="271"/>
        <v>0</v>
      </c>
      <c r="ED202" s="19">
        <f t="shared" si="272"/>
        <v>1</v>
      </c>
      <c r="EE202" s="19">
        <f t="shared" si="273"/>
        <v>0</v>
      </c>
      <c r="EF202" s="402">
        <f t="shared" si="274"/>
        <v>0</v>
      </c>
      <c r="EG202" s="400">
        <f t="shared" si="275"/>
        <v>0</v>
      </c>
      <c r="EH202" s="400">
        <f t="shared" si="276"/>
        <v>1</v>
      </c>
      <c r="EI202" s="402">
        <f t="shared" si="277"/>
        <v>0</v>
      </c>
      <c r="EJ202" s="229">
        <f t="shared" si="278"/>
        <v>2</v>
      </c>
      <c r="EK202" s="398">
        <f t="shared" si="279"/>
        <v>1640</v>
      </c>
      <c r="EL202" s="398">
        <f t="shared" si="280"/>
        <v>81.400000000000006</v>
      </c>
      <c r="EM202" s="398">
        <f t="shared" si="281"/>
        <v>112</v>
      </c>
      <c r="EN202" s="398">
        <f t="shared" si="282"/>
        <v>240</v>
      </c>
      <c r="EO202" s="398">
        <f t="shared" si="283"/>
        <v>0.53</v>
      </c>
      <c r="EP202" s="398">
        <f t="shared" si="284"/>
        <v>4.7</v>
      </c>
      <c r="EQ202" s="398">
        <f t="shared" si="285"/>
        <v>1510</v>
      </c>
      <c r="ER202" s="398" t="str">
        <f t="shared" si="286"/>
        <v/>
      </c>
      <c r="ES202" s="398" t="str">
        <f t="shared" si="287"/>
        <v/>
      </c>
      <c r="ET202" s="398">
        <f t="shared" si="288"/>
        <v>25</v>
      </c>
      <c r="EU202" s="172">
        <f t="shared" si="289"/>
        <v>2508</v>
      </c>
      <c r="EV202" s="57">
        <f t="shared" si="290"/>
        <v>71.335983784112955</v>
      </c>
      <c r="EW202" s="57">
        <f t="shared" si="291"/>
        <v>2.081841432225064</v>
      </c>
      <c r="EX202" s="57">
        <f t="shared" si="292"/>
        <v>9.2162106562435717</v>
      </c>
      <c r="EY202" s="57">
        <f t="shared" si="293"/>
        <v>11.976645541194669</v>
      </c>
      <c r="EZ202" s="57">
        <f t="shared" si="294"/>
        <v>1.9327194821770442E-2</v>
      </c>
      <c r="FA202" s="57">
        <f t="shared" si="295"/>
        <v>0.25248455546602205</v>
      </c>
      <c r="FB202" s="57">
        <f t="shared" si="296"/>
        <v>24.747161041740757</v>
      </c>
      <c r="FC202" s="57" t="str">
        <f t="shared" si="297"/>
        <v/>
      </c>
      <c r="FD202" s="57" t="str">
        <f t="shared" si="298"/>
        <v/>
      </c>
      <c r="FE202" s="57">
        <f t="shared" si="299"/>
        <v>0.52049392791783688</v>
      </c>
      <c r="FF202" s="56">
        <f t="shared" si="300"/>
        <v>70.741545144275506</v>
      </c>
      <c r="FG202" s="59">
        <f t="shared" si="301"/>
        <v>75.183504780764821</v>
      </c>
      <c r="FH202" s="59">
        <f t="shared" si="302"/>
        <v>2.1941259791996526</v>
      </c>
      <c r="FI202" s="59">
        <f t="shared" si="303"/>
        <v>9.7132888786001388</v>
      </c>
      <c r="FJ202" s="59">
        <f t="shared" si="304"/>
        <v>12.622608388341467</v>
      </c>
      <c r="FK202" s="59">
        <f t="shared" si="305"/>
        <v>2.0369611060231343E-2</v>
      </c>
      <c r="FL202" s="59">
        <f t="shared" si="306"/>
        <v>0.26610236203368276</v>
      </c>
      <c r="FM202" s="59">
        <f t="shared" si="307"/>
        <v>25.775822538228947</v>
      </c>
      <c r="FN202" s="59" t="str">
        <f t="shared" si="308"/>
        <v/>
      </c>
      <c r="FO202" s="59" t="str">
        <f t="shared" si="309"/>
        <v/>
      </c>
      <c r="FP202" s="59">
        <f t="shared" si="310"/>
        <v>0.54212922022073595</v>
      </c>
      <c r="FQ202" s="66">
        <f t="shared" si="311"/>
        <v>73.682048241550319</v>
      </c>
      <c r="FR202" s="331">
        <f t="shared" si="331"/>
        <v>-0.5902336191387868</v>
      </c>
      <c r="FS202" s="331">
        <f t="shared" si="312"/>
        <v>0.5902336191387868</v>
      </c>
      <c r="FT202" s="400">
        <f t="shared" si="313"/>
        <v>0</v>
      </c>
      <c r="FU202" s="400">
        <f t="shared" si="314"/>
        <v>1</v>
      </c>
      <c r="FV202" s="400">
        <f t="shared" si="315"/>
        <v>0</v>
      </c>
      <c r="FW202" s="402">
        <f t="shared" si="316"/>
        <v>0</v>
      </c>
      <c r="FX202" s="222">
        <f t="shared" si="317"/>
        <v>75.183504780764821</v>
      </c>
      <c r="FY202" s="222">
        <f t="shared" si="318"/>
        <v>0</v>
      </c>
      <c r="FZ202" s="222">
        <f t="shared" si="319"/>
        <v>0</v>
      </c>
      <c r="GA202" s="221">
        <f t="shared" si="320"/>
        <v>73.682048241550319</v>
      </c>
      <c r="GB202" s="222">
        <f t="shared" si="321"/>
        <v>25.775822538228947</v>
      </c>
      <c r="GC202" s="222">
        <f t="shared" si="322"/>
        <v>0</v>
      </c>
      <c r="GD202" s="222">
        <f t="shared" si="323"/>
        <v>0</v>
      </c>
      <c r="GE202" s="222">
        <f t="shared" si="324"/>
        <v>0</v>
      </c>
      <c r="GF202" s="222">
        <f t="shared" si="325"/>
        <v>0</v>
      </c>
      <c r="GG202" s="398">
        <f t="shared" si="326"/>
        <v>0</v>
      </c>
      <c r="GH202" s="399">
        <f t="shared" si="327"/>
        <v>0</v>
      </c>
      <c r="GI202" s="398" t="str">
        <f t="shared" si="328"/>
        <v>Na</v>
      </c>
      <c r="GJ202" s="398" t="str">
        <f t="shared" si="329"/>
        <v>Cl-HCO3</v>
      </c>
    </row>
    <row r="203" spans="1:192" s="69" customFormat="1">
      <c r="A203" s="402">
        <f t="shared" si="256"/>
        <v>198</v>
      </c>
      <c r="B203" s="64" t="s">
        <v>151</v>
      </c>
      <c r="C203" s="398" t="s">
        <v>1046</v>
      </c>
      <c r="D203" s="398"/>
      <c r="E203" s="398"/>
      <c r="F203" s="400">
        <v>3464122</v>
      </c>
      <c r="G203" s="400">
        <v>5556233</v>
      </c>
      <c r="H203" s="409">
        <f t="shared" si="257"/>
        <v>464061.92120000004</v>
      </c>
      <c r="I203" s="405">
        <f t="shared" si="258"/>
        <v>5554450.2968000006</v>
      </c>
      <c r="J203" s="400">
        <v>143.4</v>
      </c>
      <c r="K203" s="400" t="s">
        <v>1356</v>
      </c>
      <c r="L203" s="19">
        <v>5.5</v>
      </c>
      <c r="M203" s="19"/>
      <c r="N203" s="408"/>
      <c r="O203" s="19"/>
      <c r="P203" s="19"/>
      <c r="Q203" s="399" t="s">
        <v>1373</v>
      </c>
      <c r="R203" s="399" t="s">
        <v>277</v>
      </c>
      <c r="S203" s="64" t="s">
        <v>1351</v>
      </c>
      <c r="T203" s="499" t="str">
        <f t="shared" si="259"/>
        <v>-</v>
      </c>
      <c r="U203" s="499" t="str">
        <f t="shared" si="260"/>
        <v>M</v>
      </c>
      <c r="V203" s="499" t="str">
        <f t="shared" si="261"/>
        <v>-</v>
      </c>
      <c r="W203" s="499" t="str">
        <f t="shared" si="330"/>
        <v>A</v>
      </c>
      <c r="X203" s="529" t="str">
        <f t="shared" si="255"/>
        <v>Na</v>
      </c>
      <c r="Y203" s="530" t="str">
        <f t="shared" si="252"/>
        <v>Cl-HCO3</v>
      </c>
      <c r="Z203" s="70" t="s">
        <v>1413</v>
      </c>
      <c r="AA203" s="193">
        <v>42438</v>
      </c>
      <c r="AB203" s="200">
        <v>5</v>
      </c>
      <c r="AC203" s="398" t="s">
        <v>279</v>
      </c>
      <c r="AD203" s="91" t="s">
        <v>1045</v>
      </c>
      <c r="AE203" s="404"/>
      <c r="AF203" s="240">
        <v>18</v>
      </c>
      <c r="AG203" s="408"/>
      <c r="AH203" s="408">
        <v>6.2</v>
      </c>
      <c r="AI203" s="392"/>
      <c r="AJ203" s="408"/>
      <c r="AK203" s="408"/>
      <c r="AL203" s="408"/>
      <c r="AM203" s="392"/>
      <c r="AO203" s="401"/>
      <c r="AP203" s="171"/>
      <c r="AR203" s="69">
        <v>6657</v>
      </c>
      <c r="AS203" s="507">
        <f t="shared" si="253"/>
        <v>6656.3229999999985</v>
      </c>
      <c r="AT203" s="509">
        <f t="shared" si="254"/>
        <v>-0.6862362803765063</v>
      </c>
      <c r="AU203" s="69">
        <v>1840</v>
      </c>
      <c r="AV203" s="69">
        <v>107</v>
      </c>
      <c r="AW203" s="401">
        <v>235</v>
      </c>
      <c r="AX203" s="401">
        <v>2810</v>
      </c>
      <c r="AY203" s="401">
        <v>29</v>
      </c>
      <c r="AZ203" s="70">
        <v>1498</v>
      </c>
      <c r="BA203" s="69">
        <v>2.9</v>
      </c>
      <c r="BB203" s="69">
        <v>84.3</v>
      </c>
      <c r="BC203" s="69">
        <v>4.2</v>
      </c>
      <c r="BD203" s="69">
        <v>3.2</v>
      </c>
      <c r="BE203" s="401">
        <v>4.7</v>
      </c>
      <c r="BF203" s="401">
        <v>0.41</v>
      </c>
      <c r="BG203" s="401">
        <v>0.37</v>
      </c>
      <c r="BH203" s="401">
        <v>2.1</v>
      </c>
      <c r="BI203" s="401">
        <v>3.7999999999999999E-2</v>
      </c>
      <c r="BJ203" s="69" t="s">
        <v>1404</v>
      </c>
      <c r="BK203" s="69" t="s">
        <v>1393</v>
      </c>
      <c r="BL203" s="401"/>
      <c r="BM203" s="69">
        <v>33.4</v>
      </c>
      <c r="BN203" s="339">
        <v>1.66</v>
      </c>
      <c r="BO203" s="143"/>
      <c r="BP203" s="143"/>
      <c r="BQ203" s="143">
        <v>43</v>
      </c>
      <c r="BR203" s="143"/>
      <c r="BS203" s="143"/>
      <c r="BT203" s="143"/>
      <c r="BU203" s="143"/>
      <c r="BV203" s="143"/>
      <c r="BW203" s="143"/>
      <c r="BX203" s="143">
        <v>2</v>
      </c>
      <c r="BY203" s="143"/>
      <c r="BZ203" s="143"/>
      <c r="CA203" s="143"/>
      <c r="CB203" s="143"/>
      <c r="CC203" s="143"/>
      <c r="CD203" s="143"/>
      <c r="CE203" s="143"/>
      <c r="CF203" s="141"/>
      <c r="CG203" s="143"/>
      <c r="CH203" s="143"/>
      <c r="CI203" s="143"/>
      <c r="CJ203" s="143"/>
      <c r="CK203" s="143"/>
      <c r="CL203" s="144"/>
      <c r="CM203" s="143"/>
      <c r="CN203" s="143">
        <v>1420</v>
      </c>
      <c r="CO203" s="141"/>
      <c r="CQ203" s="70"/>
      <c r="DA203" s="70"/>
      <c r="DB203" s="182"/>
      <c r="DC203" s="182"/>
      <c r="DD203" s="182"/>
      <c r="DE203" s="182"/>
      <c r="DF203" s="182"/>
      <c r="DG203" s="182"/>
      <c r="DH203" s="182"/>
      <c r="DI203" s="180"/>
      <c r="DJ203" s="180"/>
      <c r="DK203" s="180"/>
      <c r="DL203" s="180"/>
      <c r="DM203" s="180"/>
      <c r="DN203" s="180"/>
      <c r="DO203" s="180"/>
      <c r="DP203" s="180"/>
      <c r="DQ203" s="180"/>
      <c r="DR203" s="180"/>
      <c r="DS203" s="181"/>
      <c r="DT203" s="402">
        <f t="shared" si="262"/>
        <v>0</v>
      </c>
      <c r="DU203" s="100">
        <f t="shared" si="263"/>
        <v>1</v>
      </c>
      <c r="DV203" s="100">
        <f t="shared" si="264"/>
        <v>0</v>
      </c>
      <c r="DW203" s="100">
        <f t="shared" si="265"/>
        <v>0</v>
      </c>
      <c r="DX203" s="100">
        <f t="shared" si="266"/>
        <v>0</v>
      </c>
      <c r="DY203" s="229">
        <f t="shared" si="267"/>
        <v>0</v>
      </c>
      <c r="DZ203" s="100">
        <f t="shared" si="268"/>
        <v>1</v>
      </c>
      <c r="EA203" s="400">
        <f t="shared" si="269"/>
        <v>0</v>
      </c>
      <c r="EB203" s="402">
        <f t="shared" si="270"/>
        <v>0</v>
      </c>
      <c r="EC203" s="19">
        <f t="shared" si="271"/>
        <v>0</v>
      </c>
      <c r="ED203" s="19">
        <f t="shared" si="272"/>
        <v>1</v>
      </c>
      <c r="EE203" s="19">
        <f t="shared" si="273"/>
        <v>0</v>
      </c>
      <c r="EF203" s="402">
        <f t="shared" si="274"/>
        <v>0</v>
      </c>
      <c r="EG203" s="400">
        <f t="shared" si="275"/>
        <v>0</v>
      </c>
      <c r="EH203" s="400">
        <f t="shared" si="276"/>
        <v>1</v>
      </c>
      <c r="EI203" s="402">
        <f t="shared" si="277"/>
        <v>0</v>
      </c>
      <c r="EJ203" s="229">
        <f t="shared" si="278"/>
        <v>2</v>
      </c>
      <c r="EK203" s="398">
        <f t="shared" si="279"/>
        <v>1840</v>
      </c>
      <c r="EL203" s="398">
        <f t="shared" si="280"/>
        <v>84.3</v>
      </c>
      <c r="EM203" s="398">
        <f t="shared" si="281"/>
        <v>107</v>
      </c>
      <c r="EN203" s="398">
        <f t="shared" si="282"/>
        <v>235</v>
      </c>
      <c r="EO203" s="398">
        <f t="shared" si="283"/>
        <v>0.41</v>
      </c>
      <c r="EP203" s="398">
        <f t="shared" si="284"/>
        <v>4.7</v>
      </c>
      <c r="EQ203" s="398">
        <f t="shared" si="285"/>
        <v>1498</v>
      </c>
      <c r="ER203" s="398" t="str">
        <f t="shared" si="286"/>
        <v/>
      </c>
      <c r="ES203" s="398" t="str">
        <f t="shared" si="287"/>
        <v/>
      </c>
      <c r="ET203" s="398">
        <f t="shared" si="288"/>
        <v>29</v>
      </c>
      <c r="EU203" s="172">
        <f t="shared" si="289"/>
        <v>2810</v>
      </c>
      <c r="EV203" s="57">
        <f t="shared" si="290"/>
        <v>80.035494001687709</v>
      </c>
      <c r="EW203" s="57">
        <f t="shared" si="291"/>
        <v>2.156010230179028</v>
      </c>
      <c r="EX203" s="57">
        <f t="shared" si="292"/>
        <v>8.804772680518413</v>
      </c>
      <c r="EY203" s="57">
        <f t="shared" si="293"/>
        <v>11.727132092419779</v>
      </c>
      <c r="EZ203" s="57">
        <f t="shared" si="294"/>
        <v>1.4951226182879021E-2</v>
      </c>
      <c r="FA203" s="57">
        <f t="shared" si="295"/>
        <v>0.25248455546602205</v>
      </c>
      <c r="FB203" s="57">
        <f t="shared" si="296"/>
        <v>24.550494861276594</v>
      </c>
      <c r="FC203" s="57" t="str">
        <f t="shared" si="297"/>
        <v/>
      </c>
      <c r="FD203" s="57" t="str">
        <f t="shared" si="298"/>
        <v/>
      </c>
      <c r="FE203" s="57">
        <f t="shared" si="299"/>
        <v>0.60377295638469086</v>
      </c>
      <c r="FF203" s="56">
        <f t="shared" si="300"/>
        <v>79.259865173610123</v>
      </c>
      <c r="FG203" s="59">
        <f t="shared" si="301"/>
        <v>77.711270518886565</v>
      </c>
      <c r="FH203" s="59">
        <f t="shared" si="302"/>
        <v>2.0933998887468142</v>
      </c>
      <c r="FI203" s="59">
        <f t="shared" si="303"/>
        <v>8.5490828808858232</v>
      </c>
      <c r="FJ203" s="59">
        <f t="shared" si="304"/>
        <v>11.386577240661905</v>
      </c>
      <c r="FK203" s="59">
        <f t="shared" si="305"/>
        <v>1.451704393131216E-2</v>
      </c>
      <c r="FL203" s="59">
        <f t="shared" si="306"/>
        <v>0.24515242688758956</v>
      </c>
      <c r="FM203" s="59">
        <f t="shared" si="307"/>
        <v>23.512616690816092</v>
      </c>
      <c r="FN203" s="59" t="str">
        <f t="shared" si="308"/>
        <v/>
      </c>
      <c r="FO203" s="59" t="str">
        <f t="shared" si="309"/>
        <v/>
      </c>
      <c r="FP203" s="59">
        <f t="shared" si="310"/>
        <v>0.57824830708996433</v>
      </c>
      <c r="FQ203" s="66">
        <f t="shared" si="311"/>
        <v>75.909135002093947</v>
      </c>
      <c r="FR203" s="331">
        <f t="shared" si="331"/>
        <v>-0.6862362803765063</v>
      </c>
      <c r="FS203" s="331">
        <f t="shared" si="312"/>
        <v>0.6862362803765063</v>
      </c>
      <c r="FT203" s="400">
        <f t="shared" si="313"/>
        <v>0</v>
      </c>
      <c r="FU203" s="400">
        <f t="shared" si="314"/>
        <v>1</v>
      </c>
      <c r="FV203" s="400">
        <f t="shared" si="315"/>
        <v>0</v>
      </c>
      <c r="FW203" s="402">
        <f t="shared" si="316"/>
        <v>0</v>
      </c>
      <c r="FX203" s="222">
        <f t="shared" si="317"/>
        <v>77.711270518886565</v>
      </c>
      <c r="FY203" s="222">
        <f t="shared" si="318"/>
        <v>0</v>
      </c>
      <c r="FZ203" s="222">
        <f t="shared" si="319"/>
        <v>0</v>
      </c>
      <c r="GA203" s="221">
        <f t="shared" si="320"/>
        <v>75.909135002093947</v>
      </c>
      <c r="GB203" s="222">
        <f t="shared" si="321"/>
        <v>23.512616690816092</v>
      </c>
      <c r="GC203" s="222">
        <f t="shared" si="322"/>
        <v>0</v>
      </c>
      <c r="GD203" s="222">
        <f t="shared" si="323"/>
        <v>0</v>
      </c>
      <c r="GE203" s="222">
        <f t="shared" si="324"/>
        <v>0</v>
      </c>
      <c r="GF203" s="222">
        <f t="shared" si="325"/>
        <v>0</v>
      </c>
      <c r="GG203" s="398">
        <f t="shared" si="326"/>
        <v>0</v>
      </c>
      <c r="GH203" s="399">
        <f t="shared" si="327"/>
        <v>0</v>
      </c>
      <c r="GI203" s="398" t="str">
        <f t="shared" si="328"/>
        <v>Na</v>
      </c>
      <c r="GJ203" s="398" t="str">
        <f t="shared" si="329"/>
        <v>Cl-HCO3</v>
      </c>
    </row>
    <row r="204" spans="1:192">
      <c r="A204" s="402">
        <f t="shared" si="256"/>
        <v>199</v>
      </c>
      <c r="B204" s="382" t="s">
        <v>151</v>
      </c>
      <c r="C204" s="2" t="s">
        <v>407</v>
      </c>
      <c r="D204" s="2"/>
      <c r="E204" s="2"/>
      <c r="F204" s="400">
        <v>3464466</v>
      </c>
      <c r="G204" s="400">
        <v>5556744</v>
      </c>
      <c r="H204" s="409">
        <f t="shared" si="257"/>
        <v>464405.78360000002</v>
      </c>
      <c r="I204" s="405">
        <f t="shared" si="258"/>
        <v>5554961.0924000004</v>
      </c>
      <c r="J204" s="400">
        <v>145.91999999999999</v>
      </c>
      <c r="K204" s="400" t="s">
        <v>1357</v>
      </c>
      <c r="L204" s="19">
        <v>4.3499999999999996</v>
      </c>
      <c r="Q204" s="399" t="s">
        <v>1373</v>
      </c>
      <c r="R204" s="399" t="s">
        <v>277</v>
      </c>
      <c r="S204" s="64" t="s">
        <v>1351</v>
      </c>
      <c r="T204" s="499" t="str">
        <f t="shared" si="259"/>
        <v>-</v>
      </c>
      <c r="U204" s="499" t="str">
        <f t="shared" si="260"/>
        <v>-</v>
      </c>
      <c r="V204" s="499" t="str">
        <f t="shared" si="261"/>
        <v>B</v>
      </c>
      <c r="W204" s="499" t="str">
        <f t="shared" si="330"/>
        <v>A</v>
      </c>
      <c r="X204" s="529" t="str">
        <f t="shared" si="255"/>
        <v>Na</v>
      </c>
      <c r="Y204" s="530" t="str">
        <f t="shared" si="252"/>
        <v>Cl</v>
      </c>
      <c r="Z204" s="70"/>
      <c r="AA204" s="193" t="s">
        <v>1638</v>
      </c>
      <c r="AB204" s="200">
        <v>1</v>
      </c>
      <c r="AC204" s="166" t="s">
        <v>918</v>
      </c>
      <c r="AD204" s="166" t="s">
        <v>1623</v>
      </c>
      <c r="AE204" s="404"/>
      <c r="AF204" s="392">
        <v>19.7</v>
      </c>
      <c r="AG204" s="408"/>
      <c r="AH204" s="408"/>
      <c r="AI204" s="392"/>
      <c r="AJ204" s="408">
        <v>1.0125999999999999</v>
      </c>
      <c r="AK204" s="408">
        <v>15</v>
      </c>
      <c r="AL204" s="408"/>
      <c r="AM204" s="392">
        <v>0.23</v>
      </c>
      <c r="AN204" s="69"/>
      <c r="AO204" s="401"/>
      <c r="AP204" s="171"/>
      <c r="AQ204" s="69"/>
      <c r="AR204" s="69"/>
      <c r="AS204" s="507">
        <f t="shared" si="253"/>
        <v>17732.246999999999</v>
      </c>
      <c r="AT204" s="509">
        <f t="shared" si="254"/>
        <v>0.15742405795577408</v>
      </c>
      <c r="AU204" s="69">
        <v>5674</v>
      </c>
      <c r="AV204" s="182">
        <v>71.86</v>
      </c>
      <c r="AW204" s="161">
        <v>569</v>
      </c>
      <c r="AX204" s="69">
        <v>9043</v>
      </c>
      <c r="AY204" s="69">
        <v>83.75</v>
      </c>
      <c r="AZ204" s="70">
        <v>1930</v>
      </c>
      <c r="BA204" s="69">
        <v>0.53300000000000003</v>
      </c>
      <c r="BB204" s="69">
        <v>292.10000000000002</v>
      </c>
      <c r="BC204" s="69"/>
      <c r="BD204" s="69"/>
      <c r="BE204" s="69">
        <v>13.97</v>
      </c>
      <c r="BF204" s="401">
        <v>0.54400000000000004</v>
      </c>
      <c r="BG204" s="91" t="s">
        <v>1344</v>
      </c>
      <c r="BH204" s="69">
        <v>2.5680000000000001</v>
      </c>
      <c r="BI204" s="69"/>
      <c r="BJ204" s="91" t="s">
        <v>1344</v>
      </c>
      <c r="BK204" s="69"/>
      <c r="BL204" s="401"/>
      <c r="BM204" s="69">
        <v>50.62</v>
      </c>
      <c r="BN204" s="465" t="s">
        <v>1344</v>
      </c>
      <c r="BO204" s="143"/>
      <c r="BP204" s="143">
        <v>302</v>
      </c>
      <c r="BQ204" s="143"/>
      <c r="BR204" s="143" t="s">
        <v>1344</v>
      </c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1"/>
      <c r="CG204" s="143"/>
      <c r="CH204" s="143"/>
      <c r="CI204" s="143"/>
      <c r="CJ204" s="143"/>
      <c r="CK204" s="143"/>
      <c r="CL204" s="144"/>
      <c r="CM204" s="143"/>
      <c r="CN204" s="143">
        <v>1428</v>
      </c>
      <c r="CO204" s="141"/>
      <c r="CP204" s="69"/>
      <c r="CQ204" s="70"/>
      <c r="CR204" s="69"/>
      <c r="CS204" s="69"/>
      <c r="CT204" s="69"/>
      <c r="CU204" s="69"/>
      <c r="CV204" s="69"/>
      <c r="CW204" s="69"/>
      <c r="CX204" s="69"/>
      <c r="CY204" s="69"/>
      <c r="CZ204" s="69"/>
      <c r="DA204" s="70"/>
      <c r="DB204" s="182"/>
      <c r="DC204" s="182"/>
      <c r="DD204" s="182"/>
      <c r="DE204" s="182"/>
      <c r="DF204" s="182"/>
      <c r="DG204" s="182"/>
      <c r="DH204" s="182"/>
      <c r="DI204" s="180"/>
      <c r="DJ204" s="180"/>
      <c r="DK204" s="180"/>
      <c r="DL204" s="180"/>
      <c r="DM204" s="180"/>
      <c r="DN204" s="180"/>
      <c r="DO204" s="180"/>
      <c r="DP204" s="180"/>
      <c r="DQ204" s="180"/>
      <c r="DR204" s="180"/>
      <c r="DS204" s="181"/>
      <c r="DT204" s="402">
        <f t="shared" si="262"/>
        <v>1</v>
      </c>
      <c r="DU204" s="100">
        <f t="shared" si="263"/>
        <v>1</v>
      </c>
      <c r="DV204" s="100">
        <f t="shared" si="264"/>
        <v>0</v>
      </c>
      <c r="DW204" s="100">
        <f t="shared" si="265"/>
        <v>0</v>
      </c>
      <c r="DX204" s="100">
        <f t="shared" si="266"/>
        <v>0</v>
      </c>
      <c r="DY204" s="229">
        <f t="shared" si="267"/>
        <v>0</v>
      </c>
      <c r="DZ204" s="100">
        <f t="shared" si="268"/>
        <v>1</v>
      </c>
      <c r="EA204" s="400">
        <f t="shared" si="269"/>
        <v>0</v>
      </c>
      <c r="EB204" s="402">
        <f t="shared" si="270"/>
        <v>0</v>
      </c>
      <c r="EC204" s="19">
        <f t="shared" si="271"/>
        <v>0</v>
      </c>
      <c r="ED204" s="19">
        <f t="shared" si="272"/>
        <v>0</v>
      </c>
      <c r="EE204" s="19">
        <f t="shared" si="273"/>
        <v>1</v>
      </c>
      <c r="EF204" s="402">
        <f t="shared" si="274"/>
        <v>0</v>
      </c>
      <c r="EG204" s="400">
        <f t="shared" si="275"/>
        <v>0</v>
      </c>
      <c r="EH204" s="400">
        <f t="shared" si="276"/>
        <v>1</v>
      </c>
      <c r="EI204" s="402">
        <f t="shared" si="277"/>
        <v>0</v>
      </c>
      <c r="EJ204" s="229">
        <f t="shared" si="278"/>
        <v>2</v>
      </c>
      <c r="EK204" s="398">
        <f t="shared" si="279"/>
        <v>5674</v>
      </c>
      <c r="EL204" s="398">
        <f t="shared" si="280"/>
        <v>292.10000000000002</v>
      </c>
      <c r="EM204" s="398">
        <f t="shared" si="281"/>
        <v>71.86</v>
      </c>
      <c r="EN204" s="398">
        <f t="shared" si="282"/>
        <v>569</v>
      </c>
      <c r="EO204" s="398">
        <f t="shared" si="283"/>
        <v>0.54400000000000004</v>
      </c>
      <c r="EP204" s="398">
        <f t="shared" si="284"/>
        <v>13.97</v>
      </c>
      <c r="EQ204" s="398">
        <f t="shared" si="285"/>
        <v>1930</v>
      </c>
      <c r="ER204" s="398" t="str">
        <f t="shared" si="286"/>
        <v/>
      </c>
      <c r="ES204" s="398" t="str">
        <f t="shared" si="287"/>
        <v/>
      </c>
      <c r="ET204" s="398">
        <f t="shared" si="288"/>
        <v>83.75</v>
      </c>
      <c r="EU204" s="172">
        <f t="shared" si="289"/>
        <v>9043</v>
      </c>
      <c r="EV204" s="57">
        <f t="shared" si="290"/>
        <v>246.80510487259568</v>
      </c>
      <c r="EW204" s="57">
        <f t="shared" si="291"/>
        <v>7.4705882352941178</v>
      </c>
      <c r="EX204" s="57">
        <f t="shared" si="292"/>
        <v>5.9131865871219915</v>
      </c>
      <c r="EY204" s="57">
        <f t="shared" si="293"/>
        <v>28.39463047058236</v>
      </c>
      <c r="EZ204" s="57">
        <f t="shared" si="294"/>
        <v>1.9837724496307777E-2</v>
      </c>
      <c r="FA204" s="57">
        <f t="shared" si="295"/>
        <v>0.75047005103411235</v>
      </c>
      <c r="FB204" s="57">
        <f t="shared" si="296"/>
        <v>31.630477357986532</v>
      </c>
      <c r="FC204" s="57" t="str">
        <f t="shared" si="297"/>
        <v/>
      </c>
      <c r="FD204" s="57" t="str">
        <f t="shared" si="298"/>
        <v/>
      </c>
      <c r="FE204" s="57">
        <f t="shared" si="299"/>
        <v>1.7436546585247537</v>
      </c>
      <c r="FF204" s="56">
        <f t="shared" si="300"/>
        <v>255.07009279891685</v>
      </c>
      <c r="FG204" s="59">
        <f t="shared" si="301"/>
        <v>85.295264679318535</v>
      </c>
      <c r="FH204" s="59">
        <f t="shared" si="302"/>
        <v>2.5818177511707052</v>
      </c>
      <c r="FI204" s="59">
        <f t="shared" si="303"/>
        <v>2.0435833987596324</v>
      </c>
      <c r="FJ204" s="59">
        <f t="shared" si="304"/>
        <v>9.8131176124172921</v>
      </c>
      <c r="FK204" s="59">
        <f t="shared" si="305"/>
        <v>6.8558710016206528E-3</v>
      </c>
      <c r="FL204" s="59">
        <f t="shared" si="306"/>
        <v>0.25936068733221695</v>
      </c>
      <c r="FM204" s="59">
        <f t="shared" si="307"/>
        <v>10.965890330522818</v>
      </c>
      <c r="FN204" s="59" t="str">
        <f t="shared" si="308"/>
        <v/>
      </c>
      <c r="FO204" s="59" t="str">
        <f t="shared" si="309"/>
        <v/>
      </c>
      <c r="FP204" s="59">
        <f t="shared" si="310"/>
        <v>0.60450323095929426</v>
      </c>
      <c r="FQ204" s="66">
        <f t="shared" si="311"/>
        <v>88.429606438517894</v>
      </c>
      <c r="FR204" s="331">
        <f t="shared" si="331"/>
        <v>0.15742405795577408</v>
      </c>
      <c r="FS204" s="331">
        <f t="shared" si="312"/>
        <v>0.15742405795577408</v>
      </c>
      <c r="FT204" s="400">
        <f t="shared" si="313"/>
        <v>0</v>
      </c>
      <c r="FU204" s="400">
        <f t="shared" si="314"/>
        <v>1</v>
      </c>
      <c r="FV204" s="400">
        <f t="shared" si="315"/>
        <v>0</v>
      </c>
      <c r="FW204" s="402">
        <f t="shared" si="316"/>
        <v>0</v>
      </c>
      <c r="FX204" s="222">
        <f t="shared" si="317"/>
        <v>85.295264679318535</v>
      </c>
      <c r="FY204" s="222">
        <f t="shared" si="318"/>
        <v>0</v>
      </c>
      <c r="FZ204" s="222">
        <f t="shared" si="319"/>
        <v>0</v>
      </c>
      <c r="GA204" s="221">
        <f t="shared" si="320"/>
        <v>88.429606438517894</v>
      </c>
      <c r="GB204" s="222">
        <f t="shared" si="321"/>
        <v>0</v>
      </c>
      <c r="GC204" s="222">
        <f t="shared" si="322"/>
        <v>0</v>
      </c>
      <c r="GD204" s="222">
        <f t="shared" si="323"/>
        <v>0</v>
      </c>
      <c r="GE204" s="222">
        <f t="shared" si="324"/>
        <v>0</v>
      </c>
      <c r="GF204" s="222">
        <f t="shared" si="325"/>
        <v>0</v>
      </c>
      <c r="GG204" s="398">
        <f t="shared" si="326"/>
        <v>0</v>
      </c>
      <c r="GH204" s="399">
        <f t="shared" si="327"/>
        <v>0</v>
      </c>
      <c r="GI204" s="398" t="str">
        <f t="shared" si="328"/>
        <v>Na</v>
      </c>
      <c r="GJ204" s="398" t="str">
        <f t="shared" si="329"/>
        <v>Cl</v>
      </c>
    </row>
    <row r="205" spans="1:192">
      <c r="A205" s="402">
        <f t="shared" si="256"/>
        <v>200</v>
      </c>
      <c r="B205" s="64" t="s">
        <v>151</v>
      </c>
      <c r="C205" s="2" t="s">
        <v>407</v>
      </c>
      <c r="D205" s="2"/>
      <c r="E205" s="2"/>
      <c r="F205" s="400">
        <v>3464466</v>
      </c>
      <c r="G205" s="400">
        <v>5556744</v>
      </c>
      <c r="H205" s="409">
        <f t="shared" si="257"/>
        <v>464405.78360000002</v>
      </c>
      <c r="I205" s="405">
        <f t="shared" si="258"/>
        <v>5554961.0924000004</v>
      </c>
      <c r="J205" s="400">
        <v>145.91999999999999</v>
      </c>
      <c r="K205" s="400" t="s">
        <v>1357</v>
      </c>
      <c r="L205" s="19">
        <v>4.3499999999999996</v>
      </c>
      <c r="Q205" s="399" t="s">
        <v>1373</v>
      </c>
      <c r="R205" s="399" t="s">
        <v>277</v>
      </c>
      <c r="S205" s="64" t="s">
        <v>1351</v>
      </c>
      <c r="T205" s="499" t="str">
        <f t="shared" si="259"/>
        <v>-</v>
      </c>
      <c r="U205" s="499" t="str">
        <f t="shared" si="260"/>
        <v>M</v>
      </c>
      <c r="V205" s="499" t="str">
        <f t="shared" si="261"/>
        <v>-</v>
      </c>
      <c r="W205" s="499" t="str">
        <f t="shared" si="330"/>
        <v>A</v>
      </c>
      <c r="X205" s="529" t="str">
        <f t="shared" si="255"/>
        <v>Na</v>
      </c>
      <c r="Y205" s="530" t="str">
        <f t="shared" si="252"/>
        <v>Cl</v>
      </c>
      <c r="Z205" s="172" t="s">
        <v>1446</v>
      </c>
      <c r="AA205" s="392" t="s">
        <v>1639</v>
      </c>
      <c r="AB205" s="200">
        <v>2</v>
      </c>
      <c r="AC205" s="380" t="s">
        <v>412</v>
      </c>
      <c r="AD205" s="2" t="s">
        <v>1640</v>
      </c>
      <c r="AF205" s="391">
        <v>17</v>
      </c>
      <c r="AR205" s="69">
        <v>11217.3</v>
      </c>
      <c r="AS205" s="507">
        <f t="shared" si="253"/>
        <v>11216.49</v>
      </c>
      <c r="AT205" s="509">
        <f t="shared" si="254"/>
        <v>3.5698672864165629E-2</v>
      </c>
      <c r="AU205" s="398">
        <v>3576</v>
      </c>
      <c r="AV205" s="398">
        <v>43.15</v>
      </c>
      <c r="AW205" s="399">
        <v>356.8</v>
      </c>
      <c r="AX205" s="398">
        <v>5550</v>
      </c>
      <c r="AY205" s="398">
        <v>74.14</v>
      </c>
      <c r="AZ205" s="172">
        <v>1435</v>
      </c>
      <c r="BB205" s="398">
        <v>174</v>
      </c>
      <c r="BE205" s="398">
        <v>6.57</v>
      </c>
      <c r="BF205" s="398">
        <v>0.83</v>
      </c>
      <c r="BG205" s="69"/>
      <c r="BH205" s="69"/>
      <c r="BI205" s="69"/>
      <c r="BJ205" s="69"/>
      <c r="BK205" s="69"/>
      <c r="BL205" s="401"/>
      <c r="BM205" s="69"/>
      <c r="BN205" s="70"/>
      <c r="BO205" s="138"/>
      <c r="BP205" s="143"/>
      <c r="BQ205" s="143"/>
      <c r="BR205" s="143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43"/>
      <c r="CE205" s="138"/>
      <c r="CF205" s="149"/>
      <c r="CG205" s="138"/>
      <c r="CH205" s="138"/>
      <c r="CI205" s="138"/>
      <c r="CJ205" s="138"/>
      <c r="CK205" s="138"/>
      <c r="CL205" s="139"/>
      <c r="CM205" s="138"/>
      <c r="CN205" s="138">
        <v>2092</v>
      </c>
      <c r="CO205" s="149"/>
      <c r="DB205" s="241"/>
      <c r="DC205" s="241"/>
      <c r="DD205" s="241"/>
      <c r="DE205" s="241"/>
      <c r="DF205" s="241"/>
      <c r="DG205" s="241"/>
      <c r="DH205" s="241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472"/>
      <c r="DT205" s="402">
        <f t="shared" si="262"/>
        <v>0</v>
      </c>
      <c r="DU205" s="100">
        <f t="shared" si="263"/>
        <v>1</v>
      </c>
      <c r="DV205" s="100">
        <f t="shared" si="264"/>
        <v>0</v>
      </c>
      <c r="DW205" s="100">
        <f t="shared" si="265"/>
        <v>0</v>
      </c>
      <c r="DX205" s="100">
        <f t="shared" si="266"/>
        <v>0</v>
      </c>
      <c r="DY205" s="229">
        <f t="shared" si="267"/>
        <v>0</v>
      </c>
      <c r="DZ205" s="100">
        <f t="shared" si="268"/>
        <v>1</v>
      </c>
      <c r="EA205" s="400">
        <f t="shared" si="269"/>
        <v>0</v>
      </c>
      <c r="EB205" s="402">
        <f t="shared" si="270"/>
        <v>0</v>
      </c>
      <c r="EC205" s="19">
        <f t="shared" si="271"/>
        <v>0</v>
      </c>
      <c r="ED205" s="19">
        <f t="shared" si="272"/>
        <v>1</v>
      </c>
      <c r="EE205" s="19">
        <f t="shared" si="273"/>
        <v>0</v>
      </c>
      <c r="EF205" s="402">
        <f t="shared" si="274"/>
        <v>0</v>
      </c>
      <c r="EG205" s="400">
        <f t="shared" si="275"/>
        <v>0</v>
      </c>
      <c r="EH205" s="400">
        <f t="shared" si="276"/>
        <v>1</v>
      </c>
      <c r="EI205" s="402">
        <f t="shared" si="277"/>
        <v>0</v>
      </c>
      <c r="EJ205" s="229">
        <f t="shared" si="278"/>
        <v>2</v>
      </c>
      <c r="EK205" s="398">
        <f t="shared" si="279"/>
        <v>3576</v>
      </c>
      <c r="EL205" s="398">
        <f t="shared" si="280"/>
        <v>174</v>
      </c>
      <c r="EM205" s="398">
        <f t="shared" si="281"/>
        <v>43.15</v>
      </c>
      <c r="EN205" s="398">
        <f t="shared" si="282"/>
        <v>356.8</v>
      </c>
      <c r="EO205" s="398">
        <f t="shared" si="283"/>
        <v>0.83</v>
      </c>
      <c r="EP205" s="398">
        <f t="shared" si="284"/>
        <v>6.57</v>
      </c>
      <c r="EQ205" s="398">
        <f t="shared" si="285"/>
        <v>1435</v>
      </c>
      <c r="ER205" s="398" t="str">
        <f t="shared" si="286"/>
        <v/>
      </c>
      <c r="ES205" s="398" t="str">
        <f t="shared" si="287"/>
        <v/>
      </c>
      <c r="ET205" s="398">
        <f t="shared" si="288"/>
        <v>74.14</v>
      </c>
      <c r="EU205" s="172">
        <f t="shared" si="289"/>
        <v>5550</v>
      </c>
      <c r="EV205" s="57">
        <f t="shared" si="290"/>
        <v>155.54724269023654</v>
      </c>
      <c r="EW205" s="57">
        <f t="shared" si="291"/>
        <v>4.4501278772378514</v>
      </c>
      <c r="EX205" s="57">
        <f t="shared" si="292"/>
        <v>3.5507097305081263</v>
      </c>
      <c r="EY205" s="57">
        <f t="shared" si="293"/>
        <v>17.805279704576076</v>
      </c>
      <c r="EZ205" s="57">
        <f t="shared" si="294"/>
        <v>3.0267116418998992E-2</v>
      </c>
      <c r="FA205" s="57">
        <f t="shared" si="295"/>
        <v>0.35294117647058826</v>
      </c>
      <c r="FB205" s="57">
        <f t="shared" si="296"/>
        <v>23.517997413839726</v>
      </c>
      <c r="FC205" s="57" t="str">
        <f t="shared" si="297"/>
        <v/>
      </c>
      <c r="FD205" s="57" t="str">
        <f t="shared" si="298"/>
        <v/>
      </c>
      <c r="FE205" s="57">
        <f t="shared" si="299"/>
        <v>1.5435767926331372</v>
      </c>
      <c r="FF205" s="56">
        <f t="shared" si="300"/>
        <v>156.54528530730823</v>
      </c>
      <c r="FG205" s="59">
        <f t="shared" si="301"/>
        <v>85.589402369128166</v>
      </c>
      <c r="FH205" s="59">
        <f t="shared" si="302"/>
        <v>2.4486694774621816</v>
      </c>
      <c r="FI205" s="59">
        <f t="shared" si="303"/>
        <v>1.9537673478767115</v>
      </c>
      <c r="FJ205" s="59">
        <f t="shared" si="304"/>
        <v>9.7973015951473936</v>
      </c>
      <c r="FK205" s="59">
        <f t="shared" si="305"/>
        <v>1.6654389759244218E-2</v>
      </c>
      <c r="FL205" s="59">
        <f t="shared" si="306"/>
        <v>0.19420482062631098</v>
      </c>
      <c r="FM205" s="59">
        <f t="shared" si="307"/>
        <v>12.949949950571707</v>
      </c>
      <c r="FN205" s="59" t="str">
        <f t="shared" si="308"/>
        <v/>
      </c>
      <c r="FO205" s="59" t="str">
        <f t="shared" si="309"/>
        <v/>
      </c>
      <c r="FP205" s="59">
        <f t="shared" si="310"/>
        <v>0.84995511555333281</v>
      </c>
      <c r="FQ205" s="66">
        <f t="shared" si="311"/>
        <v>86.200094933874965</v>
      </c>
      <c r="FR205" s="331">
        <f t="shared" si="331"/>
        <v>3.5698672864165629E-2</v>
      </c>
      <c r="FS205" s="331">
        <f t="shared" si="312"/>
        <v>3.5698672864165629E-2</v>
      </c>
      <c r="FT205" s="400">
        <f t="shared" si="313"/>
        <v>0</v>
      </c>
      <c r="FU205" s="400">
        <f t="shared" si="314"/>
        <v>1</v>
      </c>
      <c r="FV205" s="400">
        <f t="shared" si="315"/>
        <v>0</v>
      </c>
      <c r="FW205" s="402">
        <f t="shared" si="316"/>
        <v>0</v>
      </c>
      <c r="FX205" s="222">
        <f t="shared" si="317"/>
        <v>85.589402369128166</v>
      </c>
      <c r="FY205" s="222">
        <f t="shared" si="318"/>
        <v>0</v>
      </c>
      <c r="FZ205" s="222">
        <f t="shared" si="319"/>
        <v>0</v>
      </c>
      <c r="GA205" s="221">
        <f t="shared" si="320"/>
        <v>86.200094933874965</v>
      </c>
      <c r="GB205" s="222">
        <f t="shared" si="321"/>
        <v>0</v>
      </c>
      <c r="GC205" s="222">
        <f t="shared" si="322"/>
        <v>0</v>
      </c>
      <c r="GD205" s="222">
        <f t="shared" si="323"/>
        <v>0</v>
      </c>
      <c r="GE205" s="222">
        <f t="shared" si="324"/>
        <v>0</v>
      </c>
      <c r="GF205" s="222">
        <f t="shared" si="325"/>
        <v>0</v>
      </c>
      <c r="GG205" s="398">
        <f t="shared" si="326"/>
        <v>0</v>
      </c>
      <c r="GH205" s="399">
        <f t="shared" si="327"/>
        <v>0</v>
      </c>
      <c r="GI205" s="398" t="str">
        <f t="shared" si="328"/>
        <v>Na</v>
      </c>
      <c r="GJ205" s="398" t="str">
        <f t="shared" si="329"/>
        <v>Cl</v>
      </c>
    </row>
    <row r="206" spans="1:192">
      <c r="A206" s="402">
        <f t="shared" si="256"/>
        <v>201</v>
      </c>
      <c r="B206" s="382" t="s">
        <v>151</v>
      </c>
      <c r="C206" s="398" t="s">
        <v>246</v>
      </c>
      <c r="F206" s="400">
        <v>3464156</v>
      </c>
      <c r="G206" s="400">
        <v>5556250</v>
      </c>
      <c r="H206" s="409">
        <f t="shared" si="257"/>
        <v>464095.90760000004</v>
      </c>
      <c r="I206" s="405">
        <f t="shared" si="258"/>
        <v>5554467.29</v>
      </c>
      <c r="J206" s="400">
        <v>142.6</v>
      </c>
      <c r="K206" s="379" t="s">
        <v>1355</v>
      </c>
      <c r="L206" s="386">
        <v>7</v>
      </c>
      <c r="M206" s="378"/>
      <c r="O206" s="386"/>
      <c r="P206" s="386"/>
      <c r="Q206" s="399" t="s">
        <v>1373</v>
      </c>
      <c r="R206" s="399" t="s">
        <v>277</v>
      </c>
      <c r="S206" s="64" t="s">
        <v>1351</v>
      </c>
      <c r="T206" s="499" t="str">
        <f t="shared" si="259"/>
        <v>T</v>
      </c>
      <c r="U206" s="499" t="str">
        <f t="shared" si="260"/>
        <v>M</v>
      </c>
      <c r="V206" s="499" t="str">
        <f t="shared" si="261"/>
        <v>-</v>
      </c>
      <c r="W206" s="499" t="str">
        <f t="shared" si="330"/>
        <v>A</v>
      </c>
      <c r="X206" s="529" t="str">
        <f t="shared" si="255"/>
        <v>Na</v>
      </c>
      <c r="Y206" s="530" t="str">
        <f t="shared" si="252"/>
        <v>Cl-HCO3</v>
      </c>
      <c r="Z206" s="70"/>
      <c r="AA206" s="392" t="s">
        <v>1638</v>
      </c>
      <c r="AB206" s="200">
        <v>1</v>
      </c>
      <c r="AC206" s="385" t="s">
        <v>918</v>
      </c>
      <c r="AD206" s="166" t="s">
        <v>1641</v>
      </c>
      <c r="AE206" s="61" t="s">
        <v>2723</v>
      </c>
      <c r="AF206" s="397">
        <v>23.8</v>
      </c>
      <c r="AG206" s="408"/>
      <c r="AH206" s="408"/>
      <c r="AI206" s="392"/>
      <c r="AJ206" s="408">
        <v>1.0024</v>
      </c>
      <c r="AK206" s="408">
        <v>14.5</v>
      </c>
      <c r="AL206" s="408"/>
      <c r="AM206" s="392">
        <v>0.82</v>
      </c>
      <c r="AN206" s="69"/>
      <c r="AO206" s="401"/>
      <c r="AP206" s="171"/>
      <c r="AQ206" s="69"/>
      <c r="AR206" s="69"/>
      <c r="AS206" s="507">
        <f t="shared" si="253"/>
        <v>3926.893</v>
      </c>
      <c r="AT206" s="509">
        <f t="shared" si="254"/>
        <v>2.4354647804974951E-2</v>
      </c>
      <c r="AU206" s="69">
        <v>961.3</v>
      </c>
      <c r="AV206" s="182">
        <v>81.22</v>
      </c>
      <c r="AW206" s="161">
        <v>184</v>
      </c>
      <c r="AX206" s="69">
        <v>1537</v>
      </c>
      <c r="AY206" s="69">
        <v>20.38</v>
      </c>
      <c r="AZ206" s="70">
        <v>1002</v>
      </c>
      <c r="BA206" s="69">
        <v>0.109</v>
      </c>
      <c r="BB206" s="69">
        <v>88.35</v>
      </c>
      <c r="BC206" s="69"/>
      <c r="BD206" s="69">
        <v>1.492</v>
      </c>
      <c r="BE206" s="401">
        <v>3.8410000000000002</v>
      </c>
      <c r="BF206" s="401">
        <v>2.2709999999999999</v>
      </c>
      <c r="BG206" s="69"/>
      <c r="BH206" s="69">
        <v>0.32800000000000001</v>
      </c>
      <c r="BI206" s="91" t="s">
        <v>1344</v>
      </c>
      <c r="BJ206" s="91" t="s">
        <v>1344</v>
      </c>
      <c r="BK206" s="69"/>
      <c r="BL206" s="401"/>
      <c r="BM206" s="69">
        <v>43.73</v>
      </c>
      <c r="BN206" s="404" t="s">
        <v>1344</v>
      </c>
      <c r="BO206" s="143"/>
      <c r="BP206" s="143">
        <v>872</v>
      </c>
      <c r="BQ206" s="143"/>
      <c r="BR206" s="143" t="s">
        <v>1344</v>
      </c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1"/>
      <c r="CG206" s="143"/>
      <c r="CH206" s="143"/>
      <c r="CI206" s="143"/>
      <c r="CJ206" s="143"/>
      <c r="CK206" s="143"/>
      <c r="CL206" s="144"/>
      <c r="CM206" s="143"/>
      <c r="CN206" s="143">
        <v>1520</v>
      </c>
      <c r="CO206" s="141"/>
      <c r="CP206" s="69"/>
      <c r="CQ206" s="70"/>
      <c r="CR206" s="69"/>
      <c r="CS206" s="69"/>
      <c r="CT206" s="69"/>
      <c r="CU206" s="69"/>
      <c r="CV206" s="69"/>
      <c r="CW206" s="69"/>
      <c r="CX206" s="69"/>
      <c r="CY206" s="69"/>
      <c r="CZ206" s="69"/>
      <c r="DA206" s="70"/>
      <c r="DB206" s="182"/>
      <c r="DC206" s="182"/>
      <c r="DD206" s="182"/>
      <c r="DE206" s="182"/>
      <c r="DF206" s="182"/>
      <c r="DG206" s="182"/>
      <c r="DH206" s="182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1"/>
      <c r="DT206" s="402">
        <f t="shared" si="262"/>
        <v>1</v>
      </c>
      <c r="DU206" s="100">
        <f t="shared" si="263"/>
        <v>1</v>
      </c>
      <c r="DV206" s="100">
        <f t="shared" si="264"/>
        <v>0</v>
      </c>
      <c r="DW206" s="100">
        <f t="shared" si="265"/>
        <v>0</v>
      </c>
      <c r="DX206" s="100">
        <f t="shared" si="266"/>
        <v>0</v>
      </c>
      <c r="DY206" s="229">
        <f t="shared" si="267"/>
        <v>0</v>
      </c>
      <c r="DZ206" s="100">
        <f t="shared" si="268"/>
        <v>0</v>
      </c>
      <c r="EA206" s="400">
        <f t="shared" si="269"/>
        <v>1</v>
      </c>
      <c r="EB206" s="402">
        <f t="shared" si="270"/>
        <v>0</v>
      </c>
      <c r="EC206" s="19">
        <f t="shared" si="271"/>
        <v>0</v>
      </c>
      <c r="ED206" s="19">
        <f t="shared" si="272"/>
        <v>1</v>
      </c>
      <c r="EE206" s="19">
        <f t="shared" si="273"/>
        <v>0</v>
      </c>
      <c r="EF206" s="402">
        <f t="shared" si="274"/>
        <v>0</v>
      </c>
      <c r="EG206" s="400">
        <f t="shared" si="275"/>
        <v>0</v>
      </c>
      <c r="EH206" s="400">
        <f t="shared" si="276"/>
        <v>1</v>
      </c>
      <c r="EI206" s="402">
        <f t="shared" si="277"/>
        <v>0</v>
      </c>
      <c r="EJ206" s="229">
        <f t="shared" si="278"/>
        <v>3</v>
      </c>
      <c r="EK206" s="398">
        <f t="shared" si="279"/>
        <v>961.3</v>
      </c>
      <c r="EL206" s="398">
        <f t="shared" si="280"/>
        <v>88.35</v>
      </c>
      <c r="EM206" s="398">
        <f t="shared" si="281"/>
        <v>81.22</v>
      </c>
      <c r="EN206" s="398">
        <f t="shared" si="282"/>
        <v>184</v>
      </c>
      <c r="EO206" s="398">
        <f t="shared" si="283"/>
        <v>2.2709999999999999</v>
      </c>
      <c r="EP206" s="398">
        <f t="shared" si="284"/>
        <v>3.8410000000000002</v>
      </c>
      <c r="EQ206" s="398">
        <f t="shared" si="285"/>
        <v>1002</v>
      </c>
      <c r="ER206" s="398" t="str">
        <f t="shared" si="286"/>
        <v/>
      </c>
      <c r="ES206" s="398" t="str">
        <f t="shared" si="287"/>
        <v/>
      </c>
      <c r="ET206" s="398">
        <f t="shared" si="288"/>
        <v>20.38</v>
      </c>
      <c r="EU206" s="172">
        <f t="shared" si="289"/>
        <v>1537</v>
      </c>
      <c r="EV206" s="57">
        <f t="shared" si="290"/>
        <v>41.814195860773033</v>
      </c>
      <c r="EW206" s="57">
        <f t="shared" si="291"/>
        <v>2.2595907928388743</v>
      </c>
      <c r="EX206" s="57">
        <f t="shared" si="292"/>
        <v>6.6833984776794901</v>
      </c>
      <c r="EY206" s="57">
        <f t="shared" si="293"/>
        <v>9.182094914915913</v>
      </c>
      <c r="EZ206" s="57">
        <f t="shared" si="294"/>
        <v>8.2815206491020144E-2</v>
      </c>
      <c r="FA206" s="57">
        <f t="shared" si="295"/>
        <v>0.20633897394574269</v>
      </c>
      <c r="FB206" s="57">
        <f t="shared" si="296"/>
        <v>16.421626068757774</v>
      </c>
      <c r="FC206" s="57" t="str">
        <f t="shared" si="297"/>
        <v/>
      </c>
      <c r="FD206" s="57" t="str">
        <f t="shared" si="298"/>
        <v/>
      </c>
      <c r="FE206" s="57">
        <f t="shared" si="299"/>
        <v>0.42430665003862061</v>
      </c>
      <c r="FF206" s="56">
        <f t="shared" si="300"/>
        <v>43.353171804924827</v>
      </c>
      <c r="FG206" s="59">
        <f t="shared" si="301"/>
        <v>69.426005171283563</v>
      </c>
      <c r="FH206" s="59">
        <f t="shared" si="302"/>
        <v>3.7517010393062296</v>
      </c>
      <c r="FI206" s="59">
        <f t="shared" si="303"/>
        <v>11.096749506270353</v>
      </c>
      <c r="FJ206" s="59">
        <f t="shared" si="304"/>
        <v>15.245448487608042</v>
      </c>
      <c r="FK206" s="59">
        <f t="shared" si="305"/>
        <v>0.13750184203590679</v>
      </c>
      <c r="FL206" s="59">
        <f t="shared" si="306"/>
        <v>0.34259395349590827</v>
      </c>
      <c r="FM206" s="59">
        <f t="shared" si="307"/>
        <v>27.278854392737518</v>
      </c>
      <c r="FN206" s="59" t="str">
        <f t="shared" si="308"/>
        <v/>
      </c>
      <c r="FO206" s="59" t="str">
        <f t="shared" si="309"/>
        <v/>
      </c>
      <c r="FP206" s="59">
        <f t="shared" si="310"/>
        <v>0.70483880681551381</v>
      </c>
      <c r="FQ206" s="66">
        <f t="shared" si="311"/>
        <v>72.016306800446969</v>
      </c>
      <c r="FR206" s="331">
        <f t="shared" si="331"/>
        <v>2.4354647804974951E-2</v>
      </c>
      <c r="FS206" s="331">
        <f t="shared" si="312"/>
        <v>2.4354647804974951E-2</v>
      </c>
      <c r="FT206" s="400">
        <f t="shared" si="313"/>
        <v>0</v>
      </c>
      <c r="FU206" s="400">
        <f t="shared" si="314"/>
        <v>1</v>
      </c>
      <c r="FV206" s="400">
        <f t="shared" si="315"/>
        <v>0</v>
      </c>
      <c r="FW206" s="402">
        <f t="shared" si="316"/>
        <v>0</v>
      </c>
      <c r="FX206" s="222">
        <f t="shared" si="317"/>
        <v>69.426005171283563</v>
      </c>
      <c r="FY206" s="222">
        <f t="shared" si="318"/>
        <v>0</v>
      </c>
      <c r="FZ206" s="222">
        <f t="shared" si="319"/>
        <v>0</v>
      </c>
      <c r="GA206" s="221">
        <f t="shared" si="320"/>
        <v>72.016306800446969</v>
      </c>
      <c r="GB206" s="222">
        <f t="shared" si="321"/>
        <v>27.278854392737518</v>
      </c>
      <c r="GC206" s="222">
        <f t="shared" si="322"/>
        <v>0</v>
      </c>
      <c r="GD206" s="222">
        <f t="shared" si="323"/>
        <v>0</v>
      </c>
      <c r="GE206" s="222">
        <f t="shared" si="324"/>
        <v>0</v>
      </c>
      <c r="GF206" s="222">
        <f t="shared" si="325"/>
        <v>0</v>
      </c>
      <c r="GG206" s="398">
        <f t="shared" si="326"/>
        <v>0</v>
      </c>
      <c r="GH206" s="399">
        <f t="shared" si="327"/>
        <v>0</v>
      </c>
      <c r="GI206" s="398" t="str">
        <f t="shared" si="328"/>
        <v>Na</v>
      </c>
      <c r="GJ206" s="398" t="str">
        <f t="shared" si="329"/>
        <v>Cl-HCO3</v>
      </c>
    </row>
    <row r="207" spans="1:192">
      <c r="A207" s="402">
        <f t="shared" si="256"/>
        <v>202</v>
      </c>
      <c r="B207" s="382" t="s">
        <v>151</v>
      </c>
      <c r="C207" s="398" t="s">
        <v>246</v>
      </c>
      <c r="F207" s="400">
        <v>3464156</v>
      </c>
      <c r="G207" s="400">
        <v>5556250</v>
      </c>
      <c r="H207" s="409">
        <f t="shared" si="257"/>
        <v>464095.90760000004</v>
      </c>
      <c r="I207" s="405">
        <f t="shared" si="258"/>
        <v>5554467.29</v>
      </c>
      <c r="J207" s="400">
        <v>142.6</v>
      </c>
      <c r="K207" s="379" t="s">
        <v>1355</v>
      </c>
      <c r="L207" s="386">
        <v>7</v>
      </c>
      <c r="M207" s="378"/>
      <c r="O207" s="386"/>
      <c r="P207" s="386"/>
      <c r="Q207" s="399" t="s">
        <v>1373</v>
      </c>
      <c r="R207" s="399" t="s">
        <v>277</v>
      </c>
      <c r="S207" s="64" t="s">
        <v>1351</v>
      </c>
      <c r="T207" s="499" t="str">
        <f t="shared" si="259"/>
        <v>T</v>
      </c>
      <c r="U207" s="499" t="str">
        <f t="shared" si="260"/>
        <v>M</v>
      </c>
      <c r="V207" s="499" t="str">
        <f t="shared" si="261"/>
        <v>-</v>
      </c>
      <c r="W207" s="499" t="str">
        <f t="shared" si="330"/>
        <v>A</v>
      </c>
      <c r="X207" s="529" t="str">
        <f t="shared" si="255"/>
        <v>Na-Ca</v>
      </c>
      <c r="Y207" s="530" t="str">
        <f t="shared" si="252"/>
        <v>Cl-HCO3</v>
      </c>
      <c r="Z207" s="172" t="s">
        <v>1642</v>
      </c>
      <c r="AA207" s="377" t="s">
        <v>1467</v>
      </c>
      <c r="AB207" s="405">
        <v>2</v>
      </c>
      <c r="AC207" s="117"/>
      <c r="AD207" s="380" t="s">
        <v>1625</v>
      </c>
      <c r="AE207" s="118"/>
      <c r="AF207" s="379">
        <v>22</v>
      </c>
      <c r="AG207" s="377"/>
      <c r="AH207" s="377"/>
      <c r="AI207" s="379"/>
      <c r="AJ207" s="377"/>
      <c r="AK207" s="377"/>
      <c r="AL207" s="377"/>
      <c r="AM207" s="379"/>
      <c r="AN207" s="117"/>
      <c r="AO207" s="116"/>
      <c r="AP207" s="378"/>
      <c r="AQ207" s="117"/>
      <c r="AR207" s="384">
        <v>3421</v>
      </c>
      <c r="AS207" s="507">
        <f t="shared" si="253"/>
        <v>3377</v>
      </c>
      <c r="AT207" s="509">
        <f t="shared" si="254"/>
        <v>4.6086207044059675E-3</v>
      </c>
      <c r="AU207" s="117">
        <v>774</v>
      </c>
      <c r="AV207" s="117">
        <v>71</v>
      </c>
      <c r="AW207" s="116">
        <v>210</v>
      </c>
      <c r="AX207" s="117">
        <v>1219</v>
      </c>
      <c r="AY207" s="117">
        <v>16</v>
      </c>
      <c r="AZ207" s="118">
        <v>1031</v>
      </c>
      <c r="BA207" s="117"/>
      <c r="BB207" s="117">
        <v>49</v>
      </c>
      <c r="BC207" s="117"/>
      <c r="BD207" s="117"/>
      <c r="BE207" s="117">
        <v>7</v>
      </c>
      <c r="BF207" s="117"/>
      <c r="BG207" s="117"/>
      <c r="BH207" s="117"/>
      <c r="BI207" s="117"/>
      <c r="BJ207" s="117"/>
      <c r="BK207" s="117"/>
      <c r="BL207" s="116"/>
      <c r="BM207" s="117"/>
      <c r="BN207" s="118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247"/>
      <c r="CG207" s="114"/>
      <c r="CH207" s="114"/>
      <c r="CI207" s="114"/>
      <c r="CJ207" s="114"/>
      <c r="CK207" s="114"/>
      <c r="CL207" s="137"/>
      <c r="CM207" s="114"/>
      <c r="CN207" s="114">
        <v>1561</v>
      </c>
      <c r="CO207" s="247"/>
      <c r="CP207" s="117"/>
      <c r="CQ207" s="118"/>
      <c r="CR207" s="117"/>
      <c r="CS207" s="117"/>
      <c r="CT207" s="117"/>
      <c r="CU207" s="117"/>
      <c r="CV207" s="117"/>
      <c r="CW207" s="117"/>
      <c r="CX207" s="117"/>
      <c r="CY207" s="117"/>
      <c r="CZ207" s="117"/>
      <c r="DA207" s="118"/>
      <c r="DB207" s="111"/>
      <c r="DC207" s="111"/>
      <c r="DD207" s="121"/>
      <c r="DE207" s="111"/>
      <c r="DF207" s="111"/>
      <c r="DG207" s="111"/>
      <c r="DH207" s="111"/>
      <c r="DI207" s="111"/>
      <c r="DJ207" s="111"/>
      <c r="DK207" s="244"/>
      <c r="DL207" s="244"/>
      <c r="DM207" s="244"/>
      <c r="DN207" s="111"/>
      <c r="DO207" s="121"/>
      <c r="DP207" s="244"/>
      <c r="DQ207" s="241"/>
      <c r="DR207" s="241"/>
      <c r="DS207" s="472"/>
      <c r="DT207" s="402">
        <f t="shared" si="262"/>
        <v>0</v>
      </c>
      <c r="DU207" s="100">
        <f t="shared" si="263"/>
        <v>1</v>
      </c>
      <c r="DV207" s="100">
        <f t="shared" si="264"/>
        <v>0</v>
      </c>
      <c r="DW207" s="100">
        <f t="shared" si="265"/>
        <v>0</v>
      </c>
      <c r="DX207" s="100">
        <f t="shared" si="266"/>
        <v>0</v>
      </c>
      <c r="DY207" s="229">
        <f t="shared" si="267"/>
        <v>0</v>
      </c>
      <c r="DZ207" s="100">
        <f t="shared" si="268"/>
        <v>0</v>
      </c>
      <c r="EA207" s="400">
        <f t="shared" si="269"/>
        <v>1</v>
      </c>
      <c r="EB207" s="402">
        <f t="shared" si="270"/>
        <v>0</v>
      </c>
      <c r="EC207" s="19">
        <f t="shared" si="271"/>
        <v>0</v>
      </c>
      <c r="ED207" s="19">
        <f t="shared" si="272"/>
        <v>1</v>
      </c>
      <c r="EE207" s="19">
        <f t="shared" si="273"/>
        <v>0</v>
      </c>
      <c r="EF207" s="402">
        <f t="shared" si="274"/>
        <v>0</v>
      </c>
      <c r="EG207" s="400">
        <f t="shared" si="275"/>
        <v>0</v>
      </c>
      <c r="EH207" s="400">
        <f t="shared" si="276"/>
        <v>1</v>
      </c>
      <c r="EI207" s="402">
        <f t="shared" si="277"/>
        <v>0</v>
      </c>
      <c r="EJ207" s="229">
        <f t="shared" si="278"/>
        <v>3</v>
      </c>
      <c r="EK207" s="398">
        <f t="shared" si="279"/>
        <v>774</v>
      </c>
      <c r="EL207" s="398">
        <f t="shared" si="280"/>
        <v>49</v>
      </c>
      <c r="EM207" s="398">
        <f t="shared" si="281"/>
        <v>71</v>
      </c>
      <c r="EN207" s="398">
        <f t="shared" si="282"/>
        <v>210</v>
      </c>
      <c r="EO207" s="398" t="str">
        <f t="shared" si="283"/>
        <v/>
      </c>
      <c r="EP207" s="398">
        <f t="shared" si="284"/>
        <v>7</v>
      </c>
      <c r="EQ207" s="398">
        <f t="shared" si="285"/>
        <v>1031</v>
      </c>
      <c r="ER207" s="398" t="str">
        <f t="shared" si="286"/>
        <v/>
      </c>
      <c r="ES207" s="398" t="str">
        <f t="shared" si="287"/>
        <v/>
      </c>
      <c r="ET207" s="398">
        <f t="shared" si="288"/>
        <v>16</v>
      </c>
      <c r="EU207" s="172">
        <f t="shared" si="289"/>
        <v>1219</v>
      </c>
      <c r="EV207" s="57">
        <f t="shared" si="290"/>
        <v>33.667104542014286</v>
      </c>
      <c r="EW207" s="57">
        <f t="shared" si="291"/>
        <v>1.2531969309462916</v>
      </c>
      <c r="EX207" s="57">
        <f t="shared" si="292"/>
        <v>5.8424192552972647</v>
      </c>
      <c r="EY207" s="57">
        <f t="shared" si="293"/>
        <v>10.479564848545335</v>
      </c>
      <c r="EZ207" s="57" t="str">
        <f t="shared" si="294"/>
        <v/>
      </c>
      <c r="FA207" s="57">
        <f t="shared" si="295"/>
        <v>0.37604082728982002</v>
      </c>
      <c r="FB207" s="57">
        <f t="shared" si="296"/>
        <v>16.896902671546172</v>
      </c>
      <c r="FC207" s="57" t="str">
        <f t="shared" si="297"/>
        <v/>
      </c>
      <c r="FD207" s="57" t="str">
        <f t="shared" si="298"/>
        <v/>
      </c>
      <c r="FE207" s="57">
        <f t="shared" si="299"/>
        <v>0.33311611386741563</v>
      </c>
      <c r="FF207" s="56">
        <f t="shared" si="300"/>
        <v>34.383550052181754</v>
      </c>
      <c r="FG207" s="59">
        <f t="shared" si="301"/>
        <v>65.223161786478812</v>
      </c>
      <c r="FH207" s="59">
        <f t="shared" si="302"/>
        <v>2.4278139533925711</v>
      </c>
      <c r="FI207" s="59">
        <f t="shared" si="303"/>
        <v>11.318498026379249</v>
      </c>
      <c r="FJ207" s="59">
        <f t="shared" si="304"/>
        <v>20.302023677610698</v>
      </c>
      <c r="FK207" s="59" t="str">
        <f t="shared" si="305"/>
        <v/>
      </c>
      <c r="FL207" s="59">
        <f t="shared" si="306"/>
        <v>0.72850255613867099</v>
      </c>
      <c r="FM207" s="59">
        <f t="shared" si="307"/>
        <v>32.73732673807757</v>
      </c>
      <c r="FN207" s="59" t="str">
        <f t="shared" si="308"/>
        <v/>
      </c>
      <c r="FO207" s="59" t="str">
        <f t="shared" si="309"/>
        <v/>
      </c>
      <c r="FP207" s="59">
        <f t="shared" si="310"/>
        <v>0.64540414733881712</v>
      </c>
      <c r="FQ207" s="66">
        <f t="shared" si="311"/>
        <v>66.617269114583621</v>
      </c>
      <c r="FR207" s="331">
        <f t="shared" si="331"/>
        <v>4.6086207044059675E-3</v>
      </c>
      <c r="FS207" s="331">
        <f t="shared" si="312"/>
        <v>4.6086207044059675E-3</v>
      </c>
      <c r="FT207" s="400">
        <f t="shared" si="313"/>
        <v>0</v>
      </c>
      <c r="FU207" s="400">
        <f t="shared" si="314"/>
        <v>1</v>
      </c>
      <c r="FV207" s="400">
        <f t="shared" si="315"/>
        <v>0</v>
      </c>
      <c r="FW207" s="402">
        <f t="shared" si="316"/>
        <v>0</v>
      </c>
      <c r="FX207" s="222">
        <f t="shared" si="317"/>
        <v>65.223161786478812</v>
      </c>
      <c r="FY207" s="222">
        <f t="shared" si="318"/>
        <v>20.302023677610698</v>
      </c>
      <c r="FZ207" s="222">
        <f t="shared" si="319"/>
        <v>0</v>
      </c>
      <c r="GA207" s="221">
        <f t="shared" si="320"/>
        <v>66.617269114583621</v>
      </c>
      <c r="GB207" s="222">
        <f t="shared" si="321"/>
        <v>32.73732673807757</v>
      </c>
      <c r="GC207" s="222">
        <f t="shared" si="322"/>
        <v>0</v>
      </c>
      <c r="GD207" s="222">
        <f t="shared" si="323"/>
        <v>0</v>
      </c>
      <c r="GE207" s="222">
        <f t="shared" si="324"/>
        <v>0</v>
      </c>
      <c r="GF207" s="222">
        <f t="shared" si="325"/>
        <v>0</v>
      </c>
      <c r="GG207" s="398">
        <f t="shared" si="326"/>
        <v>0</v>
      </c>
      <c r="GH207" s="399">
        <f t="shared" si="327"/>
        <v>0</v>
      </c>
      <c r="GI207" s="398" t="str">
        <f t="shared" si="328"/>
        <v>Na-Ca</v>
      </c>
      <c r="GJ207" s="398" t="str">
        <f t="shared" si="329"/>
        <v>Cl-HCO3</v>
      </c>
    </row>
    <row r="208" spans="1:192">
      <c r="A208" s="402">
        <f t="shared" si="256"/>
        <v>203</v>
      </c>
      <c r="B208" s="64" t="s">
        <v>151</v>
      </c>
      <c r="C208" s="398" t="s">
        <v>246</v>
      </c>
      <c r="F208" s="400">
        <v>3464156</v>
      </c>
      <c r="G208" s="400">
        <v>5556250</v>
      </c>
      <c r="H208" s="409">
        <f t="shared" si="257"/>
        <v>464095.90760000004</v>
      </c>
      <c r="I208" s="405">
        <f t="shared" si="258"/>
        <v>5554467.29</v>
      </c>
      <c r="J208" s="400">
        <v>142.6</v>
      </c>
      <c r="K208" s="400" t="s">
        <v>1356</v>
      </c>
      <c r="L208" s="19">
        <v>7</v>
      </c>
      <c r="Q208" s="399" t="s">
        <v>1373</v>
      </c>
      <c r="R208" s="399" t="s">
        <v>277</v>
      </c>
      <c r="S208" s="64" t="s">
        <v>1351</v>
      </c>
      <c r="T208" s="499" t="str">
        <f t="shared" si="259"/>
        <v>T</v>
      </c>
      <c r="U208" s="499" t="str">
        <f t="shared" si="260"/>
        <v>M</v>
      </c>
      <c r="V208" s="499" t="str">
        <f t="shared" si="261"/>
        <v>-</v>
      </c>
      <c r="W208" s="499" t="str">
        <f t="shared" si="330"/>
        <v>A</v>
      </c>
      <c r="X208" s="529" t="str">
        <f t="shared" si="255"/>
        <v>Na-Ca</v>
      </c>
      <c r="Y208" s="530" t="str">
        <f t="shared" si="252"/>
        <v>Cl-HCO3</v>
      </c>
      <c r="AA208" s="392" t="s">
        <v>1626</v>
      </c>
      <c r="AB208" s="200">
        <v>3</v>
      </c>
      <c r="AC208" s="398" t="s">
        <v>279</v>
      </c>
      <c r="AD208" s="2" t="s">
        <v>1627</v>
      </c>
      <c r="AF208" s="391">
        <v>21.4</v>
      </c>
      <c r="AG208" s="400">
        <v>4910.4000000000005</v>
      </c>
      <c r="AR208" s="69"/>
      <c r="AS208" s="507">
        <f t="shared" si="253"/>
        <v>3395.5899999999997</v>
      </c>
      <c r="AT208" s="509">
        <f t="shared" si="254"/>
        <v>-0.17928985065116329</v>
      </c>
      <c r="AU208" s="398">
        <v>768</v>
      </c>
      <c r="AV208" s="398">
        <v>71.8</v>
      </c>
      <c r="AW208" s="399">
        <v>222</v>
      </c>
      <c r="AX208" s="398">
        <v>1219</v>
      </c>
      <c r="AY208" s="398">
        <v>18.7</v>
      </c>
      <c r="AZ208" s="172">
        <v>1049</v>
      </c>
      <c r="BB208" s="398">
        <v>39.700000000000003</v>
      </c>
      <c r="BE208" s="398">
        <v>6.9</v>
      </c>
      <c r="BG208" s="398">
        <v>0.49</v>
      </c>
      <c r="BN208" s="56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49"/>
      <c r="CG208" s="138"/>
      <c r="CH208" s="138"/>
      <c r="CI208" s="138"/>
      <c r="CJ208" s="138"/>
      <c r="CK208" s="138"/>
      <c r="CL208" s="139"/>
      <c r="CM208" s="138"/>
      <c r="CN208" s="138">
        <v>1802</v>
      </c>
      <c r="CO208" s="149"/>
      <c r="DB208" s="241"/>
      <c r="DC208" s="241"/>
      <c r="DD208" s="241"/>
      <c r="DE208" s="241"/>
      <c r="DF208" s="241"/>
      <c r="DG208" s="241"/>
      <c r="DH208" s="241"/>
      <c r="DI208" s="244"/>
      <c r="DJ208" s="244"/>
      <c r="DK208" s="244"/>
      <c r="DL208" s="244"/>
      <c r="DM208" s="244"/>
      <c r="DN208" s="244"/>
      <c r="DO208" s="244"/>
      <c r="DP208" s="244"/>
      <c r="DQ208" s="244"/>
      <c r="DR208" s="244"/>
      <c r="DS208" s="472"/>
      <c r="DT208" s="402">
        <f t="shared" si="262"/>
        <v>0</v>
      </c>
      <c r="DU208" s="100">
        <f t="shared" si="263"/>
        <v>1</v>
      </c>
      <c r="DV208" s="100">
        <f t="shared" si="264"/>
        <v>0</v>
      </c>
      <c r="DW208" s="100">
        <f t="shared" si="265"/>
        <v>0</v>
      </c>
      <c r="DX208" s="100">
        <f t="shared" si="266"/>
        <v>0</v>
      </c>
      <c r="DY208" s="229">
        <f t="shared" si="267"/>
        <v>0</v>
      </c>
      <c r="DZ208" s="100">
        <f t="shared" si="268"/>
        <v>0</v>
      </c>
      <c r="EA208" s="400">
        <f t="shared" si="269"/>
        <v>1</v>
      </c>
      <c r="EB208" s="402">
        <f t="shared" si="270"/>
        <v>0</v>
      </c>
      <c r="EC208" s="19">
        <f t="shared" si="271"/>
        <v>0</v>
      </c>
      <c r="ED208" s="19">
        <f t="shared" si="272"/>
        <v>1</v>
      </c>
      <c r="EE208" s="19">
        <f t="shared" si="273"/>
        <v>0</v>
      </c>
      <c r="EF208" s="402">
        <f t="shared" si="274"/>
        <v>0</v>
      </c>
      <c r="EG208" s="400">
        <f t="shared" si="275"/>
        <v>0</v>
      </c>
      <c r="EH208" s="400">
        <f t="shared" si="276"/>
        <v>1</v>
      </c>
      <c r="EI208" s="402">
        <f t="shared" si="277"/>
        <v>0</v>
      </c>
      <c r="EJ208" s="229">
        <f t="shared" si="278"/>
        <v>3</v>
      </c>
      <c r="EK208" s="398">
        <f t="shared" si="279"/>
        <v>768</v>
      </c>
      <c r="EL208" s="398">
        <f t="shared" si="280"/>
        <v>39.700000000000003</v>
      </c>
      <c r="EM208" s="398">
        <f t="shared" si="281"/>
        <v>71.8</v>
      </c>
      <c r="EN208" s="398">
        <f t="shared" si="282"/>
        <v>222</v>
      </c>
      <c r="EO208" s="398" t="str">
        <f t="shared" si="283"/>
        <v/>
      </c>
      <c r="EP208" s="398">
        <f t="shared" si="284"/>
        <v>6.9</v>
      </c>
      <c r="EQ208" s="398">
        <f t="shared" si="285"/>
        <v>1049</v>
      </c>
      <c r="ER208" s="398" t="str">
        <f t="shared" si="286"/>
        <v/>
      </c>
      <c r="ES208" s="398" t="str">
        <f t="shared" si="287"/>
        <v/>
      </c>
      <c r="ET208" s="398">
        <f t="shared" si="288"/>
        <v>18.7</v>
      </c>
      <c r="EU208" s="172">
        <f t="shared" si="289"/>
        <v>1219</v>
      </c>
      <c r="EV208" s="57">
        <f t="shared" si="290"/>
        <v>33.40611923548704</v>
      </c>
      <c r="EW208" s="57">
        <f t="shared" si="291"/>
        <v>1.0153452685421995</v>
      </c>
      <c r="EX208" s="57">
        <f t="shared" si="292"/>
        <v>5.9082493314132893</v>
      </c>
      <c r="EY208" s="57">
        <f t="shared" si="293"/>
        <v>11.078397125605068</v>
      </c>
      <c r="EZ208" s="57" t="str">
        <f t="shared" si="294"/>
        <v/>
      </c>
      <c r="FA208" s="57">
        <f t="shared" si="295"/>
        <v>0.37066881547139408</v>
      </c>
      <c r="FB208" s="57">
        <f t="shared" si="296"/>
        <v>17.191901942242421</v>
      </c>
      <c r="FC208" s="57" t="str">
        <f t="shared" si="297"/>
        <v/>
      </c>
      <c r="FD208" s="57" t="str">
        <f t="shared" si="298"/>
        <v/>
      </c>
      <c r="FE208" s="57">
        <f t="shared" si="299"/>
        <v>0.38932945808254199</v>
      </c>
      <c r="FF208" s="56">
        <f t="shared" si="300"/>
        <v>34.383550052181754</v>
      </c>
      <c r="FG208" s="59">
        <f t="shared" si="301"/>
        <v>64.517007507071995</v>
      </c>
      <c r="FH208" s="59">
        <f t="shared" si="302"/>
        <v>1.9609293091194964</v>
      </c>
      <c r="FI208" s="59">
        <f t="shared" si="303"/>
        <v>11.41056115442219</v>
      </c>
      <c r="FJ208" s="59">
        <f t="shared" si="304"/>
        <v>21.395631904460171</v>
      </c>
      <c r="FK208" s="59" t="str">
        <f t="shared" si="305"/>
        <v/>
      </c>
      <c r="FL208" s="59">
        <f t="shared" si="306"/>
        <v>0.71587012492613344</v>
      </c>
      <c r="FM208" s="59">
        <f t="shared" si="307"/>
        <v>33.083756847808523</v>
      </c>
      <c r="FN208" s="59" t="str">
        <f t="shared" si="308"/>
        <v/>
      </c>
      <c r="FO208" s="59" t="str">
        <f t="shared" si="309"/>
        <v/>
      </c>
      <c r="FP208" s="59">
        <f t="shared" si="310"/>
        <v>0.74921792644960927</v>
      </c>
      <c r="FQ208" s="66">
        <f t="shared" si="311"/>
        <v>66.167025225741881</v>
      </c>
      <c r="FR208" s="331">
        <f t="shared" si="331"/>
        <v>-0.17928985065116329</v>
      </c>
      <c r="FS208" s="331">
        <f t="shared" si="312"/>
        <v>0.17928985065116329</v>
      </c>
      <c r="FT208" s="400">
        <f t="shared" si="313"/>
        <v>0</v>
      </c>
      <c r="FU208" s="400">
        <f t="shared" si="314"/>
        <v>1</v>
      </c>
      <c r="FV208" s="400">
        <f t="shared" si="315"/>
        <v>0</v>
      </c>
      <c r="FW208" s="402">
        <f t="shared" si="316"/>
        <v>0</v>
      </c>
      <c r="FX208" s="222">
        <f t="shared" si="317"/>
        <v>64.517007507071995</v>
      </c>
      <c r="FY208" s="222">
        <f t="shared" si="318"/>
        <v>21.395631904460171</v>
      </c>
      <c r="FZ208" s="222">
        <f t="shared" si="319"/>
        <v>0</v>
      </c>
      <c r="GA208" s="221">
        <f t="shared" si="320"/>
        <v>66.167025225741881</v>
      </c>
      <c r="GB208" s="222">
        <f t="shared" si="321"/>
        <v>33.083756847808523</v>
      </c>
      <c r="GC208" s="222">
        <f t="shared" si="322"/>
        <v>0</v>
      </c>
      <c r="GD208" s="222">
        <f t="shared" si="323"/>
        <v>0</v>
      </c>
      <c r="GE208" s="222">
        <f t="shared" si="324"/>
        <v>0</v>
      </c>
      <c r="GF208" s="222">
        <f t="shared" si="325"/>
        <v>0</v>
      </c>
      <c r="GG208" s="398">
        <f t="shared" si="326"/>
        <v>0</v>
      </c>
      <c r="GH208" s="399">
        <f t="shared" si="327"/>
        <v>0</v>
      </c>
      <c r="GI208" s="398" t="str">
        <f t="shared" si="328"/>
        <v>Na-Ca</v>
      </c>
      <c r="GJ208" s="398" t="str">
        <f t="shared" si="329"/>
        <v>Cl-HCO3</v>
      </c>
    </row>
    <row r="209" spans="1:192">
      <c r="A209" s="402">
        <f t="shared" si="256"/>
        <v>204</v>
      </c>
      <c r="B209" s="64" t="s">
        <v>151</v>
      </c>
      <c r="C209" s="398" t="s">
        <v>246</v>
      </c>
      <c r="F209" s="400">
        <v>3464156</v>
      </c>
      <c r="G209" s="400">
        <v>5556250</v>
      </c>
      <c r="H209" s="409">
        <f t="shared" si="257"/>
        <v>464095.90760000004</v>
      </c>
      <c r="I209" s="405">
        <f t="shared" si="258"/>
        <v>5554467.29</v>
      </c>
      <c r="J209" s="400">
        <v>142.6</v>
      </c>
      <c r="K209" s="400" t="s">
        <v>1356</v>
      </c>
      <c r="L209" s="19">
        <v>7</v>
      </c>
      <c r="Q209" s="399" t="s">
        <v>1373</v>
      </c>
      <c r="R209" s="399" t="s">
        <v>277</v>
      </c>
      <c r="S209" s="64" t="s">
        <v>1351</v>
      </c>
      <c r="T209" s="499" t="str">
        <f t="shared" si="259"/>
        <v>T</v>
      </c>
      <c r="U209" s="499" t="str">
        <f t="shared" si="260"/>
        <v>M</v>
      </c>
      <c r="V209" s="499" t="str">
        <f t="shared" si="261"/>
        <v>-</v>
      </c>
      <c r="W209" s="499" t="str">
        <f t="shared" si="330"/>
        <v>A</v>
      </c>
      <c r="X209" s="529" t="str">
        <f t="shared" si="255"/>
        <v>Na-Ca</v>
      </c>
      <c r="Y209" s="530" t="str">
        <f t="shared" si="252"/>
        <v>Cl-HCO3</v>
      </c>
      <c r="AA209" s="392" t="s">
        <v>1628</v>
      </c>
      <c r="AB209" s="200">
        <v>4</v>
      </c>
      <c r="AC209" s="398" t="s">
        <v>1629</v>
      </c>
      <c r="AD209" s="2" t="s">
        <v>1627</v>
      </c>
      <c r="AF209" s="391">
        <v>23</v>
      </c>
      <c r="AG209" s="400">
        <v>4710</v>
      </c>
      <c r="AR209" s="69"/>
      <c r="AS209" s="507">
        <f t="shared" si="253"/>
        <v>3107.7099999999996</v>
      </c>
      <c r="AT209" s="509">
        <f t="shared" si="254"/>
        <v>-1.3378708385295388</v>
      </c>
      <c r="AU209" s="398">
        <v>695</v>
      </c>
      <c r="AV209" s="398">
        <v>60.5</v>
      </c>
      <c r="AW209" s="399">
        <v>192</v>
      </c>
      <c r="AX209" s="398">
        <v>1060</v>
      </c>
      <c r="AY209" s="398">
        <v>31.2</v>
      </c>
      <c r="AZ209" s="172">
        <v>1025</v>
      </c>
      <c r="BB209" s="398">
        <v>37</v>
      </c>
      <c r="BE209" s="398">
        <v>6.7</v>
      </c>
      <c r="BG209" s="398">
        <v>0.31</v>
      </c>
      <c r="BN209" s="56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49"/>
      <c r="CG209" s="138"/>
      <c r="CH209" s="138"/>
      <c r="CI209" s="138"/>
      <c r="CJ209" s="138"/>
      <c r="CK209" s="138"/>
      <c r="CL209" s="139"/>
      <c r="CM209" s="138"/>
      <c r="CN209" s="138">
        <v>1804</v>
      </c>
      <c r="CO209" s="149"/>
      <c r="DB209" s="241"/>
      <c r="DC209" s="241"/>
      <c r="DD209" s="241"/>
      <c r="DE209" s="241"/>
      <c r="DF209" s="241"/>
      <c r="DG209" s="241"/>
      <c r="DH209" s="241"/>
      <c r="DI209" s="244"/>
      <c r="DJ209" s="244"/>
      <c r="DK209" s="244"/>
      <c r="DL209" s="244"/>
      <c r="DM209" s="244"/>
      <c r="DN209" s="244"/>
      <c r="DO209" s="244"/>
      <c r="DP209" s="244"/>
      <c r="DQ209" s="244"/>
      <c r="DR209" s="244"/>
      <c r="DS209" s="472"/>
      <c r="DT209" s="402">
        <f t="shared" si="262"/>
        <v>0</v>
      </c>
      <c r="DU209" s="100">
        <f t="shared" si="263"/>
        <v>1</v>
      </c>
      <c r="DV209" s="100">
        <f t="shared" si="264"/>
        <v>0</v>
      </c>
      <c r="DW209" s="100">
        <f t="shared" si="265"/>
        <v>0</v>
      </c>
      <c r="DX209" s="100">
        <f t="shared" si="266"/>
        <v>0</v>
      </c>
      <c r="DY209" s="229">
        <f t="shared" si="267"/>
        <v>0</v>
      </c>
      <c r="DZ209" s="100">
        <f t="shared" si="268"/>
        <v>0</v>
      </c>
      <c r="EA209" s="400">
        <f t="shared" si="269"/>
        <v>1</v>
      </c>
      <c r="EB209" s="402">
        <f t="shared" si="270"/>
        <v>0</v>
      </c>
      <c r="EC209" s="19">
        <f t="shared" si="271"/>
        <v>0</v>
      </c>
      <c r="ED209" s="19">
        <f t="shared" si="272"/>
        <v>1</v>
      </c>
      <c r="EE209" s="19">
        <f t="shared" si="273"/>
        <v>0</v>
      </c>
      <c r="EF209" s="402">
        <f t="shared" si="274"/>
        <v>0</v>
      </c>
      <c r="EG209" s="400">
        <f t="shared" si="275"/>
        <v>0</v>
      </c>
      <c r="EH209" s="400">
        <f t="shared" si="276"/>
        <v>1</v>
      </c>
      <c r="EI209" s="402">
        <f t="shared" si="277"/>
        <v>0</v>
      </c>
      <c r="EJ209" s="229">
        <f t="shared" si="278"/>
        <v>3</v>
      </c>
      <c r="EK209" s="398">
        <f t="shared" si="279"/>
        <v>695</v>
      </c>
      <c r="EL209" s="398">
        <f t="shared" si="280"/>
        <v>37</v>
      </c>
      <c r="EM209" s="398">
        <f t="shared" si="281"/>
        <v>60.5</v>
      </c>
      <c r="EN209" s="398">
        <f t="shared" si="282"/>
        <v>192</v>
      </c>
      <c r="EO209" s="398" t="str">
        <f t="shared" si="283"/>
        <v/>
      </c>
      <c r="EP209" s="398">
        <f t="shared" si="284"/>
        <v>6.7</v>
      </c>
      <c r="EQ209" s="398">
        <f t="shared" si="285"/>
        <v>1025</v>
      </c>
      <c r="ER209" s="398" t="str">
        <f t="shared" si="286"/>
        <v/>
      </c>
      <c r="ES209" s="398" t="str">
        <f t="shared" si="287"/>
        <v/>
      </c>
      <c r="ET209" s="398">
        <f t="shared" si="288"/>
        <v>31.2</v>
      </c>
      <c r="EU209" s="172">
        <f t="shared" si="289"/>
        <v>1060</v>
      </c>
      <c r="EV209" s="57">
        <f t="shared" si="290"/>
        <v>30.230798006072259</v>
      </c>
      <c r="EW209" s="57">
        <f t="shared" si="291"/>
        <v>0.94629156010230175</v>
      </c>
      <c r="EX209" s="57">
        <f t="shared" si="292"/>
        <v>4.97839950627443</v>
      </c>
      <c r="EY209" s="57">
        <f t="shared" si="293"/>
        <v>9.5813164329557345</v>
      </c>
      <c r="EZ209" s="57" t="str">
        <f t="shared" si="294"/>
        <v/>
      </c>
      <c r="FA209" s="57">
        <f t="shared" si="295"/>
        <v>0.35992479183454207</v>
      </c>
      <c r="FB209" s="57">
        <f t="shared" si="296"/>
        <v>16.798569581314091</v>
      </c>
      <c r="FC209" s="57" t="str">
        <f t="shared" si="297"/>
        <v/>
      </c>
      <c r="FD209" s="57" t="str">
        <f t="shared" si="298"/>
        <v/>
      </c>
      <c r="FE209" s="57">
        <f t="shared" si="299"/>
        <v>0.64957642204146049</v>
      </c>
      <c r="FF209" s="56">
        <f t="shared" si="300"/>
        <v>29.898739175810224</v>
      </c>
      <c r="FG209" s="59">
        <f t="shared" si="301"/>
        <v>65.581219776628657</v>
      </c>
      <c r="FH209" s="59">
        <f t="shared" si="302"/>
        <v>2.0528387892166289</v>
      </c>
      <c r="FI209" s="59">
        <f t="shared" si="303"/>
        <v>10.799897246882574</v>
      </c>
      <c r="FJ209" s="59">
        <f t="shared" si="304"/>
        <v>20.785240886227363</v>
      </c>
      <c r="FK209" s="59" t="str">
        <f t="shared" si="305"/>
        <v/>
      </c>
      <c r="FL209" s="59">
        <f t="shared" si="306"/>
        <v>0.78080330104475526</v>
      </c>
      <c r="FM209" s="59">
        <f t="shared" si="307"/>
        <v>35.479777640591294</v>
      </c>
      <c r="FN209" s="59" t="str">
        <f t="shared" si="308"/>
        <v/>
      </c>
      <c r="FO209" s="59" t="str">
        <f t="shared" si="309"/>
        <v/>
      </c>
      <c r="FP209" s="59">
        <f t="shared" si="310"/>
        <v>1.3719517547635764</v>
      </c>
      <c r="FQ209" s="66">
        <f t="shared" si="311"/>
        <v>63.148270604645127</v>
      </c>
      <c r="FR209" s="331">
        <f t="shared" si="331"/>
        <v>-1.3378708385295388</v>
      </c>
      <c r="FS209" s="331">
        <f t="shared" si="312"/>
        <v>1.3378708385295388</v>
      </c>
      <c r="FT209" s="400">
        <f t="shared" si="313"/>
        <v>0</v>
      </c>
      <c r="FU209" s="400">
        <f t="shared" si="314"/>
        <v>1</v>
      </c>
      <c r="FV209" s="400">
        <f t="shared" si="315"/>
        <v>0</v>
      </c>
      <c r="FW209" s="402">
        <f t="shared" si="316"/>
        <v>0</v>
      </c>
      <c r="FX209" s="222">
        <f t="shared" si="317"/>
        <v>65.581219776628657</v>
      </c>
      <c r="FY209" s="222">
        <f t="shared" si="318"/>
        <v>20.785240886227363</v>
      </c>
      <c r="FZ209" s="222">
        <f t="shared" si="319"/>
        <v>0</v>
      </c>
      <c r="GA209" s="221">
        <f t="shared" si="320"/>
        <v>63.148270604645127</v>
      </c>
      <c r="GB209" s="222">
        <f t="shared" si="321"/>
        <v>35.479777640591294</v>
      </c>
      <c r="GC209" s="222">
        <f t="shared" si="322"/>
        <v>0</v>
      </c>
      <c r="GD209" s="222">
        <f t="shared" si="323"/>
        <v>0</v>
      </c>
      <c r="GE209" s="222">
        <f t="shared" si="324"/>
        <v>0</v>
      </c>
      <c r="GF209" s="222">
        <f t="shared" si="325"/>
        <v>0</v>
      </c>
      <c r="GG209" s="398">
        <f t="shared" si="326"/>
        <v>0</v>
      </c>
      <c r="GH209" s="399">
        <f t="shared" si="327"/>
        <v>0</v>
      </c>
      <c r="GI209" s="398" t="str">
        <f t="shared" si="328"/>
        <v>Na-Ca</v>
      </c>
      <c r="GJ209" s="398" t="str">
        <f t="shared" si="329"/>
        <v>Cl-HCO3</v>
      </c>
    </row>
    <row r="210" spans="1:192" s="69" customFormat="1">
      <c r="A210" s="402">
        <f t="shared" si="256"/>
        <v>205</v>
      </c>
      <c r="B210" s="64" t="s">
        <v>151</v>
      </c>
      <c r="C210" s="398" t="s">
        <v>246</v>
      </c>
      <c r="D210" s="398"/>
      <c r="E210" s="398"/>
      <c r="F210" s="400">
        <v>3464156</v>
      </c>
      <c r="G210" s="400">
        <v>5556250</v>
      </c>
      <c r="H210" s="409">
        <f t="shared" si="257"/>
        <v>464095.90760000004</v>
      </c>
      <c r="I210" s="405">
        <f t="shared" si="258"/>
        <v>5554467.29</v>
      </c>
      <c r="J210" s="400">
        <v>142.6</v>
      </c>
      <c r="K210" s="400" t="s">
        <v>1356</v>
      </c>
      <c r="L210" s="19">
        <v>7</v>
      </c>
      <c r="M210" s="19"/>
      <c r="N210" s="408"/>
      <c r="O210" s="19"/>
      <c r="P210" s="19"/>
      <c r="Q210" s="399" t="s">
        <v>1373</v>
      </c>
      <c r="R210" s="399" t="s">
        <v>277</v>
      </c>
      <c r="S210" s="64" t="s">
        <v>1351</v>
      </c>
      <c r="T210" s="499" t="str">
        <f t="shared" si="259"/>
        <v>T</v>
      </c>
      <c r="U210" s="499" t="str">
        <f t="shared" si="260"/>
        <v>M</v>
      </c>
      <c r="V210" s="499" t="str">
        <f t="shared" si="261"/>
        <v>-</v>
      </c>
      <c r="W210" s="499" t="str">
        <f t="shared" si="330"/>
        <v>A</v>
      </c>
      <c r="X210" s="529" t="str">
        <f t="shared" si="255"/>
        <v>Na</v>
      </c>
      <c r="Y210" s="530" t="str">
        <f t="shared" si="252"/>
        <v>Cl-HCO3</v>
      </c>
      <c r="Z210" s="172"/>
      <c r="AA210" s="192">
        <v>37229</v>
      </c>
      <c r="AB210" s="200">
        <v>5</v>
      </c>
      <c r="AC210" s="398" t="s">
        <v>279</v>
      </c>
      <c r="AD210" s="2" t="s">
        <v>1630</v>
      </c>
      <c r="AE210" s="61" t="s">
        <v>1631</v>
      </c>
      <c r="AF210" s="391">
        <v>22.6</v>
      </c>
      <c r="AG210" s="400">
        <v>6060</v>
      </c>
      <c r="AH210" s="396">
        <v>5.87</v>
      </c>
      <c r="AI210" s="391"/>
      <c r="AJ210" s="400">
        <v>1.0013000000000001</v>
      </c>
      <c r="AK210" s="400">
        <v>20</v>
      </c>
      <c r="AL210" s="400"/>
      <c r="AM210" s="397">
        <v>0.21</v>
      </c>
      <c r="AN210" s="398"/>
      <c r="AO210" s="399"/>
      <c r="AP210" s="19"/>
      <c r="AQ210" s="398"/>
      <c r="AS210" s="507">
        <f t="shared" si="253"/>
        <v>4136.4503800000002</v>
      </c>
      <c r="AT210" s="509">
        <f t="shared" si="254"/>
        <v>0.19160549072806099</v>
      </c>
      <c r="AU210" s="398">
        <v>1010</v>
      </c>
      <c r="AV210" s="398">
        <v>74.8</v>
      </c>
      <c r="AW210" s="399">
        <v>237</v>
      </c>
      <c r="AX210" s="398">
        <v>1590</v>
      </c>
      <c r="AY210" s="398">
        <v>19</v>
      </c>
      <c r="AZ210" s="172">
        <v>1105</v>
      </c>
      <c r="BA210" s="398">
        <v>1.5</v>
      </c>
      <c r="BB210" s="398">
        <v>50.7</v>
      </c>
      <c r="BC210" s="398">
        <v>2.7</v>
      </c>
      <c r="BD210" s="398">
        <v>1.9</v>
      </c>
      <c r="BE210" s="398">
        <v>6.8</v>
      </c>
      <c r="BF210" s="398">
        <v>0.55000000000000004</v>
      </c>
      <c r="BG210" s="398">
        <v>0.3</v>
      </c>
      <c r="BH210" s="398">
        <v>1.4</v>
      </c>
      <c r="BI210" s="398">
        <v>0.02</v>
      </c>
      <c r="BJ210" s="398"/>
      <c r="BK210" s="398"/>
      <c r="BL210" s="399"/>
      <c r="BM210" s="398">
        <v>33.5</v>
      </c>
      <c r="BN210" s="56">
        <v>0.85038000000000002</v>
      </c>
      <c r="BO210" s="138"/>
      <c r="BP210" s="138"/>
      <c r="BQ210" s="138">
        <v>50</v>
      </c>
      <c r="BR210" s="138">
        <v>360</v>
      </c>
      <c r="BS210" s="138"/>
      <c r="BT210" s="138"/>
      <c r="BU210" s="138"/>
      <c r="BV210" s="138"/>
      <c r="BW210" s="138"/>
      <c r="BX210" s="138" t="s">
        <v>286</v>
      </c>
      <c r="BY210" s="138"/>
      <c r="BZ210" s="138"/>
      <c r="CA210" s="138"/>
      <c r="CB210" s="138"/>
      <c r="CC210" s="138"/>
      <c r="CD210" s="138"/>
      <c r="CE210" s="138"/>
      <c r="CF210" s="149"/>
      <c r="CG210" s="138"/>
      <c r="CH210" s="138"/>
      <c r="CI210" s="138"/>
      <c r="CJ210" s="138"/>
      <c r="CK210" s="138"/>
      <c r="CL210" s="139">
        <v>20</v>
      </c>
      <c r="CM210" s="138"/>
      <c r="CN210" s="138">
        <v>1840</v>
      </c>
      <c r="CO210" s="149"/>
      <c r="CP210" s="398"/>
      <c r="CQ210" s="172"/>
      <c r="CR210" s="398"/>
      <c r="CS210" s="398"/>
      <c r="CT210" s="398"/>
      <c r="CU210" s="398"/>
      <c r="CV210" s="398"/>
      <c r="CW210" s="398"/>
      <c r="CX210" s="398"/>
      <c r="CY210" s="398"/>
      <c r="CZ210" s="398"/>
      <c r="DA210" s="172"/>
      <c r="DB210" s="241"/>
      <c r="DC210" s="241"/>
      <c r="DD210" s="241"/>
      <c r="DE210" s="241"/>
      <c r="DF210" s="241"/>
      <c r="DG210" s="241"/>
      <c r="DH210" s="241"/>
      <c r="DI210" s="244"/>
      <c r="DJ210" s="244"/>
      <c r="DK210" s="244"/>
      <c r="DL210" s="244"/>
      <c r="DM210" s="244"/>
      <c r="DN210" s="244"/>
      <c r="DO210" s="244"/>
      <c r="DP210" s="244"/>
      <c r="DQ210" s="244"/>
      <c r="DR210" s="244"/>
      <c r="DS210" s="472"/>
      <c r="DT210" s="402">
        <f t="shared" si="262"/>
        <v>0</v>
      </c>
      <c r="DU210" s="100">
        <f t="shared" si="263"/>
        <v>1</v>
      </c>
      <c r="DV210" s="100">
        <f t="shared" si="264"/>
        <v>0</v>
      </c>
      <c r="DW210" s="100">
        <f t="shared" si="265"/>
        <v>0</v>
      </c>
      <c r="DX210" s="100">
        <f t="shared" si="266"/>
        <v>0</v>
      </c>
      <c r="DY210" s="229">
        <f t="shared" si="267"/>
        <v>0</v>
      </c>
      <c r="DZ210" s="100">
        <f t="shared" si="268"/>
        <v>0</v>
      </c>
      <c r="EA210" s="400">
        <f t="shared" si="269"/>
        <v>1</v>
      </c>
      <c r="EB210" s="402">
        <f t="shared" si="270"/>
        <v>0</v>
      </c>
      <c r="EC210" s="19">
        <f t="shared" si="271"/>
        <v>0</v>
      </c>
      <c r="ED210" s="19">
        <f t="shared" si="272"/>
        <v>1</v>
      </c>
      <c r="EE210" s="19">
        <f t="shared" si="273"/>
        <v>0</v>
      </c>
      <c r="EF210" s="402">
        <f t="shared" si="274"/>
        <v>0</v>
      </c>
      <c r="EG210" s="400">
        <f t="shared" si="275"/>
        <v>0</v>
      </c>
      <c r="EH210" s="400">
        <f t="shared" si="276"/>
        <v>1</v>
      </c>
      <c r="EI210" s="402">
        <f t="shared" si="277"/>
        <v>0</v>
      </c>
      <c r="EJ210" s="229">
        <f t="shared" si="278"/>
        <v>3</v>
      </c>
      <c r="EK210" s="398">
        <f t="shared" si="279"/>
        <v>1010</v>
      </c>
      <c r="EL210" s="398">
        <f t="shared" si="280"/>
        <v>50.7</v>
      </c>
      <c r="EM210" s="398">
        <f t="shared" si="281"/>
        <v>74.8</v>
      </c>
      <c r="EN210" s="398">
        <f t="shared" si="282"/>
        <v>237</v>
      </c>
      <c r="EO210" s="398">
        <f t="shared" si="283"/>
        <v>0.55000000000000004</v>
      </c>
      <c r="EP210" s="398">
        <f t="shared" si="284"/>
        <v>6.8</v>
      </c>
      <c r="EQ210" s="398">
        <f t="shared" si="285"/>
        <v>1105</v>
      </c>
      <c r="ER210" s="398" t="str">
        <f t="shared" si="286"/>
        <v/>
      </c>
      <c r="ES210" s="398" t="str">
        <f t="shared" si="287"/>
        <v/>
      </c>
      <c r="ET210" s="398">
        <f t="shared" si="288"/>
        <v>19</v>
      </c>
      <c r="EU210" s="172">
        <f t="shared" si="289"/>
        <v>1590</v>
      </c>
      <c r="EV210" s="57">
        <f t="shared" si="290"/>
        <v>43.932526598752489</v>
      </c>
      <c r="EW210" s="57">
        <f t="shared" si="291"/>
        <v>1.2966751918158568</v>
      </c>
      <c r="EX210" s="57">
        <f t="shared" si="292"/>
        <v>6.1551121168483851</v>
      </c>
      <c r="EY210" s="57">
        <f t="shared" si="293"/>
        <v>11.826937471929735</v>
      </c>
      <c r="EZ210" s="57">
        <f t="shared" si="294"/>
        <v>2.0056522928252347E-2</v>
      </c>
      <c r="FA210" s="57">
        <f t="shared" si="295"/>
        <v>0.36529680365296802</v>
      </c>
      <c r="FB210" s="57">
        <f t="shared" si="296"/>
        <v>18.109677451075189</v>
      </c>
      <c r="FC210" s="57" t="str">
        <f t="shared" si="297"/>
        <v/>
      </c>
      <c r="FD210" s="57" t="str">
        <f t="shared" si="298"/>
        <v/>
      </c>
      <c r="FE210" s="57">
        <f t="shared" si="299"/>
        <v>0.39557538521755609</v>
      </c>
      <c r="FF210" s="56">
        <f t="shared" si="300"/>
        <v>44.848108763715338</v>
      </c>
      <c r="FG210" s="59">
        <f t="shared" si="301"/>
        <v>69.079987527475112</v>
      </c>
      <c r="FH210" s="59">
        <f t="shared" si="302"/>
        <v>2.0389063186811875</v>
      </c>
      <c r="FI210" s="59">
        <f t="shared" si="303"/>
        <v>9.6783659211207596</v>
      </c>
      <c r="FJ210" s="59">
        <f t="shared" si="304"/>
        <v>18.596806427981171</v>
      </c>
      <c r="FK210" s="59">
        <f t="shared" si="305"/>
        <v>3.1537097021129071E-2</v>
      </c>
      <c r="FL210" s="59">
        <f t="shared" si="306"/>
        <v>0.57439670772065543</v>
      </c>
      <c r="FM210" s="59">
        <f t="shared" si="307"/>
        <v>28.585187894864411</v>
      </c>
      <c r="FN210" s="59" t="str">
        <f t="shared" si="308"/>
        <v/>
      </c>
      <c r="FO210" s="59" t="str">
        <f t="shared" si="309"/>
        <v/>
      </c>
      <c r="FP210" s="59">
        <f t="shared" si="310"/>
        <v>0.62439525737416524</v>
      </c>
      <c r="FQ210" s="66">
        <f t="shared" si="311"/>
        <v>70.790416847761421</v>
      </c>
      <c r="FR210" s="331">
        <f t="shared" si="331"/>
        <v>0.19160549072806099</v>
      </c>
      <c r="FS210" s="331">
        <f t="shared" si="312"/>
        <v>0.19160549072806099</v>
      </c>
      <c r="FT210" s="400">
        <f t="shared" si="313"/>
        <v>0</v>
      </c>
      <c r="FU210" s="400">
        <f t="shared" si="314"/>
        <v>1</v>
      </c>
      <c r="FV210" s="400">
        <f t="shared" si="315"/>
        <v>0</v>
      </c>
      <c r="FW210" s="402">
        <f t="shared" si="316"/>
        <v>0</v>
      </c>
      <c r="FX210" s="222">
        <f t="shared" si="317"/>
        <v>69.079987527475112</v>
      </c>
      <c r="FY210" s="222">
        <f t="shared" si="318"/>
        <v>0</v>
      </c>
      <c r="FZ210" s="222">
        <f t="shared" si="319"/>
        <v>0</v>
      </c>
      <c r="GA210" s="221">
        <f t="shared" si="320"/>
        <v>70.790416847761421</v>
      </c>
      <c r="GB210" s="222">
        <f t="shared" si="321"/>
        <v>28.585187894864411</v>
      </c>
      <c r="GC210" s="222">
        <f t="shared" si="322"/>
        <v>0</v>
      </c>
      <c r="GD210" s="222">
        <f t="shared" si="323"/>
        <v>0</v>
      </c>
      <c r="GE210" s="222">
        <f t="shared" si="324"/>
        <v>0</v>
      </c>
      <c r="GF210" s="222">
        <f t="shared" si="325"/>
        <v>0</v>
      </c>
      <c r="GG210" s="398">
        <f t="shared" si="326"/>
        <v>0</v>
      </c>
      <c r="GH210" s="399">
        <f t="shared" si="327"/>
        <v>0</v>
      </c>
      <c r="GI210" s="398" t="str">
        <f t="shared" si="328"/>
        <v>Na</v>
      </c>
      <c r="GJ210" s="398" t="str">
        <f t="shared" si="329"/>
        <v>Cl-HCO3</v>
      </c>
    </row>
    <row r="211" spans="1:192" s="69" customFormat="1">
      <c r="A211" s="402">
        <f t="shared" si="256"/>
        <v>206</v>
      </c>
      <c r="B211" s="65" t="s">
        <v>151</v>
      </c>
      <c r="C211" s="69" t="s">
        <v>246</v>
      </c>
      <c r="F211" s="408">
        <v>3464156</v>
      </c>
      <c r="G211" s="408">
        <v>5556250</v>
      </c>
      <c r="H211" s="410">
        <f t="shared" si="257"/>
        <v>464095.90760000004</v>
      </c>
      <c r="I211" s="102">
        <f t="shared" si="258"/>
        <v>5554467.29</v>
      </c>
      <c r="J211" s="408">
        <v>142.6</v>
      </c>
      <c r="K211" s="408" t="s">
        <v>1356</v>
      </c>
      <c r="L211" s="171">
        <v>7</v>
      </c>
      <c r="M211" s="171"/>
      <c r="N211" s="408"/>
      <c r="O211" s="171"/>
      <c r="P211" s="171"/>
      <c r="Q211" s="401" t="s">
        <v>1373</v>
      </c>
      <c r="R211" s="401" t="s">
        <v>277</v>
      </c>
      <c r="S211" s="65" t="s">
        <v>1351</v>
      </c>
      <c r="T211" s="499" t="str">
        <f t="shared" si="259"/>
        <v>-</v>
      </c>
      <c r="U211" s="499" t="str">
        <f t="shared" si="260"/>
        <v>M</v>
      </c>
      <c r="V211" s="499" t="str">
        <f t="shared" si="261"/>
        <v>-</v>
      </c>
      <c r="W211" s="499" t="str">
        <f t="shared" si="330"/>
        <v>A</v>
      </c>
      <c r="X211" s="529" t="str">
        <f t="shared" si="255"/>
        <v>Na-Ca</v>
      </c>
      <c r="Y211" s="530" t="str">
        <f t="shared" si="252"/>
        <v>Cl-HCO3</v>
      </c>
      <c r="Z211" s="70" t="s">
        <v>1474</v>
      </c>
      <c r="AA211" s="193">
        <v>42529</v>
      </c>
      <c r="AB211" s="200">
        <v>6</v>
      </c>
      <c r="AC211" s="398" t="s">
        <v>279</v>
      </c>
      <c r="AD211" s="91" t="s">
        <v>1045</v>
      </c>
      <c r="AE211" s="404"/>
      <c r="AF211" s="392">
        <v>19.8</v>
      </c>
      <c r="AG211" s="408"/>
      <c r="AH211" s="408">
        <v>5.8</v>
      </c>
      <c r="AI211" s="392"/>
      <c r="AJ211" s="408"/>
      <c r="AK211" s="408"/>
      <c r="AL211" s="408"/>
      <c r="AM211" s="392"/>
      <c r="AO211" s="401"/>
      <c r="AP211" s="171"/>
      <c r="AR211" s="69">
        <v>3348</v>
      </c>
      <c r="AS211" s="507">
        <f t="shared" si="253"/>
        <v>3347.2810000000009</v>
      </c>
      <c r="AT211" s="509">
        <f t="shared" si="254"/>
        <v>-0.25228787170631362</v>
      </c>
      <c r="AU211" s="69">
        <v>734</v>
      </c>
      <c r="AV211" s="69">
        <v>68.8</v>
      </c>
      <c r="AW211" s="401">
        <v>227</v>
      </c>
      <c r="AX211" s="401">
        <v>1190</v>
      </c>
      <c r="AY211" s="401">
        <v>17</v>
      </c>
      <c r="AZ211" s="70">
        <v>1018</v>
      </c>
      <c r="BA211" s="69">
        <v>0.94</v>
      </c>
      <c r="BB211" s="69">
        <v>40.299999999999997</v>
      </c>
      <c r="BC211" s="69">
        <v>1.8</v>
      </c>
      <c r="BD211" s="69">
        <v>0.99</v>
      </c>
      <c r="BE211" s="401">
        <v>7.1</v>
      </c>
      <c r="BF211" s="401">
        <v>0.55000000000000004</v>
      </c>
      <c r="BG211" s="401">
        <v>0.28000000000000003</v>
      </c>
      <c r="BH211" s="161">
        <v>1</v>
      </c>
      <c r="BI211" s="401">
        <v>1.4E-2</v>
      </c>
      <c r="BJ211" s="69" t="s">
        <v>1404</v>
      </c>
      <c r="BK211" s="69" t="s">
        <v>1393</v>
      </c>
      <c r="BL211" s="401"/>
      <c r="BM211" s="69">
        <v>38.9</v>
      </c>
      <c r="BN211" s="339">
        <v>0.56999999999999995</v>
      </c>
      <c r="BO211" s="143"/>
      <c r="BP211" s="143"/>
      <c r="BQ211" s="143">
        <v>37</v>
      </c>
      <c r="BR211" s="143"/>
      <c r="BS211" s="143"/>
      <c r="BT211" s="143"/>
      <c r="BU211" s="143"/>
      <c r="BV211" s="143"/>
      <c r="BW211" s="143"/>
      <c r="BX211" s="143" t="s">
        <v>457</v>
      </c>
      <c r="BY211" s="143"/>
      <c r="BZ211" s="143"/>
      <c r="CA211" s="143"/>
      <c r="CB211" s="143"/>
      <c r="CC211" s="143"/>
      <c r="CD211" s="143"/>
      <c r="CE211" s="143"/>
      <c r="CF211" s="141"/>
      <c r="CG211" s="143"/>
      <c r="CH211" s="143"/>
      <c r="CI211" s="143"/>
      <c r="CJ211" s="143"/>
      <c r="CK211" s="143"/>
      <c r="CL211" s="144"/>
      <c r="CM211" s="143"/>
      <c r="CN211" s="143">
        <v>1770</v>
      </c>
      <c r="CO211" s="141"/>
      <c r="CQ211" s="70"/>
      <c r="DA211" s="70"/>
      <c r="DB211" s="182"/>
      <c r="DC211" s="182"/>
      <c r="DD211" s="182"/>
      <c r="DE211" s="182"/>
      <c r="DF211" s="182"/>
      <c r="DG211" s="182"/>
      <c r="DH211" s="182"/>
      <c r="DI211" s="180"/>
      <c r="DJ211" s="180"/>
      <c r="DK211" s="180"/>
      <c r="DL211" s="180"/>
      <c r="DM211" s="180"/>
      <c r="DN211" s="180"/>
      <c r="DO211" s="180"/>
      <c r="DP211" s="180"/>
      <c r="DQ211" s="180"/>
      <c r="DR211" s="180"/>
      <c r="DS211" s="181"/>
      <c r="DT211" s="402">
        <f t="shared" si="262"/>
        <v>0</v>
      </c>
      <c r="DU211" s="100">
        <f t="shared" si="263"/>
        <v>1</v>
      </c>
      <c r="DV211" s="100">
        <f t="shared" si="264"/>
        <v>0</v>
      </c>
      <c r="DW211" s="100">
        <f t="shared" si="265"/>
        <v>0</v>
      </c>
      <c r="DX211" s="100">
        <f t="shared" si="266"/>
        <v>0</v>
      </c>
      <c r="DY211" s="229">
        <f t="shared" si="267"/>
        <v>0</v>
      </c>
      <c r="DZ211" s="100">
        <f t="shared" si="268"/>
        <v>1</v>
      </c>
      <c r="EA211" s="400">
        <f t="shared" si="269"/>
        <v>0</v>
      </c>
      <c r="EB211" s="402">
        <f t="shared" si="270"/>
        <v>0</v>
      </c>
      <c r="EC211" s="19">
        <f t="shared" si="271"/>
        <v>0</v>
      </c>
      <c r="ED211" s="19">
        <f t="shared" si="272"/>
        <v>1</v>
      </c>
      <c r="EE211" s="19">
        <f t="shared" si="273"/>
        <v>0</v>
      </c>
      <c r="EF211" s="402">
        <f t="shared" si="274"/>
        <v>0</v>
      </c>
      <c r="EG211" s="400">
        <f t="shared" si="275"/>
        <v>0</v>
      </c>
      <c r="EH211" s="400">
        <f t="shared" si="276"/>
        <v>1</v>
      </c>
      <c r="EI211" s="402">
        <f t="shared" si="277"/>
        <v>0</v>
      </c>
      <c r="EJ211" s="229">
        <f t="shared" si="278"/>
        <v>2</v>
      </c>
      <c r="EK211" s="398">
        <f t="shared" si="279"/>
        <v>734</v>
      </c>
      <c r="EL211" s="398">
        <f t="shared" si="280"/>
        <v>40.299999999999997</v>
      </c>
      <c r="EM211" s="398">
        <f t="shared" si="281"/>
        <v>68.8</v>
      </c>
      <c r="EN211" s="398">
        <f t="shared" si="282"/>
        <v>227</v>
      </c>
      <c r="EO211" s="398">
        <f t="shared" si="283"/>
        <v>0.55000000000000004</v>
      </c>
      <c r="EP211" s="398">
        <f t="shared" si="284"/>
        <v>7.1</v>
      </c>
      <c r="EQ211" s="398">
        <f t="shared" si="285"/>
        <v>1018</v>
      </c>
      <c r="ER211" s="398" t="str">
        <f t="shared" si="286"/>
        <v/>
      </c>
      <c r="ES211" s="398" t="str">
        <f t="shared" si="287"/>
        <v/>
      </c>
      <c r="ET211" s="398">
        <f t="shared" si="288"/>
        <v>17</v>
      </c>
      <c r="EU211" s="172">
        <f t="shared" si="289"/>
        <v>1190</v>
      </c>
      <c r="EV211" s="57">
        <f t="shared" si="290"/>
        <v>31.927202498499334</v>
      </c>
      <c r="EW211" s="57">
        <f t="shared" si="291"/>
        <v>1.0306905370843988</v>
      </c>
      <c r="EX211" s="57">
        <f t="shared" si="292"/>
        <v>5.6613865459781945</v>
      </c>
      <c r="EY211" s="57">
        <f t="shared" si="293"/>
        <v>11.327910574379958</v>
      </c>
      <c r="EZ211" s="57">
        <f t="shared" si="294"/>
        <v>2.0056522928252347E-2</v>
      </c>
      <c r="FA211" s="57">
        <f t="shared" si="295"/>
        <v>0.38141283910824603</v>
      </c>
      <c r="FB211" s="57">
        <f t="shared" si="296"/>
        <v>16.683847642709996</v>
      </c>
      <c r="FC211" s="57" t="str">
        <f t="shared" si="297"/>
        <v/>
      </c>
      <c r="FD211" s="57" t="str">
        <f t="shared" si="298"/>
        <v/>
      </c>
      <c r="FE211" s="57">
        <f t="shared" si="299"/>
        <v>0.3539358709841291</v>
      </c>
      <c r="FF211" s="56">
        <f t="shared" si="300"/>
        <v>33.56556567850393</v>
      </c>
      <c r="FG211" s="59">
        <f t="shared" si="301"/>
        <v>63.412219519168822</v>
      </c>
      <c r="FH211" s="59">
        <f t="shared" si="302"/>
        <v>2.0471062128602697</v>
      </c>
      <c r="FI211" s="59">
        <f t="shared" si="303"/>
        <v>11.244364001303033</v>
      </c>
      <c r="FJ211" s="59">
        <f t="shared" si="304"/>
        <v>22.498931814331652</v>
      </c>
      <c r="FK211" s="59">
        <f t="shared" si="305"/>
        <v>3.9835266956989412E-2</v>
      </c>
      <c r="FL211" s="59">
        <f t="shared" si="306"/>
        <v>0.75754318537924936</v>
      </c>
      <c r="FM211" s="59">
        <f t="shared" si="307"/>
        <v>32.969848654369869</v>
      </c>
      <c r="FN211" s="59" t="str">
        <f t="shared" si="308"/>
        <v/>
      </c>
      <c r="FO211" s="59" t="str">
        <f t="shared" si="309"/>
        <v/>
      </c>
      <c r="FP211" s="59">
        <f t="shared" si="310"/>
        <v>0.69943171081391264</v>
      </c>
      <c r="FQ211" s="66">
        <f t="shared" si="311"/>
        <v>66.330719634816234</v>
      </c>
      <c r="FR211" s="331">
        <f t="shared" si="331"/>
        <v>-0.25228787170631362</v>
      </c>
      <c r="FS211" s="331">
        <f t="shared" si="312"/>
        <v>0.25228787170631362</v>
      </c>
      <c r="FT211" s="400">
        <f t="shared" si="313"/>
        <v>0</v>
      </c>
      <c r="FU211" s="400">
        <f t="shared" si="314"/>
        <v>1</v>
      </c>
      <c r="FV211" s="400">
        <f t="shared" si="315"/>
        <v>0</v>
      </c>
      <c r="FW211" s="402">
        <f t="shared" si="316"/>
        <v>0</v>
      </c>
      <c r="FX211" s="222">
        <f t="shared" si="317"/>
        <v>63.412219519168822</v>
      </c>
      <c r="FY211" s="222">
        <f t="shared" si="318"/>
        <v>22.498931814331652</v>
      </c>
      <c r="FZ211" s="222">
        <f t="shared" si="319"/>
        <v>0</v>
      </c>
      <c r="GA211" s="221">
        <f t="shared" si="320"/>
        <v>66.330719634816234</v>
      </c>
      <c r="GB211" s="222">
        <f t="shared" si="321"/>
        <v>32.969848654369869</v>
      </c>
      <c r="GC211" s="222">
        <f t="shared" si="322"/>
        <v>0</v>
      </c>
      <c r="GD211" s="222">
        <f t="shared" si="323"/>
        <v>0</v>
      </c>
      <c r="GE211" s="222">
        <f t="shared" si="324"/>
        <v>0</v>
      </c>
      <c r="GF211" s="222">
        <f t="shared" si="325"/>
        <v>0</v>
      </c>
      <c r="GG211" s="398">
        <f t="shared" si="326"/>
        <v>0</v>
      </c>
      <c r="GH211" s="399">
        <f t="shared" si="327"/>
        <v>0</v>
      </c>
      <c r="GI211" s="398" t="str">
        <f t="shared" si="328"/>
        <v>Na-Ca</v>
      </c>
      <c r="GJ211" s="398" t="str">
        <f t="shared" si="329"/>
        <v>Cl-HCO3</v>
      </c>
    </row>
    <row r="212" spans="1:192">
      <c r="A212" s="402">
        <f t="shared" si="256"/>
        <v>207</v>
      </c>
      <c r="B212" s="64" t="s">
        <v>151</v>
      </c>
      <c r="C212" s="69" t="s">
        <v>257</v>
      </c>
      <c r="D212" s="69" t="s">
        <v>989</v>
      </c>
      <c r="E212" s="69"/>
      <c r="F212" s="400">
        <v>3464434</v>
      </c>
      <c r="G212" s="400">
        <v>5556743</v>
      </c>
      <c r="H212" s="409">
        <f t="shared" si="257"/>
        <v>464373.79640000005</v>
      </c>
      <c r="I212" s="405">
        <f t="shared" si="258"/>
        <v>5554960.0928000007</v>
      </c>
      <c r="J212" s="400">
        <v>145.28</v>
      </c>
      <c r="K212" s="400" t="s">
        <v>1356</v>
      </c>
      <c r="L212" s="171">
        <v>372.6</v>
      </c>
      <c r="O212" s="171"/>
      <c r="P212" s="171"/>
      <c r="Q212" s="401" t="s">
        <v>1373</v>
      </c>
      <c r="R212" s="401" t="s">
        <v>277</v>
      </c>
      <c r="S212" s="65" t="s">
        <v>1351</v>
      </c>
      <c r="T212" s="499" t="str">
        <f t="shared" si="259"/>
        <v>T</v>
      </c>
      <c r="U212" s="499" t="str">
        <f t="shared" si="260"/>
        <v>-</v>
      </c>
      <c r="V212" s="499" t="str">
        <f t="shared" si="261"/>
        <v>B</v>
      </c>
      <c r="W212" s="499" t="str">
        <f t="shared" si="330"/>
        <v>A</v>
      </c>
      <c r="X212" s="529" t="str">
        <f t="shared" si="255"/>
        <v>Na</v>
      </c>
      <c r="Y212" s="530" t="str">
        <f t="shared" si="252"/>
        <v>Cl</v>
      </c>
      <c r="Z212" s="70" t="s">
        <v>1643</v>
      </c>
      <c r="AA212" s="392" t="s">
        <v>1639</v>
      </c>
      <c r="AB212" s="200">
        <v>1</v>
      </c>
      <c r="AC212" s="385" t="s">
        <v>412</v>
      </c>
      <c r="AD212" s="91" t="s">
        <v>1644</v>
      </c>
      <c r="AE212" s="404"/>
      <c r="AF212" s="391">
        <v>33</v>
      </c>
      <c r="AR212" s="69">
        <v>20960.599999999999</v>
      </c>
      <c r="AS212" s="507">
        <f t="shared" si="253"/>
        <v>20943.22</v>
      </c>
      <c r="AT212" s="509">
        <f t="shared" si="254"/>
        <v>-4.8788076640448666E-2</v>
      </c>
      <c r="AU212" s="398">
        <v>6647</v>
      </c>
      <c r="AV212" s="69">
        <v>100.7</v>
      </c>
      <c r="AW212" s="399">
        <v>725.3</v>
      </c>
      <c r="AX212" s="398">
        <v>10725</v>
      </c>
      <c r="AY212" s="398">
        <v>96.73</v>
      </c>
      <c r="AZ212" s="172">
        <v>2328</v>
      </c>
      <c r="BB212" s="398">
        <v>301</v>
      </c>
      <c r="BE212" s="398">
        <v>19.02</v>
      </c>
      <c r="BF212" s="398">
        <v>0.47</v>
      </c>
      <c r="BN212" s="56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49"/>
      <c r="CG212" s="138"/>
      <c r="CH212" s="138"/>
      <c r="CI212" s="138"/>
      <c r="CJ212" s="138"/>
      <c r="CK212" s="138"/>
      <c r="CL212" s="139"/>
      <c r="CM212" s="138"/>
      <c r="CN212" s="138">
        <v>1026</v>
      </c>
      <c r="CO212" s="149"/>
      <c r="DB212" s="241"/>
      <c r="DC212" s="241"/>
      <c r="DD212" s="241"/>
      <c r="DE212" s="241"/>
      <c r="DF212" s="241"/>
      <c r="DG212" s="241"/>
      <c r="DH212" s="149" t="s">
        <v>1645</v>
      </c>
      <c r="DI212" s="244"/>
      <c r="DJ212" s="244"/>
      <c r="DK212" s="244"/>
      <c r="DL212" s="244"/>
      <c r="DM212" s="244"/>
      <c r="DN212" s="244"/>
      <c r="DO212" s="244"/>
      <c r="DP212" s="244"/>
      <c r="DQ212" s="244"/>
      <c r="DR212" s="244"/>
      <c r="DS212" s="472"/>
      <c r="DT212" s="402">
        <f t="shared" si="262"/>
        <v>1</v>
      </c>
      <c r="DU212" s="100">
        <f t="shared" si="263"/>
        <v>0</v>
      </c>
      <c r="DV212" s="100">
        <f t="shared" si="264"/>
        <v>0</v>
      </c>
      <c r="DW212" s="100">
        <f t="shared" si="265"/>
        <v>1</v>
      </c>
      <c r="DX212" s="100">
        <f t="shared" si="266"/>
        <v>0</v>
      </c>
      <c r="DY212" s="229">
        <f t="shared" si="267"/>
        <v>0</v>
      </c>
      <c r="DZ212" s="100">
        <f t="shared" si="268"/>
        <v>0</v>
      </c>
      <c r="EA212" s="400">
        <f t="shared" si="269"/>
        <v>1</v>
      </c>
      <c r="EB212" s="402">
        <f t="shared" si="270"/>
        <v>0</v>
      </c>
      <c r="EC212" s="19">
        <f t="shared" si="271"/>
        <v>0</v>
      </c>
      <c r="ED212" s="19">
        <f t="shared" si="272"/>
        <v>0</v>
      </c>
      <c r="EE212" s="19">
        <f t="shared" si="273"/>
        <v>1</v>
      </c>
      <c r="EF212" s="402">
        <f t="shared" si="274"/>
        <v>0</v>
      </c>
      <c r="EG212" s="400">
        <f t="shared" si="275"/>
        <v>0</v>
      </c>
      <c r="EH212" s="400">
        <f t="shared" si="276"/>
        <v>1</v>
      </c>
      <c r="EI212" s="402">
        <f t="shared" si="277"/>
        <v>0</v>
      </c>
      <c r="EJ212" s="229">
        <f t="shared" si="278"/>
        <v>4</v>
      </c>
      <c r="EK212" s="398">
        <f t="shared" si="279"/>
        <v>6647</v>
      </c>
      <c r="EL212" s="398">
        <f t="shared" si="280"/>
        <v>301</v>
      </c>
      <c r="EM212" s="398">
        <f t="shared" si="281"/>
        <v>100.7</v>
      </c>
      <c r="EN212" s="398">
        <f t="shared" si="282"/>
        <v>725.3</v>
      </c>
      <c r="EO212" s="398">
        <f t="shared" si="283"/>
        <v>0.47</v>
      </c>
      <c r="EP212" s="398">
        <f t="shared" si="284"/>
        <v>19.02</v>
      </c>
      <c r="EQ212" s="398">
        <f t="shared" si="285"/>
        <v>2328</v>
      </c>
      <c r="ER212" s="398" t="str">
        <f t="shared" si="286"/>
        <v/>
      </c>
      <c r="ES212" s="398" t="str">
        <f t="shared" si="287"/>
        <v/>
      </c>
      <c r="ET212" s="398">
        <f t="shared" si="288"/>
        <v>96.73</v>
      </c>
      <c r="EU212" s="172">
        <f t="shared" si="289"/>
        <v>10725</v>
      </c>
      <c r="EV212" s="57">
        <f t="shared" si="290"/>
        <v>289.12822208109685</v>
      </c>
      <c r="EW212" s="57">
        <f t="shared" si="291"/>
        <v>7.6982097186700766</v>
      </c>
      <c r="EX212" s="57">
        <f t="shared" si="292"/>
        <v>8.2863608311047123</v>
      </c>
      <c r="EY212" s="57">
        <f t="shared" si="293"/>
        <v>36.194420879285389</v>
      </c>
      <c r="EZ212" s="57">
        <f t="shared" si="294"/>
        <v>1.7139210502324732E-2</v>
      </c>
      <c r="FA212" s="57">
        <f t="shared" si="295"/>
        <v>1.0217566478646254</v>
      </c>
      <c r="FB212" s="57">
        <f t="shared" si="296"/>
        <v>38.153239010048004</v>
      </c>
      <c r="FC212" s="57" t="str">
        <f t="shared" si="297"/>
        <v/>
      </c>
      <c r="FD212" s="57" t="str">
        <f t="shared" si="298"/>
        <v/>
      </c>
      <c r="FE212" s="57">
        <f t="shared" si="299"/>
        <v>2.0138951058996946</v>
      </c>
      <c r="FF212" s="56">
        <f t="shared" si="300"/>
        <v>302.51318647223081</v>
      </c>
      <c r="FG212" s="59">
        <f t="shared" si="301"/>
        <v>84.45494608202489</v>
      </c>
      <c r="FH212" s="59">
        <f t="shared" si="302"/>
        <v>2.2486628321466378</v>
      </c>
      <c r="FI212" s="59">
        <f t="shared" si="303"/>
        <v>2.4204629771868467</v>
      </c>
      <c r="FJ212" s="59">
        <f t="shared" si="304"/>
        <v>10.572464499756686</v>
      </c>
      <c r="FK212" s="59">
        <f t="shared" si="305"/>
        <v>5.0063985052842992E-3</v>
      </c>
      <c r="FL212" s="59">
        <f t="shared" si="306"/>
        <v>0.29845721037966849</v>
      </c>
      <c r="FM212" s="59">
        <f t="shared" si="307"/>
        <v>11.133770081854005</v>
      </c>
      <c r="FN212" s="59" t="str">
        <f t="shared" si="308"/>
        <v/>
      </c>
      <c r="FO212" s="59" t="str">
        <f t="shared" si="309"/>
        <v/>
      </c>
      <c r="FP212" s="59">
        <f t="shared" si="310"/>
        <v>0.58768916243659197</v>
      </c>
      <c r="FQ212" s="66">
        <f t="shared" si="311"/>
        <v>88.2785407557094</v>
      </c>
      <c r="FR212" s="331">
        <f t="shared" si="331"/>
        <v>-4.8788076640448666E-2</v>
      </c>
      <c r="FS212" s="331">
        <f t="shared" si="312"/>
        <v>4.8788076640448666E-2</v>
      </c>
      <c r="FT212" s="400">
        <f t="shared" si="313"/>
        <v>0</v>
      </c>
      <c r="FU212" s="400">
        <f t="shared" si="314"/>
        <v>1</v>
      </c>
      <c r="FV212" s="400">
        <f t="shared" si="315"/>
        <v>0</v>
      </c>
      <c r="FW212" s="402">
        <f t="shared" si="316"/>
        <v>0</v>
      </c>
      <c r="FX212" s="222">
        <f t="shared" si="317"/>
        <v>84.45494608202489</v>
      </c>
      <c r="FY212" s="222">
        <f t="shared" si="318"/>
        <v>0</v>
      </c>
      <c r="FZ212" s="222">
        <f t="shared" si="319"/>
        <v>0</v>
      </c>
      <c r="GA212" s="221">
        <f t="shared" si="320"/>
        <v>88.2785407557094</v>
      </c>
      <c r="GB212" s="222">
        <f t="shared" si="321"/>
        <v>0</v>
      </c>
      <c r="GC212" s="222">
        <f t="shared" si="322"/>
        <v>0</v>
      </c>
      <c r="GD212" s="222">
        <f t="shared" si="323"/>
        <v>0</v>
      </c>
      <c r="GE212" s="222">
        <f t="shared" si="324"/>
        <v>0</v>
      </c>
      <c r="GF212" s="222">
        <f t="shared" si="325"/>
        <v>0</v>
      </c>
      <c r="GG212" s="398">
        <f t="shared" si="326"/>
        <v>0</v>
      </c>
      <c r="GH212" s="399">
        <f t="shared" si="327"/>
        <v>0</v>
      </c>
      <c r="GI212" s="398" t="str">
        <f t="shared" si="328"/>
        <v>Na</v>
      </c>
      <c r="GJ212" s="398" t="str">
        <f t="shared" si="329"/>
        <v>Cl</v>
      </c>
    </row>
    <row r="213" spans="1:192">
      <c r="A213" s="402">
        <f t="shared" si="256"/>
        <v>208</v>
      </c>
      <c r="B213" s="64" t="s">
        <v>151</v>
      </c>
      <c r="C213" s="69" t="s">
        <v>257</v>
      </c>
      <c r="D213" s="69" t="s">
        <v>989</v>
      </c>
      <c r="E213" s="69"/>
      <c r="F213" s="400">
        <v>3464434</v>
      </c>
      <c r="G213" s="400">
        <v>5556743</v>
      </c>
      <c r="H213" s="409">
        <f t="shared" si="257"/>
        <v>464373.79640000005</v>
      </c>
      <c r="I213" s="405">
        <f t="shared" si="258"/>
        <v>5554960.0928000007</v>
      </c>
      <c r="J213" s="400">
        <v>145.28</v>
      </c>
      <c r="K213" s="400" t="s">
        <v>1356</v>
      </c>
      <c r="L213" s="19">
        <v>372.6</v>
      </c>
      <c r="Q213" s="399" t="s">
        <v>1373</v>
      </c>
      <c r="R213" s="399" t="s">
        <v>277</v>
      </c>
      <c r="S213" s="64" t="s">
        <v>1351</v>
      </c>
      <c r="T213" s="499" t="str">
        <f t="shared" si="259"/>
        <v>T</v>
      </c>
      <c r="U213" s="499" t="str">
        <f t="shared" si="260"/>
        <v>-</v>
      </c>
      <c r="V213" s="499" t="str">
        <f t="shared" si="261"/>
        <v>B</v>
      </c>
      <c r="W213" s="499" t="str">
        <f t="shared" si="330"/>
        <v>A</v>
      </c>
      <c r="X213" s="529" t="str">
        <f t="shared" si="255"/>
        <v>Na</v>
      </c>
      <c r="Y213" s="530" t="str">
        <f t="shared" si="252"/>
        <v>Cl</v>
      </c>
      <c r="AA213" s="392" t="s">
        <v>1626</v>
      </c>
      <c r="AB213" s="200">
        <v>2</v>
      </c>
      <c r="AC213" s="398" t="s">
        <v>279</v>
      </c>
      <c r="AD213" s="2" t="s">
        <v>1627</v>
      </c>
      <c r="AF213" s="391">
        <v>30.7</v>
      </c>
      <c r="AG213" s="400">
        <v>25444.800000000003</v>
      </c>
      <c r="AR213" s="69"/>
      <c r="AS213" s="507">
        <f t="shared" si="253"/>
        <v>19045.310000000001</v>
      </c>
      <c r="AT213" s="509">
        <f t="shared" si="254"/>
        <v>-0.13789769490480172</v>
      </c>
      <c r="AU213" s="398">
        <v>6154</v>
      </c>
      <c r="AV213" s="398">
        <v>74.5</v>
      </c>
      <c r="AW213" s="399">
        <v>584</v>
      </c>
      <c r="AX213" s="398">
        <v>9780</v>
      </c>
      <c r="AY213" s="398">
        <v>91.2</v>
      </c>
      <c r="AZ213" s="172">
        <v>2070</v>
      </c>
      <c r="BB213" s="398">
        <v>275</v>
      </c>
      <c r="BE213" s="398">
        <v>15.5</v>
      </c>
      <c r="BG213" s="398">
        <v>1.1100000000000001</v>
      </c>
      <c r="BN213" s="56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49"/>
      <c r="CG213" s="138"/>
      <c r="CH213" s="138"/>
      <c r="CI213" s="138"/>
      <c r="CJ213" s="138"/>
      <c r="CK213" s="138"/>
      <c r="CL213" s="139"/>
      <c r="CM213" s="138"/>
      <c r="CN213" s="138">
        <v>1193</v>
      </c>
      <c r="CO213" s="149"/>
      <c r="DB213" s="241"/>
      <c r="DC213" s="241"/>
      <c r="DD213" s="241"/>
      <c r="DE213" s="241"/>
      <c r="DF213" s="241"/>
      <c r="DG213" s="241"/>
      <c r="DH213" s="241"/>
      <c r="DI213" s="244"/>
      <c r="DJ213" s="244"/>
      <c r="DK213" s="244"/>
      <c r="DL213" s="244"/>
      <c r="DM213" s="244"/>
      <c r="DN213" s="244"/>
      <c r="DO213" s="244"/>
      <c r="DP213" s="244"/>
      <c r="DQ213" s="244"/>
      <c r="DR213" s="244"/>
      <c r="DS213" s="472"/>
      <c r="DT213" s="402">
        <f t="shared" si="262"/>
        <v>0</v>
      </c>
      <c r="DU213" s="100">
        <f t="shared" si="263"/>
        <v>0</v>
      </c>
      <c r="DV213" s="100">
        <f t="shared" si="264"/>
        <v>0</v>
      </c>
      <c r="DW213" s="100">
        <f t="shared" si="265"/>
        <v>1</v>
      </c>
      <c r="DX213" s="100">
        <f t="shared" si="266"/>
        <v>0</v>
      </c>
      <c r="DY213" s="229">
        <f t="shared" si="267"/>
        <v>0</v>
      </c>
      <c r="DZ213" s="100">
        <f t="shared" si="268"/>
        <v>0</v>
      </c>
      <c r="EA213" s="400">
        <f t="shared" si="269"/>
        <v>1</v>
      </c>
      <c r="EB213" s="402">
        <f t="shared" si="270"/>
        <v>0</v>
      </c>
      <c r="EC213" s="19">
        <f t="shared" si="271"/>
        <v>0</v>
      </c>
      <c r="ED213" s="19">
        <f t="shared" si="272"/>
        <v>0</v>
      </c>
      <c r="EE213" s="19">
        <f t="shared" si="273"/>
        <v>1</v>
      </c>
      <c r="EF213" s="402">
        <f t="shared" si="274"/>
        <v>0</v>
      </c>
      <c r="EG213" s="400">
        <f t="shared" si="275"/>
        <v>0</v>
      </c>
      <c r="EH213" s="400">
        <f t="shared" si="276"/>
        <v>1</v>
      </c>
      <c r="EI213" s="402">
        <f t="shared" si="277"/>
        <v>0</v>
      </c>
      <c r="EJ213" s="229">
        <f t="shared" si="278"/>
        <v>4</v>
      </c>
      <c r="EK213" s="398">
        <f t="shared" si="279"/>
        <v>6154</v>
      </c>
      <c r="EL213" s="398">
        <f t="shared" si="280"/>
        <v>275</v>
      </c>
      <c r="EM213" s="398">
        <f t="shared" si="281"/>
        <v>74.5</v>
      </c>
      <c r="EN213" s="398">
        <f t="shared" si="282"/>
        <v>584</v>
      </c>
      <c r="EO213" s="398" t="str">
        <f t="shared" si="283"/>
        <v/>
      </c>
      <c r="EP213" s="398">
        <f t="shared" si="284"/>
        <v>15.5</v>
      </c>
      <c r="EQ213" s="398">
        <f t="shared" si="285"/>
        <v>2070</v>
      </c>
      <c r="ER213" s="398" t="str">
        <f t="shared" si="286"/>
        <v/>
      </c>
      <c r="ES213" s="398" t="str">
        <f t="shared" si="287"/>
        <v/>
      </c>
      <c r="ET213" s="398">
        <f t="shared" si="288"/>
        <v>91.2</v>
      </c>
      <c r="EU213" s="172">
        <f t="shared" si="289"/>
        <v>9780</v>
      </c>
      <c r="EV213" s="57">
        <f t="shared" si="290"/>
        <v>267.68392939477508</v>
      </c>
      <c r="EW213" s="57">
        <f t="shared" si="291"/>
        <v>7.0332480818414318</v>
      </c>
      <c r="EX213" s="57">
        <f t="shared" si="292"/>
        <v>6.130425838304876</v>
      </c>
      <c r="EY213" s="57">
        <f t="shared" si="293"/>
        <v>29.143170816907027</v>
      </c>
      <c r="EZ213" s="57" t="str">
        <f t="shared" si="294"/>
        <v/>
      </c>
      <c r="FA213" s="57">
        <f t="shared" si="295"/>
        <v>0.83266183185603015</v>
      </c>
      <c r="FB213" s="57">
        <f t="shared" si="296"/>
        <v>33.924916130068453</v>
      </c>
      <c r="FC213" s="57" t="str">
        <f t="shared" si="297"/>
        <v/>
      </c>
      <c r="FD213" s="57" t="str">
        <f t="shared" si="298"/>
        <v/>
      </c>
      <c r="FE213" s="57">
        <f t="shared" si="299"/>
        <v>1.8987618490442693</v>
      </c>
      <c r="FF213" s="56">
        <f t="shared" si="300"/>
        <v>275.85817843341886</v>
      </c>
      <c r="FG213" s="59">
        <f t="shared" si="301"/>
        <v>86.120896439112272</v>
      </c>
      <c r="FH213" s="59">
        <f t="shared" si="302"/>
        <v>2.2627792077632054</v>
      </c>
      <c r="FI213" s="59">
        <f t="shared" si="303"/>
        <v>1.972317762751048</v>
      </c>
      <c r="FJ213" s="59">
        <f t="shared" si="304"/>
        <v>9.3761175783128596</v>
      </c>
      <c r="FK213" s="59" t="str">
        <f t="shared" si="305"/>
        <v/>
      </c>
      <c r="FL213" s="59">
        <f t="shared" si="306"/>
        <v>0.26788901206063354</v>
      </c>
      <c r="FM213" s="59">
        <f t="shared" si="307"/>
        <v>10.884469349786784</v>
      </c>
      <c r="FN213" s="59" t="str">
        <f t="shared" si="308"/>
        <v/>
      </c>
      <c r="FO213" s="59" t="str">
        <f t="shared" si="309"/>
        <v/>
      </c>
      <c r="FP213" s="59">
        <f t="shared" si="310"/>
        <v>0.60919871015242288</v>
      </c>
      <c r="FQ213" s="66">
        <f t="shared" si="311"/>
        <v>88.50633194006079</v>
      </c>
      <c r="FR213" s="331">
        <f t="shared" si="331"/>
        <v>-0.13789769490480172</v>
      </c>
      <c r="FS213" s="331">
        <f t="shared" si="312"/>
        <v>0.13789769490480172</v>
      </c>
      <c r="FT213" s="400">
        <f t="shared" si="313"/>
        <v>0</v>
      </c>
      <c r="FU213" s="400">
        <f t="shared" si="314"/>
        <v>1</v>
      </c>
      <c r="FV213" s="400">
        <f t="shared" si="315"/>
        <v>0</v>
      </c>
      <c r="FW213" s="402">
        <f t="shared" si="316"/>
        <v>0</v>
      </c>
      <c r="FX213" s="222">
        <f t="shared" si="317"/>
        <v>86.120896439112272</v>
      </c>
      <c r="FY213" s="222">
        <f t="shared" si="318"/>
        <v>0</v>
      </c>
      <c r="FZ213" s="222">
        <f t="shared" si="319"/>
        <v>0</v>
      </c>
      <c r="GA213" s="221">
        <f t="shared" si="320"/>
        <v>88.50633194006079</v>
      </c>
      <c r="GB213" s="222">
        <f t="shared" si="321"/>
        <v>0</v>
      </c>
      <c r="GC213" s="222">
        <f t="shared" si="322"/>
        <v>0</v>
      </c>
      <c r="GD213" s="222">
        <f t="shared" si="323"/>
        <v>0</v>
      </c>
      <c r="GE213" s="222">
        <f t="shared" si="324"/>
        <v>0</v>
      </c>
      <c r="GF213" s="222">
        <f t="shared" si="325"/>
        <v>0</v>
      </c>
      <c r="GG213" s="398">
        <f t="shared" si="326"/>
        <v>0</v>
      </c>
      <c r="GH213" s="399">
        <f t="shared" si="327"/>
        <v>0</v>
      </c>
      <c r="GI213" s="398" t="str">
        <f t="shared" si="328"/>
        <v>Na</v>
      </c>
      <c r="GJ213" s="398" t="str">
        <f t="shared" si="329"/>
        <v>Cl</v>
      </c>
    </row>
    <row r="214" spans="1:192" s="69" customFormat="1" ht="14.25">
      <c r="A214" s="402">
        <f t="shared" si="256"/>
        <v>209</v>
      </c>
      <c r="B214" s="65" t="s">
        <v>151</v>
      </c>
      <c r="C214" s="69" t="s">
        <v>257</v>
      </c>
      <c r="D214" s="69" t="s">
        <v>989</v>
      </c>
      <c r="F214" s="400">
        <v>3464434</v>
      </c>
      <c r="G214" s="400">
        <v>5556743</v>
      </c>
      <c r="H214" s="409">
        <f t="shared" si="257"/>
        <v>464373.79640000005</v>
      </c>
      <c r="I214" s="405">
        <f t="shared" si="258"/>
        <v>5554960.0928000007</v>
      </c>
      <c r="J214" s="400">
        <v>145.28</v>
      </c>
      <c r="K214" s="400" t="s">
        <v>1356</v>
      </c>
      <c r="L214" s="19">
        <v>372.6</v>
      </c>
      <c r="M214" s="19"/>
      <c r="N214" s="408"/>
      <c r="O214" s="19"/>
      <c r="P214" s="19"/>
      <c r="Q214" s="399" t="s">
        <v>1373</v>
      </c>
      <c r="R214" s="399" t="s">
        <v>277</v>
      </c>
      <c r="S214" s="64" t="s">
        <v>1351</v>
      </c>
      <c r="T214" s="499" t="str">
        <f t="shared" si="259"/>
        <v>-</v>
      </c>
      <c r="U214" s="499" t="str">
        <f t="shared" si="260"/>
        <v>-</v>
      </c>
      <c r="V214" s="499" t="str">
        <f t="shared" si="261"/>
        <v>-</v>
      </c>
      <c r="W214" s="499" t="str">
        <f t="shared" si="330"/>
        <v>-</v>
      </c>
      <c r="X214" s="529" t="str">
        <f t="shared" si="255"/>
        <v/>
      </c>
      <c r="Y214" s="530" t="str">
        <f t="shared" si="252"/>
        <v/>
      </c>
      <c r="Z214" s="404"/>
      <c r="AA214" s="177">
        <v>32239</v>
      </c>
      <c r="AB214" s="176">
        <v>3</v>
      </c>
      <c r="AC214" s="65" t="s">
        <v>970</v>
      </c>
      <c r="AD214" s="65" t="s">
        <v>1646</v>
      </c>
      <c r="AE214" s="61" t="s">
        <v>1454</v>
      </c>
      <c r="AF214" s="392" t="s">
        <v>3116</v>
      </c>
      <c r="AG214" s="408"/>
      <c r="AH214" s="408"/>
      <c r="AI214" s="556"/>
      <c r="AJ214" s="408"/>
      <c r="AK214" s="408"/>
      <c r="AL214" s="408"/>
      <c r="AM214" s="392"/>
      <c r="AN214" s="168"/>
      <c r="AO214" s="401"/>
      <c r="AP214" s="171"/>
      <c r="AS214" s="508"/>
      <c r="AT214" s="511"/>
      <c r="AU214" s="403"/>
      <c r="AV214" s="403"/>
      <c r="AW214" s="55"/>
      <c r="AX214" s="403"/>
      <c r="AY214" s="403"/>
      <c r="AZ214" s="53"/>
      <c r="BL214" s="401"/>
      <c r="BN214" s="70"/>
      <c r="BO214" s="143"/>
      <c r="BP214" s="557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1"/>
      <c r="CG214" s="143"/>
      <c r="CH214" s="143"/>
      <c r="CI214" s="143"/>
      <c r="CJ214" s="143"/>
      <c r="CK214" s="143"/>
      <c r="CL214" s="144"/>
      <c r="CM214" s="143"/>
      <c r="CN214" s="143" t="s">
        <v>3116</v>
      </c>
      <c r="CO214" s="141"/>
      <c r="CQ214" s="70"/>
      <c r="DA214" s="70"/>
      <c r="DB214" s="370">
        <v>-68</v>
      </c>
      <c r="DC214" s="141" t="s">
        <v>1647</v>
      </c>
      <c r="DD214" s="182">
        <v>2.19</v>
      </c>
      <c r="DE214" s="182">
        <v>-3.46</v>
      </c>
      <c r="DF214" s="182"/>
      <c r="DG214" s="182">
        <v>-9.73</v>
      </c>
      <c r="DH214" s="182"/>
      <c r="DI214" s="180"/>
      <c r="DJ214" s="180">
        <f>SUM(DK214:DM214)</f>
        <v>11.93</v>
      </c>
      <c r="DK214" s="180">
        <v>2.98</v>
      </c>
      <c r="DL214" s="180">
        <v>4.8</v>
      </c>
      <c r="DM214" s="180">
        <v>4.1500000000000004</v>
      </c>
      <c r="DN214" s="180"/>
      <c r="DO214" s="180"/>
      <c r="DP214" s="180"/>
      <c r="DQ214" s="180"/>
      <c r="DR214" s="180"/>
      <c r="DS214" s="181"/>
      <c r="DT214" s="402">
        <f t="shared" si="262"/>
        <v>0</v>
      </c>
      <c r="DU214" s="100">
        <f t="shared" si="263"/>
        <v>0</v>
      </c>
      <c r="DV214" s="100">
        <f t="shared" si="264"/>
        <v>0</v>
      </c>
      <c r="DW214" s="100">
        <f t="shared" si="265"/>
        <v>1</v>
      </c>
      <c r="DX214" s="100">
        <f t="shared" si="266"/>
        <v>0</v>
      </c>
      <c r="DY214" s="229">
        <f t="shared" si="267"/>
        <v>0</v>
      </c>
      <c r="DZ214" s="100">
        <f t="shared" si="268"/>
        <v>0</v>
      </c>
      <c r="EA214" s="400">
        <f t="shared" si="269"/>
        <v>0</v>
      </c>
      <c r="EB214" s="402">
        <f t="shared" si="270"/>
        <v>1</v>
      </c>
      <c r="EC214" s="19">
        <f t="shared" si="271"/>
        <v>0</v>
      </c>
      <c r="ED214" s="19">
        <f t="shared" si="272"/>
        <v>0</v>
      </c>
      <c r="EE214" s="19">
        <f t="shared" si="273"/>
        <v>0</v>
      </c>
      <c r="EF214" s="402">
        <f t="shared" si="274"/>
        <v>1</v>
      </c>
      <c r="EG214" s="400">
        <f t="shared" si="275"/>
        <v>0</v>
      </c>
      <c r="EH214" s="400">
        <f t="shared" si="276"/>
        <v>0</v>
      </c>
      <c r="EI214" s="402">
        <f t="shared" si="277"/>
        <v>1</v>
      </c>
      <c r="EJ214" s="229">
        <f t="shared" si="278"/>
        <v>1</v>
      </c>
      <c r="EK214" s="398" t="str">
        <f t="shared" si="279"/>
        <v/>
      </c>
      <c r="EL214" s="398" t="str">
        <f t="shared" si="280"/>
        <v/>
      </c>
      <c r="EM214" s="398" t="str">
        <f t="shared" si="281"/>
        <v/>
      </c>
      <c r="EN214" s="398" t="str">
        <f t="shared" si="282"/>
        <v/>
      </c>
      <c r="EO214" s="398" t="str">
        <f t="shared" si="283"/>
        <v/>
      </c>
      <c r="EP214" s="398" t="str">
        <f t="shared" si="284"/>
        <v/>
      </c>
      <c r="EQ214" s="398" t="str">
        <f t="shared" si="285"/>
        <v/>
      </c>
      <c r="ER214" s="398" t="str">
        <f t="shared" si="286"/>
        <v/>
      </c>
      <c r="ES214" s="398" t="str">
        <f t="shared" si="287"/>
        <v/>
      </c>
      <c r="ET214" s="398" t="str">
        <f t="shared" si="288"/>
        <v/>
      </c>
      <c r="EU214" s="172" t="str">
        <f t="shared" si="289"/>
        <v/>
      </c>
      <c r="EV214" s="57" t="str">
        <f t="shared" si="290"/>
        <v/>
      </c>
      <c r="EW214" s="57" t="str">
        <f t="shared" si="291"/>
        <v/>
      </c>
      <c r="EX214" s="57" t="str">
        <f t="shared" si="292"/>
        <v/>
      </c>
      <c r="EY214" s="57" t="str">
        <f t="shared" si="293"/>
        <v/>
      </c>
      <c r="EZ214" s="57" t="str">
        <f t="shared" si="294"/>
        <v/>
      </c>
      <c r="FA214" s="57" t="str">
        <f t="shared" si="295"/>
        <v/>
      </c>
      <c r="FB214" s="57" t="str">
        <f t="shared" si="296"/>
        <v/>
      </c>
      <c r="FC214" s="57" t="str">
        <f t="shared" si="297"/>
        <v/>
      </c>
      <c r="FD214" s="57" t="str">
        <f t="shared" si="298"/>
        <v/>
      </c>
      <c r="FE214" s="57" t="str">
        <f t="shared" si="299"/>
        <v/>
      </c>
      <c r="FF214" s="56" t="str">
        <f t="shared" si="300"/>
        <v/>
      </c>
      <c r="FG214" s="59" t="str">
        <f t="shared" si="301"/>
        <v/>
      </c>
      <c r="FH214" s="59" t="str">
        <f t="shared" si="302"/>
        <v/>
      </c>
      <c r="FI214" s="59" t="str">
        <f t="shared" si="303"/>
        <v/>
      </c>
      <c r="FJ214" s="59" t="str">
        <f t="shared" si="304"/>
        <v/>
      </c>
      <c r="FK214" s="59" t="str">
        <f t="shared" si="305"/>
        <v/>
      </c>
      <c r="FL214" s="59" t="str">
        <f t="shared" si="306"/>
        <v/>
      </c>
      <c r="FM214" s="59" t="str">
        <f t="shared" si="307"/>
        <v/>
      </c>
      <c r="FN214" s="59" t="str">
        <f t="shared" si="308"/>
        <v/>
      </c>
      <c r="FO214" s="59" t="str">
        <f t="shared" si="309"/>
        <v/>
      </c>
      <c r="FP214" s="59" t="str">
        <f t="shared" si="310"/>
        <v/>
      </c>
      <c r="FQ214" s="66" t="str">
        <f t="shared" si="311"/>
        <v/>
      </c>
      <c r="FR214" s="331" t="str">
        <f t="shared" si="331"/>
        <v/>
      </c>
      <c r="FS214" s="331">
        <f t="shared" si="312"/>
        <v>0</v>
      </c>
      <c r="FT214" s="400">
        <f t="shared" si="313"/>
        <v>1</v>
      </c>
      <c r="FU214" s="400">
        <f t="shared" si="314"/>
        <v>0</v>
      </c>
      <c r="FV214" s="400">
        <f t="shared" si="315"/>
        <v>0</v>
      </c>
      <c r="FW214" s="402">
        <f t="shared" si="316"/>
        <v>0</v>
      </c>
      <c r="FX214" s="222">
        <f t="shared" si="317"/>
        <v>0</v>
      </c>
      <c r="FY214" s="222">
        <f t="shared" si="318"/>
        <v>0</v>
      </c>
      <c r="FZ214" s="222">
        <f t="shared" si="319"/>
        <v>0</v>
      </c>
      <c r="GA214" s="221">
        <f t="shared" si="320"/>
        <v>0</v>
      </c>
      <c r="GB214" s="222">
        <f t="shared" si="321"/>
        <v>0</v>
      </c>
      <c r="GC214" s="222">
        <f t="shared" si="322"/>
        <v>0</v>
      </c>
      <c r="GD214" s="222">
        <f t="shared" si="323"/>
        <v>0</v>
      </c>
      <c r="GE214" s="222">
        <f t="shared" si="324"/>
        <v>0</v>
      </c>
      <c r="GF214" s="222">
        <f t="shared" si="325"/>
        <v>0</v>
      </c>
      <c r="GG214" s="398">
        <f t="shared" si="326"/>
        <v>0</v>
      </c>
      <c r="GH214" s="399">
        <f t="shared" si="327"/>
        <v>0</v>
      </c>
      <c r="GI214" s="398" t="str">
        <f t="shared" si="328"/>
        <v/>
      </c>
      <c r="GJ214" s="398" t="str">
        <f t="shared" si="329"/>
        <v/>
      </c>
    </row>
    <row r="215" spans="1:192">
      <c r="A215" s="402">
        <f t="shared" si="256"/>
        <v>210</v>
      </c>
      <c r="B215" s="64" t="s">
        <v>151</v>
      </c>
      <c r="C215" s="69" t="s">
        <v>257</v>
      </c>
      <c r="D215" s="69" t="s">
        <v>989</v>
      </c>
      <c r="E215" s="69"/>
      <c r="F215" s="400">
        <v>3464434</v>
      </c>
      <c r="G215" s="400">
        <v>5556743</v>
      </c>
      <c r="H215" s="409">
        <f t="shared" si="257"/>
        <v>464373.79640000005</v>
      </c>
      <c r="I215" s="405">
        <f t="shared" si="258"/>
        <v>5554960.0928000007</v>
      </c>
      <c r="J215" s="400">
        <v>145.28</v>
      </c>
      <c r="K215" s="400" t="s">
        <v>1356</v>
      </c>
      <c r="L215" s="19">
        <v>372.6</v>
      </c>
      <c r="Q215" s="399" t="s">
        <v>1373</v>
      </c>
      <c r="R215" s="399" t="s">
        <v>277</v>
      </c>
      <c r="S215" s="64" t="s">
        <v>1351</v>
      </c>
      <c r="T215" s="499" t="str">
        <f t="shared" si="259"/>
        <v>T</v>
      </c>
      <c r="U215" s="499" t="str">
        <f t="shared" si="260"/>
        <v>-</v>
      </c>
      <c r="V215" s="499" t="str">
        <f t="shared" si="261"/>
        <v>B</v>
      </c>
      <c r="W215" s="499" t="str">
        <f t="shared" si="330"/>
        <v>A</v>
      </c>
      <c r="X215" s="529" t="str">
        <f t="shared" si="255"/>
        <v>Na</v>
      </c>
      <c r="Y215" s="530" t="str">
        <f t="shared" si="252"/>
        <v>Cl</v>
      </c>
      <c r="AA215" s="392" t="s">
        <v>1628</v>
      </c>
      <c r="AB215" s="176">
        <v>4</v>
      </c>
      <c r="AC215" s="398" t="s">
        <v>1629</v>
      </c>
      <c r="AD215" s="2" t="s">
        <v>1627</v>
      </c>
      <c r="AF215" s="391">
        <v>30.9</v>
      </c>
      <c r="AG215" s="400">
        <v>27700</v>
      </c>
      <c r="AR215" s="69"/>
      <c r="AS215" s="507">
        <f>SUM(AU215:BN215)+SUM(BO215:CL215)/1000</f>
        <v>19000.78</v>
      </c>
      <c r="AT215" s="509">
        <f>FR215</f>
        <v>-1.2993574324755448</v>
      </c>
      <c r="AU215" s="398">
        <v>6070</v>
      </c>
      <c r="AV215" s="398">
        <v>70.099999999999994</v>
      </c>
      <c r="AW215" s="399">
        <v>574</v>
      </c>
      <c r="AX215" s="398">
        <v>9900</v>
      </c>
      <c r="AY215" s="398">
        <v>84</v>
      </c>
      <c r="AZ215" s="172">
        <v>2020</v>
      </c>
      <c r="BB215" s="398">
        <v>267</v>
      </c>
      <c r="BE215" s="398">
        <v>14.3</v>
      </c>
      <c r="BG215" s="398">
        <v>1.38</v>
      </c>
      <c r="BN215" s="56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49"/>
      <c r="CG215" s="138"/>
      <c r="CH215" s="138"/>
      <c r="CI215" s="138"/>
      <c r="CJ215" s="138"/>
      <c r="CK215" s="138"/>
      <c r="CL215" s="139"/>
      <c r="CM215" s="138"/>
      <c r="CN215" s="138">
        <v>1870</v>
      </c>
      <c r="CO215" s="149"/>
      <c r="DB215" s="241"/>
      <c r="DC215" s="241"/>
      <c r="DD215" s="241"/>
      <c r="DE215" s="241"/>
      <c r="DF215" s="241"/>
      <c r="DG215" s="241"/>
      <c r="DH215" s="241"/>
      <c r="DI215" s="244"/>
      <c r="DJ215" s="244"/>
      <c r="DK215" s="244"/>
      <c r="DL215" s="244"/>
      <c r="DM215" s="244"/>
      <c r="DN215" s="244"/>
      <c r="DO215" s="244"/>
      <c r="DP215" s="244"/>
      <c r="DQ215" s="244"/>
      <c r="DR215" s="244"/>
      <c r="DS215" s="472"/>
      <c r="DT215" s="402">
        <f t="shared" si="262"/>
        <v>0</v>
      </c>
      <c r="DU215" s="100">
        <f t="shared" si="263"/>
        <v>0</v>
      </c>
      <c r="DV215" s="100">
        <f t="shared" si="264"/>
        <v>0</v>
      </c>
      <c r="DW215" s="100">
        <f t="shared" si="265"/>
        <v>1</v>
      </c>
      <c r="DX215" s="100">
        <f t="shared" si="266"/>
        <v>0</v>
      </c>
      <c r="DY215" s="229">
        <f t="shared" si="267"/>
        <v>0</v>
      </c>
      <c r="DZ215" s="100">
        <f t="shared" si="268"/>
        <v>0</v>
      </c>
      <c r="EA215" s="400">
        <f t="shared" si="269"/>
        <v>1</v>
      </c>
      <c r="EB215" s="402">
        <f t="shared" si="270"/>
        <v>0</v>
      </c>
      <c r="EC215" s="19">
        <f t="shared" si="271"/>
        <v>0</v>
      </c>
      <c r="ED215" s="19">
        <f t="shared" si="272"/>
        <v>0</v>
      </c>
      <c r="EE215" s="19">
        <f t="shared" si="273"/>
        <v>1</v>
      </c>
      <c r="EF215" s="402">
        <f t="shared" si="274"/>
        <v>0</v>
      </c>
      <c r="EG215" s="400">
        <f t="shared" si="275"/>
        <v>0</v>
      </c>
      <c r="EH215" s="400">
        <f t="shared" si="276"/>
        <v>1</v>
      </c>
      <c r="EI215" s="402">
        <f t="shared" si="277"/>
        <v>0</v>
      </c>
      <c r="EJ215" s="229">
        <f t="shared" si="278"/>
        <v>4</v>
      </c>
      <c r="EK215" s="398">
        <f t="shared" si="279"/>
        <v>6070</v>
      </c>
      <c r="EL215" s="398">
        <f t="shared" si="280"/>
        <v>267</v>
      </c>
      <c r="EM215" s="398">
        <f t="shared" si="281"/>
        <v>70.099999999999994</v>
      </c>
      <c r="EN215" s="398">
        <f t="shared" si="282"/>
        <v>574</v>
      </c>
      <c r="EO215" s="398" t="str">
        <f t="shared" si="283"/>
        <v/>
      </c>
      <c r="EP215" s="398">
        <f t="shared" si="284"/>
        <v>14.3</v>
      </c>
      <c r="EQ215" s="398">
        <f t="shared" si="285"/>
        <v>2020</v>
      </c>
      <c r="ER215" s="398" t="str">
        <f t="shared" si="286"/>
        <v/>
      </c>
      <c r="ES215" s="398" t="str">
        <f t="shared" si="287"/>
        <v/>
      </c>
      <c r="ET215" s="398">
        <f t="shared" si="288"/>
        <v>84</v>
      </c>
      <c r="EU215" s="172">
        <f t="shared" si="289"/>
        <v>9900</v>
      </c>
      <c r="EV215" s="57">
        <f t="shared" si="290"/>
        <v>264.03013510339366</v>
      </c>
      <c r="EW215" s="57">
        <f t="shared" si="291"/>
        <v>6.828644501278772</v>
      </c>
      <c r="EX215" s="57">
        <f t="shared" si="292"/>
        <v>5.7683604196667355</v>
      </c>
      <c r="EY215" s="57">
        <f t="shared" si="293"/>
        <v>28.644143919357251</v>
      </c>
      <c r="EZ215" s="57" t="str">
        <f t="shared" si="294"/>
        <v/>
      </c>
      <c r="FA215" s="57">
        <f t="shared" si="295"/>
        <v>0.76819769003491811</v>
      </c>
      <c r="FB215" s="57">
        <f t="shared" si="296"/>
        <v>33.105473711467766</v>
      </c>
      <c r="FC215" s="57" t="str">
        <f t="shared" si="297"/>
        <v/>
      </c>
      <c r="FD215" s="57" t="str">
        <f t="shared" si="298"/>
        <v/>
      </c>
      <c r="FE215" s="57">
        <f t="shared" si="299"/>
        <v>1.7488595978039321</v>
      </c>
      <c r="FF215" s="56">
        <f t="shared" si="300"/>
        <v>279.24294135898225</v>
      </c>
      <c r="FG215" s="59">
        <f t="shared" si="301"/>
        <v>86.273226478466412</v>
      </c>
      <c r="FH215" s="59">
        <f t="shared" si="302"/>
        <v>2.231295277597976</v>
      </c>
      <c r="FI215" s="59">
        <f t="shared" si="303"/>
        <v>1.884841912838658</v>
      </c>
      <c r="FJ215" s="59">
        <f t="shared" si="304"/>
        <v>9.3596237212421567</v>
      </c>
      <c r="FK215" s="59" t="str">
        <f t="shared" si="305"/>
        <v/>
      </c>
      <c r="FL215" s="59">
        <f t="shared" si="306"/>
        <v>0.25101260985479601</v>
      </c>
      <c r="FM215" s="59">
        <f t="shared" si="307"/>
        <v>10.539879324465137</v>
      </c>
      <c r="FN215" s="59" t="str">
        <f t="shared" si="308"/>
        <v/>
      </c>
      <c r="FO215" s="59" t="str">
        <f t="shared" si="309"/>
        <v/>
      </c>
      <c r="FP215" s="59">
        <f t="shared" si="310"/>
        <v>0.55678916655709865</v>
      </c>
      <c r="FQ215" s="66">
        <f t="shared" si="311"/>
        <v>88.903331508977772</v>
      </c>
      <c r="FR215" s="331">
        <f t="shared" si="331"/>
        <v>-1.2993574324755448</v>
      </c>
      <c r="FS215" s="331">
        <f t="shared" si="312"/>
        <v>1.2993574324755448</v>
      </c>
      <c r="FT215" s="400">
        <f t="shared" si="313"/>
        <v>0</v>
      </c>
      <c r="FU215" s="400">
        <f t="shared" si="314"/>
        <v>1</v>
      </c>
      <c r="FV215" s="400">
        <f t="shared" si="315"/>
        <v>0</v>
      </c>
      <c r="FW215" s="402">
        <f t="shared" si="316"/>
        <v>0</v>
      </c>
      <c r="FX215" s="222">
        <f t="shared" si="317"/>
        <v>86.273226478466412</v>
      </c>
      <c r="FY215" s="222">
        <f t="shared" si="318"/>
        <v>0</v>
      </c>
      <c r="FZ215" s="222">
        <f t="shared" si="319"/>
        <v>0</v>
      </c>
      <c r="GA215" s="221">
        <f t="shared" si="320"/>
        <v>88.903331508977772</v>
      </c>
      <c r="GB215" s="222">
        <f t="shared" si="321"/>
        <v>0</v>
      </c>
      <c r="GC215" s="222">
        <f t="shared" si="322"/>
        <v>0</v>
      </c>
      <c r="GD215" s="222">
        <f t="shared" si="323"/>
        <v>0</v>
      </c>
      <c r="GE215" s="222">
        <f t="shared" si="324"/>
        <v>0</v>
      </c>
      <c r="GF215" s="222">
        <f t="shared" si="325"/>
        <v>0</v>
      </c>
      <c r="GG215" s="398">
        <f t="shared" si="326"/>
        <v>0</v>
      </c>
      <c r="GH215" s="399">
        <f t="shared" si="327"/>
        <v>0</v>
      </c>
      <c r="GI215" s="398" t="str">
        <f t="shared" si="328"/>
        <v>Na</v>
      </c>
      <c r="GJ215" s="398" t="str">
        <f t="shared" si="329"/>
        <v>Cl</v>
      </c>
    </row>
    <row r="216" spans="1:192">
      <c r="A216" s="402">
        <f t="shared" si="256"/>
        <v>211</v>
      </c>
      <c r="B216" s="64" t="s">
        <v>151</v>
      </c>
      <c r="C216" s="69" t="s">
        <v>257</v>
      </c>
      <c r="D216" s="69" t="s">
        <v>989</v>
      </c>
      <c r="E216" s="69"/>
      <c r="F216" s="400">
        <v>3464434</v>
      </c>
      <c r="G216" s="400">
        <v>5556743</v>
      </c>
      <c r="H216" s="409">
        <f t="shared" si="257"/>
        <v>464373.79640000005</v>
      </c>
      <c r="I216" s="405">
        <f t="shared" si="258"/>
        <v>5554960.0928000007</v>
      </c>
      <c r="J216" s="400">
        <v>145.28</v>
      </c>
      <c r="K216" s="400" t="s">
        <v>1356</v>
      </c>
      <c r="L216" s="19">
        <v>372.6</v>
      </c>
      <c r="Q216" s="399" t="s">
        <v>1373</v>
      </c>
      <c r="R216" s="399" t="s">
        <v>277</v>
      </c>
      <c r="S216" s="64" t="s">
        <v>1351</v>
      </c>
      <c r="T216" s="499" t="str">
        <f t="shared" si="259"/>
        <v>T</v>
      </c>
      <c r="U216" s="499" t="str">
        <f t="shared" si="260"/>
        <v>-</v>
      </c>
      <c r="V216" s="499" t="str">
        <f t="shared" si="261"/>
        <v>B</v>
      </c>
      <c r="W216" s="499" t="str">
        <f t="shared" si="330"/>
        <v>A</v>
      </c>
      <c r="X216" s="529" t="str">
        <f t="shared" si="255"/>
        <v>Na</v>
      </c>
      <c r="Y216" s="530" t="str">
        <f t="shared" si="252"/>
        <v>Cl</v>
      </c>
      <c r="AA216" s="192">
        <v>37229</v>
      </c>
      <c r="AB216" s="200">
        <v>5</v>
      </c>
      <c r="AC216" s="398" t="s">
        <v>279</v>
      </c>
      <c r="AD216" s="2" t="s">
        <v>1630</v>
      </c>
      <c r="AE216" s="61" t="s">
        <v>1631</v>
      </c>
      <c r="AF216" s="391">
        <v>31.3</v>
      </c>
      <c r="AG216" s="400">
        <v>28300</v>
      </c>
      <c r="AH216" s="396">
        <v>6.07</v>
      </c>
      <c r="AJ216" s="400">
        <v>1.0116000000000001</v>
      </c>
      <c r="AK216" s="400">
        <v>20</v>
      </c>
      <c r="AM216" s="397">
        <v>1.71</v>
      </c>
      <c r="AR216" s="69"/>
      <c r="AS216" s="507">
        <f>SUM(AU216:BN216)+SUM(BO216:CL216)/1000</f>
        <v>18685.449099999998</v>
      </c>
      <c r="AT216" s="509">
        <f>FR216</f>
        <v>-8.3189405897548682E-2</v>
      </c>
      <c r="AU216" s="398">
        <v>6020</v>
      </c>
      <c r="AV216" s="398">
        <v>70.8</v>
      </c>
      <c r="AW216" s="399">
        <v>561</v>
      </c>
      <c r="AX216" s="398">
        <v>9570</v>
      </c>
      <c r="AY216" s="398">
        <v>93</v>
      </c>
      <c r="AZ216" s="172">
        <v>1978</v>
      </c>
      <c r="BA216" s="398">
        <v>6.9</v>
      </c>
      <c r="BB216" s="398">
        <v>285</v>
      </c>
      <c r="BC216" s="398">
        <v>20</v>
      </c>
      <c r="BD216" s="398">
        <v>12</v>
      </c>
      <c r="BE216" s="398">
        <v>15</v>
      </c>
      <c r="BF216" s="398">
        <v>0.3</v>
      </c>
      <c r="BG216" s="398">
        <v>1.3</v>
      </c>
      <c r="BH216" s="398">
        <v>8.1999999999999993</v>
      </c>
      <c r="BI216" s="398">
        <v>0.06</v>
      </c>
      <c r="BM216" s="398">
        <v>33.1</v>
      </c>
      <c r="BN216" s="56">
        <v>9.9210999999999991</v>
      </c>
      <c r="BO216" s="138"/>
      <c r="BP216" s="138"/>
      <c r="BQ216" s="138">
        <v>220</v>
      </c>
      <c r="BR216" s="138">
        <v>430</v>
      </c>
      <c r="BS216" s="138"/>
      <c r="BT216" s="138"/>
      <c r="BU216" s="138"/>
      <c r="BV216" s="138"/>
      <c r="BW216" s="138"/>
      <c r="BX216" s="138">
        <v>180</v>
      </c>
      <c r="BY216" s="138"/>
      <c r="BZ216" s="138"/>
      <c r="CA216" s="138"/>
      <c r="CB216" s="138"/>
      <c r="CC216" s="138"/>
      <c r="CD216" s="138"/>
      <c r="CE216" s="138"/>
      <c r="CF216" s="149"/>
      <c r="CG216" s="138"/>
      <c r="CH216" s="138"/>
      <c r="CI216" s="138"/>
      <c r="CJ216" s="138"/>
      <c r="CK216" s="138"/>
      <c r="CL216" s="139">
        <v>38</v>
      </c>
      <c r="CM216" s="138"/>
      <c r="CN216" s="138">
        <v>1000</v>
      </c>
      <c r="CO216" s="149"/>
      <c r="DB216" s="241"/>
      <c r="DC216" s="241"/>
      <c r="DD216" s="241"/>
      <c r="DE216" s="241"/>
      <c r="DF216" s="241"/>
      <c r="DG216" s="241"/>
      <c r="DH216" s="241"/>
      <c r="DI216" s="244"/>
      <c r="DJ216" s="244"/>
      <c r="DK216" s="244"/>
      <c r="DL216" s="244"/>
      <c r="DM216" s="244"/>
      <c r="DN216" s="244"/>
      <c r="DO216" s="244"/>
      <c r="DP216" s="244"/>
      <c r="DQ216" s="244"/>
      <c r="DR216" s="244"/>
      <c r="DS216" s="472"/>
      <c r="DT216" s="402">
        <f t="shared" si="262"/>
        <v>0</v>
      </c>
      <c r="DU216" s="100">
        <f t="shared" si="263"/>
        <v>0</v>
      </c>
      <c r="DV216" s="100">
        <f t="shared" si="264"/>
        <v>0</v>
      </c>
      <c r="DW216" s="100">
        <f t="shared" si="265"/>
        <v>1</v>
      </c>
      <c r="DX216" s="100">
        <f t="shared" si="266"/>
        <v>0</v>
      </c>
      <c r="DY216" s="229">
        <f t="shared" si="267"/>
        <v>0</v>
      </c>
      <c r="DZ216" s="100">
        <f t="shared" si="268"/>
        <v>0</v>
      </c>
      <c r="EA216" s="400">
        <f t="shared" si="269"/>
        <v>1</v>
      </c>
      <c r="EB216" s="402">
        <f t="shared" si="270"/>
        <v>0</v>
      </c>
      <c r="EC216" s="19">
        <f t="shared" si="271"/>
        <v>0</v>
      </c>
      <c r="ED216" s="19">
        <f t="shared" si="272"/>
        <v>0</v>
      </c>
      <c r="EE216" s="19">
        <f t="shared" si="273"/>
        <v>1</v>
      </c>
      <c r="EF216" s="402">
        <f t="shared" si="274"/>
        <v>0</v>
      </c>
      <c r="EG216" s="400">
        <f t="shared" si="275"/>
        <v>0</v>
      </c>
      <c r="EH216" s="400">
        <f t="shared" si="276"/>
        <v>1</v>
      </c>
      <c r="EI216" s="402">
        <f t="shared" si="277"/>
        <v>0</v>
      </c>
      <c r="EJ216" s="229">
        <f t="shared" si="278"/>
        <v>4</v>
      </c>
      <c r="EK216" s="398">
        <f t="shared" si="279"/>
        <v>6020</v>
      </c>
      <c r="EL216" s="398">
        <f t="shared" si="280"/>
        <v>285</v>
      </c>
      <c r="EM216" s="398">
        <f t="shared" si="281"/>
        <v>70.8</v>
      </c>
      <c r="EN216" s="398">
        <f t="shared" si="282"/>
        <v>561</v>
      </c>
      <c r="EO216" s="398">
        <f t="shared" si="283"/>
        <v>0.3</v>
      </c>
      <c r="EP216" s="398">
        <f t="shared" si="284"/>
        <v>15</v>
      </c>
      <c r="EQ216" s="398">
        <f t="shared" si="285"/>
        <v>1978</v>
      </c>
      <c r="ER216" s="398" t="str">
        <f t="shared" si="286"/>
        <v/>
      </c>
      <c r="ES216" s="398" t="str">
        <f t="shared" si="287"/>
        <v/>
      </c>
      <c r="ET216" s="398">
        <f t="shared" si="288"/>
        <v>93</v>
      </c>
      <c r="EU216" s="172">
        <f t="shared" si="289"/>
        <v>9570</v>
      </c>
      <c r="EV216" s="57">
        <f t="shared" si="290"/>
        <v>261.85525754899999</v>
      </c>
      <c r="EW216" s="57">
        <f t="shared" si="291"/>
        <v>7.289002557544757</v>
      </c>
      <c r="EX216" s="57">
        <f t="shared" si="292"/>
        <v>5.8259617362682583</v>
      </c>
      <c r="EY216" s="57">
        <f t="shared" si="293"/>
        <v>27.99540895254254</v>
      </c>
      <c r="EZ216" s="57">
        <f t="shared" si="294"/>
        <v>1.0939921597228551E-2</v>
      </c>
      <c r="FA216" s="57">
        <f t="shared" si="295"/>
        <v>0.80580177276390008</v>
      </c>
      <c r="FB216" s="57">
        <f t="shared" si="296"/>
        <v>32.417142079843195</v>
      </c>
      <c r="FC216" s="57" t="str">
        <f t="shared" si="297"/>
        <v/>
      </c>
      <c r="FD216" s="57" t="str">
        <f t="shared" si="298"/>
        <v/>
      </c>
      <c r="FE216" s="57">
        <f t="shared" si="299"/>
        <v>1.9362374118543533</v>
      </c>
      <c r="FF216" s="56">
        <f t="shared" si="300"/>
        <v>269.93484331368285</v>
      </c>
      <c r="FG216" s="59">
        <f t="shared" si="301"/>
        <v>86.198305518159728</v>
      </c>
      <c r="FH216" s="59">
        <f t="shared" si="302"/>
        <v>2.3994159034989746</v>
      </c>
      <c r="FI216" s="59">
        <f t="shared" si="303"/>
        <v>1.9178077017834445</v>
      </c>
      <c r="FJ216" s="59">
        <f t="shared" si="304"/>
        <v>9.21561337581897</v>
      </c>
      <c r="FK216" s="59">
        <f t="shared" si="305"/>
        <v>3.6012364731922942E-3</v>
      </c>
      <c r="FL216" s="59">
        <f t="shared" si="306"/>
        <v>0.26525626426568816</v>
      </c>
      <c r="FM216" s="59">
        <f t="shared" si="307"/>
        <v>10.653433044819769</v>
      </c>
      <c r="FN216" s="59" t="str">
        <f t="shared" si="308"/>
        <v/>
      </c>
      <c r="FO216" s="59" t="str">
        <f t="shared" si="309"/>
        <v/>
      </c>
      <c r="FP216" s="59">
        <f t="shared" si="310"/>
        <v>0.6363169083585436</v>
      </c>
      <c r="FQ216" s="66">
        <f t="shared" si="311"/>
        <v>88.710250046821699</v>
      </c>
      <c r="FR216" s="331">
        <f t="shared" si="331"/>
        <v>-8.3189405897548682E-2</v>
      </c>
      <c r="FS216" s="331">
        <f t="shared" si="312"/>
        <v>8.3189405897548682E-2</v>
      </c>
      <c r="FT216" s="400">
        <f t="shared" si="313"/>
        <v>0</v>
      </c>
      <c r="FU216" s="400">
        <f t="shared" si="314"/>
        <v>1</v>
      </c>
      <c r="FV216" s="400">
        <f t="shared" si="315"/>
        <v>0</v>
      </c>
      <c r="FW216" s="402">
        <f t="shared" si="316"/>
        <v>0</v>
      </c>
      <c r="FX216" s="222">
        <f t="shared" si="317"/>
        <v>86.198305518159728</v>
      </c>
      <c r="FY216" s="222">
        <f t="shared" si="318"/>
        <v>0</v>
      </c>
      <c r="FZ216" s="222">
        <f t="shared" si="319"/>
        <v>0</v>
      </c>
      <c r="GA216" s="221">
        <f t="shared" si="320"/>
        <v>88.710250046821699</v>
      </c>
      <c r="GB216" s="222">
        <f t="shared" si="321"/>
        <v>0</v>
      </c>
      <c r="GC216" s="222">
        <f t="shared" si="322"/>
        <v>0</v>
      </c>
      <c r="GD216" s="222">
        <f t="shared" si="323"/>
        <v>0</v>
      </c>
      <c r="GE216" s="222">
        <f t="shared" si="324"/>
        <v>0</v>
      </c>
      <c r="GF216" s="222">
        <f t="shared" si="325"/>
        <v>0</v>
      </c>
      <c r="GG216" s="398">
        <f t="shared" si="326"/>
        <v>0</v>
      </c>
      <c r="GH216" s="399">
        <f t="shared" si="327"/>
        <v>0</v>
      </c>
      <c r="GI216" s="398" t="str">
        <f t="shared" si="328"/>
        <v>Na</v>
      </c>
      <c r="GJ216" s="398" t="str">
        <f t="shared" si="329"/>
        <v>Cl</v>
      </c>
    </row>
    <row r="217" spans="1:192">
      <c r="A217" s="402">
        <f t="shared" si="256"/>
        <v>212</v>
      </c>
      <c r="B217" s="65" t="s">
        <v>151</v>
      </c>
      <c r="C217" s="69" t="s">
        <v>257</v>
      </c>
      <c r="D217" s="69" t="s">
        <v>989</v>
      </c>
      <c r="E217" s="69"/>
      <c r="F217" s="400">
        <v>3464434</v>
      </c>
      <c r="G217" s="400">
        <v>5556743</v>
      </c>
      <c r="H217" s="409">
        <f t="shared" si="257"/>
        <v>464373.79640000005</v>
      </c>
      <c r="I217" s="405">
        <f t="shared" si="258"/>
        <v>5554960.0928000007</v>
      </c>
      <c r="J217" s="400">
        <v>145.28</v>
      </c>
      <c r="K217" s="400" t="s">
        <v>1356</v>
      </c>
      <c r="L217" s="19">
        <v>372.6</v>
      </c>
      <c r="Q217" s="399" t="s">
        <v>1373</v>
      </c>
      <c r="R217" s="399" t="s">
        <v>277</v>
      </c>
      <c r="S217" s="64" t="s">
        <v>1351</v>
      </c>
      <c r="T217" s="499" t="str">
        <f t="shared" si="259"/>
        <v>-</v>
      </c>
      <c r="U217" s="499" t="str">
        <f t="shared" si="260"/>
        <v>-</v>
      </c>
      <c r="V217" s="499" t="str">
        <f t="shared" si="261"/>
        <v>-</v>
      </c>
      <c r="W217" s="499" t="str">
        <f t="shared" si="330"/>
        <v>-</v>
      </c>
      <c r="X217" s="529" t="str">
        <f t="shared" si="255"/>
        <v/>
      </c>
      <c r="Y217" s="530" t="str">
        <f t="shared" si="252"/>
        <v/>
      </c>
      <c r="Z217" s="70"/>
      <c r="AA217" s="193" t="s">
        <v>1462</v>
      </c>
      <c r="AB217" s="200">
        <v>6</v>
      </c>
      <c r="AC217" s="91" t="s">
        <v>964</v>
      </c>
      <c r="AD217" s="91" t="s">
        <v>1463</v>
      </c>
      <c r="AE217" s="61" t="s">
        <v>1454</v>
      </c>
      <c r="AF217" s="392" t="s">
        <v>3116</v>
      </c>
      <c r="AG217" s="408"/>
      <c r="AH217" s="408"/>
      <c r="AI217" s="392"/>
      <c r="AJ217" s="408"/>
      <c r="AK217" s="408"/>
      <c r="AL217" s="408"/>
      <c r="AM217" s="392"/>
      <c r="AN217" s="69"/>
      <c r="AO217" s="401"/>
      <c r="AP217" s="171"/>
      <c r="AQ217" s="69"/>
      <c r="AR217" s="69"/>
      <c r="AS217" s="508"/>
      <c r="AT217" s="511"/>
      <c r="AU217" s="403"/>
      <c r="AV217" s="403"/>
      <c r="AW217" s="55"/>
      <c r="AX217" s="403"/>
      <c r="AY217" s="403"/>
      <c r="AZ217" s="53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401"/>
      <c r="BM217" s="69"/>
      <c r="BN217" s="339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1"/>
      <c r="CG217" s="143"/>
      <c r="CH217" s="143"/>
      <c r="CI217" s="143"/>
      <c r="CJ217" s="143"/>
      <c r="CK217" s="143"/>
      <c r="CL217" s="144"/>
      <c r="CM217" s="143"/>
      <c r="CN217" s="143" t="s">
        <v>3116</v>
      </c>
      <c r="CO217" s="141"/>
      <c r="CP217" s="69"/>
      <c r="CQ217" s="70"/>
      <c r="CR217" s="69"/>
      <c r="CS217" s="69"/>
      <c r="CT217" s="69"/>
      <c r="CU217" s="69"/>
      <c r="CV217" s="69"/>
      <c r="CW217" s="69"/>
      <c r="CX217" s="69"/>
      <c r="CY217" s="69"/>
      <c r="CZ217" s="69"/>
      <c r="DA217" s="70"/>
      <c r="DB217" s="182">
        <v>-66.599999999999994</v>
      </c>
      <c r="DC217" s="141" t="s">
        <v>1648</v>
      </c>
      <c r="DD217" s="182"/>
      <c r="DE217" s="182"/>
      <c r="DF217" s="182"/>
      <c r="DG217" s="182">
        <v>-9.5299999999999994</v>
      </c>
      <c r="DH217" s="182"/>
      <c r="DI217" s="180"/>
      <c r="DJ217" s="180"/>
      <c r="DK217" s="180"/>
      <c r="DL217" s="180"/>
      <c r="DM217" s="180"/>
      <c r="DN217" s="180"/>
      <c r="DO217" s="180"/>
      <c r="DP217" s="180"/>
      <c r="DQ217" s="180"/>
      <c r="DR217" s="180"/>
      <c r="DS217" s="181"/>
      <c r="DT217" s="402">
        <f t="shared" si="262"/>
        <v>0</v>
      </c>
      <c r="DU217" s="100">
        <f t="shared" si="263"/>
        <v>0</v>
      </c>
      <c r="DV217" s="100">
        <f t="shared" si="264"/>
        <v>0</v>
      </c>
      <c r="DW217" s="100">
        <f t="shared" si="265"/>
        <v>1</v>
      </c>
      <c r="DX217" s="100">
        <f t="shared" si="266"/>
        <v>0</v>
      </c>
      <c r="DY217" s="229">
        <f t="shared" si="267"/>
        <v>0</v>
      </c>
      <c r="DZ217" s="100">
        <f t="shared" si="268"/>
        <v>0</v>
      </c>
      <c r="EA217" s="400">
        <f t="shared" si="269"/>
        <v>0</v>
      </c>
      <c r="EB217" s="402">
        <f t="shared" si="270"/>
        <v>1</v>
      </c>
      <c r="EC217" s="19">
        <f t="shared" si="271"/>
        <v>0</v>
      </c>
      <c r="ED217" s="19">
        <f t="shared" si="272"/>
        <v>0</v>
      </c>
      <c r="EE217" s="19">
        <f t="shared" si="273"/>
        <v>0</v>
      </c>
      <c r="EF217" s="402">
        <f t="shared" si="274"/>
        <v>1</v>
      </c>
      <c r="EG217" s="400">
        <f t="shared" si="275"/>
        <v>0</v>
      </c>
      <c r="EH217" s="400">
        <f t="shared" si="276"/>
        <v>0</v>
      </c>
      <c r="EI217" s="402">
        <f t="shared" si="277"/>
        <v>1</v>
      </c>
      <c r="EJ217" s="229">
        <f t="shared" si="278"/>
        <v>1</v>
      </c>
      <c r="EK217" s="398" t="str">
        <f t="shared" si="279"/>
        <v/>
      </c>
      <c r="EL217" s="398" t="str">
        <f t="shared" si="280"/>
        <v/>
      </c>
      <c r="EM217" s="398" t="str">
        <f t="shared" si="281"/>
        <v/>
      </c>
      <c r="EN217" s="398" t="str">
        <f t="shared" si="282"/>
        <v/>
      </c>
      <c r="EO217" s="398" t="str">
        <f t="shared" si="283"/>
        <v/>
      </c>
      <c r="EP217" s="398" t="str">
        <f t="shared" si="284"/>
        <v/>
      </c>
      <c r="EQ217" s="398" t="str">
        <f t="shared" si="285"/>
        <v/>
      </c>
      <c r="ER217" s="398" t="str">
        <f t="shared" si="286"/>
        <v/>
      </c>
      <c r="ES217" s="398" t="str">
        <f t="shared" si="287"/>
        <v/>
      </c>
      <c r="ET217" s="398" t="str">
        <f t="shared" si="288"/>
        <v/>
      </c>
      <c r="EU217" s="172" t="str">
        <f t="shared" si="289"/>
        <v/>
      </c>
      <c r="EV217" s="57" t="str">
        <f t="shared" si="290"/>
        <v/>
      </c>
      <c r="EW217" s="57" t="str">
        <f t="shared" si="291"/>
        <v/>
      </c>
      <c r="EX217" s="57" t="str">
        <f t="shared" si="292"/>
        <v/>
      </c>
      <c r="EY217" s="57" t="str">
        <f t="shared" si="293"/>
        <v/>
      </c>
      <c r="EZ217" s="57" t="str">
        <f t="shared" si="294"/>
        <v/>
      </c>
      <c r="FA217" s="57" t="str">
        <f t="shared" si="295"/>
        <v/>
      </c>
      <c r="FB217" s="57" t="str">
        <f t="shared" si="296"/>
        <v/>
      </c>
      <c r="FC217" s="57" t="str">
        <f t="shared" si="297"/>
        <v/>
      </c>
      <c r="FD217" s="57" t="str">
        <f t="shared" si="298"/>
        <v/>
      </c>
      <c r="FE217" s="57" t="str">
        <f t="shared" si="299"/>
        <v/>
      </c>
      <c r="FF217" s="56" t="str">
        <f t="shared" si="300"/>
        <v/>
      </c>
      <c r="FG217" s="59" t="str">
        <f t="shared" si="301"/>
        <v/>
      </c>
      <c r="FH217" s="59" t="str">
        <f t="shared" si="302"/>
        <v/>
      </c>
      <c r="FI217" s="59" t="str">
        <f t="shared" si="303"/>
        <v/>
      </c>
      <c r="FJ217" s="59" t="str">
        <f t="shared" si="304"/>
        <v/>
      </c>
      <c r="FK217" s="59" t="str">
        <f t="shared" si="305"/>
        <v/>
      </c>
      <c r="FL217" s="59" t="str">
        <f t="shared" si="306"/>
        <v/>
      </c>
      <c r="FM217" s="59" t="str">
        <f t="shared" si="307"/>
        <v/>
      </c>
      <c r="FN217" s="59" t="str">
        <f t="shared" si="308"/>
        <v/>
      </c>
      <c r="FO217" s="59" t="str">
        <f t="shared" si="309"/>
        <v/>
      </c>
      <c r="FP217" s="59" t="str">
        <f t="shared" si="310"/>
        <v/>
      </c>
      <c r="FQ217" s="66" t="str">
        <f t="shared" si="311"/>
        <v/>
      </c>
      <c r="FR217" s="331" t="str">
        <f t="shared" si="331"/>
        <v/>
      </c>
      <c r="FS217" s="331">
        <f t="shared" si="312"/>
        <v>0</v>
      </c>
      <c r="FT217" s="400">
        <f t="shared" si="313"/>
        <v>1</v>
      </c>
      <c r="FU217" s="400">
        <f t="shared" si="314"/>
        <v>0</v>
      </c>
      <c r="FV217" s="400">
        <f t="shared" si="315"/>
        <v>0</v>
      </c>
      <c r="FW217" s="402">
        <f t="shared" si="316"/>
        <v>0</v>
      </c>
      <c r="FX217" s="222">
        <f t="shared" si="317"/>
        <v>0</v>
      </c>
      <c r="FY217" s="222">
        <f t="shared" si="318"/>
        <v>0</v>
      </c>
      <c r="FZ217" s="222">
        <f t="shared" si="319"/>
        <v>0</v>
      </c>
      <c r="GA217" s="221">
        <f t="shared" si="320"/>
        <v>0</v>
      </c>
      <c r="GB217" s="222">
        <f t="shared" si="321"/>
        <v>0</v>
      </c>
      <c r="GC217" s="222">
        <f t="shared" si="322"/>
        <v>0</v>
      </c>
      <c r="GD217" s="222">
        <f t="shared" si="323"/>
        <v>0</v>
      </c>
      <c r="GE217" s="222">
        <f t="shared" si="324"/>
        <v>0</v>
      </c>
      <c r="GF217" s="222">
        <f t="shared" si="325"/>
        <v>0</v>
      </c>
      <c r="GG217" s="398">
        <f t="shared" si="326"/>
        <v>0</v>
      </c>
      <c r="GH217" s="399">
        <f t="shared" si="327"/>
        <v>0</v>
      </c>
      <c r="GI217" s="398" t="str">
        <f t="shared" si="328"/>
        <v/>
      </c>
      <c r="GJ217" s="398" t="str">
        <f t="shared" si="329"/>
        <v/>
      </c>
    </row>
    <row r="218" spans="1:192" s="69" customFormat="1">
      <c r="A218" s="402">
        <f t="shared" si="256"/>
        <v>213</v>
      </c>
      <c r="B218" s="65" t="s">
        <v>151</v>
      </c>
      <c r="C218" s="69" t="s">
        <v>257</v>
      </c>
      <c r="D218" s="69" t="s">
        <v>989</v>
      </c>
      <c r="F218" s="400">
        <v>3464434</v>
      </c>
      <c r="G218" s="400">
        <v>5556743</v>
      </c>
      <c r="H218" s="409">
        <f t="shared" si="257"/>
        <v>464373.79640000005</v>
      </c>
      <c r="I218" s="405">
        <f t="shared" si="258"/>
        <v>5554960.0928000007</v>
      </c>
      <c r="J218" s="400">
        <v>145.28</v>
      </c>
      <c r="K218" s="400" t="s">
        <v>1356</v>
      </c>
      <c r="L218" s="19">
        <v>372.6</v>
      </c>
      <c r="M218" s="19"/>
      <c r="N218" s="408"/>
      <c r="O218" s="19"/>
      <c r="P218" s="19"/>
      <c r="Q218" s="399" t="s">
        <v>1373</v>
      </c>
      <c r="R218" s="399" t="s">
        <v>277</v>
      </c>
      <c r="S218" s="64" t="s">
        <v>1351</v>
      </c>
      <c r="T218" s="499" t="str">
        <f t="shared" si="259"/>
        <v>T</v>
      </c>
      <c r="U218" s="499" t="str">
        <f t="shared" si="260"/>
        <v>-</v>
      </c>
      <c r="V218" s="499" t="str">
        <f t="shared" si="261"/>
        <v>B</v>
      </c>
      <c r="W218" s="499" t="str">
        <f t="shared" si="330"/>
        <v>A</v>
      </c>
      <c r="X218" s="529" t="str">
        <f t="shared" si="255"/>
        <v>Na</v>
      </c>
      <c r="Y218" s="530" t="str">
        <f t="shared" si="252"/>
        <v>Cl</v>
      </c>
      <c r="Z218" s="70" t="s">
        <v>1649</v>
      </c>
      <c r="AA218" s="193">
        <v>42529</v>
      </c>
      <c r="AB218" s="200">
        <v>7</v>
      </c>
      <c r="AC218" s="398" t="s">
        <v>279</v>
      </c>
      <c r="AD218" s="91" t="s">
        <v>1045</v>
      </c>
      <c r="AE218" s="404"/>
      <c r="AF218" s="392">
        <v>30.9</v>
      </c>
      <c r="AG218" s="408"/>
      <c r="AH218" s="408">
        <v>6.1</v>
      </c>
      <c r="AI218" s="392"/>
      <c r="AJ218" s="408"/>
      <c r="AK218" s="408"/>
      <c r="AL218" s="408"/>
      <c r="AM218" s="392"/>
      <c r="AO218" s="401"/>
      <c r="AP218" s="171"/>
      <c r="AR218" s="69">
        <v>18484</v>
      </c>
      <c r="AS218" s="507">
        <f t="shared" ref="AS218:AS243" si="332">SUM(AU218:BN218)+SUM(BO218:CL218)/1000</f>
        <v>18483.43499999999</v>
      </c>
      <c r="AT218" s="509">
        <f t="shared" ref="AT218:AT243" si="333">FR218</f>
        <v>1.3822217565276289</v>
      </c>
      <c r="AU218" s="69">
        <v>6090</v>
      </c>
      <c r="AV218" s="69">
        <v>69.099999999999994</v>
      </c>
      <c r="AW218" s="401">
        <v>554</v>
      </c>
      <c r="AX218" s="401">
        <v>9370</v>
      </c>
      <c r="AY218" s="401">
        <v>90</v>
      </c>
      <c r="AZ218" s="70">
        <v>1931</v>
      </c>
      <c r="BA218" s="69">
        <v>6.1</v>
      </c>
      <c r="BB218" s="69">
        <v>278</v>
      </c>
      <c r="BC218" s="69">
        <v>18.5</v>
      </c>
      <c r="BD218" s="69">
        <v>12</v>
      </c>
      <c r="BE218" s="401">
        <v>15.1</v>
      </c>
      <c r="BF218" s="401">
        <v>0.25</v>
      </c>
      <c r="BG218" s="401">
        <v>1.35</v>
      </c>
      <c r="BH218" s="401">
        <v>7.8</v>
      </c>
      <c r="BI218" s="401">
        <v>6.4000000000000001E-2</v>
      </c>
      <c r="BJ218" s="69" t="s">
        <v>1404</v>
      </c>
      <c r="BK218" s="69" t="s">
        <v>1393</v>
      </c>
      <c r="BL218" s="401"/>
      <c r="BM218" s="69">
        <v>30.6</v>
      </c>
      <c r="BN218" s="339">
        <v>9.32</v>
      </c>
      <c r="BO218" s="143"/>
      <c r="BP218" s="143"/>
      <c r="BQ218" s="143">
        <v>230</v>
      </c>
      <c r="BR218" s="143"/>
      <c r="BS218" s="143"/>
      <c r="BT218" s="143"/>
      <c r="BU218" s="143"/>
      <c r="BV218" s="143"/>
      <c r="BW218" s="143"/>
      <c r="BX218" s="143">
        <v>21</v>
      </c>
      <c r="BY218" s="143"/>
      <c r="BZ218" s="143"/>
      <c r="CA218" s="143"/>
      <c r="CB218" s="143"/>
      <c r="CC218" s="143"/>
      <c r="CD218" s="143"/>
      <c r="CE218" s="143"/>
      <c r="CF218" s="141"/>
      <c r="CG218" s="143"/>
      <c r="CH218" s="143"/>
      <c r="CI218" s="143"/>
      <c r="CJ218" s="143"/>
      <c r="CK218" s="143"/>
      <c r="CL218" s="144"/>
      <c r="CM218" s="143"/>
      <c r="CN218" s="143">
        <v>1140</v>
      </c>
      <c r="CO218" s="141"/>
      <c r="CQ218" s="70"/>
      <c r="DA218" s="70"/>
      <c r="DB218" s="182"/>
      <c r="DC218" s="141"/>
      <c r="DD218" s="182"/>
      <c r="DE218" s="182"/>
      <c r="DF218" s="182"/>
      <c r="DG218" s="182"/>
      <c r="DH218" s="182"/>
      <c r="DI218" s="180"/>
      <c r="DJ218" s="180"/>
      <c r="DK218" s="180"/>
      <c r="DL218" s="180"/>
      <c r="DM218" s="180"/>
      <c r="DN218" s="180"/>
      <c r="DO218" s="180"/>
      <c r="DP218" s="180"/>
      <c r="DQ218" s="180"/>
      <c r="DR218" s="180"/>
      <c r="DS218" s="181"/>
      <c r="DT218" s="402">
        <f t="shared" si="262"/>
        <v>0</v>
      </c>
      <c r="DU218" s="100">
        <f t="shared" si="263"/>
        <v>0</v>
      </c>
      <c r="DV218" s="100">
        <f t="shared" si="264"/>
        <v>0</v>
      </c>
      <c r="DW218" s="100">
        <f t="shared" si="265"/>
        <v>1</v>
      </c>
      <c r="DX218" s="100">
        <f t="shared" si="266"/>
        <v>0</v>
      </c>
      <c r="DY218" s="229">
        <f t="shared" si="267"/>
        <v>0</v>
      </c>
      <c r="DZ218" s="100">
        <f t="shared" si="268"/>
        <v>0</v>
      </c>
      <c r="EA218" s="400">
        <f t="shared" si="269"/>
        <v>1</v>
      </c>
      <c r="EB218" s="402">
        <f t="shared" si="270"/>
        <v>0</v>
      </c>
      <c r="EC218" s="19">
        <f t="shared" si="271"/>
        <v>0</v>
      </c>
      <c r="ED218" s="19">
        <f t="shared" si="272"/>
        <v>0</v>
      </c>
      <c r="EE218" s="19">
        <f t="shared" si="273"/>
        <v>1</v>
      </c>
      <c r="EF218" s="402">
        <f t="shared" si="274"/>
        <v>0</v>
      </c>
      <c r="EG218" s="400">
        <f t="shared" si="275"/>
        <v>0</v>
      </c>
      <c r="EH218" s="400">
        <f t="shared" si="276"/>
        <v>1</v>
      </c>
      <c r="EI218" s="402">
        <f t="shared" si="277"/>
        <v>0</v>
      </c>
      <c r="EJ218" s="229">
        <f t="shared" si="278"/>
        <v>4</v>
      </c>
      <c r="EK218" s="398">
        <f t="shared" si="279"/>
        <v>6090</v>
      </c>
      <c r="EL218" s="398">
        <f t="shared" si="280"/>
        <v>278</v>
      </c>
      <c r="EM218" s="398">
        <f t="shared" si="281"/>
        <v>69.099999999999994</v>
      </c>
      <c r="EN218" s="398">
        <f t="shared" si="282"/>
        <v>554</v>
      </c>
      <c r="EO218" s="398">
        <f t="shared" si="283"/>
        <v>0.25</v>
      </c>
      <c r="EP218" s="398">
        <f t="shared" si="284"/>
        <v>15.1</v>
      </c>
      <c r="EQ218" s="398">
        <f t="shared" si="285"/>
        <v>1931</v>
      </c>
      <c r="ER218" s="398" t="str">
        <f t="shared" si="286"/>
        <v/>
      </c>
      <c r="ES218" s="398" t="str">
        <f t="shared" si="287"/>
        <v/>
      </c>
      <c r="ET218" s="398">
        <f t="shared" si="288"/>
        <v>90</v>
      </c>
      <c r="EU218" s="172">
        <f t="shared" si="289"/>
        <v>9370</v>
      </c>
      <c r="EV218" s="57">
        <f t="shared" si="290"/>
        <v>264.90008612515118</v>
      </c>
      <c r="EW218" s="57">
        <f t="shared" si="291"/>
        <v>7.1099744245524299</v>
      </c>
      <c r="EX218" s="57">
        <f t="shared" si="292"/>
        <v>5.6860728245217036</v>
      </c>
      <c r="EY218" s="57">
        <f t="shared" si="293"/>
        <v>27.646090124257697</v>
      </c>
      <c r="EZ218" s="57">
        <f t="shared" si="294"/>
        <v>9.1166013310237937E-3</v>
      </c>
      <c r="FA218" s="57">
        <f t="shared" si="295"/>
        <v>0.81117378458232614</v>
      </c>
      <c r="FB218" s="57">
        <f t="shared" si="296"/>
        <v>31.646866206358546</v>
      </c>
      <c r="FC218" s="57" t="str">
        <f t="shared" si="297"/>
        <v/>
      </c>
      <c r="FD218" s="57" t="str">
        <f t="shared" si="298"/>
        <v/>
      </c>
      <c r="FE218" s="57">
        <f t="shared" si="299"/>
        <v>1.8737781405042129</v>
      </c>
      <c r="FF218" s="56">
        <f t="shared" si="300"/>
        <v>264.29357177107715</v>
      </c>
      <c r="FG218" s="59">
        <f t="shared" si="301"/>
        <v>86.522704156124945</v>
      </c>
      <c r="FH218" s="59">
        <f t="shared" si="302"/>
        <v>2.3222877073831056</v>
      </c>
      <c r="FI218" s="59">
        <f t="shared" si="303"/>
        <v>1.8572073871423407</v>
      </c>
      <c r="FJ218" s="59">
        <f t="shared" si="304"/>
        <v>9.0298742891484629</v>
      </c>
      <c r="FK218" s="59">
        <f t="shared" si="305"/>
        <v>2.9777000506554909E-3</v>
      </c>
      <c r="FL218" s="59">
        <f t="shared" si="306"/>
        <v>0.26494876015050511</v>
      </c>
      <c r="FM218" s="59">
        <f t="shared" si="307"/>
        <v>10.626378625869828</v>
      </c>
      <c r="FN218" s="59" t="str">
        <f t="shared" si="308"/>
        <v/>
      </c>
      <c r="FO218" s="59" t="str">
        <f t="shared" si="309"/>
        <v/>
      </c>
      <c r="FP218" s="59">
        <f t="shared" si="310"/>
        <v>0.62917686231679493</v>
      </c>
      <c r="FQ218" s="66">
        <f t="shared" si="311"/>
        <v>88.744444511813384</v>
      </c>
      <c r="FR218" s="331">
        <f t="shared" si="331"/>
        <v>1.3822217565276289</v>
      </c>
      <c r="FS218" s="331">
        <f t="shared" si="312"/>
        <v>1.3822217565276289</v>
      </c>
      <c r="FT218" s="400">
        <f t="shared" si="313"/>
        <v>0</v>
      </c>
      <c r="FU218" s="400">
        <f t="shared" si="314"/>
        <v>1</v>
      </c>
      <c r="FV218" s="400">
        <f t="shared" si="315"/>
        <v>0</v>
      </c>
      <c r="FW218" s="402">
        <f t="shared" si="316"/>
        <v>0</v>
      </c>
      <c r="FX218" s="222">
        <f t="shared" si="317"/>
        <v>86.522704156124945</v>
      </c>
      <c r="FY218" s="222">
        <f t="shared" si="318"/>
        <v>0</v>
      </c>
      <c r="FZ218" s="222">
        <f t="shared" si="319"/>
        <v>0</v>
      </c>
      <c r="GA218" s="221">
        <f t="shared" si="320"/>
        <v>88.744444511813384</v>
      </c>
      <c r="GB218" s="222">
        <f t="shared" si="321"/>
        <v>0</v>
      </c>
      <c r="GC218" s="222">
        <f t="shared" si="322"/>
        <v>0</v>
      </c>
      <c r="GD218" s="222">
        <f t="shared" si="323"/>
        <v>0</v>
      </c>
      <c r="GE218" s="222">
        <f t="shared" si="324"/>
        <v>0</v>
      </c>
      <c r="GF218" s="222">
        <f t="shared" si="325"/>
        <v>0</v>
      </c>
      <c r="GG218" s="398">
        <f t="shared" si="326"/>
        <v>0</v>
      </c>
      <c r="GH218" s="399">
        <f t="shared" si="327"/>
        <v>0</v>
      </c>
      <c r="GI218" s="398" t="str">
        <f t="shared" si="328"/>
        <v>Na</v>
      </c>
      <c r="GJ218" s="398" t="str">
        <f t="shared" si="329"/>
        <v>Cl</v>
      </c>
    </row>
    <row r="219" spans="1:192">
      <c r="A219" s="402">
        <f t="shared" si="256"/>
        <v>214</v>
      </c>
      <c r="B219" s="64" t="s">
        <v>151</v>
      </c>
      <c r="C219" s="398" t="s">
        <v>250</v>
      </c>
      <c r="F219" s="400">
        <v>3464297</v>
      </c>
      <c r="G219" s="400">
        <v>5556400</v>
      </c>
      <c r="H219" s="409">
        <f t="shared" si="257"/>
        <v>464236.85120000003</v>
      </c>
      <c r="I219" s="405">
        <f t="shared" si="258"/>
        <v>5554617.2300000004</v>
      </c>
      <c r="J219" s="400">
        <v>139.16999999999999</v>
      </c>
      <c r="K219" s="400" t="s">
        <v>1356</v>
      </c>
      <c r="L219" s="19">
        <v>16.600000000000001</v>
      </c>
      <c r="Q219" s="399" t="s">
        <v>1373</v>
      </c>
      <c r="R219" s="399" t="s">
        <v>277</v>
      </c>
      <c r="S219" s="64" t="s">
        <v>1351</v>
      </c>
      <c r="T219" s="499" t="str">
        <f t="shared" si="259"/>
        <v>-</v>
      </c>
      <c r="U219" s="499" t="str">
        <f t="shared" si="260"/>
        <v>M</v>
      </c>
      <c r="V219" s="499" t="str">
        <f t="shared" si="261"/>
        <v>-</v>
      </c>
      <c r="W219" s="499" t="str">
        <f t="shared" si="330"/>
        <v>A</v>
      </c>
      <c r="X219" s="529" t="str">
        <f t="shared" si="255"/>
        <v>Na</v>
      </c>
      <c r="Y219" s="530" t="str">
        <f t="shared" si="252"/>
        <v>Cl</v>
      </c>
      <c r="AA219" s="192">
        <v>37229</v>
      </c>
      <c r="AB219" s="200">
        <v>1</v>
      </c>
      <c r="AC219" s="398" t="s">
        <v>279</v>
      </c>
      <c r="AD219" s="2" t="s">
        <v>1630</v>
      </c>
      <c r="AE219" s="61" t="s">
        <v>1650</v>
      </c>
      <c r="AF219" s="391">
        <v>16.2</v>
      </c>
      <c r="AG219" s="400">
        <v>21800</v>
      </c>
      <c r="AH219" s="396">
        <v>5.92</v>
      </c>
      <c r="AJ219" s="400">
        <v>1.0085</v>
      </c>
      <c r="AK219" s="400">
        <v>20</v>
      </c>
      <c r="AM219" s="397">
        <v>0.18</v>
      </c>
      <c r="AR219" s="69"/>
      <c r="AS219" s="507">
        <f t="shared" si="332"/>
        <v>14042.688149999998</v>
      </c>
      <c r="AT219" s="509">
        <f t="shared" si="333"/>
        <v>1.0482810396676015E-2</v>
      </c>
      <c r="AU219" s="398">
        <v>4540</v>
      </c>
      <c r="AV219" s="398">
        <v>52.1</v>
      </c>
      <c r="AW219" s="399">
        <v>406</v>
      </c>
      <c r="AX219" s="398">
        <v>7129</v>
      </c>
      <c r="AY219" s="398">
        <v>69</v>
      </c>
      <c r="AZ219" s="172">
        <v>1546</v>
      </c>
      <c r="BA219" s="398">
        <v>3.8</v>
      </c>
      <c r="BB219" s="398">
        <v>214</v>
      </c>
      <c r="BC219" s="398">
        <v>14</v>
      </c>
      <c r="BD219" s="398">
        <v>8.9</v>
      </c>
      <c r="BE219" s="398">
        <v>7.3</v>
      </c>
      <c r="BF219" s="398">
        <v>0.35</v>
      </c>
      <c r="BG219" s="398">
        <v>1.7</v>
      </c>
      <c r="BH219" s="398">
        <v>6.8</v>
      </c>
      <c r="BI219" s="398">
        <v>0.05</v>
      </c>
      <c r="BM219" s="398">
        <v>35.200000000000003</v>
      </c>
      <c r="BN219" s="56">
        <v>7.7951499999999996</v>
      </c>
      <c r="BO219" s="138"/>
      <c r="BP219" s="138"/>
      <c r="BQ219" s="138">
        <v>410</v>
      </c>
      <c r="BR219" s="138">
        <v>270</v>
      </c>
      <c r="BS219" s="138"/>
      <c r="BT219" s="138"/>
      <c r="BU219" s="138"/>
      <c r="BV219" s="138"/>
      <c r="BW219" s="138"/>
      <c r="BX219" s="138">
        <v>2</v>
      </c>
      <c r="BY219" s="138"/>
      <c r="BZ219" s="138"/>
      <c r="CA219" s="138"/>
      <c r="CB219" s="138"/>
      <c r="CC219" s="138"/>
      <c r="CD219" s="138"/>
      <c r="CE219" s="138"/>
      <c r="CF219" s="149"/>
      <c r="CG219" s="138"/>
      <c r="CH219" s="138"/>
      <c r="CI219" s="138"/>
      <c r="CJ219" s="138"/>
      <c r="CK219" s="138"/>
      <c r="CL219" s="139">
        <v>11</v>
      </c>
      <c r="CM219" s="138"/>
      <c r="CN219" s="138">
        <v>1960</v>
      </c>
      <c r="CO219" s="149"/>
      <c r="DB219" s="241"/>
      <c r="DC219" s="241"/>
      <c r="DD219" s="241"/>
      <c r="DE219" s="241"/>
      <c r="DF219" s="241"/>
      <c r="DG219" s="241"/>
      <c r="DH219" s="241"/>
      <c r="DI219" s="244"/>
      <c r="DJ219" s="244"/>
      <c r="DK219" s="244"/>
      <c r="DL219" s="244"/>
      <c r="DM219" s="244"/>
      <c r="DN219" s="244"/>
      <c r="DO219" s="244"/>
      <c r="DP219" s="244"/>
      <c r="DQ219" s="244"/>
      <c r="DR219" s="244"/>
      <c r="DS219" s="472"/>
      <c r="DT219" s="402">
        <f t="shared" si="262"/>
        <v>1</v>
      </c>
      <c r="DU219" s="100">
        <f t="shared" si="263"/>
        <v>0</v>
      </c>
      <c r="DV219" s="100">
        <f t="shared" si="264"/>
        <v>1</v>
      </c>
      <c r="DW219" s="100">
        <f t="shared" si="265"/>
        <v>0</v>
      </c>
      <c r="DX219" s="100">
        <f t="shared" si="266"/>
        <v>0</v>
      </c>
      <c r="DY219" s="229">
        <f t="shared" si="267"/>
        <v>0</v>
      </c>
      <c r="DZ219" s="100">
        <f t="shared" si="268"/>
        <v>1</v>
      </c>
      <c r="EA219" s="400">
        <f t="shared" si="269"/>
        <v>0</v>
      </c>
      <c r="EB219" s="402">
        <f t="shared" si="270"/>
        <v>0</v>
      </c>
      <c r="EC219" s="19">
        <f t="shared" si="271"/>
        <v>0</v>
      </c>
      <c r="ED219" s="19">
        <f t="shared" si="272"/>
        <v>1</v>
      </c>
      <c r="EE219" s="19">
        <f t="shared" si="273"/>
        <v>0</v>
      </c>
      <c r="EF219" s="402">
        <f t="shared" si="274"/>
        <v>0</v>
      </c>
      <c r="EG219" s="400">
        <f t="shared" si="275"/>
        <v>0</v>
      </c>
      <c r="EH219" s="400">
        <f t="shared" si="276"/>
        <v>1</v>
      </c>
      <c r="EI219" s="402">
        <f t="shared" si="277"/>
        <v>0</v>
      </c>
      <c r="EJ219" s="229">
        <f t="shared" si="278"/>
        <v>2</v>
      </c>
      <c r="EK219" s="398">
        <f t="shared" si="279"/>
        <v>4540</v>
      </c>
      <c r="EL219" s="398">
        <f t="shared" si="280"/>
        <v>214</v>
      </c>
      <c r="EM219" s="398">
        <f t="shared" si="281"/>
        <v>52.1</v>
      </c>
      <c r="EN219" s="398">
        <f t="shared" si="282"/>
        <v>406</v>
      </c>
      <c r="EO219" s="398">
        <f t="shared" si="283"/>
        <v>0.35</v>
      </c>
      <c r="EP219" s="398">
        <f t="shared" si="284"/>
        <v>7.3</v>
      </c>
      <c r="EQ219" s="398">
        <f t="shared" si="285"/>
        <v>1546</v>
      </c>
      <c r="ER219" s="398" t="str">
        <f t="shared" si="286"/>
        <v/>
      </c>
      <c r="ES219" s="398" t="str">
        <f t="shared" si="287"/>
        <v/>
      </c>
      <c r="ET219" s="398">
        <f t="shared" si="288"/>
        <v>69</v>
      </c>
      <c r="EU219" s="172">
        <f t="shared" si="289"/>
        <v>7129</v>
      </c>
      <c r="EV219" s="57">
        <f t="shared" si="290"/>
        <v>197.47888193894684</v>
      </c>
      <c r="EW219" s="57">
        <f t="shared" si="291"/>
        <v>5.4731457800511505</v>
      </c>
      <c r="EX219" s="57">
        <f t="shared" si="292"/>
        <v>4.2871837070561618</v>
      </c>
      <c r="EY219" s="57">
        <f t="shared" si="293"/>
        <v>20.260492040520983</v>
      </c>
      <c r="EZ219" s="57">
        <f t="shared" si="294"/>
        <v>1.2763241863433311E-2</v>
      </c>
      <c r="FA219" s="57">
        <f t="shared" si="295"/>
        <v>0.39215686274509803</v>
      </c>
      <c r="FB219" s="57">
        <f t="shared" si="296"/>
        <v>25.337159583133253</v>
      </c>
      <c r="FC219" s="57" t="str">
        <f t="shared" si="297"/>
        <v/>
      </c>
      <c r="FD219" s="57" t="str">
        <f t="shared" si="298"/>
        <v/>
      </c>
      <c r="FE219" s="57">
        <f t="shared" si="299"/>
        <v>1.4365632410532299</v>
      </c>
      <c r="FF219" s="56">
        <f t="shared" si="300"/>
        <v>201.08312413618026</v>
      </c>
      <c r="FG219" s="59">
        <f t="shared" si="301"/>
        <v>86.649791849118117</v>
      </c>
      <c r="FH219" s="59">
        <f t="shared" si="302"/>
        <v>2.4015071279770108</v>
      </c>
      <c r="FI219" s="59">
        <f t="shared" si="303"/>
        <v>1.8811306413523041</v>
      </c>
      <c r="FJ219" s="59">
        <f t="shared" si="304"/>
        <v>8.889899521583347</v>
      </c>
      <c r="FK219" s="59">
        <f t="shared" si="305"/>
        <v>5.6002557839493951E-3</v>
      </c>
      <c r="FL219" s="59">
        <f t="shared" si="306"/>
        <v>0.17207060418526871</v>
      </c>
      <c r="FM219" s="59">
        <f t="shared" si="307"/>
        <v>11.11977099706834</v>
      </c>
      <c r="FN219" s="59" t="str">
        <f t="shared" si="308"/>
        <v/>
      </c>
      <c r="FO219" s="59" t="str">
        <f t="shared" si="309"/>
        <v/>
      </c>
      <c r="FP219" s="59">
        <f t="shared" si="310"/>
        <v>0.63046744489670947</v>
      </c>
      <c r="FQ219" s="66">
        <f t="shared" si="311"/>
        <v>88.249761558034962</v>
      </c>
      <c r="FR219" s="331">
        <f t="shared" si="331"/>
        <v>1.0482810396676015E-2</v>
      </c>
      <c r="FS219" s="331">
        <f t="shared" si="312"/>
        <v>1.0482810396676015E-2</v>
      </c>
      <c r="FT219" s="400">
        <f t="shared" si="313"/>
        <v>0</v>
      </c>
      <c r="FU219" s="400">
        <f t="shared" si="314"/>
        <v>1</v>
      </c>
      <c r="FV219" s="400">
        <f t="shared" si="315"/>
        <v>0</v>
      </c>
      <c r="FW219" s="402">
        <f t="shared" si="316"/>
        <v>0</v>
      </c>
      <c r="FX219" s="222">
        <f t="shared" si="317"/>
        <v>86.649791849118117</v>
      </c>
      <c r="FY219" s="222">
        <f t="shared" si="318"/>
        <v>0</v>
      </c>
      <c r="FZ219" s="222">
        <f t="shared" si="319"/>
        <v>0</v>
      </c>
      <c r="GA219" s="221">
        <f t="shared" si="320"/>
        <v>88.249761558034962</v>
      </c>
      <c r="GB219" s="222">
        <f t="shared" si="321"/>
        <v>0</v>
      </c>
      <c r="GC219" s="222">
        <f t="shared" si="322"/>
        <v>0</v>
      </c>
      <c r="GD219" s="222">
        <f t="shared" si="323"/>
        <v>0</v>
      </c>
      <c r="GE219" s="222">
        <f t="shared" si="324"/>
        <v>0</v>
      </c>
      <c r="GF219" s="222">
        <f t="shared" si="325"/>
        <v>0</v>
      </c>
      <c r="GG219" s="398">
        <f t="shared" si="326"/>
        <v>0</v>
      </c>
      <c r="GH219" s="399">
        <f t="shared" si="327"/>
        <v>0</v>
      </c>
      <c r="GI219" s="398" t="str">
        <f t="shared" si="328"/>
        <v>Na</v>
      </c>
      <c r="GJ219" s="398" t="str">
        <f t="shared" si="329"/>
        <v>Cl</v>
      </c>
    </row>
    <row r="220" spans="1:192" s="69" customFormat="1">
      <c r="A220" s="402">
        <f t="shared" si="256"/>
        <v>215</v>
      </c>
      <c r="B220" s="65" t="s">
        <v>151</v>
      </c>
      <c r="C220" s="69" t="s">
        <v>250</v>
      </c>
      <c r="F220" s="408">
        <v>3464297</v>
      </c>
      <c r="G220" s="408">
        <v>5556400</v>
      </c>
      <c r="H220" s="410">
        <f t="shared" si="257"/>
        <v>464236.85120000003</v>
      </c>
      <c r="I220" s="102">
        <f t="shared" si="258"/>
        <v>5554617.2300000004</v>
      </c>
      <c r="J220" s="408">
        <v>139.16999999999999</v>
      </c>
      <c r="K220" s="408" t="s">
        <v>1356</v>
      </c>
      <c r="L220" s="171">
        <v>16.600000000000001</v>
      </c>
      <c r="M220" s="171"/>
      <c r="N220" s="408"/>
      <c r="O220" s="171"/>
      <c r="P220" s="171"/>
      <c r="Q220" s="401" t="s">
        <v>1373</v>
      </c>
      <c r="R220" s="401" t="s">
        <v>277</v>
      </c>
      <c r="S220" s="65" t="s">
        <v>1351</v>
      </c>
      <c r="T220" s="499" t="str">
        <f t="shared" si="259"/>
        <v>-</v>
      </c>
      <c r="U220" s="499" t="str">
        <f t="shared" si="260"/>
        <v>M</v>
      </c>
      <c r="V220" s="499" t="str">
        <f t="shared" si="261"/>
        <v>-</v>
      </c>
      <c r="W220" s="499" t="str">
        <f t="shared" si="330"/>
        <v>A</v>
      </c>
      <c r="X220" s="529" t="str">
        <f t="shared" si="255"/>
        <v>Na</v>
      </c>
      <c r="Y220" s="530" t="str">
        <f t="shared" si="252"/>
        <v>Cl</v>
      </c>
      <c r="Z220" s="70" t="s">
        <v>1651</v>
      </c>
      <c r="AA220" s="193">
        <v>42438</v>
      </c>
      <c r="AB220" s="200">
        <v>2</v>
      </c>
      <c r="AC220" s="398" t="s">
        <v>279</v>
      </c>
      <c r="AD220" s="91" t="s">
        <v>1045</v>
      </c>
      <c r="AE220" s="404"/>
      <c r="AF220" s="392">
        <v>17.7</v>
      </c>
      <c r="AG220" s="408"/>
      <c r="AH220" s="408">
        <v>6.1</v>
      </c>
      <c r="AI220" s="392"/>
      <c r="AJ220" s="408"/>
      <c r="AK220" s="408"/>
      <c r="AL220" s="408"/>
      <c r="AM220" s="392"/>
      <c r="AO220" s="401"/>
      <c r="AP220" s="171"/>
      <c r="AR220" s="69">
        <v>14138</v>
      </c>
      <c r="AS220" s="507">
        <f t="shared" si="332"/>
        <v>14137.674000000001</v>
      </c>
      <c r="AT220" s="509">
        <f t="shared" si="333"/>
        <v>-0.16216035877584031</v>
      </c>
      <c r="AU220" s="69">
        <v>4570</v>
      </c>
      <c r="AV220" s="69">
        <v>51.4</v>
      </c>
      <c r="AW220" s="401">
        <v>407</v>
      </c>
      <c r="AX220" s="401">
        <v>7190</v>
      </c>
      <c r="AY220" s="401">
        <v>65</v>
      </c>
      <c r="AZ220" s="70">
        <v>1558</v>
      </c>
      <c r="BA220" s="69">
        <v>5.9</v>
      </c>
      <c r="BB220" s="69">
        <v>204</v>
      </c>
      <c r="BC220" s="69">
        <v>14.1</v>
      </c>
      <c r="BD220" s="69">
        <v>9.3000000000000007</v>
      </c>
      <c r="BE220" s="401">
        <v>7.4</v>
      </c>
      <c r="BF220" s="401">
        <v>0.23</v>
      </c>
      <c r="BG220" s="401">
        <v>1.44</v>
      </c>
      <c r="BH220" s="401">
        <v>5.7</v>
      </c>
      <c r="BI220" s="401">
        <v>5.3999999999999999E-2</v>
      </c>
      <c r="BJ220" s="69" t="s">
        <v>1404</v>
      </c>
      <c r="BK220" s="69" t="s">
        <v>1393</v>
      </c>
      <c r="BL220" s="401"/>
      <c r="BM220" s="69">
        <v>41.7</v>
      </c>
      <c r="BN220" s="339">
        <v>6.08</v>
      </c>
      <c r="BO220" s="143"/>
      <c r="BP220" s="143"/>
      <c r="BQ220" s="143">
        <v>370</v>
      </c>
      <c r="BR220" s="143"/>
      <c r="BS220" s="143"/>
      <c r="BT220" s="143"/>
      <c r="BU220" s="143"/>
      <c r="BV220" s="143"/>
      <c r="BW220" s="143"/>
      <c r="BX220" s="143" t="s">
        <v>457</v>
      </c>
      <c r="BY220" s="143"/>
      <c r="BZ220" s="143"/>
      <c r="CA220" s="143"/>
      <c r="CB220" s="143"/>
      <c r="CC220" s="143"/>
      <c r="CD220" s="143"/>
      <c r="CE220" s="143"/>
      <c r="CF220" s="141"/>
      <c r="CG220" s="143"/>
      <c r="CH220" s="143"/>
      <c r="CI220" s="143"/>
      <c r="CJ220" s="143"/>
      <c r="CK220" s="143"/>
      <c r="CL220" s="144"/>
      <c r="CM220" s="143"/>
      <c r="CN220" s="143">
        <v>2080</v>
      </c>
      <c r="CO220" s="141"/>
      <c r="CQ220" s="70"/>
      <c r="DA220" s="70"/>
      <c r="DB220" s="182"/>
      <c r="DC220" s="182"/>
      <c r="DD220" s="182"/>
      <c r="DE220" s="182"/>
      <c r="DF220" s="182"/>
      <c r="DG220" s="182"/>
      <c r="DH220" s="182"/>
      <c r="DI220" s="180"/>
      <c r="DJ220" s="180"/>
      <c r="DK220" s="180"/>
      <c r="DL220" s="180"/>
      <c r="DM220" s="180"/>
      <c r="DN220" s="180"/>
      <c r="DO220" s="180"/>
      <c r="DP220" s="180"/>
      <c r="DQ220" s="180"/>
      <c r="DR220" s="180"/>
      <c r="DS220" s="181"/>
      <c r="DT220" s="402">
        <f t="shared" si="262"/>
        <v>0</v>
      </c>
      <c r="DU220" s="100">
        <f t="shared" si="263"/>
        <v>0</v>
      </c>
      <c r="DV220" s="100">
        <f t="shared" si="264"/>
        <v>1</v>
      </c>
      <c r="DW220" s="100">
        <f t="shared" si="265"/>
        <v>0</v>
      </c>
      <c r="DX220" s="100">
        <f t="shared" si="266"/>
        <v>0</v>
      </c>
      <c r="DY220" s="229">
        <f t="shared" si="267"/>
        <v>0</v>
      </c>
      <c r="DZ220" s="100">
        <f t="shared" si="268"/>
        <v>1</v>
      </c>
      <c r="EA220" s="400">
        <f t="shared" si="269"/>
        <v>0</v>
      </c>
      <c r="EB220" s="402">
        <f t="shared" si="270"/>
        <v>0</v>
      </c>
      <c r="EC220" s="19">
        <f t="shared" si="271"/>
        <v>0</v>
      </c>
      <c r="ED220" s="19">
        <f t="shared" si="272"/>
        <v>1</v>
      </c>
      <c r="EE220" s="19">
        <f t="shared" si="273"/>
        <v>0</v>
      </c>
      <c r="EF220" s="402">
        <f t="shared" si="274"/>
        <v>0</v>
      </c>
      <c r="EG220" s="400">
        <f t="shared" si="275"/>
        <v>0</v>
      </c>
      <c r="EH220" s="400">
        <f t="shared" si="276"/>
        <v>1</v>
      </c>
      <c r="EI220" s="402">
        <f t="shared" si="277"/>
        <v>0</v>
      </c>
      <c r="EJ220" s="229">
        <f t="shared" si="278"/>
        <v>2</v>
      </c>
      <c r="EK220" s="398">
        <f t="shared" si="279"/>
        <v>4570</v>
      </c>
      <c r="EL220" s="398">
        <f t="shared" si="280"/>
        <v>204</v>
      </c>
      <c r="EM220" s="398">
        <f t="shared" si="281"/>
        <v>51.4</v>
      </c>
      <c r="EN220" s="398">
        <f t="shared" si="282"/>
        <v>407</v>
      </c>
      <c r="EO220" s="398">
        <f t="shared" si="283"/>
        <v>0.23</v>
      </c>
      <c r="EP220" s="398">
        <f t="shared" si="284"/>
        <v>7.4</v>
      </c>
      <c r="EQ220" s="398">
        <f t="shared" si="285"/>
        <v>1558</v>
      </c>
      <c r="ER220" s="398" t="str">
        <f t="shared" si="286"/>
        <v/>
      </c>
      <c r="ES220" s="398" t="str">
        <f t="shared" si="287"/>
        <v/>
      </c>
      <c r="ET220" s="398">
        <f t="shared" si="288"/>
        <v>65</v>
      </c>
      <c r="EU220" s="172">
        <f t="shared" si="289"/>
        <v>7190</v>
      </c>
      <c r="EV220" s="57">
        <f t="shared" si="290"/>
        <v>198.78380847158306</v>
      </c>
      <c r="EW220" s="57">
        <f t="shared" si="291"/>
        <v>5.2173913043478262</v>
      </c>
      <c r="EX220" s="57">
        <f t="shared" si="292"/>
        <v>4.229582390454639</v>
      </c>
      <c r="EY220" s="57">
        <f t="shared" si="293"/>
        <v>20.310394730275959</v>
      </c>
      <c r="EZ220" s="57">
        <f t="shared" si="294"/>
        <v>8.3872732245418909E-3</v>
      </c>
      <c r="FA220" s="57">
        <f t="shared" si="295"/>
        <v>0.39752887456352409</v>
      </c>
      <c r="FB220" s="57">
        <f t="shared" si="296"/>
        <v>25.533825763597417</v>
      </c>
      <c r="FC220" s="57" t="str">
        <f t="shared" si="297"/>
        <v/>
      </c>
      <c r="FD220" s="57" t="str">
        <f t="shared" si="298"/>
        <v/>
      </c>
      <c r="FE220" s="57">
        <f t="shared" si="299"/>
        <v>1.353284212586376</v>
      </c>
      <c r="FF220" s="56">
        <f t="shared" si="300"/>
        <v>202.80371195667502</v>
      </c>
      <c r="FG220" s="59">
        <f t="shared" si="301"/>
        <v>86.825216179088869</v>
      </c>
      <c r="FH220" s="59">
        <f t="shared" si="302"/>
        <v>2.2788633107190757</v>
      </c>
      <c r="FI220" s="59">
        <f t="shared" si="303"/>
        <v>1.8474060247768578</v>
      </c>
      <c r="FJ220" s="59">
        <f t="shared" si="304"/>
        <v>8.8712175639341897</v>
      </c>
      <c r="FK220" s="59">
        <f t="shared" si="305"/>
        <v>3.6634111021071232E-3</v>
      </c>
      <c r="FL220" s="59">
        <f t="shared" si="306"/>
        <v>0.17363351037889996</v>
      </c>
      <c r="FM220" s="59">
        <f t="shared" si="307"/>
        <v>11.116606901716446</v>
      </c>
      <c r="FN220" s="59" t="str">
        <f t="shared" si="308"/>
        <v/>
      </c>
      <c r="FO220" s="59" t="str">
        <f t="shared" si="309"/>
        <v/>
      </c>
      <c r="FP220" s="59">
        <f t="shared" si="310"/>
        <v>0.58917644214010267</v>
      </c>
      <c r="FQ220" s="66">
        <f t="shared" si="311"/>
        <v>88.294216656143448</v>
      </c>
      <c r="FR220" s="331">
        <f t="shared" si="331"/>
        <v>-0.16216035877584031</v>
      </c>
      <c r="FS220" s="331">
        <f t="shared" si="312"/>
        <v>0.16216035877584031</v>
      </c>
      <c r="FT220" s="400">
        <f t="shared" si="313"/>
        <v>0</v>
      </c>
      <c r="FU220" s="400">
        <f t="shared" si="314"/>
        <v>1</v>
      </c>
      <c r="FV220" s="400">
        <f t="shared" si="315"/>
        <v>0</v>
      </c>
      <c r="FW220" s="402">
        <f t="shared" si="316"/>
        <v>0</v>
      </c>
      <c r="FX220" s="222">
        <f t="shared" si="317"/>
        <v>86.825216179088869</v>
      </c>
      <c r="FY220" s="222">
        <f t="shared" si="318"/>
        <v>0</v>
      </c>
      <c r="FZ220" s="222">
        <f t="shared" si="319"/>
        <v>0</v>
      </c>
      <c r="GA220" s="221">
        <f t="shared" si="320"/>
        <v>88.294216656143448</v>
      </c>
      <c r="GB220" s="222">
        <f t="shared" si="321"/>
        <v>0</v>
      </c>
      <c r="GC220" s="222">
        <f t="shared" si="322"/>
        <v>0</v>
      </c>
      <c r="GD220" s="222">
        <f t="shared" si="323"/>
        <v>0</v>
      </c>
      <c r="GE220" s="222">
        <f t="shared" si="324"/>
        <v>0</v>
      </c>
      <c r="GF220" s="222">
        <f t="shared" si="325"/>
        <v>0</v>
      </c>
      <c r="GG220" s="398">
        <f t="shared" si="326"/>
        <v>0</v>
      </c>
      <c r="GH220" s="399">
        <f t="shared" si="327"/>
        <v>0</v>
      </c>
      <c r="GI220" s="398" t="str">
        <f t="shared" si="328"/>
        <v>Na</v>
      </c>
      <c r="GJ220" s="398" t="str">
        <f t="shared" si="329"/>
        <v>Cl</v>
      </c>
    </row>
    <row r="221" spans="1:192" s="69" customFormat="1">
      <c r="A221" s="402">
        <f t="shared" si="256"/>
        <v>216</v>
      </c>
      <c r="B221" s="64" t="s">
        <v>151</v>
      </c>
      <c r="C221" s="69" t="s">
        <v>252</v>
      </c>
      <c r="E221" s="91" t="s">
        <v>1652</v>
      </c>
      <c r="F221" s="400">
        <v>3464425</v>
      </c>
      <c r="G221" s="400">
        <v>5556544</v>
      </c>
      <c r="H221" s="409">
        <f t="shared" si="257"/>
        <v>464364.80000000005</v>
      </c>
      <c r="I221" s="405">
        <f t="shared" si="258"/>
        <v>5554761.1724000005</v>
      </c>
      <c r="J221" s="400">
        <v>143</v>
      </c>
      <c r="K221" s="391" t="s">
        <v>1355</v>
      </c>
      <c r="L221" s="19">
        <v>0</v>
      </c>
      <c r="M221" s="19"/>
      <c r="N221" s="408"/>
      <c r="O221" s="19"/>
      <c r="P221" s="19"/>
      <c r="Q221" s="399" t="s">
        <v>1373</v>
      </c>
      <c r="R221" s="399" t="s">
        <v>277</v>
      </c>
      <c r="S221" s="64" t="s">
        <v>1351</v>
      </c>
      <c r="T221" s="499" t="str">
        <f t="shared" si="259"/>
        <v>T</v>
      </c>
      <c r="U221" s="499" t="str">
        <f t="shared" si="260"/>
        <v>-</v>
      </c>
      <c r="V221" s="499" t="str">
        <f t="shared" si="261"/>
        <v>-</v>
      </c>
      <c r="W221" s="499" t="str">
        <f t="shared" si="330"/>
        <v>-</v>
      </c>
      <c r="X221" s="529" t="str">
        <f t="shared" si="255"/>
        <v>Na-Ca</v>
      </c>
      <c r="Y221" s="530" t="str">
        <f t="shared" si="252"/>
        <v>Cl-HCO3</v>
      </c>
      <c r="Z221" s="172" t="s">
        <v>1500</v>
      </c>
      <c r="AA221" s="392" t="s">
        <v>1653</v>
      </c>
      <c r="AB221" s="200">
        <v>1</v>
      </c>
      <c r="AC221" s="380" t="s">
        <v>412</v>
      </c>
      <c r="AD221" s="2" t="s">
        <v>1654</v>
      </c>
      <c r="AE221" s="404"/>
      <c r="AF221" s="391">
        <v>21</v>
      </c>
      <c r="AG221" s="400"/>
      <c r="AH221" s="400"/>
      <c r="AI221" s="391"/>
      <c r="AJ221" s="400"/>
      <c r="AK221" s="400"/>
      <c r="AL221" s="400"/>
      <c r="AM221" s="391"/>
      <c r="AN221" s="398"/>
      <c r="AO221" s="399"/>
      <c r="AP221" s="19"/>
      <c r="AQ221" s="398"/>
      <c r="AR221" s="69">
        <v>443</v>
      </c>
      <c r="AS221" s="507">
        <f t="shared" si="332"/>
        <v>755.20999999999992</v>
      </c>
      <c r="AT221" s="509">
        <f t="shared" si="333"/>
        <v>0.31301319613924439</v>
      </c>
      <c r="AU221" s="398">
        <v>132.4</v>
      </c>
      <c r="AV221" s="117">
        <v>15.67</v>
      </c>
      <c r="AW221" s="116">
        <v>58.39</v>
      </c>
      <c r="AX221" s="398">
        <v>196.2</v>
      </c>
      <c r="AY221" s="398">
        <v>11.37</v>
      </c>
      <c r="AZ221" s="172">
        <v>280.89999999999998</v>
      </c>
      <c r="BA221" s="398"/>
      <c r="BB221" s="117">
        <v>11.07</v>
      </c>
      <c r="BC221" s="398"/>
      <c r="BD221" s="398"/>
      <c r="BE221" s="398">
        <v>3.41</v>
      </c>
      <c r="BF221" s="398">
        <v>0.3</v>
      </c>
      <c r="BG221" s="398"/>
      <c r="BH221" s="398"/>
      <c r="BI221" s="398"/>
      <c r="BJ221" s="398"/>
      <c r="BK221" s="398"/>
      <c r="BL221" s="399"/>
      <c r="BM221" s="398">
        <v>45.5</v>
      </c>
      <c r="BN221" s="172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49"/>
      <c r="CG221" s="138"/>
      <c r="CH221" s="138"/>
      <c r="CI221" s="138"/>
      <c r="CJ221" s="138"/>
      <c r="CK221" s="138"/>
      <c r="CL221" s="139"/>
      <c r="CM221" s="138"/>
      <c r="CN221" s="138">
        <v>443</v>
      </c>
      <c r="CO221" s="149"/>
      <c r="CP221" s="398"/>
      <c r="CQ221" s="172"/>
      <c r="CR221" s="398"/>
      <c r="CS221" s="398"/>
      <c r="CT221" s="398"/>
      <c r="CU221" s="398"/>
      <c r="CV221" s="398"/>
      <c r="CW221" s="398"/>
      <c r="CX221" s="398"/>
      <c r="CY221" s="398"/>
      <c r="CZ221" s="398"/>
      <c r="DA221" s="172"/>
      <c r="DB221" s="241"/>
      <c r="DC221" s="241"/>
      <c r="DD221" s="241"/>
      <c r="DE221" s="241"/>
      <c r="DF221" s="241"/>
      <c r="DG221" s="241"/>
      <c r="DH221" s="241"/>
      <c r="DI221" s="244"/>
      <c r="DJ221" s="244"/>
      <c r="DK221" s="244"/>
      <c r="DL221" s="244"/>
      <c r="DM221" s="244"/>
      <c r="DN221" s="244"/>
      <c r="DO221" s="244"/>
      <c r="DP221" s="244"/>
      <c r="DQ221" s="244"/>
      <c r="DR221" s="244"/>
      <c r="DS221" s="472"/>
      <c r="DT221" s="402">
        <f t="shared" si="262"/>
        <v>1</v>
      </c>
      <c r="DU221" s="100">
        <f t="shared" si="263"/>
        <v>1</v>
      </c>
      <c r="DV221" s="100">
        <f t="shared" si="264"/>
        <v>0</v>
      </c>
      <c r="DW221" s="100">
        <f t="shared" si="265"/>
        <v>0</v>
      </c>
      <c r="DX221" s="100">
        <f t="shared" si="266"/>
        <v>0</v>
      </c>
      <c r="DY221" s="229">
        <f t="shared" si="267"/>
        <v>0</v>
      </c>
      <c r="DZ221" s="100">
        <f t="shared" si="268"/>
        <v>0</v>
      </c>
      <c r="EA221" s="400">
        <f t="shared" si="269"/>
        <v>1</v>
      </c>
      <c r="EB221" s="402">
        <f t="shared" si="270"/>
        <v>0</v>
      </c>
      <c r="EC221" s="19">
        <f t="shared" si="271"/>
        <v>1</v>
      </c>
      <c r="ED221" s="19">
        <f t="shared" si="272"/>
        <v>0</v>
      </c>
      <c r="EE221" s="19">
        <f t="shared" si="273"/>
        <v>0</v>
      </c>
      <c r="EF221" s="402">
        <f t="shared" si="274"/>
        <v>0</v>
      </c>
      <c r="EG221" s="400">
        <f t="shared" si="275"/>
        <v>1</v>
      </c>
      <c r="EH221" s="400">
        <f t="shared" si="276"/>
        <v>0</v>
      </c>
      <c r="EI221" s="402">
        <f t="shared" si="277"/>
        <v>0</v>
      </c>
      <c r="EJ221" s="229">
        <f t="shared" si="278"/>
        <v>1</v>
      </c>
      <c r="EK221" s="398">
        <f t="shared" si="279"/>
        <v>132.4</v>
      </c>
      <c r="EL221" s="398">
        <f t="shared" si="280"/>
        <v>11.07</v>
      </c>
      <c r="EM221" s="398">
        <f t="shared" si="281"/>
        <v>15.67</v>
      </c>
      <c r="EN221" s="398">
        <f t="shared" si="282"/>
        <v>58.39</v>
      </c>
      <c r="EO221" s="398">
        <f t="shared" si="283"/>
        <v>0.3</v>
      </c>
      <c r="EP221" s="398">
        <f t="shared" si="284"/>
        <v>3.41</v>
      </c>
      <c r="EQ221" s="398">
        <f t="shared" si="285"/>
        <v>280.89999999999998</v>
      </c>
      <c r="ER221" s="398" t="str">
        <f t="shared" si="286"/>
        <v/>
      </c>
      <c r="ES221" s="398" t="str">
        <f t="shared" si="287"/>
        <v/>
      </c>
      <c r="ET221" s="398">
        <f t="shared" si="288"/>
        <v>11.37</v>
      </c>
      <c r="EU221" s="172">
        <f t="shared" si="289"/>
        <v>196.2</v>
      </c>
      <c r="EV221" s="57">
        <f t="shared" si="290"/>
        <v>5.7590757640344847</v>
      </c>
      <c r="EW221" s="57">
        <f t="shared" si="291"/>
        <v>0.28312020460358056</v>
      </c>
      <c r="EX221" s="57">
        <f t="shared" si="292"/>
        <v>1.2894466159226499</v>
      </c>
      <c r="EY221" s="57">
        <f t="shared" si="293"/>
        <v>2.9138180547931531</v>
      </c>
      <c r="EZ221" s="57">
        <f t="shared" si="294"/>
        <v>1.0939921597228551E-2</v>
      </c>
      <c r="FA221" s="57">
        <f t="shared" si="295"/>
        <v>0.18318560300832662</v>
      </c>
      <c r="FB221" s="57">
        <f t="shared" si="296"/>
        <v>4.6036275076986612</v>
      </c>
      <c r="FC221" s="57" t="str">
        <f t="shared" si="297"/>
        <v/>
      </c>
      <c r="FD221" s="57" t="str">
        <f t="shared" si="298"/>
        <v/>
      </c>
      <c r="FE221" s="57">
        <f t="shared" si="299"/>
        <v>0.23672063841703223</v>
      </c>
      <c r="FF221" s="56">
        <f t="shared" si="300"/>
        <v>5.5340873832961934</v>
      </c>
      <c r="FG221" s="59">
        <f t="shared" si="301"/>
        <v>55.165747699047095</v>
      </c>
      <c r="FH221" s="59">
        <f t="shared" si="302"/>
        <v>2.7119868561552396</v>
      </c>
      <c r="FI221" s="59">
        <f t="shared" si="303"/>
        <v>12.351510832624816</v>
      </c>
      <c r="FJ221" s="59">
        <f t="shared" si="304"/>
        <v>27.911241011186107</v>
      </c>
      <c r="FK221" s="59">
        <f t="shared" si="305"/>
        <v>0.10479267497208304</v>
      </c>
      <c r="FL221" s="59">
        <f t="shared" si="306"/>
        <v>1.754720926014655</v>
      </c>
      <c r="FM221" s="59">
        <f t="shared" si="307"/>
        <v>44.374727614309393</v>
      </c>
      <c r="FN221" s="59" t="str">
        <f t="shared" si="308"/>
        <v/>
      </c>
      <c r="FO221" s="59" t="str">
        <f t="shared" si="309"/>
        <v/>
      </c>
      <c r="FP221" s="59">
        <f t="shared" si="310"/>
        <v>2.2817688513839713</v>
      </c>
      <c r="FQ221" s="66">
        <f t="shared" si="311"/>
        <v>53.343503534306635</v>
      </c>
      <c r="FR221" s="331">
        <f t="shared" si="331"/>
        <v>0.31301319613924439</v>
      </c>
      <c r="FS221" s="331">
        <f t="shared" si="312"/>
        <v>0.31301319613924439</v>
      </c>
      <c r="FT221" s="400">
        <f t="shared" si="313"/>
        <v>0</v>
      </c>
      <c r="FU221" s="400">
        <f t="shared" si="314"/>
        <v>1</v>
      </c>
      <c r="FV221" s="400">
        <f t="shared" si="315"/>
        <v>0</v>
      </c>
      <c r="FW221" s="402">
        <f t="shared" si="316"/>
        <v>0</v>
      </c>
      <c r="FX221" s="222">
        <f t="shared" si="317"/>
        <v>55.165747699047095</v>
      </c>
      <c r="FY221" s="222">
        <f t="shared" si="318"/>
        <v>27.911241011186107</v>
      </c>
      <c r="FZ221" s="222">
        <f t="shared" si="319"/>
        <v>0</v>
      </c>
      <c r="GA221" s="221">
        <f t="shared" si="320"/>
        <v>53.343503534306635</v>
      </c>
      <c r="GB221" s="222">
        <f t="shared" si="321"/>
        <v>44.374727614309393</v>
      </c>
      <c r="GC221" s="222">
        <f t="shared" si="322"/>
        <v>0</v>
      </c>
      <c r="GD221" s="222">
        <f t="shared" si="323"/>
        <v>0</v>
      </c>
      <c r="GE221" s="222">
        <f t="shared" si="324"/>
        <v>0</v>
      </c>
      <c r="GF221" s="222">
        <f t="shared" si="325"/>
        <v>0</v>
      </c>
      <c r="GG221" s="398">
        <f t="shared" si="326"/>
        <v>0</v>
      </c>
      <c r="GH221" s="399">
        <f t="shared" si="327"/>
        <v>0</v>
      </c>
      <c r="GI221" s="398" t="str">
        <f t="shared" si="328"/>
        <v>Na-Ca</v>
      </c>
      <c r="GJ221" s="398" t="str">
        <f t="shared" si="329"/>
        <v>Cl-HCO3</v>
      </c>
    </row>
    <row r="222" spans="1:192">
      <c r="A222" s="402">
        <f t="shared" si="256"/>
        <v>217</v>
      </c>
      <c r="B222" s="382" t="s">
        <v>151</v>
      </c>
      <c r="C222" s="398" t="s">
        <v>251</v>
      </c>
      <c r="F222" s="400">
        <v>3464430</v>
      </c>
      <c r="G222" s="400">
        <v>5556700</v>
      </c>
      <c r="H222" s="409">
        <f t="shared" si="257"/>
        <v>464369.79800000001</v>
      </c>
      <c r="I222" s="405">
        <f t="shared" si="258"/>
        <v>5554917.1100000003</v>
      </c>
      <c r="J222" s="400">
        <v>143.80000000000001</v>
      </c>
      <c r="K222" s="377" t="s">
        <v>1355</v>
      </c>
      <c r="L222" s="19">
        <v>15.45</v>
      </c>
      <c r="M222" s="378"/>
      <c r="O222" s="386"/>
      <c r="P222" s="386"/>
      <c r="Q222" s="399" t="s">
        <v>1373</v>
      </c>
      <c r="R222" s="399" t="s">
        <v>277</v>
      </c>
      <c r="S222" s="64" t="s">
        <v>1351</v>
      </c>
      <c r="T222" s="499" t="str">
        <f t="shared" si="259"/>
        <v>-</v>
      </c>
      <c r="U222" s="499" t="str">
        <f t="shared" si="260"/>
        <v>M</v>
      </c>
      <c r="V222" s="499" t="str">
        <f t="shared" si="261"/>
        <v>-</v>
      </c>
      <c r="W222" s="499" t="str">
        <f t="shared" si="330"/>
        <v>A</v>
      </c>
      <c r="X222" s="529" t="str">
        <f t="shared" si="255"/>
        <v>Na</v>
      </c>
      <c r="Y222" s="530" t="str">
        <f t="shared" si="252"/>
        <v>Cl</v>
      </c>
      <c r="Z222" s="70"/>
      <c r="AA222" s="392" t="s">
        <v>1635</v>
      </c>
      <c r="AB222" s="200">
        <v>1</v>
      </c>
      <c r="AC222" s="385" t="s">
        <v>919</v>
      </c>
      <c r="AD222" s="166" t="s">
        <v>1655</v>
      </c>
      <c r="AE222" s="61" t="s">
        <v>2724</v>
      </c>
      <c r="AF222" s="397">
        <v>13.5</v>
      </c>
      <c r="AG222" s="408"/>
      <c r="AH222" s="408"/>
      <c r="AI222" s="392"/>
      <c r="AJ222" s="408">
        <v>1.0077799999999999</v>
      </c>
      <c r="AK222" s="408">
        <v>16</v>
      </c>
      <c r="AL222" s="408"/>
      <c r="AM222" s="392"/>
      <c r="AN222" s="69"/>
      <c r="AO222" s="401"/>
      <c r="AP222" s="171"/>
      <c r="AQ222" s="69"/>
      <c r="AR222" s="69"/>
      <c r="AS222" s="507">
        <f t="shared" si="332"/>
        <v>12376.11</v>
      </c>
      <c r="AT222" s="509">
        <f t="shared" si="333"/>
        <v>0.10721186447720107</v>
      </c>
      <c r="AU222" s="69">
        <v>3969</v>
      </c>
      <c r="AV222" s="384">
        <v>45.18</v>
      </c>
      <c r="AW222" s="381">
        <v>398.3</v>
      </c>
      <c r="AX222" s="381">
        <v>6271</v>
      </c>
      <c r="AY222" s="381">
        <v>55.83</v>
      </c>
      <c r="AZ222" s="120">
        <v>1406</v>
      </c>
      <c r="BA222" s="91" t="s">
        <v>1344</v>
      </c>
      <c r="BB222" s="388">
        <v>178</v>
      </c>
      <c r="BC222" s="69"/>
      <c r="BD222" s="69"/>
      <c r="BE222" s="69">
        <v>13.6</v>
      </c>
      <c r="BF222" s="91" t="s">
        <v>1344</v>
      </c>
      <c r="BG222" s="69"/>
      <c r="BH222" s="91" t="s">
        <v>1344</v>
      </c>
      <c r="BI222" s="69"/>
      <c r="BJ222" s="69"/>
      <c r="BK222" s="69"/>
      <c r="BL222" s="401"/>
      <c r="BM222" s="69">
        <v>36.5</v>
      </c>
      <c r="BN222" s="70"/>
      <c r="BO222" s="143"/>
      <c r="BP222" s="143">
        <v>2700</v>
      </c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1"/>
      <c r="CG222" s="143"/>
      <c r="CH222" s="143"/>
      <c r="CI222" s="143"/>
      <c r="CJ222" s="143"/>
      <c r="CK222" s="143"/>
      <c r="CL222" s="144"/>
      <c r="CM222" s="143"/>
      <c r="CN222" s="143">
        <v>1835</v>
      </c>
      <c r="CO222" s="141"/>
      <c r="CP222" s="69"/>
      <c r="CQ222" s="70"/>
      <c r="CR222" s="69"/>
      <c r="CS222" s="69"/>
      <c r="CT222" s="69"/>
      <c r="CU222" s="69"/>
      <c r="CV222" s="69"/>
      <c r="CW222" s="69"/>
      <c r="CX222" s="69"/>
      <c r="CY222" s="69"/>
      <c r="CZ222" s="69"/>
      <c r="DA222" s="70"/>
      <c r="DB222" s="182"/>
      <c r="DC222" s="182"/>
      <c r="DD222" s="182"/>
      <c r="DE222" s="182"/>
      <c r="DF222" s="182"/>
      <c r="DG222" s="182"/>
      <c r="DH222" s="182"/>
      <c r="DI222" s="180"/>
      <c r="DJ222" s="180"/>
      <c r="DK222" s="180"/>
      <c r="DL222" s="180"/>
      <c r="DM222" s="180"/>
      <c r="DN222" s="180"/>
      <c r="DO222" s="180"/>
      <c r="DP222" s="180"/>
      <c r="DQ222" s="180"/>
      <c r="DR222" s="180"/>
      <c r="DS222" s="181"/>
      <c r="DT222" s="402">
        <f t="shared" si="262"/>
        <v>1</v>
      </c>
      <c r="DU222" s="100">
        <f t="shared" si="263"/>
        <v>0</v>
      </c>
      <c r="DV222" s="100">
        <f t="shared" si="264"/>
        <v>1</v>
      </c>
      <c r="DW222" s="100">
        <f t="shared" si="265"/>
        <v>0</v>
      </c>
      <c r="DX222" s="100">
        <f t="shared" si="266"/>
        <v>0</v>
      </c>
      <c r="DY222" s="229">
        <f t="shared" si="267"/>
        <v>0</v>
      </c>
      <c r="DZ222" s="100">
        <f t="shared" si="268"/>
        <v>1</v>
      </c>
      <c r="EA222" s="400">
        <f t="shared" si="269"/>
        <v>0</v>
      </c>
      <c r="EB222" s="402">
        <f t="shared" si="270"/>
        <v>0</v>
      </c>
      <c r="EC222" s="19">
        <f t="shared" si="271"/>
        <v>0</v>
      </c>
      <c r="ED222" s="19">
        <f t="shared" si="272"/>
        <v>1</v>
      </c>
      <c r="EE222" s="19">
        <f t="shared" si="273"/>
        <v>0</v>
      </c>
      <c r="EF222" s="402">
        <f t="shared" si="274"/>
        <v>0</v>
      </c>
      <c r="EG222" s="400">
        <f t="shared" si="275"/>
        <v>0</v>
      </c>
      <c r="EH222" s="400">
        <f t="shared" si="276"/>
        <v>1</v>
      </c>
      <c r="EI222" s="402">
        <f t="shared" si="277"/>
        <v>0</v>
      </c>
      <c r="EJ222" s="229">
        <f t="shared" si="278"/>
        <v>2</v>
      </c>
      <c r="EK222" s="398">
        <f t="shared" si="279"/>
        <v>3969</v>
      </c>
      <c r="EL222" s="398">
        <f t="shared" si="280"/>
        <v>178</v>
      </c>
      <c r="EM222" s="398">
        <f t="shared" si="281"/>
        <v>45.18</v>
      </c>
      <c r="EN222" s="398">
        <f t="shared" si="282"/>
        <v>398.3</v>
      </c>
      <c r="EO222" s="398" t="str">
        <f t="shared" si="283"/>
        <v/>
      </c>
      <c r="EP222" s="398">
        <f t="shared" si="284"/>
        <v>13.6</v>
      </c>
      <c r="EQ222" s="398">
        <f t="shared" si="285"/>
        <v>1406</v>
      </c>
      <c r="ER222" s="398" t="str">
        <f t="shared" si="286"/>
        <v/>
      </c>
      <c r="ES222" s="398" t="str">
        <f t="shared" si="287"/>
        <v/>
      </c>
      <c r="ET222" s="398">
        <f t="shared" si="288"/>
        <v>55.83</v>
      </c>
      <c r="EU222" s="172">
        <f t="shared" si="289"/>
        <v>6271</v>
      </c>
      <c r="EV222" s="57">
        <f t="shared" si="290"/>
        <v>172.64178026777091</v>
      </c>
      <c r="EW222" s="57">
        <f t="shared" si="291"/>
        <v>4.5524296675191813</v>
      </c>
      <c r="EX222" s="57">
        <f t="shared" si="292"/>
        <v>3.7177535486525408</v>
      </c>
      <c r="EY222" s="57">
        <f t="shared" si="293"/>
        <v>19.876241329407655</v>
      </c>
      <c r="EZ222" s="57" t="str">
        <f t="shared" si="294"/>
        <v/>
      </c>
      <c r="FA222" s="57">
        <f t="shared" si="295"/>
        <v>0.73059360730593603</v>
      </c>
      <c r="FB222" s="57">
        <f t="shared" si="296"/>
        <v>23.042720811051328</v>
      </c>
      <c r="FC222" s="57" t="str">
        <f t="shared" si="297"/>
        <v/>
      </c>
      <c r="FD222" s="57" t="str">
        <f t="shared" si="298"/>
        <v/>
      </c>
      <c r="FE222" s="57">
        <f t="shared" si="299"/>
        <v>1.1623670398261134</v>
      </c>
      <c r="FF222" s="56">
        <f t="shared" si="300"/>
        <v>176.8820692184018</v>
      </c>
      <c r="FG222" s="59">
        <f t="shared" si="301"/>
        <v>85.670310472670337</v>
      </c>
      <c r="FH222" s="59">
        <f t="shared" si="302"/>
        <v>2.2590595533506042</v>
      </c>
      <c r="FI222" s="59">
        <f t="shared" si="303"/>
        <v>1.8448668698847603</v>
      </c>
      <c r="FJ222" s="59">
        <f t="shared" si="304"/>
        <v>9.8632194540567895</v>
      </c>
      <c r="FK222" s="59" t="str">
        <f t="shared" si="305"/>
        <v/>
      </c>
      <c r="FL222" s="59">
        <f t="shared" si="306"/>
        <v>0.36254365003748856</v>
      </c>
      <c r="FM222" s="59">
        <f t="shared" si="307"/>
        <v>11.459071353379654</v>
      </c>
      <c r="FN222" s="59" t="str">
        <f t="shared" si="308"/>
        <v/>
      </c>
      <c r="FO222" s="59" t="str">
        <f t="shared" si="309"/>
        <v/>
      </c>
      <c r="FP222" s="59">
        <f t="shared" si="310"/>
        <v>0.5780414108821732</v>
      </c>
      <c r="FQ222" s="66">
        <f t="shared" si="311"/>
        <v>87.962887235738179</v>
      </c>
      <c r="FR222" s="331">
        <f t="shared" si="331"/>
        <v>0.10721186447720107</v>
      </c>
      <c r="FS222" s="331">
        <f t="shared" si="312"/>
        <v>0.10721186447720107</v>
      </c>
      <c r="FT222" s="400">
        <f t="shared" si="313"/>
        <v>0</v>
      </c>
      <c r="FU222" s="400">
        <f t="shared" si="314"/>
        <v>1</v>
      </c>
      <c r="FV222" s="400">
        <f t="shared" si="315"/>
        <v>0</v>
      </c>
      <c r="FW222" s="402">
        <f t="shared" si="316"/>
        <v>0</v>
      </c>
      <c r="FX222" s="222">
        <f t="shared" si="317"/>
        <v>85.670310472670337</v>
      </c>
      <c r="FY222" s="222">
        <f t="shared" si="318"/>
        <v>0</v>
      </c>
      <c r="FZ222" s="222">
        <f t="shared" si="319"/>
        <v>0</v>
      </c>
      <c r="GA222" s="221">
        <f t="shared" si="320"/>
        <v>87.962887235738179</v>
      </c>
      <c r="GB222" s="222">
        <f t="shared" si="321"/>
        <v>0</v>
      </c>
      <c r="GC222" s="222">
        <f t="shared" si="322"/>
        <v>0</v>
      </c>
      <c r="GD222" s="222">
        <f t="shared" si="323"/>
        <v>0</v>
      </c>
      <c r="GE222" s="222">
        <f t="shared" si="324"/>
        <v>0</v>
      </c>
      <c r="GF222" s="222">
        <f t="shared" si="325"/>
        <v>0</v>
      </c>
      <c r="GG222" s="398">
        <f t="shared" si="326"/>
        <v>0</v>
      </c>
      <c r="GH222" s="399">
        <f t="shared" si="327"/>
        <v>0</v>
      </c>
      <c r="GI222" s="398" t="str">
        <f t="shared" si="328"/>
        <v>Na</v>
      </c>
      <c r="GJ222" s="398" t="str">
        <f t="shared" si="329"/>
        <v>Cl</v>
      </c>
    </row>
    <row r="223" spans="1:192">
      <c r="A223" s="402">
        <f t="shared" si="256"/>
        <v>218</v>
      </c>
      <c r="B223" s="382" t="s">
        <v>151</v>
      </c>
      <c r="C223" s="398" t="s">
        <v>251</v>
      </c>
      <c r="F223" s="400">
        <v>3464430</v>
      </c>
      <c r="G223" s="400">
        <v>5556700</v>
      </c>
      <c r="H223" s="409">
        <f t="shared" si="257"/>
        <v>464369.79800000001</v>
      </c>
      <c r="I223" s="405">
        <f t="shared" si="258"/>
        <v>5554917.1100000003</v>
      </c>
      <c r="J223" s="400">
        <v>143.80000000000001</v>
      </c>
      <c r="K223" s="377" t="s">
        <v>1355</v>
      </c>
      <c r="L223" s="19">
        <v>15.45</v>
      </c>
      <c r="M223" s="378"/>
      <c r="O223" s="386"/>
      <c r="P223" s="386"/>
      <c r="Q223" s="399" t="s">
        <v>1373</v>
      </c>
      <c r="R223" s="399" t="s">
        <v>277</v>
      </c>
      <c r="S223" s="64" t="s">
        <v>1351</v>
      </c>
      <c r="T223" s="499" t="str">
        <f t="shared" si="259"/>
        <v>-</v>
      </c>
      <c r="U223" s="499" t="str">
        <f t="shared" si="260"/>
        <v>M</v>
      </c>
      <c r="V223" s="499" t="str">
        <f t="shared" si="261"/>
        <v>-</v>
      </c>
      <c r="W223" s="499" t="str">
        <f t="shared" si="330"/>
        <v>A</v>
      </c>
      <c r="X223" s="529" t="str">
        <f t="shared" si="255"/>
        <v>Na</v>
      </c>
      <c r="Y223" s="530" t="str">
        <f t="shared" si="252"/>
        <v>Cl</v>
      </c>
      <c r="Z223" s="172" t="s">
        <v>1446</v>
      </c>
      <c r="AA223" s="377" t="s">
        <v>1467</v>
      </c>
      <c r="AB223" s="405">
        <v>2</v>
      </c>
      <c r="AC223" s="117"/>
      <c r="AD223" s="380" t="s">
        <v>1625</v>
      </c>
      <c r="AE223" s="118"/>
      <c r="AF223" s="379">
        <v>15</v>
      </c>
      <c r="AG223" s="377"/>
      <c r="AH223" s="377"/>
      <c r="AI223" s="379"/>
      <c r="AJ223" s="377"/>
      <c r="AK223" s="377"/>
      <c r="AL223" s="377"/>
      <c r="AM223" s="379"/>
      <c r="AN223" s="117"/>
      <c r="AO223" s="116"/>
      <c r="AP223" s="378"/>
      <c r="AQ223" s="117"/>
      <c r="AR223" s="384">
        <v>6415</v>
      </c>
      <c r="AS223" s="507">
        <f t="shared" si="332"/>
        <v>6378</v>
      </c>
      <c r="AT223" s="509">
        <f t="shared" si="333"/>
        <v>-2.4407495991527483E-2</v>
      </c>
      <c r="AU223" s="117">
        <v>2010</v>
      </c>
      <c r="AV223" s="117">
        <v>24</v>
      </c>
      <c r="AW223" s="116">
        <v>187</v>
      </c>
      <c r="AX223" s="117">
        <v>3018</v>
      </c>
      <c r="AY223" s="117">
        <v>111</v>
      </c>
      <c r="AZ223" s="118">
        <v>903</v>
      </c>
      <c r="BA223" s="117"/>
      <c r="BB223" s="117">
        <v>116</v>
      </c>
      <c r="BC223" s="117"/>
      <c r="BD223" s="117"/>
      <c r="BE223" s="117">
        <v>9</v>
      </c>
      <c r="BF223" s="117"/>
      <c r="BG223" s="117"/>
      <c r="BH223" s="117"/>
      <c r="BI223" s="117"/>
      <c r="BJ223" s="117"/>
      <c r="BK223" s="117"/>
      <c r="BL223" s="116"/>
      <c r="BM223" s="117"/>
      <c r="BN223" s="118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247"/>
      <c r="CG223" s="114"/>
      <c r="CH223" s="114"/>
      <c r="CI223" s="114"/>
      <c r="CJ223" s="114"/>
      <c r="CK223" s="114"/>
      <c r="CL223" s="137"/>
      <c r="CM223" s="114"/>
      <c r="CN223" s="114">
        <v>1688</v>
      </c>
      <c r="CO223" s="247"/>
      <c r="CP223" s="117"/>
      <c r="CQ223" s="118"/>
      <c r="CR223" s="117"/>
      <c r="CS223" s="117"/>
      <c r="CT223" s="117"/>
      <c r="CU223" s="117"/>
      <c r="CV223" s="117"/>
      <c r="CW223" s="117"/>
      <c r="CX223" s="117"/>
      <c r="CY223" s="117"/>
      <c r="CZ223" s="117"/>
      <c r="DA223" s="118"/>
      <c r="DB223" s="111"/>
      <c r="DC223" s="111"/>
      <c r="DD223" s="121"/>
      <c r="DE223" s="111"/>
      <c r="DF223" s="111"/>
      <c r="DG223" s="111"/>
      <c r="DH223" s="111"/>
      <c r="DI223" s="111"/>
      <c r="DJ223" s="111"/>
      <c r="DK223" s="244"/>
      <c r="DL223" s="244"/>
      <c r="DM223" s="244"/>
      <c r="DN223" s="111"/>
      <c r="DO223" s="121"/>
      <c r="DP223" s="244"/>
      <c r="DQ223" s="241"/>
      <c r="DR223" s="241"/>
      <c r="DS223" s="472"/>
      <c r="DT223" s="402">
        <f t="shared" si="262"/>
        <v>0</v>
      </c>
      <c r="DU223" s="100">
        <f t="shared" si="263"/>
        <v>0</v>
      </c>
      <c r="DV223" s="100">
        <f t="shared" si="264"/>
        <v>1</v>
      </c>
      <c r="DW223" s="100">
        <f t="shared" si="265"/>
        <v>0</v>
      </c>
      <c r="DX223" s="100">
        <f t="shared" si="266"/>
        <v>0</v>
      </c>
      <c r="DY223" s="229">
        <f t="shared" si="267"/>
        <v>0</v>
      </c>
      <c r="DZ223" s="100">
        <f t="shared" si="268"/>
        <v>1</v>
      </c>
      <c r="EA223" s="400">
        <f t="shared" si="269"/>
        <v>0</v>
      </c>
      <c r="EB223" s="402">
        <f t="shared" si="270"/>
        <v>0</v>
      </c>
      <c r="EC223" s="19">
        <f t="shared" si="271"/>
        <v>0</v>
      </c>
      <c r="ED223" s="19">
        <f t="shared" si="272"/>
        <v>1</v>
      </c>
      <c r="EE223" s="19">
        <f t="shared" si="273"/>
        <v>0</v>
      </c>
      <c r="EF223" s="402">
        <f t="shared" si="274"/>
        <v>0</v>
      </c>
      <c r="EG223" s="400">
        <f t="shared" si="275"/>
        <v>0</v>
      </c>
      <c r="EH223" s="400">
        <f t="shared" si="276"/>
        <v>1</v>
      </c>
      <c r="EI223" s="402">
        <f t="shared" si="277"/>
        <v>0</v>
      </c>
      <c r="EJ223" s="229">
        <f t="shared" si="278"/>
        <v>2</v>
      </c>
      <c r="EK223" s="398">
        <f t="shared" si="279"/>
        <v>2010</v>
      </c>
      <c r="EL223" s="398">
        <f t="shared" si="280"/>
        <v>116</v>
      </c>
      <c r="EM223" s="398">
        <f t="shared" si="281"/>
        <v>24</v>
      </c>
      <c r="EN223" s="398">
        <f t="shared" si="282"/>
        <v>187</v>
      </c>
      <c r="EO223" s="398" t="str">
        <f t="shared" si="283"/>
        <v/>
      </c>
      <c r="EP223" s="398">
        <f t="shared" si="284"/>
        <v>9</v>
      </c>
      <c r="EQ223" s="398">
        <f t="shared" si="285"/>
        <v>903</v>
      </c>
      <c r="ER223" s="398" t="str">
        <f t="shared" si="286"/>
        <v/>
      </c>
      <c r="ES223" s="398" t="str">
        <f t="shared" si="287"/>
        <v/>
      </c>
      <c r="ET223" s="398">
        <f t="shared" si="288"/>
        <v>111</v>
      </c>
      <c r="EU223" s="172">
        <f t="shared" si="289"/>
        <v>3018</v>
      </c>
      <c r="EV223" s="57">
        <f t="shared" si="290"/>
        <v>87.430077686626248</v>
      </c>
      <c r="EW223" s="57">
        <f t="shared" si="291"/>
        <v>2.9667519181585678</v>
      </c>
      <c r="EX223" s="57">
        <f t="shared" si="292"/>
        <v>1.9749022834807655</v>
      </c>
      <c r="EY223" s="57">
        <f t="shared" si="293"/>
        <v>9.3318029841808467</v>
      </c>
      <c r="EZ223" s="57" t="str">
        <f t="shared" si="294"/>
        <v/>
      </c>
      <c r="FA223" s="57">
        <f t="shared" si="295"/>
        <v>0.48348106365834009</v>
      </c>
      <c r="FB223" s="57">
        <f t="shared" si="296"/>
        <v>14.799130079928414</v>
      </c>
      <c r="FC223" s="57" t="str">
        <f t="shared" si="297"/>
        <v/>
      </c>
      <c r="FD223" s="57" t="str">
        <f t="shared" si="298"/>
        <v/>
      </c>
      <c r="FE223" s="57">
        <f t="shared" si="299"/>
        <v>2.3109930399551959</v>
      </c>
      <c r="FF223" s="56">
        <f t="shared" si="300"/>
        <v>85.126787577920055</v>
      </c>
      <c r="FG223" s="59">
        <f t="shared" si="301"/>
        <v>85.558891103439493</v>
      </c>
      <c r="FH223" s="59">
        <f t="shared" si="302"/>
        <v>2.9032572200891069</v>
      </c>
      <c r="FI223" s="59">
        <f t="shared" si="303"/>
        <v>1.9326352427353657</v>
      </c>
      <c r="FJ223" s="59">
        <f t="shared" si="304"/>
        <v>9.1320828763762041</v>
      </c>
      <c r="FK223" s="59" t="str">
        <f t="shared" si="305"/>
        <v/>
      </c>
      <c r="FL223" s="59">
        <f t="shared" si="306"/>
        <v>0.47313355735982138</v>
      </c>
      <c r="FM223" s="59">
        <f t="shared" si="307"/>
        <v>14.475329877359391</v>
      </c>
      <c r="FN223" s="59" t="str">
        <f t="shared" si="308"/>
        <v/>
      </c>
      <c r="FO223" s="59" t="str">
        <f t="shared" si="309"/>
        <v/>
      </c>
      <c r="FP223" s="59">
        <f t="shared" si="310"/>
        <v>2.2604292561090098</v>
      </c>
      <c r="FQ223" s="66">
        <f t="shared" si="311"/>
        <v>83.264240866531608</v>
      </c>
      <c r="FR223" s="331">
        <f t="shared" si="331"/>
        <v>-2.4407495991527483E-2</v>
      </c>
      <c r="FS223" s="331">
        <f t="shared" si="312"/>
        <v>2.4407495991527483E-2</v>
      </c>
      <c r="FT223" s="400">
        <f t="shared" si="313"/>
        <v>0</v>
      </c>
      <c r="FU223" s="400">
        <f t="shared" si="314"/>
        <v>1</v>
      </c>
      <c r="FV223" s="400">
        <f t="shared" si="315"/>
        <v>0</v>
      </c>
      <c r="FW223" s="402">
        <f t="shared" si="316"/>
        <v>0</v>
      </c>
      <c r="FX223" s="222">
        <f t="shared" si="317"/>
        <v>85.558891103439493</v>
      </c>
      <c r="FY223" s="222">
        <f t="shared" si="318"/>
        <v>0</v>
      </c>
      <c r="FZ223" s="222">
        <f t="shared" si="319"/>
        <v>0</v>
      </c>
      <c r="GA223" s="221">
        <f t="shared" si="320"/>
        <v>83.264240866531608</v>
      </c>
      <c r="GB223" s="222">
        <f t="shared" si="321"/>
        <v>0</v>
      </c>
      <c r="GC223" s="222">
        <f t="shared" si="322"/>
        <v>0</v>
      </c>
      <c r="GD223" s="222">
        <f t="shared" si="323"/>
        <v>0</v>
      </c>
      <c r="GE223" s="222">
        <f t="shared" si="324"/>
        <v>0</v>
      </c>
      <c r="GF223" s="222">
        <f t="shared" si="325"/>
        <v>0</v>
      </c>
      <c r="GG223" s="398">
        <f t="shared" si="326"/>
        <v>0</v>
      </c>
      <c r="GH223" s="399">
        <f t="shared" si="327"/>
        <v>0</v>
      </c>
      <c r="GI223" s="398" t="str">
        <f t="shared" si="328"/>
        <v>Na</v>
      </c>
      <c r="GJ223" s="398" t="str">
        <f t="shared" si="329"/>
        <v>Cl</v>
      </c>
    </row>
    <row r="224" spans="1:192">
      <c r="A224" s="402">
        <f t="shared" si="256"/>
        <v>219</v>
      </c>
      <c r="B224" s="64" t="s">
        <v>151</v>
      </c>
      <c r="C224" s="398" t="s">
        <v>251</v>
      </c>
      <c r="F224" s="400">
        <v>3464430</v>
      </c>
      <c r="G224" s="400">
        <v>5556700</v>
      </c>
      <c r="H224" s="409">
        <f t="shared" si="257"/>
        <v>464369.79800000001</v>
      </c>
      <c r="I224" s="405">
        <f t="shared" si="258"/>
        <v>5554917.1100000003</v>
      </c>
      <c r="J224" s="400">
        <v>143.80000000000001</v>
      </c>
      <c r="K224" s="400" t="s">
        <v>1356</v>
      </c>
      <c r="L224" s="19">
        <v>15.45</v>
      </c>
      <c r="Q224" s="399" t="s">
        <v>1373</v>
      </c>
      <c r="R224" s="399" t="s">
        <v>277</v>
      </c>
      <c r="S224" s="64" t="s">
        <v>1351</v>
      </c>
      <c r="T224" s="499" t="str">
        <f t="shared" si="259"/>
        <v>-</v>
      </c>
      <c r="U224" s="499" t="str">
        <f t="shared" si="260"/>
        <v>M</v>
      </c>
      <c r="V224" s="499" t="str">
        <f t="shared" si="261"/>
        <v>-</v>
      </c>
      <c r="W224" s="499" t="str">
        <f t="shared" si="330"/>
        <v>A</v>
      </c>
      <c r="X224" s="529" t="str">
        <f t="shared" si="255"/>
        <v>Na</v>
      </c>
      <c r="Y224" s="530" t="str">
        <f t="shared" si="252"/>
        <v>Cl</v>
      </c>
      <c r="AA224" s="392" t="s">
        <v>1626</v>
      </c>
      <c r="AB224" s="200">
        <v>3</v>
      </c>
      <c r="AC224" s="398" t="s">
        <v>279</v>
      </c>
      <c r="AD224" s="2" t="s">
        <v>1627</v>
      </c>
      <c r="AF224" s="391">
        <v>14</v>
      </c>
      <c r="AG224" s="400">
        <v>9921.2400000000016</v>
      </c>
      <c r="AR224" s="69"/>
      <c r="AS224" s="507">
        <f t="shared" si="332"/>
        <v>6464.6699999999992</v>
      </c>
      <c r="AT224" s="509">
        <f t="shared" si="333"/>
        <v>-0.15538697509888399</v>
      </c>
      <c r="AU224" s="398">
        <v>2017</v>
      </c>
      <c r="AV224" s="398">
        <v>29.4</v>
      </c>
      <c r="AW224" s="399">
        <v>208</v>
      </c>
      <c r="AX224" s="398">
        <v>3071</v>
      </c>
      <c r="AY224" s="398">
        <v>105</v>
      </c>
      <c r="AZ224" s="172">
        <v>923</v>
      </c>
      <c r="BB224" s="398">
        <v>100</v>
      </c>
      <c r="BE224" s="398">
        <v>9.6999999999999993</v>
      </c>
      <c r="BG224" s="398">
        <v>1.57</v>
      </c>
      <c r="BN224" s="56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49"/>
      <c r="CG224" s="138"/>
      <c r="CH224" s="138"/>
      <c r="CI224" s="138"/>
      <c r="CJ224" s="138"/>
      <c r="CK224" s="138"/>
      <c r="CL224" s="139"/>
      <c r="CM224" s="138"/>
      <c r="CN224" s="138">
        <v>1977</v>
      </c>
      <c r="CO224" s="149"/>
      <c r="DB224" s="241"/>
      <c r="DC224" s="241"/>
      <c r="DD224" s="241"/>
      <c r="DE224" s="241"/>
      <c r="DF224" s="241"/>
      <c r="DG224" s="241"/>
      <c r="DH224" s="241"/>
      <c r="DI224" s="244"/>
      <c r="DJ224" s="244"/>
      <c r="DK224" s="244"/>
      <c r="DL224" s="244"/>
      <c r="DM224" s="244"/>
      <c r="DN224" s="244"/>
      <c r="DO224" s="244"/>
      <c r="DP224" s="244"/>
      <c r="DQ224" s="244"/>
      <c r="DR224" s="244"/>
      <c r="DS224" s="472"/>
      <c r="DT224" s="402">
        <f t="shared" si="262"/>
        <v>0</v>
      </c>
      <c r="DU224" s="100">
        <f t="shared" si="263"/>
        <v>0</v>
      </c>
      <c r="DV224" s="100">
        <f t="shared" si="264"/>
        <v>1</v>
      </c>
      <c r="DW224" s="100">
        <f t="shared" si="265"/>
        <v>0</v>
      </c>
      <c r="DX224" s="100">
        <f t="shared" si="266"/>
        <v>0</v>
      </c>
      <c r="DY224" s="229">
        <f t="shared" si="267"/>
        <v>0</v>
      </c>
      <c r="DZ224" s="100">
        <f t="shared" si="268"/>
        <v>1</v>
      </c>
      <c r="EA224" s="400">
        <f t="shared" si="269"/>
        <v>0</v>
      </c>
      <c r="EB224" s="402">
        <f t="shared" si="270"/>
        <v>0</v>
      </c>
      <c r="EC224" s="19">
        <f t="shared" si="271"/>
        <v>0</v>
      </c>
      <c r="ED224" s="19">
        <f t="shared" si="272"/>
        <v>1</v>
      </c>
      <c r="EE224" s="19">
        <f t="shared" si="273"/>
        <v>0</v>
      </c>
      <c r="EF224" s="402">
        <f t="shared" si="274"/>
        <v>0</v>
      </c>
      <c r="EG224" s="400">
        <f t="shared" si="275"/>
        <v>0</v>
      </c>
      <c r="EH224" s="400">
        <f t="shared" si="276"/>
        <v>1</v>
      </c>
      <c r="EI224" s="402">
        <f t="shared" si="277"/>
        <v>0</v>
      </c>
      <c r="EJ224" s="229">
        <f t="shared" si="278"/>
        <v>2</v>
      </c>
      <c r="EK224" s="398">
        <f t="shared" si="279"/>
        <v>2017</v>
      </c>
      <c r="EL224" s="398">
        <f t="shared" si="280"/>
        <v>100</v>
      </c>
      <c r="EM224" s="398">
        <f t="shared" si="281"/>
        <v>29.4</v>
      </c>
      <c r="EN224" s="398">
        <f t="shared" si="282"/>
        <v>208</v>
      </c>
      <c r="EO224" s="398" t="str">
        <f t="shared" si="283"/>
        <v/>
      </c>
      <c r="EP224" s="398">
        <f t="shared" si="284"/>
        <v>9.6999999999999993</v>
      </c>
      <c r="EQ224" s="398">
        <f t="shared" si="285"/>
        <v>923</v>
      </c>
      <c r="ER224" s="398" t="str">
        <f t="shared" si="286"/>
        <v/>
      </c>
      <c r="ES224" s="398" t="str">
        <f t="shared" si="287"/>
        <v/>
      </c>
      <c r="ET224" s="398">
        <f t="shared" si="288"/>
        <v>105</v>
      </c>
      <c r="EU224" s="172">
        <f t="shared" si="289"/>
        <v>3071</v>
      </c>
      <c r="EV224" s="57">
        <f t="shared" si="290"/>
        <v>87.734560544241361</v>
      </c>
      <c r="EW224" s="57">
        <f t="shared" si="291"/>
        <v>2.5575447570332481</v>
      </c>
      <c r="EX224" s="57">
        <f t="shared" si="292"/>
        <v>2.4192552972639376</v>
      </c>
      <c r="EY224" s="57">
        <f t="shared" si="293"/>
        <v>10.379759469035379</v>
      </c>
      <c r="EZ224" s="57" t="str">
        <f t="shared" si="294"/>
        <v/>
      </c>
      <c r="FA224" s="57">
        <f t="shared" si="295"/>
        <v>0.52108514638732206</v>
      </c>
      <c r="FB224" s="57">
        <f t="shared" si="296"/>
        <v>15.12690704736869</v>
      </c>
      <c r="FC224" s="57" t="str">
        <f t="shared" si="297"/>
        <v/>
      </c>
      <c r="FD224" s="57" t="str">
        <f t="shared" si="298"/>
        <v/>
      </c>
      <c r="FE224" s="57">
        <f t="shared" si="299"/>
        <v>2.1860744972549151</v>
      </c>
      <c r="FF224" s="56">
        <f t="shared" si="300"/>
        <v>86.621724536710559</v>
      </c>
      <c r="FG224" s="59">
        <f t="shared" si="301"/>
        <v>84.675893504117369</v>
      </c>
      <c r="FH224" s="59">
        <f t="shared" si="302"/>
        <v>2.4683817430117121</v>
      </c>
      <c r="FI224" s="59">
        <f t="shared" si="303"/>
        <v>2.3349134325132139</v>
      </c>
      <c r="FJ224" s="59">
        <f t="shared" si="304"/>
        <v>10.01789262915597</v>
      </c>
      <c r="FK224" s="59" t="str">
        <f t="shared" si="305"/>
        <v/>
      </c>
      <c r="FL224" s="59">
        <f t="shared" si="306"/>
        <v>0.50291869120174704</v>
      </c>
      <c r="FM224" s="59">
        <f t="shared" si="307"/>
        <v>14.554240462787396</v>
      </c>
      <c r="FN224" s="59" t="str">
        <f t="shared" si="308"/>
        <v/>
      </c>
      <c r="FO224" s="59" t="str">
        <f t="shared" si="309"/>
        <v/>
      </c>
      <c r="FP224" s="59">
        <f t="shared" si="310"/>
        <v>2.1033152251801255</v>
      </c>
      <c r="FQ224" s="66">
        <f t="shared" si="311"/>
        <v>83.342444312032484</v>
      </c>
      <c r="FR224" s="331">
        <f t="shared" si="331"/>
        <v>-0.15538697509888399</v>
      </c>
      <c r="FS224" s="331">
        <f t="shared" si="312"/>
        <v>0.15538697509888399</v>
      </c>
      <c r="FT224" s="400">
        <f t="shared" si="313"/>
        <v>0</v>
      </c>
      <c r="FU224" s="400">
        <f t="shared" si="314"/>
        <v>1</v>
      </c>
      <c r="FV224" s="400">
        <f t="shared" si="315"/>
        <v>0</v>
      </c>
      <c r="FW224" s="402">
        <f t="shared" si="316"/>
        <v>0</v>
      </c>
      <c r="FX224" s="222">
        <f t="shared" si="317"/>
        <v>84.675893504117369</v>
      </c>
      <c r="FY224" s="222">
        <f t="shared" si="318"/>
        <v>0</v>
      </c>
      <c r="FZ224" s="222">
        <f t="shared" si="319"/>
        <v>0</v>
      </c>
      <c r="GA224" s="221">
        <f t="shared" si="320"/>
        <v>83.342444312032484</v>
      </c>
      <c r="GB224" s="222">
        <f t="shared" si="321"/>
        <v>0</v>
      </c>
      <c r="GC224" s="222">
        <f t="shared" si="322"/>
        <v>0</v>
      </c>
      <c r="GD224" s="222">
        <f t="shared" si="323"/>
        <v>0</v>
      </c>
      <c r="GE224" s="222">
        <f t="shared" si="324"/>
        <v>0</v>
      </c>
      <c r="GF224" s="222">
        <f t="shared" si="325"/>
        <v>0</v>
      </c>
      <c r="GG224" s="398">
        <f t="shared" si="326"/>
        <v>0</v>
      </c>
      <c r="GH224" s="399">
        <f t="shared" si="327"/>
        <v>0</v>
      </c>
      <c r="GI224" s="398" t="str">
        <f t="shared" si="328"/>
        <v>Na</v>
      </c>
      <c r="GJ224" s="398" t="str">
        <f t="shared" si="329"/>
        <v>Cl</v>
      </c>
    </row>
    <row r="225" spans="1:192">
      <c r="A225" s="402">
        <f t="shared" si="256"/>
        <v>220</v>
      </c>
      <c r="B225" s="64" t="s">
        <v>151</v>
      </c>
      <c r="C225" s="398" t="s">
        <v>251</v>
      </c>
      <c r="F225" s="400">
        <v>3464430</v>
      </c>
      <c r="G225" s="400">
        <v>5556700</v>
      </c>
      <c r="H225" s="409">
        <f t="shared" si="257"/>
        <v>464369.79800000001</v>
      </c>
      <c r="I225" s="405">
        <f t="shared" si="258"/>
        <v>5554917.1100000003</v>
      </c>
      <c r="J225" s="400">
        <v>143.80000000000001</v>
      </c>
      <c r="K225" s="400" t="s">
        <v>1356</v>
      </c>
      <c r="L225" s="19">
        <v>15.45</v>
      </c>
      <c r="Q225" s="399" t="s">
        <v>1373</v>
      </c>
      <c r="R225" s="399" t="s">
        <v>277</v>
      </c>
      <c r="S225" s="64" t="s">
        <v>1351</v>
      </c>
      <c r="T225" s="499" t="str">
        <f t="shared" si="259"/>
        <v>-</v>
      </c>
      <c r="U225" s="499" t="str">
        <f t="shared" si="260"/>
        <v>M</v>
      </c>
      <c r="V225" s="499" t="str">
        <f t="shared" si="261"/>
        <v>-</v>
      </c>
      <c r="W225" s="499" t="str">
        <f t="shared" si="330"/>
        <v>A</v>
      </c>
      <c r="X225" s="529" t="str">
        <f t="shared" si="255"/>
        <v>Na</v>
      </c>
      <c r="Y225" s="530" t="str">
        <f t="shared" si="252"/>
        <v>Cl</v>
      </c>
      <c r="AA225" s="392" t="s">
        <v>1628</v>
      </c>
      <c r="AB225" s="200">
        <v>4</v>
      </c>
      <c r="AC225" s="398" t="s">
        <v>1629</v>
      </c>
      <c r="AD225" s="2" t="s">
        <v>1627</v>
      </c>
      <c r="AF225" s="391">
        <v>17.600000000000001</v>
      </c>
      <c r="AG225" s="400">
        <v>21300</v>
      </c>
      <c r="AR225" s="69"/>
      <c r="AS225" s="507">
        <f t="shared" si="332"/>
        <v>14291.420000000002</v>
      </c>
      <c r="AT225" s="509">
        <f t="shared" si="333"/>
        <v>-1.3361553723332205</v>
      </c>
      <c r="AU225" s="398">
        <v>4585</v>
      </c>
      <c r="AV225" s="398">
        <v>50.1</v>
      </c>
      <c r="AW225" s="399">
        <v>407</v>
      </c>
      <c r="AX225" s="398">
        <v>7400</v>
      </c>
      <c r="AY225" s="398">
        <v>108</v>
      </c>
      <c r="AZ225" s="172">
        <v>1525</v>
      </c>
      <c r="BB225" s="398">
        <v>201</v>
      </c>
      <c r="BE225" s="398">
        <v>13.7</v>
      </c>
      <c r="BG225" s="398">
        <v>1.62</v>
      </c>
      <c r="BN225" s="56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49"/>
      <c r="CG225" s="138"/>
      <c r="CH225" s="138"/>
      <c r="CI225" s="138"/>
      <c r="CJ225" s="138"/>
      <c r="CK225" s="138"/>
      <c r="CL225" s="139"/>
      <c r="CM225" s="138"/>
      <c r="CN225" s="138">
        <v>2310</v>
      </c>
      <c r="CO225" s="149"/>
      <c r="DB225" s="241"/>
      <c r="DC225" s="241"/>
      <c r="DD225" s="241"/>
      <c r="DE225" s="241"/>
      <c r="DF225" s="241"/>
      <c r="DG225" s="241"/>
      <c r="DH225" s="241"/>
      <c r="DI225" s="244"/>
      <c r="DJ225" s="244"/>
      <c r="DK225" s="244"/>
      <c r="DL225" s="244"/>
      <c r="DM225" s="244"/>
      <c r="DN225" s="244"/>
      <c r="DO225" s="244"/>
      <c r="DP225" s="244"/>
      <c r="DQ225" s="244"/>
      <c r="DR225" s="244"/>
      <c r="DS225" s="472"/>
      <c r="DT225" s="402">
        <f t="shared" si="262"/>
        <v>0</v>
      </c>
      <c r="DU225" s="100">
        <f t="shared" si="263"/>
        <v>0</v>
      </c>
      <c r="DV225" s="100">
        <f t="shared" si="264"/>
        <v>1</v>
      </c>
      <c r="DW225" s="100">
        <f t="shared" si="265"/>
        <v>0</v>
      </c>
      <c r="DX225" s="100">
        <f t="shared" si="266"/>
        <v>0</v>
      </c>
      <c r="DY225" s="229">
        <f t="shared" si="267"/>
        <v>0</v>
      </c>
      <c r="DZ225" s="100">
        <f t="shared" si="268"/>
        <v>1</v>
      </c>
      <c r="EA225" s="400">
        <f t="shared" si="269"/>
        <v>0</v>
      </c>
      <c r="EB225" s="402">
        <f t="shared" si="270"/>
        <v>0</v>
      </c>
      <c r="EC225" s="19">
        <f t="shared" si="271"/>
        <v>0</v>
      </c>
      <c r="ED225" s="19">
        <f t="shared" si="272"/>
        <v>1</v>
      </c>
      <c r="EE225" s="19">
        <f t="shared" si="273"/>
        <v>0</v>
      </c>
      <c r="EF225" s="402">
        <f t="shared" si="274"/>
        <v>0</v>
      </c>
      <c r="EG225" s="400">
        <f t="shared" si="275"/>
        <v>0</v>
      </c>
      <c r="EH225" s="400">
        <f t="shared" si="276"/>
        <v>1</v>
      </c>
      <c r="EI225" s="402">
        <f t="shared" si="277"/>
        <v>0</v>
      </c>
      <c r="EJ225" s="229">
        <f t="shared" si="278"/>
        <v>2</v>
      </c>
      <c r="EK225" s="398">
        <f t="shared" si="279"/>
        <v>4585</v>
      </c>
      <c r="EL225" s="398">
        <f t="shared" si="280"/>
        <v>201</v>
      </c>
      <c r="EM225" s="398">
        <f t="shared" si="281"/>
        <v>50.1</v>
      </c>
      <c r="EN225" s="398">
        <f t="shared" si="282"/>
        <v>407</v>
      </c>
      <c r="EO225" s="398" t="str">
        <f t="shared" si="283"/>
        <v/>
      </c>
      <c r="EP225" s="398">
        <f t="shared" si="284"/>
        <v>13.7</v>
      </c>
      <c r="EQ225" s="398">
        <f t="shared" si="285"/>
        <v>1525</v>
      </c>
      <c r="ER225" s="398" t="str">
        <f t="shared" si="286"/>
        <v/>
      </c>
      <c r="ES225" s="398" t="str">
        <f t="shared" si="287"/>
        <v/>
      </c>
      <c r="ET225" s="398">
        <f t="shared" si="288"/>
        <v>108</v>
      </c>
      <c r="EU225" s="172">
        <f t="shared" si="289"/>
        <v>7400</v>
      </c>
      <c r="EV225" s="57">
        <f t="shared" si="290"/>
        <v>199.43627173790117</v>
      </c>
      <c r="EW225" s="57">
        <f t="shared" si="291"/>
        <v>5.140664961636829</v>
      </c>
      <c r="EX225" s="57">
        <f t="shared" si="292"/>
        <v>4.122608516766098</v>
      </c>
      <c r="EY225" s="57">
        <f t="shared" si="293"/>
        <v>20.310394730275959</v>
      </c>
      <c r="EZ225" s="57" t="str">
        <f t="shared" si="294"/>
        <v/>
      </c>
      <c r="FA225" s="57">
        <f t="shared" si="295"/>
        <v>0.73596561912436209</v>
      </c>
      <c r="FB225" s="57">
        <f t="shared" si="296"/>
        <v>24.992993767320964</v>
      </c>
      <c r="FC225" s="57" t="str">
        <f t="shared" si="297"/>
        <v/>
      </c>
      <c r="FD225" s="57" t="str">
        <f t="shared" si="298"/>
        <v/>
      </c>
      <c r="FE225" s="57">
        <f t="shared" si="299"/>
        <v>2.2485337686050557</v>
      </c>
      <c r="FF225" s="56">
        <f t="shared" si="300"/>
        <v>208.727047076411</v>
      </c>
      <c r="FG225" s="59">
        <f t="shared" si="301"/>
        <v>86.807323615551852</v>
      </c>
      <c r="FH225" s="59">
        <f t="shared" si="302"/>
        <v>2.2375436676353151</v>
      </c>
      <c r="FI225" s="59">
        <f t="shared" si="303"/>
        <v>1.794420887116565</v>
      </c>
      <c r="FJ225" s="59">
        <f t="shared" si="304"/>
        <v>8.84037288075519</v>
      </c>
      <c r="FK225" s="59" t="str">
        <f t="shared" si="305"/>
        <v/>
      </c>
      <c r="FL225" s="59">
        <f t="shared" si="306"/>
        <v>0.32033894894108805</v>
      </c>
      <c r="FM225" s="59">
        <f t="shared" si="307"/>
        <v>10.591661965319288</v>
      </c>
      <c r="FN225" s="59" t="str">
        <f t="shared" si="308"/>
        <v/>
      </c>
      <c r="FO225" s="59" t="str">
        <f t="shared" si="309"/>
        <v/>
      </c>
      <c r="FP225" s="59">
        <f t="shared" si="310"/>
        <v>0.95289543207144367</v>
      </c>
      <c r="FQ225" s="66">
        <f t="shared" si="311"/>
        <v>88.455442602609267</v>
      </c>
      <c r="FR225" s="331">
        <f t="shared" si="331"/>
        <v>-1.3361553723332205</v>
      </c>
      <c r="FS225" s="331">
        <f t="shared" si="312"/>
        <v>1.3361553723332205</v>
      </c>
      <c r="FT225" s="400">
        <f t="shared" si="313"/>
        <v>0</v>
      </c>
      <c r="FU225" s="400">
        <f t="shared" si="314"/>
        <v>1</v>
      </c>
      <c r="FV225" s="400">
        <f t="shared" si="315"/>
        <v>0</v>
      </c>
      <c r="FW225" s="402">
        <f t="shared" si="316"/>
        <v>0</v>
      </c>
      <c r="FX225" s="222">
        <f t="shared" si="317"/>
        <v>86.807323615551852</v>
      </c>
      <c r="FY225" s="222">
        <f t="shared" si="318"/>
        <v>0</v>
      </c>
      <c r="FZ225" s="222">
        <f t="shared" si="319"/>
        <v>0</v>
      </c>
      <c r="GA225" s="221">
        <f t="shared" si="320"/>
        <v>88.455442602609267</v>
      </c>
      <c r="GB225" s="222">
        <f t="shared" si="321"/>
        <v>0</v>
      </c>
      <c r="GC225" s="222">
        <f t="shared" si="322"/>
        <v>0</v>
      </c>
      <c r="GD225" s="222">
        <f t="shared" si="323"/>
        <v>0</v>
      </c>
      <c r="GE225" s="222">
        <f t="shared" si="324"/>
        <v>0</v>
      </c>
      <c r="GF225" s="222">
        <f t="shared" si="325"/>
        <v>0</v>
      </c>
      <c r="GG225" s="398">
        <f t="shared" si="326"/>
        <v>0</v>
      </c>
      <c r="GH225" s="399">
        <f t="shared" si="327"/>
        <v>0</v>
      </c>
      <c r="GI225" s="398" t="str">
        <f t="shared" si="328"/>
        <v>Na</v>
      </c>
      <c r="GJ225" s="398" t="str">
        <f t="shared" si="329"/>
        <v>Cl</v>
      </c>
    </row>
    <row r="226" spans="1:192">
      <c r="A226" s="402">
        <f t="shared" si="256"/>
        <v>221</v>
      </c>
      <c r="B226" s="64" t="s">
        <v>151</v>
      </c>
      <c r="C226" s="398" t="s">
        <v>251</v>
      </c>
      <c r="F226" s="400">
        <v>3464430</v>
      </c>
      <c r="G226" s="400">
        <v>5556700</v>
      </c>
      <c r="H226" s="409">
        <f t="shared" si="257"/>
        <v>464369.79800000001</v>
      </c>
      <c r="I226" s="405">
        <f t="shared" si="258"/>
        <v>5554917.1100000003</v>
      </c>
      <c r="J226" s="400">
        <v>143.80000000000001</v>
      </c>
      <c r="K226" s="400" t="s">
        <v>1356</v>
      </c>
      <c r="L226" s="19">
        <v>15.45</v>
      </c>
      <c r="Q226" s="399" t="s">
        <v>1373</v>
      </c>
      <c r="R226" s="399" t="s">
        <v>277</v>
      </c>
      <c r="S226" s="64" t="s">
        <v>1351</v>
      </c>
      <c r="T226" s="499" t="str">
        <f t="shared" si="259"/>
        <v>-</v>
      </c>
      <c r="U226" s="499" t="str">
        <f t="shared" si="260"/>
        <v>M</v>
      </c>
      <c r="V226" s="499" t="str">
        <f t="shared" si="261"/>
        <v>-</v>
      </c>
      <c r="W226" s="499" t="str">
        <f t="shared" si="330"/>
        <v>A</v>
      </c>
      <c r="X226" s="529" t="str">
        <f t="shared" si="255"/>
        <v>Na</v>
      </c>
      <c r="Y226" s="530" t="str">
        <f t="shared" si="252"/>
        <v>Cl</v>
      </c>
      <c r="AA226" s="192">
        <v>37229</v>
      </c>
      <c r="AB226" s="200">
        <v>5</v>
      </c>
      <c r="AC226" s="398" t="s">
        <v>279</v>
      </c>
      <c r="AD226" s="2" t="s">
        <v>1630</v>
      </c>
      <c r="AE226" s="61" t="s">
        <v>1631</v>
      </c>
      <c r="AF226" s="391">
        <v>16.3</v>
      </c>
      <c r="AG226" s="400">
        <v>23500</v>
      </c>
      <c r="AH226" s="396">
        <v>5.87</v>
      </c>
      <c r="AJ226" s="400">
        <v>1.0062</v>
      </c>
      <c r="AK226" s="400">
        <v>20</v>
      </c>
      <c r="AM226" s="397">
        <v>0.16</v>
      </c>
      <c r="AR226" s="69"/>
      <c r="AS226" s="507">
        <f t="shared" si="332"/>
        <v>15390.327799999999</v>
      </c>
      <c r="AT226" s="509">
        <f t="shared" si="333"/>
        <v>0.43102357281039522</v>
      </c>
      <c r="AU226" s="398">
        <v>5010</v>
      </c>
      <c r="AV226" s="398">
        <v>55.9</v>
      </c>
      <c r="AW226" s="399">
        <v>432</v>
      </c>
      <c r="AX226" s="398">
        <v>7810</v>
      </c>
      <c r="AY226" s="398">
        <v>71</v>
      </c>
      <c r="AZ226" s="172">
        <v>1667</v>
      </c>
      <c r="BA226" s="398">
        <v>5.3</v>
      </c>
      <c r="BB226" s="398">
        <v>242</v>
      </c>
      <c r="BC226" s="398">
        <v>16</v>
      </c>
      <c r="BD226" s="398">
        <v>9.6999999999999993</v>
      </c>
      <c r="BE226" s="398">
        <v>18</v>
      </c>
      <c r="BF226" s="398">
        <v>0.27</v>
      </c>
      <c r="BG226" s="398">
        <v>1.4</v>
      </c>
      <c r="BH226" s="398">
        <v>6.3</v>
      </c>
      <c r="BI226" s="398">
        <v>0.06</v>
      </c>
      <c r="BM226" s="398">
        <v>36.5</v>
      </c>
      <c r="BN226" s="56">
        <v>8.5038</v>
      </c>
      <c r="BO226" s="138"/>
      <c r="BP226" s="138"/>
      <c r="BQ226" s="138">
        <v>120</v>
      </c>
      <c r="BR226" s="138">
        <v>260</v>
      </c>
      <c r="BS226" s="138"/>
      <c r="BT226" s="138"/>
      <c r="BU226" s="138"/>
      <c r="BV226" s="138"/>
      <c r="BW226" s="138"/>
      <c r="BX226" s="138">
        <v>6</v>
      </c>
      <c r="BY226" s="138"/>
      <c r="BZ226" s="138"/>
      <c r="CA226" s="138"/>
      <c r="CB226" s="138"/>
      <c r="CC226" s="138"/>
      <c r="CD226" s="138"/>
      <c r="CE226" s="138"/>
      <c r="CF226" s="149"/>
      <c r="CG226" s="138"/>
      <c r="CH226" s="138"/>
      <c r="CI226" s="138"/>
      <c r="CJ226" s="138"/>
      <c r="CK226" s="138"/>
      <c r="CL226" s="139">
        <v>8</v>
      </c>
      <c r="CM226" s="138"/>
      <c r="CN226" s="138">
        <v>1710</v>
      </c>
      <c r="CO226" s="149"/>
      <c r="DB226" s="241"/>
      <c r="DC226" s="241"/>
      <c r="DD226" s="241"/>
      <c r="DE226" s="241"/>
      <c r="DF226" s="241"/>
      <c r="DG226" s="241"/>
      <c r="DH226" s="241"/>
      <c r="DI226" s="244"/>
      <c r="DJ226" s="244"/>
      <c r="DK226" s="244"/>
      <c r="DL226" s="244"/>
      <c r="DM226" s="244"/>
      <c r="DN226" s="244"/>
      <c r="DO226" s="244"/>
      <c r="DP226" s="244"/>
      <c r="DQ226" s="244"/>
      <c r="DR226" s="244"/>
      <c r="DS226" s="472"/>
      <c r="DT226" s="402">
        <f t="shared" si="262"/>
        <v>0</v>
      </c>
      <c r="DU226" s="100">
        <f t="shared" si="263"/>
        <v>0</v>
      </c>
      <c r="DV226" s="100">
        <f t="shared" si="264"/>
        <v>1</v>
      </c>
      <c r="DW226" s="100">
        <f t="shared" si="265"/>
        <v>0</v>
      </c>
      <c r="DX226" s="100">
        <f t="shared" si="266"/>
        <v>0</v>
      </c>
      <c r="DY226" s="229">
        <f t="shared" si="267"/>
        <v>0</v>
      </c>
      <c r="DZ226" s="100">
        <f t="shared" si="268"/>
        <v>1</v>
      </c>
      <c r="EA226" s="400">
        <f t="shared" si="269"/>
        <v>0</v>
      </c>
      <c r="EB226" s="402">
        <f t="shared" si="270"/>
        <v>0</v>
      </c>
      <c r="EC226" s="19">
        <f t="shared" si="271"/>
        <v>0</v>
      </c>
      <c r="ED226" s="19">
        <f t="shared" si="272"/>
        <v>1</v>
      </c>
      <c r="EE226" s="19">
        <f t="shared" si="273"/>
        <v>0</v>
      </c>
      <c r="EF226" s="402">
        <f t="shared" si="274"/>
        <v>0</v>
      </c>
      <c r="EG226" s="400">
        <f t="shared" si="275"/>
        <v>0</v>
      </c>
      <c r="EH226" s="400">
        <f t="shared" si="276"/>
        <v>1</v>
      </c>
      <c r="EI226" s="402">
        <f t="shared" si="277"/>
        <v>0</v>
      </c>
      <c r="EJ226" s="229">
        <f t="shared" si="278"/>
        <v>2</v>
      </c>
      <c r="EK226" s="398">
        <f t="shared" si="279"/>
        <v>5010</v>
      </c>
      <c r="EL226" s="398">
        <f t="shared" si="280"/>
        <v>242</v>
      </c>
      <c r="EM226" s="398">
        <f t="shared" si="281"/>
        <v>55.9</v>
      </c>
      <c r="EN226" s="398">
        <f t="shared" si="282"/>
        <v>432</v>
      </c>
      <c r="EO226" s="398">
        <f t="shared" si="283"/>
        <v>0.27</v>
      </c>
      <c r="EP226" s="398">
        <f t="shared" si="284"/>
        <v>18</v>
      </c>
      <c r="EQ226" s="398">
        <f t="shared" si="285"/>
        <v>1667</v>
      </c>
      <c r="ER226" s="398" t="str">
        <f t="shared" si="286"/>
        <v/>
      </c>
      <c r="ES226" s="398" t="str">
        <f t="shared" si="287"/>
        <v/>
      </c>
      <c r="ET226" s="398">
        <f t="shared" si="288"/>
        <v>71</v>
      </c>
      <c r="EU226" s="172">
        <f t="shared" si="289"/>
        <v>7810</v>
      </c>
      <c r="EV226" s="57">
        <f t="shared" si="290"/>
        <v>217.92273095024751</v>
      </c>
      <c r="EW226" s="57">
        <f t="shared" si="291"/>
        <v>6.1892583120204598</v>
      </c>
      <c r="EX226" s="57">
        <f t="shared" si="292"/>
        <v>4.5998765686072831</v>
      </c>
      <c r="EY226" s="57">
        <f t="shared" si="293"/>
        <v>21.557961974150405</v>
      </c>
      <c r="EZ226" s="57">
        <f t="shared" si="294"/>
        <v>9.8459294375056981E-3</v>
      </c>
      <c r="FA226" s="57">
        <f t="shared" si="295"/>
        <v>0.96696212731668019</v>
      </c>
      <c r="FB226" s="57">
        <f t="shared" si="296"/>
        <v>27.320210236146917</v>
      </c>
      <c r="FC226" s="57" t="str">
        <f t="shared" si="297"/>
        <v/>
      </c>
      <c r="FD226" s="57" t="str">
        <f t="shared" si="298"/>
        <v/>
      </c>
      <c r="FE226" s="57">
        <f t="shared" si="299"/>
        <v>1.4782027552866568</v>
      </c>
      <c r="FF226" s="56">
        <f t="shared" si="300"/>
        <v>220.29165373875267</v>
      </c>
      <c r="FG226" s="59">
        <f t="shared" si="301"/>
        <v>86.736576672069333</v>
      </c>
      <c r="FH226" s="59">
        <f t="shared" si="302"/>
        <v>2.4634193770560184</v>
      </c>
      <c r="FI226" s="59">
        <f t="shared" si="303"/>
        <v>1.8308211581936751</v>
      </c>
      <c r="FJ226" s="59">
        <f t="shared" si="304"/>
        <v>8.580398260938404</v>
      </c>
      <c r="FK226" s="59">
        <f t="shared" si="305"/>
        <v>3.9188303571643891E-3</v>
      </c>
      <c r="FL226" s="59">
        <f t="shared" si="306"/>
        <v>0.38486570138540765</v>
      </c>
      <c r="FM226" s="59">
        <f t="shared" si="307"/>
        <v>10.968004703993316</v>
      </c>
      <c r="FN226" s="59" t="str">
        <f t="shared" si="308"/>
        <v/>
      </c>
      <c r="FO226" s="59" t="str">
        <f t="shared" si="309"/>
        <v/>
      </c>
      <c r="FP226" s="59">
        <f t="shared" si="310"/>
        <v>0.59344106920483608</v>
      </c>
      <c r="FQ226" s="66">
        <f t="shared" si="311"/>
        <v>88.438554226801841</v>
      </c>
      <c r="FR226" s="331">
        <f t="shared" si="331"/>
        <v>0.43102357281039522</v>
      </c>
      <c r="FS226" s="331">
        <f t="shared" si="312"/>
        <v>0.43102357281039522</v>
      </c>
      <c r="FT226" s="400">
        <f t="shared" si="313"/>
        <v>0</v>
      </c>
      <c r="FU226" s="400">
        <f t="shared" si="314"/>
        <v>1</v>
      </c>
      <c r="FV226" s="400">
        <f t="shared" si="315"/>
        <v>0</v>
      </c>
      <c r="FW226" s="402">
        <f t="shared" si="316"/>
        <v>0</v>
      </c>
      <c r="FX226" s="222">
        <f t="shared" si="317"/>
        <v>86.736576672069333</v>
      </c>
      <c r="FY226" s="222">
        <f t="shared" si="318"/>
        <v>0</v>
      </c>
      <c r="FZ226" s="222">
        <f t="shared" si="319"/>
        <v>0</v>
      </c>
      <c r="GA226" s="221">
        <f t="shared" si="320"/>
        <v>88.438554226801841</v>
      </c>
      <c r="GB226" s="222">
        <f t="shared" si="321"/>
        <v>0</v>
      </c>
      <c r="GC226" s="222">
        <f t="shared" si="322"/>
        <v>0</v>
      </c>
      <c r="GD226" s="222">
        <f t="shared" si="323"/>
        <v>0</v>
      </c>
      <c r="GE226" s="222">
        <f t="shared" si="324"/>
        <v>0</v>
      </c>
      <c r="GF226" s="222">
        <f t="shared" si="325"/>
        <v>0</v>
      </c>
      <c r="GG226" s="398">
        <f t="shared" si="326"/>
        <v>0</v>
      </c>
      <c r="GH226" s="399">
        <f t="shared" si="327"/>
        <v>0</v>
      </c>
      <c r="GI226" s="398" t="str">
        <f t="shared" si="328"/>
        <v>Na</v>
      </c>
      <c r="GJ226" s="398" t="str">
        <f t="shared" si="329"/>
        <v>Cl</v>
      </c>
    </row>
    <row r="227" spans="1:192" s="69" customFormat="1">
      <c r="A227" s="402">
        <f t="shared" si="256"/>
        <v>222</v>
      </c>
      <c r="B227" s="64" t="s">
        <v>151</v>
      </c>
      <c r="C227" s="398" t="s">
        <v>251</v>
      </c>
      <c r="D227" s="398"/>
      <c r="E227" s="398"/>
      <c r="F227" s="400">
        <v>3464430</v>
      </c>
      <c r="G227" s="400">
        <v>5556700</v>
      </c>
      <c r="H227" s="409">
        <f t="shared" si="257"/>
        <v>464369.79800000001</v>
      </c>
      <c r="I227" s="405">
        <f t="shared" si="258"/>
        <v>5554917.1100000003</v>
      </c>
      <c r="J227" s="400">
        <v>143.80000000000001</v>
      </c>
      <c r="K227" s="400" t="s">
        <v>1356</v>
      </c>
      <c r="L227" s="19">
        <v>15.45</v>
      </c>
      <c r="M227" s="19"/>
      <c r="N227" s="408"/>
      <c r="O227" s="19"/>
      <c r="P227" s="19"/>
      <c r="Q227" s="399" t="s">
        <v>1373</v>
      </c>
      <c r="R227" s="399" t="s">
        <v>277</v>
      </c>
      <c r="S227" s="64" t="s">
        <v>1351</v>
      </c>
      <c r="T227" s="499" t="str">
        <f t="shared" si="259"/>
        <v>-</v>
      </c>
      <c r="U227" s="499" t="str">
        <f t="shared" si="260"/>
        <v>-</v>
      </c>
      <c r="V227" s="499" t="str">
        <f t="shared" si="261"/>
        <v>B</v>
      </c>
      <c r="W227" s="499" t="str">
        <f t="shared" si="330"/>
        <v>A</v>
      </c>
      <c r="X227" s="529" t="str">
        <f t="shared" si="255"/>
        <v>Na</v>
      </c>
      <c r="Y227" s="530" t="str">
        <f t="shared" si="252"/>
        <v>Cl</v>
      </c>
      <c r="Z227" s="60" t="s">
        <v>1651</v>
      </c>
      <c r="AA227" s="193">
        <v>42529</v>
      </c>
      <c r="AB227" s="200">
        <v>6</v>
      </c>
      <c r="AC227" s="398" t="s">
        <v>279</v>
      </c>
      <c r="AD227" s="91" t="s">
        <v>1045</v>
      </c>
      <c r="AE227" s="404"/>
      <c r="AF227" s="392">
        <v>15.7</v>
      </c>
      <c r="AG227" s="408"/>
      <c r="AH227" s="408">
        <v>5.9</v>
      </c>
      <c r="AI227" s="392"/>
      <c r="AJ227" s="408"/>
      <c r="AK227" s="408"/>
      <c r="AL227" s="408"/>
      <c r="AM227" s="392"/>
      <c r="AO227" s="401"/>
      <c r="AP227" s="171"/>
      <c r="AR227" s="69">
        <v>17979</v>
      </c>
      <c r="AS227" s="507">
        <f t="shared" si="332"/>
        <v>17978.774999999994</v>
      </c>
      <c r="AT227" s="509">
        <f t="shared" si="333"/>
        <v>1.1639890121269263</v>
      </c>
      <c r="AU227" s="69">
        <v>5940</v>
      </c>
      <c r="AV227" s="69">
        <v>62.3</v>
      </c>
      <c r="AW227" s="401">
        <v>523</v>
      </c>
      <c r="AX227" s="401">
        <v>9200</v>
      </c>
      <c r="AY227" s="401">
        <v>86</v>
      </c>
      <c r="AZ227" s="70">
        <v>1791</v>
      </c>
      <c r="BA227" s="69">
        <v>5.9</v>
      </c>
      <c r="BB227" s="69">
        <v>270</v>
      </c>
      <c r="BC227" s="69">
        <v>18.600000000000001</v>
      </c>
      <c r="BD227" s="69">
        <v>12</v>
      </c>
      <c r="BE227" s="401">
        <v>18.100000000000001</v>
      </c>
      <c r="BF227" s="401">
        <v>0.23</v>
      </c>
      <c r="BG227" s="401">
        <v>1.53</v>
      </c>
      <c r="BH227" s="161">
        <v>8</v>
      </c>
      <c r="BI227" s="401">
        <v>6.5000000000000002E-2</v>
      </c>
      <c r="BJ227" s="69" t="s">
        <v>1404</v>
      </c>
      <c r="BK227" s="69" t="s">
        <v>1393</v>
      </c>
      <c r="BL227" s="401"/>
      <c r="BM227" s="69">
        <v>33.4</v>
      </c>
      <c r="BN227" s="339">
        <v>8.51</v>
      </c>
      <c r="BO227" s="143"/>
      <c r="BP227" s="143"/>
      <c r="BQ227" s="143">
        <v>140</v>
      </c>
      <c r="BR227" s="143"/>
      <c r="BS227" s="143"/>
      <c r="BT227" s="143"/>
      <c r="BU227" s="143"/>
      <c r="BV227" s="143"/>
      <c r="BW227" s="143"/>
      <c r="BX227" s="143" t="s">
        <v>457</v>
      </c>
      <c r="BY227" s="143"/>
      <c r="BZ227" s="143"/>
      <c r="CA227" s="143"/>
      <c r="CB227" s="143"/>
      <c r="CC227" s="143"/>
      <c r="CD227" s="143"/>
      <c r="CE227" s="143"/>
      <c r="CF227" s="141"/>
      <c r="CG227" s="143"/>
      <c r="CH227" s="143"/>
      <c r="CI227" s="143"/>
      <c r="CJ227" s="143"/>
      <c r="CK227" s="143"/>
      <c r="CL227" s="144"/>
      <c r="CM227" s="143"/>
      <c r="CN227" s="143">
        <v>1990</v>
      </c>
      <c r="CO227" s="141"/>
      <c r="CQ227" s="70"/>
      <c r="DA227" s="70"/>
      <c r="DB227" s="182"/>
      <c r="DC227" s="182"/>
      <c r="DD227" s="182"/>
      <c r="DE227" s="182"/>
      <c r="DF227" s="182"/>
      <c r="DG227" s="182"/>
      <c r="DH227" s="182"/>
      <c r="DI227" s="180"/>
      <c r="DJ227" s="180"/>
      <c r="DK227" s="180"/>
      <c r="DL227" s="180"/>
      <c r="DM227" s="180"/>
      <c r="DN227" s="180"/>
      <c r="DO227" s="180"/>
      <c r="DP227" s="180"/>
      <c r="DQ227" s="180"/>
      <c r="DR227" s="180"/>
      <c r="DS227" s="181"/>
      <c r="DT227" s="402">
        <f t="shared" si="262"/>
        <v>0</v>
      </c>
      <c r="DU227" s="100">
        <f t="shared" si="263"/>
        <v>0</v>
      </c>
      <c r="DV227" s="100">
        <f t="shared" si="264"/>
        <v>1</v>
      </c>
      <c r="DW227" s="100">
        <f t="shared" si="265"/>
        <v>0</v>
      </c>
      <c r="DX227" s="100">
        <f t="shared" si="266"/>
        <v>0</v>
      </c>
      <c r="DY227" s="229">
        <f t="shared" si="267"/>
        <v>0</v>
      </c>
      <c r="DZ227" s="100">
        <f t="shared" si="268"/>
        <v>1</v>
      </c>
      <c r="EA227" s="400">
        <f t="shared" si="269"/>
        <v>0</v>
      </c>
      <c r="EB227" s="402">
        <f t="shared" si="270"/>
        <v>0</v>
      </c>
      <c r="EC227" s="19">
        <f t="shared" si="271"/>
        <v>0</v>
      </c>
      <c r="ED227" s="19">
        <f t="shared" si="272"/>
        <v>0</v>
      </c>
      <c r="EE227" s="19">
        <f t="shared" si="273"/>
        <v>1</v>
      </c>
      <c r="EF227" s="402">
        <f t="shared" si="274"/>
        <v>0</v>
      </c>
      <c r="EG227" s="400">
        <f t="shared" si="275"/>
        <v>0</v>
      </c>
      <c r="EH227" s="400">
        <f t="shared" si="276"/>
        <v>1</v>
      </c>
      <c r="EI227" s="402">
        <f t="shared" si="277"/>
        <v>0</v>
      </c>
      <c r="EJ227" s="229">
        <f t="shared" si="278"/>
        <v>2</v>
      </c>
      <c r="EK227" s="398">
        <f t="shared" si="279"/>
        <v>5940</v>
      </c>
      <c r="EL227" s="398">
        <f t="shared" si="280"/>
        <v>270</v>
      </c>
      <c r="EM227" s="398">
        <f t="shared" si="281"/>
        <v>62.3</v>
      </c>
      <c r="EN227" s="398">
        <f t="shared" si="282"/>
        <v>523</v>
      </c>
      <c r="EO227" s="398">
        <f t="shared" si="283"/>
        <v>0.23</v>
      </c>
      <c r="EP227" s="398">
        <f t="shared" si="284"/>
        <v>18.100000000000001</v>
      </c>
      <c r="EQ227" s="398">
        <f t="shared" si="285"/>
        <v>1791</v>
      </c>
      <c r="ER227" s="398" t="str">
        <f t="shared" si="286"/>
        <v/>
      </c>
      <c r="ES227" s="398" t="str">
        <f t="shared" si="287"/>
        <v/>
      </c>
      <c r="ET227" s="398">
        <f t="shared" si="288"/>
        <v>86</v>
      </c>
      <c r="EU227" s="172">
        <f t="shared" si="289"/>
        <v>9200</v>
      </c>
      <c r="EV227" s="57">
        <f t="shared" si="290"/>
        <v>258.3754534619701</v>
      </c>
      <c r="EW227" s="57">
        <f t="shared" si="291"/>
        <v>6.9053708439897701</v>
      </c>
      <c r="EX227" s="57">
        <f t="shared" si="292"/>
        <v>5.1265171775354865</v>
      </c>
      <c r="EY227" s="57">
        <f t="shared" si="293"/>
        <v>26.099106741853383</v>
      </c>
      <c r="EZ227" s="57">
        <f t="shared" si="294"/>
        <v>8.3872732245418909E-3</v>
      </c>
      <c r="FA227" s="57">
        <f t="shared" si="295"/>
        <v>0.97233413913510625</v>
      </c>
      <c r="FB227" s="57">
        <f t="shared" si="296"/>
        <v>29.35242743427662</v>
      </c>
      <c r="FC227" s="57" t="str">
        <f t="shared" si="297"/>
        <v/>
      </c>
      <c r="FD227" s="57" t="str">
        <f t="shared" si="298"/>
        <v/>
      </c>
      <c r="FE227" s="57">
        <f t="shared" si="299"/>
        <v>1.790499112037359</v>
      </c>
      <c r="FF227" s="56">
        <f t="shared" si="300"/>
        <v>259.49849095986229</v>
      </c>
      <c r="FG227" s="59">
        <f t="shared" si="301"/>
        <v>86.852637636987808</v>
      </c>
      <c r="FH227" s="59">
        <f t="shared" si="302"/>
        <v>2.3212331652485729</v>
      </c>
      <c r="FI227" s="59">
        <f t="shared" si="303"/>
        <v>1.7232733713453126</v>
      </c>
      <c r="FJ227" s="59">
        <f t="shared" si="304"/>
        <v>8.7731873524622603</v>
      </c>
      <c r="FK227" s="59">
        <f t="shared" si="305"/>
        <v>2.8193730959073771E-3</v>
      </c>
      <c r="FL227" s="59">
        <f t="shared" si="306"/>
        <v>0.32684910086013225</v>
      </c>
      <c r="FM227" s="59">
        <f t="shared" si="307"/>
        <v>10.099189470699876</v>
      </c>
      <c r="FN227" s="59" t="str">
        <f t="shared" si="308"/>
        <v/>
      </c>
      <c r="FO227" s="59" t="str">
        <f t="shared" si="309"/>
        <v/>
      </c>
      <c r="FP227" s="59">
        <f t="shared" si="310"/>
        <v>0.61605091504183507</v>
      </c>
      <c r="FQ227" s="66">
        <f t="shared" si="311"/>
        <v>89.284759614258292</v>
      </c>
      <c r="FR227" s="331">
        <f t="shared" si="331"/>
        <v>1.1639890121269263</v>
      </c>
      <c r="FS227" s="331">
        <f t="shared" si="312"/>
        <v>1.1639890121269263</v>
      </c>
      <c r="FT227" s="400">
        <f t="shared" si="313"/>
        <v>0</v>
      </c>
      <c r="FU227" s="400">
        <f t="shared" si="314"/>
        <v>1</v>
      </c>
      <c r="FV227" s="400">
        <f t="shared" si="315"/>
        <v>0</v>
      </c>
      <c r="FW227" s="402">
        <f t="shared" si="316"/>
        <v>0</v>
      </c>
      <c r="FX227" s="222">
        <f t="shared" si="317"/>
        <v>86.852637636987808</v>
      </c>
      <c r="FY227" s="222">
        <f t="shared" si="318"/>
        <v>0</v>
      </c>
      <c r="FZ227" s="222">
        <f t="shared" si="319"/>
        <v>0</v>
      </c>
      <c r="GA227" s="221">
        <f t="shared" si="320"/>
        <v>89.284759614258292</v>
      </c>
      <c r="GB227" s="222">
        <f t="shared" si="321"/>
        <v>0</v>
      </c>
      <c r="GC227" s="222">
        <f t="shared" si="322"/>
        <v>0</v>
      </c>
      <c r="GD227" s="222">
        <f t="shared" si="323"/>
        <v>0</v>
      </c>
      <c r="GE227" s="222">
        <f t="shared" si="324"/>
        <v>0</v>
      </c>
      <c r="GF227" s="222">
        <f t="shared" si="325"/>
        <v>0</v>
      </c>
      <c r="GG227" s="398">
        <f t="shared" si="326"/>
        <v>0</v>
      </c>
      <c r="GH227" s="399">
        <f t="shared" si="327"/>
        <v>0</v>
      </c>
      <c r="GI227" s="398" t="str">
        <f t="shared" si="328"/>
        <v>Na</v>
      </c>
      <c r="GJ227" s="398" t="str">
        <f t="shared" si="329"/>
        <v>Cl</v>
      </c>
    </row>
    <row r="228" spans="1:192">
      <c r="A228" s="402">
        <f t="shared" si="256"/>
        <v>223</v>
      </c>
      <c r="B228" s="382" t="s">
        <v>151</v>
      </c>
      <c r="C228" s="398" t="s">
        <v>249</v>
      </c>
      <c r="F228" s="400">
        <v>3464140</v>
      </c>
      <c r="G228" s="400">
        <v>5556305</v>
      </c>
      <c r="H228" s="409">
        <f t="shared" si="257"/>
        <v>464079.91400000005</v>
      </c>
      <c r="I228" s="405">
        <f t="shared" si="258"/>
        <v>5554522.2680000002</v>
      </c>
      <c r="J228" s="400">
        <v>142.4</v>
      </c>
      <c r="K228" s="377" t="s">
        <v>1355</v>
      </c>
      <c r="L228" s="19">
        <v>5.5</v>
      </c>
      <c r="M228" s="378"/>
      <c r="O228" s="386"/>
      <c r="P228" s="386"/>
      <c r="Q228" s="399" t="s">
        <v>1373</v>
      </c>
      <c r="R228" s="399" t="s">
        <v>277</v>
      </c>
      <c r="S228" s="64" t="s">
        <v>1351</v>
      </c>
      <c r="T228" s="499" t="str">
        <f t="shared" si="259"/>
        <v>T</v>
      </c>
      <c r="U228" s="499" t="str">
        <f t="shared" si="260"/>
        <v>-</v>
      </c>
      <c r="V228" s="499" t="str">
        <f t="shared" si="261"/>
        <v>B</v>
      </c>
      <c r="W228" s="499" t="str">
        <f t="shared" si="330"/>
        <v>A</v>
      </c>
      <c r="X228" s="529" t="str">
        <f t="shared" si="255"/>
        <v>Na</v>
      </c>
      <c r="Y228" s="530" t="str">
        <f t="shared" si="252"/>
        <v>Cl</v>
      </c>
      <c r="Z228" s="70"/>
      <c r="AA228" s="193" t="s">
        <v>1471</v>
      </c>
      <c r="AB228" s="200">
        <v>1</v>
      </c>
      <c r="AC228" s="67" t="s">
        <v>918</v>
      </c>
      <c r="AD228" s="166" t="s">
        <v>1656</v>
      </c>
      <c r="AE228" s="61" t="s">
        <v>2725</v>
      </c>
      <c r="AF228" s="397">
        <v>21.6</v>
      </c>
      <c r="AG228" s="408"/>
      <c r="AH228" s="408"/>
      <c r="AI228" s="392"/>
      <c r="AJ228" s="408">
        <v>1.0119100000000001</v>
      </c>
      <c r="AK228" s="408">
        <v>16</v>
      </c>
      <c r="AL228" s="408"/>
      <c r="AM228" s="392">
        <v>0.33</v>
      </c>
      <c r="AN228" s="69"/>
      <c r="AO228" s="401"/>
      <c r="AP228" s="171"/>
      <c r="AQ228" s="69"/>
      <c r="AR228" s="69"/>
      <c r="AS228" s="507">
        <f t="shared" si="332"/>
        <v>17583.702999999998</v>
      </c>
      <c r="AT228" s="509">
        <f t="shared" si="333"/>
        <v>7.4001893939878979E-2</v>
      </c>
      <c r="AU228" s="69">
        <v>5610</v>
      </c>
      <c r="AV228" s="182">
        <v>69.64</v>
      </c>
      <c r="AW228" s="182">
        <v>551.79999999999995</v>
      </c>
      <c r="AX228" s="182">
        <v>9038</v>
      </c>
      <c r="AY228" s="182">
        <v>80.98</v>
      </c>
      <c r="AZ228" s="181">
        <v>1814</v>
      </c>
      <c r="BA228" s="69">
        <v>0.747</v>
      </c>
      <c r="BB228" s="69">
        <v>355.3</v>
      </c>
      <c r="BC228" s="69"/>
      <c r="BD228" s="69"/>
      <c r="BE228" s="69">
        <v>7.3250000000000002</v>
      </c>
      <c r="BF228" s="91" t="s">
        <v>1344</v>
      </c>
      <c r="BG228" s="69"/>
      <c r="BH228" s="69"/>
      <c r="BI228" s="69"/>
      <c r="BJ228" s="91" t="s">
        <v>1344</v>
      </c>
      <c r="BK228" s="69"/>
      <c r="BL228" s="401"/>
      <c r="BM228" s="69">
        <v>52.93</v>
      </c>
      <c r="BN228" s="465" t="s">
        <v>1344</v>
      </c>
      <c r="BO228" s="143"/>
      <c r="BP228" s="143">
        <v>2879</v>
      </c>
      <c r="BQ228" s="143">
        <v>102</v>
      </c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1"/>
      <c r="CG228" s="143"/>
      <c r="CH228" s="143"/>
      <c r="CI228" s="143"/>
      <c r="CJ228" s="143"/>
      <c r="CK228" s="143"/>
      <c r="CL228" s="144"/>
      <c r="CM228" s="143"/>
      <c r="CN228" s="143">
        <v>1021</v>
      </c>
      <c r="CO228" s="141"/>
      <c r="CP228" s="69"/>
      <c r="CQ228" s="70"/>
      <c r="CR228" s="69"/>
      <c r="CS228" s="69"/>
      <c r="CT228" s="69"/>
      <c r="CU228" s="69"/>
      <c r="CV228" s="69"/>
      <c r="CW228" s="69"/>
      <c r="CX228" s="69"/>
      <c r="CY228" s="69"/>
      <c r="CZ228" s="69"/>
      <c r="DA228" s="70"/>
      <c r="DB228" s="182"/>
      <c r="DC228" s="182"/>
      <c r="DD228" s="182"/>
      <c r="DE228" s="182"/>
      <c r="DF228" s="182"/>
      <c r="DG228" s="182"/>
      <c r="DH228" s="182"/>
      <c r="DI228" s="180"/>
      <c r="DJ228" s="180"/>
      <c r="DK228" s="180"/>
      <c r="DL228" s="180"/>
      <c r="DM228" s="180"/>
      <c r="DN228" s="180"/>
      <c r="DO228" s="180"/>
      <c r="DP228" s="180"/>
      <c r="DQ228" s="180"/>
      <c r="DR228" s="180"/>
      <c r="DS228" s="181"/>
      <c r="DT228" s="402">
        <f t="shared" si="262"/>
        <v>1</v>
      </c>
      <c r="DU228" s="100">
        <f t="shared" si="263"/>
        <v>1</v>
      </c>
      <c r="DV228" s="100">
        <f t="shared" si="264"/>
        <v>0</v>
      </c>
      <c r="DW228" s="100">
        <f t="shared" si="265"/>
        <v>0</v>
      </c>
      <c r="DX228" s="100">
        <f t="shared" si="266"/>
        <v>0</v>
      </c>
      <c r="DY228" s="229">
        <f t="shared" si="267"/>
        <v>0</v>
      </c>
      <c r="DZ228" s="100">
        <f t="shared" si="268"/>
        <v>0</v>
      </c>
      <c r="EA228" s="400">
        <f t="shared" si="269"/>
        <v>1</v>
      </c>
      <c r="EB228" s="402">
        <f t="shared" si="270"/>
        <v>0</v>
      </c>
      <c r="EC228" s="19">
        <f t="shared" si="271"/>
        <v>0</v>
      </c>
      <c r="ED228" s="19">
        <f t="shared" si="272"/>
        <v>0</v>
      </c>
      <c r="EE228" s="19">
        <f t="shared" si="273"/>
        <v>1</v>
      </c>
      <c r="EF228" s="402">
        <f t="shared" si="274"/>
        <v>0</v>
      </c>
      <c r="EG228" s="400">
        <f t="shared" si="275"/>
        <v>0</v>
      </c>
      <c r="EH228" s="400">
        <f t="shared" si="276"/>
        <v>1</v>
      </c>
      <c r="EI228" s="402">
        <f t="shared" si="277"/>
        <v>0</v>
      </c>
      <c r="EJ228" s="229">
        <f t="shared" si="278"/>
        <v>3</v>
      </c>
      <c r="EK228" s="398">
        <f t="shared" si="279"/>
        <v>5610</v>
      </c>
      <c r="EL228" s="398">
        <f t="shared" si="280"/>
        <v>355.3</v>
      </c>
      <c r="EM228" s="398">
        <f t="shared" si="281"/>
        <v>69.64</v>
      </c>
      <c r="EN228" s="398">
        <f t="shared" si="282"/>
        <v>551.79999999999995</v>
      </c>
      <c r="EO228" s="398" t="str">
        <f t="shared" si="283"/>
        <v/>
      </c>
      <c r="EP228" s="398">
        <f t="shared" si="284"/>
        <v>7.3250000000000002</v>
      </c>
      <c r="EQ228" s="398">
        <f t="shared" si="285"/>
        <v>1814</v>
      </c>
      <c r="ER228" s="398" t="str">
        <f t="shared" si="286"/>
        <v/>
      </c>
      <c r="ES228" s="398" t="str">
        <f t="shared" si="287"/>
        <v/>
      </c>
      <c r="ET228" s="398">
        <f t="shared" si="288"/>
        <v>80.98</v>
      </c>
      <c r="EU228" s="172">
        <f t="shared" si="289"/>
        <v>9038</v>
      </c>
      <c r="EV228" s="57">
        <f t="shared" si="290"/>
        <v>244.02126160297175</v>
      </c>
      <c r="EW228" s="57">
        <f t="shared" si="291"/>
        <v>9.0869565217391308</v>
      </c>
      <c r="EX228" s="57">
        <f t="shared" si="292"/>
        <v>5.7305081259000215</v>
      </c>
      <c r="EY228" s="57">
        <f t="shared" si="293"/>
        <v>27.536304206796743</v>
      </c>
      <c r="EZ228" s="57" t="str">
        <f t="shared" si="294"/>
        <v/>
      </c>
      <c r="FA228" s="57">
        <f t="shared" si="295"/>
        <v>0.39349986569970458</v>
      </c>
      <c r="FB228" s="57">
        <f t="shared" si="296"/>
        <v>29.729370946832937</v>
      </c>
      <c r="FC228" s="57" t="str">
        <f t="shared" si="297"/>
        <v/>
      </c>
      <c r="FD228" s="57" t="str">
        <f t="shared" si="298"/>
        <v/>
      </c>
      <c r="FE228" s="57">
        <f t="shared" si="299"/>
        <v>1.6859839313114575</v>
      </c>
      <c r="FF228" s="56">
        <f t="shared" si="300"/>
        <v>254.92906101035169</v>
      </c>
      <c r="FG228" s="59">
        <f t="shared" si="301"/>
        <v>85.093458939873415</v>
      </c>
      <c r="FH228" s="59">
        <f t="shared" si="302"/>
        <v>3.1687425783786987</v>
      </c>
      <c r="FI228" s="59">
        <f t="shared" si="303"/>
        <v>1.9983043883662388</v>
      </c>
      <c r="FJ228" s="59">
        <f t="shared" si="304"/>
        <v>9.602275457411972</v>
      </c>
      <c r="FK228" s="59" t="str">
        <f t="shared" si="305"/>
        <v/>
      </c>
      <c r="FL228" s="59">
        <f t="shared" si="306"/>
        <v>0.13721863596969344</v>
      </c>
      <c r="FM228" s="59">
        <f t="shared" si="307"/>
        <v>10.382381948879946</v>
      </c>
      <c r="FN228" s="59" t="str">
        <f t="shared" si="308"/>
        <v/>
      </c>
      <c r="FO228" s="59" t="str">
        <f t="shared" si="309"/>
        <v/>
      </c>
      <c r="FP228" s="59">
        <f t="shared" si="310"/>
        <v>0.58879581293039351</v>
      </c>
      <c r="FQ228" s="66">
        <f t="shared" si="311"/>
        <v>89.028822238189662</v>
      </c>
      <c r="FR228" s="331">
        <f t="shared" si="331"/>
        <v>7.4001893939878979E-2</v>
      </c>
      <c r="FS228" s="331">
        <f t="shared" si="312"/>
        <v>7.4001893939878979E-2</v>
      </c>
      <c r="FT228" s="400">
        <f t="shared" si="313"/>
        <v>0</v>
      </c>
      <c r="FU228" s="400">
        <f t="shared" si="314"/>
        <v>1</v>
      </c>
      <c r="FV228" s="400">
        <f t="shared" si="315"/>
        <v>0</v>
      </c>
      <c r="FW228" s="402">
        <f t="shared" si="316"/>
        <v>0</v>
      </c>
      <c r="FX228" s="222">
        <f t="shared" si="317"/>
        <v>85.093458939873415</v>
      </c>
      <c r="FY228" s="222">
        <f t="shared" si="318"/>
        <v>0</v>
      </c>
      <c r="FZ228" s="222">
        <f t="shared" si="319"/>
        <v>0</v>
      </c>
      <c r="GA228" s="221">
        <f t="shared" si="320"/>
        <v>89.028822238189662</v>
      </c>
      <c r="GB228" s="222">
        <f t="shared" si="321"/>
        <v>0</v>
      </c>
      <c r="GC228" s="222">
        <f t="shared" si="322"/>
        <v>0</v>
      </c>
      <c r="GD228" s="222">
        <f t="shared" si="323"/>
        <v>0</v>
      </c>
      <c r="GE228" s="222">
        <f t="shared" si="324"/>
        <v>0</v>
      </c>
      <c r="GF228" s="222">
        <f t="shared" si="325"/>
        <v>0</v>
      </c>
      <c r="GG228" s="398">
        <f t="shared" si="326"/>
        <v>0</v>
      </c>
      <c r="GH228" s="399">
        <f t="shared" si="327"/>
        <v>0</v>
      </c>
      <c r="GI228" s="398" t="str">
        <f t="shared" si="328"/>
        <v>Na</v>
      </c>
      <c r="GJ228" s="398" t="str">
        <f t="shared" si="329"/>
        <v>Cl</v>
      </c>
    </row>
    <row r="229" spans="1:192" s="69" customFormat="1">
      <c r="A229" s="402">
        <f t="shared" si="256"/>
        <v>224</v>
      </c>
      <c r="B229" s="382" t="s">
        <v>151</v>
      </c>
      <c r="C229" s="398" t="s">
        <v>249</v>
      </c>
      <c r="D229" s="398"/>
      <c r="E229" s="398"/>
      <c r="F229" s="400">
        <v>3464140</v>
      </c>
      <c r="G229" s="400">
        <v>5556305</v>
      </c>
      <c r="H229" s="409">
        <f t="shared" si="257"/>
        <v>464079.91400000005</v>
      </c>
      <c r="I229" s="405">
        <f t="shared" si="258"/>
        <v>5554522.2680000002</v>
      </c>
      <c r="J229" s="400">
        <v>142.4</v>
      </c>
      <c r="K229" s="377" t="s">
        <v>1355</v>
      </c>
      <c r="L229" s="19">
        <v>5.5</v>
      </c>
      <c r="M229" s="378"/>
      <c r="N229" s="408"/>
      <c r="O229" s="386"/>
      <c r="P229" s="386"/>
      <c r="Q229" s="399" t="s">
        <v>1373</v>
      </c>
      <c r="R229" s="399" t="s">
        <v>277</v>
      </c>
      <c r="S229" s="64" t="s">
        <v>1351</v>
      </c>
      <c r="T229" s="499" t="str">
        <f t="shared" si="259"/>
        <v>T</v>
      </c>
      <c r="U229" s="499" t="str">
        <f t="shared" si="260"/>
        <v>-</v>
      </c>
      <c r="V229" s="499" t="str">
        <f t="shared" si="261"/>
        <v>B</v>
      </c>
      <c r="W229" s="499" t="str">
        <f t="shared" si="330"/>
        <v>A</v>
      </c>
      <c r="X229" s="529" t="str">
        <f t="shared" si="255"/>
        <v>Na</v>
      </c>
      <c r="Y229" s="530" t="str">
        <f t="shared" si="252"/>
        <v>Cl</v>
      </c>
      <c r="Z229" s="172" t="s">
        <v>1624</v>
      </c>
      <c r="AA229" s="377" t="s">
        <v>1467</v>
      </c>
      <c r="AB229" s="405">
        <v>2</v>
      </c>
      <c r="AC229" s="117"/>
      <c r="AD229" s="380" t="s">
        <v>1657</v>
      </c>
      <c r="AE229" s="118"/>
      <c r="AF229" s="379">
        <v>21</v>
      </c>
      <c r="AG229" s="377"/>
      <c r="AH229" s="377"/>
      <c r="AI229" s="379"/>
      <c r="AJ229" s="377"/>
      <c r="AK229" s="377"/>
      <c r="AL229" s="377"/>
      <c r="AM229" s="379"/>
      <c r="AN229" s="117"/>
      <c r="AO229" s="116"/>
      <c r="AP229" s="378"/>
      <c r="AQ229" s="117"/>
      <c r="AR229" s="384">
        <v>17565</v>
      </c>
      <c r="AS229" s="507">
        <f t="shared" si="332"/>
        <v>17507</v>
      </c>
      <c r="AT229" s="509">
        <f t="shared" si="333"/>
        <v>-7.4570488379017141E-2</v>
      </c>
      <c r="AU229" s="117">
        <v>5659</v>
      </c>
      <c r="AV229" s="117">
        <v>68</v>
      </c>
      <c r="AW229" s="116">
        <v>536</v>
      </c>
      <c r="AX229" s="117">
        <v>9040</v>
      </c>
      <c r="AY229" s="117">
        <v>89</v>
      </c>
      <c r="AZ229" s="118">
        <v>1824</v>
      </c>
      <c r="BA229" s="117"/>
      <c r="BB229" s="117">
        <v>278</v>
      </c>
      <c r="BC229" s="117"/>
      <c r="BD229" s="117"/>
      <c r="BE229" s="117">
        <v>13</v>
      </c>
      <c r="BF229" s="117"/>
      <c r="BG229" s="117"/>
      <c r="BH229" s="117"/>
      <c r="BI229" s="117"/>
      <c r="BJ229" s="117"/>
      <c r="BK229" s="117"/>
      <c r="BL229" s="116"/>
      <c r="BM229" s="117"/>
      <c r="BN229" s="118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247"/>
      <c r="CG229" s="114"/>
      <c r="CH229" s="114"/>
      <c r="CI229" s="114"/>
      <c r="CJ229" s="114"/>
      <c r="CK229" s="114"/>
      <c r="CL229" s="137"/>
      <c r="CM229" s="114"/>
      <c r="CN229" s="114">
        <v>1404</v>
      </c>
      <c r="CO229" s="247"/>
      <c r="CP229" s="117"/>
      <c r="CQ229" s="118"/>
      <c r="CR229" s="117"/>
      <c r="CS229" s="117"/>
      <c r="CT229" s="117"/>
      <c r="CU229" s="117"/>
      <c r="CV229" s="117"/>
      <c r="CW229" s="117"/>
      <c r="CX229" s="117"/>
      <c r="CY229" s="117"/>
      <c r="CZ229" s="117"/>
      <c r="DA229" s="118"/>
      <c r="DB229" s="111"/>
      <c r="DC229" s="111"/>
      <c r="DD229" s="121"/>
      <c r="DE229" s="111"/>
      <c r="DF229" s="111"/>
      <c r="DG229" s="111"/>
      <c r="DH229" s="111" t="s">
        <v>1658</v>
      </c>
      <c r="DI229" s="111"/>
      <c r="DJ229" s="111"/>
      <c r="DK229" s="244"/>
      <c r="DL229" s="244"/>
      <c r="DM229" s="244"/>
      <c r="DN229" s="111"/>
      <c r="DO229" s="121"/>
      <c r="DP229" s="244"/>
      <c r="DQ229" s="241"/>
      <c r="DR229" s="241"/>
      <c r="DS229" s="472"/>
      <c r="DT229" s="402">
        <f t="shared" si="262"/>
        <v>0</v>
      </c>
      <c r="DU229" s="100">
        <f t="shared" si="263"/>
        <v>1</v>
      </c>
      <c r="DV229" s="100">
        <f t="shared" si="264"/>
        <v>0</v>
      </c>
      <c r="DW229" s="100">
        <f t="shared" si="265"/>
        <v>0</v>
      </c>
      <c r="DX229" s="100">
        <f t="shared" si="266"/>
        <v>0</v>
      </c>
      <c r="DY229" s="229">
        <f t="shared" si="267"/>
        <v>0</v>
      </c>
      <c r="DZ229" s="100">
        <f t="shared" si="268"/>
        <v>0</v>
      </c>
      <c r="EA229" s="400">
        <f t="shared" si="269"/>
        <v>1</v>
      </c>
      <c r="EB229" s="402">
        <f t="shared" si="270"/>
        <v>0</v>
      </c>
      <c r="EC229" s="19">
        <f t="shared" si="271"/>
        <v>0</v>
      </c>
      <c r="ED229" s="19">
        <f t="shared" si="272"/>
        <v>0</v>
      </c>
      <c r="EE229" s="19">
        <f t="shared" si="273"/>
        <v>1</v>
      </c>
      <c r="EF229" s="402">
        <f t="shared" si="274"/>
        <v>0</v>
      </c>
      <c r="EG229" s="400">
        <f t="shared" si="275"/>
        <v>0</v>
      </c>
      <c r="EH229" s="400">
        <f t="shared" si="276"/>
        <v>1</v>
      </c>
      <c r="EI229" s="402">
        <f t="shared" si="277"/>
        <v>0</v>
      </c>
      <c r="EJ229" s="229">
        <f t="shared" si="278"/>
        <v>3</v>
      </c>
      <c r="EK229" s="398">
        <f t="shared" si="279"/>
        <v>5659</v>
      </c>
      <c r="EL229" s="398">
        <f t="shared" si="280"/>
        <v>278</v>
      </c>
      <c r="EM229" s="398">
        <f t="shared" si="281"/>
        <v>68</v>
      </c>
      <c r="EN229" s="398">
        <f t="shared" si="282"/>
        <v>536</v>
      </c>
      <c r="EO229" s="398" t="str">
        <f t="shared" si="283"/>
        <v/>
      </c>
      <c r="EP229" s="398">
        <f t="shared" si="284"/>
        <v>13</v>
      </c>
      <c r="EQ229" s="398">
        <f t="shared" si="285"/>
        <v>1824</v>
      </c>
      <c r="ER229" s="398" t="str">
        <f t="shared" si="286"/>
        <v/>
      </c>
      <c r="ES229" s="398" t="str">
        <f t="shared" si="287"/>
        <v/>
      </c>
      <c r="ET229" s="398">
        <f t="shared" si="288"/>
        <v>89</v>
      </c>
      <c r="EU229" s="172">
        <f t="shared" si="289"/>
        <v>9040</v>
      </c>
      <c r="EV229" s="57">
        <f t="shared" si="290"/>
        <v>246.15264160627757</v>
      </c>
      <c r="EW229" s="57">
        <f t="shared" si="291"/>
        <v>7.1099744245524299</v>
      </c>
      <c r="EX229" s="57">
        <f t="shared" si="292"/>
        <v>5.5955564698621689</v>
      </c>
      <c r="EY229" s="57">
        <f t="shared" si="293"/>
        <v>26.747841708668094</v>
      </c>
      <c r="EZ229" s="57" t="str">
        <f t="shared" si="294"/>
        <v/>
      </c>
      <c r="FA229" s="57">
        <f t="shared" si="295"/>
        <v>0.69836153639538012</v>
      </c>
      <c r="FB229" s="57">
        <f t="shared" si="296"/>
        <v>29.893259430553076</v>
      </c>
      <c r="FC229" s="57" t="str">
        <f t="shared" si="297"/>
        <v/>
      </c>
      <c r="FD229" s="57" t="str">
        <f t="shared" si="298"/>
        <v/>
      </c>
      <c r="FE229" s="57">
        <f t="shared" si="299"/>
        <v>1.8529583833874994</v>
      </c>
      <c r="FF229" s="56">
        <f t="shared" si="300"/>
        <v>254.98547372577775</v>
      </c>
      <c r="FG229" s="59">
        <f t="shared" si="301"/>
        <v>85.97585732495628</v>
      </c>
      <c r="FH229" s="59">
        <f t="shared" si="302"/>
        <v>2.4833621232761871</v>
      </c>
      <c r="FI229" s="59">
        <f t="shared" si="303"/>
        <v>1.9544082954677373</v>
      </c>
      <c r="FJ229" s="59">
        <f t="shared" si="304"/>
        <v>9.3424494959241358</v>
      </c>
      <c r="FK229" s="59" t="str">
        <f t="shared" si="305"/>
        <v/>
      </c>
      <c r="FL229" s="59">
        <f t="shared" si="306"/>
        <v>0.24392276037567096</v>
      </c>
      <c r="FM229" s="59">
        <f t="shared" si="307"/>
        <v>10.425516366896694</v>
      </c>
      <c r="FN229" s="59" t="str">
        <f t="shared" si="308"/>
        <v/>
      </c>
      <c r="FO229" s="59" t="str">
        <f t="shared" si="309"/>
        <v/>
      </c>
      <c r="FP229" s="59">
        <f t="shared" si="310"/>
        <v>0.6462342454847988</v>
      </c>
      <c r="FQ229" s="66">
        <f t="shared" si="311"/>
        <v>88.928249387618507</v>
      </c>
      <c r="FR229" s="331">
        <f t="shared" si="331"/>
        <v>-7.4570488379017141E-2</v>
      </c>
      <c r="FS229" s="331">
        <f t="shared" si="312"/>
        <v>7.4570488379017141E-2</v>
      </c>
      <c r="FT229" s="400">
        <f t="shared" si="313"/>
        <v>0</v>
      </c>
      <c r="FU229" s="400">
        <f t="shared" si="314"/>
        <v>1</v>
      </c>
      <c r="FV229" s="400">
        <f t="shared" si="315"/>
        <v>0</v>
      </c>
      <c r="FW229" s="402">
        <f t="shared" si="316"/>
        <v>0</v>
      </c>
      <c r="FX229" s="222">
        <f t="shared" si="317"/>
        <v>85.97585732495628</v>
      </c>
      <c r="FY229" s="222">
        <f t="shared" si="318"/>
        <v>0</v>
      </c>
      <c r="FZ229" s="222">
        <f t="shared" si="319"/>
        <v>0</v>
      </c>
      <c r="GA229" s="221">
        <f t="shared" si="320"/>
        <v>88.928249387618507</v>
      </c>
      <c r="GB229" s="222">
        <f t="shared" si="321"/>
        <v>0</v>
      </c>
      <c r="GC229" s="222">
        <f t="shared" si="322"/>
        <v>0</v>
      </c>
      <c r="GD229" s="222">
        <f t="shared" si="323"/>
        <v>0</v>
      </c>
      <c r="GE229" s="222">
        <f t="shared" si="324"/>
        <v>0</v>
      </c>
      <c r="GF229" s="222">
        <f t="shared" si="325"/>
        <v>0</v>
      </c>
      <c r="GG229" s="398">
        <f t="shared" si="326"/>
        <v>0</v>
      </c>
      <c r="GH229" s="399">
        <f t="shared" si="327"/>
        <v>0</v>
      </c>
      <c r="GI229" s="398" t="str">
        <f t="shared" si="328"/>
        <v>Na</v>
      </c>
      <c r="GJ229" s="398" t="str">
        <f t="shared" si="329"/>
        <v>Cl</v>
      </c>
    </row>
    <row r="230" spans="1:192">
      <c r="A230" s="402">
        <f t="shared" si="256"/>
        <v>225</v>
      </c>
      <c r="B230" s="64" t="s">
        <v>151</v>
      </c>
      <c r="C230" s="398" t="s">
        <v>249</v>
      </c>
      <c r="F230" s="400">
        <v>3464140</v>
      </c>
      <c r="G230" s="400">
        <v>5556305</v>
      </c>
      <c r="H230" s="409">
        <f t="shared" si="257"/>
        <v>464079.91400000005</v>
      </c>
      <c r="I230" s="405">
        <f t="shared" si="258"/>
        <v>5554522.2680000002</v>
      </c>
      <c r="J230" s="400">
        <v>142.4</v>
      </c>
      <c r="K230" s="400" t="s">
        <v>1356</v>
      </c>
      <c r="L230" s="19">
        <v>5.5</v>
      </c>
      <c r="Q230" s="399" t="s">
        <v>1373</v>
      </c>
      <c r="R230" s="399" t="s">
        <v>277</v>
      </c>
      <c r="S230" s="64" t="s">
        <v>1351</v>
      </c>
      <c r="T230" s="499" t="str">
        <f t="shared" si="259"/>
        <v>T</v>
      </c>
      <c r="U230" s="499" t="str">
        <f t="shared" si="260"/>
        <v>-</v>
      </c>
      <c r="V230" s="499" t="str">
        <f t="shared" si="261"/>
        <v>B</v>
      </c>
      <c r="W230" s="499" t="str">
        <f t="shared" si="330"/>
        <v>A</v>
      </c>
      <c r="X230" s="529" t="str">
        <f t="shared" si="255"/>
        <v>Na</v>
      </c>
      <c r="Y230" s="530" t="str">
        <f t="shared" si="252"/>
        <v>Cl</v>
      </c>
      <c r="AA230" s="392" t="s">
        <v>1626</v>
      </c>
      <c r="AB230" s="200">
        <v>3</v>
      </c>
      <c r="AC230" s="398" t="s">
        <v>279</v>
      </c>
      <c r="AD230" s="2" t="s">
        <v>1627</v>
      </c>
      <c r="AF230" s="391">
        <v>20.2</v>
      </c>
      <c r="AG230" s="400">
        <v>26895.600000000002</v>
      </c>
      <c r="AR230" s="69"/>
      <c r="AS230" s="507">
        <f t="shared" si="332"/>
        <v>18077.060000000001</v>
      </c>
      <c r="AT230" s="509">
        <f t="shared" si="333"/>
        <v>5.7015565942359292E-2</v>
      </c>
      <c r="AU230" s="398">
        <v>5894</v>
      </c>
      <c r="AV230" s="398">
        <v>70.900000000000006</v>
      </c>
      <c r="AW230" s="399">
        <v>542</v>
      </c>
      <c r="AX230" s="398">
        <v>9383</v>
      </c>
      <c r="AY230" s="398">
        <v>88.7</v>
      </c>
      <c r="AZ230" s="172">
        <v>1820</v>
      </c>
      <c r="BB230" s="398">
        <v>265</v>
      </c>
      <c r="BE230" s="398">
        <v>11.9</v>
      </c>
      <c r="BG230" s="398">
        <v>1.56</v>
      </c>
      <c r="BN230" s="56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49"/>
      <c r="CG230" s="138"/>
      <c r="CH230" s="138"/>
      <c r="CI230" s="138"/>
      <c r="CJ230" s="138"/>
      <c r="CK230" s="138"/>
      <c r="CL230" s="139"/>
      <c r="CM230" s="138"/>
      <c r="CN230" s="138">
        <v>1547</v>
      </c>
      <c r="CO230" s="149"/>
      <c r="DB230" s="241"/>
      <c r="DC230" s="241"/>
      <c r="DD230" s="241"/>
      <c r="DE230" s="241"/>
      <c r="DF230" s="241"/>
      <c r="DG230" s="241"/>
      <c r="DH230" s="241"/>
      <c r="DI230" s="244"/>
      <c r="DJ230" s="244"/>
      <c r="DK230" s="244"/>
      <c r="DL230" s="244"/>
      <c r="DM230" s="244"/>
      <c r="DN230" s="244"/>
      <c r="DO230" s="244"/>
      <c r="DP230" s="244"/>
      <c r="DQ230" s="244"/>
      <c r="DR230" s="244"/>
      <c r="DS230" s="472"/>
      <c r="DT230" s="402">
        <f t="shared" si="262"/>
        <v>0</v>
      </c>
      <c r="DU230" s="100">
        <f t="shared" si="263"/>
        <v>1</v>
      </c>
      <c r="DV230" s="100">
        <f t="shared" si="264"/>
        <v>0</v>
      </c>
      <c r="DW230" s="100">
        <f t="shared" si="265"/>
        <v>0</v>
      </c>
      <c r="DX230" s="100">
        <f t="shared" si="266"/>
        <v>0</v>
      </c>
      <c r="DY230" s="229">
        <f t="shared" si="267"/>
        <v>0</v>
      </c>
      <c r="DZ230" s="100">
        <f t="shared" si="268"/>
        <v>0</v>
      </c>
      <c r="EA230" s="400">
        <f t="shared" si="269"/>
        <v>1</v>
      </c>
      <c r="EB230" s="402">
        <f t="shared" si="270"/>
        <v>0</v>
      </c>
      <c r="EC230" s="19">
        <f t="shared" si="271"/>
        <v>0</v>
      </c>
      <c r="ED230" s="19">
        <f t="shared" si="272"/>
        <v>0</v>
      </c>
      <c r="EE230" s="19">
        <f t="shared" si="273"/>
        <v>1</v>
      </c>
      <c r="EF230" s="402">
        <f t="shared" si="274"/>
        <v>0</v>
      </c>
      <c r="EG230" s="400">
        <f t="shared" si="275"/>
        <v>0</v>
      </c>
      <c r="EH230" s="400">
        <f t="shared" si="276"/>
        <v>1</v>
      </c>
      <c r="EI230" s="402">
        <f t="shared" si="277"/>
        <v>0</v>
      </c>
      <c r="EJ230" s="229">
        <f t="shared" si="278"/>
        <v>3</v>
      </c>
      <c r="EK230" s="398">
        <f t="shared" si="279"/>
        <v>5894</v>
      </c>
      <c r="EL230" s="398">
        <f t="shared" si="280"/>
        <v>265</v>
      </c>
      <c r="EM230" s="398">
        <f t="shared" si="281"/>
        <v>70.900000000000006</v>
      </c>
      <c r="EN230" s="398">
        <f t="shared" si="282"/>
        <v>542</v>
      </c>
      <c r="EO230" s="398" t="str">
        <f t="shared" si="283"/>
        <v/>
      </c>
      <c r="EP230" s="398">
        <f t="shared" si="284"/>
        <v>11.9</v>
      </c>
      <c r="EQ230" s="398">
        <f t="shared" si="285"/>
        <v>1820</v>
      </c>
      <c r="ER230" s="398" t="str">
        <f t="shared" si="286"/>
        <v/>
      </c>
      <c r="ES230" s="398" t="str">
        <f t="shared" si="287"/>
        <v/>
      </c>
      <c r="ET230" s="398">
        <f t="shared" si="288"/>
        <v>88.7</v>
      </c>
      <c r="EU230" s="172">
        <f t="shared" si="289"/>
        <v>9383</v>
      </c>
      <c r="EV230" s="57">
        <f t="shared" si="290"/>
        <v>256.37456611192789</v>
      </c>
      <c r="EW230" s="57">
        <f t="shared" si="291"/>
        <v>6.7774936061381075</v>
      </c>
      <c r="EX230" s="57">
        <f t="shared" si="292"/>
        <v>5.8341904957827619</v>
      </c>
      <c r="EY230" s="57">
        <f t="shared" si="293"/>
        <v>27.047257847197962</v>
      </c>
      <c r="EZ230" s="57" t="str">
        <f t="shared" si="294"/>
        <v/>
      </c>
      <c r="FA230" s="57">
        <f t="shared" si="295"/>
        <v>0.63926940639269414</v>
      </c>
      <c r="FB230" s="57">
        <f t="shared" si="296"/>
        <v>29.827704037065018</v>
      </c>
      <c r="FC230" s="57" t="str">
        <f t="shared" si="297"/>
        <v/>
      </c>
      <c r="FD230" s="57" t="str">
        <f t="shared" si="298"/>
        <v/>
      </c>
      <c r="FE230" s="57">
        <f t="shared" si="299"/>
        <v>1.8467124562524855</v>
      </c>
      <c r="FF230" s="56">
        <f t="shared" si="300"/>
        <v>264.66025442134651</v>
      </c>
      <c r="FG230" s="59">
        <f t="shared" si="301"/>
        <v>86.416613044338277</v>
      </c>
      <c r="FH230" s="59">
        <f t="shared" si="302"/>
        <v>2.2845013499366162</v>
      </c>
      <c r="FI230" s="59">
        <f t="shared" si="303"/>
        <v>1.96654055878891</v>
      </c>
      <c r="FJ230" s="59">
        <f t="shared" si="304"/>
        <v>9.1168654158592179</v>
      </c>
      <c r="FK230" s="59" t="str">
        <f t="shared" si="305"/>
        <v/>
      </c>
      <c r="FL230" s="59">
        <f t="shared" si="306"/>
        <v>0.21547963107698873</v>
      </c>
      <c r="FM230" s="59">
        <f t="shared" si="307"/>
        <v>10.065546479930642</v>
      </c>
      <c r="FN230" s="59" t="str">
        <f t="shared" si="308"/>
        <v/>
      </c>
      <c r="FO230" s="59" t="str">
        <f t="shared" si="309"/>
        <v/>
      </c>
      <c r="FP230" s="59">
        <f t="shared" si="310"/>
        <v>0.62318474262644963</v>
      </c>
      <c r="FQ230" s="66">
        <f t="shared" si="311"/>
        <v>89.311268777442905</v>
      </c>
      <c r="FR230" s="331">
        <f t="shared" si="331"/>
        <v>5.7015565942359292E-2</v>
      </c>
      <c r="FS230" s="331">
        <f t="shared" si="312"/>
        <v>5.7015565942359292E-2</v>
      </c>
      <c r="FT230" s="400">
        <f t="shared" si="313"/>
        <v>0</v>
      </c>
      <c r="FU230" s="400">
        <f t="shared" si="314"/>
        <v>1</v>
      </c>
      <c r="FV230" s="400">
        <f t="shared" si="315"/>
        <v>0</v>
      </c>
      <c r="FW230" s="402">
        <f t="shared" si="316"/>
        <v>0</v>
      </c>
      <c r="FX230" s="222">
        <f t="shared" si="317"/>
        <v>86.416613044338277</v>
      </c>
      <c r="FY230" s="222">
        <f t="shared" si="318"/>
        <v>0</v>
      </c>
      <c r="FZ230" s="222">
        <f t="shared" si="319"/>
        <v>0</v>
      </c>
      <c r="GA230" s="221">
        <f t="shared" si="320"/>
        <v>89.311268777442905</v>
      </c>
      <c r="GB230" s="222">
        <f t="shared" si="321"/>
        <v>0</v>
      </c>
      <c r="GC230" s="222">
        <f t="shared" si="322"/>
        <v>0</v>
      </c>
      <c r="GD230" s="222">
        <f t="shared" si="323"/>
        <v>0</v>
      </c>
      <c r="GE230" s="222">
        <f t="shared" si="324"/>
        <v>0</v>
      </c>
      <c r="GF230" s="222">
        <f t="shared" si="325"/>
        <v>0</v>
      </c>
      <c r="GG230" s="398">
        <f t="shared" si="326"/>
        <v>0</v>
      </c>
      <c r="GH230" s="399">
        <f t="shared" si="327"/>
        <v>0</v>
      </c>
      <c r="GI230" s="398" t="str">
        <f t="shared" si="328"/>
        <v>Na</v>
      </c>
      <c r="GJ230" s="398" t="str">
        <f t="shared" si="329"/>
        <v>Cl</v>
      </c>
    </row>
    <row r="231" spans="1:192">
      <c r="A231" s="402">
        <f t="shared" si="256"/>
        <v>226</v>
      </c>
      <c r="B231" s="64" t="s">
        <v>151</v>
      </c>
      <c r="C231" s="398" t="s">
        <v>249</v>
      </c>
      <c r="F231" s="400">
        <v>3464140</v>
      </c>
      <c r="G231" s="400">
        <v>5556305</v>
      </c>
      <c r="H231" s="409">
        <f t="shared" si="257"/>
        <v>464079.91400000005</v>
      </c>
      <c r="I231" s="405">
        <f t="shared" si="258"/>
        <v>5554522.2680000002</v>
      </c>
      <c r="J231" s="400">
        <v>142.4</v>
      </c>
      <c r="K231" s="400" t="s">
        <v>1356</v>
      </c>
      <c r="L231" s="19">
        <v>5.5</v>
      </c>
      <c r="Q231" s="399" t="s">
        <v>1373</v>
      </c>
      <c r="R231" s="399" t="s">
        <v>277</v>
      </c>
      <c r="S231" s="64" t="s">
        <v>1351</v>
      </c>
      <c r="T231" s="499" t="str">
        <f t="shared" si="259"/>
        <v>T</v>
      </c>
      <c r="U231" s="499" t="str">
        <f t="shared" si="260"/>
        <v>-</v>
      </c>
      <c r="V231" s="499" t="str">
        <f t="shared" si="261"/>
        <v>B</v>
      </c>
      <c r="W231" s="499" t="str">
        <f t="shared" si="330"/>
        <v>A</v>
      </c>
      <c r="X231" s="529" t="str">
        <f t="shared" si="255"/>
        <v>Na</v>
      </c>
      <c r="Y231" s="530" t="str">
        <f t="shared" si="252"/>
        <v>Cl</v>
      </c>
      <c r="AA231" s="392" t="s">
        <v>1628</v>
      </c>
      <c r="AB231" s="200">
        <v>4</v>
      </c>
      <c r="AC231" s="398" t="s">
        <v>1629</v>
      </c>
      <c r="AD231" s="2" t="s">
        <v>1627</v>
      </c>
      <c r="AF231" s="391">
        <v>21</v>
      </c>
      <c r="AG231" s="400">
        <v>25100</v>
      </c>
      <c r="AR231" s="69"/>
      <c r="AS231" s="507">
        <f t="shared" si="332"/>
        <v>17294.560000000001</v>
      </c>
      <c r="AT231" s="510">
        <f t="shared" si="333"/>
        <v>-1.3520766189999665</v>
      </c>
      <c r="AU231" s="398">
        <v>5570</v>
      </c>
      <c r="AV231" s="398">
        <v>62</v>
      </c>
      <c r="AW231" s="399">
        <v>490</v>
      </c>
      <c r="AX231" s="398">
        <v>9050</v>
      </c>
      <c r="AY231" s="398">
        <v>85.2</v>
      </c>
      <c r="AZ231" s="172">
        <v>1782</v>
      </c>
      <c r="BB231" s="398">
        <v>243</v>
      </c>
      <c r="BE231" s="398">
        <v>10.4</v>
      </c>
      <c r="BG231" s="398">
        <v>1.96</v>
      </c>
      <c r="BN231" s="56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49"/>
      <c r="CG231" s="138"/>
      <c r="CH231" s="138"/>
      <c r="CI231" s="138"/>
      <c r="CJ231" s="138"/>
      <c r="CK231" s="138"/>
      <c r="CL231" s="139"/>
      <c r="CM231" s="138"/>
      <c r="CN231" s="138">
        <v>2420</v>
      </c>
      <c r="CO231" s="149"/>
      <c r="DB231" s="241"/>
      <c r="DC231" s="241"/>
      <c r="DD231" s="241"/>
      <c r="DE231" s="241"/>
      <c r="DF231" s="241"/>
      <c r="DG231" s="241"/>
      <c r="DH231" s="241"/>
      <c r="DI231" s="244"/>
      <c r="DJ231" s="244"/>
      <c r="DK231" s="244"/>
      <c r="DL231" s="244"/>
      <c r="DM231" s="244"/>
      <c r="DN231" s="244"/>
      <c r="DO231" s="244"/>
      <c r="DP231" s="244"/>
      <c r="DQ231" s="244"/>
      <c r="DR231" s="244"/>
      <c r="DS231" s="472"/>
      <c r="DT231" s="402">
        <f t="shared" si="262"/>
        <v>0</v>
      </c>
      <c r="DU231" s="100">
        <f t="shared" si="263"/>
        <v>1</v>
      </c>
      <c r="DV231" s="100">
        <f t="shared" si="264"/>
        <v>0</v>
      </c>
      <c r="DW231" s="100">
        <f t="shared" si="265"/>
        <v>0</v>
      </c>
      <c r="DX231" s="100">
        <f t="shared" si="266"/>
        <v>0</v>
      </c>
      <c r="DY231" s="229">
        <f t="shared" si="267"/>
        <v>0</v>
      </c>
      <c r="DZ231" s="100">
        <f t="shared" si="268"/>
        <v>0</v>
      </c>
      <c r="EA231" s="400">
        <f t="shared" si="269"/>
        <v>1</v>
      </c>
      <c r="EB231" s="402">
        <f t="shared" si="270"/>
        <v>0</v>
      </c>
      <c r="EC231" s="19">
        <f t="shared" si="271"/>
        <v>0</v>
      </c>
      <c r="ED231" s="19">
        <f t="shared" si="272"/>
        <v>0</v>
      </c>
      <c r="EE231" s="19">
        <f t="shared" si="273"/>
        <v>1</v>
      </c>
      <c r="EF231" s="402">
        <f t="shared" si="274"/>
        <v>0</v>
      </c>
      <c r="EG231" s="400">
        <f t="shared" si="275"/>
        <v>0</v>
      </c>
      <c r="EH231" s="400">
        <f t="shared" si="276"/>
        <v>1</v>
      </c>
      <c r="EI231" s="402">
        <f t="shared" si="277"/>
        <v>0</v>
      </c>
      <c r="EJ231" s="229">
        <f t="shared" si="278"/>
        <v>3</v>
      </c>
      <c r="EK231" s="398">
        <f t="shared" si="279"/>
        <v>5570</v>
      </c>
      <c r="EL231" s="398">
        <f t="shared" si="280"/>
        <v>243</v>
      </c>
      <c r="EM231" s="398">
        <f t="shared" si="281"/>
        <v>62</v>
      </c>
      <c r="EN231" s="398">
        <f t="shared" si="282"/>
        <v>490</v>
      </c>
      <c r="EO231" s="398" t="str">
        <f t="shared" si="283"/>
        <v/>
      </c>
      <c r="EP231" s="398">
        <f t="shared" si="284"/>
        <v>10.4</v>
      </c>
      <c r="EQ231" s="398">
        <f t="shared" si="285"/>
        <v>1782</v>
      </c>
      <c r="ER231" s="398" t="str">
        <f t="shared" si="286"/>
        <v/>
      </c>
      <c r="ES231" s="398" t="str">
        <f t="shared" si="287"/>
        <v/>
      </c>
      <c r="ET231" s="398">
        <f t="shared" si="288"/>
        <v>85.2</v>
      </c>
      <c r="EU231" s="172">
        <f t="shared" si="289"/>
        <v>9050</v>
      </c>
      <c r="EV231" s="57">
        <f t="shared" si="290"/>
        <v>242.2813595594568</v>
      </c>
      <c r="EW231" s="57">
        <f t="shared" si="291"/>
        <v>6.2148337595907925</v>
      </c>
      <c r="EX231" s="57">
        <f t="shared" si="292"/>
        <v>5.1018308989919774</v>
      </c>
      <c r="EY231" s="57">
        <f t="shared" si="293"/>
        <v>24.452317979939117</v>
      </c>
      <c r="EZ231" s="57" t="str">
        <f t="shared" si="294"/>
        <v/>
      </c>
      <c r="FA231" s="57">
        <f t="shared" si="295"/>
        <v>0.55868922911630414</v>
      </c>
      <c r="FB231" s="57">
        <f t="shared" si="296"/>
        <v>29.204927798928498</v>
      </c>
      <c r="FC231" s="57" t="str">
        <f t="shared" si="297"/>
        <v/>
      </c>
      <c r="FD231" s="57" t="str">
        <f t="shared" si="298"/>
        <v/>
      </c>
      <c r="FE231" s="57">
        <f t="shared" si="299"/>
        <v>1.7738433063439882</v>
      </c>
      <c r="FF231" s="56">
        <f t="shared" si="300"/>
        <v>255.26753730290804</v>
      </c>
      <c r="FG231" s="59">
        <f t="shared" si="301"/>
        <v>86.961057334875306</v>
      </c>
      <c r="FH231" s="59">
        <f t="shared" si="302"/>
        <v>2.2306648595550138</v>
      </c>
      <c r="FI231" s="59">
        <f t="shared" si="303"/>
        <v>1.8311792955380195</v>
      </c>
      <c r="FJ231" s="59">
        <f t="shared" si="304"/>
        <v>8.7765704703430192</v>
      </c>
      <c r="FK231" s="59" t="str">
        <f t="shared" si="305"/>
        <v/>
      </c>
      <c r="FL231" s="59">
        <f t="shared" si="306"/>
        <v>0.20052803968865565</v>
      </c>
      <c r="FM231" s="59">
        <f t="shared" si="307"/>
        <v>10.20272644260025</v>
      </c>
      <c r="FN231" s="59" t="str">
        <f t="shared" si="308"/>
        <v/>
      </c>
      <c r="FO231" s="59" t="str">
        <f t="shared" si="309"/>
        <v/>
      </c>
      <c r="FP231" s="59">
        <f t="shared" si="310"/>
        <v>0.61969124290487931</v>
      </c>
      <c r="FQ231" s="66">
        <f t="shared" si="311"/>
        <v>89.177582314494856</v>
      </c>
      <c r="FR231" s="331">
        <f t="shared" si="331"/>
        <v>-1.3520766189999665</v>
      </c>
      <c r="FS231" s="331">
        <f t="shared" si="312"/>
        <v>1.3520766189999665</v>
      </c>
      <c r="FT231" s="400">
        <f t="shared" si="313"/>
        <v>0</v>
      </c>
      <c r="FU231" s="400">
        <f t="shared" si="314"/>
        <v>1</v>
      </c>
      <c r="FV231" s="400">
        <f t="shared" si="315"/>
        <v>0</v>
      </c>
      <c r="FW231" s="402">
        <f t="shared" si="316"/>
        <v>0</v>
      </c>
      <c r="FX231" s="222">
        <f t="shared" si="317"/>
        <v>86.961057334875306</v>
      </c>
      <c r="FY231" s="222">
        <f t="shared" si="318"/>
        <v>0</v>
      </c>
      <c r="FZ231" s="222">
        <f t="shared" si="319"/>
        <v>0</v>
      </c>
      <c r="GA231" s="221">
        <f t="shared" si="320"/>
        <v>89.177582314494856</v>
      </c>
      <c r="GB231" s="222">
        <f t="shared" si="321"/>
        <v>0</v>
      </c>
      <c r="GC231" s="222">
        <f t="shared" si="322"/>
        <v>0</v>
      </c>
      <c r="GD231" s="222">
        <f t="shared" si="323"/>
        <v>0</v>
      </c>
      <c r="GE231" s="222">
        <f t="shared" si="324"/>
        <v>0</v>
      </c>
      <c r="GF231" s="222">
        <f t="shared" si="325"/>
        <v>0</v>
      </c>
      <c r="GG231" s="398">
        <f t="shared" si="326"/>
        <v>0</v>
      </c>
      <c r="GH231" s="399">
        <f t="shared" si="327"/>
        <v>0</v>
      </c>
      <c r="GI231" s="398" t="str">
        <f t="shared" si="328"/>
        <v>Na</v>
      </c>
      <c r="GJ231" s="398" t="str">
        <f t="shared" si="329"/>
        <v>Cl</v>
      </c>
    </row>
    <row r="232" spans="1:192">
      <c r="A232" s="402">
        <f t="shared" si="256"/>
        <v>227</v>
      </c>
      <c r="B232" s="64" t="s">
        <v>151</v>
      </c>
      <c r="C232" s="398" t="s">
        <v>249</v>
      </c>
      <c r="F232" s="400">
        <v>3464140</v>
      </c>
      <c r="G232" s="400">
        <v>5556305</v>
      </c>
      <c r="H232" s="409">
        <f t="shared" si="257"/>
        <v>464079.91400000005</v>
      </c>
      <c r="I232" s="405">
        <f t="shared" si="258"/>
        <v>5554522.2680000002</v>
      </c>
      <c r="J232" s="400">
        <v>142.4</v>
      </c>
      <c r="K232" s="400" t="s">
        <v>1356</v>
      </c>
      <c r="L232" s="19">
        <v>5.5</v>
      </c>
      <c r="Q232" s="399" t="s">
        <v>1373</v>
      </c>
      <c r="R232" s="399" t="s">
        <v>277</v>
      </c>
      <c r="S232" s="64" t="s">
        <v>1351</v>
      </c>
      <c r="T232" s="499" t="str">
        <f t="shared" si="259"/>
        <v>T</v>
      </c>
      <c r="U232" s="499" t="str">
        <f t="shared" si="260"/>
        <v>-</v>
      </c>
      <c r="V232" s="499" t="str">
        <f t="shared" si="261"/>
        <v>B</v>
      </c>
      <c r="W232" s="499" t="str">
        <f t="shared" si="330"/>
        <v>A</v>
      </c>
      <c r="X232" s="529" t="str">
        <f t="shared" si="255"/>
        <v>Na</v>
      </c>
      <c r="Y232" s="530" t="str">
        <f t="shared" si="252"/>
        <v>Cl</v>
      </c>
      <c r="AA232" s="192">
        <v>37229</v>
      </c>
      <c r="AB232" s="200">
        <v>5</v>
      </c>
      <c r="AC232" s="398" t="s">
        <v>279</v>
      </c>
      <c r="AD232" s="2" t="s">
        <v>1630</v>
      </c>
      <c r="AE232" s="61" t="s">
        <v>1659</v>
      </c>
      <c r="AF232" s="397">
        <v>20.9</v>
      </c>
      <c r="AG232" s="400">
        <v>26000</v>
      </c>
      <c r="AH232" s="396">
        <v>5.93</v>
      </c>
      <c r="AJ232" s="400">
        <v>1.0106999999999999</v>
      </c>
      <c r="AK232" s="400">
        <v>20</v>
      </c>
      <c r="AM232" s="397">
        <v>0.24</v>
      </c>
      <c r="AR232" s="69"/>
      <c r="AS232" s="507">
        <f t="shared" si="332"/>
        <v>16826.109450000004</v>
      </c>
      <c r="AT232" s="509">
        <f t="shared" si="333"/>
        <v>-0.11409898116207945</v>
      </c>
      <c r="AU232" s="398">
        <v>5420</v>
      </c>
      <c r="AV232" s="398">
        <v>64.7</v>
      </c>
      <c r="AW232" s="399">
        <v>500</v>
      </c>
      <c r="AX232" s="398">
        <v>8621</v>
      </c>
      <c r="AY232" s="398">
        <v>83</v>
      </c>
      <c r="AZ232" s="172">
        <v>1772</v>
      </c>
      <c r="BA232" s="59">
        <v>6</v>
      </c>
      <c r="BB232" s="398">
        <v>261</v>
      </c>
      <c r="BC232" s="398">
        <v>19</v>
      </c>
      <c r="BD232" s="398">
        <v>10</v>
      </c>
      <c r="BE232" s="398">
        <v>11</v>
      </c>
      <c r="BF232" s="398">
        <v>0.37</v>
      </c>
      <c r="BG232" s="398">
        <v>1.8</v>
      </c>
      <c r="BH232" s="398">
        <v>6.9</v>
      </c>
      <c r="BI232" s="398">
        <v>0.06</v>
      </c>
      <c r="BM232" s="398">
        <v>39.4</v>
      </c>
      <c r="BN232" s="56">
        <v>9.2124500000000005</v>
      </c>
      <c r="BO232" s="138"/>
      <c r="BP232" s="138"/>
      <c r="BQ232" s="138">
        <v>250</v>
      </c>
      <c r="BR232" s="138">
        <v>380</v>
      </c>
      <c r="BS232" s="138"/>
      <c r="BT232" s="138"/>
      <c r="BU232" s="138"/>
      <c r="BV232" s="138"/>
      <c r="BW232" s="138"/>
      <c r="BX232" s="138">
        <v>17</v>
      </c>
      <c r="BY232" s="138"/>
      <c r="BZ232" s="138"/>
      <c r="CA232" s="138"/>
      <c r="CB232" s="138"/>
      <c r="CC232" s="138"/>
      <c r="CD232" s="138"/>
      <c r="CE232" s="138"/>
      <c r="CF232" s="149"/>
      <c r="CG232" s="138"/>
      <c r="CH232" s="138"/>
      <c r="CI232" s="138"/>
      <c r="CJ232" s="138"/>
      <c r="CK232" s="138"/>
      <c r="CL232" s="139">
        <v>20</v>
      </c>
      <c r="CM232" s="138"/>
      <c r="CN232" s="138">
        <v>1270</v>
      </c>
      <c r="CO232" s="149"/>
      <c r="DB232" s="241"/>
      <c r="DC232" s="241"/>
      <c r="DD232" s="241"/>
      <c r="DE232" s="241"/>
      <c r="DF232" s="241"/>
      <c r="DG232" s="241"/>
      <c r="DH232" s="241"/>
      <c r="DI232" s="244"/>
      <c r="DJ232" s="244"/>
      <c r="DK232" s="244"/>
      <c r="DL232" s="244"/>
      <c r="DM232" s="244"/>
      <c r="DN232" s="244"/>
      <c r="DO232" s="244"/>
      <c r="DP232" s="244"/>
      <c r="DQ232" s="244"/>
      <c r="DR232" s="244"/>
      <c r="DS232" s="472"/>
      <c r="DT232" s="402">
        <f t="shared" si="262"/>
        <v>0</v>
      </c>
      <c r="DU232" s="100">
        <f t="shared" si="263"/>
        <v>1</v>
      </c>
      <c r="DV232" s="100">
        <f t="shared" si="264"/>
        <v>0</v>
      </c>
      <c r="DW232" s="100">
        <f t="shared" si="265"/>
        <v>0</v>
      </c>
      <c r="DX232" s="100">
        <f t="shared" si="266"/>
        <v>0</v>
      </c>
      <c r="DY232" s="229">
        <f t="shared" si="267"/>
        <v>0</v>
      </c>
      <c r="DZ232" s="100">
        <f t="shared" si="268"/>
        <v>0</v>
      </c>
      <c r="EA232" s="400">
        <f t="shared" si="269"/>
        <v>1</v>
      </c>
      <c r="EB232" s="402">
        <f t="shared" si="270"/>
        <v>0</v>
      </c>
      <c r="EC232" s="19">
        <f t="shared" si="271"/>
        <v>0</v>
      </c>
      <c r="ED232" s="19">
        <f t="shared" si="272"/>
        <v>0</v>
      </c>
      <c r="EE232" s="19">
        <f t="shared" si="273"/>
        <v>1</v>
      </c>
      <c r="EF232" s="402">
        <f t="shared" si="274"/>
        <v>0</v>
      </c>
      <c r="EG232" s="400">
        <f t="shared" si="275"/>
        <v>0</v>
      </c>
      <c r="EH232" s="400">
        <f t="shared" si="276"/>
        <v>1</v>
      </c>
      <c r="EI232" s="402">
        <f t="shared" si="277"/>
        <v>0</v>
      </c>
      <c r="EJ232" s="229">
        <f t="shared" si="278"/>
        <v>3</v>
      </c>
      <c r="EK232" s="398">
        <f t="shared" si="279"/>
        <v>5420</v>
      </c>
      <c r="EL232" s="398">
        <f t="shared" si="280"/>
        <v>261</v>
      </c>
      <c r="EM232" s="398">
        <f t="shared" si="281"/>
        <v>64.7</v>
      </c>
      <c r="EN232" s="398">
        <f t="shared" si="282"/>
        <v>500</v>
      </c>
      <c r="EO232" s="398">
        <f t="shared" si="283"/>
        <v>0.37</v>
      </c>
      <c r="EP232" s="398">
        <f t="shared" si="284"/>
        <v>11</v>
      </c>
      <c r="EQ232" s="398">
        <f t="shared" si="285"/>
        <v>1772</v>
      </c>
      <c r="ER232" s="398" t="str">
        <f t="shared" si="286"/>
        <v/>
      </c>
      <c r="ES232" s="398" t="str">
        <f t="shared" si="287"/>
        <v/>
      </c>
      <c r="ET232" s="398">
        <f t="shared" si="288"/>
        <v>83</v>
      </c>
      <c r="EU232" s="172">
        <f t="shared" si="289"/>
        <v>8621</v>
      </c>
      <c r="EV232" s="57">
        <f t="shared" si="290"/>
        <v>235.75672689627575</v>
      </c>
      <c r="EW232" s="57">
        <f t="shared" si="291"/>
        <v>6.6751918158567776</v>
      </c>
      <c r="EX232" s="57">
        <f t="shared" si="292"/>
        <v>5.324007405883564</v>
      </c>
      <c r="EY232" s="57">
        <f t="shared" si="293"/>
        <v>24.951344877488893</v>
      </c>
      <c r="EZ232" s="57">
        <f t="shared" si="294"/>
        <v>1.3492569969915215E-2</v>
      </c>
      <c r="FA232" s="57">
        <f t="shared" si="295"/>
        <v>0.59092130002686005</v>
      </c>
      <c r="FB232" s="57">
        <f t="shared" si="296"/>
        <v>29.041039315208359</v>
      </c>
      <c r="FC232" s="57" t="str">
        <f t="shared" si="297"/>
        <v/>
      </c>
      <c r="FD232" s="57" t="str">
        <f t="shared" si="298"/>
        <v/>
      </c>
      <c r="FE232" s="57">
        <f t="shared" si="299"/>
        <v>1.7280398406872186</v>
      </c>
      <c r="FF232" s="56">
        <f t="shared" si="300"/>
        <v>243.16700984401879</v>
      </c>
      <c r="FG232" s="59">
        <f t="shared" si="301"/>
        <v>86.259292943253769</v>
      </c>
      <c r="FH232" s="59">
        <f t="shared" si="302"/>
        <v>2.4423367845182606</v>
      </c>
      <c r="FI232" s="59">
        <f t="shared" si="303"/>
        <v>1.9479618694325265</v>
      </c>
      <c r="FJ232" s="59">
        <f t="shared" si="304"/>
        <v>9.1292638621607392</v>
      </c>
      <c r="FK232" s="59">
        <f t="shared" si="305"/>
        <v>4.9366970814127414E-3</v>
      </c>
      <c r="FL232" s="59">
        <f t="shared" si="306"/>
        <v>0.21620784355328815</v>
      </c>
      <c r="FM232" s="59">
        <f t="shared" si="307"/>
        <v>10.601392252196984</v>
      </c>
      <c r="FN232" s="59" t="str">
        <f t="shared" si="308"/>
        <v/>
      </c>
      <c r="FO232" s="59" t="str">
        <f t="shared" si="309"/>
        <v/>
      </c>
      <c r="FP232" s="59">
        <f t="shared" si="310"/>
        <v>0.63081861429647501</v>
      </c>
      <c r="FQ232" s="66">
        <f t="shared" si="311"/>
        <v>88.76778913350654</v>
      </c>
      <c r="FR232" s="331">
        <f t="shared" si="331"/>
        <v>-0.11409898116207945</v>
      </c>
      <c r="FS232" s="331">
        <f t="shared" si="312"/>
        <v>0.11409898116207945</v>
      </c>
      <c r="FT232" s="400">
        <f t="shared" si="313"/>
        <v>0</v>
      </c>
      <c r="FU232" s="400">
        <f t="shared" si="314"/>
        <v>1</v>
      </c>
      <c r="FV232" s="400">
        <f t="shared" si="315"/>
        <v>0</v>
      </c>
      <c r="FW232" s="402">
        <f t="shared" si="316"/>
        <v>0</v>
      </c>
      <c r="FX232" s="222">
        <f t="shared" si="317"/>
        <v>86.259292943253769</v>
      </c>
      <c r="FY232" s="222">
        <f t="shared" si="318"/>
        <v>0</v>
      </c>
      <c r="FZ232" s="222">
        <f t="shared" si="319"/>
        <v>0</v>
      </c>
      <c r="GA232" s="221">
        <f t="shared" si="320"/>
        <v>88.76778913350654</v>
      </c>
      <c r="GB232" s="222">
        <f t="shared" si="321"/>
        <v>0</v>
      </c>
      <c r="GC232" s="222">
        <f t="shared" si="322"/>
        <v>0</v>
      </c>
      <c r="GD232" s="222">
        <f t="shared" si="323"/>
        <v>0</v>
      </c>
      <c r="GE232" s="222">
        <f t="shared" si="324"/>
        <v>0</v>
      </c>
      <c r="GF232" s="222">
        <f t="shared" si="325"/>
        <v>0</v>
      </c>
      <c r="GG232" s="398">
        <f t="shared" si="326"/>
        <v>0</v>
      </c>
      <c r="GH232" s="399">
        <f t="shared" si="327"/>
        <v>0</v>
      </c>
      <c r="GI232" s="398" t="str">
        <f t="shared" si="328"/>
        <v>Na</v>
      </c>
      <c r="GJ232" s="398" t="str">
        <f t="shared" si="329"/>
        <v>Cl</v>
      </c>
    </row>
    <row r="233" spans="1:192" s="69" customFormat="1">
      <c r="A233" s="402">
        <f t="shared" si="256"/>
        <v>228</v>
      </c>
      <c r="B233" s="64" t="s">
        <v>151</v>
      </c>
      <c r="C233" s="398" t="s">
        <v>249</v>
      </c>
      <c r="D233" s="398"/>
      <c r="E233" s="398"/>
      <c r="F233" s="400">
        <v>3464140</v>
      </c>
      <c r="G233" s="400">
        <v>5556305</v>
      </c>
      <c r="H233" s="409">
        <f t="shared" si="257"/>
        <v>464079.91400000005</v>
      </c>
      <c r="I233" s="405">
        <f t="shared" si="258"/>
        <v>5554522.2680000002</v>
      </c>
      <c r="J233" s="400">
        <v>142.4</v>
      </c>
      <c r="K233" s="400" t="s">
        <v>1356</v>
      </c>
      <c r="L233" s="19">
        <v>5.5</v>
      </c>
      <c r="M233" s="19"/>
      <c r="N233" s="408"/>
      <c r="O233" s="19"/>
      <c r="P233" s="19"/>
      <c r="Q233" s="399" t="s">
        <v>1373</v>
      </c>
      <c r="R233" s="399" t="s">
        <v>277</v>
      </c>
      <c r="S233" s="64" t="s">
        <v>1351</v>
      </c>
      <c r="T233" s="499" t="str">
        <f t="shared" si="259"/>
        <v>T</v>
      </c>
      <c r="U233" s="499" t="str">
        <f t="shared" si="260"/>
        <v>M</v>
      </c>
      <c r="V233" s="499" t="str">
        <f t="shared" si="261"/>
        <v>-</v>
      </c>
      <c r="W233" s="499" t="str">
        <f t="shared" si="330"/>
        <v>A</v>
      </c>
      <c r="X233" s="529" t="str">
        <f t="shared" si="255"/>
        <v>Na</v>
      </c>
      <c r="Y233" s="530" t="str">
        <f t="shared" si="252"/>
        <v>Cl</v>
      </c>
      <c r="Z233" s="404" t="s">
        <v>1660</v>
      </c>
      <c r="AA233" s="193">
        <v>42529</v>
      </c>
      <c r="AB233" s="200">
        <v>6</v>
      </c>
      <c r="AC233" s="398" t="s">
        <v>279</v>
      </c>
      <c r="AD233" s="91" t="s">
        <v>1045</v>
      </c>
      <c r="AE233" s="404"/>
      <c r="AF233" s="392">
        <v>21.1</v>
      </c>
      <c r="AG233" s="408"/>
      <c r="AH233" s="408">
        <v>5.9</v>
      </c>
      <c r="AI233" s="392"/>
      <c r="AJ233" s="408"/>
      <c r="AK233" s="408"/>
      <c r="AL233" s="408"/>
      <c r="AM233" s="392"/>
      <c r="AO233" s="401"/>
      <c r="AP233" s="171"/>
      <c r="AR233" s="69">
        <v>16726</v>
      </c>
      <c r="AS233" s="507">
        <f t="shared" si="332"/>
        <v>16725.722999999998</v>
      </c>
      <c r="AT233" s="509">
        <f t="shared" si="333"/>
        <v>0.24298970623802207</v>
      </c>
      <c r="AU233" s="69">
        <v>5450</v>
      </c>
      <c r="AV233" s="74">
        <v>62</v>
      </c>
      <c r="AW233" s="401">
        <v>477</v>
      </c>
      <c r="AX233" s="69">
        <v>8540</v>
      </c>
      <c r="AY233" s="401">
        <v>82</v>
      </c>
      <c r="AZ233" s="70">
        <v>1768</v>
      </c>
      <c r="BA233" s="74">
        <v>5.6</v>
      </c>
      <c r="BB233" s="69">
        <v>248</v>
      </c>
      <c r="BC233" s="69">
        <v>16.7</v>
      </c>
      <c r="BD233" s="69">
        <v>11</v>
      </c>
      <c r="BE233" s="401">
        <v>10.6</v>
      </c>
      <c r="BF233" s="401">
        <v>0.24</v>
      </c>
      <c r="BG233" s="401">
        <v>1.85</v>
      </c>
      <c r="BH233" s="401">
        <v>7.4</v>
      </c>
      <c r="BI233" s="401">
        <v>6.0999999999999999E-2</v>
      </c>
      <c r="BJ233" s="69" t="s">
        <v>1404</v>
      </c>
      <c r="BK233" s="69" t="s">
        <v>1393</v>
      </c>
      <c r="BL233" s="401"/>
      <c r="BM233" s="69">
        <v>36.1</v>
      </c>
      <c r="BN233" s="339">
        <v>8.92</v>
      </c>
      <c r="BO233" s="143"/>
      <c r="BP233" s="143"/>
      <c r="BQ233" s="143">
        <v>250</v>
      </c>
      <c r="BR233" s="143"/>
      <c r="BS233" s="143"/>
      <c r="BT233" s="143"/>
      <c r="BU233" s="143"/>
      <c r="BV233" s="143"/>
      <c r="BW233" s="143"/>
      <c r="BX233" s="143">
        <v>2</v>
      </c>
      <c r="BY233" s="143"/>
      <c r="BZ233" s="143"/>
      <c r="CA233" s="143"/>
      <c r="CB233" s="143"/>
      <c r="CC233" s="143"/>
      <c r="CD233" s="143"/>
      <c r="CE233" s="143"/>
      <c r="CF233" s="141"/>
      <c r="CG233" s="143"/>
      <c r="CH233" s="143"/>
      <c r="CI233" s="143"/>
      <c r="CJ233" s="143"/>
      <c r="CK233" s="143"/>
      <c r="CL233" s="144"/>
      <c r="CM233" s="143"/>
      <c r="CN233" s="143">
        <v>1650</v>
      </c>
      <c r="CO233" s="141"/>
      <c r="CQ233" s="70"/>
      <c r="DA233" s="70"/>
      <c r="DB233" s="182"/>
      <c r="DC233" s="182"/>
      <c r="DD233" s="182"/>
      <c r="DE233" s="182"/>
      <c r="DF233" s="182"/>
      <c r="DG233" s="182"/>
      <c r="DH233" s="182"/>
      <c r="DI233" s="180"/>
      <c r="DJ233" s="180"/>
      <c r="DK233" s="180"/>
      <c r="DL233" s="180"/>
      <c r="DM233" s="180"/>
      <c r="DN233" s="180"/>
      <c r="DO233" s="180"/>
      <c r="DP233" s="180"/>
      <c r="DQ233" s="180"/>
      <c r="DR233" s="180"/>
      <c r="DS233" s="181"/>
      <c r="DT233" s="402">
        <f t="shared" si="262"/>
        <v>0</v>
      </c>
      <c r="DU233" s="100">
        <f t="shared" si="263"/>
        <v>1</v>
      </c>
      <c r="DV233" s="100">
        <f t="shared" si="264"/>
        <v>0</v>
      </c>
      <c r="DW233" s="100">
        <f t="shared" si="265"/>
        <v>0</v>
      </c>
      <c r="DX233" s="100">
        <f t="shared" si="266"/>
        <v>0</v>
      </c>
      <c r="DY233" s="229">
        <f t="shared" si="267"/>
        <v>0</v>
      </c>
      <c r="DZ233" s="100">
        <f t="shared" si="268"/>
        <v>0</v>
      </c>
      <c r="EA233" s="400">
        <f t="shared" si="269"/>
        <v>1</v>
      </c>
      <c r="EB233" s="402">
        <f t="shared" si="270"/>
        <v>0</v>
      </c>
      <c r="EC233" s="19">
        <f t="shared" si="271"/>
        <v>0</v>
      </c>
      <c r="ED233" s="19">
        <f t="shared" si="272"/>
        <v>1</v>
      </c>
      <c r="EE233" s="19">
        <f t="shared" si="273"/>
        <v>0</v>
      </c>
      <c r="EF233" s="402">
        <f t="shared" si="274"/>
        <v>0</v>
      </c>
      <c r="EG233" s="400">
        <f t="shared" si="275"/>
        <v>0</v>
      </c>
      <c r="EH233" s="400">
        <f t="shared" si="276"/>
        <v>1</v>
      </c>
      <c r="EI233" s="402">
        <f t="shared" si="277"/>
        <v>0</v>
      </c>
      <c r="EJ233" s="229">
        <f t="shared" si="278"/>
        <v>3</v>
      </c>
      <c r="EK233" s="398">
        <f t="shared" si="279"/>
        <v>5450</v>
      </c>
      <c r="EL233" s="398">
        <f t="shared" si="280"/>
        <v>248</v>
      </c>
      <c r="EM233" s="398">
        <f t="shared" si="281"/>
        <v>62</v>
      </c>
      <c r="EN233" s="398">
        <f t="shared" si="282"/>
        <v>477</v>
      </c>
      <c r="EO233" s="398">
        <f t="shared" si="283"/>
        <v>0.24</v>
      </c>
      <c r="EP233" s="398">
        <f t="shared" si="284"/>
        <v>10.6</v>
      </c>
      <c r="EQ233" s="398">
        <f t="shared" si="285"/>
        <v>1768</v>
      </c>
      <c r="ER233" s="398" t="str">
        <f t="shared" si="286"/>
        <v/>
      </c>
      <c r="ES233" s="398" t="str">
        <f t="shared" si="287"/>
        <v/>
      </c>
      <c r="ET233" s="398">
        <f t="shared" si="288"/>
        <v>82</v>
      </c>
      <c r="EU233" s="172">
        <f t="shared" si="289"/>
        <v>8540</v>
      </c>
      <c r="EV233" s="57">
        <f t="shared" si="290"/>
        <v>237.06165342891194</v>
      </c>
      <c r="EW233" s="57">
        <f t="shared" si="291"/>
        <v>6.3427109974424551</v>
      </c>
      <c r="EX233" s="57">
        <f t="shared" si="292"/>
        <v>5.1018308989919774</v>
      </c>
      <c r="EY233" s="57">
        <f t="shared" si="293"/>
        <v>23.803583013124406</v>
      </c>
      <c r="EZ233" s="57">
        <f t="shared" si="294"/>
        <v>8.7519372777828414E-3</v>
      </c>
      <c r="FA233" s="57">
        <f t="shared" si="295"/>
        <v>0.56943325275315604</v>
      </c>
      <c r="FB233" s="57">
        <f t="shared" si="296"/>
        <v>28.975483921720304</v>
      </c>
      <c r="FC233" s="57" t="str">
        <f t="shared" si="297"/>
        <v/>
      </c>
      <c r="FD233" s="57" t="str">
        <f t="shared" si="298"/>
        <v/>
      </c>
      <c r="FE233" s="57">
        <f t="shared" si="299"/>
        <v>1.7072200835705051</v>
      </c>
      <c r="FF233" s="56">
        <f t="shared" si="300"/>
        <v>240.88229486926349</v>
      </c>
      <c r="FG233" s="59">
        <f t="shared" si="301"/>
        <v>86.871421649988648</v>
      </c>
      <c r="FH233" s="59">
        <f t="shared" si="302"/>
        <v>2.3242912275901801</v>
      </c>
      <c r="FI233" s="59">
        <f t="shared" si="303"/>
        <v>1.869569779855504</v>
      </c>
      <c r="FJ233" s="59">
        <f t="shared" si="304"/>
        <v>8.7228409437114109</v>
      </c>
      <c r="FK233" s="59">
        <f t="shared" si="305"/>
        <v>3.2071540146433567E-3</v>
      </c>
      <c r="FL233" s="59">
        <f t="shared" si="306"/>
        <v>0.2086692448396251</v>
      </c>
      <c r="FM233" s="59">
        <f t="shared" si="307"/>
        <v>10.669815345056719</v>
      </c>
      <c r="FN233" s="59" t="str">
        <f t="shared" si="308"/>
        <v/>
      </c>
      <c r="FO233" s="59" t="str">
        <f t="shared" si="309"/>
        <v/>
      </c>
      <c r="FP233" s="59">
        <f t="shared" si="310"/>
        <v>0.62865983858219221</v>
      </c>
      <c r="FQ233" s="66">
        <f t="shared" si="311"/>
        <v>88.701524816361086</v>
      </c>
      <c r="FR233" s="331">
        <f t="shared" si="331"/>
        <v>0.24298970623802207</v>
      </c>
      <c r="FS233" s="331">
        <f t="shared" si="312"/>
        <v>0.24298970623802207</v>
      </c>
      <c r="FT233" s="400">
        <f t="shared" si="313"/>
        <v>0</v>
      </c>
      <c r="FU233" s="400">
        <f t="shared" si="314"/>
        <v>1</v>
      </c>
      <c r="FV233" s="400">
        <f t="shared" si="315"/>
        <v>0</v>
      </c>
      <c r="FW233" s="402">
        <f t="shared" si="316"/>
        <v>0</v>
      </c>
      <c r="FX233" s="222">
        <f t="shared" si="317"/>
        <v>86.871421649988648</v>
      </c>
      <c r="FY233" s="222">
        <f t="shared" si="318"/>
        <v>0</v>
      </c>
      <c r="FZ233" s="222">
        <f t="shared" si="319"/>
        <v>0</v>
      </c>
      <c r="GA233" s="221">
        <f t="shared" si="320"/>
        <v>88.701524816361086</v>
      </c>
      <c r="GB233" s="222">
        <f t="shared" si="321"/>
        <v>0</v>
      </c>
      <c r="GC233" s="222">
        <f t="shared" si="322"/>
        <v>0</v>
      </c>
      <c r="GD233" s="222">
        <f t="shared" si="323"/>
        <v>0</v>
      </c>
      <c r="GE233" s="222">
        <f t="shared" si="324"/>
        <v>0</v>
      </c>
      <c r="GF233" s="222">
        <f t="shared" si="325"/>
        <v>0</v>
      </c>
      <c r="GG233" s="398">
        <f t="shared" si="326"/>
        <v>0</v>
      </c>
      <c r="GH233" s="399">
        <f t="shared" si="327"/>
        <v>0</v>
      </c>
      <c r="GI233" s="398" t="str">
        <f t="shared" si="328"/>
        <v>Na</v>
      </c>
      <c r="GJ233" s="398" t="str">
        <f t="shared" si="329"/>
        <v>Cl</v>
      </c>
    </row>
    <row r="234" spans="1:192">
      <c r="A234" s="402">
        <f t="shared" si="256"/>
        <v>229</v>
      </c>
      <c r="B234" s="64" t="s">
        <v>151</v>
      </c>
      <c r="C234" s="398" t="s">
        <v>258</v>
      </c>
      <c r="F234" s="400">
        <v>3464468</v>
      </c>
      <c r="G234" s="400">
        <v>5558167</v>
      </c>
      <c r="H234" s="409">
        <f t="shared" si="257"/>
        <v>464407.78280000004</v>
      </c>
      <c r="I234" s="405">
        <f t="shared" si="258"/>
        <v>5556383.5232000006</v>
      </c>
      <c r="J234" s="400">
        <v>192.03</v>
      </c>
      <c r="K234" s="400" t="s">
        <v>1356</v>
      </c>
      <c r="L234" s="19">
        <v>18.100000000000001</v>
      </c>
      <c r="Q234" s="399" t="s">
        <v>1373</v>
      </c>
      <c r="R234" s="399" t="s">
        <v>277</v>
      </c>
      <c r="S234" s="64" t="s">
        <v>1351</v>
      </c>
      <c r="T234" s="499" t="str">
        <f t="shared" si="259"/>
        <v>-</v>
      </c>
      <c r="U234" s="499" t="str">
        <f t="shared" si="260"/>
        <v>M</v>
      </c>
      <c r="V234" s="499" t="str">
        <f t="shared" si="261"/>
        <v>-</v>
      </c>
      <c r="W234" s="499" t="str">
        <f t="shared" si="330"/>
        <v>-</v>
      </c>
      <c r="X234" s="529" t="str">
        <f t="shared" si="255"/>
        <v>Ca-Na</v>
      </c>
      <c r="Y234" s="530" t="str">
        <f t="shared" si="252"/>
        <v>HCO3-Cl</v>
      </c>
      <c r="AA234" s="392" t="s">
        <v>1628</v>
      </c>
      <c r="AB234" s="200">
        <v>1</v>
      </c>
      <c r="AC234" s="398" t="s">
        <v>1629</v>
      </c>
      <c r="AD234" s="2" t="s">
        <v>1627</v>
      </c>
      <c r="AF234" s="391">
        <v>11.7</v>
      </c>
      <c r="AR234" s="69"/>
      <c r="AS234" s="507">
        <f t="shared" si="332"/>
        <v>1012.5</v>
      </c>
      <c r="AT234" s="509">
        <f t="shared" si="333"/>
        <v>1.4244235398430929</v>
      </c>
      <c r="AU234" s="398">
        <v>117</v>
      </c>
      <c r="AV234" s="398">
        <v>21.8</v>
      </c>
      <c r="AW234" s="399">
        <v>110</v>
      </c>
      <c r="AX234" s="398">
        <v>153</v>
      </c>
      <c r="AY234" s="398">
        <v>7.4</v>
      </c>
      <c r="AZ234" s="172">
        <v>564</v>
      </c>
      <c r="BB234" s="398">
        <v>13.3</v>
      </c>
      <c r="BE234" s="398">
        <v>26</v>
      </c>
      <c r="BN234" s="56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49"/>
      <c r="CG234" s="138"/>
      <c r="CH234" s="138"/>
      <c r="CI234" s="138"/>
      <c r="CJ234" s="138"/>
      <c r="CK234" s="138"/>
      <c r="CL234" s="139"/>
      <c r="CM234" s="138"/>
      <c r="CN234" s="143" t="s">
        <v>3116</v>
      </c>
      <c r="CO234" s="149"/>
      <c r="DB234" s="241"/>
      <c r="DC234" s="241"/>
      <c r="DD234" s="241"/>
      <c r="DE234" s="241"/>
      <c r="DF234" s="241"/>
      <c r="DG234" s="241"/>
      <c r="DH234" s="241"/>
      <c r="DI234" s="244"/>
      <c r="DJ234" s="244"/>
      <c r="DK234" s="244"/>
      <c r="DL234" s="244"/>
      <c r="DM234" s="244"/>
      <c r="DN234" s="244"/>
      <c r="DO234" s="244"/>
      <c r="DP234" s="244"/>
      <c r="DQ234" s="244"/>
      <c r="DR234" s="244"/>
      <c r="DS234" s="472"/>
      <c r="DT234" s="402">
        <f t="shared" si="262"/>
        <v>1</v>
      </c>
      <c r="DU234" s="100">
        <f t="shared" si="263"/>
        <v>0</v>
      </c>
      <c r="DV234" s="100">
        <f t="shared" si="264"/>
        <v>1</v>
      </c>
      <c r="DW234" s="100">
        <f t="shared" si="265"/>
        <v>0</v>
      </c>
      <c r="DX234" s="100">
        <f t="shared" si="266"/>
        <v>0</v>
      </c>
      <c r="DY234" s="229">
        <f t="shared" si="267"/>
        <v>0</v>
      </c>
      <c r="DZ234" s="100">
        <f t="shared" si="268"/>
        <v>1</v>
      </c>
      <c r="EA234" s="400">
        <f t="shared" si="269"/>
        <v>0</v>
      </c>
      <c r="EB234" s="402">
        <f t="shared" si="270"/>
        <v>0</v>
      </c>
      <c r="EC234" s="19">
        <f t="shared" si="271"/>
        <v>0</v>
      </c>
      <c r="ED234" s="19">
        <f t="shared" si="272"/>
        <v>1</v>
      </c>
      <c r="EE234" s="19">
        <f t="shared" si="273"/>
        <v>0</v>
      </c>
      <c r="EF234" s="402">
        <f t="shared" si="274"/>
        <v>0</v>
      </c>
      <c r="EG234" s="400">
        <f t="shared" si="275"/>
        <v>0</v>
      </c>
      <c r="EH234" s="400">
        <f t="shared" si="276"/>
        <v>0</v>
      </c>
      <c r="EI234" s="402">
        <f t="shared" si="277"/>
        <v>1</v>
      </c>
      <c r="EJ234" s="229">
        <f t="shared" si="278"/>
        <v>1</v>
      </c>
      <c r="EK234" s="398">
        <f t="shared" si="279"/>
        <v>117</v>
      </c>
      <c r="EL234" s="398">
        <f t="shared" si="280"/>
        <v>13.3</v>
      </c>
      <c r="EM234" s="398">
        <f t="shared" si="281"/>
        <v>21.8</v>
      </c>
      <c r="EN234" s="398">
        <f t="shared" si="282"/>
        <v>110</v>
      </c>
      <c r="EO234" s="398" t="str">
        <f t="shared" si="283"/>
        <v/>
      </c>
      <c r="EP234" s="398">
        <f t="shared" si="284"/>
        <v>26</v>
      </c>
      <c r="EQ234" s="398">
        <f t="shared" si="285"/>
        <v>564</v>
      </c>
      <c r="ER234" s="398" t="str">
        <f t="shared" si="286"/>
        <v/>
      </c>
      <c r="ES234" s="398" t="str">
        <f t="shared" si="287"/>
        <v/>
      </c>
      <c r="ET234" s="398">
        <f t="shared" si="288"/>
        <v>7.4</v>
      </c>
      <c r="EU234" s="172">
        <f t="shared" si="289"/>
        <v>153</v>
      </c>
      <c r="EV234" s="57">
        <f t="shared" si="290"/>
        <v>5.0892134772812287</v>
      </c>
      <c r="EW234" s="57">
        <f t="shared" si="291"/>
        <v>0.34015345268542202</v>
      </c>
      <c r="EX234" s="57">
        <f t="shared" si="292"/>
        <v>1.7938695741616955</v>
      </c>
      <c r="EY234" s="57">
        <f t="shared" si="293"/>
        <v>5.4892958730475572</v>
      </c>
      <c r="EZ234" s="57" t="str">
        <f t="shared" si="294"/>
        <v/>
      </c>
      <c r="FA234" s="57">
        <f t="shared" si="295"/>
        <v>1.3967230727907602</v>
      </c>
      <c r="FB234" s="57">
        <f t="shared" si="296"/>
        <v>9.2433104818157528</v>
      </c>
      <c r="FC234" s="57" t="str">
        <f t="shared" si="297"/>
        <v/>
      </c>
      <c r="FD234" s="57" t="str">
        <f t="shared" si="298"/>
        <v/>
      </c>
      <c r="FE234" s="57">
        <f t="shared" si="299"/>
        <v>0.15406620266367974</v>
      </c>
      <c r="FF234" s="56">
        <f t="shared" si="300"/>
        <v>4.3155727300933622</v>
      </c>
      <c r="FG234" s="59">
        <f t="shared" si="301"/>
        <v>36.070035696272356</v>
      </c>
      <c r="FH234" s="59">
        <f t="shared" si="302"/>
        <v>2.4108533146320323</v>
      </c>
      <c r="FI234" s="59">
        <f t="shared" si="303"/>
        <v>12.714133502813105</v>
      </c>
      <c r="FJ234" s="59">
        <f t="shared" si="304"/>
        <v>38.905638164347835</v>
      </c>
      <c r="FK234" s="59" t="str">
        <f t="shared" si="305"/>
        <v/>
      </c>
      <c r="FL234" s="59">
        <f t="shared" si="306"/>
        <v>9.8993393219346686</v>
      </c>
      <c r="FM234" s="59">
        <f t="shared" si="307"/>
        <v>67.405706842270249</v>
      </c>
      <c r="FN234" s="59" t="str">
        <f t="shared" si="308"/>
        <v/>
      </c>
      <c r="FO234" s="59" t="str">
        <f t="shared" si="309"/>
        <v/>
      </c>
      <c r="FP234" s="59">
        <f t="shared" si="310"/>
        <v>1.1235088674647418</v>
      </c>
      <c r="FQ234" s="66">
        <f t="shared" si="311"/>
        <v>31.470784290265009</v>
      </c>
      <c r="FR234" s="331">
        <f t="shared" si="331"/>
        <v>1.4244235398430929</v>
      </c>
      <c r="FS234" s="331">
        <f t="shared" si="312"/>
        <v>1.4244235398430929</v>
      </c>
      <c r="FT234" s="400">
        <f t="shared" si="313"/>
        <v>0</v>
      </c>
      <c r="FU234" s="400">
        <f t="shared" si="314"/>
        <v>1</v>
      </c>
      <c r="FV234" s="400">
        <f t="shared" si="315"/>
        <v>0</v>
      </c>
      <c r="FW234" s="402">
        <f t="shared" si="316"/>
        <v>0</v>
      </c>
      <c r="FX234" s="222">
        <f t="shared" si="317"/>
        <v>36.070035696272356</v>
      </c>
      <c r="FY234" s="222">
        <f t="shared" si="318"/>
        <v>38.905638164347835</v>
      </c>
      <c r="FZ234" s="222">
        <f t="shared" si="319"/>
        <v>0</v>
      </c>
      <c r="GA234" s="221">
        <f t="shared" si="320"/>
        <v>31.470784290265009</v>
      </c>
      <c r="GB234" s="222">
        <f t="shared" si="321"/>
        <v>67.405706842270249</v>
      </c>
      <c r="GC234" s="222">
        <f t="shared" si="322"/>
        <v>0</v>
      </c>
      <c r="GD234" s="222">
        <f t="shared" si="323"/>
        <v>0</v>
      </c>
      <c r="GE234" s="222">
        <f t="shared" si="324"/>
        <v>0</v>
      </c>
      <c r="GF234" s="222">
        <f t="shared" si="325"/>
        <v>0</v>
      </c>
      <c r="GG234" s="398">
        <f t="shared" si="326"/>
        <v>0</v>
      </c>
      <c r="GH234" s="399">
        <f t="shared" si="327"/>
        <v>0</v>
      </c>
      <c r="GI234" s="398" t="str">
        <f t="shared" si="328"/>
        <v>Ca-Na</v>
      </c>
      <c r="GJ234" s="398" t="str">
        <f t="shared" si="329"/>
        <v>HCO3-Cl</v>
      </c>
    </row>
    <row r="235" spans="1:192">
      <c r="A235" s="402">
        <f t="shared" si="256"/>
        <v>230</v>
      </c>
      <c r="B235" s="64" t="s">
        <v>151</v>
      </c>
      <c r="C235" s="398" t="s">
        <v>258</v>
      </c>
      <c r="F235" s="400">
        <v>3464468</v>
      </c>
      <c r="G235" s="400">
        <v>5558167</v>
      </c>
      <c r="H235" s="409">
        <f t="shared" si="257"/>
        <v>464407.78280000004</v>
      </c>
      <c r="I235" s="405">
        <f t="shared" si="258"/>
        <v>5556383.5232000006</v>
      </c>
      <c r="J235" s="400">
        <v>192.03</v>
      </c>
      <c r="K235" s="400" t="s">
        <v>1356</v>
      </c>
      <c r="L235" s="19">
        <v>18.100000000000001</v>
      </c>
      <c r="Q235" s="399" t="s">
        <v>1373</v>
      </c>
      <c r="R235" s="399" t="s">
        <v>277</v>
      </c>
      <c r="S235" s="64" t="s">
        <v>1351</v>
      </c>
      <c r="T235" s="499" t="str">
        <f t="shared" si="259"/>
        <v>-</v>
      </c>
      <c r="U235" s="499" t="str">
        <f t="shared" si="260"/>
        <v>M</v>
      </c>
      <c r="V235" s="499" t="str">
        <f t="shared" si="261"/>
        <v>-</v>
      </c>
      <c r="W235" s="499" t="str">
        <f t="shared" si="330"/>
        <v>A</v>
      </c>
      <c r="X235" s="529" t="str">
        <f t="shared" si="255"/>
        <v>Ca-Na</v>
      </c>
      <c r="Y235" s="530" t="str">
        <f t="shared" si="252"/>
        <v>HCO3-Cl</v>
      </c>
      <c r="AA235" s="192">
        <v>37229</v>
      </c>
      <c r="AB235" s="200">
        <v>2</v>
      </c>
      <c r="AC235" s="398" t="s">
        <v>279</v>
      </c>
      <c r="AD235" s="2" t="s">
        <v>1630</v>
      </c>
      <c r="AE235" s="61" t="s">
        <v>1631</v>
      </c>
      <c r="AF235" s="391">
        <v>11.5</v>
      </c>
      <c r="AG235" s="400">
        <v>1080</v>
      </c>
      <c r="AH235" s="396">
        <v>6.13</v>
      </c>
      <c r="AJ235" s="400">
        <v>0.99929999999999997</v>
      </c>
      <c r="AK235" s="400">
        <v>20</v>
      </c>
      <c r="AM235" s="397">
        <v>0.17</v>
      </c>
      <c r="AR235" s="69"/>
      <c r="AS235" s="507">
        <f t="shared" si="332"/>
        <v>1022.7603840000002</v>
      </c>
      <c r="AT235" s="509">
        <f t="shared" si="333"/>
        <v>1.5636726876509517</v>
      </c>
      <c r="AU235" s="398">
        <v>101</v>
      </c>
      <c r="AV235" s="398">
        <v>19.600000000000001</v>
      </c>
      <c r="AW235" s="399">
        <v>100</v>
      </c>
      <c r="AX235" s="398">
        <v>128</v>
      </c>
      <c r="AY235" s="398">
        <v>10</v>
      </c>
      <c r="AZ235" s="172">
        <v>515</v>
      </c>
      <c r="BA235" s="398">
        <v>0.11</v>
      </c>
      <c r="BB235" s="398">
        <v>11.9</v>
      </c>
      <c r="BC235" s="398">
        <v>0.35</v>
      </c>
      <c r="BD235" s="398">
        <v>0.11</v>
      </c>
      <c r="BE235" s="398">
        <v>24</v>
      </c>
      <c r="BF235" s="398">
        <v>1.6</v>
      </c>
      <c r="BG235" s="398">
        <v>0.57999999999999996</v>
      </c>
      <c r="BH235" s="398">
        <v>0.12</v>
      </c>
      <c r="BM235" s="398">
        <v>110</v>
      </c>
      <c r="BN235" s="56">
        <v>0.113384</v>
      </c>
      <c r="BO235" s="138"/>
      <c r="BP235" s="138"/>
      <c r="BQ235" s="138">
        <v>60</v>
      </c>
      <c r="BR235" s="138">
        <v>150</v>
      </c>
      <c r="BS235" s="138"/>
      <c r="BT235" s="138"/>
      <c r="BU235" s="138"/>
      <c r="BV235" s="138"/>
      <c r="BW235" s="138"/>
      <c r="BX235" s="138" t="s">
        <v>286</v>
      </c>
      <c r="BY235" s="138"/>
      <c r="BZ235" s="138"/>
      <c r="CA235" s="138"/>
      <c r="CB235" s="138"/>
      <c r="CC235" s="138"/>
      <c r="CD235" s="138"/>
      <c r="CE235" s="138"/>
      <c r="CF235" s="149"/>
      <c r="CG235" s="138"/>
      <c r="CH235" s="138"/>
      <c r="CI235" s="138"/>
      <c r="CJ235" s="138"/>
      <c r="CK235" s="138"/>
      <c r="CL235" s="139">
        <v>67</v>
      </c>
      <c r="CM235" s="138"/>
      <c r="CN235" s="138">
        <v>2540</v>
      </c>
      <c r="CO235" s="149"/>
      <c r="DB235" s="241"/>
      <c r="DC235" s="241"/>
      <c r="DD235" s="241"/>
      <c r="DE235" s="241"/>
      <c r="DF235" s="241"/>
      <c r="DG235" s="241"/>
      <c r="DH235" s="241"/>
      <c r="DI235" s="244"/>
      <c r="DJ235" s="244"/>
      <c r="DK235" s="244"/>
      <c r="DL235" s="244"/>
      <c r="DM235" s="244"/>
      <c r="DN235" s="244"/>
      <c r="DO235" s="244"/>
      <c r="DP235" s="244"/>
      <c r="DQ235" s="244"/>
      <c r="DR235" s="244"/>
      <c r="DS235" s="472"/>
      <c r="DT235" s="402">
        <f t="shared" si="262"/>
        <v>0</v>
      </c>
      <c r="DU235" s="100">
        <f t="shared" si="263"/>
        <v>0</v>
      </c>
      <c r="DV235" s="100">
        <f t="shared" si="264"/>
        <v>1</v>
      </c>
      <c r="DW235" s="100">
        <f t="shared" si="265"/>
        <v>0</v>
      </c>
      <c r="DX235" s="100">
        <f t="shared" si="266"/>
        <v>0</v>
      </c>
      <c r="DY235" s="229">
        <f t="shared" si="267"/>
        <v>0</v>
      </c>
      <c r="DZ235" s="100">
        <f t="shared" si="268"/>
        <v>1</v>
      </c>
      <c r="EA235" s="400">
        <f t="shared" si="269"/>
        <v>0</v>
      </c>
      <c r="EB235" s="402">
        <f t="shared" si="270"/>
        <v>0</v>
      </c>
      <c r="EC235" s="19">
        <f t="shared" si="271"/>
        <v>0</v>
      </c>
      <c r="ED235" s="19">
        <f t="shared" si="272"/>
        <v>1</v>
      </c>
      <c r="EE235" s="19">
        <f t="shared" si="273"/>
        <v>0</v>
      </c>
      <c r="EF235" s="402">
        <f t="shared" si="274"/>
        <v>0</v>
      </c>
      <c r="EG235" s="400">
        <f t="shared" si="275"/>
        <v>0</v>
      </c>
      <c r="EH235" s="400">
        <f t="shared" si="276"/>
        <v>1</v>
      </c>
      <c r="EI235" s="402">
        <f t="shared" si="277"/>
        <v>0</v>
      </c>
      <c r="EJ235" s="229">
        <f t="shared" si="278"/>
        <v>2</v>
      </c>
      <c r="EK235" s="398">
        <f t="shared" si="279"/>
        <v>101</v>
      </c>
      <c r="EL235" s="398">
        <f t="shared" si="280"/>
        <v>11.9</v>
      </c>
      <c r="EM235" s="398">
        <f t="shared" si="281"/>
        <v>19.600000000000001</v>
      </c>
      <c r="EN235" s="398">
        <f t="shared" si="282"/>
        <v>100</v>
      </c>
      <c r="EO235" s="398">
        <f t="shared" si="283"/>
        <v>1.6</v>
      </c>
      <c r="EP235" s="398">
        <f t="shared" si="284"/>
        <v>24</v>
      </c>
      <c r="EQ235" s="398">
        <f t="shared" si="285"/>
        <v>515</v>
      </c>
      <c r="ER235" s="398" t="str">
        <f t="shared" si="286"/>
        <v/>
      </c>
      <c r="ES235" s="398" t="str">
        <f t="shared" si="287"/>
        <v/>
      </c>
      <c r="ET235" s="398">
        <f t="shared" si="288"/>
        <v>10</v>
      </c>
      <c r="EU235" s="172">
        <f t="shared" si="289"/>
        <v>128</v>
      </c>
      <c r="EV235" s="57">
        <f t="shared" si="290"/>
        <v>4.393252659875249</v>
      </c>
      <c r="EW235" s="57">
        <f t="shared" si="291"/>
        <v>0.30434782608695654</v>
      </c>
      <c r="EX235" s="57">
        <f t="shared" si="292"/>
        <v>1.6128368648426252</v>
      </c>
      <c r="EY235" s="57">
        <f t="shared" si="293"/>
        <v>4.9902689754977789</v>
      </c>
      <c r="EZ235" s="57">
        <f t="shared" si="294"/>
        <v>5.8346248518552281E-2</v>
      </c>
      <c r="FA235" s="57">
        <f t="shared" si="295"/>
        <v>1.2892828364222402</v>
      </c>
      <c r="FB235" s="57">
        <f t="shared" si="296"/>
        <v>8.4402569115870794</v>
      </c>
      <c r="FC235" s="57" t="str">
        <f t="shared" si="297"/>
        <v/>
      </c>
      <c r="FD235" s="57" t="str">
        <f t="shared" si="298"/>
        <v/>
      </c>
      <c r="FE235" s="57">
        <f t="shared" si="299"/>
        <v>0.20819757116713478</v>
      </c>
      <c r="FF235" s="56">
        <f t="shared" si="300"/>
        <v>3.6104137872676496</v>
      </c>
      <c r="FG235" s="59">
        <f t="shared" si="301"/>
        <v>34.733840596684239</v>
      </c>
      <c r="FH235" s="59">
        <f t="shared" si="302"/>
        <v>2.4062282995469477</v>
      </c>
      <c r="FI235" s="59">
        <f t="shared" si="303"/>
        <v>12.751376464992672</v>
      </c>
      <c r="FJ235" s="59">
        <f t="shared" si="304"/>
        <v>39.453958273922844</v>
      </c>
      <c r="FK235" s="59">
        <f t="shared" si="305"/>
        <v>0.46129586717543036</v>
      </c>
      <c r="FL235" s="59">
        <f t="shared" si="306"/>
        <v>10.193300497677873</v>
      </c>
      <c r="FM235" s="59">
        <f t="shared" si="307"/>
        <v>68.850212969716708</v>
      </c>
      <c r="FN235" s="59" t="str">
        <f t="shared" si="308"/>
        <v/>
      </c>
      <c r="FO235" s="59" t="str">
        <f t="shared" si="309"/>
        <v/>
      </c>
      <c r="FP235" s="59">
        <f t="shared" si="310"/>
        <v>1.6983425107541632</v>
      </c>
      <c r="FQ235" s="66">
        <f t="shared" si="311"/>
        <v>29.451444519529129</v>
      </c>
      <c r="FR235" s="331">
        <f t="shared" si="331"/>
        <v>1.5636726876509517</v>
      </c>
      <c r="FS235" s="331">
        <f t="shared" si="312"/>
        <v>1.5636726876509517</v>
      </c>
      <c r="FT235" s="400">
        <f t="shared" si="313"/>
        <v>0</v>
      </c>
      <c r="FU235" s="400">
        <f t="shared" si="314"/>
        <v>1</v>
      </c>
      <c r="FV235" s="400">
        <f t="shared" si="315"/>
        <v>0</v>
      </c>
      <c r="FW235" s="402">
        <f t="shared" si="316"/>
        <v>0</v>
      </c>
      <c r="FX235" s="222">
        <f t="shared" si="317"/>
        <v>34.733840596684239</v>
      </c>
      <c r="FY235" s="222">
        <f t="shared" si="318"/>
        <v>39.453958273922844</v>
      </c>
      <c r="FZ235" s="222">
        <f t="shared" si="319"/>
        <v>0</v>
      </c>
      <c r="GA235" s="221">
        <f t="shared" si="320"/>
        <v>29.451444519529129</v>
      </c>
      <c r="GB235" s="222">
        <f t="shared" si="321"/>
        <v>68.850212969716708</v>
      </c>
      <c r="GC235" s="222">
        <f t="shared" si="322"/>
        <v>0</v>
      </c>
      <c r="GD235" s="222">
        <f t="shared" si="323"/>
        <v>0</v>
      </c>
      <c r="GE235" s="222">
        <f t="shared" si="324"/>
        <v>0</v>
      </c>
      <c r="GF235" s="222">
        <f t="shared" si="325"/>
        <v>0</v>
      </c>
      <c r="GG235" s="398">
        <f t="shared" si="326"/>
        <v>0</v>
      </c>
      <c r="GH235" s="399">
        <f t="shared" si="327"/>
        <v>0</v>
      </c>
      <c r="GI235" s="398" t="str">
        <f t="shared" si="328"/>
        <v>Ca-Na</v>
      </c>
      <c r="GJ235" s="398" t="str">
        <f t="shared" si="329"/>
        <v>HCO3-Cl</v>
      </c>
    </row>
    <row r="236" spans="1:192" s="69" customFormat="1">
      <c r="A236" s="402">
        <f t="shared" si="256"/>
        <v>231</v>
      </c>
      <c r="B236" s="64" t="s">
        <v>151</v>
      </c>
      <c r="C236" s="398" t="s">
        <v>258</v>
      </c>
      <c r="D236" s="398"/>
      <c r="E236" s="398"/>
      <c r="F236" s="400">
        <v>3464468</v>
      </c>
      <c r="G236" s="400">
        <v>5558167</v>
      </c>
      <c r="H236" s="409">
        <f t="shared" si="257"/>
        <v>464407.78280000004</v>
      </c>
      <c r="I236" s="405">
        <f t="shared" si="258"/>
        <v>5556383.5232000006</v>
      </c>
      <c r="J236" s="400">
        <v>192.03</v>
      </c>
      <c r="K236" s="400" t="s">
        <v>1356</v>
      </c>
      <c r="L236" s="19">
        <v>18.100000000000001</v>
      </c>
      <c r="M236" s="19"/>
      <c r="N236" s="408"/>
      <c r="O236" s="19"/>
      <c r="P236" s="19"/>
      <c r="Q236" s="399" t="s">
        <v>1373</v>
      </c>
      <c r="R236" s="399" t="s">
        <v>277</v>
      </c>
      <c r="S236" s="64" t="s">
        <v>1351</v>
      </c>
      <c r="T236" s="499" t="str">
        <f t="shared" si="259"/>
        <v>-</v>
      </c>
      <c r="U236" s="499" t="str">
        <f t="shared" si="260"/>
        <v>-</v>
      </c>
      <c r="V236" s="499" t="str">
        <f t="shared" si="261"/>
        <v>-</v>
      </c>
      <c r="W236" s="499" t="str">
        <f t="shared" si="330"/>
        <v>A</v>
      </c>
      <c r="X236" s="529" t="str">
        <f t="shared" si="255"/>
        <v>Ca-Na</v>
      </c>
      <c r="Y236" s="530" t="str">
        <f t="shared" si="252"/>
        <v>HCO3-Cl</v>
      </c>
      <c r="Z236" s="404" t="s">
        <v>1661</v>
      </c>
      <c r="AA236" s="193">
        <v>42529</v>
      </c>
      <c r="AB236" s="200">
        <v>3</v>
      </c>
      <c r="AC236" s="398" t="s">
        <v>279</v>
      </c>
      <c r="AD236" s="91" t="s">
        <v>1045</v>
      </c>
      <c r="AE236" s="404"/>
      <c r="AF236" s="392">
        <v>12.5</v>
      </c>
      <c r="AG236" s="408"/>
      <c r="AH236" s="408">
        <v>5.6</v>
      </c>
      <c r="AI236" s="392"/>
      <c r="AJ236" s="408"/>
      <c r="AK236" s="408"/>
      <c r="AL236" s="408"/>
      <c r="AM236" s="392"/>
      <c r="AO236" s="401"/>
      <c r="AP236" s="171"/>
      <c r="AR236" s="69">
        <v>991</v>
      </c>
      <c r="AS236" s="507">
        <f t="shared" si="332"/>
        <v>987.01200000000006</v>
      </c>
      <c r="AT236" s="509">
        <f t="shared" si="333"/>
        <v>2.5290126564869264</v>
      </c>
      <c r="AU236" s="69">
        <v>100</v>
      </c>
      <c r="AV236" s="69">
        <v>18.8</v>
      </c>
      <c r="AW236" s="401">
        <v>100</v>
      </c>
      <c r="AX236" s="401">
        <v>147</v>
      </c>
      <c r="AY236" s="401">
        <v>8.3000000000000007</v>
      </c>
      <c r="AZ236" s="70">
        <v>463</v>
      </c>
      <c r="BA236" s="69">
        <v>0.14000000000000001</v>
      </c>
      <c r="BB236" s="69">
        <v>11.7</v>
      </c>
      <c r="BC236" s="69">
        <v>0.37</v>
      </c>
      <c r="BD236" s="69">
        <v>0.14000000000000001</v>
      </c>
      <c r="BE236" s="401">
        <v>23.7</v>
      </c>
      <c r="BF236" s="401">
        <v>1.8</v>
      </c>
      <c r="BG236" s="401">
        <v>0.59</v>
      </c>
      <c r="BH236" s="401">
        <v>0.14000000000000001</v>
      </c>
      <c r="BI236" s="401">
        <v>5.0000000000000001E-3</v>
      </c>
      <c r="BJ236" s="69" t="s">
        <v>1404</v>
      </c>
      <c r="BK236" s="69" t="s">
        <v>1393</v>
      </c>
      <c r="BL236" s="401"/>
      <c r="BM236" s="69">
        <v>111</v>
      </c>
      <c r="BN236" s="339">
        <v>0.24</v>
      </c>
      <c r="BO236" s="143"/>
      <c r="BP236" s="143"/>
      <c r="BQ236" s="143">
        <v>80</v>
      </c>
      <c r="BR236" s="143"/>
      <c r="BS236" s="143"/>
      <c r="BT236" s="143"/>
      <c r="BU236" s="143"/>
      <c r="BV236" s="143"/>
      <c r="BW236" s="143"/>
      <c r="BX236" s="143">
        <v>7</v>
      </c>
      <c r="BY236" s="143"/>
      <c r="BZ236" s="143"/>
      <c r="CA236" s="143"/>
      <c r="CB236" s="143"/>
      <c r="CC236" s="143"/>
      <c r="CD236" s="143"/>
      <c r="CE236" s="143"/>
      <c r="CF236" s="141"/>
      <c r="CG236" s="143"/>
      <c r="CH236" s="143"/>
      <c r="CI236" s="143"/>
      <c r="CJ236" s="143"/>
      <c r="CK236" s="143"/>
      <c r="CL236" s="144"/>
      <c r="CM236" s="143"/>
      <c r="CN236" s="143">
        <v>2190</v>
      </c>
      <c r="CO236" s="141"/>
      <c r="CQ236" s="70"/>
      <c r="DA236" s="70"/>
      <c r="DB236" s="182"/>
      <c r="DC236" s="182"/>
      <c r="DD236" s="182"/>
      <c r="DE236" s="182"/>
      <c r="DF236" s="182"/>
      <c r="DG236" s="182"/>
      <c r="DH236" s="182"/>
      <c r="DI236" s="180"/>
      <c r="DJ236" s="180"/>
      <c r="DK236" s="180"/>
      <c r="DL236" s="180"/>
      <c r="DM236" s="180"/>
      <c r="DN236" s="180"/>
      <c r="DO236" s="180"/>
      <c r="DP236" s="180"/>
      <c r="DQ236" s="180"/>
      <c r="DR236" s="180"/>
      <c r="DS236" s="181"/>
      <c r="DT236" s="402">
        <f t="shared" si="262"/>
        <v>0</v>
      </c>
      <c r="DU236" s="100">
        <f t="shared" si="263"/>
        <v>0</v>
      </c>
      <c r="DV236" s="100">
        <f t="shared" si="264"/>
        <v>1</v>
      </c>
      <c r="DW236" s="100">
        <f t="shared" si="265"/>
        <v>0</v>
      </c>
      <c r="DX236" s="100">
        <f t="shared" si="266"/>
        <v>0</v>
      </c>
      <c r="DY236" s="229">
        <f t="shared" si="267"/>
        <v>0</v>
      </c>
      <c r="DZ236" s="100">
        <f t="shared" si="268"/>
        <v>1</v>
      </c>
      <c r="EA236" s="400">
        <f t="shared" si="269"/>
        <v>0</v>
      </c>
      <c r="EB236" s="402">
        <f t="shared" si="270"/>
        <v>0</v>
      </c>
      <c r="EC236" s="19">
        <f t="shared" si="271"/>
        <v>1</v>
      </c>
      <c r="ED236" s="19">
        <f t="shared" si="272"/>
        <v>0</v>
      </c>
      <c r="EE236" s="19">
        <f t="shared" si="273"/>
        <v>0</v>
      </c>
      <c r="EF236" s="402">
        <f t="shared" si="274"/>
        <v>0</v>
      </c>
      <c r="EG236" s="400">
        <f t="shared" si="275"/>
        <v>0</v>
      </c>
      <c r="EH236" s="400">
        <f t="shared" si="276"/>
        <v>1</v>
      </c>
      <c r="EI236" s="402">
        <f t="shared" si="277"/>
        <v>0</v>
      </c>
      <c r="EJ236" s="229">
        <f t="shared" si="278"/>
        <v>1</v>
      </c>
      <c r="EK236" s="398">
        <f t="shared" si="279"/>
        <v>100</v>
      </c>
      <c r="EL236" s="398">
        <f t="shared" si="280"/>
        <v>11.7</v>
      </c>
      <c r="EM236" s="398">
        <f t="shared" si="281"/>
        <v>18.8</v>
      </c>
      <c r="EN236" s="398">
        <f t="shared" si="282"/>
        <v>100</v>
      </c>
      <c r="EO236" s="398">
        <f t="shared" si="283"/>
        <v>1.8</v>
      </c>
      <c r="EP236" s="398">
        <f t="shared" si="284"/>
        <v>23.7</v>
      </c>
      <c r="EQ236" s="398">
        <f t="shared" si="285"/>
        <v>463</v>
      </c>
      <c r="ER236" s="398" t="str">
        <f t="shared" si="286"/>
        <v/>
      </c>
      <c r="ES236" s="398" t="str">
        <f t="shared" si="287"/>
        <v/>
      </c>
      <c r="ET236" s="398">
        <f t="shared" si="288"/>
        <v>8.3000000000000007</v>
      </c>
      <c r="EU236" s="172">
        <f t="shared" si="289"/>
        <v>147</v>
      </c>
      <c r="EV236" s="57">
        <f t="shared" si="290"/>
        <v>4.3497551087873756</v>
      </c>
      <c r="EW236" s="57">
        <f t="shared" si="291"/>
        <v>0.29923273657289001</v>
      </c>
      <c r="EX236" s="57">
        <f t="shared" si="292"/>
        <v>1.5470067887265997</v>
      </c>
      <c r="EY236" s="57">
        <f t="shared" si="293"/>
        <v>4.9902689754977789</v>
      </c>
      <c r="EZ236" s="57">
        <f t="shared" si="294"/>
        <v>6.5639529583371312E-2</v>
      </c>
      <c r="FA236" s="57">
        <f t="shared" si="295"/>
        <v>1.2731668009669621</v>
      </c>
      <c r="FB236" s="57">
        <f t="shared" si="296"/>
        <v>7.5880367962423652</v>
      </c>
      <c r="FC236" s="57" t="str">
        <f t="shared" si="297"/>
        <v/>
      </c>
      <c r="FD236" s="57" t="str">
        <f t="shared" si="298"/>
        <v/>
      </c>
      <c r="FE236" s="57">
        <f t="shared" si="299"/>
        <v>0.17280398406872188</v>
      </c>
      <c r="FF236" s="56">
        <f t="shared" si="300"/>
        <v>4.1463345838151913</v>
      </c>
      <c r="FG236" s="59">
        <f t="shared" si="301"/>
        <v>34.72838977808135</v>
      </c>
      <c r="FH236" s="59">
        <f t="shared" si="302"/>
        <v>2.3890703844617835</v>
      </c>
      <c r="FI236" s="59">
        <f t="shared" si="303"/>
        <v>12.351282636509799</v>
      </c>
      <c r="FJ236" s="59">
        <f t="shared" si="304"/>
        <v>39.842244389447302</v>
      </c>
      <c r="FK236" s="59">
        <f t="shared" si="305"/>
        <v>0.52406517406372211</v>
      </c>
      <c r="FL236" s="59">
        <f t="shared" si="306"/>
        <v>10.164947637436041</v>
      </c>
      <c r="FM236" s="59">
        <f t="shared" si="307"/>
        <v>63.726589759511434</v>
      </c>
      <c r="FN236" s="59" t="str">
        <f t="shared" si="308"/>
        <v/>
      </c>
      <c r="FO236" s="59" t="str">
        <f t="shared" si="309"/>
        <v/>
      </c>
      <c r="FP236" s="59">
        <f t="shared" si="310"/>
        <v>1.4512592515378802</v>
      </c>
      <c r="FQ236" s="66">
        <f t="shared" si="311"/>
        <v>34.822150988950682</v>
      </c>
      <c r="FR236" s="331">
        <f t="shared" si="331"/>
        <v>2.5290126564869264</v>
      </c>
      <c r="FS236" s="331">
        <f t="shared" si="312"/>
        <v>2.5290126564869264</v>
      </c>
      <c r="FT236" s="400">
        <f t="shared" si="313"/>
        <v>0</v>
      </c>
      <c r="FU236" s="400">
        <f t="shared" si="314"/>
        <v>1</v>
      </c>
      <c r="FV236" s="400">
        <f t="shared" si="315"/>
        <v>0</v>
      </c>
      <c r="FW236" s="402">
        <f t="shared" si="316"/>
        <v>0</v>
      </c>
      <c r="FX236" s="222">
        <f t="shared" si="317"/>
        <v>34.72838977808135</v>
      </c>
      <c r="FY236" s="222">
        <f t="shared" si="318"/>
        <v>39.842244389447302</v>
      </c>
      <c r="FZ236" s="222">
        <f t="shared" si="319"/>
        <v>0</v>
      </c>
      <c r="GA236" s="221">
        <f t="shared" si="320"/>
        <v>34.822150988950682</v>
      </c>
      <c r="GB236" s="222">
        <f t="shared" si="321"/>
        <v>63.726589759511434</v>
      </c>
      <c r="GC236" s="222">
        <f t="shared" si="322"/>
        <v>0</v>
      </c>
      <c r="GD236" s="222">
        <f t="shared" si="323"/>
        <v>0</v>
      </c>
      <c r="GE236" s="222">
        <f t="shared" si="324"/>
        <v>0</v>
      </c>
      <c r="GF236" s="222">
        <f t="shared" si="325"/>
        <v>0</v>
      </c>
      <c r="GG236" s="398">
        <f t="shared" si="326"/>
        <v>0</v>
      </c>
      <c r="GH236" s="399">
        <f t="shared" si="327"/>
        <v>0</v>
      </c>
      <c r="GI236" s="398" t="str">
        <f t="shared" si="328"/>
        <v>Ca-Na</v>
      </c>
      <c r="GJ236" s="398" t="str">
        <f t="shared" si="329"/>
        <v>HCO3-Cl</v>
      </c>
    </row>
    <row r="237" spans="1:192" s="69" customFormat="1">
      <c r="A237" s="402">
        <f t="shared" si="256"/>
        <v>232</v>
      </c>
      <c r="B237" s="382" t="s">
        <v>151</v>
      </c>
      <c r="C237" s="398" t="s">
        <v>248</v>
      </c>
      <c r="D237" s="398"/>
      <c r="E237" s="2" t="s">
        <v>1662</v>
      </c>
      <c r="F237" s="400">
        <v>3464146</v>
      </c>
      <c r="G237" s="400">
        <v>5556251</v>
      </c>
      <c r="H237" s="409">
        <f t="shared" si="257"/>
        <v>464085.91160000005</v>
      </c>
      <c r="I237" s="405">
        <f t="shared" si="258"/>
        <v>5554468.2896000007</v>
      </c>
      <c r="J237" s="400">
        <v>142.47</v>
      </c>
      <c r="K237" s="400" t="s">
        <v>1356</v>
      </c>
      <c r="L237" s="19">
        <v>8</v>
      </c>
      <c r="M237" s="19"/>
      <c r="N237" s="408"/>
      <c r="O237" s="19"/>
      <c r="P237" s="19"/>
      <c r="Q237" s="399" t="s">
        <v>1373</v>
      </c>
      <c r="R237" s="399" t="s">
        <v>277</v>
      </c>
      <c r="S237" s="64" t="s">
        <v>1351</v>
      </c>
      <c r="T237" s="499" t="str">
        <f t="shared" si="259"/>
        <v>T</v>
      </c>
      <c r="U237" s="499" t="str">
        <f t="shared" si="260"/>
        <v>M</v>
      </c>
      <c r="V237" s="499" t="str">
        <f t="shared" si="261"/>
        <v>-</v>
      </c>
      <c r="W237" s="499" t="str">
        <f t="shared" si="330"/>
        <v>A</v>
      </c>
      <c r="X237" s="529" t="str">
        <f t="shared" si="255"/>
        <v>Na</v>
      </c>
      <c r="Y237" s="530" t="str">
        <f t="shared" si="252"/>
        <v>Cl-HCO3</v>
      </c>
      <c r="Z237" s="70"/>
      <c r="AA237" s="193" t="s">
        <v>1663</v>
      </c>
      <c r="AB237" s="200">
        <v>1</v>
      </c>
      <c r="AC237" s="65" t="s">
        <v>611</v>
      </c>
      <c r="AD237" s="166" t="s">
        <v>1656</v>
      </c>
      <c r="AE237" s="61" t="s">
        <v>2726</v>
      </c>
      <c r="AF237" s="397">
        <v>23.1</v>
      </c>
      <c r="AG237" s="408"/>
      <c r="AH237" s="408"/>
      <c r="AI237" s="392"/>
      <c r="AJ237" s="408">
        <v>1.00359</v>
      </c>
      <c r="AK237" s="408">
        <v>15.8</v>
      </c>
      <c r="AL237" s="408"/>
      <c r="AM237" s="392">
        <v>0.63</v>
      </c>
      <c r="AO237" s="401"/>
      <c r="AP237" s="171"/>
      <c r="AS237" s="507">
        <f t="shared" si="332"/>
        <v>5330.3758000000007</v>
      </c>
      <c r="AT237" s="509">
        <f t="shared" si="333"/>
        <v>-2.483548054531411E-2</v>
      </c>
      <c r="AU237" s="180">
        <v>1363</v>
      </c>
      <c r="AV237" s="182">
        <v>104.5</v>
      </c>
      <c r="AW237" s="182">
        <v>246.8</v>
      </c>
      <c r="AX237" s="182">
        <v>2082</v>
      </c>
      <c r="AY237" s="182">
        <v>23.01</v>
      </c>
      <c r="AZ237" s="181">
        <v>1400</v>
      </c>
      <c r="BA237" s="69">
        <v>2.0179999999999998</v>
      </c>
      <c r="BB237" s="69">
        <v>62.68</v>
      </c>
      <c r="BC237" s="69">
        <v>1.8660000000000001</v>
      </c>
      <c r="BD237" s="69">
        <v>0.14699999999999999</v>
      </c>
      <c r="BE237" s="401">
        <v>5.2240000000000002</v>
      </c>
      <c r="BF237" s="401">
        <v>0.61399999999999999</v>
      </c>
      <c r="BH237" s="69">
        <v>1.028</v>
      </c>
      <c r="BI237" s="69">
        <v>2.9000000000000001E-2</v>
      </c>
      <c r="BJ237" s="91" t="s">
        <v>1344</v>
      </c>
      <c r="BL237" s="401"/>
      <c r="BM237" s="69">
        <v>37.159999999999997</v>
      </c>
      <c r="BN237" s="465" t="s">
        <v>1344</v>
      </c>
      <c r="BO237" s="143"/>
      <c r="BP237" s="143">
        <v>53</v>
      </c>
      <c r="BQ237" s="143">
        <v>78.8</v>
      </c>
      <c r="BR237" s="143">
        <v>168</v>
      </c>
      <c r="BS237" s="143"/>
      <c r="BT237" s="143"/>
      <c r="BU237" s="143"/>
      <c r="BV237" s="143"/>
      <c r="BW237" s="143" t="s">
        <v>1344</v>
      </c>
      <c r="BX237" s="143"/>
      <c r="BY237" s="143"/>
      <c r="BZ237" s="143"/>
      <c r="CA237" s="143"/>
      <c r="CB237" s="143"/>
      <c r="CC237" s="143" t="s">
        <v>1344</v>
      </c>
      <c r="CD237" s="143"/>
      <c r="CE237" s="143"/>
      <c r="CF237" s="141"/>
      <c r="CG237" s="143"/>
      <c r="CH237" s="143" t="s">
        <v>1344</v>
      </c>
      <c r="CI237" s="143"/>
      <c r="CJ237" s="143"/>
      <c r="CK237" s="143"/>
      <c r="CL237" s="144"/>
      <c r="CM237" s="143"/>
      <c r="CN237" s="143">
        <v>1328</v>
      </c>
      <c r="CO237" s="141"/>
      <c r="CP237" s="91" t="s">
        <v>1344</v>
      </c>
      <c r="CQ237" s="70"/>
      <c r="DA237" s="70"/>
      <c r="DB237" s="182"/>
      <c r="DC237" s="182"/>
      <c r="DD237" s="182"/>
      <c r="DE237" s="182"/>
      <c r="DF237" s="182"/>
      <c r="DG237" s="182"/>
      <c r="DH237" s="182"/>
      <c r="DI237" s="180"/>
      <c r="DJ237" s="180"/>
      <c r="DK237" s="180"/>
      <c r="DL237" s="180"/>
      <c r="DM237" s="180"/>
      <c r="DN237" s="180"/>
      <c r="DO237" s="180"/>
      <c r="DP237" s="180"/>
      <c r="DQ237" s="180"/>
      <c r="DR237" s="180"/>
      <c r="DS237" s="181"/>
      <c r="DT237" s="402">
        <f t="shared" si="262"/>
        <v>1</v>
      </c>
      <c r="DU237" s="100">
        <f t="shared" si="263"/>
        <v>1</v>
      </c>
      <c r="DV237" s="100">
        <f t="shared" si="264"/>
        <v>0</v>
      </c>
      <c r="DW237" s="100">
        <f t="shared" si="265"/>
        <v>0</v>
      </c>
      <c r="DX237" s="100">
        <f t="shared" si="266"/>
        <v>0</v>
      </c>
      <c r="DY237" s="229">
        <f t="shared" si="267"/>
        <v>0</v>
      </c>
      <c r="DZ237" s="100">
        <f t="shared" si="268"/>
        <v>0</v>
      </c>
      <c r="EA237" s="400">
        <f t="shared" si="269"/>
        <v>1</v>
      </c>
      <c r="EB237" s="402">
        <f t="shared" si="270"/>
        <v>0</v>
      </c>
      <c r="EC237" s="19">
        <f t="shared" si="271"/>
        <v>0</v>
      </c>
      <c r="ED237" s="19">
        <f t="shared" si="272"/>
        <v>1</v>
      </c>
      <c r="EE237" s="19">
        <f t="shared" si="273"/>
        <v>0</v>
      </c>
      <c r="EF237" s="402">
        <f t="shared" si="274"/>
        <v>0</v>
      </c>
      <c r="EG237" s="400">
        <f t="shared" si="275"/>
        <v>0</v>
      </c>
      <c r="EH237" s="400">
        <f t="shared" si="276"/>
        <v>1</v>
      </c>
      <c r="EI237" s="402">
        <f t="shared" si="277"/>
        <v>0</v>
      </c>
      <c r="EJ237" s="229">
        <f t="shared" si="278"/>
        <v>3</v>
      </c>
      <c r="EK237" s="398">
        <f t="shared" si="279"/>
        <v>1363</v>
      </c>
      <c r="EL237" s="398">
        <f t="shared" si="280"/>
        <v>62.68</v>
      </c>
      <c r="EM237" s="398">
        <f t="shared" si="281"/>
        <v>104.5</v>
      </c>
      <c r="EN237" s="398">
        <f t="shared" si="282"/>
        <v>246.8</v>
      </c>
      <c r="EO237" s="398">
        <f t="shared" si="283"/>
        <v>0.61399999999999999</v>
      </c>
      <c r="EP237" s="398">
        <f t="shared" si="284"/>
        <v>5.2240000000000002</v>
      </c>
      <c r="EQ237" s="398">
        <f t="shared" si="285"/>
        <v>1400</v>
      </c>
      <c r="ER237" s="398" t="str">
        <f t="shared" si="286"/>
        <v/>
      </c>
      <c r="ES237" s="398" t="str">
        <f t="shared" si="287"/>
        <v/>
      </c>
      <c r="ET237" s="398">
        <f t="shared" si="288"/>
        <v>23.01</v>
      </c>
      <c r="EU237" s="172">
        <f t="shared" si="289"/>
        <v>2082</v>
      </c>
      <c r="EV237" s="57">
        <f t="shared" si="290"/>
        <v>59.287162132771925</v>
      </c>
      <c r="EW237" s="57">
        <f t="shared" si="291"/>
        <v>1.6030690537084398</v>
      </c>
      <c r="EX237" s="57">
        <f t="shared" si="292"/>
        <v>8.5990536926558327</v>
      </c>
      <c r="EY237" s="57">
        <f t="shared" si="293"/>
        <v>12.315983831528518</v>
      </c>
      <c r="EZ237" s="57">
        <f t="shared" si="294"/>
        <v>2.2390372868994438E-2</v>
      </c>
      <c r="FA237" s="57">
        <f t="shared" si="295"/>
        <v>0.28063389739457428</v>
      </c>
      <c r="FB237" s="57">
        <f t="shared" si="296"/>
        <v>22.944387720819247</v>
      </c>
      <c r="FC237" s="57" t="str">
        <f t="shared" si="297"/>
        <v/>
      </c>
      <c r="FD237" s="57" t="str">
        <f t="shared" si="298"/>
        <v/>
      </c>
      <c r="FE237" s="57">
        <f t="shared" si="299"/>
        <v>0.47906261125557714</v>
      </c>
      <c r="FF237" s="56">
        <f t="shared" si="300"/>
        <v>58.725636758525361</v>
      </c>
      <c r="FG237" s="59">
        <f t="shared" si="301"/>
        <v>72.206058584780052</v>
      </c>
      <c r="FH237" s="59">
        <f t="shared" si="302"/>
        <v>1.9523838524822246</v>
      </c>
      <c r="FI237" s="59">
        <f t="shared" si="303"/>
        <v>10.47281995577862</v>
      </c>
      <c r="FJ237" s="59">
        <f t="shared" si="304"/>
        <v>14.9996832042157</v>
      </c>
      <c r="FK237" s="59">
        <f t="shared" si="305"/>
        <v>2.7269319646183808E-2</v>
      </c>
      <c r="FL237" s="59">
        <f t="shared" si="306"/>
        <v>0.34178508309721967</v>
      </c>
      <c r="FM237" s="59">
        <f t="shared" si="307"/>
        <v>27.930179790694996</v>
      </c>
      <c r="FN237" s="59" t="str">
        <f t="shared" si="308"/>
        <v/>
      </c>
      <c r="FO237" s="59" t="str">
        <f t="shared" si="309"/>
        <v/>
      </c>
      <c r="FP237" s="59">
        <f t="shared" si="310"/>
        <v>0.58316242848472666</v>
      </c>
      <c r="FQ237" s="66">
        <f t="shared" si="311"/>
        <v>71.486657780820266</v>
      </c>
      <c r="FR237" s="331">
        <f t="shared" si="331"/>
        <v>-2.483548054531411E-2</v>
      </c>
      <c r="FS237" s="331">
        <f t="shared" si="312"/>
        <v>2.483548054531411E-2</v>
      </c>
      <c r="FT237" s="400">
        <f t="shared" si="313"/>
        <v>0</v>
      </c>
      <c r="FU237" s="400">
        <f t="shared" si="314"/>
        <v>1</v>
      </c>
      <c r="FV237" s="400">
        <f t="shared" si="315"/>
        <v>0</v>
      </c>
      <c r="FW237" s="402">
        <f t="shared" si="316"/>
        <v>0</v>
      </c>
      <c r="FX237" s="222">
        <f t="shared" si="317"/>
        <v>72.206058584780052</v>
      </c>
      <c r="FY237" s="222">
        <f t="shared" si="318"/>
        <v>0</v>
      </c>
      <c r="FZ237" s="222">
        <f t="shared" si="319"/>
        <v>0</v>
      </c>
      <c r="GA237" s="221">
        <f t="shared" si="320"/>
        <v>71.486657780820266</v>
      </c>
      <c r="GB237" s="222">
        <f t="shared" si="321"/>
        <v>27.930179790694996</v>
      </c>
      <c r="GC237" s="222">
        <f t="shared" si="322"/>
        <v>0</v>
      </c>
      <c r="GD237" s="222">
        <f t="shared" si="323"/>
        <v>0</v>
      </c>
      <c r="GE237" s="222">
        <f t="shared" si="324"/>
        <v>0</v>
      </c>
      <c r="GF237" s="222">
        <f t="shared" si="325"/>
        <v>0</v>
      </c>
      <c r="GG237" s="398">
        <f t="shared" si="326"/>
        <v>0</v>
      </c>
      <c r="GH237" s="399">
        <f t="shared" si="327"/>
        <v>0</v>
      </c>
      <c r="GI237" s="398" t="str">
        <f t="shared" si="328"/>
        <v>Na</v>
      </c>
      <c r="GJ237" s="398" t="str">
        <f t="shared" si="329"/>
        <v>Cl-HCO3</v>
      </c>
    </row>
    <row r="238" spans="1:192">
      <c r="A238" s="402">
        <f t="shared" si="256"/>
        <v>233</v>
      </c>
      <c r="B238" s="64" t="s">
        <v>151</v>
      </c>
      <c r="C238" s="69" t="s">
        <v>248</v>
      </c>
      <c r="D238" s="69"/>
      <c r="E238" s="69"/>
      <c r="F238" s="408">
        <v>3464146</v>
      </c>
      <c r="G238" s="408">
        <v>5556251</v>
      </c>
      <c r="H238" s="409">
        <f t="shared" si="257"/>
        <v>464085.91160000005</v>
      </c>
      <c r="I238" s="405">
        <f t="shared" si="258"/>
        <v>5554468.2896000007</v>
      </c>
      <c r="J238" s="400">
        <v>142.47</v>
      </c>
      <c r="K238" s="400" t="s">
        <v>1356</v>
      </c>
      <c r="L238" s="19">
        <v>8</v>
      </c>
      <c r="Q238" s="399" t="s">
        <v>1373</v>
      </c>
      <c r="R238" s="399" t="s">
        <v>277</v>
      </c>
      <c r="S238" s="64" t="s">
        <v>1351</v>
      </c>
      <c r="T238" s="499" t="str">
        <f t="shared" si="259"/>
        <v>T</v>
      </c>
      <c r="U238" s="499" t="str">
        <f t="shared" si="260"/>
        <v>M</v>
      </c>
      <c r="V238" s="499" t="str">
        <f t="shared" si="261"/>
        <v>-</v>
      </c>
      <c r="W238" s="499" t="str">
        <f t="shared" si="330"/>
        <v>A</v>
      </c>
      <c r="X238" s="529" t="str">
        <f t="shared" si="255"/>
        <v>Na</v>
      </c>
      <c r="Y238" s="530" t="str">
        <f t="shared" si="252"/>
        <v>Cl-HCO3</v>
      </c>
      <c r="Z238" s="172" t="s">
        <v>1642</v>
      </c>
      <c r="AA238" s="392" t="s">
        <v>1664</v>
      </c>
      <c r="AB238" s="200">
        <v>2</v>
      </c>
      <c r="AC238" s="380" t="s">
        <v>412</v>
      </c>
      <c r="AD238" s="2" t="s">
        <v>1665</v>
      </c>
      <c r="AE238" s="404"/>
      <c r="AF238" s="391">
        <v>21</v>
      </c>
      <c r="AR238" s="384">
        <v>5741</v>
      </c>
      <c r="AS238" s="507">
        <f t="shared" si="332"/>
        <v>5740.670000000001</v>
      </c>
      <c r="AT238" s="509">
        <f t="shared" si="333"/>
        <v>-0.16126867575489742</v>
      </c>
      <c r="AU238" s="398">
        <v>1441</v>
      </c>
      <c r="AV238" s="398">
        <v>110.7</v>
      </c>
      <c r="AW238" s="399">
        <v>297.5</v>
      </c>
      <c r="AX238" s="398">
        <v>2309.6999999999998</v>
      </c>
      <c r="AY238" s="398">
        <v>27.17</v>
      </c>
      <c r="AZ238" s="172">
        <v>1432</v>
      </c>
      <c r="BB238" s="398">
        <v>72.64</v>
      </c>
      <c r="BD238" s="398">
        <v>4.68</v>
      </c>
      <c r="BE238" s="398">
        <v>7.18</v>
      </c>
      <c r="BF238" s="398">
        <v>0.46</v>
      </c>
      <c r="BM238" s="398">
        <v>37.64</v>
      </c>
      <c r="BN238" s="56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49"/>
      <c r="CG238" s="138"/>
      <c r="CH238" s="138"/>
      <c r="CI238" s="138"/>
      <c r="CJ238" s="138"/>
      <c r="CK238" s="138"/>
      <c r="CL238" s="139"/>
      <c r="CM238" s="138"/>
      <c r="CN238" s="138">
        <v>1661</v>
      </c>
      <c r="CO238" s="149"/>
      <c r="DB238" s="241"/>
      <c r="DC238" s="241"/>
      <c r="DD238" s="241"/>
      <c r="DE238" s="241"/>
      <c r="DF238" s="241"/>
      <c r="DG238" s="241"/>
      <c r="DH238" s="241"/>
      <c r="DI238" s="244"/>
      <c r="DJ238" s="244"/>
      <c r="DK238" s="244"/>
      <c r="DL238" s="244"/>
      <c r="DM238" s="244"/>
      <c r="DN238" s="244"/>
      <c r="DO238" s="244"/>
      <c r="DP238" s="244"/>
      <c r="DQ238" s="244"/>
      <c r="DR238" s="244"/>
      <c r="DS238" s="472"/>
      <c r="DT238" s="402">
        <f t="shared" si="262"/>
        <v>0</v>
      </c>
      <c r="DU238" s="100">
        <f t="shared" si="263"/>
        <v>1</v>
      </c>
      <c r="DV238" s="100">
        <f t="shared" si="264"/>
        <v>0</v>
      </c>
      <c r="DW238" s="100">
        <f t="shared" si="265"/>
        <v>0</v>
      </c>
      <c r="DX238" s="100">
        <f t="shared" si="266"/>
        <v>0</v>
      </c>
      <c r="DY238" s="229">
        <f t="shared" si="267"/>
        <v>0</v>
      </c>
      <c r="DZ238" s="100">
        <f t="shared" si="268"/>
        <v>0</v>
      </c>
      <c r="EA238" s="400">
        <f t="shared" si="269"/>
        <v>1</v>
      </c>
      <c r="EB238" s="402">
        <f t="shared" si="270"/>
        <v>0</v>
      </c>
      <c r="EC238" s="19">
        <f t="shared" si="271"/>
        <v>0</v>
      </c>
      <c r="ED238" s="19">
        <f t="shared" si="272"/>
        <v>1</v>
      </c>
      <c r="EE238" s="19">
        <f t="shared" si="273"/>
        <v>0</v>
      </c>
      <c r="EF238" s="402">
        <f t="shared" si="274"/>
        <v>0</v>
      </c>
      <c r="EG238" s="400">
        <f t="shared" si="275"/>
        <v>0</v>
      </c>
      <c r="EH238" s="400">
        <f t="shared" si="276"/>
        <v>1</v>
      </c>
      <c r="EI238" s="402">
        <f t="shared" si="277"/>
        <v>0</v>
      </c>
      <c r="EJ238" s="229">
        <f t="shared" si="278"/>
        <v>3</v>
      </c>
      <c r="EK238" s="398">
        <f t="shared" si="279"/>
        <v>1441</v>
      </c>
      <c r="EL238" s="398">
        <f t="shared" si="280"/>
        <v>72.64</v>
      </c>
      <c r="EM238" s="398">
        <f t="shared" si="281"/>
        <v>110.7</v>
      </c>
      <c r="EN238" s="398">
        <f t="shared" si="282"/>
        <v>297.5</v>
      </c>
      <c r="EO238" s="398">
        <f t="shared" si="283"/>
        <v>0.46</v>
      </c>
      <c r="EP238" s="398">
        <f t="shared" si="284"/>
        <v>7.18</v>
      </c>
      <c r="EQ238" s="398">
        <f t="shared" si="285"/>
        <v>1432</v>
      </c>
      <c r="ER238" s="398" t="str">
        <f t="shared" si="286"/>
        <v/>
      </c>
      <c r="ES238" s="398" t="str">
        <f t="shared" si="287"/>
        <v/>
      </c>
      <c r="ET238" s="398">
        <f t="shared" si="288"/>
        <v>27.17</v>
      </c>
      <c r="EU238" s="172">
        <f t="shared" si="289"/>
        <v>2309.6999999999998</v>
      </c>
      <c r="EV238" s="57">
        <f t="shared" si="290"/>
        <v>62.679971117626074</v>
      </c>
      <c r="EW238" s="57">
        <f t="shared" si="291"/>
        <v>1.8578005115089513</v>
      </c>
      <c r="EX238" s="57">
        <f t="shared" si="292"/>
        <v>9.1092367825550316</v>
      </c>
      <c r="EY238" s="57">
        <f t="shared" si="293"/>
        <v>14.846050202105893</v>
      </c>
      <c r="EZ238" s="57">
        <f t="shared" si="294"/>
        <v>1.6774546449083782E-2</v>
      </c>
      <c r="FA238" s="57">
        <f t="shared" si="295"/>
        <v>0.38571044856298686</v>
      </c>
      <c r="FB238" s="57">
        <f t="shared" si="296"/>
        <v>23.468830868723686</v>
      </c>
      <c r="FC238" s="57" t="str">
        <f t="shared" si="297"/>
        <v/>
      </c>
      <c r="FD238" s="57" t="str">
        <f t="shared" si="298"/>
        <v/>
      </c>
      <c r="FE238" s="57">
        <f t="shared" si="299"/>
        <v>0.56567280086110516</v>
      </c>
      <c r="FF238" s="56">
        <f t="shared" si="300"/>
        <v>65.148224409781946</v>
      </c>
      <c r="FG238" s="59">
        <f t="shared" si="301"/>
        <v>70.509688757238862</v>
      </c>
      <c r="FH238" s="59">
        <f t="shared" si="302"/>
        <v>2.08986911614417</v>
      </c>
      <c r="FI238" s="59">
        <f t="shared" si="303"/>
        <v>10.247124223280483</v>
      </c>
      <c r="FJ238" s="59">
        <f t="shared" si="304"/>
        <v>16.700556180225558</v>
      </c>
      <c r="FK238" s="59">
        <f t="shared" si="305"/>
        <v>1.8869952044954608E-2</v>
      </c>
      <c r="FL238" s="59">
        <f t="shared" si="306"/>
        <v>0.43389177106597909</v>
      </c>
      <c r="FM238" s="59">
        <f t="shared" si="307"/>
        <v>26.315444003729034</v>
      </c>
      <c r="FN238" s="59" t="str">
        <f t="shared" si="308"/>
        <v/>
      </c>
      <c r="FO238" s="59" t="str">
        <f t="shared" si="309"/>
        <v/>
      </c>
      <c r="FP238" s="59">
        <f t="shared" si="310"/>
        <v>0.63428515032383148</v>
      </c>
      <c r="FQ238" s="66">
        <f t="shared" si="311"/>
        <v>73.050270845947125</v>
      </c>
      <c r="FR238" s="331">
        <f t="shared" si="331"/>
        <v>-0.16126867575489742</v>
      </c>
      <c r="FS238" s="331">
        <f t="shared" si="312"/>
        <v>0.16126867575489742</v>
      </c>
      <c r="FT238" s="400">
        <f t="shared" si="313"/>
        <v>0</v>
      </c>
      <c r="FU238" s="400">
        <f t="shared" si="314"/>
        <v>1</v>
      </c>
      <c r="FV238" s="400">
        <f t="shared" si="315"/>
        <v>0</v>
      </c>
      <c r="FW238" s="402">
        <f t="shared" si="316"/>
        <v>0</v>
      </c>
      <c r="FX238" s="222">
        <f t="shared" si="317"/>
        <v>70.509688757238862</v>
      </c>
      <c r="FY238" s="222">
        <f t="shared" si="318"/>
        <v>0</v>
      </c>
      <c r="FZ238" s="222">
        <f t="shared" si="319"/>
        <v>0</v>
      </c>
      <c r="GA238" s="221">
        <f t="shared" si="320"/>
        <v>73.050270845947125</v>
      </c>
      <c r="GB238" s="222">
        <f t="shared" si="321"/>
        <v>26.315444003729034</v>
      </c>
      <c r="GC238" s="222">
        <f t="shared" si="322"/>
        <v>0</v>
      </c>
      <c r="GD238" s="222">
        <f t="shared" si="323"/>
        <v>0</v>
      </c>
      <c r="GE238" s="222">
        <f t="shared" si="324"/>
        <v>0</v>
      </c>
      <c r="GF238" s="222">
        <f t="shared" si="325"/>
        <v>0</v>
      </c>
      <c r="GG238" s="398">
        <f t="shared" si="326"/>
        <v>0</v>
      </c>
      <c r="GH238" s="399">
        <f t="shared" si="327"/>
        <v>0</v>
      </c>
      <c r="GI238" s="398" t="str">
        <f t="shared" si="328"/>
        <v>Na</v>
      </c>
      <c r="GJ238" s="398" t="str">
        <f t="shared" si="329"/>
        <v>Cl-HCO3</v>
      </c>
    </row>
    <row r="239" spans="1:192">
      <c r="A239" s="402">
        <f t="shared" si="256"/>
        <v>234</v>
      </c>
      <c r="B239" s="64" t="s">
        <v>151</v>
      </c>
      <c r="C239" s="398" t="s">
        <v>248</v>
      </c>
      <c r="F239" s="400">
        <v>3464146</v>
      </c>
      <c r="G239" s="400">
        <v>5556251</v>
      </c>
      <c r="H239" s="409">
        <f t="shared" si="257"/>
        <v>464085.91160000005</v>
      </c>
      <c r="I239" s="405">
        <f t="shared" si="258"/>
        <v>5554468.2896000007</v>
      </c>
      <c r="J239" s="400">
        <v>142.47</v>
      </c>
      <c r="K239" s="400" t="s">
        <v>1356</v>
      </c>
      <c r="L239" s="19">
        <v>8</v>
      </c>
      <c r="Q239" s="399" t="s">
        <v>1373</v>
      </c>
      <c r="R239" s="399" t="s">
        <v>277</v>
      </c>
      <c r="S239" s="64" t="s">
        <v>1351</v>
      </c>
      <c r="T239" s="499" t="str">
        <f t="shared" si="259"/>
        <v>T</v>
      </c>
      <c r="U239" s="499" t="str">
        <f t="shared" si="260"/>
        <v>M</v>
      </c>
      <c r="V239" s="499" t="str">
        <f t="shared" si="261"/>
        <v>-</v>
      </c>
      <c r="W239" s="499" t="str">
        <f t="shared" si="330"/>
        <v>A</v>
      </c>
      <c r="X239" s="529" t="str">
        <f t="shared" si="255"/>
        <v>Na</v>
      </c>
      <c r="Y239" s="530" t="str">
        <f t="shared" si="252"/>
        <v>Cl-HCO3</v>
      </c>
      <c r="AA239" s="392" t="s">
        <v>1626</v>
      </c>
      <c r="AB239" s="200">
        <v>3</v>
      </c>
      <c r="AC239" s="398" t="s">
        <v>279</v>
      </c>
      <c r="AD239" s="2" t="s">
        <v>1627</v>
      </c>
      <c r="AF239" s="391">
        <v>20.8</v>
      </c>
      <c r="AG239" s="400">
        <v>7108.920000000001</v>
      </c>
      <c r="AR239" s="69"/>
      <c r="AS239" s="507">
        <f t="shared" si="332"/>
        <v>4506.74</v>
      </c>
      <c r="AT239" s="509">
        <f t="shared" si="333"/>
        <v>-0.22014593011003397</v>
      </c>
      <c r="AU239" s="398">
        <v>1107</v>
      </c>
      <c r="AV239" s="398">
        <v>84.6</v>
      </c>
      <c r="AW239" s="399">
        <v>261</v>
      </c>
      <c r="AX239" s="398">
        <v>1774</v>
      </c>
      <c r="AY239" s="398">
        <v>23.1</v>
      </c>
      <c r="AZ239" s="172">
        <v>1198</v>
      </c>
      <c r="BB239" s="398">
        <v>51.4</v>
      </c>
      <c r="BE239" s="398">
        <v>7.3</v>
      </c>
      <c r="BG239" s="398">
        <v>0.34</v>
      </c>
      <c r="BN239" s="56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49"/>
      <c r="CG239" s="138"/>
      <c r="CH239" s="138"/>
      <c r="CI239" s="138"/>
      <c r="CJ239" s="138"/>
      <c r="CK239" s="138"/>
      <c r="CL239" s="139"/>
      <c r="CM239" s="138"/>
      <c r="CN239" s="138">
        <v>1628</v>
      </c>
      <c r="CO239" s="149"/>
      <c r="DB239" s="241"/>
      <c r="DC239" s="241"/>
      <c r="DD239" s="241"/>
      <c r="DE239" s="241"/>
      <c r="DF239" s="241"/>
      <c r="DG239" s="241"/>
      <c r="DH239" s="241"/>
      <c r="DI239" s="244"/>
      <c r="DJ239" s="244"/>
      <c r="DK239" s="244"/>
      <c r="DL239" s="244"/>
      <c r="DM239" s="244"/>
      <c r="DN239" s="244"/>
      <c r="DO239" s="244"/>
      <c r="DP239" s="244"/>
      <c r="DQ239" s="244"/>
      <c r="DR239" s="244"/>
      <c r="DS239" s="472"/>
      <c r="DT239" s="402">
        <f t="shared" si="262"/>
        <v>0</v>
      </c>
      <c r="DU239" s="100">
        <f t="shared" si="263"/>
        <v>1</v>
      </c>
      <c r="DV239" s="100">
        <f t="shared" si="264"/>
        <v>0</v>
      </c>
      <c r="DW239" s="100">
        <f t="shared" si="265"/>
        <v>0</v>
      </c>
      <c r="DX239" s="100">
        <f t="shared" si="266"/>
        <v>0</v>
      </c>
      <c r="DY239" s="229">
        <f t="shared" si="267"/>
        <v>0</v>
      </c>
      <c r="DZ239" s="100">
        <f t="shared" si="268"/>
        <v>0</v>
      </c>
      <c r="EA239" s="400">
        <f t="shared" si="269"/>
        <v>1</v>
      </c>
      <c r="EB239" s="402">
        <f t="shared" si="270"/>
        <v>0</v>
      </c>
      <c r="EC239" s="19">
        <f t="shared" si="271"/>
        <v>0</v>
      </c>
      <c r="ED239" s="19">
        <f t="shared" si="272"/>
        <v>1</v>
      </c>
      <c r="EE239" s="19">
        <f t="shared" si="273"/>
        <v>0</v>
      </c>
      <c r="EF239" s="402">
        <f t="shared" si="274"/>
        <v>0</v>
      </c>
      <c r="EG239" s="400">
        <f t="shared" si="275"/>
        <v>0</v>
      </c>
      <c r="EH239" s="400">
        <f t="shared" si="276"/>
        <v>1</v>
      </c>
      <c r="EI239" s="402">
        <f t="shared" si="277"/>
        <v>0</v>
      </c>
      <c r="EJ239" s="229">
        <f t="shared" si="278"/>
        <v>3</v>
      </c>
      <c r="EK239" s="398">
        <f t="shared" si="279"/>
        <v>1107</v>
      </c>
      <c r="EL239" s="398">
        <f t="shared" si="280"/>
        <v>51.4</v>
      </c>
      <c r="EM239" s="398">
        <f t="shared" si="281"/>
        <v>84.6</v>
      </c>
      <c r="EN239" s="398">
        <f t="shared" si="282"/>
        <v>261</v>
      </c>
      <c r="EO239" s="398" t="str">
        <f t="shared" si="283"/>
        <v/>
      </c>
      <c r="EP239" s="398">
        <f t="shared" si="284"/>
        <v>7.3</v>
      </c>
      <c r="EQ239" s="398">
        <f t="shared" si="285"/>
        <v>1198</v>
      </c>
      <c r="ER239" s="398" t="str">
        <f t="shared" si="286"/>
        <v/>
      </c>
      <c r="ES239" s="398" t="str">
        <f t="shared" si="287"/>
        <v/>
      </c>
      <c r="ET239" s="398">
        <f t="shared" si="288"/>
        <v>23.1</v>
      </c>
      <c r="EU239" s="172">
        <f t="shared" si="289"/>
        <v>1774</v>
      </c>
      <c r="EV239" s="57">
        <f t="shared" si="290"/>
        <v>48.151789054276243</v>
      </c>
      <c r="EW239" s="57">
        <f t="shared" si="291"/>
        <v>1.3145780051150895</v>
      </c>
      <c r="EX239" s="57">
        <f t="shared" si="292"/>
        <v>6.9615305492696979</v>
      </c>
      <c r="EY239" s="57">
        <f t="shared" si="293"/>
        <v>13.024602026049203</v>
      </c>
      <c r="EZ239" s="57" t="str">
        <f t="shared" si="294"/>
        <v/>
      </c>
      <c r="FA239" s="57">
        <f t="shared" si="295"/>
        <v>0.39215686274509803</v>
      </c>
      <c r="FB239" s="57">
        <f t="shared" si="296"/>
        <v>19.633840349672468</v>
      </c>
      <c r="FC239" s="57" t="str">
        <f t="shared" si="297"/>
        <v/>
      </c>
      <c r="FD239" s="57" t="str">
        <f t="shared" si="298"/>
        <v/>
      </c>
      <c r="FE239" s="57">
        <f t="shared" si="299"/>
        <v>0.48093638939608135</v>
      </c>
      <c r="FF239" s="56">
        <f t="shared" si="300"/>
        <v>50.038078582912583</v>
      </c>
      <c r="FG239" s="59">
        <f t="shared" si="301"/>
        <v>68.941264040765333</v>
      </c>
      <c r="FH239" s="59">
        <f t="shared" si="302"/>
        <v>1.8821454224819387</v>
      </c>
      <c r="FI239" s="59">
        <f t="shared" si="303"/>
        <v>9.9671626984425483</v>
      </c>
      <c r="FJ239" s="59">
        <f t="shared" si="304"/>
        <v>18.647957738218288</v>
      </c>
      <c r="FK239" s="59" t="str">
        <f t="shared" si="305"/>
        <v/>
      </c>
      <c r="FL239" s="59">
        <f t="shared" si="306"/>
        <v>0.56147010009188836</v>
      </c>
      <c r="FM239" s="59">
        <f t="shared" si="307"/>
        <v>27.987229114993067</v>
      </c>
      <c r="FN239" s="59" t="str">
        <f t="shared" si="308"/>
        <v/>
      </c>
      <c r="FO239" s="59" t="str">
        <f t="shared" si="309"/>
        <v/>
      </c>
      <c r="FP239" s="59">
        <f t="shared" si="310"/>
        <v>0.68555497447498559</v>
      </c>
      <c r="FQ239" s="66">
        <f t="shared" si="311"/>
        <v>71.327215910531933</v>
      </c>
      <c r="FR239" s="331">
        <f t="shared" si="331"/>
        <v>-0.22014593011003397</v>
      </c>
      <c r="FS239" s="331">
        <f t="shared" si="312"/>
        <v>0.22014593011003397</v>
      </c>
      <c r="FT239" s="400">
        <f t="shared" si="313"/>
        <v>0</v>
      </c>
      <c r="FU239" s="400">
        <f t="shared" si="314"/>
        <v>1</v>
      </c>
      <c r="FV239" s="400">
        <f t="shared" si="315"/>
        <v>0</v>
      </c>
      <c r="FW239" s="402">
        <f t="shared" si="316"/>
        <v>0</v>
      </c>
      <c r="FX239" s="222">
        <f t="shared" si="317"/>
        <v>68.941264040765333</v>
      </c>
      <c r="FY239" s="222">
        <f t="shared" si="318"/>
        <v>0</v>
      </c>
      <c r="FZ239" s="222">
        <f t="shared" si="319"/>
        <v>0</v>
      </c>
      <c r="GA239" s="221">
        <f t="shared" si="320"/>
        <v>71.327215910531933</v>
      </c>
      <c r="GB239" s="222">
        <f t="shared" si="321"/>
        <v>27.987229114993067</v>
      </c>
      <c r="GC239" s="222">
        <f t="shared" si="322"/>
        <v>0</v>
      </c>
      <c r="GD239" s="222">
        <f t="shared" si="323"/>
        <v>0</v>
      </c>
      <c r="GE239" s="222">
        <f t="shared" si="324"/>
        <v>0</v>
      </c>
      <c r="GF239" s="222">
        <f t="shared" si="325"/>
        <v>0</v>
      </c>
      <c r="GG239" s="398">
        <f t="shared" si="326"/>
        <v>0</v>
      </c>
      <c r="GH239" s="399">
        <f t="shared" si="327"/>
        <v>0</v>
      </c>
      <c r="GI239" s="398" t="str">
        <f t="shared" si="328"/>
        <v>Na</v>
      </c>
      <c r="GJ239" s="398" t="str">
        <f t="shared" si="329"/>
        <v>Cl-HCO3</v>
      </c>
    </row>
    <row r="240" spans="1:192" s="69" customFormat="1">
      <c r="A240" s="402">
        <f t="shared" si="256"/>
        <v>235</v>
      </c>
      <c r="B240" s="64" t="s">
        <v>151</v>
      </c>
      <c r="C240" s="398" t="s">
        <v>248</v>
      </c>
      <c r="D240" s="398"/>
      <c r="E240" s="398"/>
      <c r="F240" s="400">
        <v>3464146</v>
      </c>
      <c r="G240" s="400">
        <v>5556251</v>
      </c>
      <c r="H240" s="409">
        <f t="shared" si="257"/>
        <v>464085.91160000005</v>
      </c>
      <c r="I240" s="405">
        <f t="shared" si="258"/>
        <v>5554468.2896000007</v>
      </c>
      <c r="J240" s="400">
        <v>142.47</v>
      </c>
      <c r="K240" s="400" t="s">
        <v>1356</v>
      </c>
      <c r="L240" s="19">
        <v>8</v>
      </c>
      <c r="M240" s="19"/>
      <c r="N240" s="408"/>
      <c r="O240" s="19"/>
      <c r="P240" s="19"/>
      <c r="Q240" s="399" t="s">
        <v>1373</v>
      </c>
      <c r="R240" s="399" t="s">
        <v>277</v>
      </c>
      <c r="S240" s="64" t="s">
        <v>1351</v>
      </c>
      <c r="T240" s="499" t="str">
        <f t="shared" si="259"/>
        <v>T</v>
      </c>
      <c r="U240" s="499" t="str">
        <f t="shared" si="260"/>
        <v>M</v>
      </c>
      <c r="V240" s="499" t="str">
        <f t="shared" si="261"/>
        <v>-</v>
      </c>
      <c r="W240" s="499" t="str">
        <f t="shared" si="330"/>
        <v>A</v>
      </c>
      <c r="X240" s="529" t="str">
        <f t="shared" si="255"/>
        <v>Na</v>
      </c>
      <c r="Y240" s="530" t="str">
        <f t="shared" si="252"/>
        <v>Cl-HCO3</v>
      </c>
      <c r="Z240" s="172"/>
      <c r="AA240" s="392" t="s">
        <v>1628</v>
      </c>
      <c r="AB240" s="176">
        <v>4</v>
      </c>
      <c r="AC240" s="398" t="s">
        <v>1629</v>
      </c>
      <c r="AD240" s="2" t="s">
        <v>1627</v>
      </c>
      <c r="AE240" s="172"/>
      <c r="AF240" s="391">
        <v>22.7</v>
      </c>
      <c r="AG240" s="400">
        <v>7160</v>
      </c>
      <c r="AH240" s="400"/>
      <c r="AI240" s="391"/>
      <c r="AJ240" s="400"/>
      <c r="AK240" s="400"/>
      <c r="AL240" s="400"/>
      <c r="AM240" s="391"/>
      <c r="AN240" s="398"/>
      <c r="AO240" s="399"/>
      <c r="AP240" s="19"/>
      <c r="AQ240" s="398"/>
      <c r="AS240" s="507">
        <f t="shared" si="332"/>
        <v>4594.0599999999995</v>
      </c>
      <c r="AT240" s="509">
        <f t="shared" si="333"/>
        <v>-1.1574043163209609</v>
      </c>
      <c r="AU240" s="398">
        <v>1120</v>
      </c>
      <c r="AV240" s="398">
        <v>80.5</v>
      </c>
      <c r="AW240" s="399">
        <v>266</v>
      </c>
      <c r="AX240" s="398">
        <v>1835</v>
      </c>
      <c r="AY240" s="398">
        <v>30</v>
      </c>
      <c r="AZ240" s="172">
        <v>1201</v>
      </c>
      <c r="BA240" s="398"/>
      <c r="BB240" s="398">
        <v>52.8</v>
      </c>
      <c r="BC240" s="398"/>
      <c r="BD240" s="398"/>
      <c r="BE240" s="398">
        <v>8.4</v>
      </c>
      <c r="BF240" s="398"/>
      <c r="BG240" s="398">
        <v>0.36</v>
      </c>
      <c r="BH240" s="398"/>
      <c r="BI240" s="398"/>
      <c r="BJ240" s="398"/>
      <c r="BK240" s="398"/>
      <c r="BL240" s="399"/>
      <c r="BM240" s="398"/>
      <c r="BN240" s="56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49"/>
      <c r="CG240" s="138"/>
      <c r="CH240" s="138"/>
      <c r="CI240" s="138"/>
      <c r="CJ240" s="138"/>
      <c r="CK240" s="138"/>
      <c r="CL240" s="139"/>
      <c r="CM240" s="138"/>
      <c r="CN240" s="138">
        <v>1980</v>
      </c>
      <c r="CO240" s="149"/>
      <c r="CP240" s="398"/>
      <c r="CQ240" s="172"/>
      <c r="CR240" s="398"/>
      <c r="CS240" s="398"/>
      <c r="CT240" s="398"/>
      <c r="CU240" s="398"/>
      <c r="CV240" s="398"/>
      <c r="CW240" s="398"/>
      <c r="CX240" s="398"/>
      <c r="CY240" s="398"/>
      <c r="CZ240" s="398"/>
      <c r="DA240" s="172"/>
      <c r="DB240" s="241"/>
      <c r="DC240" s="241"/>
      <c r="DD240" s="241"/>
      <c r="DE240" s="241"/>
      <c r="DF240" s="241"/>
      <c r="DG240" s="241"/>
      <c r="DH240" s="241"/>
      <c r="DI240" s="244"/>
      <c r="DJ240" s="244"/>
      <c r="DK240" s="244"/>
      <c r="DL240" s="244"/>
      <c r="DM240" s="244"/>
      <c r="DN240" s="244"/>
      <c r="DO240" s="244"/>
      <c r="DP240" s="244"/>
      <c r="DQ240" s="244"/>
      <c r="DR240" s="244"/>
      <c r="DS240" s="472"/>
      <c r="DT240" s="402">
        <f t="shared" si="262"/>
        <v>0</v>
      </c>
      <c r="DU240" s="100">
        <f t="shared" si="263"/>
        <v>1</v>
      </c>
      <c r="DV240" s="100">
        <f t="shared" si="264"/>
        <v>0</v>
      </c>
      <c r="DW240" s="100">
        <f t="shared" si="265"/>
        <v>0</v>
      </c>
      <c r="DX240" s="100">
        <f t="shared" si="266"/>
        <v>0</v>
      </c>
      <c r="DY240" s="229">
        <f t="shared" si="267"/>
        <v>0</v>
      </c>
      <c r="DZ240" s="100">
        <f t="shared" si="268"/>
        <v>0</v>
      </c>
      <c r="EA240" s="400">
        <f t="shared" si="269"/>
        <v>1</v>
      </c>
      <c r="EB240" s="402">
        <f t="shared" si="270"/>
        <v>0</v>
      </c>
      <c r="EC240" s="19">
        <f t="shared" si="271"/>
        <v>0</v>
      </c>
      <c r="ED240" s="19">
        <f t="shared" si="272"/>
        <v>1</v>
      </c>
      <c r="EE240" s="19">
        <f t="shared" si="273"/>
        <v>0</v>
      </c>
      <c r="EF240" s="402">
        <f t="shared" si="274"/>
        <v>0</v>
      </c>
      <c r="EG240" s="400">
        <f t="shared" si="275"/>
        <v>0</v>
      </c>
      <c r="EH240" s="400">
        <f t="shared" si="276"/>
        <v>1</v>
      </c>
      <c r="EI240" s="402">
        <f t="shared" si="277"/>
        <v>0</v>
      </c>
      <c r="EJ240" s="229">
        <f t="shared" si="278"/>
        <v>3</v>
      </c>
      <c r="EK240" s="398">
        <f t="shared" si="279"/>
        <v>1120</v>
      </c>
      <c r="EL240" s="398">
        <f t="shared" si="280"/>
        <v>52.8</v>
      </c>
      <c r="EM240" s="398">
        <f t="shared" si="281"/>
        <v>80.5</v>
      </c>
      <c r="EN240" s="398">
        <f t="shared" si="282"/>
        <v>266</v>
      </c>
      <c r="EO240" s="398" t="str">
        <f t="shared" si="283"/>
        <v/>
      </c>
      <c r="EP240" s="398">
        <f t="shared" si="284"/>
        <v>8.4</v>
      </c>
      <c r="EQ240" s="398">
        <f t="shared" si="285"/>
        <v>1201</v>
      </c>
      <c r="ER240" s="398" t="str">
        <f t="shared" si="286"/>
        <v/>
      </c>
      <c r="ES240" s="398" t="str">
        <f t="shared" si="287"/>
        <v/>
      </c>
      <c r="ET240" s="398">
        <f t="shared" si="288"/>
        <v>30</v>
      </c>
      <c r="EU240" s="172">
        <f t="shared" si="289"/>
        <v>1835</v>
      </c>
      <c r="EV240" s="57">
        <f t="shared" si="290"/>
        <v>48.717257218418602</v>
      </c>
      <c r="EW240" s="57">
        <f t="shared" si="291"/>
        <v>1.3503836317135549</v>
      </c>
      <c r="EX240" s="57">
        <f t="shared" si="292"/>
        <v>6.6241514091750675</v>
      </c>
      <c r="EY240" s="57">
        <f t="shared" si="293"/>
        <v>13.274115474824091</v>
      </c>
      <c r="EZ240" s="57" t="str">
        <f t="shared" si="294"/>
        <v/>
      </c>
      <c r="FA240" s="57">
        <f t="shared" si="295"/>
        <v>0.45124899274778407</v>
      </c>
      <c r="FB240" s="57">
        <f t="shared" si="296"/>
        <v>19.683006894788509</v>
      </c>
      <c r="FC240" s="57" t="str">
        <f t="shared" si="297"/>
        <v/>
      </c>
      <c r="FD240" s="57" t="str">
        <f t="shared" si="298"/>
        <v/>
      </c>
      <c r="FE240" s="57">
        <f t="shared" si="299"/>
        <v>0.62459271350140433</v>
      </c>
      <c r="FF240" s="56">
        <f t="shared" si="300"/>
        <v>51.758666403407318</v>
      </c>
      <c r="FG240" s="59">
        <f t="shared" si="301"/>
        <v>69.183789125956878</v>
      </c>
      <c r="FH240" s="59">
        <f t="shared" si="302"/>
        <v>1.9176912196997253</v>
      </c>
      <c r="FI240" s="59">
        <f t="shared" si="303"/>
        <v>9.4070134567738766</v>
      </c>
      <c r="FJ240" s="59">
        <f t="shared" si="304"/>
        <v>18.850683685382595</v>
      </c>
      <c r="FK240" s="59" t="str">
        <f t="shared" si="305"/>
        <v/>
      </c>
      <c r="FL240" s="59">
        <f t="shared" si="306"/>
        <v>0.64082251218691533</v>
      </c>
      <c r="FM240" s="59">
        <f t="shared" si="307"/>
        <v>27.312372326316613</v>
      </c>
      <c r="FN240" s="59" t="str">
        <f t="shared" si="308"/>
        <v/>
      </c>
      <c r="FO240" s="59" t="str">
        <f t="shared" si="309"/>
        <v/>
      </c>
      <c r="FP240" s="59">
        <f t="shared" si="310"/>
        <v>0.86669220991694695</v>
      </c>
      <c r="FQ240" s="66">
        <f t="shared" si="311"/>
        <v>71.820935463766446</v>
      </c>
      <c r="FR240" s="331">
        <f t="shared" si="331"/>
        <v>-1.1574043163209609</v>
      </c>
      <c r="FS240" s="331">
        <f t="shared" si="312"/>
        <v>1.1574043163209609</v>
      </c>
      <c r="FT240" s="400">
        <f t="shared" si="313"/>
        <v>0</v>
      </c>
      <c r="FU240" s="400">
        <f t="shared" si="314"/>
        <v>1</v>
      </c>
      <c r="FV240" s="400">
        <f t="shared" si="315"/>
        <v>0</v>
      </c>
      <c r="FW240" s="402">
        <f t="shared" si="316"/>
        <v>0</v>
      </c>
      <c r="FX240" s="222">
        <f t="shared" si="317"/>
        <v>69.183789125956878</v>
      </c>
      <c r="FY240" s="222">
        <f t="shared" si="318"/>
        <v>0</v>
      </c>
      <c r="FZ240" s="222">
        <f t="shared" si="319"/>
        <v>0</v>
      </c>
      <c r="GA240" s="221">
        <f t="shared" si="320"/>
        <v>71.820935463766446</v>
      </c>
      <c r="GB240" s="222">
        <f t="shared" si="321"/>
        <v>27.312372326316613</v>
      </c>
      <c r="GC240" s="222">
        <f t="shared" si="322"/>
        <v>0</v>
      </c>
      <c r="GD240" s="222">
        <f t="shared" si="323"/>
        <v>0</v>
      </c>
      <c r="GE240" s="222">
        <f t="shared" si="324"/>
        <v>0</v>
      </c>
      <c r="GF240" s="222">
        <f t="shared" si="325"/>
        <v>0</v>
      </c>
      <c r="GG240" s="398">
        <f t="shared" si="326"/>
        <v>0</v>
      </c>
      <c r="GH240" s="399">
        <f t="shared" si="327"/>
        <v>0</v>
      </c>
      <c r="GI240" s="398" t="str">
        <f t="shared" si="328"/>
        <v>Na</v>
      </c>
      <c r="GJ240" s="398" t="str">
        <f t="shared" si="329"/>
        <v>Cl-HCO3</v>
      </c>
    </row>
    <row r="241" spans="1:192">
      <c r="A241" s="402">
        <f t="shared" si="256"/>
        <v>236</v>
      </c>
      <c r="B241" s="64" t="s">
        <v>151</v>
      </c>
      <c r="C241" s="398" t="s">
        <v>248</v>
      </c>
      <c r="F241" s="400">
        <v>3464146</v>
      </c>
      <c r="G241" s="400">
        <v>5556251</v>
      </c>
      <c r="H241" s="409">
        <f t="shared" si="257"/>
        <v>464085.91160000005</v>
      </c>
      <c r="I241" s="405">
        <f t="shared" si="258"/>
        <v>5554468.2896000007</v>
      </c>
      <c r="J241" s="400">
        <v>142.47</v>
      </c>
      <c r="K241" s="400" t="s">
        <v>1356</v>
      </c>
      <c r="L241" s="19">
        <v>8</v>
      </c>
      <c r="Q241" s="399" t="s">
        <v>1373</v>
      </c>
      <c r="R241" s="399" t="s">
        <v>277</v>
      </c>
      <c r="S241" s="64" t="s">
        <v>1351</v>
      </c>
      <c r="T241" s="499" t="str">
        <f t="shared" si="259"/>
        <v>T</v>
      </c>
      <c r="U241" s="499" t="str">
        <f t="shared" si="260"/>
        <v>M</v>
      </c>
      <c r="V241" s="499" t="str">
        <f t="shared" si="261"/>
        <v>-</v>
      </c>
      <c r="W241" s="499" t="str">
        <f t="shared" si="330"/>
        <v>A</v>
      </c>
      <c r="X241" s="529" t="str">
        <f t="shared" si="255"/>
        <v>Na</v>
      </c>
      <c r="Y241" s="530" t="str">
        <f t="shared" si="252"/>
        <v>Cl-HCO3</v>
      </c>
      <c r="AA241" s="192">
        <v>37229</v>
      </c>
      <c r="AB241" s="200">
        <v>5</v>
      </c>
      <c r="AC241" s="398" t="s">
        <v>279</v>
      </c>
      <c r="AD241" s="2" t="s">
        <v>1630</v>
      </c>
      <c r="AE241" s="61" t="s">
        <v>1631</v>
      </c>
      <c r="AF241" s="391">
        <v>22.7</v>
      </c>
      <c r="AG241" s="400">
        <v>8230</v>
      </c>
      <c r="AH241" s="396">
        <v>5.88</v>
      </c>
      <c r="AJ241" s="400">
        <v>1.0023</v>
      </c>
      <c r="AK241" s="400">
        <v>20</v>
      </c>
      <c r="AM241" s="397">
        <v>0.33</v>
      </c>
      <c r="AR241" s="69"/>
      <c r="AS241" s="507">
        <f t="shared" si="332"/>
        <v>5496.6391649999987</v>
      </c>
      <c r="AT241" s="509">
        <f t="shared" si="333"/>
        <v>0.10090520526903385</v>
      </c>
      <c r="AU241" s="398">
        <v>1440</v>
      </c>
      <c r="AV241" s="398">
        <v>91.7</v>
      </c>
      <c r="AW241" s="399">
        <v>264</v>
      </c>
      <c r="AX241" s="398">
        <v>2252</v>
      </c>
      <c r="AY241" s="398">
        <v>25</v>
      </c>
      <c r="AZ241" s="172">
        <v>1301</v>
      </c>
      <c r="BA241" s="398">
        <v>2.2999999999999998</v>
      </c>
      <c r="BB241" s="398">
        <v>71</v>
      </c>
      <c r="BC241" s="398">
        <v>3.8</v>
      </c>
      <c r="BD241" s="398">
        <v>2.4</v>
      </c>
      <c r="BE241" s="398">
        <v>6.4</v>
      </c>
      <c r="BF241" s="398">
        <v>0.53</v>
      </c>
      <c r="BG241" s="398">
        <v>0.33</v>
      </c>
      <c r="BH241" s="398">
        <v>1.9</v>
      </c>
      <c r="BI241" s="398">
        <v>0.03</v>
      </c>
      <c r="BM241" s="398">
        <v>32.299999999999997</v>
      </c>
      <c r="BN241" s="56">
        <v>1.488165</v>
      </c>
      <c r="BO241" s="138"/>
      <c r="BP241" s="138"/>
      <c r="BQ241" s="138">
        <v>70</v>
      </c>
      <c r="BR241" s="138">
        <v>360</v>
      </c>
      <c r="BS241" s="138"/>
      <c r="BT241" s="138"/>
      <c r="BU241" s="138"/>
      <c r="BV241" s="138"/>
      <c r="BW241" s="138"/>
      <c r="BX241" s="138">
        <v>5</v>
      </c>
      <c r="BY241" s="138"/>
      <c r="BZ241" s="138"/>
      <c r="CA241" s="138"/>
      <c r="CB241" s="138"/>
      <c r="CC241" s="138"/>
      <c r="CD241" s="138"/>
      <c r="CE241" s="138"/>
      <c r="CF241" s="149"/>
      <c r="CG241" s="138"/>
      <c r="CH241" s="138"/>
      <c r="CI241" s="138"/>
      <c r="CJ241" s="138"/>
      <c r="CK241" s="138"/>
      <c r="CL241" s="139">
        <v>26</v>
      </c>
      <c r="CM241" s="138"/>
      <c r="CN241" s="138">
        <v>1670</v>
      </c>
      <c r="CO241" s="149"/>
      <c r="DB241" s="241"/>
      <c r="DC241" s="241"/>
      <c r="DD241" s="241"/>
      <c r="DE241" s="241"/>
      <c r="DF241" s="241"/>
      <c r="DG241" s="241"/>
      <c r="DH241" s="241"/>
      <c r="DI241" s="244"/>
      <c r="DJ241" s="244"/>
      <c r="DK241" s="244"/>
      <c r="DL241" s="244"/>
      <c r="DM241" s="244"/>
      <c r="DN241" s="244"/>
      <c r="DO241" s="244"/>
      <c r="DP241" s="244"/>
      <c r="DQ241" s="244"/>
      <c r="DR241" s="244"/>
      <c r="DS241" s="472"/>
      <c r="DT241" s="402">
        <f t="shared" si="262"/>
        <v>0</v>
      </c>
      <c r="DU241" s="100">
        <f t="shared" si="263"/>
        <v>1</v>
      </c>
      <c r="DV241" s="100">
        <f t="shared" si="264"/>
        <v>0</v>
      </c>
      <c r="DW241" s="100">
        <f t="shared" si="265"/>
        <v>0</v>
      </c>
      <c r="DX241" s="100">
        <f t="shared" si="266"/>
        <v>0</v>
      </c>
      <c r="DY241" s="229">
        <f t="shared" si="267"/>
        <v>0</v>
      </c>
      <c r="DZ241" s="100">
        <f t="shared" si="268"/>
        <v>0</v>
      </c>
      <c r="EA241" s="400">
        <f t="shared" si="269"/>
        <v>1</v>
      </c>
      <c r="EB241" s="402">
        <f t="shared" si="270"/>
        <v>0</v>
      </c>
      <c r="EC241" s="19">
        <f t="shared" si="271"/>
        <v>0</v>
      </c>
      <c r="ED241" s="19">
        <f t="shared" si="272"/>
        <v>1</v>
      </c>
      <c r="EE241" s="19">
        <f t="shared" si="273"/>
        <v>0</v>
      </c>
      <c r="EF241" s="402">
        <f t="shared" si="274"/>
        <v>0</v>
      </c>
      <c r="EG241" s="400">
        <f t="shared" si="275"/>
        <v>0</v>
      </c>
      <c r="EH241" s="400">
        <f t="shared" si="276"/>
        <v>1</v>
      </c>
      <c r="EI241" s="402">
        <f t="shared" si="277"/>
        <v>0</v>
      </c>
      <c r="EJ241" s="229">
        <f t="shared" si="278"/>
        <v>3</v>
      </c>
      <c r="EK241" s="398">
        <f t="shared" si="279"/>
        <v>1440</v>
      </c>
      <c r="EL241" s="398">
        <f t="shared" si="280"/>
        <v>71</v>
      </c>
      <c r="EM241" s="398">
        <f t="shared" si="281"/>
        <v>91.7</v>
      </c>
      <c r="EN241" s="398">
        <f t="shared" si="282"/>
        <v>264</v>
      </c>
      <c r="EO241" s="398">
        <f t="shared" si="283"/>
        <v>0.53</v>
      </c>
      <c r="EP241" s="398">
        <f t="shared" si="284"/>
        <v>6.4</v>
      </c>
      <c r="EQ241" s="398">
        <f t="shared" si="285"/>
        <v>1301</v>
      </c>
      <c r="ER241" s="398" t="str">
        <f t="shared" si="286"/>
        <v/>
      </c>
      <c r="ES241" s="398" t="str">
        <f t="shared" si="287"/>
        <v/>
      </c>
      <c r="ET241" s="398">
        <f t="shared" si="288"/>
        <v>25</v>
      </c>
      <c r="EU241" s="172">
        <f t="shared" si="289"/>
        <v>2252</v>
      </c>
      <c r="EV241" s="57">
        <f t="shared" si="290"/>
        <v>62.6364735665382</v>
      </c>
      <c r="EW241" s="57">
        <f t="shared" si="291"/>
        <v>1.8158567774936061</v>
      </c>
      <c r="EX241" s="57">
        <f t="shared" si="292"/>
        <v>7.545772474799425</v>
      </c>
      <c r="EY241" s="57">
        <f t="shared" si="293"/>
        <v>13.174310095314135</v>
      </c>
      <c r="EZ241" s="57">
        <f t="shared" si="294"/>
        <v>1.9327194821770442E-2</v>
      </c>
      <c r="FA241" s="57">
        <f t="shared" si="295"/>
        <v>0.34380875637926406</v>
      </c>
      <c r="FB241" s="57">
        <f t="shared" si="296"/>
        <v>21.321891731989886</v>
      </c>
      <c r="FC241" s="57" t="str">
        <f t="shared" si="297"/>
        <v/>
      </c>
      <c r="FD241" s="57" t="str">
        <f t="shared" si="298"/>
        <v/>
      </c>
      <c r="FE241" s="57">
        <f t="shared" si="299"/>
        <v>0.52049392791783688</v>
      </c>
      <c r="FF241" s="56">
        <f t="shared" si="300"/>
        <v>63.520717569740214</v>
      </c>
      <c r="FG241" s="59">
        <f t="shared" si="301"/>
        <v>73.228586707432157</v>
      </c>
      <c r="FH241" s="59">
        <f t="shared" si="302"/>
        <v>2.1229264341919438</v>
      </c>
      <c r="FI241" s="59">
        <f t="shared" si="303"/>
        <v>8.8217969895514354</v>
      </c>
      <c r="FJ241" s="59">
        <f t="shared" si="304"/>
        <v>15.402145973311846</v>
      </c>
      <c r="FK241" s="59">
        <f t="shared" si="305"/>
        <v>2.2595511548299189E-2</v>
      </c>
      <c r="FL241" s="59">
        <f t="shared" si="306"/>
        <v>0.40194838396431182</v>
      </c>
      <c r="FM241" s="59">
        <f t="shared" si="307"/>
        <v>24.977877941748094</v>
      </c>
      <c r="FN241" s="59" t="str">
        <f t="shared" si="308"/>
        <v/>
      </c>
      <c r="FO241" s="59" t="str">
        <f t="shared" si="309"/>
        <v/>
      </c>
      <c r="FP241" s="59">
        <f t="shared" si="310"/>
        <v>0.60974110385558389</v>
      </c>
      <c r="FQ241" s="66">
        <f t="shared" si="311"/>
        <v>74.412380954396326</v>
      </c>
      <c r="FR241" s="331">
        <f t="shared" si="331"/>
        <v>0.10090520526903385</v>
      </c>
      <c r="FS241" s="331">
        <f t="shared" si="312"/>
        <v>0.10090520526903385</v>
      </c>
      <c r="FT241" s="400">
        <f t="shared" si="313"/>
        <v>0</v>
      </c>
      <c r="FU241" s="400">
        <f t="shared" si="314"/>
        <v>1</v>
      </c>
      <c r="FV241" s="400">
        <f t="shared" si="315"/>
        <v>0</v>
      </c>
      <c r="FW241" s="402">
        <f t="shared" si="316"/>
        <v>0</v>
      </c>
      <c r="FX241" s="222">
        <f t="shared" si="317"/>
        <v>73.228586707432157</v>
      </c>
      <c r="FY241" s="222">
        <f t="shared" si="318"/>
        <v>0</v>
      </c>
      <c r="FZ241" s="222">
        <f t="shared" si="319"/>
        <v>0</v>
      </c>
      <c r="GA241" s="221">
        <f t="shared" si="320"/>
        <v>74.412380954396326</v>
      </c>
      <c r="GB241" s="222">
        <f t="shared" si="321"/>
        <v>24.977877941748094</v>
      </c>
      <c r="GC241" s="222">
        <f t="shared" si="322"/>
        <v>0</v>
      </c>
      <c r="GD241" s="222">
        <f t="shared" si="323"/>
        <v>0</v>
      </c>
      <c r="GE241" s="222">
        <f t="shared" si="324"/>
        <v>0</v>
      </c>
      <c r="GF241" s="222">
        <f t="shared" si="325"/>
        <v>0</v>
      </c>
      <c r="GG241" s="398">
        <f t="shared" si="326"/>
        <v>0</v>
      </c>
      <c r="GH241" s="399">
        <f t="shared" si="327"/>
        <v>0</v>
      </c>
      <c r="GI241" s="398" t="str">
        <f t="shared" si="328"/>
        <v>Na</v>
      </c>
      <c r="GJ241" s="398" t="str">
        <f t="shared" si="329"/>
        <v>Cl-HCO3</v>
      </c>
    </row>
    <row r="242" spans="1:192" s="69" customFormat="1">
      <c r="A242" s="402">
        <f t="shared" si="256"/>
        <v>237</v>
      </c>
      <c r="B242" s="64" t="s">
        <v>151</v>
      </c>
      <c r="C242" s="398" t="s">
        <v>248</v>
      </c>
      <c r="D242" s="398"/>
      <c r="E242" s="398"/>
      <c r="F242" s="400">
        <v>3464146</v>
      </c>
      <c r="G242" s="400">
        <v>5556251</v>
      </c>
      <c r="H242" s="409">
        <f t="shared" si="257"/>
        <v>464085.91160000005</v>
      </c>
      <c r="I242" s="405">
        <f t="shared" si="258"/>
        <v>5554468.2896000007</v>
      </c>
      <c r="J242" s="400">
        <v>142.47</v>
      </c>
      <c r="K242" s="400" t="s">
        <v>1356</v>
      </c>
      <c r="L242" s="19">
        <v>8</v>
      </c>
      <c r="M242" s="19"/>
      <c r="N242" s="408"/>
      <c r="O242" s="19"/>
      <c r="P242" s="19"/>
      <c r="Q242" s="399" t="s">
        <v>1373</v>
      </c>
      <c r="R242" s="399" t="s">
        <v>277</v>
      </c>
      <c r="S242" s="64" t="s">
        <v>1351</v>
      </c>
      <c r="T242" s="499" t="str">
        <f t="shared" si="259"/>
        <v>T</v>
      </c>
      <c r="U242" s="499" t="str">
        <f t="shared" si="260"/>
        <v>M</v>
      </c>
      <c r="V242" s="499" t="str">
        <f t="shared" si="261"/>
        <v>-</v>
      </c>
      <c r="W242" s="499" t="str">
        <f t="shared" si="330"/>
        <v>A</v>
      </c>
      <c r="X242" s="529" t="str">
        <f t="shared" si="255"/>
        <v>Na</v>
      </c>
      <c r="Y242" s="530" t="str">
        <f t="shared" si="252"/>
        <v>Cl-HCO3</v>
      </c>
      <c r="Z242" s="404" t="s">
        <v>1642</v>
      </c>
      <c r="AA242" s="193">
        <v>42529</v>
      </c>
      <c r="AB242" s="200">
        <v>6</v>
      </c>
      <c r="AC242" s="398" t="s">
        <v>279</v>
      </c>
      <c r="AD242" s="91" t="s">
        <v>1045</v>
      </c>
      <c r="AE242" s="404"/>
      <c r="AF242" s="392">
        <v>20.3</v>
      </c>
      <c r="AG242" s="408"/>
      <c r="AH242" s="408">
        <v>5.9</v>
      </c>
      <c r="AI242" s="392"/>
      <c r="AJ242" s="408"/>
      <c r="AK242" s="408"/>
      <c r="AL242" s="408"/>
      <c r="AM242" s="392"/>
      <c r="AO242" s="401"/>
      <c r="AP242" s="171"/>
      <c r="AR242" s="69">
        <v>4344</v>
      </c>
      <c r="AS242" s="507">
        <f t="shared" si="332"/>
        <v>4343.1869999999981</v>
      </c>
      <c r="AT242" s="509">
        <f t="shared" si="333"/>
        <v>-0.60644078780491406</v>
      </c>
      <c r="AU242" s="69">
        <v>1060</v>
      </c>
      <c r="AV242" s="69">
        <v>78.2</v>
      </c>
      <c r="AW242" s="401">
        <v>242</v>
      </c>
      <c r="AX242" s="401">
        <v>1720</v>
      </c>
      <c r="AY242" s="401">
        <v>22</v>
      </c>
      <c r="AZ242" s="70">
        <v>1112</v>
      </c>
      <c r="BA242" s="69">
        <v>1.4</v>
      </c>
      <c r="BB242" s="69">
        <v>53.9</v>
      </c>
      <c r="BC242" s="69">
        <v>2.8</v>
      </c>
      <c r="BD242" s="69">
        <v>1.7</v>
      </c>
      <c r="BE242" s="401">
        <v>6.9</v>
      </c>
      <c r="BF242" s="401">
        <v>0.53</v>
      </c>
      <c r="BG242" s="401">
        <v>0.32</v>
      </c>
      <c r="BH242" s="401">
        <v>1.5</v>
      </c>
      <c r="BI242" s="401">
        <v>1.9E-2</v>
      </c>
      <c r="BJ242" s="69" t="s">
        <v>1404</v>
      </c>
      <c r="BK242" s="69" t="s">
        <v>1393</v>
      </c>
      <c r="BL242" s="401"/>
      <c r="BM242" s="69">
        <v>38.9</v>
      </c>
      <c r="BN242" s="339">
        <v>0.97</v>
      </c>
      <c r="BO242" s="143"/>
      <c r="BP242" s="143"/>
      <c r="BQ242" s="143">
        <v>48</v>
      </c>
      <c r="BR242" s="143"/>
      <c r="BS242" s="143"/>
      <c r="BT242" s="143"/>
      <c r="BU242" s="143"/>
      <c r="BV242" s="143"/>
      <c r="BW242" s="143"/>
      <c r="BX242" s="143" t="s">
        <v>457</v>
      </c>
      <c r="BY242" s="143"/>
      <c r="BZ242" s="143"/>
      <c r="CA242" s="143"/>
      <c r="CB242" s="143"/>
      <c r="CC242" s="143"/>
      <c r="CD242" s="143"/>
      <c r="CE242" s="143"/>
      <c r="CF242" s="141"/>
      <c r="CG242" s="143"/>
      <c r="CH242" s="143"/>
      <c r="CI242" s="143"/>
      <c r="CJ242" s="143"/>
      <c r="CK242" s="143"/>
      <c r="CL242" s="144"/>
      <c r="CM242" s="143"/>
      <c r="CN242" s="143">
        <v>1730</v>
      </c>
      <c r="CO242" s="141"/>
      <c r="CQ242" s="70"/>
      <c r="DA242" s="70"/>
      <c r="DB242" s="182"/>
      <c r="DC242" s="182"/>
      <c r="DD242" s="182"/>
      <c r="DE242" s="182"/>
      <c r="DF242" s="182"/>
      <c r="DG242" s="182"/>
      <c r="DH242" s="182"/>
      <c r="DI242" s="180"/>
      <c r="DJ242" s="180"/>
      <c r="DK242" s="180"/>
      <c r="DL242" s="180"/>
      <c r="DM242" s="180"/>
      <c r="DN242" s="180"/>
      <c r="DO242" s="180"/>
      <c r="DP242" s="180"/>
      <c r="DQ242" s="180"/>
      <c r="DR242" s="180"/>
      <c r="DS242" s="181"/>
      <c r="DT242" s="402">
        <f t="shared" si="262"/>
        <v>0</v>
      </c>
      <c r="DU242" s="100">
        <f t="shared" si="263"/>
        <v>1</v>
      </c>
      <c r="DV242" s="100">
        <f t="shared" si="264"/>
        <v>0</v>
      </c>
      <c r="DW242" s="100">
        <f t="shared" si="265"/>
        <v>0</v>
      </c>
      <c r="DX242" s="100">
        <f t="shared" si="266"/>
        <v>0</v>
      </c>
      <c r="DY242" s="229">
        <f t="shared" si="267"/>
        <v>0</v>
      </c>
      <c r="DZ242" s="100">
        <f t="shared" si="268"/>
        <v>0</v>
      </c>
      <c r="EA242" s="400">
        <f t="shared" si="269"/>
        <v>1</v>
      </c>
      <c r="EB242" s="402">
        <f t="shared" si="270"/>
        <v>0</v>
      </c>
      <c r="EC242" s="19">
        <f t="shared" si="271"/>
        <v>0</v>
      </c>
      <c r="ED242" s="19">
        <f t="shared" si="272"/>
        <v>1</v>
      </c>
      <c r="EE242" s="19">
        <f t="shared" si="273"/>
        <v>0</v>
      </c>
      <c r="EF242" s="402">
        <f t="shared" si="274"/>
        <v>0</v>
      </c>
      <c r="EG242" s="400">
        <f t="shared" si="275"/>
        <v>0</v>
      </c>
      <c r="EH242" s="400">
        <f t="shared" si="276"/>
        <v>1</v>
      </c>
      <c r="EI242" s="402">
        <f t="shared" si="277"/>
        <v>0</v>
      </c>
      <c r="EJ242" s="229">
        <f t="shared" si="278"/>
        <v>3</v>
      </c>
      <c r="EK242" s="398">
        <f t="shared" si="279"/>
        <v>1060</v>
      </c>
      <c r="EL242" s="398">
        <f t="shared" si="280"/>
        <v>53.9</v>
      </c>
      <c r="EM242" s="398">
        <f t="shared" si="281"/>
        <v>78.2</v>
      </c>
      <c r="EN242" s="398">
        <f t="shared" si="282"/>
        <v>242</v>
      </c>
      <c r="EO242" s="398">
        <f t="shared" si="283"/>
        <v>0.53</v>
      </c>
      <c r="EP242" s="398">
        <f t="shared" si="284"/>
        <v>6.9</v>
      </c>
      <c r="EQ242" s="398">
        <f t="shared" si="285"/>
        <v>1112</v>
      </c>
      <c r="ER242" s="398" t="str">
        <f t="shared" si="286"/>
        <v/>
      </c>
      <c r="ES242" s="398" t="str">
        <f t="shared" si="287"/>
        <v/>
      </c>
      <c r="ET242" s="398">
        <f t="shared" si="288"/>
        <v>22</v>
      </c>
      <c r="EU242" s="172">
        <f t="shared" si="289"/>
        <v>1720</v>
      </c>
      <c r="EV242" s="57">
        <f t="shared" si="290"/>
        <v>46.107404153146177</v>
      </c>
      <c r="EW242" s="57">
        <f t="shared" si="291"/>
        <v>1.3785166240409206</v>
      </c>
      <c r="EX242" s="57">
        <f t="shared" si="292"/>
        <v>6.4348899403414945</v>
      </c>
      <c r="EY242" s="57">
        <f t="shared" si="293"/>
        <v>12.076450920704625</v>
      </c>
      <c r="EZ242" s="57">
        <f t="shared" si="294"/>
        <v>1.9327194821770442E-2</v>
      </c>
      <c r="FA242" s="57">
        <f t="shared" si="295"/>
        <v>0.37066881547139408</v>
      </c>
      <c r="FB242" s="57">
        <f t="shared" si="296"/>
        <v>18.224399389679288</v>
      </c>
      <c r="FC242" s="57" t="str">
        <f t="shared" si="297"/>
        <v/>
      </c>
      <c r="FD242" s="57" t="str">
        <f t="shared" si="298"/>
        <v/>
      </c>
      <c r="FE242" s="57">
        <f t="shared" si="299"/>
        <v>0.45803465656769649</v>
      </c>
      <c r="FF242" s="56">
        <f t="shared" si="300"/>
        <v>48.51493526640904</v>
      </c>
      <c r="FG242" s="59">
        <f t="shared" si="301"/>
        <v>69.452189751913394</v>
      </c>
      <c r="FH242" s="59">
        <f t="shared" si="302"/>
        <v>2.0764777351388606</v>
      </c>
      <c r="FI242" s="59">
        <f t="shared" si="303"/>
        <v>9.6929594146058733</v>
      </c>
      <c r="FJ242" s="59">
        <f t="shared" si="304"/>
        <v>18.190916974822034</v>
      </c>
      <c r="FK242" s="59">
        <f t="shared" si="305"/>
        <v>2.9112807948920384E-2</v>
      </c>
      <c r="FL242" s="59">
        <f t="shared" si="306"/>
        <v>0.55834331557092409</v>
      </c>
      <c r="FM242" s="59">
        <f t="shared" si="307"/>
        <v>27.120703646722799</v>
      </c>
      <c r="FN242" s="59" t="str">
        <f t="shared" si="308"/>
        <v/>
      </c>
      <c r="FO242" s="59" t="str">
        <f t="shared" si="309"/>
        <v/>
      </c>
      <c r="FP242" s="59">
        <f t="shared" si="310"/>
        <v>0.6816258750198273</v>
      </c>
      <c r="FQ242" s="66">
        <f t="shared" si="311"/>
        <v>72.197670478257379</v>
      </c>
      <c r="FR242" s="331">
        <f t="shared" si="331"/>
        <v>-0.60644078780491406</v>
      </c>
      <c r="FS242" s="331">
        <f t="shared" si="312"/>
        <v>0.60644078780491406</v>
      </c>
      <c r="FT242" s="400">
        <f t="shared" si="313"/>
        <v>0</v>
      </c>
      <c r="FU242" s="400">
        <f t="shared" si="314"/>
        <v>1</v>
      </c>
      <c r="FV242" s="400">
        <f t="shared" si="315"/>
        <v>0</v>
      </c>
      <c r="FW242" s="402">
        <f t="shared" si="316"/>
        <v>0</v>
      </c>
      <c r="FX242" s="222">
        <f t="shared" si="317"/>
        <v>69.452189751913394</v>
      </c>
      <c r="FY242" s="222">
        <f t="shared" si="318"/>
        <v>0</v>
      </c>
      <c r="FZ242" s="222">
        <f t="shared" si="319"/>
        <v>0</v>
      </c>
      <c r="GA242" s="221">
        <f t="shared" si="320"/>
        <v>72.197670478257379</v>
      </c>
      <c r="GB242" s="222">
        <f t="shared" si="321"/>
        <v>27.120703646722799</v>
      </c>
      <c r="GC242" s="222">
        <f t="shared" si="322"/>
        <v>0</v>
      </c>
      <c r="GD242" s="222">
        <f t="shared" si="323"/>
        <v>0</v>
      </c>
      <c r="GE242" s="222">
        <f t="shared" si="324"/>
        <v>0</v>
      </c>
      <c r="GF242" s="222">
        <f t="shared" si="325"/>
        <v>0</v>
      </c>
      <c r="GG242" s="398">
        <f t="shared" si="326"/>
        <v>0</v>
      </c>
      <c r="GH242" s="399">
        <f t="shared" si="327"/>
        <v>0</v>
      </c>
      <c r="GI242" s="398" t="str">
        <f t="shared" si="328"/>
        <v>Na</v>
      </c>
      <c r="GJ242" s="398" t="str">
        <f t="shared" si="329"/>
        <v>Cl-HCO3</v>
      </c>
    </row>
    <row r="243" spans="1:192">
      <c r="A243" s="402">
        <f t="shared" si="256"/>
        <v>238</v>
      </c>
      <c r="B243" s="64" t="s">
        <v>151</v>
      </c>
      <c r="C243" s="69" t="s">
        <v>255</v>
      </c>
      <c r="D243" s="69" t="s">
        <v>990</v>
      </c>
      <c r="E243" s="69"/>
      <c r="F243" s="400">
        <v>3464141</v>
      </c>
      <c r="G243" s="400">
        <v>5556250</v>
      </c>
      <c r="H243" s="409">
        <f t="shared" si="257"/>
        <v>464080.91360000003</v>
      </c>
      <c r="I243" s="405">
        <f t="shared" si="258"/>
        <v>5554467.29</v>
      </c>
      <c r="J243" s="400">
        <v>142.27000000000001</v>
      </c>
      <c r="K243" s="400" t="s">
        <v>1356</v>
      </c>
      <c r="L243" s="19">
        <v>5.5</v>
      </c>
      <c r="Q243" s="399" t="s">
        <v>1373</v>
      </c>
      <c r="R243" s="399" t="s">
        <v>277</v>
      </c>
      <c r="S243" s="64" t="s">
        <v>1351</v>
      </c>
      <c r="T243" s="499" t="str">
        <f t="shared" si="259"/>
        <v>T</v>
      </c>
      <c r="U243" s="499" t="str">
        <f t="shared" si="260"/>
        <v>M</v>
      </c>
      <c r="V243" s="499" t="str">
        <f t="shared" si="261"/>
        <v>-</v>
      </c>
      <c r="W243" s="499" t="str">
        <f t="shared" si="330"/>
        <v>A</v>
      </c>
      <c r="X243" s="529" t="str">
        <f t="shared" si="255"/>
        <v>Na</v>
      </c>
      <c r="Y243" s="530" t="str">
        <f t="shared" si="252"/>
        <v>Cl-HCO3</v>
      </c>
      <c r="AA243" s="392" t="s">
        <v>1626</v>
      </c>
      <c r="AB243" s="200">
        <v>1</v>
      </c>
      <c r="AC243" s="398" t="s">
        <v>279</v>
      </c>
      <c r="AD243" s="2" t="s">
        <v>1627</v>
      </c>
      <c r="AF243" s="391">
        <v>21.5</v>
      </c>
      <c r="AG243" s="400">
        <v>11293.920000000002</v>
      </c>
      <c r="AR243" s="69"/>
      <c r="AS243" s="507">
        <f t="shared" si="332"/>
        <v>7934.9999999999991</v>
      </c>
      <c r="AT243" s="509">
        <f t="shared" si="333"/>
        <v>-0.20633137090817563</v>
      </c>
      <c r="AU243" s="398">
        <v>2134</v>
      </c>
      <c r="AV243" s="398">
        <v>144</v>
      </c>
      <c r="AW243" s="399">
        <v>345</v>
      </c>
      <c r="AX243" s="398">
        <v>3353</v>
      </c>
      <c r="AY243" s="398">
        <v>34.799999999999997</v>
      </c>
      <c r="AZ243" s="172">
        <v>1823</v>
      </c>
      <c r="BB243" s="398">
        <v>93.9</v>
      </c>
      <c r="BE243" s="398">
        <v>6.9</v>
      </c>
      <c r="BG243" s="398">
        <v>0.4</v>
      </c>
      <c r="BN243" s="56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49"/>
      <c r="CG243" s="138"/>
      <c r="CH243" s="138"/>
      <c r="CI243" s="138"/>
      <c r="CJ243" s="138"/>
      <c r="CK243" s="138"/>
      <c r="CL243" s="139"/>
      <c r="CM243" s="138"/>
      <c r="CN243" s="138">
        <v>1667</v>
      </c>
      <c r="CO243" s="149"/>
      <c r="DB243" s="241"/>
      <c r="DC243" s="241"/>
      <c r="DD243" s="241"/>
      <c r="DE243" s="241"/>
      <c r="DF243" s="241"/>
      <c r="DG243" s="241"/>
      <c r="DH243" s="241"/>
      <c r="DI243" s="244"/>
      <c r="DJ243" s="244"/>
      <c r="DK243" s="244"/>
      <c r="DL243" s="244"/>
      <c r="DM243" s="244"/>
      <c r="DN243" s="244"/>
      <c r="DO243" s="244"/>
      <c r="DP243" s="244"/>
      <c r="DQ243" s="244"/>
      <c r="DR243" s="244"/>
      <c r="DS243" s="472"/>
      <c r="DT243" s="402">
        <f t="shared" si="262"/>
        <v>1</v>
      </c>
      <c r="DU243" s="100">
        <f t="shared" si="263"/>
        <v>1</v>
      </c>
      <c r="DV243" s="100">
        <f t="shared" si="264"/>
        <v>0</v>
      </c>
      <c r="DW243" s="100">
        <f t="shared" si="265"/>
        <v>0</v>
      </c>
      <c r="DX243" s="100">
        <f t="shared" si="266"/>
        <v>0</v>
      </c>
      <c r="DY243" s="229">
        <f t="shared" si="267"/>
        <v>0</v>
      </c>
      <c r="DZ243" s="100">
        <f t="shared" si="268"/>
        <v>0</v>
      </c>
      <c r="EA243" s="400">
        <f t="shared" si="269"/>
        <v>1</v>
      </c>
      <c r="EB243" s="402">
        <f t="shared" si="270"/>
        <v>0</v>
      </c>
      <c r="EC243" s="19">
        <f t="shared" si="271"/>
        <v>0</v>
      </c>
      <c r="ED243" s="19">
        <f t="shared" si="272"/>
        <v>1</v>
      </c>
      <c r="EE243" s="19">
        <f t="shared" si="273"/>
        <v>0</v>
      </c>
      <c r="EF243" s="402">
        <f t="shared" si="274"/>
        <v>0</v>
      </c>
      <c r="EG243" s="400">
        <f t="shared" si="275"/>
        <v>0</v>
      </c>
      <c r="EH243" s="400">
        <f t="shared" si="276"/>
        <v>1</v>
      </c>
      <c r="EI243" s="402">
        <f t="shared" si="277"/>
        <v>0</v>
      </c>
      <c r="EJ243" s="229">
        <f t="shared" si="278"/>
        <v>3</v>
      </c>
      <c r="EK243" s="398">
        <f t="shared" si="279"/>
        <v>2134</v>
      </c>
      <c r="EL243" s="398">
        <f t="shared" si="280"/>
        <v>93.9</v>
      </c>
      <c r="EM243" s="398">
        <f t="shared" si="281"/>
        <v>144</v>
      </c>
      <c r="EN243" s="398">
        <f t="shared" si="282"/>
        <v>345</v>
      </c>
      <c r="EO243" s="398" t="str">
        <f t="shared" si="283"/>
        <v/>
      </c>
      <c r="EP243" s="398">
        <f t="shared" si="284"/>
        <v>6.9</v>
      </c>
      <c r="EQ243" s="398">
        <f t="shared" si="285"/>
        <v>1823</v>
      </c>
      <c r="ER243" s="398" t="str">
        <f t="shared" si="286"/>
        <v/>
      </c>
      <c r="ES243" s="398" t="str">
        <f t="shared" si="287"/>
        <v/>
      </c>
      <c r="ET243" s="398">
        <f t="shared" si="288"/>
        <v>34.799999999999997</v>
      </c>
      <c r="EU243" s="172">
        <f t="shared" si="289"/>
        <v>3353</v>
      </c>
      <c r="EV243" s="57">
        <f t="shared" si="290"/>
        <v>92.823774021522581</v>
      </c>
      <c r="EW243" s="57">
        <f t="shared" si="291"/>
        <v>2.4015345268542201</v>
      </c>
      <c r="EX243" s="57">
        <f t="shared" si="292"/>
        <v>11.849413700884593</v>
      </c>
      <c r="EY243" s="57">
        <f t="shared" si="293"/>
        <v>17.216427965467336</v>
      </c>
      <c r="EZ243" s="57" t="str">
        <f t="shared" si="294"/>
        <v/>
      </c>
      <c r="FA243" s="57">
        <f t="shared" si="295"/>
        <v>0.37066881547139408</v>
      </c>
      <c r="FB243" s="57">
        <f t="shared" si="296"/>
        <v>29.876870582181063</v>
      </c>
      <c r="FC243" s="57" t="str">
        <f t="shared" si="297"/>
        <v/>
      </c>
      <c r="FD243" s="57" t="str">
        <f t="shared" si="298"/>
        <v/>
      </c>
      <c r="FE243" s="57">
        <f t="shared" si="299"/>
        <v>0.72452754766162897</v>
      </c>
      <c r="FF243" s="56">
        <f t="shared" si="300"/>
        <v>94.575917411784602</v>
      </c>
      <c r="FG243" s="59">
        <f t="shared" si="301"/>
        <v>74.460468123792921</v>
      </c>
      <c r="FH243" s="59">
        <f t="shared" si="302"/>
        <v>1.9264395029182375</v>
      </c>
      <c r="FI243" s="59">
        <f t="shared" si="303"/>
        <v>9.5052469096524241</v>
      </c>
      <c r="FJ243" s="59">
        <f t="shared" si="304"/>
        <v>13.810505974805764</v>
      </c>
      <c r="FK243" s="59" t="str">
        <f t="shared" si="305"/>
        <v/>
      </c>
      <c r="FL243" s="59">
        <f t="shared" si="306"/>
        <v>0.29733948883065564</v>
      </c>
      <c r="FM243" s="59">
        <f t="shared" si="307"/>
        <v>23.867639638146425</v>
      </c>
      <c r="FN243" s="59" t="str">
        <f t="shared" si="308"/>
        <v/>
      </c>
      <c r="FO243" s="59" t="str">
        <f t="shared" si="309"/>
        <v/>
      </c>
      <c r="FP243" s="59">
        <f t="shared" si="310"/>
        <v>0.5788009948341557</v>
      </c>
      <c r="FQ243" s="66">
        <f t="shared" si="311"/>
        <v>75.553559367019417</v>
      </c>
      <c r="FR243" s="331">
        <f t="shared" si="331"/>
        <v>-0.20633137090817563</v>
      </c>
      <c r="FS243" s="331">
        <f t="shared" si="312"/>
        <v>0.20633137090817563</v>
      </c>
      <c r="FT243" s="400">
        <f t="shared" si="313"/>
        <v>0</v>
      </c>
      <c r="FU243" s="400">
        <f t="shared" si="314"/>
        <v>1</v>
      </c>
      <c r="FV243" s="400">
        <f t="shared" si="315"/>
        <v>0</v>
      </c>
      <c r="FW243" s="402">
        <f t="shared" si="316"/>
        <v>0</v>
      </c>
      <c r="FX243" s="222">
        <f t="shared" si="317"/>
        <v>74.460468123792921</v>
      </c>
      <c r="FY243" s="222">
        <f t="shared" si="318"/>
        <v>0</v>
      </c>
      <c r="FZ243" s="222">
        <f t="shared" si="319"/>
        <v>0</v>
      </c>
      <c r="GA243" s="221">
        <f t="shared" si="320"/>
        <v>75.553559367019417</v>
      </c>
      <c r="GB243" s="222">
        <f t="shared" si="321"/>
        <v>23.867639638146425</v>
      </c>
      <c r="GC243" s="222">
        <f t="shared" si="322"/>
        <v>0</v>
      </c>
      <c r="GD243" s="222">
        <f t="shared" si="323"/>
        <v>0</v>
      </c>
      <c r="GE243" s="222">
        <f t="shared" si="324"/>
        <v>0</v>
      </c>
      <c r="GF243" s="222">
        <f t="shared" si="325"/>
        <v>0</v>
      </c>
      <c r="GG243" s="398">
        <f t="shared" si="326"/>
        <v>0</v>
      </c>
      <c r="GH243" s="399">
        <f t="shared" si="327"/>
        <v>0</v>
      </c>
      <c r="GI243" s="398" t="str">
        <f t="shared" si="328"/>
        <v>Na</v>
      </c>
      <c r="GJ243" s="398" t="str">
        <f t="shared" si="329"/>
        <v>Cl-HCO3</v>
      </c>
    </row>
    <row r="244" spans="1:192" s="69" customFormat="1">
      <c r="A244" s="402">
        <f t="shared" si="256"/>
        <v>239</v>
      </c>
      <c r="B244" s="64" t="s">
        <v>151</v>
      </c>
      <c r="C244" s="69" t="s">
        <v>255</v>
      </c>
      <c r="D244" s="69" t="s">
        <v>990</v>
      </c>
      <c r="F244" s="400">
        <v>3464141</v>
      </c>
      <c r="G244" s="400">
        <v>5556250</v>
      </c>
      <c r="H244" s="409">
        <f t="shared" si="257"/>
        <v>464080.91360000003</v>
      </c>
      <c r="I244" s="405">
        <f t="shared" si="258"/>
        <v>5554467.29</v>
      </c>
      <c r="J244" s="400">
        <v>142.27000000000001</v>
      </c>
      <c r="K244" s="400" t="s">
        <v>1356</v>
      </c>
      <c r="L244" s="19">
        <v>5.5</v>
      </c>
      <c r="M244" s="19"/>
      <c r="N244" s="408"/>
      <c r="O244" s="19"/>
      <c r="P244" s="19"/>
      <c r="Q244" s="399" t="s">
        <v>1373</v>
      </c>
      <c r="R244" s="399" t="s">
        <v>277</v>
      </c>
      <c r="S244" s="64" t="s">
        <v>1351</v>
      </c>
      <c r="T244" s="499" t="str">
        <f t="shared" si="259"/>
        <v>-</v>
      </c>
      <c r="U244" s="499" t="str">
        <f t="shared" si="260"/>
        <v>-</v>
      </c>
      <c r="V244" s="499" t="str">
        <f t="shared" si="261"/>
        <v>-</v>
      </c>
      <c r="W244" s="499" t="str">
        <f t="shared" si="330"/>
        <v>-</v>
      </c>
      <c r="X244" s="529" t="str">
        <f t="shared" si="255"/>
        <v/>
      </c>
      <c r="Y244" s="530" t="str">
        <f t="shared" si="252"/>
        <v/>
      </c>
      <c r="Z244" s="70"/>
      <c r="AA244" s="193">
        <v>31530</v>
      </c>
      <c r="AB244" s="200">
        <v>2</v>
      </c>
      <c r="AC244" s="69" t="s">
        <v>405</v>
      </c>
      <c r="AD244" s="91" t="s">
        <v>1453</v>
      </c>
      <c r="AE244" s="61" t="s">
        <v>1454</v>
      </c>
      <c r="AF244" s="392" t="s">
        <v>3116</v>
      </c>
      <c r="AG244" s="408"/>
      <c r="AH244" s="408"/>
      <c r="AI244" s="392"/>
      <c r="AJ244" s="408"/>
      <c r="AK244" s="408"/>
      <c r="AL244" s="408"/>
      <c r="AM244" s="392"/>
      <c r="AO244" s="401"/>
      <c r="AP244" s="171"/>
      <c r="AS244" s="508"/>
      <c r="AT244" s="511"/>
      <c r="AU244" s="403"/>
      <c r="AV244" s="403"/>
      <c r="AW244" s="55"/>
      <c r="AX244" s="403"/>
      <c r="AY244" s="403"/>
      <c r="AZ244" s="53"/>
      <c r="BL244" s="401"/>
      <c r="BN244" s="339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1"/>
      <c r="CG244" s="143"/>
      <c r="CH244" s="143"/>
      <c r="CI244" s="143"/>
      <c r="CJ244" s="143"/>
      <c r="CK244" s="143"/>
      <c r="CL244" s="144"/>
      <c r="CM244" s="143"/>
      <c r="CN244" s="143" t="s">
        <v>3116</v>
      </c>
      <c r="CO244" s="141"/>
      <c r="CQ244" s="70"/>
      <c r="DA244" s="70"/>
      <c r="DB244" s="182">
        <v>-72.400000000000006</v>
      </c>
      <c r="DC244" s="182">
        <v>0</v>
      </c>
      <c r="DD244" s="182"/>
      <c r="DE244" s="182"/>
      <c r="DF244" s="182"/>
      <c r="DG244" s="182">
        <v>-9.61</v>
      </c>
      <c r="DH244" s="182"/>
      <c r="DI244" s="180"/>
      <c r="DJ244" s="180"/>
      <c r="DK244" s="180"/>
      <c r="DL244" s="180"/>
      <c r="DM244" s="180"/>
      <c r="DN244" s="180"/>
      <c r="DO244" s="180"/>
      <c r="DP244" s="180"/>
      <c r="DQ244" s="180"/>
      <c r="DR244" s="180"/>
      <c r="DS244" s="181"/>
      <c r="DT244" s="402">
        <f t="shared" si="262"/>
        <v>0</v>
      </c>
      <c r="DU244" s="100">
        <f t="shared" si="263"/>
        <v>1</v>
      </c>
      <c r="DV244" s="100">
        <f t="shared" si="264"/>
        <v>0</v>
      </c>
      <c r="DW244" s="100">
        <f t="shared" si="265"/>
        <v>0</v>
      </c>
      <c r="DX244" s="100">
        <f t="shared" si="266"/>
        <v>0</v>
      </c>
      <c r="DY244" s="229">
        <f t="shared" si="267"/>
        <v>0</v>
      </c>
      <c r="DZ244" s="100">
        <f t="shared" si="268"/>
        <v>0</v>
      </c>
      <c r="EA244" s="400">
        <f t="shared" si="269"/>
        <v>0</v>
      </c>
      <c r="EB244" s="402">
        <f t="shared" si="270"/>
        <v>1</v>
      </c>
      <c r="EC244" s="19">
        <f t="shared" si="271"/>
        <v>0</v>
      </c>
      <c r="ED244" s="19">
        <f t="shared" si="272"/>
        <v>0</v>
      </c>
      <c r="EE244" s="19">
        <f t="shared" si="273"/>
        <v>0</v>
      </c>
      <c r="EF244" s="402">
        <f t="shared" si="274"/>
        <v>1</v>
      </c>
      <c r="EG244" s="400">
        <f t="shared" si="275"/>
        <v>0</v>
      </c>
      <c r="EH244" s="400">
        <f t="shared" si="276"/>
        <v>0</v>
      </c>
      <c r="EI244" s="402">
        <f t="shared" si="277"/>
        <v>1</v>
      </c>
      <c r="EJ244" s="229">
        <f t="shared" si="278"/>
        <v>0</v>
      </c>
      <c r="EK244" s="398" t="str">
        <f t="shared" si="279"/>
        <v/>
      </c>
      <c r="EL244" s="398" t="str">
        <f t="shared" si="280"/>
        <v/>
      </c>
      <c r="EM244" s="398" t="str">
        <f t="shared" si="281"/>
        <v/>
      </c>
      <c r="EN244" s="398" t="str">
        <f t="shared" si="282"/>
        <v/>
      </c>
      <c r="EO244" s="398" t="str">
        <f t="shared" si="283"/>
        <v/>
      </c>
      <c r="EP244" s="398" t="str">
        <f t="shared" si="284"/>
        <v/>
      </c>
      <c r="EQ244" s="398" t="str">
        <f t="shared" si="285"/>
        <v/>
      </c>
      <c r="ER244" s="398" t="str">
        <f t="shared" si="286"/>
        <v/>
      </c>
      <c r="ES244" s="398" t="str">
        <f t="shared" si="287"/>
        <v/>
      </c>
      <c r="ET244" s="398" t="str">
        <f t="shared" si="288"/>
        <v/>
      </c>
      <c r="EU244" s="172" t="str">
        <f t="shared" si="289"/>
        <v/>
      </c>
      <c r="EV244" s="57" t="str">
        <f t="shared" si="290"/>
        <v/>
      </c>
      <c r="EW244" s="57" t="str">
        <f t="shared" si="291"/>
        <v/>
      </c>
      <c r="EX244" s="57" t="str">
        <f t="shared" si="292"/>
        <v/>
      </c>
      <c r="EY244" s="57" t="str">
        <f t="shared" si="293"/>
        <v/>
      </c>
      <c r="EZ244" s="57" t="str">
        <f t="shared" si="294"/>
        <v/>
      </c>
      <c r="FA244" s="57" t="str">
        <f t="shared" si="295"/>
        <v/>
      </c>
      <c r="FB244" s="57" t="str">
        <f t="shared" si="296"/>
        <v/>
      </c>
      <c r="FC244" s="57" t="str">
        <f t="shared" si="297"/>
        <v/>
      </c>
      <c r="FD244" s="57" t="str">
        <f t="shared" si="298"/>
        <v/>
      </c>
      <c r="FE244" s="57" t="str">
        <f t="shared" si="299"/>
        <v/>
      </c>
      <c r="FF244" s="56" t="str">
        <f t="shared" si="300"/>
        <v/>
      </c>
      <c r="FG244" s="59" t="str">
        <f t="shared" si="301"/>
        <v/>
      </c>
      <c r="FH244" s="59" t="str">
        <f t="shared" si="302"/>
        <v/>
      </c>
      <c r="FI244" s="59" t="str">
        <f t="shared" si="303"/>
        <v/>
      </c>
      <c r="FJ244" s="59" t="str">
        <f t="shared" si="304"/>
        <v/>
      </c>
      <c r="FK244" s="59" t="str">
        <f t="shared" si="305"/>
        <v/>
      </c>
      <c r="FL244" s="59" t="str">
        <f t="shared" si="306"/>
        <v/>
      </c>
      <c r="FM244" s="59" t="str">
        <f t="shared" si="307"/>
        <v/>
      </c>
      <c r="FN244" s="59" t="str">
        <f t="shared" si="308"/>
        <v/>
      </c>
      <c r="FO244" s="59" t="str">
        <f t="shared" si="309"/>
        <v/>
      </c>
      <c r="FP244" s="59" t="str">
        <f t="shared" si="310"/>
        <v/>
      </c>
      <c r="FQ244" s="66" t="str">
        <f t="shared" si="311"/>
        <v/>
      </c>
      <c r="FR244" s="331" t="str">
        <f t="shared" si="331"/>
        <v/>
      </c>
      <c r="FS244" s="331">
        <f t="shared" si="312"/>
        <v>0</v>
      </c>
      <c r="FT244" s="400">
        <f t="shared" si="313"/>
        <v>1</v>
      </c>
      <c r="FU244" s="400">
        <f t="shared" si="314"/>
        <v>0</v>
      </c>
      <c r="FV244" s="400">
        <f t="shared" si="315"/>
        <v>0</v>
      </c>
      <c r="FW244" s="402">
        <f t="shared" si="316"/>
        <v>0</v>
      </c>
      <c r="FX244" s="222">
        <f t="shared" si="317"/>
        <v>0</v>
      </c>
      <c r="FY244" s="222">
        <f t="shared" si="318"/>
        <v>0</v>
      </c>
      <c r="FZ244" s="222">
        <f t="shared" si="319"/>
        <v>0</v>
      </c>
      <c r="GA244" s="221">
        <f t="shared" si="320"/>
        <v>0</v>
      </c>
      <c r="GB244" s="222">
        <f t="shared" si="321"/>
        <v>0</v>
      </c>
      <c r="GC244" s="222">
        <f t="shared" si="322"/>
        <v>0</v>
      </c>
      <c r="GD244" s="222">
        <f t="shared" si="323"/>
        <v>0</v>
      </c>
      <c r="GE244" s="222">
        <f t="shared" si="324"/>
        <v>0</v>
      </c>
      <c r="GF244" s="222">
        <f t="shared" si="325"/>
        <v>0</v>
      </c>
      <c r="GG244" s="398">
        <f t="shared" si="326"/>
        <v>0</v>
      </c>
      <c r="GH244" s="399">
        <f t="shared" si="327"/>
        <v>0</v>
      </c>
      <c r="GI244" s="398" t="str">
        <f t="shared" si="328"/>
        <v/>
      </c>
      <c r="GJ244" s="398" t="str">
        <f t="shared" si="329"/>
        <v/>
      </c>
    </row>
    <row r="245" spans="1:192">
      <c r="A245" s="402">
        <f t="shared" si="256"/>
        <v>240</v>
      </c>
      <c r="B245" s="64" t="s">
        <v>151</v>
      </c>
      <c r="C245" s="69" t="s">
        <v>255</v>
      </c>
      <c r="D245" s="69" t="s">
        <v>990</v>
      </c>
      <c r="E245" s="69"/>
      <c r="F245" s="400">
        <v>3464141</v>
      </c>
      <c r="G245" s="400">
        <v>5556250</v>
      </c>
      <c r="H245" s="409">
        <f t="shared" si="257"/>
        <v>464080.91360000003</v>
      </c>
      <c r="I245" s="405">
        <f t="shared" si="258"/>
        <v>5554467.29</v>
      </c>
      <c r="J245" s="400">
        <v>142.27000000000001</v>
      </c>
      <c r="K245" s="400" t="s">
        <v>1356</v>
      </c>
      <c r="L245" s="19">
        <v>5.5</v>
      </c>
      <c r="Q245" s="399" t="s">
        <v>1373</v>
      </c>
      <c r="R245" s="399" t="s">
        <v>277</v>
      </c>
      <c r="S245" s="64" t="s">
        <v>1351</v>
      </c>
      <c r="T245" s="499" t="str">
        <f t="shared" si="259"/>
        <v>T</v>
      </c>
      <c r="U245" s="499" t="str">
        <f t="shared" si="260"/>
        <v>M</v>
      </c>
      <c r="V245" s="499" t="str">
        <f t="shared" si="261"/>
        <v>-</v>
      </c>
      <c r="W245" s="499" t="str">
        <f t="shared" si="330"/>
        <v>A</v>
      </c>
      <c r="X245" s="529" t="str">
        <f t="shared" si="255"/>
        <v>Na</v>
      </c>
      <c r="Y245" s="530" t="str">
        <f t="shared" si="252"/>
        <v>Cl-HCO3</v>
      </c>
      <c r="AA245" s="392" t="s">
        <v>1628</v>
      </c>
      <c r="AB245" s="200">
        <v>3</v>
      </c>
      <c r="AC245" s="398" t="s">
        <v>1629</v>
      </c>
      <c r="AD245" s="2" t="s">
        <v>1627</v>
      </c>
      <c r="AF245" s="391">
        <v>22.4</v>
      </c>
      <c r="AG245" s="400">
        <v>11750</v>
      </c>
      <c r="AR245" s="69"/>
      <c r="AS245" s="507">
        <f t="shared" ref="AS245:AS276" si="334">SUM(AU245:BN245)+SUM(BO245:CL245)/1000</f>
        <v>8428.5000000000018</v>
      </c>
      <c r="AT245" s="509">
        <f t="shared" ref="AT245:AT276" si="335">FR245</f>
        <v>-1.4111442176697024</v>
      </c>
      <c r="AU245" s="398">
        <v>2260</v>
      </c>
      <c r="AV245" s="398">
        <v>146</v>
      </c>
      <c r="AW245" s="399">
        <v>341</v>
      </c>
      <c r="AX245" s="398">
        <v>3590</v>
      </c>
      <c r="AY245" s="398">
        <v>55.2</v>
      </c>
      <c r="AZ245" s="172">
        <v>1928</v>
      </c>
      <c r="BB245" s="398">
        <v>101</v>
      </c>
      <c r="BE245" s="398">
        <v>6.7</v>
      </c>
      <c r="BG245" s="398">
        <v>0.6</v>
      </c>
      <c r="BN245" s="56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49"/>
      <c r="CG245" s="138"/>
      <c r="CH245" s="138"/>
      <c r="CI245" s="138"/>
      <c r="CJ245" s="138"/>
      <c r="CK245" s="138"/>
      <c r="CL245" s="139"/>
      <c r="CM245" s="138"/>
      <c r="CN245" s="138">
        <v>2156</v>
      </c>
      <c r="CO245" s="149"/>
      <c r="DB245" s="241"/>
      <c r="DC245" s="241"/>
      <c r="DD245" s="241"/>
      <c r="DE245" s="241"/>
      <c r="DF245" s="241"/>
      <c r="DG245" s="241"/>
      <c r="DH245" s="241"/>
      <c r="DI245" s="244"/>
      <c r="DJ245" s="244"/>
      <c r="DK245" s="244"/>
      <c r="DL245" s="244"/>
      <c r="DM245" s="244"/>
      <c r="DN245" s="244"/>
      <c r="DO245" s="244"/>
      <c r="DP245" s="244"/>
      <c r="DQ245" s="244"/>
      <c r="DR245" s="244"/>
      <c r="DS245" s="472"/>
      <c r="DT245" s="402">
        <f t="shared" si="262"/>
        <v>0</v>
      </c>
      <c r="DU245" s="100">
        <f t="shared" si="263"/>
        <v>1</v>
      </c>
      <c r="DV245" s="100">
        <f t="shared" si="264"/>
        <v>0</v>
      </c>
      <c r="DW245" s="100">
        <f t="shared" si="265"/>
        <v>0</v>
      </c>
      <c r="DX245" s="100">
        <f t="shared" si="266"/>
        <v>0</v>
      </c>
      <c r="DY245" s="229">
        <f t="shared" si="267"/>
        <v>0</v>
      </c>
      <c r="DZ245" s="100">
        <f t="shared" si="268"/>
        <v>0</v>
      </c>
      <c r="EA245" s="400">
        <f t="shared" si="269"/>
        <v>1</v>
      </c>
      <c r="EB245" s="402">
        <f t="shared" si="270"/>
        <v>0</v>
      </c>
      <c r="EC245" s="19">
        <f t="shared" si="271"/>
        <v>0</v>
      </c>
      <c r="ED245" s="19">
        <f t="shared" si="272"/>
        <v>1</v>
      </c>
      <c r="EE245" s="19">
        <f t="shared" si="273"/>
        <v>0</v>
      </c>
      <c r="EF245" s="402">
        <f t="shared" si="274"/>
        <v>0</v>
      </c>
      <c r="EG245" s="400">
        <f t="shared" si="275"/>
        <v>0</v>
      </c>
      <c r="EH245" s="400">
        <f t="shared" si="276"/>
        <v>1</v>
      </c>
      <c r="EI245" s="402">
        <f t="shared" si="277"/>
        <v>0</v>
      </c>
      <c r="EJ245" s="229">
        <f t="shared" si="278"/>
        <v>3</v>
      </c>
      <c r="EK245" s="398">
        <f t="shared" si="279"/>
        <v>2260</v>
      </c>
      <c r="EL245" s="398">
        <f t="shared" si="280"/>
        <v>101</v>
      </c>
      <c r="EM245" s="398">
        <f t="shared" si="281"/>
        <v>146</v>
      </c>
      <c r="EN245" s="398">
        <f t="shared" si="282"/>
        <v>341</v>
      </c>
      <c r="EO245" s="398" t="str">
        <f t="shared" si="283"/>
        <v/>
      </c>
      <c r="EP245" s="398">
        <f t="shared" si="284"/>
        <v>6.7</v>
      </c>
      <c r="EQ245" s="398">
        <f t="shared" si="285"/>
        <v>1928</v>
      </c>
      <c r="ER245" s="398" t="str">
        <f t="shared" si="286"/>
        <v/>
      </c>
      <c r="ES245" s="398" t="str">
        <f t="shared" si="287"/>
        <v/>
      </c>
      <c r="ET245" s="398">
        <f t="shared" si="288"/>
        <v>55.2</v>
      </c>
      <c r="EU245" s="172">
        <f t="shared" si="289"/>
        <v>3590</v>
      </c>
      <c r="EV245" s="57">
        <f t="shared" si="290"/>
        <v>98.304465458594677</v>
      </c>
      <c r="EW245" s="57">
        <f t="shared" si="291"/>
        <v>2.5831202046035804</v>
      </c>
      <c r="EX245" s="57">
        <f t="shared" si="292"/>
        <v>12.013988891174657</v>
      </c>
      <c r="EY245" s="57">
        <f t="shared" si="293"/>
        <v>17.016817206447428</v>
      </c>
      <c r="EZ245" s="57" t="str">
        <f t="shared" si="294"/>
        <v/>
      </c>
      <c r="FA245" s="57">
        <f t="shared" si="295"/>
        <v>0.35992479183454207</v>
      </c>
      <c r="FB245" s="57">
        <f t="shared" si="296"/>
        <v>31.597699661242505</v>
      </c>
      <c r="FC245" s="57" t="str">
        <f t="shared" si="297"/>
        <v/>
      </c>
      <c r="FD245" s="57" t="str">
        <f t="shared" si="298"/>
        <v/>
      </c>
      <c r="FE245" s="57">
        <f t="shared" si="299"/>
        <v>1.149250592842584</v>
      </c>
      <c r="FF245" s="56">
        <f t="shared" si="300"/>
        <v>101.26082418977236</v>
      </c>
      <c r="FG245" s="59">
        <f t="shared" si="301"/>
        <v>75.45727336664099</v>
      </c>
      <c r="FH245" s="59">
        <f t="shared" si="302"/>
        <v>1.9827706351728571</v>
      </c>
      <c r="FI245" s="59">
        <f t="shared" si="303"/>
        <v>9.2217870241813706</v>
      </c>
      <c r="FJ245" s="59">
        <f t="shared" si="304"/>
        <v>13.061895223039441</v>
      </c>
      <c r="FK245" s="59" t="str">
        <f t="shared" si="305"/>
        <v/>
      </c>
      <c r="FL245" s="59">
        <f t="shared" si="306"/>
        <v>0.27627375096535767</v>
      </c>
      <c r="FM245" s="59">
        <f t="shared" si="307"/>
        <v>23.579004869214032</v>
      </c>
      <c r="FN245" s="59" t="str">
        <f t="shared" si="308"/>
        <v/>
      </c>
      <c r="FO245" s="59" t="str">
        <f t="shared" si="309"/>
        <v/>
      </c>
      <c r="FP245" s="59">
        <f t="shared" si="310"/>
        <v>0.85759993971399207</v>
      </c>
      <c r="FQ245" s="66">
        <f t="shared" si="311"/>
        <v>75.563395191071976</v>
      </c>
      <c r="FR245" s="331">
        <f t="shared" si="331"/>
        <v>-1.4111442176697024</v>
      </c>
      <c r="FS245" s="331">
        <f t="shared" si="312"/>
        <v>1.4111442176697024</v>
      </c>
      <c r="FT245" s="400">
        <f t="shared" si="313"/>
        <v>0</v>
      </c>
      <c r="FU245" s="400">
        <f t="shared" si="314"/>
        <v>1</v>
      </c>
      <c r="FV245" s="400">
        <f t="shared" si="315"/>
        <v>0</v>
      </c>
      <c r="FW245" s="402">
        <f t="shared" si="316"/>
        <v>0</v>
      </c>
      <c r="FX245" s="222">
        <f t="shared" si="317"/>
        <v>75.45727336664099</v>
      </c>
      <c r="FY245" s="222">
        <f t="shared" si="318"/>
        <v>0</v>
      </c>
      <c r="FZ245" s="222">
        <f t="shared" si="319"/>
        <v>0</v>
      </c>
      <c r="GA245" s="221">
        <f t="shared" si="320"/>
        <v>75.563395191071976</v>
      </c>
      <c r="GB245" s="222">
        <f t="shared" si="321"/>
        <v>23.579004869214032</v>
      </c>
      <c r="GC245" s="222">
        <f t="shared" si="322"/>
        <v>0</v>
      </c>
      <c r="GD245" s="222">
        <f t="shared" si="323"/>
        <v>0</v>
      </c>
      <c r="GE245" s="222">
        <f t="shared" si="324"/>
        <v>0</v>
      </c>
      <c r="GF245" s="222">
        <f t="shared" si="325"/>
        <v>0</v>
      </c>
      <c r="GG245" s="398">
        <f t="shared" si="326"/>
        <v>0</v>
      </c>
      <c r="GH245" s="399">
        <f t="shared" si="327"/>
        <v>0</v>
      </c>
      <c r="GI245" s="398" t="str">
        <f t="shared" si="328"/>
        <v>Na</v>
      </c>
      <c r="GJ245" s="398" t="str">
        <f t="shared" si="329"/>
        <v>Cl-HCO3</v>
      </c>
    </row>
    <row r="246" spans="1:192">
      <c r="A246" s="402">
        <f t="shared" si="256"/>
        <v>241</v>
      </c>
      <c r="B246" s="64" t="s">
        <v>151</v>
      </c>
      <c r="C246" s="69" t="s">
        <v>255</v>
      </c>
      <c r="D246" s="69" t="s">
        <v>990</v>
      </c>
      <c r="E246" s="69"/>
      <c r="F246" s="400">
        <v>3464141</v>
      </c>
      <c r="G246" s="400">
        <v>5556250</v>
      </c>
      <c r="H246" s="409">
        <f t="shared" si="257"/>
        <v>464080.91360000003</v>
      </c>
      <c r="I246" s="405">
        <f t="shared" si="258"/>
        <v>5554467.29</v>
      </c>
      <c r="J246" s="400">
        <v>142.27000000000001</v>
      </c>
      <c r="K246" s="400" t="s">
        <v>1356</v>
      </c>
      <c r="L246" s="19">
        <v>5.5</v>
      </c>
      <c r="Q246" s="399" t="s">
        <v>1373</v>
      </c>
      <c r="R246" s="399" t="s">
        <v>277</v>
      </c>
      <c r="S246" s="64" t="s">
        <v>1351</v>
      </c>
      <c r="T246" s="499" t="str">
        <f t="shared" si="259"/>
        <v>T</v>
      </c>
      <c r="U246" s="499" t="str">
        <f t="shared" si="260"/>
        <v>M</v>
      </c>
      <c r="V246" s="499" t="str">
        <f t="shared" si="261"/>
        <v>-</v>
      </c>
      <c r="W246" s="499" t="str">
        <f t="shared" si="330"/>
        <v>A</v>
      </c>
      <c r="X246" s="529" t="str">
        <f t="shared" si="255"/>
        <v>Na</v>
      </c>
      <c r="Y246" s="530" t="str">
        <f t="shared" si="252"/>
        <v>Cl-HCO3</v>
      </c>
      <c r="AA246" s="192">
        <v>37229</v>
      </c>
      <c r="AB246" s="200">
        <v>4</v>
      </c>
      <c r="AC246" s="398" t="s">
        <v>279</v>
      </c>
      <c r="AD246" s="2" t="s">
        <v>1630</v>
      </c>
      <c r="AE246" s="61" t="s">
        <v>1631</v>
      </c>
      <c r="AF246" s="391">
        <v>22</v>
      </c>
      <c r="AG246" s="400">
        <v>11950</v>
      </c>
      <c r="AH246" s="396">
        <v>6.07</v>
      </c>
      <c r="AJ246" s="400">
        <v>1.0044999999999999</v>
      </c>
      <c r="AK246" s="400">
        <v>20</v>
      </c>
      <c r="AM246" s="397">
        <v>0.2</v>
      </c>
      <c r="AR246" s="69"/>
      <c r="AS246" s="507">
        <f t="shared" si="334"/>
        <v>8312.9216249999972</v>
      </c>
      <c r="AT246" s="509">
        <f t="shared" si="335"/>
        <v>1.5313235878274751E-3</v>
      </c>
      <c r="AU246" s="398">
        <v>2190</v>
      </c>
      <c r="AV246" s="398">
        <v>160</v>
      </c>
      <c r="AW246" s="399">
        <v>360</v>
      </c>
      <c r="AX246" s="398">
        <v>3398</v>
      </c>
      <c r="AY246" s="398">
        <v>34</v>
      </c>
      <c r="AZ246" s="172">
        <v>2008</v>
      </c>
      <c r="BA246" s="398">
        <v>3.8</v>
      </c>
      <c r="BB246" s="398">
        <v>106</v>
      </c>
      <c r="BC246" s="398">
        <v>4.5</v>
      </c>
      <c r="BD246" s="398">
        <v>3.6</v>
      </c>
      <c r="BE246" s="398">
        <v>6.4</v>
      </c>
      <c r="BF246" s="398">
        <v>0.56000000000000005</v>
      </c>
      <c r="BG246" s="398">
        <v>0.4</v>
      </c>
      <c r="BH246" s="398">
        <v>3.3</v>
      </c>
      <c r="BI246" s="398">
        <v>0.04</v>
      </c>
      <c r="BM246" s="398">
        <v>32</v>
      </c>
      <c r="BN246" s="56">
        <v>1.771625</v>
      </c>
      <c r="BO246" s="138"/>
      <c r="BP246" s="138"/>
      <c r="BQ246" s="138">
        <v>75</v>
      </c>
      <c r="BR246" s="138">
        <v>460</v>
      </c>
      <c r="BS246" s="138"/>
      <c r="BT246" s="138"/>
      <c r="BU246" s="138"/>
      <c r="BV246" s="138"/>
      <c r="BW246" s="138"/>
      <c r="BX246" s="138" t="s">
        <v>286</v>
      </c>
      <c r="BY246" s="138"/>
      <c r="BZ246" s="138"/>
      <c r="CA246" s="138"/>
      <c r="CB246" s="138"/>
      <c r="CC246" s="138"/>
      <c r="CD246" s="138"/>
      <c r="CE246" s="138"/>
      <c r="CF246" s="149"/>
      <c r="CG246" s="138"/>
      <c r="CH246" s="138"/>
      <c r="CI246" s="138"/>
      <c r="CJ246" s="138"/>
      <c r="CK246" s="138"/>
      <c r="CL246" s="139">
        <v>15</v>
      </c>
      <c r="CM246" s="138"/>
      <c r="CN246" s="138">
        <v>1540</v>
      </c>
      <c r="CO246" s="149"/>
      <c r="DB246" s="241"/>
      <c r="DC246" s="241"/>
      <c r="DD246" s="241"/>
      <c r="DE246" s="241"/>
      <c r="DF246" s="241"/>
      <c r="DG246" s="241"/>
      <c r="DH246" s="241"/>
      <c r="DI246" s="244"/>
      <c r="DJ246" s="244"/>
      <c r="DK246" s="244"/>
      <c r="DL246" s="244"/>
      <c r="DM246" s="244"/>
      <c r="DN246" s="244"/>
      <c r="DO246" s="244"/>
      <c r="DP246" s="244"/>
      <c r="DQ246" s="244"/>
      <c r="DR246" s="244"/>
      <c r="DS246" s="472"/>
      <c r="DT246" s="402">
        <f t="shared" si="262"/>
        <v>0</v>
      </c>
      <c r="DU246" s="100">
        <f t="shared" si="263"/>
        <v>1</v>
      </c>
      <c r="DV246" s="100">
        <f t="shared" si="264"/>
        <v>0</v>
      </c>
      <c r="DW246" s="100">
        <f t="shared" si="265"/>
        <v>0</v>
      </c>
      <c r="DX246" s="100">
        <f t="shared" si="266"/>
        <v>0</v>
      </c>
      <c r="DY246" s="229">
        <f t="shared" si="267"/>
        <v>0</v>
      </c>
      <c r="DZ246" s="100">
        <f t="shared" si="268"/>
        <v>0</v>
      </c>
      <c r="EA246" s="400">
        <f t="shared" si="269"/>
        <v>1</v>
      </c>
      <c r="EB246" s="402">
        <f t="shared" si="270"/>
        <v>0</v>
      </c>
      <c r="EC246" s="19">
        <f t="shared" si="271"/>
        <v>0</v>
      </c>
      <c r="ED246" s="19">
        <f t="shared" si="272"/>
        <v>1</v>
      </c>
      <c r="EE246" s="19">
        <f t="shared" si="273"/>
        <v>0</v>
      </c>
      <c r="EF246" s="402">
        <f t="shared" si="274"/>
        <v>0</v>
      </c>
      <c r="EG246" s="400">
        <f t="shared" si="275"/>
        <v>0</v>
      </c>
      <c r="EH246" s="400">
        <f t="shared" si="276"/>
        <v>1</v>
      </c>
      <c r="EI246" s="402">
        <f t="shared" si="277"/>
        <v>0</v>
      </c>
      <c r="EJ246" s="229">
        <f t="shared" si="278"/>
        <v>3</v>
      </c>
      <c r="EK246" s="398">
        <f t="shared" si="279"/>
        <v>2190</v>
      </c>
      <c r="EL246" s="398">
        <f t="shared" si="280"/>
        <v>106</v>
      </c>
      <c r="EM246" s="398">
        <f t="shared" si="281"/>
        <v>160</v>
      </c>
      <c r="EN246" s="398">
        <f t="shared" si="282"/>
        <v>360</v>
      </c>
      <c r="EO246" s="398">
        <f t="shared" si="283"/>
        <v>0.56000000000000005</v>
      </c>
      <c r="EP246" s="398">
        <f t="shared" si="284"/>
        <v>6.4</v>
      </c>
      <c r="EQ246" s="398">
        <f t="shared" si="285"/>
        <v>2008</v>
      </c>
      <c r="ER246" s="398" t="str">
        <f t="shared" si="286"/>
        <v/>
      </c>
      <c r="ES246" s="398" t="str">
        <f t="shared" si="287"/>
        <v/>
      </c>
      <c r="ET246" s="398">
        <f t="shared" si="288"/>
        <v>34</v>
      </c>
      <c r="EU246" s="172">
        <f t="shared" si="289"/>
        <v>3398</v>
      </c>
      <c r="EV246" s="57">
        <f t="shared" si="290"/>
        <v>95.259636882443516</v>
      </c>
      <c r="EW246" s="57">
        <f t="shared" si="291"/>
        <v>2.710997442455243</v>
      </c>
      <c r="EX246" s="57">
        <f t="shared" si="292"/>
        <v>13.166015223205104</v>
      </c>
      <c r="EY246" s="57">
        <f t="shared" si="293"/>
        <v>17.964968311792003</v>
      </c>
      <c r="EZ246" s="57">
        <f t="shared" si="294"/>
        <v>2.0421186981493301E-2</v>
      </c>
      <c r="FA246" s="57">
        <f t="shared" si="295"/>
        <v>0.34380875637926406</v>
      </c>
      <c r="FB246" s="57">
        <f t="shared" si="296"/>
        <v>32.908807531003603</v>
      </c>
      <c r="FC246" s="57" t="str">
        <f t="shared" si="297"/>
        <v/>
      </c>
      <c r="FD246" s="57" t="str">
        <f t="shared" si="298"/>
        <v/>
      </c>
      <c r="FE246" s="57">
        <f t="shared" si="299"/>
        <v>0.70787174196825819</v>
      </c>
      <c r="FF246" s="56">
        <f t="shared" si="300"/>
        <v>95.845203508870881</v>
      </c>
      <c r="FG246" s="59">
        <f t="shared" si="301"/>
        <v>73.578969665579493</v>
      </c>
      <c r="FH246" s="59">
        <f t="shared" si="302"/>
        <v>2.0939865520171952</v>
      </c>
      <c r="FI246" s="59">
        <f t="shared" si="303"/>
        <v>10.169489055687412</v>
      </c>
      <c r="FJ246" s="59">
        <f t="shared" si="304"/>
        <v>13.876221889105883</v>
      </c>
      <c r="FK246" s="59">
        <f t="shared" si="305"/>
        <v>1.5773416177312222E-2</v>
      </c>
      <c r="FL246" s="59">
        <f t="shared" si="306"/>
        <v>0.26555942143269679</v>
      </c>
      <c r="FM246" s="59">
        <f t="shared" si="307"/>
        <v>25.419688655740082</v>
      </c>
      <c r="FN246" s="59" t="str">
        <f t="shared" si="308"/>
        <v/>
      </c>
      <c r="FO246" s="59" t="str">
        <f t="shared" si="309"/>
        <v/>
      </c>
      <c r="FP246" s="59">
        <f t="shared" si="310"/>
        <v>0.54678004580012052</v>
      </c>
      <c r="FQ246" s="66">
        <f t="shared" si="311"/>
        <v>74.033531298459792</v>
      </c>
      <c r="FR246" s="331">
        <f t="shared" si="331"/>
        <v>1.5313235878274751E-3</v>
      </c>
      <c r="FS246" s="331">
        <f t="shared" si="312"/>
        <v>1.5313235878274751E-3</v>
      </c>
      <c r="FT246" s="400">
        <f t="shared" si="313"/>
        <v>0</v>
      </c>
      <c r="FU246" s="400">
        <f t="shared" si="314"/>
        <v>1</v>
      </c>
      <c r="FV246" s="400">
        <f t="shared" si="315"/>
        <v>0</v>
      </c>
      <c r="FW246" s="402">
        <f t="shared" si="316"/>
        <v>0</v>
      </c>
      <c r="FX246" s="222">
        <f t="shared" si="317"/>
        <v>73.578969665579493</v>
      </c>
      <c r="FY246" s="222">
        <f t="shared" si="318"/>
        <v>0</v>
      </c>
      <c r="FZ246" s="222">
        <f t="shared" si="319"/>
        <v>0</v>
      </c>
      <c r="GA246" s="221">
        <f t="shared" si="320"/>
        <v>74.033531298459792</v>
      </c>
      <c r="GB246" s="222">
        <f t="shared" si="321"/>
        <v>25.419688655740082</v>
      </c>
      <c r="GC246" s="222">
        <f t="shared" si="322"/>
        <v>0</v>
      </c>
      <c r="GD246" s="222">
        <f t="shared" si="323"/>
        <v>0</v>
      </c>
      <c r="GE246" s="222">
        <f t="shared" si="324"/>
        <v>0</v>
      </c>
      <c r="GF246" s="222">
        <f t="shared" si="325"/>
        <v>0</v>
      </c>
      <c r="GG246" s="398">
        <f t="shared" si="326"/>
        <v>0</v>
      </c>
      <c r="GH246" s="399">
        <f t="shared" si="327"/>
        <v>0</v>
      </c>
      <c r="GI246" s="398" t="str">
        <f t="shared" si="328"/>
        <v>Na</v>
      </c>
      <c r="GJ246" s="398" t="str">
        <f t="shared" si="329"/>
        <v>Cl-HCO3</v>
      </c>
    </row>
    <row r="247" spans="1:192" s="69" customFormat="1">
      <c r="A247" s="402">
        <f t="shared" si="256"/>
        <v>242</v>
      </c>
      <c r="B247" s="64" t="s">
        <v>151</v>
      </c>
      <c r="C247" s="69" t="s">
        <v>255</v>
      </c>
      <c r="D247" s="69" t="s">
        <v>990</v>
      </c>
      <c r="F247" s="400">
        <v>3464141</v>
      </c>
      <c r="G247" s="400">
        <v>5556250</v>
      </c>
      <c r="H247" s="409">
        <f t="shared" si="257"/>
        <v>464080.91360000003</v>
      </c>
      <c r="I247" s="405">
        <f t="shared" si="258"/>
        <v>5554467.29</v>
      </c>
      <c r="J247" s="400">
        <v>142.27000000000001</v>
      </c>
      <c r="K247" s="400" t="s">
        <v>1356</v>
      </c>
      <c r="L247" s="19">
        <v>5.5</v>
      </c>
      <c r="M247" s="19"/>
      <c r="N247" s="408"/>
      <c r="O247" s="19"/>
      <c r="P247" s="19"/>
      <c r="Q247" s="399" t="s">
        <v>1373</v>
      </c>
      <c r="R247" s="399" t="s">
        <v>277</v>
      </c>
      <c r="S247" s="64" t="s">
        <v>1351</v>
      </c>
      <c r="T247" s="499" t="str">
        <f t="shared" si="259"/>
        <v>T</v>
      </c>
      <c r="U247" s="499" t="str">
        <f t="shared" si="260"/>
        <v>M</v>
      </c>
      <c r="V247" s="499" t="str">
        <f t="shared" si="261"/>
        <v>-</v>
      </c>
      <c r="W247" s="499" t="str">
        <f t="shared" si="330"/>
        <v>A</v>
      </c>
      <c r="X247" s="529" t="str">
        <f t="shared" si="255"/>
        <v>Na</v>
      </c>
      <c r="Y247" s="530" t="str">
        <f t="shared" si="252"/>
        <v>Cl-HCO3</v>
      </c>
      <c r="Z247" s="70" t="s">
        <v>1642</v>
      </c>
      <c r="AA247" s="193">
        <v>42529</v>
      </c>
      <c r="AB247" s="200">
        <v>5</v>
      </c>
      <c r="AC247" s="398" t="s">
        <v>279</v>
      </c>
      <c r="AD247" s="91" t="s">
        <v>1045</v>
      </c>
      <c r="AE247" s="404"/>
      <c r="AF247" s="392">
        <v>20.100000000000001</v>
      </c>
      <c r="AG247" s="408"/>
      <c r="AH247" s="204">
        <v>6</v>
      </c>
      <c r="AI247" s="392"/>
      <c r="AJ247" s="408"/>
      <c r="AK247" s="408"/>
      <c r="AL247" s="408"/>
      <c r="AM247" s="392"/>
      <c r="AO247" s="401"/>
      <c r="AP247" s="171"/>
      <c r="AR247" s="69">
        <v>8876</v>
      </c>
      <c r="AS247" s="507">
        <f t="shared" si="334"/>
        <v>8875.6299999999992</v>
      </c>
      <c r="AT247" s="509">
        <f t="shared" si="335"/>
        <v>-0.48943782440470346</v>
      </c>
      <c r="AU247" s="69">
        <v>2410</v>
      </c>
      <c r="AV247" s="69">
        <v>153</v>
      </c>
      <c r="AW247" s="401">
        <v>360</v>
      </c>
      <c r="AX247" s="401">
        <v>3810</v>
      </c>
      <c r="AY247" s="401">
        <v>39</v>
      </c>
      <c r="AZ247" s="70">
        <v>1931</v>
      </c>
      <c r="BA247" s="69">
        <v>3.3</v>
      </c>
      <c r="BB247" s="69">
        <v>111</v>
      </c>
      <c r="BC247" s="74">
        <v>6</v>
      </c>
      <c r="BD247" s="69">
        <v>3.9</v>
      </c>
      <c r="BE247" s="161">
        <v>6</v>
      </c>
      <c r="BF247" s="401">
        <v>0.46</v>
      </c>
      <c r="BG247" s="161">
        <v>0.44</v>
      </c>
      <c r="BH247" s="401">
        <v>3.2</v>
      </c>
      <c r="BI247" s="161">
        <v>4.2000000000000003E-2</v>
      </c>
      <c r="BJ247" s="69" t="s">
        <v>1404</v>
      </c>
      <c r="BK247" s="69" t="s">
        <v>1393</v>
      </c>
      <c r="BL247" s="401"/>
      <c r="BM247" s="69">
        <v>36.1</v>
      </c>
      <c r="BN247" s="339">
        <v>2.11</v>
      </c>
      <c r="BO247" s="143"/>
      <c r="BP247" s="143"/>
      <c r="BQ247" s="143">
        <v>78</v>
      </c>
      <c r="BR247" s="143"/>
      <c r="BS247" s="143"/>
      <c r="BT247" s="143"/>
      <c r="BU247" s="143"/>
      <c r="BV247" s="143"/>
      <c r="BW247" s="143"/>
      <c r="BX247" s="143" t="s">
        <v>457</v>
      </c>
      <c r="BY247" s="143"/>
      <c r="BZ247" s="143"/>
      <c r="CA247" s="143"/>
      <c r="CB247" s="143"/>
      <c r="CC247" s="143"/>
      <c r="CD247" s="143"/>
      <c r="CE247" s="143"/>
      <c r="CF247" s="141"/>
      <c r="CG247" s="143"/>
      <c r="CH247" s="143"/>
      <c r="CI247" s="143"/>
      <c r="CJ247" s="143"/>
      <c r="CK247" s="143"/>
      <c r="CL247" s="144"/>
      <c r="CM247" s="143"/>
      <c r="CN247" s="143">
        <v>1560</v>
      </c>
      <c r="CO247" s="141"/>
      <c r="CQ247" s="70"/>
      <c r="DA247" s="70"/>
      <c r="DB247" s="182"/>
      <c r="DC247" s="182"/>
      <c r="DD247" s="182"/>
      <c r="DE247" s="182"/>
      <c r="DF247" s="182"/>
      <c r="DG247" s="182"/>
      <c r="DH247" s="182"/>
      <c r="DI247" s="180"/>
      <c r="DJ247" s="180"/>
      <c r="DK247" s="180"/>
      <c r="DL247" s="180"/>
      <c r="DM247" s="180"/>
      <c r="DN247" s="180"/>
      <c r="DO247" s="180"/>
      <c r="DP247" s="180"/>
      <c r="DQ247" s="180"/>
      <c r="DR247" s="180"/>
      <c r="DS247" s="181"/>
      <c r="DT247" s="402">
        <f t="shared" si="262"/>
        <v>0</v>
      </c>
      <c r="DU247" s="100">
        <f t="shared" si="263"/>
        <v>1</v>
      </c>
      <c r="DV247" s="100">
        <f t="shared" si="264"/>
        <v>0</v>
      </c>
      <c r="DW247" s="100">
        <f t="shared" si="265"/>
        <v>0</v>
      </c>
      <c r="DX247" s="100">
        <f t="shared" si="266"/>
        <v>0</v>
      </c>
      <c r="DY247" s="229">
        <f t="shared" si="267"/>
        <v>0</v>
      </c>
      <c r="DZ247" s="100">
        <f t="shared" si="268"/>
        <v>0</v>
      </c>
      <c r="EA247" s="400">
        <f t="shared" si="269"/>
        <v>1</v>
      </c>
      <c r="EB247" s="402">
        <f t="shared" si="270"/>
        <v>0</v>
      </c>
      <c r="EC247" s="19">
        <f t="shared" si="271"/>
        <v>0</v>
      </c>
      <c r="ED247" s="19">
        <f t="shared" si="272"/>
        <v>1</v>
      </c>
      <c r="EE247" s="19">
        <f t="shared" si="273"/>
        <v>0</v>
      </c>
      <c r="EF247" s="402">
        <f t="shared" si="274"/>
        <v>0</v>
      </c>
      <c r="EG247" s="400">
        <f t="shared" si="275"/>
        <v>0</v>
      </c>
      <c r="EH247" s="400">
        <f t="shared" si="276"/>
        <v>1</v>
      </c>
      <c r="EI247" s="402">
        <f t="shared" si="277"/>
        <v>0</v>
      </c>
      <c r="EJ247" s="229">
        <f t="shared" si="278"/>
        <v>3</v>
      </c>
      <c r="EK247" s="398">
        <f t="shared" si="279"/>
        <v>2410</v>
      </c>
      <c r="EL247" s="398">
        <f t="shared" si="280"/>
        <v>111</v>
      </c>
      <c r="EM247" s="398">
        <f t="shared" si="281"/>
        <v>153</v>
      </c>
      <c r="EN247" s="398">
        <f t="shared" si="282"/>
        <v>360</v>
      </c>
      <c r="EO247" s="398">
        <f t="shared" si="283"/>
        <v>0.46</v>
      </c>
      <c r="EP247" s="398">
        <f t="shared" si="284"/>
        <v>6</v>
      </c>
      <c r="EQ247" s="398">
        <f t="shared" si="285"/>
        <v>1931</v>
      </c>
      <c r="ER247" s="398" t="str">
        <f t="shared" si="286"/>
        <v/>
      </c>
      <c r="ES247" s="398" t="str">
        <f t="shared" si="287"/>
        <v/>
      </c>
      <c r="ET247" s="398">
        <f t="shared" si="288"/>
        <v>39</v>
      </c>
      <c r="EU247" s="172">
        <f t="shared" si="289"/>
        <v>3810</v>
      </c>
      <c r="EV247" s="57">
        <f t="shared" si="290"/>
        <v>104.82909812177574</v>
      </c>
      <c r="EW247" s="57">
        <f t="shared" si="291"/>
        <v>2.8388746803069052</v>
      </c>
      <c r="EX247" s="57">
        <f t="shared" si="292"/>
        <v>12.59000205718988</v>
      </c>
      <c r="EY247" s="57">
        <f t="shared" si="293"/>
        <v>17.964968311792003</v>
      </c>
      <c r="EZ247" s="57">
        <f t="shared" si="294"/>
        <v>1.6774546449083782E-2</v>
      </c>
      <c r="FA247" s="57">
        <f t="shared" si="295"/>
        <v>0.32232070910556004</v>
      </c>
      <c r="FB247" s="57">
        <f t="shared" si="296"/>
        <v>31.646866206358546</v>
      </c>
      <c r="FC247" s="57" t="str">
        <f t="shared" si="297"/>
        <v/>
      </c>
      <c r="FD247" s="57" t="str">
        <f t="shared" si="298"/>
        <v/>
      </c>
      <c r="FE247" s="57">
        <f t="shared" si="299"/>
        <v>0.81197052755182564</v>
      </c>
      <c r="FF247" s="56">
        <f t="shared" si="300"/>
        <v>107.46622288663863</v>
      </c>
      <c r="FG247" s="59">
        <f t="shared" si="301"/>
        <v>75.654991303618857</v>
      </c>
      <c r="FH247" s="59">
        <f t="shared" si="302"/>
        <v>2.0488112852138358</v>
      </c>
      <c r="FI247" s="59">
        <f t="shared" si="303"/>
        <v>9.0861842104447668</v>
      </c>
      <c r="FJ247" s="59">
        <f t="shared" si="304"/>
        <v>12.965288700848641</v>
      </c>
      <c r="FK247" s="59">
        <f t="shared" si="305"/>
        <v>1.2106163159520338E-2</v>
      </c>
      <c r="FL247" s="59">
        <f t="shared" si="306"/>
        <v>0.23261833671439336</v>
      </c>
      <c r="FM247" s="59">
        <f t="shared" si="307"/>
        <v>22.617011057332416</v>
      </c>
      <c r="FN247" s="59" t="str">
        <f t="shared" si="308"/>
        <v/>
      </c>
      <c r="FO247" s="59" t="str">
        <f t="shared" si="309"/>
        <v/>
      </c>
      <c r="FP247" s="59">
        <f t="shared" si="310"/>
        <v>0.58028957054135988</v>
      </c>
      <c r="FQ247" s="66">
        <f t="shared" si="311"/>
        <v>76.802699372126227</v>
      </c>
      <c r="FR247" s="331">
        <f t="shared" si="331"/>
        <v>-0.48943782440470346</v>
      </c>
      <c r="FS247" s="331">
        <f t="shared" si="312"/>
        <v>0.48943782440470346</v>
      </c>
      <c r="FT247" s="400">
        <f t="shared" si="313"/>
        <v>0</v>
      </c>
      <c r="FU247" s="400">
        <f t="shared" si="314"/>
        <v>1</v>
      </c>
      <c r="FV247" s="400">
        <f t="shared" si="315"/>
        <v>0</v>
      </c>
      <c r="FW247" s="402">
        <f t="shared" si="316"/>
        <v>0</v>
      </c>
      <c r="FX247" s="222">
        <f t="shared" si="317"/>
        <v>75.654991303618857</v>
      </c>
      <c r="FY247" s="222">
        <f t="shared" si="318"/>
        <v>0</v>
      </c>
      <c r="FZ247" s="222">
        <f t="shared" si="319"/>
        <v>0</v>
      </c>
      <c r="GA247" s="221">
        <f t="shared" si="320"/>
        <v>76.802699372126227</v>
      </c>
      <c r="GB247" s="222">
        <f t="shared" si="321"/>
        <v>22.617011057332416</v>
      </c>
      <c r="GC247" s="222">
        <f t="shared" si="322"/>
        <v>0</v>
      </c>
      <c r="GD247" s="222">
        <f t="shared" si="323"/>
        <v>0</v>
      </c>
      <c r="GE247" s="222">
        <f t="shared" si="324"/>
        <v>0</v>
      </c>
      <c r="GF247" s="222">
        <f t="shared" si="325"/>
        <v>0</v>
      </c>
      <c r="GG247" s="398">
        <f t="shared" si="326"/>
        <v>0</v>
      </c>
      <c r="GH247" s="399">
        <f t="shared" si="327"/>
        <v>0</v>
      </c>
      <c r="GI247" s="398" t="str">
        <f t="shared" si="328"/>
        <v>Na</v>
      </c>
      <c r="GJ247" s="398" t="str">
        <f t="shared" si="329"/>
        <v>Cl-HCO3</v>
      </c>
    </row>
    <row r="248" spans="1:192">
      <c r="A248" s="402">
        <f t="shared" si="256"/>
        <v>243</v>
      </c>
      <c r="B248" s="382" t="s">
        <v>151</v>
      </c>
      <c r="C248" s="398" t="s">
        <v>253</v>
      </c>
      <c r="F248" s="400">
        <v>3464206</v>
      </c>
      <c r="G248" s="400">
        <v>5556375</v>
      </c>
      <c r="H248" s="409">
        <f t="shared" si="257"/>
        <v>464145.88760000002</v>
      </c>
      <c r="I248" s="405">
        <f t="shared" si="258"/>
        <v>5554592.2400000002</v>
      </c>
      <c r="J248" s="400">
        <v>139.56</v>
      </c>
      <c r="K248" s="377" t="s">
        <v>1355</v>
      </c>
      <c r="L248" s="19">
        <v>1.9</v>
      </c>
      <c r="M248" s="378"/>
      <c r="O248" s="386"/>
      <c r="P248" s="386"/>
      <c r="Q248" s="399" t="s">
        <v>1373</v>
      </c>
      <c r="R248" s="399" t="s">
        <v>277</v>
      </c>
      <c r="S248" s="64" t="s">
        <v>1351</v>
      </c>
      <c r="T248" s="499" t="str">
        <f t="shared" si="259"/>
        <v>-</v>
      </c>
      <c r="U248" s="499" t="str">
        <f t="shared" si="260"/>
        <v>M</v>
      </c>
      <c r="V248" s="499" t="str">
        <f t="shared" si="261"/>
        <v>-</v>
      </c>
      <c r="W248" s="499" t="str">
        <f t="shared" si="330"/>
        <v>A</v>
      </c>
      <c r="X248" s="529" t="str">
        <f t="shared" si="255"/>
        <v>Na</v>
      </c>
      <c r="Y248" s="530" t="str">
        <f t="shared" si="252"/>
        <v>Cl</v>
      </c>
      <c r="Z248" s="70"/>
      <c r="AA248" s="193" t="s">
        <v>1635</v>
      </c>
      <c r="AB248" s="200">
        <v>1</v>
      </c>
      <c r="AC248" s="67" t="s">
        <v>919</v>
      </c>
      <c r="AD248" s="166" t="s">
        <v>1666</v>
      </c>
      <c r="AE248" s="61" t="s">
        <v>2722</v>
      </c>
      <c r="AF248" s="397">
        <v>12.3</v>
      </c>
      <c r="AG248" s="408"/>
      <c r="AH248" s="408"/>
      <c r="AI248" s="392"/>
      <c r="AJ248" s="408">
        <v>1.0108900000000001</v>
      </c>
      <c r="AK248" s="408">
        <v>16</v>
      </c>
      <c r="AL248" s="408"/>
      <c r="AM248" s="392"/>
      <c r="AN248" s="69"/>
      <c r="AO248" s="401"/>
      <c r="AP248" s="171"/>
      <c r="AQ248" s="69"/>
      <c r="AR248" s="69"/>
      <c r="AS248" s="507">
        <f t="shared" si="334"/>
        <v>14875.859999999999</v>
      </c>
      <c r="AT248" s="509">
        <f t="shared" si="335"/>
        <v>0.11390323068803079</v>
      </c>
      <c r="AU248" s="69">
        <v>4851</v>
      </c>
      <c r="AV248" s="69">
        <v>53.53</v>
      </c>
      <c r="AW248" s="401">
        <v>468</v>
      </c>
      <c r="AX248" s="401">
        <v>7593</v>
      </c>
      <c r="AY248" s="401">
        <v>76.13</v>
      </c>
      <c r="AZ248" s="70">
        <v>1633</v>
      </c>
      <c r="BA248" s="91" t="s">
        <v>1344</v>
      </c>
      <c r="BB248" s="69">
        <v>139.80000000000001</v>
      </c>
      <c r="BC248" s="69"/>
      <c r="BD248" s="69"/>
      <c r="BE248" s="69">
        <v>13.6</v>
      </c>
      <c r="BF248" s="91" t="s">
        <v>1344</v>
      </c>
      <c r="BG248" s="69"/>
      <c r="BH248" s="91" t="s">
        <v>1344</v>
      </c>
      <c r="BI248" s="69"/>
      <c r="BJ248" s="69"/>
      <c r="BK248" s="69"/>
      <c r="BL248" s="401"/>
      <c r="BM248" s="69">
        <v>45.1</v>
      </c>
      <c r="BN248" s="339"/>
      <c r="BO248" s="143"/>
      <c r="BP248" s="143">
        <v>2700</v>
      </c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1"/>
      <c r="CG248" s="143"/>
      <c r="CH248" s="143"/>
      <c r="CI248" s="143"/>
      <c r="CJ248" s="143"/>
      <c r="CK248" s="143"/>
      <c r="CL248" s="144"/>
      <c r="CM248" s="143"/>
      <c r="CN248" s="143">
        <v>1916</v>
      </c>
      <c r="CO248" s="141"/>
      <c r="CP248" s="69"/>
      <c r="CQ248" s="70"/>
      <c r="CR248" s="69"/>
      <c r="CS248" s="69"/>
      <c r="CT248" s="69"/>
      <c r="CU248" s="69"/>
      <c r="CV248" s="69"/>
      <c r="CW248" s="69"/>
      <c r="CX248" s="69"/>
      <c r="CY248" s="69"/>
      <c r="CZ248" s="69"/>
      <c r="DA248" s="70"/>
      <c r="DB248" s="182"/>
      <c r="DC248" s="182"/>
      <c r="DD248" s="182"/>
      <c r="DE248" s="182"/>
      <c r="DF248" s="182"/>
      <c r="DG248" s="182"/>
      <c r="DH248" s="182"/>
      <c r="DI248" s="180"/>
      <c r="DJ248" s="180"/>
      <c r="DK248" s="180"/>
      <c r="DL248" s="180"/>
      <c r="DM248" s="180"/>
      <c r="DN248" s="180"/>
      <c r="DO248" s="180"/>
      <c r="DP248" s="180"/>
      <c r="DQ248" s="180"/>
      <c r="DR248" s="180"/>
      <c r="DS248" s="181"/>
      <c r="DT248" s="402">
        <f t="shared" si="262"/>
        <v>1</v>
      </c>
      <c r="DU248" s="100">
        <f t="shared" si="263"/>
        <v>1</v>
      </c>
      <c r="DV248" s="100">
        <f t="shared" si="264"/>
        <v>0</v>
      </c>
      <c r="DW248" s="100">
        <f t="shared" si="265"/>
        <v>0</v>
      </c>
      <c r="DX248" s="100">
        <f t="shared" si="266"/>
        <v>0</v>
      </c>
      <c r="DY248" s="229">
        <f t="shared" si="267"/>
        <v>0</v>
      </c>
      <c r="DZ248" s="100">
        <f t="shared" si="268"/>
        <v>1</v>
      </c>
      <c r="EA248" s="400">
        <f t="shared" si="269"/>
        <v>0</v>
      </c>
      <c r="EB248" s="402">
        <f t="shared" si="270"/>
        <v>0</v>
      </c>
      <c r="EC248" s="19">
        <f t="shared" si="271"/>
        <v>0</v>
      </c>
      <c r="ED248" s="19">
        <f t="shared" si="272"/>
        <v>1</v>
      </c>
      <c r="EE248" s="19">
        <f t="shared" si="273"/>
        <v>0</v>
      </c>
      <c r="EF248" s="402">
        <f t="shared" si="274"/>
        <v>0</v>
      </c>
      <c r="EG248" s="400">
        <f t="shared" si="275"/>
        <v>0</v>
      </c>
      <c r="EH248" s="400">
        <f t="shared" si="276"/>
        <v>1</v>
      </c>
      <c r="EI248" s="402">
        <f t="shared" si="277"/>
        <v>0</v>
      </c>
      <c r="EJ248" s="229">
        <f t="shared" si="278"/>
        <v>2</v>
      </c>
      <c r="EK248" s="398">
        <f t="shared" si="279"/>
        <v>4851</v>
      </c>
      <c r="EL248" s="398">
        <f t="shared" si="280"/>
        <v>139.80000000000001</v>
      </c>
      <c r="EM248" s="398">
        <f t="shared" si="281"/>
        <v>53.53</v>
      </c>
      <c r="EN248" s="398">
        <f t="shared" si="282"/>
        <v>468</v>
      </c>
      <c r="EO248" s="398" t="str">
        <f t="shared" si="283"/>
        <v/>
      </c>
      <c r="EP248" s="398">
        <f t="shared" si="284"/>
        <v>13.6</v>
      </c>
      <c r="EQ248" s="398">
        <f t="shared" si="285"/>
        <v>1633</v>
      </c>
      <c r="ER248" s="398" t="str">
        <f t="shared" si="286"/>
        <v/>
      </c>
      <c r="ES248" s="398" t="str">
        <f t="shared" si="287"/>
        <v/>
      </c>
      <c r="ET248" s="398">
        <f t="shared" si="288"/>
        <v>76.13</v>
      </c>
      <c r="EU248" s="172">
        <f t="shared" si="289"/>
        <v>7593</v>
      </c>
      <c r="EV248" s="57">
        <f t="shared" si="290"/>
        <v>211.00662032727558</v>
      </c>
      <c r="EW248" s="57">
        <f t="shared" si="291"/>
        <v>3.5754475703324808</v>
      </c>
      <c r="EX248" s="57">
        <f t="shared" si="292"/>
        <v>4.4048549681135576</v>
      </c>
      <c r="EY248" s="57">
        <f t="shared" si="293"/>
        <v>23.354458805329607</v>
      </c>
      <c r="EZ248" s="57" t="str">
        <f t="shared" si="294"/>
        <v/>
      </c>
      <c r="FA248" s="57">
        <f t="shared" si="295"/>
        <v>0.73059360730593603</v>
      </c>
      <c r="FB248" s="57">
        <f t="shared" si="296"/>
        <v>26.762989391498451</v>
      </c>
      <c r="FC248" s="57" t="str">
        <f t="shared" si="297"/>
        <v/>
      </c>
      <c r="FD248" s="57" t="str">
        <f t="shared" si="298"/>
        <v/>
      </c>
      <c r="FE248" s="57">
        <f t="shared" si="299"/>
        <v>1.5850081092953969</v>
      </c>
      <c r="FF248" s="56">
        <f t="shared" si="300"/>
        <v>214.1708741150255</v>
      </c>
      <c r="FG248" s="59">
        <f t="shared" si="301"/>
        <v>86.808287991916174</v>
      </c>
      <c r="FH248" s="59">
        <f t="shared" si="302"/>
        <v>1.4709419159646062</v>
      </c>
      <c r="FI248" s="59">
        <f t="shared" si="303"/>
        <v>1.8121607655795278</v>
      </c>
      <c r="FJ248" s="59">
        <f t="shared" si="304"/>
        <v>9.6080425473092621</v>
      </c>
      <c r="FK248" s="59" t="str">
        <f t="shared" si="305"/>
        <v/>
      </c>
      <c r="FL248" s="59">
        <f t="shared" si="306"/>
        <v>0.30056677923042624</v>
      </c>
      <c r="FM248" s="59">
        <f t="shared" si="307"/>
        <v>11.035425496245265</v>
      </c>
      <c r="FN248" s="59" t="str">
        <f t="shared" si="308"/>
        <v/>
      </c>
      <c r="FO248" s="59" t="str">
        <f t="shared" si="309"/>
        <v/>
      </c>
      <c r="FP248" s="59">
        <f t="shared" si="310"/>
        <v>0.65356073064955167</v>
      </c>
      <c r="FQ248" s="66">
        <f t="shared" si="311"/>
        <v>88.311013773105188</v>
      </c>
      <c r="FR248" s="331">
        <f t="shared" si="331"/>
        <v>0.11390323068803079</v>
      </c>
      <c r="FS248" s="331">
        <f t="shared" si="312"/>
        <v>0.11390323068803079</v>
      </c>
      <c r="FT248" s="400">
        <f t="shared" si="313"/>
        <v>0</v>
      </c>
      <c r="FU248" s="400">
        <f t="shared" si="314"/>
        <v>1</v>
      </c>
      <c r="FV248" s="400">
        <f t="shared" si="315"/>
        <v>0</v>
      </c>
      <c r="FW248" s="402">
        <f t="shared" si="316"/>
        <v>0</v>
      </c>
      <c r="FX248" s="222">
        <f t="shared" si="317"/>
        <v>86.808287991916174</v>
      </c>
      <c r="FY248" s="222">
        <f t="shared" si="318"/>
        <v>0</v>
      </c>
      <c r="FZ248" s="222">
        <f t="shared" si="319"/>
        <v>0</v>
      </c>
      <c r="GA248" s="221">
        <f t="shared" si="320"/>
        <v>88.311013773105188</v>
      </c>
      <c r="GB248" s="222">
        <f t="shared" si="321"/>
        <v>0</v>
      </c>
      <c r="GC248" s="222">
        <f t="shared" si="322"/>
        <v>0</v>
      </c>
      <c r="GD248" s="222">
        <f t="shared" si="323"/>
        <v>0</v>
      </c>
      <c r="GE248" s="222">
        <f t="shared" si="324"/>
        <v>0</v>
      </c>
      <c r="GF248" s="222">
        <f t="shared" si="325"/>
        <v>0</v>
      </c>
      <c r="GG248" s="398">
        <f t="shared" si="326"/>
        <v>0</v>
      </c>
      <c r="GH248" s="399">
        <f t="shared" si="327"/>
        <v>0</v>
      </c>
      <c r="GI248" s="398" t="str">
        <f t="shared" si="328"/>
        <v>Na</v>
      </c>
      <c r="GJ248" s="398" t="str">
        <f t="shared" si="329"/>
        <v>Cl</v>
      </c>
    </row>
    <row r="249" spans="1:192">
      <c r="A249" s="402">
        <f t="shared" si="256"/>
        <v>244</v>
      </c>
      <c r="B249" s="382" t="s">
        <v>151</v>
      </c>
      <c r="C249" s="398" t="s">
        <v>253</v>
      </c>
      <c r="F249" s="400">
        <v>3464206</v>
      </c>
      <c r="G249" s="400">
        <v>5556375</v>
      </c>
      <c r="H249" s="409">
        <f t="shared" si="257"/>
        <v>464145.88760000002</v>
      </c>
      <c r="I249" s="405">
        <f t="shared" si="258"/>
        <v>5554592.2400000002</v>
      </c>
      <c r="J249" s="400">
        <v>139.56</v>
      </c>
      <c r="K249" s="377" t="s">
        <v>1355</v>
      </c>
      <c r="L249" s="19">
        <v>1.9</v>
      </c>
      <c r="M249" s="378"/>
      <c r="O249" s="386"/>
      <c r="P249" s="386"/>
      <c r="Q249" s="399" t="s">
        <v>1373</v>
      </c>
      <c r="R249" s="399" t="s">
        <v>277</v>
      </c>
      <c r="S249" s="64" t="s">
        <v>1351</v>
      </c>
      <c r="T249" s="499" t="str">
        <f t="shared" si="259"/>
        <v>-</v>
      </c>
      <c r="U249" s="499" t="str">
        <f t="shared" si="260"/>
        <v>M</v>
      </c>
      <c r="V249" s="499" t="str">
        <f t="shared" si="261"/>
        <v>-</v>
      </c>
      <c r="W249" s="499" t="str">
        <f t="shared" si="330"/>
        <v>A</v>
      </c>
      <c r="X249" s="529" t="str">
        <f t="shared" si="255"/>
        <v>Na</v>
      </c>
      <c r="Y249" s="530" t="str">
        <f t="shared" si="252"/>
        <v>Cl</v>
      </c>
      <c r="Z249" s="172" t="s">
        <v>1450</v>
      </c>
      <c r="AA249" s="377" t="s">
        <v>1467</v>
      </c>
      <c r="AB249" s="405">
        <v>2</v>
      </c>
      <c r="AC249" s="117"/>
      <c r="AD249" s="380" t="s">
        <v>1625</v>
      </c>
      <c r="AE249" s="118"/>
      <c r="AF249" s="379">
        <v>16</v>
      </c>
      <c r="AG249" s="377"/>
      <c r="AH249" s="377"/>
      <c r="AI249" s="379"/>
      <c r="AJ249" s="377"/>
      <c r="AK249" s="377"/>
      <c r="AL249" s="377"/>
      <c r="AM249" s="379"/>
      <c r="AN249" s="117"/>
      <c r="AO249" s="116"/>
      <c r="AP249" s="378"/>
      <c r="AQ249" s="117"/>
      <c r="AR249" s="384">
        <v>13217</v>
      </c>
      <c r="AS249" s="507">
        <f t="shared" si="334"/>
        <v>13167</v>
      </c>
      <c r="AT249" s="509">
        <f t="shared" si="335"/>
        <v>-8.704211810372664E-2</v>
      </c>
      <c r="AU249" s="117">
        <v>4275</v>
      </c>
      <c r="AV249" s="117">
        <v>114</v>
      </c>
      <c r="AW249" s="116">
        <v>323</v>
      </c>
      <c r="AX249" s="117">
        <v>6814</v>
      </c>
      <c r="AY249" s="117">
        <v>75</v>
      </c>
      <c r="AZ249" s="118">
        <v>1389</v>
      </c>
      <c r="BA249" s="384"/>
      <c r="BB249" s="384">
        <v>171</v>
      </c>
      <c r="BC249" s="384"/>
      <c r="BD249" s="384"/>
      <c r="BE249" s="384">
        <v>6</v>
      </c>
      <c r="BF249" s="384"/>
      <c r="BG249" s="384"/>
      <c r="BH249" s="384"/>
      <c r="BI249" s="117"/>
      <c r="BJ249" s="117"/>
      <c r="BK249" s="117"/>
      <c r="BL249" s="116"/>
      <c r="BM249" s="117"/>
      <c r="BN249" s="118"/>
      <c r="BO249" s="114"/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/>
      <c r="CA249" s="114"/>
      <c r="CB249" s="114"/>
      <c r="CC249" s="114"/>
      <c r="CD249" s="114"/>
      <c r="CE249" s="114"/>
      <c r="CF249" s="247"/>
      <c r="CG249" s="114"/>
      <c r="CH249" s="114"/>
      <c r="CI249" s="114"/>
      <c r="CJ249" s="114"/>
      <c r="CK249" s="114"/>
      <c r="CL249" s="137"/>
      <c r="CM249" s="114"/>
      <c r="CN249" s="114">
        <v>1856</v>
      </c>
      <c r="CO249" s="247"/>
      <c r="CP249" s="117"/>
      <c r="CQ249" s="118"/>
      <c r="CR249" s="117"/>
      <c r="CS249" s="117"/>
      <c r="CT249" s="117"/>
      <c r="CU249" s="117"/>
      <c r="CV249" s="117"/>
      <c r="CW249" s="117"/>
      <c r="CX249" s="117"/>
      <c r="CY249" s="117"/>
      <c r="CZ249" s="117"/>
      <c r="DA249" s="118"/>
      <c r="DB249" s="111"/>
      <c r="DC249" s="111"/>
      <c r="DD249" s="121"/>
      <c r="DE249" s="111"/>
      <c r="DF249" s="111"/>
      <c r="DG249" s="111"/>
      <c r="DH249" s="111"/>
      <c r="DI249" s="111"/>
      <c r="DJ249" s="111"/>
      <c r="DK249" s="244"/>
      <c r="DL249" s="244"/>
      <c r="DM249" s="244"/>
      <c r="DN249" s="111"/>
      <c r="DO249" s="121"/>
      <c r="DP249" s="244"/>
      <c r="DQ249" s="241"/>
      <c r="DR249" s="241"/>
      <c r="DS249" s="472"/>
      <c r="DT249" s="402">
        <f t="shared" si="262"/>
        <v>0</v>
      </c>
      <c r="DU249" s="100">
        <f t="shared" si="263"/>
        <v>1</v>
      </c>
      <c r="DV249" s="100">
        <f t="shared" si="264"/>
        <v>0</v>
      </c>
      <c r="DW249" s="100">
        <f t="shared" si="265"/>
        <v>0</v>
      </c>
      <c r="DX249" s="100">
        <f t="shared" si="266"/>
        <v>0</v>
      </c>
      <c r="DY249" s="229">
        <f t="shared" si="267"/>
        <v>0</v>
      </c>
      <c r="DZ249" s="100">
        <f t="shared" si="268"/>
        <v>1</v>
      </c>
      <c r="EA249" s="400">
        <f t="shared" si="269"/>
        <v>0</v>
      </c>
      <c r="EB249" s="402">
        <f t="shared" si="270"/>
        <v>0</v>
      </c>
      <c r="EC249" s="19">
        <f t="shared" si="271"/>
        <v>0</v>
      </c>
      <c r="ED249" s="19">
        <f t="shared" si="272"/>
        <v>1</v>
      </c>
      <c r="EE249" s="19">
        <f t="shared" si="273"/>
        <v>0</v>
      </c>
      <c r="EF249" s="402">
        <f t="shared" si="274"/>
        <v>0</v>
      </c>
      <c r="EG249" s="400">
        <f t="shared" si="275"/>
        <v>0</v>
      </c>
      <c r="EH249" s="400">
        <f t="shared" si="276"/>
        <v>1</v>
      </c>
      <c r="EI249" s="402">
        <f t="shared" si="277"/>
        <v>0</v>
      </c>
      <c r="EJ249" s="229">
        <f t="shared" si="278"/>
        <v>2</v>
      </c>
      <c r="EK249" s="398">
        <f t="shared" si="279"/>
        <v>4275</v>
      </c>
      <c r="EL249" s="398">
        <f t="shared" si="280"/>
        <v>171</v>
      </c>
      <c r="EM249" s="398">
        <f t="shared" si="281"/>
        <v>114</v>
      </c>
      <c r="EN249" s="398">
        <f t="shared" si="282"/>
        <v>323</v>
      </c>
      <c r="EO249" s="398" t="str">
        <f t="shared" si="283"/>
        <v/>
      </c>
      <c r="EP249" s="398">
        <f t="shared" si="284"/>
        <v>6</v>
      </c>
      <c r="EQ249" s="398">
        <f t="shared" si="285"/>
        <v>1389</v>
      </c>
      <c r="ER249" s="398" t="str">
        <f t="shared" si="286"/>
        <v/>
      </c>
      <c r="ES249" s="398" t="str">
        <f t="shared" si="287"/>
        <v/>
      </c>
      <c r="ET249" s="398">
        <f t="shared" si="288"/>
        <v>75</v>
      </c>
      <c r="EU249" s="172">
        <f t="shared" si="289"/>
        <v>6814</v>
      </c>
      <c r="EV249" s="57">
        <f t="shared" si="290"/>
        <v>185.9520309006603</v>
      </c>
      <c r="EW249" s="57">
        <f t="shared" si="291"/>
        <v>4.3734015345268542</v>
      </c>
      <c r="EX249" s="57">
        <f t="shared" si="292"/>
        <v>9.3807858465336356</v>
      </c>
      <c r="EY249" s="57">
        <f t="shared" si="293"/>
        <v>16.118568790857825</v>
      </c>
      <c r="EZ249" s="57" t="str">
        <f t="shared" si="294"/>
        <v/>
      </c>
      <c r="FA249" s="57">
        <f t="shared" si="295"/>
        <v>0.32232070910556004</v>
      </c>
      <c r="FB249" s="57">
        <f t="shared" si="296"/>
        <v>22.764110388727094</v>
      </c>
      <c r="FC249" s="57" t="str">
        <f t="shared" si="297"/>
        <v/>
      </c>
      <c r="FD249" s="57" t="str">
        <f t="shared" si="298"/>
        <v/>
      </c>
      <c r="FE249" s="57">
        <f t="shared" si="299"/>
        <v>1.5614817837535109</v>
      </c>
      <c r="FF249" s="56">
        <f t="shared" si="300"/>
        <v>192.19812145657627</v>
      </c>
      <c r="FG249" s="59">
        <f t="shared" si="301"/>
        <v>86.030311859864469</v>
      </c>
      <c r="FH249" s="59">
        <f t="shared" si="302"/>
        <v>2.0233449243947952</v>
      </c>
      <c r="FI249" s="59">
        <f t="shared" si="303"/>
        <v>4.3400006332763628</v>
      </c>
      <c r="FJ249" s="59">
        <f t="shared" si="304"/>
        <v>7.4572215914811686</v>
      </c>
      <c r="FK249" s="59" t="str">
        <f t="shared" si="305"/>
        <v/>
      </c>
      <c r="FL249" s="59">
        <f t="shared" si="306"/>
        <v>0.14912099098319406</v>
      </c>
      <c r="FM249" s="59">
        <f t="shared" si="307"/>
        <v>10.513449084715964</v>
      </c>
      <c r="FN249" s="59" t="str">
        <f t="shared" si="308"/>
        <v/>
      </c>
      <c r="FO249" s="59" t="str">
        <f t="shared" si="309"/>
        <v/>
      </c>
      <c r="FP249" s="59">
        <f t="shared" si="310"/>
        <v>0.72115970929105855</v>
      </c>
      <c r="FQ249" s="66">
        <f t="shared" si="311"/>
        <v>88.76539120599297</v>
      </c>
      <c r="FR249" s="331">
        <f t="shared" si="331"/>
        <v>-8.704211810372664E-2</v>
      </c>
      <c r="FS249" s="331">
        <f t="shared" si="312"/>
        <v>8.704211810372664E-2</v>
      </c>
      <c r="FT249" s="400">
        <f t="shared" si="313"/>
        <v>0</v>
      </c>
      <c r="FU249" s="400">
        <f t="shared" si="314"/>
        <v>1</v>
      </c>
      <c r="FV249" s="400">
        <f t="shared" si="315"/>
        <v>0</v>
      </c>
      <c r="FW249" s="402">
        <f t="shared" si="316"/>
        <v>0</v>
      </c>
      <c r="FX249" s="222">
        <f t="shared" si="317"/>
        <v>86.030311859864469</v>
      </c>
      <c r="FY249" s="222">
        <f t="shared" si="318"/>
        <v>0</v>
      </c>
      <c r="FZ249" s="222">
        <f t="shared" si="319"/>
        <v>0</v>
      </c>
      <c r="GA249" s="221">
        <f t="shared" si="320"/>
        <v>88.76539120599297</v>
      </c>
      <c r="GB249" s="222">
        <f t="shared" si="321"/>
        <v>0</v>
      </c>
      <c r="GC249" s="222">
        <f t="shared" si="322"/>
        <v>0</v>
      </c>
      <c r="GD249" s="222">
        <f t="shared" si="323"/>
        <v>0</v>
      </c>
      <c r="GE249" s="222">
        <f t="shared" si="324"/>
        <v>0</v>
      </c>
      <c r="GF249" s="222">
        <f t="shared" si="325"/>
        <v>0</v>
      </c>
      <c r="GG249" s="398">
        <f t="shared" si="326"/>
        <v>0</v>
      </c>
      <c r="GH249" s="399">
        <f t="shared" si="327"/>
        <v>0</v>
      </c>
      <c r="GI249" s="398" t="str">
        <f t="shared" si="328"/>
        <v>Na</v>
      </c>
      <c r="GJ249" s="398" t="str">
        <f t="shared" si="329"/>
        <v>Cl</v>
      </c>
    </row>
    <row r="250" spans="1:192">
      <c r="A250" s="402">
        <f t="shared" si="256"/>
        <v>245</v>
      </c>
      <c r="B250" s="64" t="s">
        <v>151</v>
      </c>
      <c r="C250" s="398" t="s">
        <v>253</v>
      </c>
      <c r="F250" s="400">
        <v>3464206</v>
      </c>
      <c r="G250" s="400">
        <v>5556375</v>
      </c>
      <c r="H250" s="409">
        <f t="shared" si="257"/>
        <v>464145.88760000002</v>
      </c>
      <c r="I250" s="405">
        <f t="shared" si="258"/>
        <v>5554592.2400000002</v>
      </c>
      <c r="J250" s="400">
        <v>139.56</v>
      </c>
      <c r="K250" s="400" t="s">
        <v>1356</v>
      </c>
      <c r="L250" s="19">
        <v>1.9</v>
      </c>
      <c r="Q250" s="399" t="s">
        <v>1373</v>
      </c>
      <c r="R250" s="399" t="s">
        <v>277</v>
      </c>
      <c r="S250" s="64" t="s">
        <v>1351</v>
      </c>
      <c r="T250" s="499" t="str">
        <f t="shared" si="259"/>
        <v>-</v>
      </c>
      <c r="U250" s="499" t="str">
        <f t="shared" si="260"/>
        <v>M</v>
      </c>
      <c r="V250" s="499" t="str">
        <f t="shared" si="261"/>
        <v>-</v>
      </c>
      <c r="W250" s="499" t="str">
        <f t="shared" si="330"/>
        <v>-</v>
      </c>
      <c r="X250" s="529" t="str">
        <f t="shared" si="255"/>
        <v>Na</v>
      </c>
      <c r="Y250" s="530" t="str">
        <f t="shared" si="252"/>
        <v>Cl</v>
      </c>
      <c r="AA250" s="392" t="s">
        <v>1628</v>
      </c>
      <c r="AB250" s="200">
        <v>3</v>
      </c>
      <c r="AC250" s="398" t="s">
        <v>1629</v>
      </c>
      <c r="AD250" s="2" t="s">
        <v>1627</v>
      </c>
      <c r="AF250" s="391">
        <v>18.7</v>
      </c>
      <c r="AG250" s="400">
        <v>23700</v>
      </c>
      <c r="AR250" s="69"/>
      <c r="AS250" s="507">
        <f t="shared" si="334"/>
        <v>15874.880000000001</v>
      </c>
      <c r="AT250" s="509">
        <f t="shared" si="335"/>
        <v>0.49801079743134835</v>
      </c>
      <c r="AU250" s="398">
        <v>5200</v>
      </c>
      <c r="AV250" s="398">
        <v>61</v>
      </c>
      <c r="AW250" s="399">
        <v>484</v>
      </c>
      <c r="AX250" s="398">
        <v>8180</v>
      </c>
      <c r="AY250" s="398">
        <v>43.2</v>
      </c>
      <c r="AZ250" s="172">
        <v>1666</v>
      </c>
      <c r="BA250" s="69"/>
      <c r="BB250" s="69">
        <v>237</v>
      </c>
      <c r="BC250" s="69"/>
      <c r="BD250" s="69"/>
      <c r="BE250" s="69">
        <v>1.9</v>
      </c>
      <c r="BF250" s="69"/>
      <c r="BG250" s="69">
        <v>1.78</v>
      </c>
      <c r="BH250" s="69"/>
      <c r="BN250" s="56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49"/>
      <c r="CG250" s="138"/>
      <c r="CH250" s="138"/>
      <c r="CI250" s="138"/>
      <c r="CJ250" s="138"/>
      <c r="CK250" s="138"/>
      <c r="CL250" s="139"/>
      <c r="CM250" s="138"/>
      <c r="CN250" s="143" t="s">
        <v>3116</v>
      </c>
      <c r="CO250" s="149"/>
      <c r="DB250" s="241"/>
      <c r="DC250" s="241"/>
      <c r="DD250" s="241"/>
      <c r="DE250" s="241"/>
      <c r="DF250" s="241"/>
      <c r="DG250" s="241"/>
      <c r="DH250" s="241"/>
      <c r="DI250" s="244"/>
      <c r="DJ250" s="244"/>
      <c r="DK250" s="244"/>
      <c r="DL250" s="244"/>
      <c r="DM250" s="244"/>
      <c r="DN250" s="244"/>
      <c r="DO250" s="244"/>
      <c r="DP250" s="244"/>
      <c r="DQ250" s="244"/>
      <c r="DR250" s="244"/>
      <c r="DS250" s="472"/>
      <c r="DT250" s="402">
        <f t="shared" si="262"/>
        <v>0</v>
      </c>
      <c r="DU250" s="100">
        <f t="shared" si="263"/>
        <v>1</v>
      </c>
      <c r="DV250" s="100">
        <f t="shared" si="264"/>
        <v>0</v>
      </c>
      <c r="DW250" s="100">
        <f t="shared" si="265"/>
        <v>0</v>
      </c>
      <c r="DX250" s="100">
        <f t="shared" si="266"/>
        <v>0</v>
      </c>
      <c r="DY250" s="229">
        <f t="shared" si="267"/>
        <v>0</v>
      </c>
      <c r="DZ250" s="100">
        <f t="shared" si="268"/>
        <v>1</v>
      </c>
      <c r="EA250" s="400">
        <f t="shared" si="269"/>
        <v>0</v>
      </c>
      <c r="EB250" s="402">
        <f t="shared" si="270"/>
        <v>0</v>
      </c>
      <c r="EC250" s="19">
        <f t="shared" si="271"/>
        <v>0</v>
      </c>
      <c r="ED250" s="19">
        <f t="shared" si="272"/>
        <v>1</v>
      </c>
      <c r="EE250" s="19">
        <f t="shared" si="273"/>
        <v>0</v>
      </c>
      <c r="EF250" s="402">
        <f t="shared" si="274"/>
        <v>0</v>
      </c>
      <c r="EG250" s="400">
        <f t="shared" si="275"/>
        <v>0</v>
      </c>
      <c r="EH250" s="400">
        <f t="shared" si="276"/>
        <v>0</v>
      </c>
      <c r="EI250" s="402">
        <f t="shared" si="277"/>
        <v>1</v>
      </c>
      <c r="EJ250" s="229">
        <f t="shared" si="278"/>
        <v>1</v>
      </c>
      <c r="EK250" s="398">
        <f t="shared" si="279"/>
        <v>5200</v>
      </c>
      <c r="EL250" s="398">
        <f t="shared" si="280"/>
        <v>237</v>
      </c>
      <c r="EM250" s="398">
        <f t="shared" si="281"/>
        <v>61</v>
      </c>
      <c r="EN250" s="398">
        <f t="shared" si="282"/>
        <v>484</v>
      </c>
      <c r="EO250" s="398" t="str">
        <f t="shared" si="283"/>
        <v/>
      </c>
      <c r="EP250" s="398">
        <f t="shared" si="284"/>
        <v>1.9</v>
      </c>
      <c r="EQ250" s="398">
        <f t="shared" si="285"/>
        <v>1666</v>
      </c>
      <c r="ER250" s="398" t="str">
        <f t="shared" si="286"/>
        <v/>
      </c>
      <c r="ES250" s="398" t="str">
        <f t="shared" si="287"/>
        <v/>
      </c>
      <c r="ET250" s="398">
        <f t="shared" si="288"/>
        <v>43.2</v>
      </c>
      <c r="EU250" s="172">
        <f t="shared" si="289"/>
        <v>8180</v>
      </c>
      <c r="EV250" s="57">
        <f t="shared" si="290"/>
        <v>226.18726565694351</v>
      </c>
      <c r="EW250" s="57">
        <f t="shared" si="291"/>
        <v>6.0613810741687981</v>
      </c>
      <c r="EX250" s="57">
        <f t="shared" si="292"/>
        <v>5.0195433038469455</v>
      </c>
      <c r="EY250" s="57">
        <f t="shared" si="293"/>
        <v>24.15290184140925</v>
      </c>
      <c r="EZ250" s="57" t="str">
        <f t="shared" si="294"/>
        <v/>
      </c>
      <c r="FA250" s="57">
        <f t="shared" si="295"/>
        <v>0.10206822455009401</v>
      </c>
      <c r="FB250" s="57">
        <f t="shared" si="296"/>
        <v>27.303821387774903</v>
      </c>
      <c r="FC250" s="57" t="str">
        <f t="shared" si="297"/>
        <v/>
      </c>
      <c r="FD250" s="57" t="str">
        <f t="shared" si="298"/>
        <v/>
      </c>
      <c r="FE250" s="57">
        <f t="shared" si="299"/>
        <v>0.89941350744202231</v>
      </c>
      <c r="FF250" s="56">
        <f t="shared" si="300"/>
        <v>230.72800609257322</v>
      </c>
      <c r="FG250" s="59">
        <f t="shared" si="301"/>
        <v>86.488426328918862</v>
      </c>
      <c r="FH250" s="59">
        <f t="shared" si="302"/>
        <v>2.3177224808042949</v>
      </c>
      <c r="FI250" s="59">
        <f t="shared" si="303"/>
        <v>1.9193494380803464</v>
      </c>
      <c r="FJ250" s="59">
        <f t="shared" si="304"/>
        <v>9.2354733829649902</v>
      </c>
      <c r="FK250" s="59" t="str">
        <f t="shared" si="305"/>
        <v/>
      </c>
      <c r="FL250" s="59">
        <f t="shared" si="306"/>
        <v>3.9028369231507883E-2</v>
      </c>
      <c r="FM250" s="59">
        <f t="shared" si="307"/>
        <v>10.544815404898324</v>
      </c>
      <c r="FN250" s="59" t="str">
        <f t="shared" si="308"/>
        <v/>
      </c>
      <c r="FO250" s="59" t="str">
        <f t="shared" si="309"/>
        <v/>
      </c>
      <c r="FP250" s="59">
        <f t="shared" si="310"/>
        <v>0.34735611817673018</v>
      </c>
      <c r="FQ250" s="66">
        <f t="shared" si="311"/>
        <v>89.107828476924951</v>
      </c>
      <c r="FR250" s="331">
        <f t="shared" si="331"/>
        <v>0.49801079743134835</v>
      </c>
      <c r="FS250" s="331">
        <f t="shared" si="312"/>
        <v>0.49801079743134835</v>
      </c>
      <c r="FT250" s="400">
        <f t="shared" si="313"/>
        <v>0</v>
      </c>
      <c r="FU250" s="400">
        <f t="shared" si="314"/>
        <v>1</v>
      </c>
      <c r="FV250" s="400">
        <f t="shared" si="315"/>
        <v>0</v>
      </c>
      <c r="FW250" s="402">
        <f t="shared" si="316"/>
        <v>0</v>
      </c>
      <c r="FX250" s="222">
        <f t="shared" si="317"/>
        <v>86.488426328918862</v>
      </c>
      <c r="FY250" s="222">
        <f t="shared" si="318"/>
        <v>0</v>
      </c>
      <c r="FZ250" s="222">
        <f t="shared" si="319"/>
        <v>0</v>
      </c>
      <c r="GA250" s="221">
        <f t="shared" si="320"/>
        <v>89.107828476924951</v>
      </c>
      <c r="GB250" s="222">
        <f t="shared" si="321"/>
        <v>0</v>
      </c>
      <c r="GC250" s="222">
        <f t="shared" si="322"/>
        <v>0</v>
      </c>
      <c r="GD250" s="222">
        <f t="shared" si="323"/>
        <v>0</v>
      </c>
      <c r="GE250" s="222">
        <f t="shared" si="324"/>
        <v>0</v>
      </c>
      <c r="GF250" s="222">
        <f t="shared" si="325"/>
        <v>0</v>
      </c>
      <c r="GG250" s="398">
        <f t="shared" si="326"/>
        <v>0</v>
      </c>
      <c r="GH250" s="399">
        <f t="shared" si="327"/>
        <v>0</v>
      </c>
      <c r="GI250" s="398" t="str">
        <f t="shared" si="328"/>
        <v>Na</v>
      </c>
      <c r="GJ250" s="398" t="str">
        <f t="shared" si="329"/>
        <v>Cl</v>
      </c>
    </row>
    <row r="251" spans="1:192">
      <c r="A251" s="402">
        <f t="shared" si="256"/>
        <v>246</v>
      </c>
      <c r="B251" s="382" t="s">
        <v>151</v>
      </c>
      <c r="C251" s="2" t="s">
        <v>487</v>
      </c>
      <c r="D251" s="2"/>
      <c r="E251" s="2"/>
      <c r="F251" s="400">
        <v>3464435</v>
      </c>
      <c r="G251" s="400">
        <v>5556704</v>
      </c>
      <c r="H251" s="409">
        <f t="shared" si="257"/>
        <v>464374.79600000003</v>
      </c>
      <c r="I251" s="405">
        <f t="shared" si="258"/>
        <v>5554921.1084000003</v>
      </c>
      <c r="J251" s="400">
        <v>143.22</v>
      </c>
      <c r="K251" s="377" t="s">
        <v>1355</v>
      </c>
      <c r="L251" s="19">
        <v>4.75</v>
      </c>
      <c r="M251" s="378"/>
      <c r="O251" s="386"/>
      <c r="P251" s="386"/>
      <c r="Q251" s="399" t="s">
        <v>1373</v>
      </c>
      <c r="R251" s="399" t="s">
        <v>277</v>
      </c>
      <c r="S251" s="64" t="s">
        <v>1351</v>
      </c>
      <c r="T251" s="499" t="str">
        <f t="shared" si="259"/>
        <v>-</v>
      </c>
      <c r="U251" s="499" t="str">
        <f t="shared" si="260"/>
        <v>M</v>
      </c>
      <c r="V251" s="499" t="str">
        <f t="shared" si="261"/>
        <v>-</v>
      </c>
      <c r="W251" s="499" t="str">
        <f t="shared" si="330"/>
        <v>A</v>
      </c>
      <c r="X251" s="529" t="str">
        <f t="shared" si="255"/>
        <v>Na</v>
      </c>
      <c r="Y251" s="530" t="str">
        <f t="shared" si="252"/>
        <v>Cl</v>
      </c>
      <c r="Z251" s="70"/>
      <c r="AA251" s="392" t="s">
        <v>1635</v>
      </c>
      <c r="AB251" s="200">
        <v>1</v>
      </c>
      <c r="AC251" s="67" t="s">
        <v>919</v>
      </c>
      <c r="AD251" s="166" t="s">
        <v>1667</v>
      </c>
      <c r="AE251" s="61" t="s">
        <v>2727</v>
      </c>
      <c r="AF251" s="159">
        <v>15</v>
      </c>
      <c r="AG251" s="408"/>
      <c r="AH251" s="408"/>
      <c r="AI251" s="392"/>
      <c r="AJ251" s="408">
        <v>1.01118</v>
      </c>
      <c r="AK251" s="408">
        <v>16</v>
      </c>
      <c r="AL251" s="408"/>
      <c r="AM251" s="392"/>
      <c r="AN251" s="69"/>
      <c r="AO251" s="401"/>
      <c r="AP251" s="171"/>
      <c r="AQ251" s="69"/>
      <c r="AR251" s="69"/>
      <c r="AS251" s="507">
        <f t="shared" si="334"/>
        <v>16193.21</v>
      </c>
      <c r="AT251" s="509">
        <f t="shared" si="335"/>
        <v>0.10492933629687845</v>
      </c>
      <c r="AU251" s="69">
        <v>5341</v>
      </c>
      <c r="AV251" s="69">
        <v>48.48</v>
      </c>
      <c r="AW251" s="401">
        <v>474.3</v>
      </c>
      <c r="AX251" s="401">
        <v>8378</v>
      </c>
      <c r="AY251" s="401">
        <v>90.23</v>
      </c>
      <c r="AZ251" s="70">
        <v>1628</v>
      </c>
      <c r="BA251" s="91" t="s">
        <v>1344</v>
      </c>
      <c r="BB251" s="69">
        <v>173.2</v>
      </c>
      <c r="BC251" s="69"/>
      <c r="BD251" s="69"/>
      <c r="BE251" s="74">
        <v>19</v>
      </c>
      <c r="BF251" s="91" t="s">
        <v>1344</v>
      </c>
      <c r="BG251" s="69"/>
      <c r="BH251" s="91" t="s">
        <v>1344</v>
      </c>
      <c r="BI251" s="69"/>
      <c r="BJ251" s="69"/>
      <c r="BK251" s="69"/>
      <c r="BL251" s="401"/>
      <c r="BM251" s="69">
        <v>36.9</v>
      </c>
      <c r="BN251" s="339"/>
      <c r="BO251" s="143"/>
      <c r="BP251" s="143">
        <v>4100</v>
      </c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1"/>
      <c r="CG251" s="143"/>
      <c r="CH251" s="143"/>
      <c r="CI251" s="143"/>
      <c r="CJ251" s="143"/>
      <c r="CK251" s="143"/>
      <c r="CL251" s="144"/>
      <c r="CM251" s="143"/>
      <c r="CN251" s="143">
        <v>1850</v>
      </c>
      <c r="CO251" s="141"/>
      <c r="CP251" s="69"/>
      <c r="CQ251" s="70"/>
      <c r="CR251" s="69"/>
      <c r="CS251" s="69"/>
      <c r="CT251" s="69"/>
      <c r="CU251" s="69"/>
      <c r="CV251" s="69"/>
      <c r="CW251" s="69"/>
      <c r="CX251" s="69"/>
      <c r="CY251" s="69"/>
      <c r="CZ251" s="69"/>
      <c r="DA251" s="70"/>
      <c r="DB251" s="182"/>
      <c r="DC251" s="182"/>
      <c r="DD251" s="182"/>
      <c r="DE251" s="182"/>
      <c r="DF251" s="182"/>
      <c r="DG251" s="182"/>
      <c r="DH251" s="182"/>
      <c r="DI251" s="180"/>
      <c r="DJ251" s="180"/>
      <c r="DK251" s="180"/>
      <c r="DL251" s="180"/>
      <c r="DM251" s="180"/>
      <c r="DN251" s="180"/>
      <c r="DO251" s="180"/>
      <c r="DP251" s="180"/>
      <c r="DQ251" s="180"/>
      <c r="DR251" s="180"/>
      <c r="DS251" s="181"/>
      <c r="DT251" s="402">
        <f t="shared" si="262"/>
        <v>1</v>
      </c>
      <c r="DU251" s="100">
        <f t="shared" si="263"/>
        <v>1</v>
      </c>
      <c r="DV251" s="100">
        <f t="shared" si="264"/>
        <v>0</v>
      </c>
      <c r="DW251" s="100">
        <f t="shared" si="265"/>
        <v>0</v>
      </c>
      <c r="DX251" s="100">
        <f t="shared" si="266"/>
        <v>0</v>
      </c>
      <c r="DY251" s="229">
        <f t="shared" si="267"/>
        <v>0</v>
      </c>
      <c r="DZ251" s="100">
        <f t="shared" si="268"/>
        <v>1</v>
      </c>
      <c r="EA251" s="400">
        <f t="shared" si="269"/>
        <v>0</v>
      </c>
      <c r="EB251" s="402">
        <f t="shared" si="270"/>
        <v>0</v>
      </c>
      <c r="EC251" s="19">
        <f t="shared" si="271"/>
        <v>0</v>
      </c>
      <c r="ED251" s="19">
        <f t="shared" si="272"/>
        <v>1</v>
      </c>
      <c r="EE251" s="19">
        <f t="shared" si="273"/>
        <v>0</v>
      </c>
      <c r="EF251" s="402">
        <f t="shared" si="274"/>
        <v>0</v>
      </c>
      <c r="EG251" s="400">
        <f t="shared" si="275"/>
        <v>0</v>
      </c>
      <c r="EH251" s="400">
        <f t="shared" si="276"/>
        <v>1</v>
      </c>
      <c r="EI251" s="402">
        <f t="shared" si="277"/>
        <v>0</v>
      </c>
      <c r="EJ251" s="229">
        <f t="shared" si="278"/>
        <v>2</v>
      </c>
      <c r="EK251" s="398">
        <f t="shared" si="279"/>
        <v>5341</v>
      </c>
      <c r="EL251" s="398">
        <f t="shared" si="280"/>
        <v>173.2</v>
      </c>
      <c r="EM251" s="398">
        <f t="shared" si="281"/>
        <v>48.48</v>
      </c>
      <c r="EN251" s="398">
        <f t="shared" si="282"/>
        <v>474.3</v>
      </c>
      <c r="EO251" s="398" t="str">
        <f t="shared" si="283"/>
        <v/>
      </c>
      <c r="EP251" s="398">
        <f t="shared" si="284"/>
        <v>19</v>
      </c>
      <c r="EQ251" s="398">
        <f t="shared" si="285"/>
        <v>1628</v>
      </c>
      <c r="ER251" s="398" t="str">
        <f t="shared" si="286"/>
        <v/>
      </c>
      <c r="ES251" s="398" t="str">
        <f t="shared" si="287"/>
        <v/>
      </c>
      <c r="ET251" s="398">
        <f t="shared" si="288"/>
        <v>90.23</v>
      </c>
      <c r="EU251" s="172">
        <f t="shared" si="289"/>
        <v>8378</v>
      </c>
      <c r="EV251" s="57">
        <f t="shared" si="290"/>
        <v>232.32042036033371</v>
      </c>
      <c r="EW251" s="57">
        <f t="shared" si="291"/>
        <v>4.4296675191815851</v>
      </c>
      <c r="EX251" s="57">
        <f t="shared" si="292"/>
        <v>3.9893026126311462</v>
      </c>
      <c r="EY251" s="57">
        <f t="shared" si="293"/>
        <v>23.668845750785966</v>
      </c>
      <c r="EZ251" s="57" t="str">
        <f t="shared" si="294"/>
        <v/>
      </c>
      <c r="FA251" s="57">
        <f t="shared" si="295"/>
        <v>1.0206822455009401</v>
      </c>
      <c r="FB251" s="57">
        <f t="shared" si="296"/>
        <v>26.681045149638379</v>
      </c>
      <c r="FC251" s="57" t="str">
        <f t="shared" si="297"/>
        <v/>
      </c>
      <c r="FD251" s="57" t="str">
        <f t="shared" si="298"/>
        <v/>
      </c>
      <c r="FE251" s="57">
        <f t="shared" si="299"/>
        <v>1.8785666846410571</v>
      </c>
      <c r="FF251" s="56">
        <f t="shared" si="300"/>
        <v>236.31286491975288</v>
      </c>
      <c r="FG251" s="59">
        <f t="shared" si="301"/>
        <v>87.526416369155953</v>
      </c>
      <c r="FH251" s="59">
        <f t="shared" si="302"/>
        <v>1.6688714795688766</v>
      </c>
      <c r="FI251" s="59">
        <f t="shared" si="303"/>
        <v>1.5029645734720458</v>
      </c>
      <c r="FJ251" s="59">
        <f t="shared" si="304"/>
        <v>8.9172068686319079</v>
      </c>
      <c r="FK251" s="59" t="str">
        <f t="shared" si="305"/>
        <v/>
      </c>
      <c r="FL251" s="59">
        <f t="shared" si="306"/>
        <v>0.38454070917122718</v>
      </c>
      <c r="FM251" s="59">
        <f t="shared" si="307"/>
        <v>10.073166331439982</v>
      </c>
      <c r="FN251" s="59" t="str">
        <f t="shared" si="308"/>
        <v/>
      </c>
      <c r="FO251" s="59" t="str">
        <f t="shared" si="309"/>
        <v/>
      </c>
      <c r="FP251" s="59">
        <f t="shared" si="310"/>
        <v>0.70923438617049839</v>
      </c>
      <c r="FQ251" s="66">
        <f t="shared" si="311"/>
        <v>89.217599282389514</v>
      </c>
      <c r="FR251" s="331">
        <f t="shared" si="331"/>
        <v>0.10492933629687845</v>
      </c>
      <c r="FS251" s="331">
        <f t="shared" si="312"/>
        <v>0.10492933629687845</v>
      </c>
      <c r="FT251" s="400">
        <f t="shared" si="313"/>
        <v>0</v>
      </c>
      <c r="FU251" s="400">
        <f t="shared" si="314"/>
        <v>1</v>
      </c>
      <c r="FV251" s="400">
        <f t="shared" si="315"/>
        <v>0</v>
      </c>
      <c r="FW251" s="402">
        <f t="shared" si="316"/>
        <v>0</v>
      </c>
      <c r="FX251" s="222">
        <f t="shared" si="317"/>
        <v>87.526416369155953</v>
      </c>
      <c r="FY251" s="222">
        <f t="shared" si="318"/>
        <v>0</v>
      </c>
      <c r="FZ251" s="222">
        <f t="shared" si="319"/>
        <v>0</v>
      </c>
      <c r="GA251" s="221">
        <f t="shared" si="320"/>
        <v>89.217599282389514</v>
      </c>
      <c r="GB251" s="222">
        <f t="shared" si="321"/>
        <v>0</v>
      </c>
      <c r="GC251" s="222">
        <f t="shared" si="322"/>
        <v>0</v>
      </c>
      <c r="GD251" s="222">
        <f t="shared" si="323"/>
        <v>0</v>
      </c>
      <c r="GE251" s="222">
        <f t="shared" si="324"/>
        <v>0</v>
      </c>
      <c r="GF251" s="222">
        <f t="shared" si="325"/>
        <v>0</v>
      </c>
      <c r="GG251" s="398">
        <f t="shared" si="326"/>
        <v>0</v>
      </c>
      <c r="GH251" s="399">
        <f t="shared" si="327"/>
        <v>0</v>
      </c>
      <c r="GI251" s="398" t="str">
        <f t="shared" si="328"/>
        <v>Na</v>
      </c>
      <c r="GJ251" s="398" t="str">
        <f t="shared" si="329"/>
        <v>Cl</v>
      </c>
    </row>
    <row r="252" spans="1:192" s="69" customFormat="1">
      <c r="A252" s="402">
        <f t="shared" si="256"/>
        <v>247</v>
      </c>
      <c r="B252" s="382" t="s">
        <v>151</v>
      </c>
      <c r="C252" s="2" t="s">
        <v>487</v>
      </c>
      <c r="D252" s="2"/>
      <c r="E252" s="2"/>
      <c r="F252" s="400">
        <v>3464435</v>
      </c>
      <c r="G252" s="400">
        <v>5556704</v>
      </c>
      <c r="H252" s="409">
        <f t="shared" si="257"/>
        <v>464374.79600000003</v>
      </c>
      <c r="I252" s="405">
        <f t="shared" si="258"/>
        <v>5554921.1084000003</v>
      </c>
      <c r="J252" s="400">
        <v>143.22</v>
      </c>
      <c r="K252" s="377" t="s">
        <v>1355</v>
      </c>
      <c r="L252" s="19">
        <v>4.75</v>
      </c>
      <c r="M252" s="378"/>
      <c r="N252" s="408"/>
      <c r="O252" s="386"/>
      <c r="P252" s="386"/>
      <c r="Q252" s="399" t="s">
        <v>1373</v>
      </c>
      <c r="R252" s="399" t="s">
        <v>277</v>
      </c>
      <c r="S252" s="64" t="s">
        <v>1351</v>
      </c>
      <c r="T252" s="499" t="str">
        <f t="shared" si="259"/>
        <v>-</v>
      </c>
      <c r="U252" s="499" t="str">
        <f t="shared" si="260"/>
        <v>M</v>
      </c>
      <c r="V252" s="499" t="str">
        <f t="shared" si="261"/>
        <v>-</v>
      </c>
      <c r="W252" s="499" t="str">
        <f t="shared" si="330"/>
        <v>A</v>
      </c>
      <c r="X252" s="529" t="str">
        <f t="shared" si="255"/>
        <v>Na</v>
      </c>
      <c r="Y252" s="530" t="str">
        <f t="shared" si="252"/>
        <v>Cl</v>
      </c>
      <c r="Z252" s="172" t="s">
        <v>1466</v>
      </c>
      <c r="AA252" s="377" t="s">
        <v>1467</v>
      </c>
      <c r="AB252" s="405">
        <v>2</v>
      </c>
      <c r="AC252" s="117"/>
      <c r="AD252" s="380" t="s">
        <v>1625</v>
      </c>
      <c r="AE252" s="118"/>
      <c r="AF252" s="379">
        <v>14</v>
      </c>
      <c r="AG252" s="377"/>
      <c r="AH252" s="377"/>
      <c r="AI252" s="379"/>
      <c r="AJ252" s="377"/>
      <c r="AK252" s="377"/>
      <c r="AL252" s="377"/>
      <c r="AM252" s="379"/>
      <c r="AN252" s="117"/>
      <c r="AO252" s="116"/>
      <c r="AP252" s="378"/>
      <c r="AQ252" s="117"/>
      <c r="AR252" s="384">
        <v>8468</v>
      </c>
      <c r="AS252" s="507">
        <f t="shared" si="334"/>
        <v>8428</v>
      </c>
      <c r="AT252" s="509">
        <f t="shared" si="335"/>
        <v>-5.953223009042511E-2</v>
      </c>
      <c r="AU252" s="117">
        <v>2679</v>
      </c>
      <c r="AV252" s="117">
        <v>36</v>
      </c>
      <c r="AW252" s="116">
        <v>253</v>
      </c>
      <c r="AX252" s="117">
        <v>4129</v>
      </c>
      <c r="AY252" s="117">
        <v>99</v>
      </c>
      <c r="AZ252" s="118">
        <v>1086</v>
      </c>
      <c r="BA252" s="117"/>
      <c r="BB252" s="117">
        <v>135</v>
      </c>
      <c r="BC252" s="117"/>
      <c r="BD252" s="117"/>
      <c r="BE252" s="117">
        <v>11</v>
      </c>
      <c r="BF252" s="117"/>
      <c r="BG252" s="117"/>
      <c r="BH252" s="117"/>
      <c r="BI252" s="117"/>
      <c r="BJ252" s="117"/>
      <c r="BK252" s="117"/>
      <c r="BL252" s="116"/>
      <c r="BM252" s="117"/>
      <c r="BN252" s="118"/>
      <c r="BO252" s="114"/>
      <c r="BP252" s="114"/>
      <c r="BQ252" s="114"/>
      <c r="BR252" s="114"/>
      <c r="BS252" s="114"/>
      <c r="BT252" s="114"/>
      <c r="BU252" s="114"/>
      <c r="BV252" s="114"/>
      <c r="BW252" s="114"/>
      <c r="BX252" s="114"/>
      <c r="BY252" s="114"/>
      <c r="BZ252" s="114"/>
      <c r="CA252" s="114"/>
      <c r="CB252" s="114"/>
      <c r="CC252" s="114"/>
      <c r="CD252" s="114"/>
      <c r="CE252" s="114"/>
      <c r="CF252" s="247"/>
      <c r="CG252" s="114"/>
      <c r="CH252" s="114"/>
      <c r="CI252" s="114"/>
      <c r="CJ252" s="114"/>
      <c r="CK252" s="114"/>
      <c r="CL252" s="137"/>
      <c r="CM252" s="114"/>
      <c r="CN252" s="114">
        <v>1737</v>
      </c>
      <c r="CO252" s="247"/>
      <c r="CP252" s="117"/>
      <c r="CQ252" s="118"/>
      <c r="CR252" s="117"/>
      <c r="CS252" s="117"/>
      <c r="CT252" s="117"/>
      <c r="CU252" s="117"/>
      <c r="CV252" s="117"/>
      <c r="CW252" s="117"/>
      <c r="CX252" s="117"/>
      <c r="CY252" s="117"/>
      <c r="CZ252" s="117"/>
      <c r="DA252" s="118"/>
      <c r="DB252" s="111"/>
      <c r="DC252" s="111"/>
      <c r="DD252" s="121"/>
      <c r="DE252" s="111"/>
      <c r="DF252" s="111"/>
      <c r="DG252" s="111"/>
      <c r="DH252" s="111"/>
      <c r="DI252" s="111"/>
      <c r="DJ252" s="111"/>
      <c r="DK252" s="244"/>
      <c r="DL252" s="244"/>
      <c r="DM252" s="244"/>
      <c r="DN252" s="111"/>
      <c r="DO252" s="121"/>
      <c r="DP252" s="244"/>
      <c r="DQ252" s="241"/>
      <c r="DR252" s="241"/>
      <c r="DS252" s="472"/>
      <c r="DT252" s="402">
        <f t="shared" si="262"/>
        <v>0</v>
      </c>
      <c r="DU252" s="100">
        <f t="shared" si="263"/>
        <v>1</v>
      </c>
      <c r="DV252" s="100">
        <f t="shared" si="264"/>
        <v>0</v>
      </c>
      <c r="DW252" s="100">
        <f t="shared" si="265"/>
        <v>0</v>
      </c>
      <c r="DX252" s="100">
        <f t="shared" si="266"/>
        <v>0</v>
      </c>
      <c r="DY252" s="229">
        <f t="shared" si="267"/>
        <v>0</v>
      </c>
      <c r="DZ252" s="100">
        <f t="shared" si="268"/>
        <v>1</v>
      </c>
      <c r="EA252" s="400">
        <f t="shared" si="269"/>
        <v>0</v>
      </c>
      <c r="EB252" s="402">
        <f t="shared" si="270"/>
        <v>0</v>
      </c>
      <c r="EC252" s="19">
        <f t="shared" si="271"/>
        <v>0</v>
      </c>
      <c r="ED252" s="19">
        <f t="shared" si="272"/>
        <v>1</v>
      </c>
      <c r="EE252" s="19">
        <f t="shared" si="273"/>
        <v>0</v>
      </c>
      <c r="EF252" s="402">
        <f t="shared" si="274"/>
        <v>0</v>
      </c>
      <c r="EG252" s="400">
        <f t="shared" si="275"/>
        <v>0</v>
      </c>
      <c r="EH252" s="400">
        <f t="shared" si="276"/>
        <v>1</v>
      </c>
      <c r="EI252" s="402">
        <f t="shared" si="277"/>
        <v>0</v>
      </c>
      <c r="EJ252" s="229">
        <f t="shared" si="278"/>
        <v>2</v>
      </c>
      <c r="EK252" s="398">
        <f t="shared" si="279"/>
        <v>2679</v>
      </c>
      <c r="EL252" s="398">
        <f t="shared" si="280"/>
        <v>135</v>
      </c>
      <c r="EM252" s="398">
        <f t="shared" si="281"/>
        <v>36</v>
      </c>
      <c r="EN252" s="398">
        <f t="shared" si="282"/>
        <v>253</v>
      </c>
      <c r="EO252" s="398" t="str">
        <f t="shared" si="283"/>
        <v/>
      </c>
      <c r="EP252" s="398">
        <f t="shared" si="284"/>
        <v>11</v>
      </c>
      <c r="EQ252" s="398">
        <f t="shared" si="285"/>
        <v>1086</v>
      </c>
      <c r="ER252" s="398" t="str">
        <f t="shared" si="286"/>
        <v/>
      </c>
      <c r="ES252" s="398" t="str">
        <f t="shared" si="287"/>
        <v/>
      </c>
      <c r="ET252" s="398">
        <f t="shared" si="288"/>
        <v>99</v>
      </c>
      <c r="EU252" s="172">
        <f t="shared" si="289"/>
        <v>4129</v>
      </c>
      <c r="EV252" s="57">
        <f t="shared" si="290"/>
        <v>116.52993936441378</v>
      </c>
      <c r="EW252" s="57">
        <f t="shared" si="291"/>
        <v>3.452685421994885</v>
      </c>
      <c r="EX252" s="57">
        <f t="shared" si="292"/>
        <v>2.9623534252211483</v>
      </c>
      <c r="EY252" s="57">
        <f t="shared" si="293"/>
        <v>12.62538050800938</v>
      </c>
      <c r="EZ252" s="57" t="str">
        <f t="shared" si="294"/>
        <v/>
      </c>
      <c r="FA252" s="57">
        <f t="shared" si="295"/>
        <v>0.59092130002686005</v>
      </c>
      <c r="FB252" s="57">
        <f t="shared" si="296"/>
        <v>17.798289332006931</v>
      </c>
      <c r="FC252" s="57" t="str">
        <f t="shared" si="297"/>
        <v/>
      </c>
      <c r="FD252" s="57" t="str">
        <f t="shared" si="298"/>
        <v/>
      </c>
      <c r="FE252" s="57">
        <f t="shared" si="299"/>
        <v>2.0611559545546343</v>
      </c>
      <c r="FF252" s="56">
        <f t="shared" si="300"/>
        <v>116.46405099709473</v>
      </c>
      <c r="FG252" s="59">
        <f t="shared" si="301"/>
        <v>85.582288406500822</v>
      </c>
      <c r="FH252" s="59">
        <f t="shared" si="302"/>
        <v>2.535732200443626</v>
      </c>
      <c r="FI252" s="59">
        <f t="shared" si="303"/>
        <v>2.175621017071292</v>
      </c>
      <c r="FJ252" s="59">
        <f t="shared" si="304"/>
        <v>9.2723720768384901</v>
      </c>
      <c r="FK252" s="59" t="str">
        <f t="shared" si="305"/>
        <v/>
      </c>
      <c r="FL252" s="59">
        <f t="shared" si="306"/>
        <v>0.43398629914577197</v>
      </c>
      <c r="FM252" s="59">
        <f t="shared" si="307"/>
        <v>13.055921992326974</v>
      </c>
      <c r="FN252" s="59" t="str">
        <f t="shared" si="308"/>
        <v/>
      </c>
      <c r="FO252" s="59" t="str">
        <f t="shared" si="309"/>
        <v/>
      </c>
      <c r="FP252" s="59">
        <f t="shared" si="310"/>
        <v>1.5119594279374011</v>
      </c>
      <c r="FQ252" s="66">
        <f t="shared" si="311"/>
        <v>85.432118579735615</v>
      </c>
      <c r="FR252" s="331">
        <f t="shared" si="331"/>
        <v>-5.953223009042511E-2</v>
      </c>
      <c r="FS252" s="331">
        <f t="shared" si="312"/>
        <v>5.953223009042511E-2</v>
      </c>
      <c r="FT252" s="400">
        <f t="shared" si="313"/>
        <v>0</v>
      </c>
      <c r="FU252" s="400">
        <f t="shared" si="314"/>
        <v>1</v>
      </c>
      <c r="FV252" s="400">
        <f t="shared" si="315"/>
        <v>0</v>
      </c>
      <c r="FW252" s="402">
        <f t="shared" si="316"/>
        <v>0</v>
      </c>
      <c r="FX252" s="222">
        <f t="shared" si="317"/>
        <v>85.582288406500822</v>
      </c>
      <c r="FY252" s="222">
        <f t="shared" si="318"/>
        <v>0</v>
      </c>
      <c r="FZ252" s="222">
        <f t="shared" si="319"/>
        <v>0</v>
      </c>
      <c r="GA252" s="221">
        <f t="shared" si="320"/>
        <v>85.432118579735615</v>
      </c>
      <c r="GB252" s="222">
        <f t="shared" si="321"/>
        <v>0</v>
      </c>
      <c r="GC252" s="222">
        <f t="shared" si="322"/>
        <v>0</v>
      </c>
      <c r="GD252" s="222">
        <f t="shared" si="323"/>
        <v>0</v>
      </c>
      <c r="GE252" s="222">
        <f t="shared" si="324"/>
        <v>0</v>
      </c>
      <c r="GF252" s="222">
        <f t="shared" si="325"/>
        <v>0</v>
      </c>
      <c r="GG252" s="398">
        <f t="shared" si="326"/>
        <v>0</v>
      </c>
      <c r="GH252" s="399">
        <f t="shared" si="327"/>
        <v>0</v>
      </c>
      <c r="GI252" s="398" t="str">
        <f t="shared" si="328"/>
        <v>Na</v>
      </c>
      <c r="GJ252" s="398" t="str">
        <f t="shared" si="329"/>
        <v>Cl</v>
      </c>
    </row>
    <row r="253" spans="1:192" s="2" customFormat="1">
      <c r="A253" s="402">
        <f t="shared" si="256"/>
        <v>248</v>
      </c>
      <c r="B253" s="64" t="s">
        <v>151</v>
      </c>
      <c r="C253" s="2" t="s">
        <v>487</v>
      </c>
      <c r="F253" s="400">
        <v>3464435</v>
      </c>
      <c r="G253" s="400">
        <v>5556704</v>
      </c>
      <c r="H253" s="409">
        <f t="shared" si="257"/>
        <v>464374.79600000003</v>
      </c>
      <c r="I253" s="405">
        <f t="shared" si="258"/>
        <v>5554921.1084000003</v>
      </c>
      <c r="J253" s="400">
        <v>143.22</v>
      </c>
      <c r="K253" s="400" t="s">
        <v>1356</v>
      </c>
      <c r="L253" s="19">
        <v>4.75</v>
      </c>
      <c r="M253" s="19"/>
      <c r="N253" s="391"/>
      <c r="O253" s="19"/>
      <c r="P253" s="19"/>
      <c r="Q253" s="399" t="s">
        <v>1373</v>
      </c>
      <c r="R253" s="399" t="s">
        <v>277</v>
      </c>
      <c r="S253" s="64" t="s">
        <v>1351</v>
      </c>
      <c r="T253" s="499" t="str">
        <f t="shared" si="259"/>
        <v>-</v>
      </c>
      <c r="U253" s="499" t="str">
        <f t="shared" si="260"/>
        <v>M</v>
      </c>
      <c r="V253" s="499" t="str">
        <f t="shared" si="261"/>
        <v>-</v>
      </c>
      <c r="W253" s="499" t="str">
        <f t="shared" si="330"/>
        <v>A</v>
      </c>
      <c r="X253" s="529" t="str">
        <f t="shared" si="255"/>
        <v>Na</v>
      </c>
      <c r="Y253" s="530" t="str">
        <f t="shared" si="252"/>
        <v>Cl</v>
      </c>
      <c r="Z253" s="172"/>
      <c r="AA253" s="392" t="s">
        <v>1626</v>
      </c>
      <c r="AB253" s="200">
        <v>3</v>
      </c>
      <c r="AC253" s="398" t="s">
        <v>279</v>
      </c>
      <c r="AD253" s="2" t="s">
        <v>1627</v>
      </c>
      <c r="AE253" s="172"/>
      <c r="AF253" s="391">
        <v>13</v>
      </c>
      <c r="AG253" s="400">
        <v>13168.800000000001</v>
      </c>
      <c r="AH253" s="400"/>
      <c r="AI253" s="391"/>
      <c r="AJ253" s="400"/>
      <c r="AK253" s="400"/>
      <c r="AL253" s="400"/>
      <c r="AM253" s="391"/>
      <c r="AN253" s="398"/>
      <c r="AO253" s="399"/>
      <c r="AP253" s="19"/>
      <c r="AQ253" s="398"/>
      <c r="AR253" s="69"/>
      <c r="AS253" s="507">
        <f t="shared" si="334"/>
        <v>9121.73</v>
      </c>
      <c r="AT253" s="509">
        <f t="shared" si="335"/>
        <v>-0.11143110310334391</v>
      </c>
      <c r="AU253" s="398">
        <v>2915</v>
      </c>
      <c r="AV253" s="398">
        <v>37.4</v>
      </c>
      <c r="AW253" s="399">
        <v>274</v>
      </c>
      <c r="AX253" s="398">
        <v>4513</v>
      </c>
      <c r="AY253" s="398">
        <v>100</v>
      </c>
      <c r="AZ253" s="172">
        <v>1134</v>
      </c>
      <c r="BA253" s="398"/>
      <c r="BB253" s="398">
        <v>135</v>
      </c>
      <c r="BC253" s="398"/>
      <c r="BD253" s="398"/>
      <c r="BE253" s="398">
        <v>11.8</v>
      </c>
      <c r="BF253" s="398"/>
      <c r="BG253" s="398">
        <v>1.53</v>
      </c>
      <c r="BH253" s="398"/>
      <c r="BI253" s="398"/>
      <c r="BJ253" s="398"/>
      <c r="BK253" s="398"/>
      <c r="BL253" s="399"/>
      <c r="BM253" s="398"/>
      <c r="BN253" s="56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49"/>
      <c r="CG253" s="138"/>
      <c r="CH253" s="138"/>
      <c r="CI253" s="138"/>
      <c r="CJ253" s="138"/>
      <c r="CK253" s="138"/>
      <c r="CL253" s="139"/>
      <c r="CM253" s="138"/>
      <c r="CN253" s="138">
        <v>1809</v>
      </c>
      <c r="CO253" s="149"/>
      <c r="CP253" s="398"/>
      <c r="CQ253" s="172"/>
      <c r="CR253" s="398"/>
      <c r="CS253" s="398"/>
      <c r="CT253" s="398"/>
      <c r="CU253" s="398"/>
      <c r="CV253" s="398"/>
      <c r="CW253" s="398"/>
      <c r="CX253" s="398"/>
      <c r="CY253" s="398"/>
      <c r="CZ253" s="398"/>
      <c r="DA253" s="172"/>
      <c r="DB253" s="241"/>
      <c r="DC253" s="241"/>
      <c r="DD253" s="241"/>
      <c r="DE253" s="241"/>
      <c r="DF253" s="241"/>
      <c r="DG253" s="241"/>
      <c r="DH253" s="241"/>
      <c r="DI253" s="244"/>
      <c r="DJ253" s="244"/>
      <c r="DK253" s="244"/>
      <c r="DL253" s="244"/>
      <c r="DM253" s="244"/>
      <c r="DN253" s="244"/>
      <c r="DO253" s="244"/>
      <c r="DP253" s="244"/>
      <c r="DQ253" s="244"/>
      <c r="DR253" s="244"/>
      <c r="DS253" s="472"/>
      <c r="DT253" s="402">
        <f t="shared" si="262"/>
        <v>0</v>
      </c>
      <c r="DU253" s="100">
        <f t="shared" si="263"/>
        <v>1</v>
      </c>
      <c r="DV253" s="100">
        <f t="shared" si="264"/>
        <v>0</v>
      </c>
      <c r="DW253" s="100">
        <f t="shared" si="265"/>
        <v>0</v>
      </c>
      <c r="DX253" s="100">
        <f t="shared" si="266"/>
        <v>0</v>
      </c>
      <c r="DY253" s="229">
        <f t="shared" si="267"/>
        <v>0</v>
      </c>
      <c r="DZ253" s="100">
        <f t="shared" si="268"/>
        <v>1</v>
      </c>
      <c r="EA253" s="400">
        <f t="shared" si="269"/>
        <v>0</v>
      </c>
      <c r="EB253" s="402">
        <f t="shared" si="270"/>
        <v>0</v>
      </c>
      <c r="EC253" s="19">
        <f t="shared" si="271"/>
        <v>0</v>
      </c>
      <c r="ED253" s="19">
        <f t="shared" si="272"/>
        <v>1</v>
      </c>
      <c r="EE253" s="19">
        <f t="shared" si="273"/>
        <v>0</v>
      </c>
      <c r="EF253" s="402">
        <f t="shared" si="274"/>
        <v>0</v>
      </c>
      <c r="EG253" s="400">
        <f t="shared" si="275"/>
        <v>0</v>
      </c>
      <c r="EH253" s="400">
        <f t="shared" si="276"/>
        <v>1</v>
      </c>
      <c r="EI253" s="402">
        <f t="shared" si="277"/>
        <v>0</v>
      </c>
      <c r="EJ253" s="229">
        <f t="shared" si="278"/>
        <v>2</v>
      </c>
      <c r="EK253" s="398">
        <f t="shared" si="279"/>
        <v>2915</v>
      </c>
      <c r="EL253" s="398">
        <f t="shared" si="280"/>
        <v>135</v>
      </c>
      <c r="EM253" s="398">
        <f t="shared" si="281"/>
        <v>37.4</v>
      </c>
      <c r="EN253" s="398">
        <f t="shared" si="282"/>
        <v>274</v>
      </c>
      <c r="EO253" s="398" t="str">
        <f t="shared" si="283"/>
        <v/>
      </c>
      <c r="EP253" s="398">
        <f t="shared" si="284"/>
        <v>11.8</v>
      </c>
      <c r="EQ253" s="398">
        <f t="shared" si="285"/>
        <v>1134</v>
      </c>
      <c r="ER253" s="398" t="str">
        <f t="shared" si="286"/>
        <v/>
      </c>
      <c r="ES253" s="398" t="str">
        <f t="shared" si="287"/>
        <v/>
      </c>
      <c r="ET253" s="398">
        <f t="shared" si="288"/>
        <v>100</v>
      </c>
      <c r="EU253" s="172">
        <f t="shared" si="289"/>
        <v>4513</v>
      </c>
      <c r="EV253" s="57">
        <f t="shared" si="290"/>
        <v>126.79536142115199</v>
      </c>
      <c r="EW253" s="57">
        <f t="shared" si="291"/>
        <v>3.452685421994885</v>
      </c>
      <c r="EX253" s="57">
        <f t="shared" si="292"/>
        <v>3.0775560584241926</v>
      </c>
      <c r="EY253" s="57">
        <f t="shared" si="293"/>
        <v>13.673336992863915</v>
      </c>
      <c r="EZ253" s="57" t="str">
        <f t="shared" si="294"/>
        <v/>
      </c>
      <c r="FA253" s="57">
        <f t="shared" si="295"/>
        <v>0.63389739457426808</v>
      </c>
      <c r="FB253" s="57">
        <f t="shared" si="296"/>
        <v>18.584954053863591</v>
      </c>
      <c r="FC253" s="57" t="str">
        <f t="shared" si="297"/>
        <v/>
      </c>
      <c r="FD253" s="57" t="str">
        <f t="shared" si="298"/>
        <v/>
      </c>
      <c r="FE253" s="57">
        <f t="shared" si="299"/>
        <v>2.0819757116713475</v>
      </c>
      <c r="FF253" s="56">
        <f t="shared" si="300"/>
        <v>127.29529235889768</v>
      </c>
      <c r="FG253" s="59">
        <f t="shared" si="301"/>
        <v>85.885609021341665</v>
      </c>
      <c r="FH253" s="59">
        <f t="shared" si="302"/>
        <v>2.338697464193439</v>
      </c>
      <c r="FI253" s="59">
        <f t="shared" si="303"/>
        <v>2.0846013088534643</v>
      </c>
      <c r="FJ253" s="59">
        <f t="shared" si="304"/>
        <v>9.261717951065787</v>
      </c>
      <c r="FK253" s="59" t="str">
        <f t="shared" si="305"/>
        <v/>
      </c>
      <c r="FL253" s="59">
        <f t="shared" si="306"/>
        <v>0.42937425454564471</v>
      </c>
      <c r="FM253" s="59">
        <f t="shared" si="307"/>
        <v>12.56060755713313</v>
      </c>
      <c r="FN253" s="59" t="str">
        <f t="shared" si="308"/>
        <v/>
      </c>
      <c r="FO253" s="59" t="str">
        <f t="shared" si="309"/>
        <v/>
      </c>
      <c r="FP253" s="59">
        <f t="shared" si="310"/>
        <v>1.4070995161997883</v>
      </c>
      <c r="FQ253" s="66">
        <f t="shared" si="311"/>
        <v>86.032292926667083</v>
      </c>
      <c r="FR253" s="331">
        <f t="shared" si="331"/>
        <v>-0.11143110310334391</v>
      </c>
      <c r="FS253" s="331">
        <f t="shared" si="312"/>
        <v>0.11143110310334391</v>
      </c>
      <c r="FT253" s="400">
        <f t="shared" si="313"/>
        <v>0</v>
      </c>
      <c r="FU253" s="400">
        <f t="shared" si="314"/>
        <v>1</v>
      </c>
      <c r="FV253" s="400">
        <f t="shared" si="315"/>
        <v>0</v>
      </c>
      <c r="FW253" s="402">
        <f t="shared" si="316"/>
        <v>0</v>
      </c>
      <c r="FX253" s="222">
        <f t="shared" si="317"/>
        <v>85.885609021341665</v>
      </c>
      <c r="FY253" s="222">
        <f t="shared" si="318"/>
        <v>0</v>
      </c>
      <c r="FZ253" s="222">
        <f t="shared" si="319"/>
        <v>0</v>
      </c>
      <c r="GA253" s="221">
        <f t="shared" si="320"/>
        <v>86.032292926667083</v>
      </c>
      <c r="GB253" s="222">
        <f t="shared" si="321"/>
        <v>0</v>
      </c>
      <c r="GC253" s="222">
        <f t="shared" si="322"/>
        <v>0</v>
      </c>
      <c r="GD253" s="222">
        <f t="shared" si="323"/>
        <v>0</v>
      </c>
      <c r="GE253" s="222">
        <f t="shared" si="324"/>
        <v>0</v>
      </c>
      <c r="GF253" s="222">
        <f t="shared" si="325"/>
        <v>0</v>
      </c>
      <c r="GG253" s="398">
        <f t="shared" si="326"/>
        <v>0</v>
      </c>
      <c r="GH253" s="399">
        <f t="shared" si="327"/>
        <v>0</v>
      </c>
      <c r="GI253" s="398" t="str">
        <f t="shared" si="328"/>
        <v>Na</v>
      </c>
      <c r="GJ253" s="398" t="str">
        <f t="shared" si="329"/>
        <v>Cl</v>
      </c>
    </row>
    <row r="254" spans="1:192" s="2" customFormat="1">
      <c r="A254" s="402">
        <f t="shared" si="256"/>
        <v>249</v>
      </c>
      <c r="B254" s="64" t="s">
        <v>151</v>
      </c>
      <c r="C254" s="2" t="s">
        <v>487</v>
      </c>
      <c r="F254" s="400">
        <v>3464435</v>
      </c>
      <c r="G254" s="400">
        <v>5556704</v>
      </c>
      <c r="H254" s="409">
        <f t="shared" si="257"/>
        <v>464374.79600000003</v>
      </c>
      <c r="I254" s="405">
        <f t="shared" si="258"/>
        <v>5554921.1084000003</v>
      </c>
      <c r="J254" s="400">
        <v>143.22</v>
      </c>
      <c r="K254" s="400" t="s">
        <v>1356</v>
      </c>
      <c r="L254" s="19">
        <v>4.75</v>
      </c>
      <c r="M254" s="19"/>
      <c r="N254" s="391"/>
      <c r="O254" s="19"/>
      <c r="P254" s="19"/>
      <c r="Q254" s="399" t="s">
        <v>1373</v>
      </c>
      <c r="R254" s="399" t="s">
        <v>277</v>
      </c>
      <c r="S254" s="64" t="s">
        <v>1351</v>
      </c>
      <c r="T254" s="499" t="str">
        <f t="shared" si="259"/>
        <v>-</v>
      </c>
      <c r="U254" s="499" t="str">
        <f t="shared" si="260"/>
        <v>M</v>
      </c>
      <c r="V254" s="499" t="str">
        <f t="shared" si="261"/>
        <v>-</v>
      </c>
      <c r="W254" s="499" t="str">
        <f t="shared" si="330"/>
        <v>A</v>
      </c>
      <c r="X254" s="529" t="str">
        <f t="shared" si="255"/>
        <v>Na</v>
      </c>
      <c r="Y254" s="530" t="str">
        <f t="shared" si="252"/>
        <v>Cl</v>
      </c>
      <c r="Z254" s="172"/>
      <c r="AA254" s="392" t="s">
        <v>1628</v>
      </c>
      <c r="AB254" s="200">
        <v>4</v>
      </c>
      <c r="AC254" s="2" t="s">
        <v>1668</v>
      </c>
      <c r="AD254" s="2" t="s">
        <v>1669</v>
      </c>
      <c r="AE254" s="61" t="s">
        <v>1670</v>
      </c>
      <c r="AF254" s="391">
        <v>17.5</v>
      </c>
      <c r="AG254" s="400">
        <v>14090</v>
      </c>
      <c r="AH254" s="396">
        <v>5.83</v>
      </c>
      <c r="AI254" s="391"/>
      <c r="AJ254" s="400">
        <v>1.0052000000000001</v>
      </c>
      <c r="AK254" s="400">
        <v>20</v>
      </c>
      <c r="AL254" s="400"/>
      <c r="AM254" s="397">
        <v>0.26</v>
      </c>
      <c r="AN254" s="398"/>
      <c r="AO254" s="399"/>
      <c r="AP254" s="19"/>
      <c r="AQ254" s="398"/>
      <c r="AR254" s="69"/>
      <c r="AS254" s="507">
        <f t="shared" si="334"/>
        <v>9717.02</v>
      </c>
      <c r="AT254" s="509">
        <f t="shared" si="335"/>
        <v>-0.94287599481551876</v>
      </c>
      <c r="AU254" s="398">
        <v>3100</v>
      </c>
      <c r="AV254" s="398">
        <v>36.1</v>
      </c>
      <c r="AW254" s="399">
        <v>269</v>
      </c>
      <c r="AX254" s="398">
        <v>4790</v>
      </c>
      <c r="AY254" s="398">
        <v>103</v>
      </c>
      <c r="AZ254" s="172">
        <v>1275</v>
      </c>
      <c r="BA254" s="398"/>
      <c r="BB254" s="398">
        <v>131</v>
      </c>
      <c r="BC254" s="398"/>
      <c r="BD254" s="398"/>
      <c r="BE254" s="398">
        <v>11.3</v>
      </c>
      <c r="BF254" s="398"/>
      <c r="BG254" s="398">
        <v>1.62</v>
      </c>
      <c r="BH254" s="398"/>
      <c r="BI254" s="398"/>
      <c r="BJ254" s="398"/>
      <c r="BK254" s="398"/>
      <c r="BL254" s="399"/>
      <c r="BM254" s="398"/>
      <c r="BN254" s="56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49"/>
      <c r="CG254" s="138"/>
      <c r="CH254" s="138"/>
      <c r="CI254" s="138"/>
      <c r="CJ254" s="138"/>
      <c r="CK254" s="138"/>
      <c r="CL254" s="139"/>
      <c r="CM254" s="138"/>
      <c r="CN254" s="138">
        <v>2090</v>
      </c>
      <c r="CO254" s="149"/>
      <c r="CP254" s="398"/>
      <c r="CQ254" s="172"/>
      <c r="CR254" s="398"/>
      <c r="CS254" s="398"/>
      <c r="CT254" s="398"/>
      <c r="CU254" s="398"/>
      <c r="CV254" s="398"/>
      <c r="CW254" s="398"/>
      <c r="CX254" s="398"/>
      <c r="CY254" s="398"/>
      <c r="CZ254" s="398"/>
      <c r="DA254" s="172"/>
      <c r="DB254" s="241"/>
      <c r="DC254" s="241"/>
      <c r="DD254" s="241">
        <v>1.78</v>
      </c>
      <c r="DE254" s="241">
        <v>-7.08</v>
      </c>
      <c r="DF254" s="241"/>
      <c r="DG254" s="241"/>
      <c r="DH254" s="241"/>
      <c r="DI254" s="244"/>
      <c r="DJ254" s="244"/>
      <c r="DK254" s="244"/>
      <c r="DL254" s="244"/>
      <c r="DM254" s="244"/>
      <c r="DN254" s="244"/>
      <c r="DO254" s="244"/>
      <c r="DP254" s="244"/>
      <c r="DQ254" s="244"/>
      <c r="DR254" s="244"/>
      <c r="DS254" s="472"/>
      <c r="DT254" s="402">
        <f t="shared" si="262"/>
        <v>0</v>
      </c>
      <c r="DU254" s="100">
        <f t="shared" si="263"/>
        <v>1</v>
      </c>
      <c r="DV254" s="100">
        <f t="shared" si="264"/>
        <v>0</v>
      </c>
      <c r="DW254" s="100">
        <f t="shared" si="265"/>
        <v>0</v>
      </c>
      <c r="DX254" s="100">
        <f t="shared" si="266"/>
        <v>0</v>
      </c>
      <c r="DY254" s="229">
        <f t="shared" si="267"/>
        <v>0</v>
      </c>
      <c r="DZ254" s="100">
        <f t="shared" si="268"/>
        <v>1</v>
      </c>
      <c r="EA254" s="400">
        <f t="shared" si="269"/>
        <v>0</v>
      </c>
      <c r="EB254" s="402">
        <f t="shared" si="270"/>
        <v>0</v>
      </c>
      <c r="EC254" s="19">
        <f t="shared" si="271"/>
        <v>0</v>
      </c>
      <c r="ED254" s="19">
        <f t="shared" si="272"/>
        <v>1</v>
      </c>
      <c r="EE254" s="19">
        <f t="shared" si="273"/>
        <v>0</v>
      </c>
      <c r="EF254" s="402">
        <f t="shared" si="274"/>
        <v>0</v>
      </c>
      <c r="EG254" s="400">
        <f t="shared" si="275"/>
        <v>0</v>
      </c>
      <c r="EH254" s="400">
        <f t="shared" si="276"/>
        <v>1</v>
      </c>
      <c r="EI254" s="402">
        <f t="shared" si="277"/>
        <v>0</v>
      </c>
      <c r="EJ254" s="229">
        <f t="shared" si="278"/>
        <v>2</v>
      </c>
      <c r="EK254" s="398">
        <f t="shared" si="279"/>
        <v>3100</v>
      </c>
      <c r="EL254" s="398">
        <f t="shared" si="280"/>
        <v>131</v>
      </c>
      <c r="EM254" s="398">
        <f t="shared" si="281"/>
        <v>36.1</v>
      </c>
      <c r="EN254" s="398">
        <f t="shared" si="282"/>
        <v>269</v>
      </c>
      <c r="EO254" s="398" t="str">
        <f t="shared" si="283"/>
        <v/>
      </c>
      <c r="EP254" s="398">
        <f t="shared" si="284"/>
        <v>11.3</v>
      </c>
      <c r="EQ254" s="398">
        <f t="shared" si="285"/>
        <v>1275</v>
      </c>
      <c r="ER254" s="398" t="str">
        <f t="shared" si="286"/>
        <v/>
      </c>
      <c r="ES254" s="398" t="str">
        <f t="shared" si="287"/>
        <v/>
      </c>
      <c r="ET254" s="398">
        <f t="shared" si="288"/>
        <v>103</v>
      </c>
      <c r="EU254" s="172">
        <f t="shared" si="289"/>
        <v>4790</v>
      </c>
      <c r="EV254" s="57">
        <f t="shared" si="290"/>
        <v>134.84240837240864</v>
      </c>
      <c r="EW254" s="57">
        <f t="shared" si="291"/>
        <v>3.3503836317135551</v>
      </c>
      <c r="EX254" s="57">
        <f t="shared" si="292"/>
        <v>2.9705821847356515</v>
      </c>
      <c r="EY254" s="57">
        <f t="shared" si="293"/>
        <v>13.423823544089025</v>
      </c>
      <c r="EZ254" s="57" t="str">
        <f t="shared" si="294"/>
        <v/>
      </c>
      <c r="FA254" s="57">
        <f t="shared" si="295"/>
        <v>0.60703733548213812</v>
      </c>
      <c r="FB254" s="57">
        <f t="shared" si="296"/>
        <v>20.895781674317529</v>
      </c>
      <c r="FC254" s="57" t="str">
        <f t="shared" si="297"/>
        <v/>
      </c>
      <c r="FD254" s="57" t="str">
        <f t="shared" si="298"/>
        <v/>
      </c>
      <c r="FE254" s="57">
        <f t="shared" si="299"/>
        <v>2.1444349830214882</v>
      </c>
      <c r="FF254" s="56">
        <f t="shared" si="300"/>
        <v>135.10845344540658</v>
      </c>
      <c r="FG254" s="59">
        <f t="shared" si="301"/>
        <v>86.886222489484382</v>
      </c>
      <c r="FH254" s="59">
        <f t="shared" si="302"/>
        <v>2.1588325302394686</v>
      </c>
      <c r="FI254" s="59">
        <f t="shared" si="303"/>
        <v>1.9141060126530132</v>
      </c>
      <c r="FJ254" s="59">
        <f t="shared" si="304"/>
        <v>8.6496921346144866</v>
      </c>
      <c r="FK254" s="59" t="str">
        <f t="shared" si="305"/>
        <v/>
      </c>
      <c r="FL254" s="59">
        <f t="shared" si="306"/>
        <v>0.39114683300863595</v>
      </c>
      <c r="FM254" s="59">
        <f t="shared" si="307"/>
        <v>13.2127457415494</v>
      </c>
      <c r="FN254" s="59" t="str">
        <f t="shared" si="308"/>
        <v/>
      </c>
      <c r="FO254" s="59" t="str">
        <f t="shared" si="309"/>
        <v/>
      </c>
      <c r="FP254" s="59">
        <f t="shared" si="310"/>
        <v>1.3559614390865871</v>
      </c>
      <c r="FQ254" s="66">
        <f t="shared" si="311"/>
        <v>85.431292819364018</v>
      </c>
      <c r="FR254" s="331">
        <f t="shared" si="331"/>
        <v>-0.94287599481551876</v>
      </c>
      <c r="FS254" s="331">
        <f t="shared" si="312"/>
        <v>0.94287599481551876</v>
      </c>
      <c r="FT254" s="400">
        <f t="shared" si="313"/>
        <v>0</v>
      </c>
      <c r="FU254" s="400">
        <f t="shared" si="314"/>
        <v>1</v>
      </c>
      <c r="FV254" s="400">
        <f t="shared" si="315"/>
        <v>0</v>
      </c>
      <c r="FW254" s="402">
        <f t="shared" si="316"/>
        <v>0</v>
      </c>
      <c r="FX254" s="222">
        <f t="shared" si="317"/>
        <v>86.886222489484382</v>
      </c>
      <c r="FY254" s="222">
        <f t="shared" si="318"/>
        <v>0</v>
      </c>
      <c r="FZ254" s="222">
        <f t="shared" si="319"/>
        <v>0</v>
      </c>
      <c r="GA254" s="221">
        <f t="shared" si="320"/>
        <v>85.431292819364018</v>
      </c>
      <c r="GB254" s="222">
        <f t="shared" si="321"/>
        <v>0</v>
      </c>
      <c r="GC254" s="222">
        <f t="shared" si="322"/>
        <v>0</v>
      </c>
      <c r="GD254" s="222">
        <f t="shared" si="323"/>
        <v>0</v>
      </c>
      <c r="GE254" s="222">
        <f t="shared" si="324"/>
        <v>0</v>
      </c>
      <c r="GF254" s="222">
        <f t="shared" si="325"/>
        <v>0</v>
      </c>
      <c r="GG254" s="398">
        <f t="shared" si="326"/>
        <v>0</v>
      </c>
      <c r="GH254" s="399">
        <f t="shared" si="327"/>
        <v>0</v>
      </c>
      <c r="GI254" s="398" t="str">
        <f t="shared" si="328"/>
        <v>Na</v>
      </c>
      <c r="GJ254" s="398" t="str">
        <f t="shared" si="329"/>
        <v>Cl</v>
      </c>
    </row>
    <row r="255" spans="1:192" s="2" customFormat="1" ht="14.25">
      <c r="A255" s="402">
        <f t="shared" si="256"/>
        <v>250</v>
      </c>
      <c r="B255" s="64" t="s">
        <v>151</v>
      </c>
      <c r="C255" s="91" t="s">
        <v>247</v>
      </c>
      <c r="D255" s="91" t="s">
        <v>991</v>
      </c>
      <c r="E255" s="91"/>
      <c r="F255" s="400">
        <v>3464116</v>
      </c>
      <c r="G255" s="400">
        <v>5556248</v>
      </c>
      <c r="H255" s="409">
        <f t="shared" si="257"/>
        <v>464055.92360000004</v>
      </c>
      <c r="I255" s="405">
        <f t="shared" si="258"/>
        <v>5554465.2908000005</v>
      </c>
      <c r="J255" s="400">
        <v>142.41999999999999</v>
      </c>
      <c r="K255" s="377" t="s">
        <v>1355</v>
      </c>
      <c r="L255" s="19">
        <v>4</v>
      </c>
      <c r="M255" s="19"/>
      <c r="N255" s="391"/>
      <c r="O255" s="19"/>
      <c r="P255" s="19"/>
      <c r="Q255" s="399" t="s">
        <v>1373</v>
      </c>
      <c r="R255" s="399" t="s">
        <v>277</v>
      </c>
      <c r="S255" s="64" t="s">
        <v>1351</v>
      </c>
      <c r="T255" s="499" t="str">
        <f t="shared" si="259"/>
        <v>T</v>
      </c>
      <c r="U255" s="499" t="str">
        <f t="shared" si="260"/>
        <v>M</v>
      </c>
      <c r="V255" s="499" t="str">
        <f t="shared" si="261"/>
        <v>-</v>
      </c>
      <c r="W255" s="499" t="str">
        <f t="shared" si="330"/>
        <v>A</v>
      </c>
      <c r="X255" s="529" t="str">
        <f t="shared" si="255"/>
        <v>Na</v>
      </c>
      <c r="Y255" s="530" t="str">
        <f t="shared" si="252"/>
        <v>Cl-HCO3</v>
      </c>
      <c r="Z255" s="172" t="s">
        <v>1642</v>
      </c>
      <c r="AA255" s="51">
        <v>17953</v>
      </c>
      <c r="AB255" s="100">
        <v>1</v>
      </c>
      <c r="AC255" s="398"/>
      <c r="AD255" s="2" t="s">
        <v>1671</v>
      </c>
      <c r="AE255" s="404"/>
      <c r="AF255" s="391">
        <v>21.1</v>
      </c>
      <c r="AG255" s="400"/>
      <c r="AH255" s="400"/>
      <c r="AI255" s="554"/>
      <c r="AJ255" s="400"/>
      <c r="AK255" s="400"/>
      <c r="AL255" s="400"/>
      <c r="AM255" s="391"/>
      <c r="AN255" s="398"/>
      <c r="AO255" s="399"/>
      <c r="AP255" s="19"/>
      <c r="AQ255" s="398"/>
      <c r="AR255" s="69">
        <v>5378</v>
      </c>
      <c r="AS255" s="507">
        <f t="shared" si="334"/>
        <v>5305</v>
      </c>
      <c r="AT255" s="509">
        <f t="shared" si="335"/>
        <v>-1.0691981930314798</v>
      </c>
      <c r="AU255" s="398">
        <v>1471</v>
      </c>
      <c r="AV255" s="398">
        <v>70</v>
      </c>
      <c r="AW255" s="399">
        <v>235</v>
      </c>
      <c r="AX255" s="398">
        <v>2171</v>
      </c>
      <c r="AY255" s="398">
        <v>22</v>
      </c>
      <c r="AZ255" s="172">
        <v>1331</v>
      </c>
      <c r="BA255" s="398"/>
      <c r="BB255" s="398"/>
      <c r="BC255" s="398"/>
      <c r="BD255" s="398"/>
      <c r="BE255" s="398">
        <v>5</v>
      </c>
      <c r="BF255" s="398"/>
      <c r="BG255" s="398"/>
      <c r="BH255" s="398"/>
      <c r="BI255" s="398"/>
      <c r="BJ255" s="398"/>
      <c r="BK255" s="398"/>
      <c r="BL255" s="399"/>
      <c r="BM255" s="398"/>
      <c r="BN255" s="172"/>
      <c r="BO255" s="138"/>
      <c r="BP255" s="553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49"/>
      <c r="CG255" s="138"/>
      <c r="CH255" s="138"/>
      <c r="CI255" s="138"/>
      <c r="CJ255" s="138"/>
      <c r="CK255" s="138"/>
      <c r="CL255" s="139"/>
      <c r="CM255" s="138"/>
      <c r="CN255" s="138">
        <v>4746</v>
      </c>
      <c r="CO255" s="149"/>
      <c r="CP255" s="398"/>
      <c r="CQ255" s="172"/>
      <c r="CR255" s="398"/>
      <c r="CS255" s="398"/>
      <c r="CT255" s="398"/>
      <c r="CU255" s="398"/>
      <c r="CV255" s="398"/>
      <c r="CW255" s="398"/>
      <c r="CX255" s="398"/>
      <c r="CY255" s="398"/>
      <c r="CZ255" s="398"/>
      <c r="DA255" s="172"/>
      <c r="DB255" s="241"/>
      <c r="DC255" s="241"/>
      <c r="DD255" s="241"/>
      <c r="DE255" s="241"/>
      <c r="DF255" s="241"/>
      <c r="DG255" s="241"/>
      <c r="DH255" s="241"/>
      <c r="DI255" s="244"/>
      <c r="DJ255" s="244"/>
      <c r="DK255" s="244"/>
      <c r="DL255" s="244"/>
      <c r="DM255" s="244"/>
      <c r="DN255" s="244"/>
      <c r="DO255" s="244"/>
      <c r="DP255" s="244"/>
      <c r="DQ255" s="244"/>
      <c r="DR255" s="244"/>
      <c r="DS255" s="472"/>
      <c r="DT255" s="402">
        <f t="shared" si="262"/>
        <v>1</v>
      </c>
      <c r="DU255" s="100">
        <f t="shared" si="263"/>
        <v>1</v>
      </c>
      <c r="DV255" s="100">
        <f t="shared" si="264"/>
        <v>0</v>
      </c>
      <c r="DW255" s="100">
        <f t="shared" si="265"/>
        <v>0</v>
      </c>
      <c r="DX255" s="100">
        <f t="shared" si="266"/>
        <v>0</v>
      </c>
      <c r="DY255" s="229">
        <f t="shared" si="267"/>
        <v>0</v>
      </c>
      <c r="DZ255" s="100">
        <f t="shared" si="268"/>
        <v>0</v>
      </c>
      <c r="EA255" s="400">
        <f t="shared" si="269"/>
        <v>1</v>
      </c>
      <c r="EB255" s="402">
        <f t="shared" si="270"/>
        <v>0</v>
      </c>
      <c r="EC255" s="19">
        <f t="shared" si="271"/>
        <v>0</v>
      </c>
      <c r="ED255" s="19">
        <f t="shared" si="272"/>
        <v>1</v>
      </c>
      <c r="EE255" s="19">
        <f t="shared" si="273"/>
        <v>0</v>
      </c>
      <c r="EF255" s="402">
        <f t="shared" si="274"/>
        <v>0</v>
      </c>
      <c r="EG255" s="400">
        <f t="shared" si="275"/>
        <v>0</v>
      </c>
      <c r="EH255" s="400">
        <f t="shared" si="276"/>
        <v>1</v>
      </c>
      <c r="EI255" s="402">
        <f t="shared" si="277"/>
        <v>0</v>
      </c>
      <c r="EJ255" s="229">
        <f t="shared" si="278"/>
        <v>3</v>
      </c>
      <c r="EK255" s="398">
        <f t="shared" si="279"/>
        <v>1471</v>
      </c>
      <c r="EL255" s="398" t="str">
        <f t="shared" si="280"/>
        <v/>
      </c>
      <c r="EM255" s="398">
        <f t="shared" si="281"/>
        <v>70</v>
      </c>
      <c r="EN255" s="398">
        <f t="shared" si="282"/>
        <v>235</v>
      </c>
      <c r="EO255" s="398" t="str">
        <f t="shared" si="283"/>
        <v/>
      </c>
      <c r="EP255" s="398">
        <f t="shared" si="284"/>
        <v>5</v>
      </c>
      <c r="EQ255" s="398">
        <f t="shared" si="285"/>
        <v>1331</v>
      </c>
      <c r="ER255" s="398" t="str">
        <f t="shared" si="286"/>
        <v/>
      </c>
      <c r="ES255" s="398" t="str">
        <f t="shared" si="287"/>
        <v/>
      </c>
      <c r="ET255" s="398">
        <f t="shared" si="288"/>
        <v>22</v>
      </c>
      <c r="EU255" s="172">
        <f t="shared" si="289"/>
        <v>2171</v>
      </c>
      <c r="EV255" s="57">
        <f t="shared" si="290"/>
        <v>63.98489765026229</v>
      </c>
      <c r="EW255" s="57" t="str">
        <f t="shared" si="291"/>
        <v/>
      </c>
      <c r="EX255" s="57">
        <f t="shared" si="292"/>
        <v>5.7601316601522328</v>
      </c>
      <c r="EY255" s="57">
        <f t="shared" si="293"/>
        <v>11.727132092419779</v>
      </c>
      <c r="EZ255" s="57" t="str">
        <f t="shared" si="294"/>
        <v/>
      </c>
      <c r="FA255" s="57">
        <f t="shared" si="295"/>
        <v>0.26860059092130006</v>
      </c>
      <c r="FB255" s="57">
        <f t="shared" si="296"/>
        <v>21.813557183150298</v>
      </c>
      <c r="FC255" s="57" t="str">
        <f t="shared" si="297"/>
        <v/>
      </c>
      <c r="FD255" s="57" t="str">
        <f t="shared" si="298"/>
        <v/>
      </c>
      <c r="FE255" s="57">
        <f t="shared" si="299"/>
        <v>0.45803465656769649</v>
      </c>
      <c r="FF255" s="56">
        <f t="shared" si="300"/>
        <v>61.236002594984903</v>
      </c>
      <c r="FG255" s="59">
        <f t="shared" si="301"/>
        <v>78.27783359194801</v>
      </c>
      <c r="FH255" s="59" t="str">
        <f t="shared" si="302"/>
        <v/>
      </c>
      <c r="FI255" s="59">
        <f t="shared" si="303"/>
        <v>7.046828925563803</v>
      </c>
      <c r="FJ255" s="59">
        <f t="shared" si="304"/>
        <v>14.346736935625396</v>
      </c>
      <c r="FK255" s="59" t="str">
        <f t="shared" si="305"/>
        <v/>
      </c>
      <c r="FL255" s="59">
        <f t="shared" si="306"/>
        <v>0.32860054686279927</v>
      </c>
      <c r="FM255" s="59">
        <f t="shared" si="307"/>
        <v>26.121644780711499</v>
      </c>
      <c r="FN255" s="59" t="str">
        <f t="shared" si="308"/>
        <v/>
      </c>
      <c r="FO255" s="59" t="str">
        <f t="shared" si="309"/>
        <v/>
      </c>
      <c r="FP255" s="59">
        <f t="shared" si="310"/>
        <v>0.54849461257783882</v>
      </c>
      <c r="FQ255" s="66">
        <f t="shared" si="311"/>
        <v>73.329860606710668</v>
      </c>
      <c r="FR255" s="331">
        <f t="shared" si="331"/>
        <v>-1.0691981930314798</v>
      </c>
      <c r="FS255" s="331">
        <f t="shared" si="312"/>
        <v>1.0691981930314798</v>
      </c>
      <c r="FT255" s="400">
        <f t="shared" si="313"/>
        <v>0</v>
      </c>
      <c r="FU255" s="400">
        <f t="shared" si="314"/>
        <v>1</v>
      </c>
      <c r="FV255" s="400">
        <f t="shared" si="315"/>
        <v>0</v>
      </c>
      <c r="FW255" s="402">
        <f t="shared" si="316"/>
        <v>0</v>
      </c>
      <c r="FX255" s="222">
        <f t="shared" si="317"/>
        <v>78.27783359194801</v>
      </c>
      <c r="FY255" s="222">
        <f t="shared" si="318"/>
        <v>0</v>
      </c>
      <c r="FZ255" s="222">
        <f t="shared" si="319"/>
        <v>0</v>
      </c>
      <c r="GA255" s="221">
        <f t="shared" si="320"/>
        <v>73.329860606710668</v>
      </c>
      <c r="GB255" s="222">
        <f t="shared" si="321"/>
        <v>26.121644780711499</v>
      </c>
      <c r="GC255" s="222">
        <f t="shared" si="322"/>
        <v>0</v>
      </c>
      <c r="GD255" s="222">
        <f t="shared" si="323"/>
        <v>0</v>
      </c>
      <c r="GE255" s="222">
        <f t="shared" si="324"/>
        <v>0</v>
      </c>
      <c r="GF255" s="222">
        <f t="shared" si="325"/>
        <v>0</v>
      </c>
      <c r="GG255" s="398">
        <f t="shared" si="326"/>
        <v>0</v>
      </c>
      <c r="GH255" s="399">
        <f t="shared" si="327"/>
        <v>0</v>
      </c>
      <c r="GI255" s="398" t="str">
        <f t="shared" si="328"/>
        <v>Na</v>
      </c>
      <c r="GJ255" s="398" t="str">
        <f t="shared" si="329"/>
        <v>Cl-HCO3</v>
      </c>
    </row>
    <row r="256" spans="1:192" s="2" customFormat="1">
      <c r="A256" s="402">
        <f t="shared" si="256"/>
        <v>251</v>
      </c>
      <c r="B256" s="64" t="s">
        <v>151</v>
      </c>
      <c r="C256" s="398" t="s">
        <v>247</v>
      </c>
      <c r="D256" s="398"/>
      <c r="E256" s="398"/>
      <c r="F256" s="400">
        <v>3464116</v>
      </c>
      <c r="G256" s="400">
        <v>5556248</v>
      </c>
      <c r="H256" s="409">
        <f t="shared" si="257"/>
        <v>464055.92360000004</v>
      </c>
      <c r="I256" s="405">
        <f t="shared" si="258"/>
        <v>5554465.2908000005</v>
      </c>
      <c r="J256" s="400">
        <v>142.41999999999999</v>
      </c>
      <c r="K256" s="400" t="s">
        <v>1356</v>
      </c>
      <c r="L256" s="19">
        <v>4</v>
      </c>
      <c r="M256" s="19"/>
      <c r="N256" s="391"/>
      <c r="O256" s="19"/>
      <c r="P256" s="19"/>
      <c r="Q256" s="399" t="s">
        <v>1373</v>
      </c>
      <c r="R256" s="399" t="s">
        <v>277</v>
      </c>
      <c r="S256" s="64" t="s">
        <v>1351</v>
      </c>
      <c r="T256" s="499" t="str">
        <f t="shared" si="259"/>
        <v>T</v>
      </c>
      <c r="U256" s="499" t="str">
        <f t="shared" si="260"/>
        <v>M</v>
      </c>
      <c r="V256" s="499" t="str">
        <f t="shared" si="261"/>
        <v>-</v>
      </c>
      <c r="W256" s="499" t="str">
        <f t="shared" si="330"/>
        <v>A</v>
      </c>
      <c r="X256" s="529" t="str">
        <f t="shared" si="255"/>
        <v>Na</v>
      </c>
      <c r="Y256" s="530" t="str">
        <f t="shared" si="252"/>
        <v>Cl-HCO3</v>
      </c>
      <c r="Z256" s="172"/>
      <c r="AA256" s="392" t="s">
        <v>1626</v>
      </c>
      <c r="AB256" s="200">
        <v>2</v>
      </c>
      <c r="AC256" s="398" t="s">
        <v>279</v>
      </c>
      <c r="AD256" s="2" t="s">
        <v>1627</v>
      </c>
      <c r="AE256" s="172"/>
      <c r="AF256" s="391">
        <v>20.2</v>
      </c>
      <c r="AG256" s="400">
        <v>8091.0000000000009</v>
      </c>
      <c r="AH256" s="400"/>
      <c r="AI256" s="391"/>
      <c r="AJ256" s="400"/>
      <c r="AK256" s="400"/>
      <c r="AL256" s="400"/>
      <c r="AM256" s="391"/>
      <c r="AN256" s="398"/>
      <c r="AO256" s="399"/>
      <c r="AP256" s="19"/>
      <c r="AQ256" s="398"/>
      <c r="AR256" s="69"/>
      <c r="AS256" s="507">
        <f t="shared" si="334"/>
        <v>5572.579999999999</v>
      </c>
      <c r="AT256" s="509">
        <f t="shared" si="335"/>
        <v>-0.24023054958213105</v>
      </c>
      <c r="AU256" s="398">
        <v>1468</v>
      </c>
      <c r="AV256" s="398">
        <v>102</v>
      </c>
      <c r="AW256" s="399">
        <v>244</v>
      </c>
      <c r="AX256" s="398">
        <v>2224</v>
      </c>
      <c r="AY256" s="398">
        <v>24.4</v>
      </c>
      <c r="AZ256" s="172">
        <v>1438</v>
      </c>
      <c r="BA256" s="398"/>
      <c r="BB256" s="398">
        <v>67</v>
      </c>
      <c r="BC256" s="398"/>
      <c r="BD256" s="398"/>
      <c r="BE256" s="398">
        <v>4.7</v>
      </c>
      <c r="BF256" s="398"/>
      <c r="BG256" s="398">
        <v>0.48</v>
      </c>
      <c r="BH256" s="398"/>
      <c r="BI256" s="398"/>
      <c r="BJ256" s="398"/>
      <c r="BK256" s="398"/>
      <c r="BL256" s="399"/>
      <c r="BM256" s="398"/>
      <c r="BN256" s="56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49"/>
      <c r="CG256" s="138"/>
      <c r="CH256" s="138"/>
      <c r="CI256" s="138"/>
      <c r="CJ256" s="138"/>
      <c r="CK256" s="138"/>
      <c r="CL256" s="139"/>
      <c r="CM256" s="138"/>
      <c r="CN256" s="138">
        <v>1804</v>
      </c>
      <c r="CO256" s="149"/>
      <c r="CP256" s="398"/>
      <c r="CQ256" s="172"/>
      <c r="CR256" s="398"/>
      <c r="CS256" s="398"/>
      <c r="CT256" s="398"/>
      <c r="CU256" s="398"/>
      <c r="CV256" s="398"/>
      <c r="CW256" s="398"/>
      <c r="CX256" s="398"/>
      <c r="CY256" s="398"/>
      <c r="CZ256" s="398"/>
      <c r="DA256" s="172"/>
      <c r="DB256" s="241"/>
      <c r="DC256" s="241"/>
      <c r="DD256" s="241"/>
      <c r="DE256" s="241"/>
      <c r="DF256" s="241"/>
      <c r="DG256" s="241"/>
      <c r="DH256" s="241"/>
      <c r="DI256" s="244"/>
      <c r="DJ256" s="244"/>
      <c r="DK256" s="244"/>
      <c r="DL256" s="244"/>
      <c r="DM256" s="244"/>
      <c r="DN256" s="244"/>
      <c r="DO256" s="244"/>
      <c r="DP256" s="244"/>
      <c r="DQ256" s="244"/>
      <c r="DR256" s="244"/>
      <c r="DS256" s="472"/>
      <c r="DT256" s="402">
        <f t="shared" si="262"/>
        <v>0</v>
      </c>
      <c r="DU256" s="100">
        <f t="shared" si="263"/>
        <v>1</v>
      </c>
      <c r="DV256" s="100">
        <f t="shared" si="264"/>
        <v>0</v>
      </c>
      <c r="DW256" s="100">
        <f t="shared" si="265"/>
        <v>0</v>
      </c>
      <c r="DX256" s="100">
        <f t="shared" si="266"/>
        <v>0</v>
      </c>
      <c r="DY256" s="229">
        <f t="shared" si="267"/>
        <v>0</v>
      </c>
      <c r="DZ256" s="100">
        <f t="shared" si="268"/>
        <v>0</v>
      </c>
      <c r="EA256" s="400">
        <f t="shared" si="269"/>
        <v>1</v>
      </c>
      <c r="EB256" s="402">
        <f t="shared" si="270"/>
        <v>0</v>
      </c>
      <c r="EC256" s="19">
        <f t="shared" si="271"/>
        <v>0</v>
      </c>
      <c r="ED256" s="19">
        <f t="shared" si="272"/>
        <v>1</v>
      </c>
      <c r="EE256" s="19">
        <f t="shared" si="273"/>
        <v>0</v>
      </c>
      <c r="EF256" s="402">
        <f t="shared" si="274"/>
        <v>0</v>
      </c>
      <c r="EG256" s="400">
        <f t="shared" si="275"/>
        <v>0</v>
      </c>
      <c r="EH256" s="400">
        <f t="shared" si="276"/>
        <v>1</v>
      </c>
      <c r="EI256" s="402">
        <f t="shared" si="277"/>
        <v>0</v>
      </c>
      <c r="EJ256" s="229">
        <f t="shared" si="278"/>
        <v>3</v>
      </c>
      <c r="EK256" s="398">
        <f t="shared" si="279"/>
        <v>1468</v>
      </c>
      <c r="EL256" s="398">
        <f t="shared" si="280"/>
        <v>67</v>
      </c>
      <c r="EM256" s="398">
        <f t="shared" si="281"/>
        <v>102</v>
      </c>
      <c r="EN256" s="398">
        <f t="shared" si="282"/>
        <v>244</v>
      </c>
      <c r="EO256" s="398" t="str">
        <f t="shared" si="283"/>
        <v/>
      </c>
      <c r="EP256" s="398">
        <f t="shared" si="284"/>
        <v>4.7</v>
      </c>
      <c r="EQ256" s="398">
        <f t="shared" si="285"/>
        <v>1438</v>
      </c>
      <c r="ER256" s="398" t="str">
        <f t="shared" si="286"/>
        <v/>
      </c>
      <c r="ES256" s="398" t="str">
        <f t="shared" si="287"/>
        <v/>
      </c>
      <c r="ET256" s="398">
        <f t="shared" si="288"/>
        <v>24.4</v>
      </c>
      <c r="EU256" s="172">
        <f t="shared" si="289"/>
        <v>2224</v>
      </c>
      <c r="EV256" s="57">
        <f t="shared" si="290"/>
        <v>63.854404996998667</v>
      </c>
      <c r="EW256" s="57">
        <f t="shared" si="291"/>
        <v>1.7135549872122762</v>
      </c>
      <c r="EX256" s="57">
        <f t="shared" si="292"/>
        <v>8.3933347047932525</v>
      </c>
      <c r="EY256" s="57">
        <f t="shared" si="293"/>
        <v>12.176256300214581</v>
      </c>
      <c r="EZ256" s="57" t="str">
        <f t="shared" si="294"/>
        <v/>
      </c>
      <c r="FA256" s="57">
        <f t="shared" si="295"/>
        <v>0.25248455546602205</v>
      </c>
      <c r="FB256" s="57">
        <f t="shared" si="296"/>
        <v>23.567163958955767</v>
      </c>
      <c r="FC256" s="57" t="str">
        <f t="shared" si="297"/>
        <v/>
      </c>
      <c r="FD256" s="57" t="str">
        <f t="shared" si="298"/>
        <v/>
      </c>
      <c r="FE256" s="57">
        <f t="shared" si="299"/>
        <v>0.50800207364780881</v>
      </c>
      <c r="FF256" s="56">
        <f t="shared" si="300"/>
        <v>62.730939553775414</v>
      </c>
      <c r="FG256" s="59">
        <f t="shared" si="301"/>
        <v>73.914085802141287</v>
      </c>
      <c r="FH256" s="59">
        <f t="shared" si="302"/>
        <v>1.983509992105454</v>
      </c>
      <c r="FI256" s="59">
        <f t="shared" si="303"/>
        <v>9.715628257210108</v>
      </c>
      <c r="FJ256" s="59">
        <f t="shared" si="304"/>
        <v>14.094514747498252</v>
      </c>
      <c r="FK256" s="59" t="str">
        <f t="shared" si="305"/>
        <v/>
      </c>
      <c r="FL256" s="59">
        <f t="shared" si="306"/>
        <v>0.29226120104491188</v>
      </c>
      <c r="FM256" s="59">
        <f t="shared" si="307"/>
        <v>27.149200853740137</v>
      </c>
      <c r="FN256" s="59" t="str">
        <f t="shared" si="308"/>
        <v/>
      </c>
      <c r="FO256" s="59" t="str">
        <f t="shared" si="309"/>
        <v/>
      </c>
      <c r="FP256" s="59">
        <f t="shared" si="310"/>
        <v>0.5852146807142572</v>
      </c>
      <c r="FQ256" s="66">
        <f t="shared" si="311"/>
        <v>72.265584465545601</v>
      </c>
      <c r="FR256" s="331">
        <f t="shared" si="331"/>
        <v>-0.24023054958213105</v>
      </c>
      <c r="FS256" s="331">
        <f t="shared" si="312"/>
        <v>0.24023054958213105</v>
      </c>
      <c r="FT256" s="400">
        <f t="shared" si="313"/>
        <v>0</v>
      </c>
      <c r="FU256" s="400">
        <f t="shared" si="314"/>
        <v>1</v>
      </c>
      <c r="FV256" s="400">
        <f t="shared" si="315"/>
        <v>0</v>
      </c>
      <c r="FW256" s="402">
        <f t="shared" si="316"/>
        <v>0</v>
      </c>
      <c r="FX256" s="222">
        <f t="shared" si="317"/>
        <v>73.914085802141287</v>
      </c>
      <c r="FY256" s="222">
        <f t="shared" si="318"/>
        <v>0</v>
      </c>
      <c r="FZ256" s="222">
        <f t="shared" si="319"/>
        <v>0</v>
      </c>
      <c r="GA256" s="221">
        <f t="shared" si="320"/>
        <v>72.265584465545601</v>
      </c>
      <c r="GB256" s="222">
        <f t="shared" si="321"/>
        <v>27.149200853740137</v>
      </c>
      <c r="GC256" s="222">
        <f t="shared" si="322"/>
        <v>0</v>
      </c>
      <c r="GD256" s="222">
        <f t="shared" si="323"/>
        <v>0</v>
      </c>
      <c r="GE256" s="222">
        <f t="shared" si="324"/>
        <v>0</v>
      </c>
      <c r="GF256" s="222">
        <f t="shared" si="325"/>
        <v>0</v>
      </c>
      <c r="GG256" s="398">
        <f t="shared" si="326"/>
        <v>0</v>
      </c>
      <c r="GH256" s="399">
        <f t="shared" si="327"/>
        <v>0</v>
      </c>
      <c r="GI256" s="398" t="str">
        <f t="shared" si="328"/>
        <v>Na</v>
      </c>
      <c r="GJ256" s="398" t="str">
        <f t="shared" si="329"/>
        <v>Cl-HCO3</v>
      </c>
    </row>
    <row r="257" spans="1:192" s="2" customFormat="1">
      <c r="A257" s="402">
        <f t="shared" si="256"/>
        <v>252</v>
      </c>
      <c r="B257" s="64" t="s">
        <v>151</v>
      </c>
      <c r="C257" s="398" t="s">
        <v>247</v>
      </c>
      <c r="D257" s="398"/>
      <c r="E257" s="398"/>
      <c r="F257" s="400">
        <v>3464116</v>
      </c>
      <c r="G257" s="400">
        <v>5556248</v>
      </c>
      <c r="H257" s="409">
        <f t="shared" si="257"/>
        <v>464055.92360000004</v>
      </c>
      <c r="I257" s="405">
        <f t="shared" si="258"/>
        <v>5554465.2908000005</v>
      </c>
      <c r="J257" s="400">
        <v>142.41999999999999</v>
      </c>
      <c r="K257" s="400" t="s">
        <v>1356</v>
      </c>
      <c r="L257" s="19">
        <v>4</v>
      </c>
      <c r="M257" s="19"/>
      <c r="N257" s="391"/>
      <c r="O257" s="19"/>
      <c r="P257" s="19"/>
      <c r="Q257" s="399" t="s">
        <v>1373</v>
      </c>
      <c r="R257" s="399" t="s">
        <v>277</v>
      </c>
      <c r="S257" s="64" t="s">
        <v>1351</v>
      </c>
      <c r="T257" s="499" t="str">
        <f t="shared" si="259"/>
        <v>T</v>
      </c>
      <c r="U257" s="499" t="str">
        <f t="shared" si="260"/>
        <v>M</v>
      </c>
      <c r="V257" s="499" t="str">
        <f t="shared" si="261"/>
        <v>-</v>
      </c>
      <c r="W257" s="499" t="str">
        <f t="shared" si="330"/>
        <v>A</v>
      </c>
      <c r="X257" s="529" t="str">
        <f t="shared" si="255"/>
        <v>Na</v>
      </c>
      <c r="Y257" s="530" t="str">
        <f t="shared" ref="Y257:Y320" si="336">GJ257</f>
        <v>Cl-HCO3</v>
      </c>
      <c r="Z257" s="172"/>
      <c r="AA257" s="392" t="s">
        <v>1628</v>
      </c>
      <c r="AB257" s="200">
        <v>3</v>
      </c>
      <c r="AC257" s="398" t="s">
        <v>1629</v>
      </c>
      <c r="AD257" s="2" t="s">
        <v>1627</v>
      </c>
      <c r="AE257" s="172"/>
      <c r="AF257" s="391">
        <v>21.4</v>
      </c>
      <c r="AG257" s="400">
        <v>8220</v>
      </c>
      <c r="AH257" s="400"/>
      <c r="AI257" s="391"/>
      <c r="AJ257" s="400"/>
      <c r="AK257" s="400"/>
      <c r="AL257" s="400"/>
      <c r="AM257" s="391"/>
      <c r="AN257" s="398"/>
      <c r="AO257" s="399"/>
      <c r="AP257" s="19"/>
      <c r="AQ257" s="398"/>
      <c r="AR257" s="69"/>
      <c r="AS257" s="507">
        <f t="shared" si="334"/>
        <v>5657.1</v>
      </c>
      <c r="AT257" s="509">
        <f t="shared" si="335"/>
        <v>-1.2904499063147123</v>
      </c>
      <c r="AU257" s="398">
        <v>1470</v>
      </c>
      <c r="AV257" s="398">
        <v>105</v>
      </c>
      <c r="AW257" s="399">
        <v>242</v>
      </c>
      <c r="AX257" s="398">
        <v>2290</v>
      </c>
      <c r="AY257" s="398">
        <v>36</v>
      </c>
      <c r="AZ257" s="172">
        <v>1440</v>
      </c>
      <c r="BA257" s="398"/>
      <c r="BB257" s="398">
        <v>68.599999999999994</v>
      </c>
      <c r="BC257" s="398"/>
      <c r="BD257" s="398"/>
      <c r="BE257" s="398">
        <v>4.9000000000000004</v>
      </c>
      <c r="BF257" s="398"/>
      <c r="BG257" s="398">
        <v>0.6</v>
      </c>
      <c r="BH257" s="398"/>
      <c r="BI257" s="398"/>
      <c r="BJ257" s="398"/>
      <c r="BK257" s="398"/>
      <c r="BL257" s="399"/>
      <c r="BM257" s="398"/>
      <c r="BN257" s="56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49"/>
      <c r="CG257" s="138"/>
      <c r="CH257" s="138"/>
      <c r="CI257" s="138"/>
      <c r="CJ257" s="138"/>
      <c r="CK257" s="138"/>
      <c r="CL257" s="139"/>
      <c r="CM257" s="138"/>
      <c r="CN257" s="138">
        <v>2200</v>
      </c>
      <c r="CO257" s="149"/>
      <c r="CP257" s="398"/>
      <c r="CQ257" s="172"/>
      <c r="CR257" s="398"/>
      <c r="CS257" s="398"/>
      <c r="CT257" s="398"/>
      <c r="CU257" s="398"/>
      <c r="CV257" s="398"/>
      <c r="CW257" s="398"/>
      <c r="CX257" s="398"/>
      <c r="CY257" s="398"/>
      <c r="CZ257" s="398"/>
      <c r="DA257" s="172"/>
      <c r="DB257" s="241"/>
      <c r="DC257" s="241"/>
      <c r="DD257" s="241"/>
      <c r="DE257" s="241"/>
      <c r="DF257" s="241"/>
      <c r="DG257" s="241"/>
      <c r="DH257" s="241"/>
      <c r="DI257" s="244"/>
      <c r="DJ257" s="244"/>
      <c r="DK257" s="244"/>
      <c r="DL257" s="244"/>
      <c r="DM257" s="244"/>
      <c r="DN257" s="244"/>
      <c r="DO257" s="244"/>
      <c r="DP257" s="244"/>
      <c r="DQ257" s="244"/>
      <c r="DR257" s="244"/>
      <c r="DS257" s="472"/>
      <c r="DT257" s="402">
        <f t="shared" si="262"/>
        <v>0</v>
      </c>
      <c r="DU257" s="100">
        <f t="shared" si="263"/>
        <v>1</v>
      </c>
      <c r="DV257" s="100">
        <f t="shared" si="264"/>
        <v>0</v>
      </c>
      <c r="DW257" s="100">
        <f t="shared" si="265"/>
        <v>0</v>
      </c>
      <c r="DX257" s="100">
        <f t="shared" si="266"/>
        <v>0</v>
      </c>
      <c r="DY257" s="229">
        <f t="shared" si="267"/>
        <v>0</v>
      </c>
      <c r="DZ257" s="100">
        <f t="shared" si="268"/>
        <v>0</v>
      </c>
      <c r="EA257" s="400">
        <f t="shared" si="269"/>
        <v>1</v>
      </c>
      <c r="EB257" s="402">
        <f t="shared" si="270"/>
        <v>0</v>
      </c>
      <c r="EC257" s="19">
        <f t="shared" si="271"/>
        <v>0</v>
      </c>
      <c r="ED257" s="19">
        <f t="shared" si="272"/>
        <v>1</v>
      </c>
      <c r="EE257" s="19">
        <f t="shared" si="273"/>
        <v>0</v>
      </c>
      <c r="EF257" s="402">
        <f t="shared" si="274"/>
        <v>0</v>
      </c>
      <c r="EG257" s="400">
        <f t="shared" si="275"/>
        <v>0</v>
      </c>
      <c r="EH257" s="400">
        <f t="shared" si="276"/>
        <v>1</v>
      </c>
      <c r="EI257" s="402">
        <f t="shared" si="277"/>
        <v>0</v>
      </c>
      <c r="EJ257" s="229">
        <f t="shared" si="278"/>
        <v>3</v>
      </c>
      <c r="EK257" s="398">
        <f t="shared" si="279"/>
        <v>1470</v>
      </c>
      <c r="EL257" s="398">
        <f t="shared" si="280"/>
        <v>68.599999999999994</v>
      </c>
      <c r="EM257" s="398">
        <f t="shared" si="281"/>
        <v>105</v>
      </c>
      <c r="EN257" s="398">
        <f t="shared" si="282"/>
        <v>242</v>
      </c>
      <c r="EO257" s="398" t="str">
        <f t="shared" si="283"/>
        <v/>
      </c>
      <c r="EP257" s="398">
        <f t="shared" si="284"/>
        <v>4.9000000000000004</v>
      </c>
      <c r="EQ257" s="398">
        <f t="shared" si="285"/>
        <v>1440</v>
      </c>
      <c r="ER257" s="398" t="str">
        <f t="shared" si="286"/>
        <v/>
      </c>
      <c r="ES257" s="398" t="str">
        <f t="shared" si="287"/>
        <v/>
      </c>
      <c r="ET257" s="398">
        <f t="shared" si="288"/>
        <v>36</v>
      </c>
      <c r="EU257" s="172">
        <f t="shared" si="289"/>
        <v>2290</v>
      </c>
      <c r="EV257" s="57">
        <f t="shared" si="290"/>
        <v>63.941400099174416</v>
      </c>
      <c r="EW257" s="57">
        <f t="shared" si="291"/>
        <v>1.754475703324808</v>
      </c>
      <c r="EX257" s="57">
        <f t="shared" si="292"/>
        <v>8.6401974902283492</v>
      </c>
      <c r="EY257" s="57">
        <f t="shared" si="293"/>
        <v>12.076450920704625</v>
      </c>
      <c r="EZ257" s="57" t="str">
        <f t="shared" si="294"/>
        <v/>
      </c>
      <c r="FA257" s="57">
        <f t="shared" si="295"/>
        <v>0.26322857910287406</v>
      </c>
      <c r="FB257" s="57">
        <f t="shared" si="296"/>
        <v>23.599941655699794</v>
      </c>
      <c r="FC257" s="57" t="str">
        <f t="shared" si="297"/>
        <v/>
      </c>
      <c r="FD257" s="57" t="str">
        <f t="shared" si="298"/>
        <v/>
      </c>
      <c r="FE257" s="57">
        <f t="shared" si="299"/>
        <v>0.74951125620168513</v>
      </c>
      <c r="FF257" s="56">
        <f t="shared" si="300"/>
        <v>64.5925591628353</v>
      </c>
      <c r="FG257" s="59">
        <f t="shared" si="301"/>
        <v>73.770804451185967</v>
      </c>
      <c r="FH257" s="59">
        <f t="shared" si="302"/>
        <v>2.0241828271446076</v>
      </c>
      <c r="FI257" s="59">
        <f t="shared" si="303"/>
        <v>9.9684135549526882</v>
      </c>
      <c r="FJ257" s="59">
        <f t="shared" si="304"/>
        <v>13.932905722331038</v>
      </c>
      <c r="FK257" s="59" t="str">
        <f t="shared" si="305"/>
        <v/>
      </c>
      <c r="FL257" s="59">
        <f t="shared" si="306"/>
        <v>0.30369344438568818</v>
      </c>
      <c r="FM257" s="59">
        <f t="shared" si="307"/>
        <v>26.534076647455514</v>
      </c>
      <c r="FN257" s="59" t="str">
        <f t="shared" si="308"/>
        <v/>
      </c>
      <c r="FO257" s="59" t="str">
        <f t="shared" si="309"/>
        <v/>
      </c>
      <c r="FP257" s="59">
        <f t="shared" si="310"/>
        <v>0.84269653757313345</v>
      </c>
      <c r="FQ257" s="66">
        <f t="shared" si="311"/>
        <v>72.62322681497136</v>
      </c>
      <c r="FR257" s="331">
        <f t="shared" si="331"/>
        <v>-1.2904499063147123</v>
      </c>
      <c r="FS257" s="331">
        <f t="shared" si="312"/>
        <v>1.2904499063147123</v>
      </c>
      <c r="FT257" s="400">
        <f t="shared" si="313"/>
        <v>0</v>
      </c>
      <c r="FU257" s="400">
        <f t="shared" si="314"/>
        <v>1</v>
      </c>
      <c r="FV257" s="400">
        <f t="shared" si="315"/>
        <v>0</v>
      </c>
      <c r="FW257" s="402">
        <f t="shared" si="316"/>
        <v>0</v>
      </c>
      <c r="FX257" s="222">
        <f t="shared" si="317"/>
        <v>73.770804451185967</v>
      </c>
      <c r="FY257" s="222">
        <f t="shared" si="318"/>
        <v>0</v>
      </c>
      <c r="FZ257" s="222">
        <f t="shared" si="319"/>
        <v>0</v>
      </c>
      <c r="GA257" s="221">
        <f t="shared" si="320"/>
        <v>72.62322681497136</v>
      </c>
      <c r="GB257" s="222">
        <f t="shared" si="321"/>
        <v>26.534076647455514</v>
      </c>
      <c r="GC257" s="222">
        <f t="shared" si="322"/>
        <v>0</v>
      </c>
      <c r="GD257" s="222">
        <f t="shared" si="323"/>
        <v>0</v>
      </c>
      <c r="GE257" s="222">
        <f t="shared" si="324"/>
        <v>0</v>
      </c>
      <c r="GF257" s="222">
        <f t="shared" si="325"/>
        <v>0</v>
      </c>
      <c r="GG257" s="398">
        <f t="shared" si="326"/>
        <v>0</v>
      </c>
      <c r="GH257" s="399">
        <f t="shared" si="327"/>
        <v>0</v>
      </c>
      <c r="GI257" s="398" t="str">
        <f t="shared" si="328"/>
        <v>Na</v>
      </c>
      <c r="GJ257" s="398" t="str">
        <f t="shared" si="329"/>
        <v>Cl-HCO3</v>
      </c>
    </row>
    <row r="258" spans="1:192" s="2" customFormat="1">
      <c r="A258" s="402">
        <f t="shared" si="256"/>
        <v>253</v>
      </c>
      <c r="B258" s="399" t="s">
        <v>151</v>
      </c>
      <c r="C258" s="398" t="s">
        <v>247</v>
      </c>
      <c r="D258" s="398"/>
      <c r="E258" s="398"/>
      <c r="F258" s="400">
        <v>3464116</v>
      </c>
      <c r="G258" s="400">
        <v>5556248</v>
      </c>
      <c r="H258" s="409">
        <f t="shared" si="257"/>
        <v>464055.92360000004</v>
      </c>
      <c r="I258" s="405">
        <f t="shared" si="258"/>
        <v>5554465.2908000005</v>
      </c>
      <c r="J258" s="400">
        <v>142.41999999999999</v>
      </c>
      <c r="K258" s="400" t="s">
        <v>1356</v>
      </c>
      <c r="L258" s="19">
        <v>4</v>
      </c>
      <c r="M258" s="19"/>
      <c r="N258" s="391"/>
      <c r="O258" s="19"/>
      <c r="P258" s="19"/>
      <c r="Q258" s="399" t="s">
        <v>1373</v>
      </c>
      <c r="R258" s="399" t="s">
        <v>277</v>
      </c>
      <c r="S258" s="64" t="s">
        <v>1351</v>
      </c>
      <c r="T258" s="499" t="str">
        <f t="shared" si="259"/>
        <v>T</v>
      </c>
      <c r="U258" s="499" t="str">
        <f t="shared" si="260"/>
        <v>M</v>
      </c>
      <c r="V258" s="499" t="str">
        <f t="shared" si="261"/>
        <v>-</v>
      </c>
      <c r="W258" s="499" t="str">
        <f t="shared" si="330"/>
        <v>A</v>
      </c>
      <c r="X258" s="529" t="str">
        <f t="shared" si="255"/>
        <v>Na</v>
      </c>
      <c r="Y258" s="530" t="str">
        <f t="shared" si="336"/>
        <v>Cl-HCO3</v>
      </c>
      <c r="Z258" s="172"/>
      <c r="AA258" s="192">
        <v>37229</v>
      </c>
      <c r="AB258" s="200">
        <v>4</v>
      </c>
      <c r="AC258" s="398" t="s">
        <v>279</v>
      </c>
      <c r="AD258" s="2" t="s">
        <v>1630</v>
      </c>
      <c r="AE258" s="61" t="s">
        <v>1631</v>
      </c>
      <c r="AF258" s="391">
        <v>20.3</v>
      </c>
      <c r="AG258" s="400">
        <v>8000</v>
      </c>
      <c r="AH258" s="396">
        <v>6.05</v>
      </c>
      <c r="AI258" s="391"/>
      <c r="AJ258" s="400">
        <v>1.0024</v>
      </c>
      <c r="AK258" s="400">
        <v>20</v>
      </c>
      <c r="AL258" s="400"/>
      <c r="AM258" s="397">
        <v>7.0000000000000007E-2</v>
      </c>
      <c r="AN258" s="398"/>
      <c r="AO258" s="399"/>
      <c r="AP258" s="19"/>
      <c r="AQ258" s="398"/>
      <c r="AR258" s="69"/>
      <c r="AS258" s="507">
        <f t="shared" si="334"/>
        <v>5341.9311649999991</v>
      </c>
      <c r="AT258" s="509">
        <f t="shared" si="335"/>
        <v>-0.17133716493854287</v>
      </c>
      <c r="AU258" s="398">
        <v>1400</v>
      </c>
      <c r="AV258" s="398">
        <v>95.9</v>
      </c>
      <c r="AW258" s="399">
        <v>230</v>
      </c>
      <c r="AX258" s="398">
        <v>2119</v>
      </c>
      <c r="AY258" s="398">
        <v>21</v>
      </c>
      <c r="AZ258" s="172">
        <v>1363</v>
      </c>
      <c r="BA258" s="59">
        <v>2</v>
      </c>
      <c r="BB258" s="398">
        <v>67.8</v>
      </c>
      <c r="BC258" s="398">
        <v>4</v>
      </c>
      <c r="BD258" s="398">
        <v>2.2999999999999998</v>
      </c>
      <c r="BE258" s="398">
        <v>4.5</v>
      </c>
      <c r="BF258" s="398">
        <v>0.56999999999999995</v>
      </c>
      <c r="BG258" s="398">
        <v>0.46</v>
      </c>
      <c r="BH258" s="398">
        <v>2.2000000000000002</v>
      </c>
      <c r="BI258" s="398">
        <v>0.03</v>
      </c>
      <c r="BJ258" s="398"/>
      <c r="BK258" s="398"/>
      <c r="BL258" s="399"/>
      <c r="BM258" s="398">
        <v>27.2</v>
      </c>
      <c r="BN258" s="56">
        <v>1.488165</v>
      </c>
      <c r="BO258" s="138"/>
      <c r="BP258" s="138"/>
      <c r="BQ258" s="138">
        <v>55</v>
      </c>
      <c r="BR258" s="138">
        <v>410</v>
      </c>
      <c r="BS258" s="138"/>
      <c r="BT258" s="138"/>
      <c r="BU258" s="138"/>
      <c r="BV258" s="138"/>
      <c r="BW258" s="138"/>
      <c r="BX258" s="138">
        <v>12</v>
      </c>
      <c r="BY258" s="138"/>
      <c r="BZ258" s="138"/>
      <c r="CA258" s="138"/>
      <c r="CB258" s="138"/>
      <c r="CC258" s="138"/>
      <c r="CD258" s="138"/>
      <c r="CE258" s="138"/>
      <c r="CF258" s="149"/>
      <c r="CG258" s="138"/>
      <c r="CH258" s="138"/>
      <c r="CI258" s="138"/>
      <c r="CJ258" s="138"/>
      <c r="CK258" s="138"/>
      <c r="CL258" s="139">
        <v>6</v>
      </c>
      <c r="CM258" s="138"/>
      <c r="CN258" s="138">
        <v>1650</v>
      </c>
      <c r="CO258" s="149"/>
      <c r="CP258" s="398"/>
      <c r="CQ258" s="172"/>
      <c r="CR258" s="398"/>
      <c r="CS258" s="398"/>
      <c r="CT258" s="398"/>
      <c r="CU258" s="398"/>
      <c r="CV258" s="398"/>
      <c r="CW258" s="398"/>
      <c r="CX258" s="398"/>
      <c r="CY258" s="398"/>
      <c r="CZ258" s="398"/>
      <c r="DA258" s="172"/>
      <c r="DB258" s="241"/>
      <c r="DC258" s="241"/>
      <c r="DD258" s="241"/>
      <c r="DE258" s="241"/>
      <c r="DF258" s="241"/>
      <c r="DG258" s="241"/>
      <c r="DH258" s="241"/>
      <c r="DI258" s="244"/>
      <c r="DJ258" s="244"/>
      <c r="DK258" s="244"/>
      <c r="DL258" s="244"/>
      <c r="DM258" s="244"/>
      <c r="DN258" s="244"/>
      <c r="DO258" s="244"/>
      <c r="DP258" s="244"/>
      <c r="DQ258" s="244"/>
      <c r="DR258" s="244"/>
      <c r="DS258" s="472"/>
      <c r="DT258" s="402">
        <f t="shared" si="262"/>
        <v>0</v>
      </c>
      <c r="DU258" s="100">
        <f t="shared" si="263"/>
        <v>1</v>
      </c>
      <c r="DV258" s="100">
        <f t="shared" si="264"/>
        <v>0</v>
      </c>
      <c r="DW258" s="100">
        <f t="shared" si="265"/>
        <v>0</v>
      </c>
      <c r="DX258" s="100">
        <f t="shared" si="266"/>
        <v>0</v>
      </c>
      <c r="DY258" s="229">
        <f t="shared" si="267"/>
        <v>0</v>
      </c>
      <c r="DZ258" s="100">
        <f t="shared" si="268"/>
        <v>0</v>
      </c>
      <c r="EA258" s="400">
        <f t="shared" si="269"/>
        <v>1</v>
      </c>
      <c r="EB258" s="402">
        <f t="shared" si="270"/>
        <v>0</v>
      </c>
      <c r="EC258" s="19">
        <f t="shared" si="271"/>
        <v>0</v>
      </c>
      <c r="ED258" s="19">
        <f t="shared" si="272"/>
        <v>1</v>
      </c>
      <c r="EE258" s="19">
        <f t="shared" si="273"/>
        <v>0</v>
      </c>
      <c r="EF258" s="402">
        <f t="shared" si="274"/>
        <v>0</v>
      </c>
      <c r="EG258" s="400">
        <f t="shared" si="275"/>
        <v>0</v>
      </c>
      <c r="EH258" s="400">
        <f t="shared" si="276"/>
        <v>1</v>
      </c>
      <c r="EI258" s="402">
        <f t="shared" si="277"/>
        <v>0</v>
      </c>
      <c r="EJ258" s="229">
        <f t="shared" si="278"/>
        <v>3</v>
      </c>
      <c r="EK258" s="398">
        <f t="shared" si="279"/>
        <v>1400</v>
      </c>
      <c r="EL258" s="398">
        <f t="shared" si="280"/>
        <v>67.8</v>
      </c>
      <c r="EM258" s="398">
        <f t="shared" si="281"/>
        <v>95.9</v>
      </c>
      <c r="EN258" s="398">
        <f t="shared" si="282"/>
        <v>230</v>
      </c>
      <c r="EO258" s="398">
        <f t="shared" si="283"/>
        <v>0.56999999999999995</v>
      </c>
      <c r="EP258" s="398">
        <f t="shared" si="284"/>
        <v>4.5</v>
      </c>
      <c r="EQ258" s="398">
        <f t="shared" si="285"/>
        <v>1363</v>
      </c>
      <c r="ER258" s="398" t="str">
        <f t="shared" si="286"/>
        <v/>
      </c>
      <c r="ES258" s="398" t="str">
        <f t="shared" si="287"/>
        <v/>
      </c>
      <c r="ET258" s="398">
        <f t="shared" si="288"/>
        <v>21</v>
      </c>
      <c r="EU258" s="172">
        <f t="shared" si="289"/>
        <v>2119</v>
      </c>
      <c r="EV258" s="57">
        <f t="shared" si="290"/>
        <v>60.896571523023255</v>
      </c>
      <c r="EW258" s="57">
        <f t="shared" si="291"/>
        <v>1.7340153452685421</v>
      </c>
      <c r="EX258" s="57">
        <f t="shared" si="292"/>
        <v>7.8913803744085591</v>
      </c>
      <c r="EY258" s="57">
        <f t="shared" si="293"/>
        <v>11.477618643644892</v>
      </c>
      <c r="EZ258" s="57">
        <f t="shared" si="294"/>
        <v>2.0785851034734248E-2</v>
      </c>
      <c r="FA258" s="57">
        <f t="shared" si="295"/>
        <v>0.24174053182917005</v>
      </c>
      <c r="FB258" s="57">
        <f t="shared" si="296"/>
        <v>22.338000331054737</v>
      </c>
      <c r="FC258" s="57" t="str">
        <f t="shared" si="297"/>
        <v/>
      </c>
      <c r="FD258" s="57" t="str">
        <f t="shared" si="298"/>
        <v/>
      </c>
      <c r="FE258" s="57">
        <f t="shared" si="299"/>
        <v>0.43721489945098302</v>
      </c>
      <c r="FF258" s="56">
        <f t="shared" si="300"/>
        <v>59.769271993907417</v>
      </c>
      <c r="FG258" s="59">
        <f t="shared" si="301"/>
        <v>74.02748342242235</v>
      </c>
      <c r="FH258" s="59">
        <f t="shared" si="302"/>
        <v>2.1079149287995942</v>
      </c>
      <c r="FI258" s="59">
        <f t="shared" si="303"/>
        <v>9.5929707574045811</v>
      </c>
      <c r="FJ258" s="59">
        <f t="shared" si="304"/>
        <v>13.952496874968995</v>
      </c>
      <c r="FK258" s="59">
        <f t="shared" si="305"/>
        <v>2.5267830428072329E-2</v>
      </c>
      <c r="FL258" s="59">
        <f t="shared" si="306"/>
        <v>0.29386618597642544</v>
      </c>
      <c r="FM258" s="59">
        <f t="shared" si="307"/>
        <v>27.061771272895026</v>
      </c>
      <c r="FN258" s="59" t="str">
        <f t="shared" si="308"/>
        <v/>
      </c>
      <c r="FO258" s="59" t="str">
        <f t="shared" si="309"/>
        <v/>
      </c>
      <c r="FP258" s="59">
        <f t="shared" si="310"/>
        <v>0.52967183412543339</v>
      </c>
      <c r="FQ258" s="66">
        <f t="shared" si="311"/>
        <v>72.408556892979547</v>
      </c>
      <c r="FR258" s="331">
        <f t="shared" si="331"/>
        <v>-0.17133716493854287</v>
      </c>
      <c r="FS258" s="331">
        <f t="shared" si="312"/>
        <v>0.17133716493854287</v>
      </c>
      <c r="FT258" s="400">
        <f t="shared" si="313"/>
        <v>0</v>
      </c>
      <c r="FU258" s="400">
        <f t="shared" si="314"/>
        <v>1</v>
      </c>
      <c r="FV258" s="400">
        <f t="shared" si="315"/>
        <v>0</v>
      </c>
      <c r="FW258" s="402">
        <f t="shared" si="316"/>
        <v>0</v>
      </c>
      <c r="FX258" s="222">
        <f t="shared" si="317"/>
        <v>74.02748342242235</v>
      </c>
      <c r="FY258" s="222">
        <f t="shared" si="318"/>
        <v>0</v>
      </c>
      <c r="FZ258" s="222">
        <f t="shared" si="319"/>
        <v>0</v>
      </c>
      <c r="GA258" s="221">
        <f t="shared" si="320"/>
        <v>72.408556892979547</v>
      </c>
      <c r="GB258" s="222">
        <f t="shared" si="321"/>
        <v>27.061771272895026</v>
      </c>
      <c r="GC258" s="222">
        <f t="shared" si="322"/>
        <v>0</v>
      </c>
      <c r="GD258" s="222">
        <f t="shared" si="323"/>
        <v>0</v>
      </c>
      <c r="GE258" s="222">
        <f t="shared" si="324"/>
        <v>0</v>
      </c>
      <c r="GF258" s="222">
        <f t="shared" si="325"/>
        <v>0</v>
      </c>
      <c r="GG258" s="398">
        <f t="shared" si="326"/>
        <v>0</v>
      </c>
      <c r="GH258" s="399">
        <f t="shared" si="327"/>
        <v>0</v>
      </c>
      <c r="GI258" s="398" t="str">
        <f t="shared" si="328"/>
        <v>Na</v>
      </c>
      <c r="GJ258" s="398" t="str">
        <f t="shared" si="329"/>
        <v>Cl-HCO3</v>
      </c>
    </row>
    <row r="259" spans="1:192" s="91" customFormat="1">
      <c r="A259" s="402">
        <f t="shared" si="256"/>
        <v>254</v>
      </c>
      <c r="B259" s="64" t="s">
        <v>151</v>
      </c>
      <c r="C259" s="398" t="s">
        <v>247</v>
      </c>
      <c r="D259" s="398"/>
      <c r="E259" s="398"/>
      <c r="F259" s="400">
        <v>3464116</v>
      </c>
      <c r="G259" s="400">
        <v>5556248</v>
      </c>
      <c r="H259" s="409">
        <f t="shared" si="257"/>
        <v>464055.92360000004</v>
      </c>
      <c r="I259" s="405">
        <f t="shared" si="258"/>
        <v>5554465.2908000005</v>
      </c>
      <c r="J259" s="400">
        <v>142.41999999999999</v>
      </c>
      <c r="K259" s="400" t="s">
        <v>1356</v>
      </c>
      <c r="L259" s="19">
        <v>4</v>
      </c>
      <c r="M259" s="19"/>
      <c r="N259" s="392"/>
      <c r="O259" s="19"/>
      <c r="P259" s="19"/>
      <c r="Q259" s="399" t="s">
        <v>1373</v>
      </c>
      <c r="R259" s="399" t="s">
        <v>277</v>
      </c>
      <c r="S259" s="64" t="s">
        <v>1351</v>
      </c>
      <c r="T259" s="499" t="str">
        <f t="shared" si="259"/>
        <v>-</v>
      </c>
      <c r="U259" s="499" t="str">
        <f t="shared" si="260"/>
        <v>M</v>
      </c>
      <c r="V259" s="499" t="str">
        <f t="shared" si="261"/>
        <v>-</v>
      </c>
      <c r="W259" s="499" t="str">
        <f t="shared" si="330"/>
        <v>A</v>
      </c>
      <c r="X259" s="529" t="str">
        <f t="shared" si="255"/>
        <v>Na</v>
      </c>
      <c r="Y259" s="530" t="str">
        <f t="shared" si="336"/>
        <v>Cl-HCO3</v>
      </c>
      <c r="Z259" s="404" t="s">
        <v>1413</v>
      </c>
      <c r="AA259" s="193">
        <v>42529</v>
      </c>
      <c r="AB259" s="200">
        <v>5</v>
      </c>
      <c r="AC259" s="398" t="s">
        <v>279</v>
      </c>
      <c r="AD259" s="91" t="s">
        <v>1045</v>
      </c>
      <c r="AE259" s="404"/>
      <c r="AF259" s="392">
        <v>18.5</v>
      </c>
      <c r="AG259" s="408"/>
      <c r="AH259" s="204">
        <v>6</v>
      </c>
      <c r="AI259" s="392"/>
      <c r="AJ259" s="408"/>
      <c r="AK259" s="408"/>
      <c r="AL259" s="408"/>
      <c r="AM259" s="392"/>
      <c r="AN259" s="69"/>
      <c r="AO259" s="401"/>
      <c r="AP259" s="171"/>
      <c r="AQ259" s="69"/>
      <c r="AR259" s="69">
        <v>5174</v>
      </c>
      <c r="AS259" s="507">
        <f t="shared" si="334"/>
        <v>5173.2759999999998</v>
      </c>
      <c r="AT259" s="509">
        <f t="shared" si="335"/>
        <v>-1.8092021844279895</v>
      </c>
      <c r="AU259" s="69">
        <v>1320</v>
      </c>
      <c r="AV259" s="69">
        <v>88.3</v>
      </c>
      <c r="AW259" s="401">
        <v>227</v>
      </c>
      <c r="AX259" s="401">
        <v>2080</v>
      </c>
      <c r="AY259" s="401">
        <v>22</v>
      </c>
      <c r="AZ259" s="70">
        <v>1325</v>
      </c>
      <c r="BA259" s="74">
        <v>1.7</v>
      </c>
      <c r="BB259" s="69">
        <v>65.7</v>
      </c>
      <c r="BC259" s="69">
        <v>4.2</v>
      </c>
      <c r="BD259" s="69">
        <v>2.1</v>
      </c>
      <c r="BE259" s="401">
        <v>4.8</v>
      </c>
      <c r="BF259" s="401">
        <v>0.56000000000000005</v>
      </c>
      <c r="BG259" s="401">
        <v>0.48</v>
      </c>
      <c r="BH259" s="401">
        <v>1.7</v>
      </c>
      <c r="BI259" s="401">
        <v>2.7E-2</v>
      </c>
      <c r="BJ259" s="69" t="s">
        <v>1404</v>
      </c>
      <c r="BK259" s="69" t="s">
        <v>1393</v>
      </c>
      <c r="BL259" s="401"/>
      <c r="BM259" s="69">
        <v>27.8</v>
      </c>
      <c r="BN259" s="339">
        <v>1.86</v>
      </c>
      <c r="BO259" s="143"/>
      <c r="BP259" s="143"/>
      <c r="BQ259" s="143">
        <v>47</v>
      </c>
      <c r="BR259" s="143"/>
      <c r="BS259" s="143"/>
      <c r="BT259" s="143"/>
      <c r="BU259" s="143"/>
      <c r="BV259" s="143"/>
      <c r="BW259" s="143"/>
      <c r="BX259" s="143">
        <v>2</v>
      </c>
      <c r="BY259" s="143"/>
      <c r="BZ259" s="143"/>
      <c r="CA259" s="143"/>
      <c r="CB259" s="143"/>
      <c r="CC259" s="143"/>
      <c r="CD259" s="143"/>
      <c r="CE259" s="143"/>
      <c r="CF259" s="141"/>
      <c r="CG259" s="143"/>
      <c r="CH259" s="143"/>
      <c r="CI259" s="143"/>
      <c r="CJ259" s="143"/>
      <c r="CK259" s="143"/>
      <c r="CL259" s="144"/>
      <c r="CM259" s="143"/>
      <c r="CN259" s="143">
        <v>1490</v>
      </c>
      <c r="CO259" s="141"/>
      <c r="CP259" s="69"/>
      <c r="CQ259" s="70"/>
      <c r="CR259" s="69"/>
      <c r="CS259" s="69"/>
      <c r="CT259" s="69"/>
      <c r="CU259" s="69"/>
      <c r="CV259" s="69"/>
      <c r="CW259" s="69"/>
      <c r="CX259" s="69"/>
      <c r="CY259" s="69"/>
      <c r="CZ259" s="69"/>
      <c r="DA259" s="70"/>
      <c r="DB259" s="182"/>
      <c r="DC259" s="182"/>
      <c r="DD259" s="182"/>
      <c r="DE259" s="182"/>
      <c r="DF259" s="182"/>
      <c r="DG259" s="182"/>
      <c r="DH259" s="182"/>
      <c r="DI259" s="180"/>
      <c r="DJ259" s="180"/>
      <c r="DK259" s="180"/>
      <c r="DL259" s="180"/>
      <c r="DM259" s="180"/>
      <c r="DN259" s="180"/>
      <c r="DO259" s="180"/>
      <c r="DP259" s="180"/>
      <c r="DQ259" s="180"/>
      <c r="DR259" s="180"/>
      <c r="DS259" s="181"/>
      <c r="DT259" s="402">
        <f t="shared" si="262"/>
        <v>0</v>
      </c>
      <c r="DU259" s="100">
        <f t="shared" si="263"/>
        <v>1</v>
      </c>
      <c r="DV259" s="100">
        <f t="shared" si="264"/>
        <v>0</v>
      </c>
      <c r="DW259" s="100">
        <f t="shared" si="265"/>
        <v>0</v>
      </c>
      <c r="DX259" s="100">
        <f t="shared" si="266"/>
        <v>0</v>
      </c>
      <c r="DY259" s="229">
        <f t="shared" si="267"/>
        <v>0</v>
      </c>
      <c r="DZ259" s="100">
        <f t="shared" si="268"/>
        <v>1</v>
      </c>
      <c r="EA259" s="400">
        <f t="shared" si="269"/>
        <v>0</v>
      </c>
      <c r="EB259" s="402">
        <f t="shared" si="270"/>
        <v>0</v>
      </c>
      <c r="EC259" s="19">
        <f t="shared" si="271"/>
        <v>0</v>
      </c>
      <c r="ED259" s="19">
        <f t="shared" si="272"/>
        <v>1</v>
      </c>
      <c r="EE259" s="19">
        <f t="shared" si="273"/>
        <v>0</v>
      </c>
      <c r="EF259" s="402">
        <f t="shared" si="274"/>
        <v>0</v>
      </c>
      <c r="EG259" s="400">
        <f t="shared" si="275"/>
        <v>0</v>
      </c>
      <c r="EH259" s="400">
        <f t="shared" si="276"/>
        <v>1</v>
      </c>
      <c r="EI259" s="402">
        <f t="shared" si="277"/>
        <v>0</v>
      </c>
      <c r="EJ259" s="229">
        <f t="shared" si="278"/>
        <v>2</v>
      </c>
      <c r="EK259" s="398">
        <f t="shared" si="279"/>
        <v>1320</v>
      </c>
      <c r="EL259" s="398">
        <f t="shared" si="280"/>
        <v>65.7</v>
      </c>
      <c r="EM259" s="398">
        <f t="shared" si="281"/>
        <v>88.3</v>
      </c>
      <c r="EN259" s="398">
        <f t="shared" si="282"/>
        <v>227</v>
      </c>
      <c r="EO259" s="398">
        <f t="shared" si="283"/>
        <v>0.56000000000000005</v>
      </c>
      <c r="EP259" s="398">
        <f t="shared" si="284"/>
        <v>4.8</v>
      </c>
      <c r="EQ259" s="398">
        <f t="shared" si="285"/>
        <v>1325</v>
      </c>
      <c r="ER259" s="398" t="str">
        <f t="shared" si="286"/>
        <v/>
      </c>
      <c r="ES259" s="398" t="str">
        <f t="shared" si="287"/>
        <v/>
      </c>
      <c r="ET259" s="398">
        <f t="shared" si="288"/>
        <v>22</v>
      </c>
      <c r="EU259" s="172">
        <f t="shared" si="289"/>
        <v>2080</v>
      </c>
      <c r="EV259" s="57">
        <f t="shared" si="290"/>
        <v>57.41676743599335</v>
      </c>
      <c r="EW259" s="57">
        <f t="shared" si="291"/>
        <v>1.6803069053708439</v>
      </c>
      <c r="EX259" s="57">
        <f t="shared" si="292"/>
        <v>7.2659946513063156</v>
      </c>
      <c r="EY259" s="57">
        <f t="shared" si="293"/>
        <v>11.327910574379958</v>
      </c>
      <c r="EZ259" s="57">
        <f t="shared" si="294"/>
        <v>2.0421186981493301E-2</v>
      </c>
      <c r="FA259" s="57">
        <f t="shared" si="295"/>
        <v>0.257856567284448</v>
      </c>
      <c r="FB259" s="57">
        <f t="shared" si="296"/>
        <v>21.715224092918216</v>
      </c>
      <c r="FC259" s="57" t="str">
        <f t="shared" si="297"/>
        <v/>
      </c>
      <c r="FD259" s="57" t="str">
        <f t="shared" si="298"/>
        <v/>
      </c>
      <c r="FE259" s="57">
        <f t="shared" si="299"/>
        <v>0.45803465656769649</v>
      </c>
      <c r="FF259" s="56">
        <f t="shared" si="300"/>
        <v>58.669224043099305</v>
      </c>
      <c r="FG259" s="59">
        <f t="shared" si="301"/>
        <v>73.640264648635934</v>
      </c>
      <c r="FH259" s="59">
        <f t="shared" si="302"/>
        <v>2.1550890223901833</v>
      </c>
      <c r="FI259" s="59">
        <f t="shared" si="303"/>
        <v>9.3190507399123703</v>
      </c>
      <c r="FJ259" s="59">
        <f t="shared" si="304"/>
        <v>14.528688567209121</v>
      </c>
      <c r="FK259" s="59">
        <f t="shared" si="305"/>
        <v>2.6191331921165101E-2</v>
      </c>
      <c r="FL259" s="59">
        <f t="shared" si="306"/>
        <v>0.33071568993123052</v>
      </c>
      <c r="FM259" s="59">
        <f t="shared" si="307"/>
        <v>26.861154361911698</v>
      </c>
      <c r="FN259" s="59" t="str">
        <f t="shared" si="308"/>
        <v/>
      </c>
      <c r="FO259" s="59" t="str">
        <f t="shared" si="309"/>
        <v/>
      </c>
      <c r="FP259" s="59">
        <f t="shared" si="310"/>
        <v>0.5665766818949145</v>
      </c>
      <c r="FQ259" s="66">
        <f t="shared" si="311"/>
        <v>72.572268956193398</v>
      </c>
      <c r="FR259" s="331">
        <f t="shared" si="331"/>
        <v>-1.8092021844279895</v>
      </c>
      <c r="FS259" s="331">
        <f t="shared" si="312"/>
        <v>1.8092021844279895</v>
      </c>
      <c r="FT259" s="400">
        <f t="shared" si="313"/>
        <v>0</v>
      </c>
      <c r="FU259" s="400">
        <f t="shared" si="314"/>
        <v>1</v>
      </c>
      <c r="FV259" s="400">
        <f t="shared" si="315"/>
        <v>0</v>
      </c>
      <c r="FW259" s="402">
        <f t="shared" si="316"/>
        <v>0</v>
      </c>
      <c r="FX259" s="222">
        <f t="shared" si="317"/>
        <v>73.640264648635934</v>
      </c>
      <c r="FY259" s="222">
        <f t="shared" si="318"/>
        <v>0</v>
      </c>
      <c r="FZ259" s="222">
        <f t="shared" si="319"/>
        <v>0</v>
      </c>
      <c r="GA259" s="221">
        <f t="shared" si="320"/>
        <v>72.572268956193398</v>
      </c>
      <c r="GB259" s="222">
        <f t="shared" si="321"/>
        <v>26.861154361911698</v>
      </c>
      <c r="GC259" s="222">
        <f t="shared" si="322"/>
        <v>0</v>
      </c>
      <c r="GD259" s="222">
        <f t="shared" si="323"/>
        <v>0</v>
      </c>
      <c r="GE259" s="222">
        <f t="shared" si="324"/>
        <v>0</v>
      </c>
      <c r="GF259" s="222">
        <f t="shared" si="325"/>
        <v>0</v>
      </c>
      <c r="GG259" s="398">
        <f t="shared" si="326"/>
        <v>0</v>
      </c>
      <c r="GH259" s="399">
        <f t="shared" si="327"/>
        <v>0</v>
      </c>
      <c r="GI259" s="398" t="str">
        <f t="shared" si="328"/>
        <v>Na</v>
      </c>
      <c r="GJ259" s="398" t="str">
        <f t="shared" si="329"/>
        <v>Cl-HCO3</v>
      </c>
    </row>
    <row r="260" spans="1:192" s="2" customFormat="1">
      <c r="A260" s="402">
        <f t="shared" si="256"/>
        <v>255</v>
      </c>
      <c r="B260" s="2" t="s">
        <v>142</v>
      </c>
      <c r="C260" s="328" t="s">
        <v>488</v>
      </c>
      <c r="D260" s="328" t="s">
        <v>980</v>
      </c>
      <c r="E260" s="328"/>
      <c r="F260" s="400">
        <v>3526240</v>
      </c>
      <c r="G260" s="400">
        <v>5572530</v>
      </c>
      <c r="H260" s="409">
        <f t="shared" si="257"/>
        <v>526155.07400000002</v>
      </c>
      <c r="I260" s="405">
        <f t="shared" si="258"/>
        <v>5570740.7779999999</v>
      </c>
      <c r="J260" s="377">
        <v>149</v>
      </c>
      <c r="K260" s="377" t="s">
        <v>1355</v>
      </c>
      <c r="L260" s="407">
        <v>114</v>
      </c>
      <c r="M260" s="378"/>
      <c r="N260" s="391"/>
      <c r="O260" s="377">
        <v>149</v>
      </c>
      <c r="P260" s="377"/>
      <c r="Q260" s="116" t="s">
        <v>1361</v>
      </c>
      <c r="R260" s="383" t="s">
        <v>2932</v>
      </c>
      <c r="S260" s="382" t="s">
        <v>1346</v>
      </c>
      <c r="T260" s="499" t="str">
        <f t="shared" si="259"/>
        <v>-</v>
      </c>
      <c r="U260" s="499" t="str">
        <f t="shared" si="260"/>
        <v>-</v>
      </c>
      <c r="V260" s="499" t="str">
        <f t="shared" si="261"/>
        <v>B</v>
      </c>
      <c r="W260" s="499" t="str">
        <f t="shared" si="330"/>
        <v>-</v>
      </c>
      <c r="X260" s="529" t="str">
        <f t="shared" si="255"/>
        <v>Na</v>
      </c>
      <c r="Y260" s="530" t="str">
        <f t="shared" si="336"/>
        <v>Cl</v>
      </c>
      <c r="Z260" s="119"/>
      <c r="AA260" s="51" t="s">
        <v>1582</v>
      </c>
      <c r="AB260" s="275">
        <v>1</v>
      </c>
      <c r="AC260" s="277" t="s">
        <v>899</v>
      </c>
      <c r="AD260" s="277" t="s">
        <v>2982</v>
      </c>
      <c r="AE260" s="294"/>
      <c r="AF260" s="275">
        <v>12.3</v>
      </c>
      <c r="AG260" s="275"/>
      <c r="AH260" s="275"/>
      <c r="AI260" s="275"/>
      <c r="AJ260" s="281">
        <v>1.0238</v>
      </c>
      <c r="AK260" s="281">
        <v>15</v>
      </c>
      <c r="AL260" s="275"/>
      <c r="AM260" s="281">
        <v>0.38</v>
      </c>
      <c r="AN260" s="64"/>
      <c r="AO260" s="64"/>
      <c r="AP260" s="64"/>
      <c r="AQ260" s="64"/>
      <c r="AR260" s="311">
        <v>34003.4</v>
      </c>
      <c r="AS260" s="507">
        <f t="shared" si="334"/>
        <v>34048.200000000004</v>
      </c>
      <c r="AT260" s="509">
        <f t="shared" si="335"/>
        <v>-0.10311133369164073</v>
      </c>
      <c r="AU260" s="300">
        <v>9937</v>
      </c>
      <c r="AV260" s="300">
        <v>432</v>
      </c>
      <c r="AW260" s="300">
        <v>1302</v>
      </c>
      <c r="AX260" s="300">
        <v>17020</v>
      </c>
      <c r="AY260" s="300">
        <v>1443</v>
      </c>
      <c r="AZ260" s="316">
        <v>2935</v>
      </c>
      <c r="BA260" s="149"/>
      <c r="BB260" s="301">
        <v>862.5</v>
      </c>
      <c r="BC260" s="300"/>
      <c r="BD260" s="301"/>
      <c r="BE260" s="301">
        <v>41.9</v>
      </c>
      <c r="BF260" s="302"/>
      <c r="BG260" s="303"/>
      <c r="BH260" s="300"/>
      <c r="BI260" s="300"/>
      <c r="BJ260" s="301"/>
      <c r="BK260" s="302"/>
      <c r="BL260" s="300"/>
      <c r="BM260" s="301">
        <v>44.8</v>
      </c>
      <c r="BN260" s="139"/>
      <c r="BO260" s="149"/>
      <c r="BP260" s="300">
        <v>30000</v>
      </c>
      <c r="BQ260" s="149"/>
      <c r="BR260" s="149"/>
      <c r="BS260" s="149"/>
      <c r="BT260" s="138"/>
      <c r="BU260" s="149"/>
      <c r="BV260" s="149"/>
      <c r="BW260" s="149"/>
      <c r="BX260" s="149"/>
      <c r="BY260" s="138"/>
      <c r="BZ260" s="138"/>
      <c r="CA260" s="149"/>
      <c r="CB260" s="149"/>
      <c r="CC260" s="149"/>
      <c r="CD260" s="138"/>
      <c r="CE260" s="149"/>
      <c r="CF260" s="149"/>
      <c r="CG260" s="149"/>
      <c r="CH260" s="149"/>
      <c r="CI260" s="149"/>
      <c r="CJ260" s="149"/>
      <c r="CK260" s="149"/>
      <c r="CL260" s="139"/>
      <c r="CM260" s="305"/>
      <c r="CN260" s="303">
        <v>848.3</v>
      </c>
      <c r="CQ260" s="60"/>
      <c r="DA260" s="60"/>
      <c r="DB260" s="138"/>
      <c r="DC260" s="138"/>
      <c r="DD260" s="149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9"/>
      <c r="DT260" s="402">
        <f t="shared" si="262"/>
        <v>1</v>
      </c>
      <c r="DU260" s="100">
        <f t="shared" si="263"/>
        <v>0</v>
      </c>
      <c r="DV260" s="100">
        <f t="shared" si="264"/>
        <v>0</v>
      </c>
      <c r="DW260" s="100">
        <f t="shared" si="265"/>
        <v>1</v>
      </c>
      <c r="DX260" s="100">
        <f t="shared" si="266"/>
        <v>0</v>
      </c>
      <c r="DY260" s="229">
        <f t="shared" si="267"/>
        <v>0</v>
      </c>
      <c r="DZ260" s="100">
        <f t="shared" si="268"/>
        <v>1</v>
      </c>
      <c r="EA260" s="400">
        <f t="shared" si="269"/>
        <v>0</v>
      </c>
      <c r="EB260" s="402">
        <f t="shared" si="270"/>
        <v>0</v>
      </c>
      <c r="EC260" s="19">
        <f t="shared" si="271"/>
        <v>0</v>
      </c>
      <c r="ED260" s="19">
        <f t="shared" si="272"/>
        <v>0</v>
      </c>
      <c r="EE260" s="19">
        <f t="shared" si="273"/>
        <v>1</v>
      </c>
      <c r="EF260" s="402">
        <f t="shared" si="274"/>
        <v>0</v>
      </c>
      <c r="EG260" s="400">
        <f t="shared" si="275"/>
        <v>1</v>
      </c>
      <c r="EH260" s="400">
        <f t="shared" si="276"/>
        <v>0</v>
      </c>
      <c r="EI260" s="402">
        <f t="shared" si="277"/>
        <v>0</v>
      </c>
      <c r="EJ260" s="229">
        <f t="shared" si="278"/>
        <v>2</v>
      </c>
      <c r="EK260" s="398">
        <f t="shared" si="279"/>
        <v>9937</v>
      </c>
      <c r="EL260" s="398">
        <f t="shared" si="280"/>
        <v>862.5</v>
      </c>
      <c r="EM260" s="398">
        <f t="shared" si="281"/>
        <v>432</v>
      </c>
      <c r="EN260" s="398">
        <f t="shared" si="282"/>
        <v>1302</v>
      </c>
      <c r="EO260" s="398" t="str">
        <f t="shared" si="283"/>
        <v/>
      </c>
      <c r="EP260" s="398">
        <f t="shared" si="284"/>
        <v>41.9</v>
      </c>
      <c r="EQ260" s="398">
        <f t="shared" si="285"/>
        <v>2935</v>
      </c>
      <c r="ER260" s="398" t="str">
        <f t="shared" si="286"/>
        <v/>
      </c>
      <c r="ES260" s="398" t="str">
        <f t="shared" si="287"/>
        <v/>
      </c>
      <c r="ET260" s="398">
        <f t="shared" si="288"/>
        <v>1443</v>
      </c>
      <c r="EU260" s="172">
        <f t="shared" si="289"/>
        <v>17020</v>
      </c>
      <c r="EV260" s="57">
        <f t="shared" si="290"/>
        <v>432.23516516020146</v>
      </c>
      <c r="EW260" s="57">
        <f t="shared" si="291"/>
        <v>22.058823529411764</v>
      </c>
      <c r="EX260" s="57">
        <f t="shared" si="292"/>
        <v>35.548241102653776</v>
      </c>
      <c r="EY260" s="57">
        <f t="shared" si="293"/>
        <v>64.973302060981084</v>
      </c>
      <c r="EZ260" s="57" t="str">
        <f t="shared" si="294"/>
        <v/>
      </c>
      <c r="FA260" s="57">
        <f t="shared" si="295"/>
        <v>2.2508729519204942</v>
      </c>
      <c r="FB260" s="57">
        <f t="shared" si="296"/>
        <v>48.101269971860347</v>
      </c>
      <c r="FC260" s="57" t="str">
        <f t="shared" si="297"/>
        <v/>
      </c>
      <c r="FD260" s="57" t="str">
        <f t="shared" si="298"/>
        <v/>
      </c>
      <c r="FE260" s="57">
        <f t="shared" si="299"/>
        <v>30.042909519417549</v>
      </c>
      <c r="FF260" s="56">
        <f t="shared" si="300"/>
        <v>480.07220827574531</v>
      </c>
      <c r="FG260" s="59">
        <f t="shared" si="301"/>
        <v>77.591317916824238</v>
      </c>
      <c r="FH260" s="59">
        <f t="shared" si="302"/>
        <v>3.959819393008762</v>
      </c>
      <c r="FI260" s="59">
        <f t="shared" si="303"/>
        <v>6.3813291909223286</v>
      </c>
      <c r="FJ260" s="59">
        <f t="shared" si="304"/>
        <v>11.663475215976305</v>
      </c>
      <c r="FK260" s="59" t="str">
        <f t="shared" si="305"/>
        <v/>
      </c>
      <c r="FL260" s="59">
        <f t="shared" si="306"/>
        <v>0.4040582832683523</v>
      </c>
      <c r="FM260" s="59">
        <f t="shared" si="307"/>
        <v>8.6169576934627479</v>
      </c>
      <c r="FN260" s="59" t="str">
        <f t="shared" si="308"/>
        <v/>
      </c>
      <c r="FO260" s="59" t="str">
        <f t="shared" si="309"/>
        <v/>
      </c>
      <c r="FP260" s="59">
        <f t="shared" si="310"/>
        <v>5.3819468897348521</v>
      </c>
      <c r="FQ260" s="66">
        <f t="shared" si="311"/>
        <v>86.0010954168024</v>
      </c>
      <c r="FR260" s="331">
        <f t="shared" si="331"/>
        <v>-0.10311133369164073</v>
      </c>
      <c r="FS260" s="331">
        <f t="shared" si="312"/>
        <v>0.10311133369164073</v>
      </c>
      <c r="FT260" s="400">
        <f t="shared" si="313"/>
        <v>0</v>
      </c>
      <c r="FU260" s="400">
        <f t="shared" si="314"/>
        <v>1</v>
      </c>
      <c r="FV260" s="400">
        <f t="shared" si="315"/>
        <v>0</v>
      </c>
      <c r="FW260" s="402">
        <f t="shared" si="316"/>
        <v>0</v>
      </c>
      <c r="FX260" s="222">
        <f t="shared" si="317"/>
        <v>77.591317916824238</v>
      </c>
      <c r="FY260" s="222">
        <f t="shared" si="318"/>
        <v>0</v>
      </c>
      <c r="FZ260" s="222">
        <f t="shared" si="319"/>
        <v>0</v>
      </c>
      <c r="GA260" s="221">
        <f t="shared" si="320"/>
        <v>86.0010954168024</v>
      </c>
      <c r="GB260" s="222">
        <f t="shared" si="321"/>
        <v>0</v>
      </c>
      <c r="GC260" s="222">
        <f t="shared" si="322"/>
        <v>0</v>
      </c>
      <c r="GD260" s="222">
        <f t="shared" si="323"/>
        <v>0</v>
      </c>
      <c r="GE260" s="222">
        <f t="shared" si="324"/>
        <v>0</v>
      </c>
      <c r="GF260" s="222">
        <f t="shared" si="325"/>
        <v>0</v>
      </c>
      <c r="GG260" s="398">
        <f t="shared" si="326"/>
        <v>0</v>
      </c>
      <c r="GH260" s="399">
        <f t="shared" si="327"/>
        <v>0</v>
      </c>
      <c r="GI260" s="398" t="str">
        <f t="shared" si="328"/>
        <v>Na</v>
      </c>
      <c r="GJ260" s="398" t="str">
        <f t="shared" si="329"/>
        <v>Cl</v>
      </c>
    </row>
    <row r="261" spans="1:192" s="2" customFormat="1">
      <c r="A261" s="402">
        <f t="shared" si="256"/>
        <v>256</v>
      </c>
      <c r="B261" s="2" t="s">
        <v>142</v>
      </c>
      <c r="C261" s="328" t="s">
        <v>488</v>
      </c>
      <c r="D261" s="328" t="s">
        <v>980</v>
      </c>
      <c r="E261" s="328"/>
      <c r="F261" s="400">
        <v>3526240</v>
      </c>
      <c r="G261" s="400">
        <v>5572530</v>
      </c>
      <c r="H261" s="409">
        <f t="shared" si="257"/>
        <v>526155.07400000002</v>
      </c>
      <c r="I261" s="405">
        <f t="shared" si="258"/>
        <v>5570740.7779999999</v>
      </c>
      <c r="J261" s="377">
        <v>149</v>
      </c>
      <c r="K261" s="377" t="s">
        <v>1355</v>
      </c>
      <c r="L261" s="407">
        <v>114</v>
      </c>
      <c r="M261" s="378"/>
      <c r="N261" s="391"/>
      <c r="O261" s="377">
        <v>149</v>
      </c>
      <c r="P261" s="377"/>
      <c r="Q261" s="116" t="s">
        <v>1361</v>
      </c>
      <c r="R261" s="383" t="s">
        <v>2932</v>
      </c>
      <c r="S261" s="382" t="s">
        <v>1346</v>
      </c>
      <c r="T261" s="499" t="str">
        <f t="shared" si="259"/>
        <v>-</v>
      </c>
      <c r="U261" s="499" t="str">
        <f t="shared" si="260"/>
        <v>-</v>
      </c>
      <c r="V261" s="499" t="str">
        <f t="shared" si="261"/>
        <v>B</v>
      </c>
      <c r="W261" s="499" t="str">
        <f t="shared" si="330"/>
        <v>A</v>
      </c>
      <c r="X261" s="529" t="str">
        <f t="shared" ref="X261:X324" si="337">GI261</f>
        <v>Na</v>
      </c>
      <c r="Y261" s="530" t="str">
        <f t="shared" si="336"/>
        <v>Cl</v>
      </c>
      <c r="Z261" s="119" t="s">
        <v>1479</v>
      </c>
      <c r="AA261" s="51">
        <v>18442</v>
      </c>
      <c r="AB261" s="275">
        <v>2</v>
      </c>
      <c r="AC261" s="277" t="s">
        <v>722</v>
      </c>
      <c r="AD261" s="277" t="s">
        <v>1672</v>
      </c>
      <c r="AE261" s="294"/>
      <c r="AF261" s="275">
        <v>11.3</v>
      </c>
      <c r="AG261" s="275"/>
      <c r="AH261" s="275">
        <v>6.3</v>
      </c>
      <c r="AI261" s="275"/>
      <c r="AJ261" s="275"/>
      <c r="AK261" s="275"/>
      <c r="AL261" s="275"/>
      <c r="AM261" s="275">
        <v>0.13</v>
      </c>
      <c r="AN261" s="64"/>
      <c r="AO261" s="64"/>
      <c r="AP261" s="64"/>
      <c r="AQ261" s="64"/>
      <c r="AR261" s="311">
        <v>29477.3</v>
      </c>
      <c r="AS261" s="507">
        <f t="shared" si="334"/>
        <v>29493.5</v>
      </c>
      <c r="AT261" s="509">
        <f t="shared" si="335"/>
        <v>6.4427149289045985E-2</v>
      </c>
      <c r="AU261" s="300">
        <v>9019</v>
      </c>
      <c r="AV261" s="301">
        <v>378.8</v>
      </c>
      <c r="AW261" s="300">
        <v>1132</v>
      </c>
      <c r="AX261" s="300">
        <v>15641</v>
      </c>
      <c r="AY261" s="300">
        <v>1299</v>
      </c>
      <c r="AZ261" s="317">
        <v>1510</v>
      </c>
      <c r="BA261" s="149"/>
      <c r="BB261" s="303">
        <v>465</v>
      </c>
      <c r="BC261" s="301"/>
      <c r="BD261" s="301">
        <v>0</v>
      </c>
      <c r="BE261" s="301">
        <v>32.5</v>
      </c>
      <c r="BF261" s="302" t="s">
        <v>1344</v>
      </c>
      <c r="BG261" s="303"/>
      <c r="BH261" s="300"/>
      <c r="BI261" s="300"/>
      <c r="BJ261" s="300">
        <v>0</v>
      </c>
      <c r="BK261" s="300">
        <v>0</v>
      </c>
      <c r="BL261" s="303"/>
      <c r="BM261" s="303">
        <v>16.2</v>
      </c>
      <c r="BN261" s="139"/>
      <c r="BO261" s="149"/>
      <c r="BP261" s="300"/>
      <c r="BQ261" s="149"/>
      <c r="BR261" s="149"/>
      <c r="BS261" s="149"/>
      <c r="BT261" s="138"/>
      <c r="BU261" s="149"/>
      <c r="BV261" s="149"/>
      <c r="BW261" s="149"/>
      <c r="BX261" s="149"/>
      <c r="BY261" s="138"/>
      <c r="BZ261" s="138"/>
      <c r="CA261" s="149"/>
      <c r="CB261" s="149"/>
      <c r="CC261" s="149"/>
      <c r="CD261" s="138"/>
      <c r="CE261" s="149"/>
      <c r="CF261" s="149"/>
      <c r="CG261" s="149"/>
      <c r="CH261" s="149"/>
      <c r="CI261" s="149"/>
      <c r="CJ261" s="149"/>
      <c r="CK261" s="149"/>
      <c r="CL261" s="139"/>
      <c r="CM261" s="305"/>
      <c r="CN261" s="303">
        <v>1977</v>
      </c>
      <c r="CQ261" s="60"/>
      <c r="DA261" s="60"/>
      <c r="DB261" s="138"/>
      <c r="DC261" s="138"/>
      <c r="DD261" s="149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9"/>
      <c r="DT261" s="402">
        <f t="shared" si="262"/>
        <v>0</v>
      </c>
      <c r="DU261" s="100">
        <f t="shared" si="263"/>
        <v>0</v>
      </c>
      <c r="DV261" s="100">
        <f t="shared" si="264"/>
        <v>0</v>
      </c>
      <c r="DW261" s="100">
        <f t="shared" si="265"/>
        <v>1</v>
      </c>
      <c r="DX261" s="100">
        <f t="shared" si="266"/>
        <v>0</v>
      </c>
      <c r="DY261" s="229">
        <f t="shared" si="267"/>
        <v>0</v>
      </c>
      <c r="DZ261" s="100">
        <f t="shared" si="268"/>
        <v>1</v>
      </c>
      <c r="EA261" s="400">
        <f t="shared" si="269"/>
        <v>0</v>
      </c>
      <c r="EB261" s="402">
        <f t="shared" si="270"/>
        <v>0</v>
      </c>
      <c r="EC261" s="19">
        <f t="shared" si="271"/>
        <v>0</v>
      </c>
      <c r="ED261" s="19">
        <f t="shared" si="272"/>
        <v>0</v>
      </c>
      <c r="EE261" s="19">
        <f t="shared" si="273"/>
        <v>1</v>
      </c>
      <c r="EF261" s="402">
        <f t="shared" si="274"/>
        <v>0</v>
      </c>
      <c r="EG261" s="400">
        <f t="shared" si="275"/>
        <v>0</v>
      </c>
      <c r="EH261" s="400">
        <f t="shared" si="276"/>
        <v>1</v>
      </c>
      <c r="EI261" s="402">
        <f t="shared" si="277"/>
        <v>0</v>
      </c>
      <c r="EJ261" s="229">
        <f t="shared" si="278"/>
        <v>3</v>
      </c>
      <c r="EK261" s="398">
        <f t="shared" si="279"/>
        <v>9019</v>
      </c>
      <c r="EL261" s="398">
        <f t="shared" si="280"/>
        <v>465</v>
      </c>
      <c r="EM261" s="398">
        <f t="shared" si="281"/>
        <v>378.8</v>
      </c>
      <c r="EN261" s="398">
        <f t="shared" si="282"/>
        <v>1132</v>
      </c>
      <c r="EO261" s="398" t="str">
        <f t="shared" si="283"/>
        <v/>
      </c>
      <c r="EP261" s="398">
        <f t="shared" si="284"/>
        <v>32.5</v>
      </c>
      <c r="EQ261" s="398">
        <f t="shared" si="285"/>
        <v>1510</v>
      </c>
      <c r="ER261" s="398" t="str">
        <f t="shared" si="286"/>
        <v/>
      </c>
      <c r="ES261" s="398">
        <f t="shared" si="287"/>
        <v>0</v>
      </c>
      <c r="ET261" s="398">
        <f t="shared" si="288"/>
        <v>1299</v>
      </c>
      <c r="EU261" s="172">
        <f t="shared" si="289"/>
        <v>15641</v>
      </c>
      <c r="EV261" s="57">
        <f t="shared" si="290"/>
        <v>392.3044132615334</v>
      </c>
      <c r="EW261" s="57">
        <f t="shared" si="291"/>
        <v>11.892583120204604</v>
      </c>
      <c r="EX261" s="57">
        <f t="shared" si="292"/>
        <v>31.170541040938083</v>
      </c>
      <c r="EY261" s="57">
        <f t="shared" si="293"/>
        <v>56.489844802634856</v>
      </c>
      <c r="EZ261" s="57" t="str">
        <f t="shared" si="294"/>
        <v/>
      </c>
      <c r="FA261" s="57">
        <f t="shared" si="295"/>
        <v>1.7459038409884502</v>
      </c>
      <c r="FB261" s="57">
        <f t="shared" si="296"/>
        <v>24.747161041740757</v>
      </c>
      <c r="FC261" s="57" t="str">
        <f t="shared" si="297"/>
        <v/>
      </c>
      <c r="FD261" s="57">
        <f t="shared" si="298"/>
        <v>0</v>
      </c>
      <c r="FE261" s="57">
        <f t="shared" si="299"/>
        <v>27.044864494610806</v>
      </c>
      <c r="FF261" s="56">
        <f t="shared" si="300"/>
        <v>441.17564098947895</v>
      </c>
      <c r="FG261" s="59">
        <f t="shared" si="301"/>
        <v>79.477674548714447</v>
      </c>
      <c r="FH261" s="59">
        <f t="shared" si="302"/>
        <v>2.409340345965044</v>
      </c>
      <c r="FI261" s="59">
        <f t="shared" si="303"/>
        <v>6.3148973924681977</v>
      </c>
      <c r="FJ261" s="59">
        <f t="shared" si="304"/>
        <v>11.44438183400734</v>
      </c>
      <c r="FK261" s="59" t="str">
        <f t="shared" si="305"/>
        <v/>
      </c>
      <c r="FL261" s="59">
        <f t="shared" si="306"/>
        <v>0.3537058788449689</v>
      </c>
      <c r="FM261" s="59">
        <f t="shared" si="307"/>
        <v>5.0200373619116574</v>
      </c>
      <c r="FN261" s="59" t="str">
        <f t="shared" si="308"/>
        <v/>
      </c>
      <c r="FO261" s="59">
        <f t="shared" si="309"/>
        <v>0</v>
      </c>
      <c r="FP261" s="59">
        <f t="shared" si="310"/>
        <v>5.4861335399963211</v>
      </c>
      <c r="FQ261" s="66">
        <f t="shared" si="311"/>
        <v>89.493829098092021</v>
      </c>
      <c r="FR261" s="331">
        <f t="shared" si="331"/>
        <v>6.4427149289045985E-2</v>
      </c>
      <c r="FS261" s="331">
        <f t="shared" si="312"/>
        <v>6.4427149289045985E-2</v>
      </c>
      <c r="FT261" s="400">
        <f t="shared" si="313"/>
        <v>0</v>
      </c>
      <c r="FU261" s="400">
        <f t="shared" si="314"/>
        <v>1</v>
      </c>
      <c r="FV261" s="400">
        <f t="shared" si="315"/>
        <v>0</v>
      </c>
      <c r="FW261" s="402">
        <f t="shared" si="316"/>
        <v>0</v>
      </c>
      <c r="FX261" s="222">
        <f t="shared" si="317"/>
        <v>79.477674548714447</v>
      </c>
      <c r="FY261" s="222">
        <f t="shared" si="318"/>
        <v>0</v>
      </c>
      <c r="FZ261" s="222">
        <f t="shared" si="319"/>
        <v>0</v>
      </c>
      <c r="GA261" s="221">
        <f t="shared" si="320"/>
        <v>89.493829098092021</v>
      </c>
      <c r="GB261" s="222">
        <f t="shared" si="321"/>
        <v>0</v>
      </c>
      <c r="GC261" s="222">
        <f t="shared" si="322"/>
        <v>0</v>
      </c>
      <c r="GD261" s="222">
        <f t="shared" si="323"/>
        <v>0</v>
      </c>
      <c r="GE261" s="222">
        <f t="shared" si="324"/>
        <v>0</v>
      </c>
      <c r="GF261" s="222">
        <f t="shared" si="325"/>
        <v>0</v>
      </c>
      <c r="GG261" s="398">
        <f t="shared" si="326"/>
        <v>0</v>
      </c>
      <c r="GH261" s="399">
        <f t="shared" si="327"/>
        <v>0</v>
      </c>
      <c r="GI261" s="398" t="str">
        <f t="shared" si="328"/>
        <v>Na</v>
      </c>
      <c r="GJ261" s="398" t="str">
        <f t="shared" si="329"/>
        <v>Cl</v>
      </c>
    </row>
    <row r="262" spans="1:192" s="2" customFormat="1">
      <c r="A262" s="402">
        <f t="shared" ref="A262:A325" si="338">A261+1</f>
        <v>257</v>
      </c>
      <c r="B262" s="2" t="s">
        <v>142</v>
      </c>
      <c r="C262" s="328" t="s">
        <v>488</v>
      </c>
      <c r="D262" s="328" t="s">
        <v>980</v>
      </c>
      <c r="E262" s="328"/>
      <c r="F262" s="400">
        <v>3526240</v>
      </c>
      <c r="G262" s="400">
        <v>5572530</v>
      </c>
      <c r="H262" s="409">
        <f t="shared" ref="H262:H325" si="339">(MOD(F262,1000000)*0.9996)+125.57</f>
        <v>526155.07400000002</v>
      </c>
      <c r="I262" s="405">
        <f t="shared" ref="I262:I325" si="340">G262*0.9996+439.79</f>
        <v>5570740.7779999999</v>
      </c>
      <c r="J262" s="377">
        <v>149</v>
      </c>
      <c r="K262" s="377" t="s">
        <v>1355</v>
      </c>
      <c r="L262" s="407">
        <v>114</v>
      </c>
      <c r="M262" s="378"/>
      <c r="N262" s="391"/>
      <c r="O262" s="377">
        <v>149</v>
      </c>
      <c r="P262" s="377"/>
      <c r="Q262" s="116" t="s">
        <v>1361</v>
      </c>
      <c r="R262" s="383" t="s">
        <v>2932</v>
      </c>
      <c r="S262" s="382" t="s">
        <v>1346</v>
      </c>
      <c r="T262" s="499" t="str">
        <f t="shared" ref="T262:T325" si="341">IF(EA262=1,"T","-")</f>
        <v>-</v>
      </c>
      <c r="U262" s="499" t="str">
        <f t="shared" ref="U262:U325" si="342">IF(ED262=1,"M","-")</f>
        <v>-</v>
      </c>
      <c r="V262" s="499" t="str">
        <f t="shared" ref="V262:V325" si="343">IF(EE262=1,"B","-")</f>
        <v>B</v>
      </c>
      <c r="W262" s="499" t="str">
        <f t="shared" si="330"/>
        <v>A</v>
      </c>
      <c r="X262" s="529" t="str">
        <f t="shared" si="337"/>
        <v>Na</v>
      </c>
      <c r="Y262" s="530" t="str">
        <f t="shared" si="336"/>
        <v>Cl</v>
      </c>
      <c r="Z262" s="119"/>
      <c r="AA262" s="51">
        <v>20999</v>
      </c>
      <c r="AB262" s="275">
        <v>3</v>
      </c>
      <c r="AC262" s="277" t="s">
        <v>722</v>
      </c>
      <c r="AD262" s="277" t="s">
        <v>1673</v>
      </c>
      <c r="AE262" s="295"/>
      <c r="AF262" s="283">
        <v>12</v>
      </c>
      <c r="AG262" s="275"/>
      <c r="AH262" s="283">
        <v>6.3</v>
      </c>
      <c r="AI262" s="275"/>
      <c r="AJ262" s="275">
        <v>1.0199</v>
      </c>
      <c r="AK262" s="275">
        <v>20</v>
      </c>
      <c r="AL262" s="275"/>
      <c r="AM262" s="275"/>
      <c r="AN262" s="64"/>
      <c r="AO262" s="64"/>
      <c r="AP262" s="64"/>
      <c r="AQ262" s="64"/>
      <c r="AR262" s="311">
        <v>28175.35</v>
      </c>
      <c r="AS262" s="507">
        <f t="shared" si="334"/>
        <v>28196.649999999998</v>
      </c>
      <c r="AT262" s="509">
        <f t="shared" si="335"/>
        <v>0.19268321047369472</v>
      </c>
      <c r="AU262" s="303">
        <v>8492</v>
      </c>
      <c r="AV262" s="301">
        <v>377.5</v>
      </c>
      <c r="AW262" s="300">
        <v>1119</v>
      </c>
      <c r="AX262" s="303">
        <v>14925</v>
      </c>
      <c r="AY262" s="303">
        <v>1222</v>
      </c>
      <c r="AZ262" s="317">
        <v>1508</v>
      </c>
      <c r="BA262" s="149"/>
      <c r="BB262" s="303">
        <v>419.6</v>
      </c>
      <c r="BC262" s="300"/>
      <c r="BD262" s="301">
        <v>1.2</v>
      </c>
      <c r="BE262" s="301">
        <v>109.5</v>
      </c>
      <c r="BF262" s="303">
        <v>1.52</v>
      </c>
      <c r="BG262" s="303"/>
      <c r="BH262" s="303"/>
      <c r="BI262" s="303"/>
      <c r="BJ262" s="303">
        <v>0</v>
      </c>
      <c r="BK262" s="303">
        <v>0.03</v>
      </c>
      <c r="BL262" s="303"/>
      <c r="BM262" s="302">
        <v>21.3</v>
      </c>
      <c r="BN262" s="139"/>
      <c r="BO262" s="149"/>
      <c r="BP262" s="300"/>
      <c r="BQ262" s="149"/>
      <c r="BR262" s="149"/>
      <c r="BS262" s="149"/>
      <c r="BT262" s="138"/>
      <c r="BU262" s="149"/>
      <c r="BV262" s="149"/>
      <c r="BW262" s="149"/>
      <c r="BX262" s="149"/>
      <c r="BY262" s="138"/>
      <c r="BZ262" s="138"/>
      <c r="CA262" s="149"/>
      <c r="CB262" s="149"/>
      <c r="CC262" s="149"/>
      <c r="CD262" s="138"/>
      <c r="CE262" s="149"/>
      <c r="CF262" s="149"/>
      <c r="CG262" s="149"/>
      <c r="CH262" s="149"/>
      <c r="CI262" s="149"/>
      <c r="CJ262" s="149"/>
      <c r="CK262" s="149"/>
      <c r="CL262" s="139"/>
      <c r="CM262" s="305"/>
      <c r="CN262" s="303">
        <v>1996</v>
      </c>
      <c r="CQ262" s="60"/>
      <c r="DA262" s="60"/>
      <c r="DB262" s="138"/>
      <c r="DC262" s="138"/>
      <c r="DD262" s="149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9"/>
      <c r="DT262" s="402">
        <f t="shared" ref="DT262:DT325" si="344">IF(AB262=1,1,0)</f>
        <v>0</v>
      </c>
      <c r="DU262" s="100">
        <f t="shared" ref="DU262:DU325" si="345">IF(L262&lt;10,1,IF(L262=10,1,0))</f>
        <v>0</v>
      </c>
      <c r="DV262" s="100">
        <f t="shared" ref="DV262:DV325" si="346">IF(DU262=1,0,IF(L262&lt;100,1,IF(L262=100,1,0)))</f>
        <v>0</v>
      </c>
      <c r="DW262" s="100">
        <f t="shared" ref="DW262:DW325" si="347">IF(DU262+DV262=1,0,IF(L262&lt;400,1,IF(L262=400,1,0)))</f>
        <v>1</v>
      </c>
      <c r="DX262" s="100">
        <f t="shared" ref="DX262:DX325" si="348">IF(DU262+DV262+DW262=1,0,IF(L262&lt;10000,1,0))</f>
        <v>0</v>
      </c>
      <c r="DY262" s="229">
        <f t="shared" ref="DY262:DY325" si="349">IF(DU262+DV262+DW262+DX262=1,0,1)</f>
        <v>0</v>
      </c>
      <c r="DZ262" s="100">
        <f t="shared" ref="DZ262:DZ325" si="350">IF(AF262&lt;20,1,IF(AF262=20,1,0))</f>
        <v>1</v>
      </c>
      <c r="EA262" s="400">
        <f t="shared" ref="EA262:EA325" si="351">IF(DZ262=1,0,IF(AF262&lt;100,1,0))</f>
        <v>0</v>
      </c>
      <c r="EB262" s="402">
        <f t="shared" ref="EB262:EB325" si="352">IF(DZ262+EA262=1,0,1)</f>
        <v>0</v>
      </c>
      <c r="EC262" s="19">
        <f t="shared" ref="EC262:EC325" si="353">IF(EE262+ED262=1,0,IF(AS262&gt;0,1,0))</f>
        <v>0</v>
      </c>
      <c r="ED262" s="19">
        <f t="shared" ref="ED262:ED325" si="354">IF(EE262=1,0,IF(AS262&gt;1000,1,IF(AS262=1000,1,0)))</f>
        <v>0</v>
      </c>
      <c r="EE262" s="19">
        <f t="shared" ref="EE262:EE325" si="355">IF(AU262+AX262&gt;14000,1,IF(AU262+AX262=14000,1,0))</f>
        <v>1</v>
      </c>
      <c r="EF262" s="402">
        <f t="shared" ref="EF262:EF325" si="356">IF(EE262+ED262+EC262=1,0,1)</f>
        <v>0</v>
      </c>
      <c r="EG262" s="400">
        <f t="shared" ref="EG262:EG325" si="357">IF(CN262&lt;1000,1,0)</f>
        <v>0</v>
      </c>
      <c r="EH262" s="400">
        <f t="shared" ref="EH262:EH325" si="358">IF(EG262=1,0,IF(CN262&lt;100000,1,0))</f>
        <v>1</v>
      </c>
      <c r="EI262" s="402">
        <f t="shared" ref="EI262:EI325" si="359">IF(EG262+EH262=1,0,1)</f>
        <v>0</v>
      </c>
      <c r="EJ262" s="229">
        <f t="shared" ref="EJ262:EJ325" si="360">SUM(DW262:DX262,EA262,EE262,ED262,EH262)</f>
        <v>3</v>
      </c>
      <c r="EK262" s="398">
        <f t="shared" ref="EK262:EK325" si="361">IF(ISNUMBER(AU262),AU262,"")</f>
        <v>8492</v>
      </c>
      <c r="EL262" s="398">
        <f t="shared" ref="EL262:EL325" si="362">IF(ISNUMBER(BB262),BB262,"")</f>
        <v>419.6</v>
      </c>
      <c r="EM262" s="398">
        <f t="shared" ref="EM262:EM325" si="363">IF(ISNUMBER(AV262),AV262,"")</f>
        <v>377.5</v>
      </c>
      <c r="EN262" s="398">
        <f t="shared" ref="EN262:EN325" si="364">IF(ISNUMBER(AW262),AW262,"")</f>
        <v>1119</v>
      </c>
      <c r="EO262" s="398">
        <f t="shared" ref="EO262:EO325" si="365">IF(ISNUMBER(BF262),BF262,"")</f>
        <v>1.52</v>
      </c>
      <c r="EP262" s="398">
        <f t="shared" ref="EP262:EP325" si="366">IF(ISNUMBER(BE262),BE262,"")</f>
        <v>109.5</v>
      </c>
      <c r="EQ262" s="398">
        <f t="shared" ref="EQ262:EQ325" si="367">IF(ISNUMBER(AZ262),AZ262,"")</f>
        <v>1508</v>
      </c>
      <c r="ER262" s="398" t="str">
        <f t="shared" ref="ER262:ER325" si="368">IF(ISNUMBER(BL262),BL262,"")</f>
        <v/>
      </c>
      <c r="ES262" s="398">
        <f t="shared" ref="ES262:ES325" si="369">IF(ISNUMBER(BJ262),BJ262,"")</f>
        <v>0</v>
      </c>
      <c r="ET262" s="398">
        <f t="shared" ref="ET262:ET325" si="370">IF(ISNUMBER(AY262),AY262,"")</f>
        <v>1222</v>
      </c>
      <c r="EU262" s="172">
        <f t="shared" ref="EU262:EU325" si="371">IF(ISNUMBER(AX262),AX262,"")</f>
        <v>14925</v>
      </c>
      <c r="EV262" s="57">
        <f t="shared" ref="EV262:EV325" si="372">IF(ISNUMBER(EK262),EK262*EV$4,"")</f>
        <v>369.38120383822388</v>
      </c>
      <c r="EW262" s="57">
        <f t="shared" ref="EW262:EW325" si="373">IF(ISNUMBER(EL262),EL262*EW$4,"")</f>
        <v>10.731457800511508</v>
      </c>
      <c r="EX262" s="57">
        <f t="shared" ref="EX262:EX325" si="374">IF(ISNUMBER(EM262),EM262*EX$4,"")</f>
        <v>31.063567167249541</v>
      </c>
      <c r="EY262" s="57">
        <f t="shared" ref="EY262:EY325" si="375">IF(ISNUMBER(EN262),EN262*EY$4,"")</f>
        <v>55.841109835820149</v>
      </c>
      <c r="EZ262" s="57">
        <f t="shared" ref="EZ262:EZ325" si="376">IF(ISNUMBER(EO262),EO262*EZ$4,"")</f>
        <v>5.5428936092624663E-2</v>
      </c>
      <c r="FA262" s="57">
        <f t="shared" ref="FA262:FA325" si="377">IF(ISNUMBER(EP262),EP262*FA$4,"")</f>
        <v>5.882352941176471</v>
      </c>
      <c r="FB262" s="57">
        <f t="shared" ref="FB262:FB325" si="378">IF(ISNUMBER(EQ262),EQ262*FB$4,"")</f>
        <v>24.71438334499673</v>
      </c>
      <c r="FC262" s="57" t="str">
        <f t="shared" ref="FC262:FC325" si="379">IF(ISNUMBER(ER262),ER262*FC$4,"")</f>
        <v/>
      </c>
      <c r="FD262" s="57">
        <f t="shared" ref="FD262:FD325" si="380">IF(ISNUMBER(ES262),ES262*FD$4,"")</f>
        <v>0</v>
      </c>
      <c r="FE262" s="57">
        <f t="shared" ref="FE262:FE325" si="381">IF(ISNUMBER(ET262),ET262*FE$4,"")</f>
        <v>25.441743196623868</v>
      </c>
      <c r="FF262" s="56">
        <f t="shared" ref="FF262:FF325" si="382">IF(ISNUMBER(EU262),EU262*FF$4,"")</f>
        <v>420.97988886695055</v>
      </c>
      <c r="FG262" s="59">
        <f t="shared" ref="FG262:FG325" si="383">IF(ISNUMBER(EV262),EV262/SUM($EV262:$FA262)*100,"")</f>
        <v>78.100688165258347</v>
      </c>
      <c r="FH262" s="59">
        <f t="shared" ref="FH262:FH325" si="384">IF(ISNUMBER(EW262),EW262/SUM($EV262:$FA262)*100,"")</f>
        <v>2.2690224367871523</v>
      </c>
      <c r="FI262" s="59">
        <f t="shared" ref="FI262:FI325" si="385">IF(ISNUMBER(EX262),EX262/SUM($EV262:$FA262)*100,"")</f>
        <v>6.5679735390446536</v>
      </c>
      <c r="FJ262" s="59">
        <f t="shared" ref="FJ262:FJ325" si="386">IF(ISNUMBER(EY262),EY262/SUM($EV262:$FA262)*100,"")</f>
        <v>11.806851731414564</v>
      </c>
      <c r="FK262" s="59">
        <f t="shared" ref="FK262:FK325" si="387">IF(ISNUMBER(EZ262),EZ262/SUM($EV262:$FA262)*100,"")</f>
        <v>1.1719703136270248E-2</v>
      </c>
      <c r="FL262" s="59">
        <f t="shared" ref="FL262:FL325" si="388">IF(ISNUMBER(FA262),FA262/SUM($EV262:$FA262)*100,"")</f>
        <v>1.2437444243590208</v>
      </c>
      <c r="FM262" s="59">
        <f t="shared" ref="FM262:FM325" si="389">IF(ISNUMBER(FB262),FB262/SUM($FB262:$FF262)*100,"")</f>
        <v>5.2457002939086097</v>
      </c>
      <c r="FN262" s="59" t="str">
        <f t="shared" ref="FN262:FN325" si="390">IF(ISNUMBER(FC262),FC262/SUM($FB262:$FF262)*100,"")</f>
        <v/>
      </c>
      <c r="FO262" s="59">
        <f t="shared" ref="FO262:FO325" si="391">IF(ISNUMBER(FD262),FD262/SUM($FB262:$FF262)*100,"")</f>
        <v>0</v>
      </c>
      <c r="FP262" s="59">
        <f t="shared" ref="FP262:FP325" si="392">IF(ISNUMBER(FE262),FE262/SUM($FB262:$FF262)*100,"")</f>
        <v>5.4000845540455398</v>
      </c>
      <c r="FQ262" s="66">
        <f t="shared" ref="FQ262:FQ325" si="393">IF(ISNUMBER(FF262),FF262/SUM($FB262:$FF262)*100,"")</f>
        <v>89.354215152045839</v>
      </c>
      <c r="FR262" s="331">
        <f t="shared" si="331"/>
        <v>0.19268321047369472</v>
      </c>
      <c r="FS262" s="331">
        <f t="shared" ref="FS262:FS325" si="394">ABS(AT262)</f>
        <v>0.19268321047369472</v>
      </c>
      <c r="FT262" s="400">
        <f t="shared" ref="FT262:FT325" si="395">IF(FS262=0,1,0)</f>
        <v>0</v>
      </c>
      <c r="FU262" s="400">
        <f t="shared" ref="FU262:FU325" si="396">IF(FT262=1,0,IF(FS262&lt;5,1,0))</f>
        <v>1</v>
      </c>
      <c r="FV262" s="400">
        <f t="shared" ref="FV262:FV325" si="397">IF(FT262+FU262=1,0,IF(FS262&lt;10,1,0))</f>
        <v>0</v>
      </c>
      <c r="FW262" s="402">
        <f t="shared" ref="FW262:FW325" si="398">IF(FT262+FU262+FV262=1,0,1)</f>
        <v>0</v>
      </c>
      <c r="FX262" s="222">
        <f t="shared" ref="FX262:FX325" si="399">IF(ISNUMBER(FG262),IF(FG262&gt;20,FG262,0),0)</f>
        <v>78.100688165258347</v>
      </c>
      <c r="FY262" s="222">
        <f t="shared" ref="FY262:FY325" si="400">IF(ISNUMBER(FJ262),IF(FJ262&gt;20,FJ262,0),0)</f>
        <v>0</v>
      </c>
      <c r="FZ262" s="222">
        <f t="shared" ref="FZ262:FZ325" si="401">IF(ISNUMBER(FI262),IF(FI262&gt;20,FI262,0),0)</f>
        <v>0</v>
      </c>
      <c r="GA262" s="221">
        <f t="shared" ref="GA262:GA325" si="402">IF(ISNUMBER(FQ262),IF(FQ262&gt;20,FQ262,0),0)</f>
        <v>89.354215152045839</v>
      </c>
      <c r="GB262" s="222">
        <f t="shared" ref="GB262:GB325" si="403">IF(ISNUMBER(FM262),IF(FM262&gt;20,FM262,0),0)</f>
        <v>0</v>
      </c>
      <c r="GC262" s="222">
        <f t="shared" ref="GC262:GC325" si="404">IF(ISNUMBER(FP262),IF(FP262&gt;20,FP262,0),0)</f>
        <v>0</v>
      </c>
      <c r="GD262" s="222">
        <f t="shared" ref="GD262:GD325" si="405">IF(ISNUMBER(FH262),IF(FH262&gt;20,FH262,0),0)</f>
        <v>0</v>
      </c>
      <c r="GE262" s="222">
        <f t="shared" ref="GE262:GE325" si="406">IF(ISNUMBER(FL262),IF(FL262&gt;20,FL262,0),0)</f>
        <v>0</v>
      </c>
      <c r="GF262" s="222">
        <f t="shared" ref="GF262:GF325" si="407">IF(ISNUMBER(FK262),IF(FK262&gt;20,FK262,0),0)</f>
        <v>0</v>
      </c>
      <c r="GG262" s="398">
        <f t="shared" ref="GG262:GG325" si="408">IF(GD262&gt;20,GD262,IF(GE262&gt;20,GE262,IF(GF262&gt;20,GF262,0)))</f>
        <v>0</v>
      </c>
      <c r="GH262" s="399">
        <f t="shared" ref="GH262:GH325" si="409">IF(ISNUMBER(FO262),IF(FO262&gt;20,FO262,0),0)</f>
        <v>0</v>
      </c>
      <c r="GI262" s="398" t="str">
        <f t="shared" ref="GI262:GI325" si="410">IF(ISNUMBER(FR262),IF(GG262&gt;0,"K/Fe/Mn",IF(FY262+FZ262=0,"Na",IF(FX262+FZ262=0,"Ca",IF(FX262+FY262=0,"Mg",IF(FZ262=0,IF(FX262&gt;FY262,"Na-Ca","Ca-Na"),IF(FY262=0,IF(FX262&gt;FZ262,"Na-Mg","Mg-Na"),IF(FX262=0,IF(FY262&gt;FZ262,"Ca-Mg","Mg-Ca"),IF(FX262&gt;FY262,IF(FX262&gt;FZ262,IF(FY262&gt;FZ262,"Na-Ca-Mg","Na-Mg-Ca"),"Mg-Na-Ca"),IF(FY262&gt;FX262,IF(FY262&gt;FZ262,IF(FX262&gt;FZ262,"Ca-Na-Mg","Ca-Mg-Na"),"Mg-Ca-Na"),"x"))))))))),"")</f>
        <v>Na</v>
      </c>
      <c r="GJ262" s="398" t="str">
        <f t="shared" ref="GJ262:GJ325" si="411">IF(ISNUMBER(FR262),IF(GH262&gt;0,"NO3",IF(GB262+GC262=0,"Cl",IF(GA262+GC262=0,"HCO3",IF(GA262+GB262=0,"SO4",IF(GC262=0,IF(GA262&gt;GB262,"Cl-HCO3","HCO3-Cl"),IF(GB262=0,IF(GA262&gt;GC262,"Cl-SO4","SO4-Cl"),IF(GA262=0,IF(GB262&gt;GC262,"HCO3-SO4","SO4-HCO3"),IF(GA262&gt;GB262,IF(GA262&gt;GC262,IF(GB262&gt;GC262,"Cl-HCO3-SO4","Cl-SO4-HCO3"),"SO4-Cl-HCO3"),IF(GB262&gt;GA262,IF(GB262&gt;GC262,IF(GA262&gt;GC262,"HCO3-Cl-SO4","HCO3-SO4-Cl"),"SO4-HCO3-Cl"),"x"))))))))),"")</f>
        <v>Cl</v>
      </c>
    </row>
    <row r="263" spans="1:192" s="2" customFormat="1">
      <c r="A263" s="402">
        <f t="shared" si="338"/>
        <v>258</v>
      </c>
      <c r="B263" s="2" t="s">
        <v>142</v>
      </c>
      <c r="C263" s="328" t="s">
        <v>488</v>
      </c>
      <c r="D263" s="328" t="s">
        <v>980</v>
      </c>
      <c r="E263" s="328"/>
      <c r="F263" s="400">
        <v>3526240</v>
      </c>
      <c r="G263" s="400">
        <v>5572530</v>
      </c>
      <c r="H263" s="409">
        <f t="shared" si="339"/>
        <v>526155.07400000002</v>
      </c>
      <c r="I263" s="405">
        <f t="shared" si="340"/>
        <v>5570740.7779999999</v>
      </c>
      <c r="J263" s="377">
        <v>149</v>
      </c>
      <c r="K263" s="377" t="s">
        <v>1355</v>
      </c>
      <c r="L263" s="407">
        <v>21.1</v>
      </c>
      <c r="M263" s="378"/>
      <c r="N263" s="391"/>
      <c r="O263" s="407"/>
      <c r="P263" s="407"/>
      <c r="Q263" s="116" t="s">
        <v>1361</v>
      </c>
      <c r="R263" s="383" t="s">
        <v>2932</v>
      </c>
      <c r="S263" s="382" t="s">
        <v>1346</v>
      </c>
      <c r="T263" s="499" t="str">
        <f t="shared" si="341"/>
        <v>-</v>
      </c>
      <c r="U263" s="499" t="str">
        <f t="shared" si="342"/>
        <v>-</v>
      </c>
      <c r="V263" s="499" t="str">
        <f t="shared" si="343"/>
        <v>B</v>
      </c>
      <c r="W263" s="499" t="str">
        <f t="shared" ref="W263:W326" si="412">IF(EH263=1,"A","-")</f>
        <v>A</v>
      </c>
      <c r="X263" s="529" t="str">
        <f t="shared" si="337"/>
        <v>Na</v>
      </c>
      <c r="Y263" s="530" t="str">
        <f t="shared" si="336"/>
        <v>Cl</v>
      </c>
      <c r="Z263" s="119"/>
      <c r="AA263" s="51">
        <v>32185</v>
      </c>
      <c r="AB263" s="275">
        <v>4</v>
      </c>
      <c r="AC263" s="277" t="s">
        <v>722</v>
      </c>
      <c r="AD263" s="277" t="s">
        <v>1674</v>
      </c>
      <c r="AE263" s="294"/>
      <c r="AF263" s="275">
        <v>11.8</v>
      </c>
      <c r="AG263" s="284">
        <v>33240</v>
      </c>
      <c r="AH263" s="275">
        <v>5.8</v>
      </c>
      <c r="AI263" s="327">
        <v>281</v>
      </c>
      <c r="AJ263" s="275">
        <v>1.0152000000000001</v>
      </c>
      <c r="AK263" s="275">
        <v>20</v>
      </c>
      <c r="AL263" s="275"/>
      <c r="AM263" s="278"/>
      <c r="AN263" s="64"/>
      <c r="AO263" s="64"/>
      <c r="AP263" s="64"/>
      <c r="AQ263" s="64"/>
      <c r="AR263" s="311">
        <v>23342.649999999998</v>
      </c>
      <c r="AS263" s="507">
        <f t="shared" si="334"/>
        <v>23360.07</v>
      </c>
      <c r="AT263" s="509">
        <f t="shared" si="335"/>
        <v>8.1890188212958501E-3</v>
      </c>
      <c r="AU263" s="300">
        <v>7240</v>
      </c>
      <c r="AV263" s="300">
        <v>272</v>
      </c>
      <c r="AW263" s="300">
        <v>812</v>
      </c>
      <c r="AX263" s="303">
        <v>12230</v>
      </c>
      <c r="AY263" s="300">
        <v>1048</v>
      </c>
      <c r="AZ263" s="317">
        <v>1324</v>
      </c>
      <c r="BA263" s="149"/>
      <c r="BB263" s="300">
        <v>369</v>
      </c>
      <c r="BC263" s="301">
        <v>15.1</v>
      </c>
      <c r="BD263" s="303">
        <v>1.9</v>
      </c>
      <c r="BE263" s="301">
        <v>23.1</v>
      </c>
      <c r="BF263" s="302">
        <v>1.1399999999999999</v>
      </c>
      <c r="BG263" s="303">
        <v>7.0000000000000007E-2</v>
      </c>
      <c r="BH263" s="303">
        <v>6.3</v>
      </c>
      <c r="BI263" s="303">
        <v>0.04</v>
      </c>
      <c r="BJ263" s="300" t="s">
        <v>1404</v>
      </c>
      <c r="BK263" s="303">
        <v>0.02</v>
      </c>
      <c r="BL263" s="303"/>
      <c r="BM263" s="301">
        <v>17.399999999999999</v>
      </c>
      <c r="BN263" s="139"/>
      <c r="BO263" s="149"/>
      <c r="BP263" s="300"/>
      <c r="BQ263" s="149"/>
      <c r="BR263" s="149"/>
      <c r="BS263" s="149"/>
      <c r="BT263" s="138"/>
      <c r="BU263" s="149"/>
      <c r="BV263" s="149"/>
      <c r="BW263" s="149"/>
      <c r="BX263" s="149"/>
      <c r="BY263" s="138"/>
      <c r="BZ263" s="138"/>
      <c r="CA263" s="149"/>
      <c r="CB263" s="149"/>
      <c r="CC263" s="149"/>
      <c r="CD263" s="138"/>
      <c r="CE263" s="149"/>
      <c r="CF263" s="149"/>
      <c r="CG263" s="149"/>
      <c r="CH263" s="149"/>
      <c r="CI263" s="149"/>
      <c r="CJ263" s="149"/>
      <c r="CK263" s="149"/>
      <c r="CL263" s="139"/>
      <c r="CM263" s="303" t="s">
        <v>1675</v>
      </c>
      <c r="CN263" s="303">
        <v>1820</v>
      </c>
      <c r="CQ263" s="60"/>
      <c r="DA263" s="60"/>
      <c r="DB263" s="138"/>
      <c r="DC263" s="138"/>
      <c r="DD263" s="149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9"/>
      <c r="DT263" s="402">
        <f t="shared" si="344"/>
        <v>0</v>
      </c>
      <c r="DU263" s="100">
        <f t="shared" si="345"/>
        <v>0</v>
      </c>
      <c r="DV263" s="100">
        <f t="shared" si="346"/>
        <v>1</v>
      </c>
      <c r="DW263" s="100">
        <f t="shared" si="347"/>
        <v>0</v>
      </c>
      <c r="DX263" s="100">
        <f t="shared" si="348"/>
        <v>0</v>
      </c>
      <c r="DY263" s="229">
        <f t="shared" si="349"/>
        <v>0</v>
      </c>
      <c r="DZ263" s="100">
        <f t="shared" si="350"/>
        <v>1</v>
      </c>
      <c r="EA263" s="400">
        <f t="shared" si="351"/>
        <v>0</v>
      </c>
      <c r="EB263" s="402">
        <f t="shared" si="352"/>
        <v>0</v>
      </c>
      <c r="EC263" s="19">
        <f t="shared" si="353"/>
        <v>0</v>
      </c>
      <c r="ED263" s="19">
        <f t="shared" si="354"/>
        <v>0</v>
      </c>
      <c r="EE263" s="19">
        <f t="shared" si="355"/>
        <v>1</v>
      </c>
      <c r="EF263" s="402">
        <f t="shared" si="356"/>
        <v>0</v>
      </c>
      <c r="EG263" s="400">
        <f t="shared" si="357"/>
        <v>0</v>
      </c>
      <c r="EH263" s="400">
        <f t="shared" si="358"/>
        <v>1</v>
      </c>
      <c r="EI263" s="402">
        <f t="shared" si="359"/>
        <v>0</v>
      </c>
      <c r="EJ263" s="229">
        <f t="shared" si="360"/>
        <v>2</v>
      </c>
      <c r="EK263" s="398">
        <f t="shared" si="361"/>
        <v>7240</v>
      </c>
      <c r="EL263" s="398">
        <f t="shared" si="362"/>
        <v>369</v>
      </c>
      <c r="EM263" s="398">
        <f t="shared" si="363"/>
        <v>272</v>
      </c>
      <c r="EN263" s="398">
        <f t="shared" si="364"/>
        <v>812</v>
      </c>
      <c r="EO263" s="398">
        <f t="shared" si="365"/>
        <v>1.1399999999999999</v>
      </c>
      <c r="EP263" s="398">
        <f t="shared" si="366"/>
        <v>23.1</v>
      </c>
      <c r="EQ263" s="398">
        <f t="shared" si="367"/>
        <v>1324</v>
      </c>
      <c r="ER263" s="398" t="str">
        <f t="shared" si="368"/>
        <v/>
      </c>
      <c r="ES263" s="398" t="str">
        <f t="shared" si="369"/>
        <v/>
      </c>
      <c r="ET263" s="398">
        <f t="shared" si="370"/>
        <v>1048</v>
      </c>
      <c r="EU263" s="172">
        <f t="shared" si="371"/>
        <v>12230</v>
      </c>
      <c r="EV263" s="57">
        <f t="shared" si="372"/>
        <v>314.92226987620597</v>
      </c>
      <c r="EW263" s="57">
        <f t="shared" si="373"/>
        <v>9.437340153452686</v>
      </c>
      <c r="EX263" s="57">
        <f t="shared" si="374"/>
        <v>22.382225879448676</v>
      </c>
      <c r="EY263" s="57">
        <f t="shared" si="375"/>
        <v>40.520984081041966</v>
      </c>
      <c r="EZ263" s="57">
        <f t="shared" si="376"/>
        <v>4.1571702069468495E-2</v>
      </c>
      <c r="FA263" s="57">
        <f t="shared" si="377"/>
        <v>1.2409347300564062</v>
      </c>
      <c r="FB263" s="57">
        <f t="shared" si="378"/>
        <v>21.698835244546203</v>
      </c>
      <c r="FC263" s="57" t="str">
        <f t="shared" si="379"/>
        <v/>
      </c>
      <c r="FD263" s="57" t="str">
        <f t="shared" si="380"/>
        <v/>
      </c>
      <c r="FE263" s="57">
        <f t="shared" si="381"/>
        <v>21.819105458315725</v>
      </c>
      <c r="FF263" s="56">
        <f t="shared" si="382"/>
        <v>344.9637548303387</v>
      </c>
      <c r="FG263" s="59">
        <f t="shared" si="383"/>
        <v>81.051617008499321</v>
      </c>
      <c r="FH263" s="59">
        <f t="shared" si="384"/>
        <v>2.4288904052332074</v>
      </c>
      <c r="FI263" s="59">
        <f t="shared" si="385"/>
        <v>5.7605186209661001</v>
      </c>
      <c r="FJ263" s="59">
        <f t="shared" si="386"/>
        <v>10.428894989976879</v>
      </c>
      <c r="FK263" s="59">
        <f t="shared" si="387"/>
        <v>1.0699318520251079E-2</v>
      </c>
      <c r="FL263" s="59">
        <f t="shared" si="388"/>
        <v>0.31937965680424768</v>
      </c>
      <c r="FM263" s="59">
        <f t="shared" si="389"/>
        <v>5.585548944529811</v>
      </c>
      <c r="FN263" s="59" t="str">
        <f t="shared" si="390"/>
        <v/>
      </c>
      <c r="FO263" s="59" t="str">
        <f t="shared" si="391"/>
        <v/>
      </c>
      <c r="FP263" s="59">
        <f t="shared" si="392"/>
        <v>5.6165079871700181</v>
      </c>
      <c r="FQ263" s="66">
        <f t="shared" si="393"/>
        <v>88.797943068300171</v>
      </c>
      <c r="FR263" s="331">
        <f t="shared" ref="FR263:FR326" si="413">IFERROR((SUM(EV263:FA263)-SUM(FB263:FF263))/SUM(EV263:FF263)*100,"")</f>
        <v>8.1890188212958501E-3</v>
      </c>
      <c r="FS263" s="331">
        <f t="shared" si="394"/>
        <v>8.1890188212958501E-3</v>
      </c>
      <c r="FT263" s="400">
        <f t="shared" si="395"/>
        <v>0</v>
      </c>
      <c r="FU263" s="400">
        <f t="shared" si="396"/>
        <v>1</v>
      </c>
      <c r="FV263" s="400">
        <f t="shared" si="397"/>
        <v>0</v>
      </c>
      <c r="FW263" s="402">
        <f t="shared" si="398"/>
        <v>0</v>
      </c>
      <c r="FX263" s="222">
        <f t="shared" si="399"/>
        <v>81.051617008499321</v>
      </c>
      <c r="FY263" s="222">
        <f t="shared" si="400"/>
        <v>0</v>
      </c>
      <c r="FZ263" s="222">
        <f t="shared" si="401"/>
        <v>0</v>
      </c>
      <c r="GA263" s="221">
        <f t="shared" si="402"/>
        <v>88.797943068300171</v>
      </c>
      <c r="GB263" s="222">
        <f t="shared" si="403"/>
        <v>0</v>
      </c>
      <c r="GC263" s="222">
        <f t="shared" si="404"/>
        <v>0</v>
      </c>
      <c r="GD263" s="222">
        <f t="shared" si="405"/>
        <v>0</v>
      </c>
      <c r="GE263" s="222">
        <f t="shared" si="406"/>
        <v>0</v>
      </c>
      <c r="GF263" s="222">
        <f t="shared" si="407"/>
        <v>0</v>
      </c>
      <c r="GG263" s="398">
        <f t="shared" si="408"/>
        <v>0</v>
      </c>
      <c r="GH263" s="399">
        <f t="shared" si="409"/>
        <v>0</v>
      </c>
      <c r="GI263" s="398" t="str">
        <f t="shared" si="410"/>
        <v>Na</v>
      </c>
      <c r="GJ263" s="398" t="str">
        <f t="shared" si="411"/>
        <v>Cl</v>
      </c>
    </row>
    <row r="264" spans="1:192" s="2" customFormat="1">
      <c r="A264" s="402">
        <f t="shared" si="338"/>
        <v>259</v>
      </c>
      <c r="B264" s="2" t="s">
        <v>142</v>
      </c>
      <c r="C264" s="329" t="s">
        <v>723</v>
      </c>
      <c r="D264" s="329" t="s">
        <v>992</v>
      </c>
      <c r="E264" s="329"/>
      <c r="F264" s="400">
        <v>3526160</v>
      </c>
      <c r="G264" s="400">
        <v>5572710</v>
      </c>
      <c r="H264" s="409">
        <f t="shared" si="339"/>
        <v>526075.10600000003</v>
      </c>
      <c r="I264" s="405">
        <f t="shared" si="340"/>
        <v>5570920.7060000002</v>
      </c>
      <c r="J264" s="400">
        <v>150</v>
      </c>
      <c r="K264" s="391" t="s">
        <v>1356</v>
      </c>
      <c r="L264" s="19">
        <v>6</v>
      </c>
      <c r="M264" s="19"/>
      <c r="N264" s="391"/>
      <c r="O264" s="400">
        <v>150</v>
      </c>
      <c r="P264" s="400"/>
      <c r="Q264" s="116" t="s">
        <v>2846</v>
      </c>
      <c r="R264" s="383" t="s">
        <v>1507</v>
      </c>
      <c r="S264" s="382" t="s">
        <v>1345</v>
      </c>
      <c r="T264" s="499" t="str">
        <f t="shared" si="341"/>
        <v>-</v>
      </c>
      <c r="U264" s="499" t="str">
        <f t="shared" si="342"/>
        <v>-</v>
      </c>
      <c r="V264" s="499" t="str">
        <f t="shared" si="343"/>
        <v>B</v>
      </c>
      <c r="W264" s="499" t="str">
        <f t="shared" si="412"/>
        <v>-</v>
      </c>
      <c r="X264" s="529" t="str">
        <f t="shared" si="337"/>
        <v>Na</v>
      </c>
      <c r="Y264" s="530" t="str">
        <f t="shared" si="336"/>
        <v>Cl</v>
      </c>
      <c r="Z264" s="119"/>
      <c r="AA264" s="51" t="s">
        <v>1676</v>
      </c>
      <c r="AB264" s="275">
        <v>1</v>
      </c>
      <c r="AC264" s="277" t="s">
        <v>724</v>
      </c>
      <c r="AD264" s="277" t="s">
        <v>1674</v>
      </c>
      <c r="AE264" s="183"/>
      <c r="AF264" s="275" t="s">
        <v>3116</v>
      </c>
      <c r="AG264" s="275"/>
      <c r="AH264" s="275"/>
      <c r="AI264" s="274"/>
      <c r="AJ264" s="275"/>
      <c r="AK264" s="275"/>
      <c r="AL264" s="275"/>
      <c r="AM264" s="282"/>
      <c r="AN264" s="64"/>
      <c r="AO264" s="64"/>
      <c r="AP264" s="64"/>
      <c r="AQ264" s="64"/>
      <c r="AR264" s="310">
        <v>23097.5</v>
      </c>
      <c r="AS264" s="507">
        <f t="shared" si="334"/>
        <v>23105.599999999991</v>
      </c>
      <c r="AT264" s="509">
        <f t="shared" si="335"/>
        <v>-1.1194281589413222E-2</v>
      </c>
      <c r="AU264" s="300">
        <v>7605.7963903717819</v>
      </c>
      <c r="AV264" s="300">
        <v>85.784492989388127</v>
      </c>
      <c r="AW264" s="300">
        <v>895.96109203384242</v>
      </c>
      <c r="AX264" s="300">
        <v>12200.374540573104</v>
      </c>
      <c r="AY264" s="300">
        <v>989.48924715387443</v>
      </c>
      <c r="AZ264" s="316">
        <v>1236.0135984555486</v>
      </c>
      <c r="BA264" s="149"/>
      <c r="BB264" s="300">
        <v>63.671898054996646</v>
      </c>
      <c r="BC264" s="305"/>
      <c r="BD264" s="300">
        <v>7.0513084112149533</v>
      </c>
      <c r="BE264" s="300">
        <v>12.432739333295856</v>
      </c>
      <c r="BF264" s="300"/>
      <c r="BG264" s="300">
        <v>0.92469262295081966</v>
      </c>
      <c r="BH264" s="303"/>
      <c r="BI264" s="303"/>
      <c r="BJ264" s="303"/>
      <c r="BK264" s="303"/>
      <c r="BL264" s="300"/>
      <c r="BM264" s="303">
        <v>8.1</v>
      </c>
      <c r="BN264" s="139"/>
      <c r="BO264" s="149"/>
      <c r="BP264" s="300"/>
      <c r="BQ264" s="149"/>
      <c r="BR264" s="149"/>
      <c r="BS264" s="149"/>
      <c r="BT264" s="138"/>
      <c r="BU264" s="149"/>
      <c r="BV264" s="149"/>
      <c r="BW264" s="149"/>
      <c r="BX264" s="149"/>
      <c r="BY264" s="138"/>
      <c r="BZ264" s="138"/>
      <c r="CA264" s="149"/>
      <c r="CB264" s="149"/>
      <c r="CC264" s="149"/>
      <c r="CD264" s="138"/>
      <c r="CE264" s="149"/>
      <c r="CF264" s="149"/>
      <c r="CG264" s="149"/>
      <c r="CH264" s="149"/>
      <c r="CI264" s="149"/>
      <c r="CJ264" s="149"/>
      <c r="CK264" s="149"/>
      <c r="CL264" s="139"/>
      <c r="CM264" s="306"/>
      <c r="CN264" s="143" t="s">
        <v>3116</v>
      </c>
      <c r="CQ264" s="60"/>
      <c r="DA264" s="60"/>
      <c r="DB264" s="138"/>
      <c r="DC264" s="138"/>
      <c r="DD264" s="149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9"/>
      <c r="DT264" s="402">
        <f t="shared" si="344"/>
        <v>1</v>
      </c>
      <c r="DU264" s="100">
        <f t="shared" si="345"/>
        <v>1</v>
      </c>
      <c r="DV264" s="100">
        <f t="shared" si="346"/>
        <v>0</v>
      </c>
      <c r="DW264" s="100">
        <f t="shared" si="347"/>
        <v>0</v>
      </c>
      <c r="DX264" s="100">
        <f t="shared" si="348"/>
        <v>0</v>
      </c>
      <c r="DY264" s="229">
        <f t="shared" si="349"/>
        <v>0</v>
      </c>
      <c r="DZ264" s="100">
        <f t="shared" si="350"/>
        <v>0</v>
      </c>
      <c r="EA264" s="400">
        <f t="shared" si="351"/>
        <v>0</v>
      </c>
      <c r="EB264" s="402">
        <f t="shared" si="352"/>
        <v>1</v>
      </c>
      <c r="EC264" s="19">
        <f t="shared" si="353"/>
        <v>0</v>
      </c>
      <c r="ED264" s="19">
        <f t="shared" si="354"/>
        <v>0</v>
      </c>
      <c r="EE264" s="19">
        <f t="shared" si="355"/>
        <v>1</v>
      </c>
      <c r="EF264" s="402">
        <f t="shared" si="356"/>
        <v>0</v>
      </c>
      <c r="EG264" s="400">
        <f t="shared" si="357"/>
        <v>0</v>
      </c>
      <c r="EH264" s="400">
        <f t="shared" si="358"/>
        <v>0</v>
      </c>
      <c r="EI264" s="402">
        <f t="shared" si="359"/>
        <v>1</v>
      </c>
      <c r="EJ264" s="229">
        <f t="shared" si="360"/>
        <v>1</v>
      </c>
      <c r="EK264" s="398">
        <f t="shared" si="361"/>
        <v>7605.7963903717819</v>
      </c>
      <c r="EL264" s="398">
        <f t="shared" si="362"/>
        <v>63.671898054996646</v>
      </c>
      <c r="EM264" s="398">
        <f t="shared" si="363"/>
        <v>85.784492989388127</v>
      </c>
      <c r="EN264" s="398">
        <f t="shared" si="364"/>
        <v>895.96109203384242</v>
      </c>
      <c r="EO264" s="398" t="str">
        <f t="shared" si="365"/>
        <v/>
      </c>
      <c r="EP264" s="398">
        <f t="shared" si="366"/>
        <v>12.432739333295856</v>
      </c>
      <c r="EQ264" s="398">
        <f t="shared" si="367"/>
        <v>1236.0135984555486</v>
      </c>
      <c r="ER264" s="398" t="str">
        <f t="shared" si="368"/>
        <v/>
      </c>
      <c r="ES264" s="398" t="str">
        <f t="shared" si="369"/>
        <v/>
      </c>
      <c r="ET264" s="398">
        <f t="shared" si="370"/>
        <v>989.48924715387443</v>
      </c>
      <c r="EU264" s="172">
        <f t="shared" si="371"/>
        <v>12200.374540573104</v>
      </c>
      <c r="EV264" s="57">
        <f t="shared" si="372"/>
        <v>330.83351705416237</v>
      </c>
      <c r="EW264" s="57">
        <f t="shared" si="373"/>
        <v>1.6284372904091213</v>
      </c>
      <c r="EX264" s="57">
        <f t="shared" si="374"/>
        <v>7.0589996288325967</v>
      </c>
      <c r="EY264" s="57">
        <f t="shared" si="375"/>
        <v>44.710868408295937</v>
      </c>
      <c r="EZ264" s="57" t="str">
        <f t="shared" si="376"/>
        <v/>
      </c>
      <c r="FA264" s="57">
        <f t="shared" si="377"/>
        <v>0.66788822633875133</v>
      </c>
      <c r="FB264" s="57">
        <f t="shared" si="378"/>
        <v>20.25683945083507</v>
      </c>
      <c r="FC264" s="57" t="str">
        <f t="shared" si="379"/>
        <v/>
      </c>
      <c r="FD264" s="57" t="str">
        <f t="shared" si="380"/>
        <v/>
      </c>
      <c r="FE264" s="57">
        <f t="shared" si="381"/>
        <v>20.600925795343336</v>
      </c>
      <c r="FF264" s="56">
        <f t="shared" si="382"/>
        <v>344.12812852433086</v>
      </c>
      <c r="FG264" s="59">
        <f t="shared" si="383"/>
        <v>85.953173758310626</v>
      </c>
      <c r="FH264" s="59">
        <f t="shared" si="384"/>
        <v>0.4230809339494242</v>
      </c>
      <c r="FI264" s="59">
        <f t="shared" si="385"/>
        <v>1.8339841351611468</v>
      </c>
      <c r="FJ264" s="59">
        <f t="shared" si="386"/>
        <v>11.616238509939304</v>
      </c>
      <c r="FK264" s="59" t="str">
        <f t="shared" si="387"/>
        <v/>
      </c>
      <c r="FL264" s="59">
        <f t="shared" si="388"/>
        <v>0.17352266263948762</v>
      </c>
      <c r="FM264" s="59">
        <f t="shared" si="389"/>
        <v>5.2617095271834051</v>
      </c>
      <c r="FN264" s="59" t="str">
        <f t="shared" si="390"/>
        <v/>
      </c>
      <c r="FO264" s="59" t="str">
        <f t="shared" si="391"/>
        <v/>
      </c>
      <c r="FP264" s="59">
        <f t="shared" si="392"/>
        <v>5.3510858783889841</v>
      </c>
      <c r="FQ264" s="66">
        <f t="shared" si="393"/>
        <v>89.387204594427601</v>
      </c>
      <c r="FR264" s="331">
        <f t="shared" si="413"/>
        <v>-1.1194281589413222E-2</v>
      </c>
      <c r="FS264" s="331">
        <f t="shared" si="394"/>
        <v>1.1194281589413222E-2</v>
      </c>
      <c r="FT264" s="400">
        <f t="shared" si="395"/>
        <v>0</v>
      </c>
      <c r="FU264" s="400">
        <f t="shared" si="396"/>
        <v>1</v>
      </c>
      <c r="FV264" s="400">
        <f t="shared" si="397"/>
        <v>0</v>
      </c>
      <c r="FW264" s="402">
        <f t="shared" si="398"/>
        <v>0</v>
      </c>
      <c r="FX264" s="222">
        <f t="shared" si="399"/>
        <v>85.953173758310626</v>
      </c>
      <c r="FY264" s="222">
        <f t="shared" si="400"/>
        <v>0</v>
      </c>
      <c r="FZ264" s="222">
        <f t="shared" si="401"/>
        <v>0</v>
      </c>
      <c r="GA264" s="221">
        <f t="shared" si="402"/>
        <v>89.387204594427601</v>
      </c>
      <c r="GB264" s="222">
        <f t="shared" si="403"/>
        <v>0</v>
      </c>
      <c r="GC264" s="222">
        <f t="shared" si="404"/>
        <v>0</v>
      </c>
      <c r="GD264" s="222">
        <f t="shared" si="405"/>
        <v>0</v>
      </c>
      <c r="GE264" s="222">
        <f t="shared" si="406"/>
        <v>0</v>
      </c>
      <c r="GF264" s="222">
        <f t="shared" si="407"/>
        <v>0</v>
      </c>
      <c r="GG264" s="398">
        <f t="shared" si="408"/>
        <v>0</v>
      </c>
      <c r="GH264" s="399">
        <f t="shared" si="409"/>
        <v>0</v>
      </c>
      <c r="GI264" s="398" t="str">
        <f t="shared" si="410"/>
        <v>Na</v>
      </c>
      <c r="GJ264" s="398" t="str">
        <f t="shared" si="411"/>
        <v>Cl</v>
      </c>
    </row>
    <row r="265" spans="1:192" s="2" customFormat="1">
      <c r="A265" s="402">
        <f t="shared" si="338"/>
        <v>260</v>
      </c>
      <c r="B265" s="64" t="s">
        <v>142</v>
      </c>
      <c r="C265" s="329" t="s">
        <v>723</v>
      </c>
      <c r="D265" s="329" t="s">
        <v>992</v>
      </c>
      <c r="E265" s="329"/>
      <c r="F265" s="400">
        <v>3526160</v>
      </c>
      <c r="G265" s="400">
        <v>5572710</v>
      </c>
      <c r="H265" s="409">
        <f t="shared" si="339"/>
        <v>526075.10600000003</v>
      </c>
      <c r="I265" s="405">
        <f t="shared" si="340"/>
        <v>5570920.7060000002</v>
      </c>
      <c r="J265" s="400">
        <v>150</v>
      </c>
      <c r="K265" s="391" t="s">
        <v>1356</v>
      </c>
      <c r="L265" s="19">
        <v>50</v>
      </c>
      <c r="M265" s="19"/>
      <c r="N265" s="391"/>
      <c r="O265" s="400">
        <v>150</v>
      </c>
      <c r="P265" s="400"/>
      <c r="Q265" s="164" t="s">
        <v>1361</v>
      </c>
      <c r="R265" s="164" t="s">
        <v>2893</v>
      </c>
      <c r="S265" s="164" t="s">
        <v>1346</v>
      </c>
      <c r="T265" s="499" t="str">
        <f t="shared" si="341"/>
        <v>-</v>
      </c>
      <c r="U265" s="499" t="str">
        <f t="shared" si="342"/>
        <v>-</v>
      </c>
      <c r="V265" s="499" t="str">
        <f t="shared" si="343"/>
        <v>B</v>
      </c>
      <c r="W265" s="499" t="str">
        <f t="shared" si="412"/>
        <v>A</v>
      </c>
      <c r="X265" s="529" t="str">
        <f t="shared" si="337"/>
        <v>Na</v>
      </c>
      <c r="Y265" s="530" t="str">
        <f t="shared" si="336"/>
        <v>Cl</v>
      </c>
      <c r="Z265" s="162"/>
      <c r="AA265" s="51" t="s">
        <v>1449</v>
      </c>
      <c r="AB265" s="275">
        <v>2</v>
      </c>
      <c r="AC265" s="277" t="s">
        <v>899</v>
      </c>
      <c r="AD265" s="277" t="s">
        <v>2982</v>
      </c>
      <c r="AE265" s="294"/>
      <c r="AF265" s="283">
        <v>10</v>
      </c>
      <c r="AG265" s="275"/>
      <c r="AH265" s="275"/>
      <c r="AI265" s="274"/>
      <c r="AJ265" s="291">
        <v>1.0209999999999999</v>
      </c>
      <c r="AK265" s="327">
        <v>15</v>
      </c>
      <c r="AL265" s="287"/>
      <c r="AM265" s="282"/>
      <c r="AN265" s="64"/>
      <c r="AO265" s="64"/>
      <c r="AP265" s="64"/>
      <c r="AQ265" s="64"/>
      <c r="AR265" s="310">
        <v>30054.317537561816</v>
      </c>
      <c r="AS265" s="507">
        <f t="shared" si="334"/>
        <v>30092.317537561816</v>
      </c>
      <c r="AT265" s="509">
        <f t="shared" si="335"/>
        <v>7.1569008110138624E-2</v>
      </c>
      <c r="AU265" s="300">
        <v>9126</v>
      </c>
      <c r="AV265" s="301">
        <v>377.8</v>
      </c>
      <c r="AW265" s="300">
        <v>1079</v>
      </c>
      <c r="AX265" s="300">
        <v>15440</v>
      </c>
      <c r="AY265" s="300">
        <v>1318</v>
      </c>
      <c r="AZ265" s="316">
        <v>2109</v>
      </c>
      <c r="BA265" s="149"/>
      <c r="BB265" s="300">
        <v>548.65875251509044</v>
      </c>
      <c r="BC265" s="305"/>
      <c r="BD265" s="301">
        <v>3.5087850467289723</v>
      </c>
      <c r="BE265" s="301">
        <v>42.8</v>
      </c>
      <c r="BF265" s="300"/>
      <c r="BG265" s="303"/>
      <c r="BH265" s="303"/>
      <c r="BI265" s="303"/>
      <c r="BJ265" s="303"/>
      <c r="BK265" s="303"/>
      <c r="BL265" s="300"/>
      <c r="BM265" s="301">
        <v>38</v>
      </c>
      <c r="BN265" s="139"/>
      <c r="BO265" s="149"/>
      <c r="BP265" s="300">
        <v>9550</v>
      </c>
      <c r="BQ265" s="149"/>
      <c r="BR265" s="149"/>
      <c r="BS265" s="149"/>
      <c r="BT265" s="138"/>
      <c r="BU265" s="149"/>
      <c r="BV265" s="149"/>
      <c r="BW265" s="149"/>
      <c r="BX265" s="149"/>
      <c r="BY265" s="138"/>
      <c r="BZ265" s="138"/>
      <c r="CA265" s="149"/>
      <c r="CB265" s="149"/>
      <c r="CC265" s="149"/>
      <c r="CD265" s="138"/>
      <c r="CE265" s="149"/>
      <c r="CF265" s="149"/>
      <c r="CG265" s="149"/>
      <c r="CH265" s="149"/>
      <c r="CI265" s="149"/>
      <c r="CJ265" s="149"/>
      <c r="CK265" s="149"/>
      <c r="CL265" s="139"/>
      <c r="CM265" s="306"/>
      <c r="CN265" s="300">
        <v>1305</v>
      </c>
      <c r="CQ265" s="60"/>
      <c r="DA265" s="60"/>
      <c r="DB265" s="138"/>
      <c r="DC265" s="138"/>
      <c r="DD265" s="149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9"/>
      <c r="DT265" s="402">
        <f t="shared" si="344"/>
        <v>0</v>
      </c>
      <c r="DU265" s="100">
        <f t="shared" si="345"/>
        <v>0</v>
      </c>
      <c r="DV265" s="100">
        <f t="shared" si="346"/>
        <v>1</v>
      </c>
      <c r="DW265" s="100">
        <f t="shared" si="347"/>
        <v>0</v>
      </c>
      <c r="DX265" s="100">
        <f t="shared" si="348"/>
        <v>0</v>
      </c>
      <c r="DY265" s="229">
        <f t="shared" si="349"/>
        <v>0</v>
      </c>
      <c r="DZ265" s="100">
        <f t="shared" si="350"/>
        <v>1</v>
      </c>
      <c r="EA265" s="400">
        <f t="shared" si="351"/>
        <v>0</v>
      </c>
      <c r="EB265" s="402">
        <f t="shared" si="352"/>
        <v>0</v>
      </c>
      <c r="EC265" s="19">
        <f t="shared" si="353"/>
        <v>0</v>
      </c>
      <c r="ED265" s="19">
        <f t="shared" si="354"/>
        <v>0</v>
      </c>
      <c r="EE265" s="19">
        <f t="shared" si="355"/>
        <v>1</v>
      </c>
      <c r="EF265" s="402">
        <f t="shared" si="356"/>
        <v>0</v>
      </c>
      <c r="EG265" s="400">
        <f t="shared" si="357"/>
        <v>0</v>
      </c>
      <c r="EH265" s="400">
        <f t="shared" si="358"/>
        <v>1</v>
      </c>
      <c r="EI265" s="402">
        <f t="shared" si="359"/>
        <v>0</v>
      </c>
      <c r="EJ265" s="229">
        <f t="shared" si="360"/>
        <v>2</v>
      </c>
      <c r="EK265" s="398">
        <f t="shared" si="361"/>
        <v>9126</v>
      </c>
      <c r="EL265" s="398">
        <f t="shared" si="362"/>
        <v>548.65875251509044</v>
      </c>
      <c r="EM265" s="398">
        <f t="shared" si="363"/>
        <v>377.8</v>
      </c>
      <c r="EN265" s="398">
        <f t="shared" si="364"/>
        <v>1079</v>
      </c>
      <c r="EO265" s="398" t="str">
        <f t="shared" si="365"/>
        <v/>
      </c>
      <c r="EP265" s="398">
        <f t="shared" si="366"/>
        <v>42.8</v>
      </c>
      <c r="EQ265" s="398">
        <f t="shared" si="367"/>
        <v>2109</v>
      </c>
      <c r="ER265" s="398" t="str">
        <f t="shared" si="368"/>
        <v/>
      </c>
      <c r="ES265" s="398" t="str">
        <f t="shared" si="369"/>
        <v/>
      </c>
      <c r="ET265" s="398">
        <f t="shared" si="370"/>
        <v>1318</v>
      </c>
      <c r="EU265" s="172">
        <f t="shared" si="371"/>
        <v>15440</v>
      </c>
      <c r="EV265" s="57">
        <f t="shared" si="372"/>
        <v>396.95865122793589</v>
      </c>
      <c r="EW265" s="57">
        <f t="shared" si="373"/>
        <v>14.032193158953719</v>
      </c>
      <c r="EX265" s="57">
        <f t="shared" si="374"/>
        <v>31.08825344579305</v>
      </c>
      <c r="EY265" s="57">
        <f t="shared" si="375"/>
        <v>53.845002245621032</v>
      </c>
      <c r="EZ265" s="57" t="str">
        <f t="shared" si="376"/>
        <v/>
      </c>
      <c r="FA265" s="57">
        <f t="shared" si="377"/>
        <v>2.2992210582863279</v>
      </c>
      <c r="FB265" s="57">
        <f t="shared" si="378"/>
        <v>34.564081216576994</v>
      </c>
      <c r="FC265" s="57" t="str">
        <f t="shared" si="379"/>
        <v/>
      </c>
      <c r="FD265" s="57" t="str">
        <f t="shared" si="380"/>
        <v/>
      </c>
      <c r="FE265" s="57">
        <f t="shared" si="381"/>
        <v>27.440439879828361</v>
      </c>
      <c r="FF265" s="56">
        <f t="shared" si="382"/>
        <v>435.50616308916022</v>
      </c>
      <c r="FG265" s="59">
        <f t="shared" si="383"/>
        <v>79.674843466251161</v>
      </c>
      <c r="FH265" s="59">
        <f t="shared" si="384"/>
        <v>2.8164464736299917</v>
      </c>
      <c r="FI265" s="59">
        <f t="shared" si="385"/>
        <v>6.2398230124739742</v>
      </c>
      <c r="FJ265" s="59">
        <f t="shared" si="386"/>
        <v>10.807403018145592</v>
      </c>
      <c r="FK265" s="59" t="str">
        <f t="shared" si="387"/>
        <v/>
      </c>
      <c r="FL265" s="59">
        <f t="shared" si="388"/>
        <v>0.4614840294992909</v>
      </c>
      <c r="FM265" s="59">
        <f t="shared" si="389"/>
        <v>6.9474048126542343</v>
      </c>
      <c r="FN265" s="59" t="str">
        <f t="shared" si="390"/>
        <v/>
      </c>
      <c r="FO265" s="59" t="str">
        <f t="shared" si="391"/>
        <v/>
      </c>
      <c r="FP265" s="59">
        <f t="shared" si="392"/>
        <v>5.5155478569769576</v>
      </c>
      <c r="FQ265" s="66">
        <f t="shared" si="393"/>
        <v>87.537047330368807</v>
      </c>
      <c r="FR265" s="331">
        <f t="shared" si="413"/>
        <v>7.1569008110138624E-2</v>
      </c>
      <c r="FS265" s="331">
        <f t="shared" si="394"/>
        <v>7.1569008110138624E-2</v>
      </c>
      <c r="FT265" s="400">
        <f t="shared" si="395"/>
        <v>0</v>
      </c>
      <c r="FU265" s="400">
        <f t="shared" si="396"/>
        <v>1</v>
      </c>
      <c r="FV265" s="400">
        <f t="shared" si="397"/>
        <v>0</v>
      </c>
      <c r="FW265" s="402">
        <f t="shared" si="398"/>
        <v>0</v>
      </c>
      <c r="FX265" s="222">
        <f t="shared" si="399"/>
        <v>79.674843466251161</v>
      </c>
      <c r="FY265" s="222">
        <f t="shared" si="400"/>
        <v>0</v>
      </c>
      <c r="FZ265" s="222">
        <f t="shared" si="401"/>
        <v>0</v>
      </c>
      <c r="GA265" s="221">
        <f t="shared" si="402"/>
        <v>87.537047330368807</v>
      </c>
      <c r="GB265" s="222">
        <f t="shared" si="403"/>
        <v>0</v>
      </c>
      <c r="GC265" s="222">
        <f t="shared" si="404"/>
        <v>0</v>
      </c>
      <c r="GD265" s="222">
        <f t="shared" si="405"/>
        <v>0</v>
      </c>
      <c r="GE265" s="222">
        <f t="shared" si="406"/>
        <v>0</v>
      </c>
      <c r="GF265" s="222">
        <f t="shared" si="407"/>
        <v>0</v>
      </c>
      <c r="GG265" s="398">
        <f t="shared" si="408"/>
        <v>0</v>
      </c>
      <c r="GH265" s="399">
        <f t="shared" si="409"/>
        <v>0</v>
      </c>
      <c r="GI265" s="398" t="str">
        <f t="shared" si="410"/>
        <v>Na</v>
      </c>
      <c r="GJ265" s="398" t="str">
        <f t="shared" si="411"/>
        <v>Cl</v>
      </c>
    </row>
    <row r="266" spans="1:192" s="2" customFormat="1">
      <c r="A266" s="402">
        <f t="shared" si="338"/>
        <v>261</v>
      </c>
      <c r="B266" s="64" t="s">
        <v>142</v>
      </c>
      <c r="C266" s="329" t="s">
        <v>723</v>
      </c>
      <c r="D266" s="329" t="s">
        <v>992</v>
      </c>
      <c r="E266" s="329"/>
      <c r="F266" s="400">
        <v>3526160</v>
      </c>
      <c r="G266" s="400">
        <v>5572710</v>
      </c>
      <c r="H266" s="409">
        <f t="shared" si="339"/>
        <v>526075.10600000003</v>
      </c>
      <c r="I266" s="405">
        <f t="shared" si="340"/>
        <v>5570920.7060000002</v>
      </c>
      <c r="J266" s="400">
        <v>150</v>
      </c>
      <c r="K266" s="391" t="s">
        <v>1356</v>
      </c>
      <c r="L266" s="19">
        <v>50</v>
      </c>
      <c r="M266" s="19"/>
      <c r="N266" s="391"/>
      <c r="O266" s="400">
        <v>150</v>
      </c>
      <c r="P266" s="400"/>
      <c r="Q266" s="164" t="s">
        <v>1361</v>
      </c>
      <c r="R266" s="164" t="s">
        <v>2893</v>
      </c>
      <c r="S266" s="164" t="s">
        <v>1346</v>
      </c>
      <c r="T266" s="499" t="str">
        <f t="shared" si="341"/>
        <v>-</v>
      </c>
      <c r="U266" s="499" t="str">
        <f t="shared" si="342"/>
        <v>-</v>
      </c>
      <c r="V266" s="499" t="str">
        <f t="shared" si="343"/>
        <v>B</v>
      </c>
      <c r="W266" s="499" t="str">
        <f t="shared" si="412"/>
        <v>A</v>
      </c>
      <c r="X266" s="529" t="str">
        <f t="shared" si="337"/>
        <v>Na</v>
      </c>
      <c r="Y266" s="530" t="str">
        <f t="shared" si="336"/>
        <v>Cl</v>
      </c>
      <c r="Z266" s="162"/>
      <c r="AA266" s="51">
        <v>20999</v>
      </c>
      <c r="AB266" s="275">
        <v>3</v>
      </c>
      <c r="AC266" s="277" t="s">
        <v>722</v>
      </c>
      <c r="AD266" s="277" t="s">
        <v>1673</v>
      </c>
      <c r="AE266" s="295"/>
      <c r="AF266" s="275">
        <v>11</v>
      </c>
      <c r="AG266" s="275"/>
      <c r="AH266" s="275">
        <v>6.2</v>
      </c>
      <c r="AI266" s="274"/>
      <c r="AJ266" s="275">
        <v>1.0156000000000001</v>
      </c>
      <c r="AK266" s="275">
        <v>20</v>
      </c>
      <c r="AL266" s="275"/>
      <c r="AM266" s="282"/>
      <c r="AN266" s="64"/>
      <c r="AO266" s="64"/>
      <c r="AP266" s="64"/>
      <c r="AQ266" s="64"/>
      <c r="AR266" s="310">
        <v>23076.320000000003</v>
      </c>
      <c r="AS266" s="507">
        <f t="shared" si="334"/>
        <v>23099.57</v>
      </c>
      <c r="AT266" s="509">
        <f t="shared" si="335"/>
        <v>8.1160066421519975E-2</v>
      </c>
      <c r="AU266" s="300">
        <v>7175</v>
      </c>
      <c r="AV266" s="301">
        <v>261.3</v>
      </c>
      <c r="AW266" s="301">
        <v>818.9</v>
      </c>
      <c r="AX266" s="303">
        <v>12190</v>
      </c>
      <c r="AY266" s="300">
        <v>1044</v>
      </c>
      <c r="AZ266" s="317">
        <v>1179</v>
      </c>
      <c r="BA266" s="149"/>
      <c r="BB266" s="301">
        <v>369.1</v>
      </c>
      <c r="BC266" s="305"/>
      <c r="BD266" s="303"/>
      <c r="BE266" s="302">
        <v>30.06</v>
      </c>
      <c r="BF266" s="302">
        <v>1.26</v>
      </c>
      <c r="BG266" s="303"/>
      <c r="BH266" s="303"/>
      <c r="BI266" s="303"/>
      <c r="BJ266" s="301">
        <v>2.7</v>
      </c>
      <c r="BK266" s="301">
        <v>5</v>
      </c>
      <c r="BL266" s="303"/>
      <c r="BM266" s="302">
        <v>23.25</v>
      </c>
      <c r="BN266" s="139"/>
      <c r="BO266" s="149"/>
      <c r="BP266" s="300"/>
      <c r="BQ266" s="149"/>
      <c r="BR266" s="149"/>
      <c r="BS266" s="149"/>
      <c r="BT266" s="138"/>
      <c r="BU266" s="149"/>
      <c r="BV266" s="149"/>
      <c r="BW266" s="149"/>
      <c r="BX266" s="149"/>
      <c r="BY266" s="138"/>
      <c r="BZ266" s="138"/>
      <c r="CA266" s="149"/>
      <c r="CB266" s="149"/>
      <c r="CC266" s="149"/>
      <c r="CD266" s="138"/>
      <c r="CE266" s="149"/>
      <c r="CF266" s="149"/>
      <c r="CG266" s="149"/>
      <c r="CH266" s="149"/>
      <c r="CI266" s="149"/>
      <c r="CJ266" s="149"/>
      <c r="CK266" s="149"/>
      <c r="CL266" s="139"/>
      <c r="CM266" s="306"/>
      <c r="CN266" s="303">
        <v>1809</v>
      </c>
      <c r="CQ266" s="60"/>
      <c r="DA266" s="60"/>
      <c r="DB266" s="138"/>
      <c r="DC266" s="138"/>
      <c r="DD266" s="149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9"/>
      <c r="DT266" s="402">
        <f t="shared" si="344"/>
        <v>0</v>
      </c>
      <c r="DU266" s="100">
        <f t="shared" si="345"/>
        <v>0</v>
      </c>
      <c r="DV266" s="100">
        <f t="shared" si="346"/>
        <v>1</v>
      </c>
      <c r="DW266" s="100">
        <f t="shared" si="347"/>
        <v>0</v>
      </c>
      <c r="DX266" s="100">
        <f t="shared" si="348"/>
        <v>0</v>
      </c>
      <c r="DY266" s="229">
        <f t="shared" si="349"/>
        <v>0</v>
      </c>
      <c r="DZ266" s="100">
        <f t="shared" si="350"/>
        <v>1</v>
      </c>
      <c r="EA266" s="400">
        <f t="shared" si="351"/>
        <v>0</v>
      </c>
      <c r="EB266" s="402">
        <f t="shared" si="352"/>
        <v>0</v>
      </c>
      <c r="EC266" s="19">
        <f t="shared" si="353"/>
        <v>0</v>
      </c>
      <c r="ED266" s="19">
        <f t="shared" si="354"/>
        <v>0</v>
      </c>
      <c r="EE266" s="19">
        <f t="shared" si="355"/>
        <v>1</v>
      </c>
      <c r="EF266" s="402">
        <f t="shared" si="356"/>
        <v>0</v>
      </c>
      <c r="EG266" s="400">
        <f t="shared" si="357"/>
        <v>0</v>
      </c>
      <c r="EH266" s="400">
        <f t="shared" si="358"/>
        <v>1</v>
      </c>
      <c r="EI266" s="402">
        <f t="shared" si="359"/>
        <v>0</v>
      </c>
      <c r="EJ266" s="229">
        <f t="shared" si="360"/>
        <v>2</v>
      </c>
      <c r="EK266" s="398">
        <f t="shared" si="361"/>
        <v>7175</v>
      </c>
      <c r="EL266" s="398">
        <f t="shared" si="362"/>
        <v>369.1</v>
      </c>
      <c r="EM266" s="398">
        <f t="shared" si="363"/>
        <v>261.3</v>
      </c>
      <c r="EN266" s="398">
        <f t="shared" si="364"/>
        <v>818.9</v>
      </c>
      <c r="EO266" s="398">
        <f t="shared" si="365"/>
        <v>1.26</v>
      </c>
      <c r="EP266" s="398">
        <f t="shared" si="366"/>
        <v>30.06</v>
      </c>
      <c r="EQ266" s="398">
        <f t="shared" si="367"/>
        <v>1179</v>
      </c>
      <c r="ER266" s="398" t="str">
        <f t="shared" si="368"/>
        <v/>
      </c>
      <c r="ES266" s="398">
        <f t="shared" si="369"/>
        <v>2.7</v>
      </c>
      <c r="ET266" s="398">
        <f t="shared" si="370"/>
        <v>1044</v>
      </c>
      <c r="EU266" s="172">
        <f t="shared" si="371"/>
        <v>12190</v>
      </c>
      <c r="EV266" s="57">
        <f t="shared" si="372"/>
        <v>312.09492905549416</v>
      </c>
      <c r="EW266" s="57">
        <f t="shared" si="373"/>
        <v>9.4398976982097196</v>
      </c>
      <c r="EX266" s="57">
        <f t="shared" si="374"/>
        <v>21.501748611396835</v>
      </c>
      <c r="EY266" s="57">
        <f t="shared" si="375"/>
        <v>40.865312640351313</v>
      </c>
      <c r="EZ266" s="57">
        <f t="shared" si="376"/>
        <v>4.5947670708359922E-2</v>
      </c>
      <c r="FA266" s="57">
        <f t="shared" si="377"/>
        <v>1.6148267526188558</v>
      </c>
      <c r="FB266" s="57">
        <f t="shared" si="378"/>
        <v>19.32245223060421</v>
      </c>
      <c r="FC266" s="57" t="str">
        <f t="shared" si="379"/>
        <v/>
      </c>
      <c r="FD266" s="57">
        <f t="shared" si="380"/>
        <v>4.3544945641392857E-2</v>
      </c>
      <c r="FE266" s="57">
        <f t="shared" si="381"/>
        <v>21.735826429848871</v>
      </c>
      <c r="FF266" s="56">
        <f t="shared" si="382"/>
        <v>343.83550052181755</v>
      </c>
      <c r="FG266" s="59">
        <f t="shared" si="383"/>
        <v>80.945319520700238</v>
      </c>
      <c r="FH266" s="59">
        <f t="shared" si="384"/>
        <v>2.4483433221320929</v>
      </c>
      <c r="FI266" s="59">
        <f t="shared" si="385"/>
        <v>5.5767196117877775</v>
      </c>
      <c r="FJ266" s="59">
        <f t="shared" si="386"/>
        <v>10.598877075629677</v>
      </c>
      <c r="FK266" s="59">
        <f t="shared" si="387"/>
        <v>1.1917043631486835E-2</v>
      </c>
      <c r="FL266" s="59">
        <f t="shared" si="388"/>
        <v>0.41882342611874274</v>
      </c>
      <c r="FM266" s="59">
        <f t="shared" si="389"/>
        <v>5.0196359301815825</v>
      </c>
      <c r="FN266" s="59" t="str">
        <f t="shared" si="390"/>
        <v/>
      </c>
      <c r="FO266" s="59">
        <f t="shared" si="391"/>
        <v>1.131221705768474E-2</v>
      </c>
      <c r="FP266" s="59">
        <f t="shared" si="392"/>
        <v>5.6465884359465761</v>
      </c>
      <c r="FQ266" s="66">
        <f t="shared" si="393"/>
        <v>89.322463416814159</v>
      </c>
      <c r="FR266" s="331">
        <f t="shared" si="413"/>
        <v>8.1160066421519975E-2</v>
      </c>
      <c r="FS266" s="331">
        <f t="shared" si="394"/>
        <v>8.1160066421519975E-2</v>
      </c>
      <c r="FT266" s="400">
        <f t="shared" si="395"/>
        <v>0</v>
      </c>
      <c r="FU266" s="400">
        <f t="shared" si="396"/>
        <v>1</v>
      </c>
      <c r="FV266" s="400">
        <f t="shared" si="397"/>
        <v>0</v>
      </c>
      <c r="FW266" s="402">
        <f t="shared" si="398"/>
        <v>0</v>
      </c>
      <c r="FX266" s="222">
        <f t="shared" si="399"/>
        <v>80.945319520700238</v>
      </c>
      <c r="FY266" s="222">
        <f t="shared" si="400"/>
        <v>0</v>
      </c>
      <c r="FZ266" s="222">
        <f t="shared" si="401"/>
        <v>0</v>
      </c>
      <c r="GA266" s="221">
        <f t="shared" si="402"/>
        <v>89.322463416814159</v>
      </c>
      <c r="GB266" s="222">
        <f t="shared" si="403"/>
        <v>0</v>
      </c>
      <c r="GC266" s="222">
        <f t="shared" si="404"/>
        <v>0</v>
      </c>
      <c r="GD266" s="222">
        <f t="shared" si="405"/>
        <v>0</v>
      </c>
      <c r="GE266" s="222">
        <f t="shared" si="406"/>
        <v>0</v>
      </c>
      <c r="GF266" s="222">
        <f t="shared" si="407"/>
        <v>0</v>
      </c>
      <c r="GG266" s="398">
        <f t="shared" si="408"/>
        <v>0</v>
      </c>
      <c r="GH266" s="399">
        <f t="shared" si="409"/>
        <v>0</v>
      </c>
      <c r="GI266" s="398" t="str">
        <f t="shared" si="410"/>
        <v>Na</v>
      </c>
      <c r="GJ266" s="398" t="str">
        <f t="shared" si="411"/>
        <v>Cl</v>
      </c>
    </row>
    <row r="267" spans="1:192" s="2" customFormat="1">
      <c r="A267" s="402">
        <f t="shared" si="338"/>
        <v>262</v>
      </c>
      <c r="B267" s="2" t="s">
        <v>142</v>
      </c>
      <c r="C267" s="328" t="s">
        <v>450</v>
      </c>
      <c r="D267" s="328" t="s">
        <v>994</v>
      </c>
      <c r="E267" s="328"/>
      <c r="F267" s="400">
        <v>3526160</v>
      </c>
      <c r="G267" s="400">
        <v>5572680</v>
      </c>
      <c r="H267" s="409">
        <f t="shared" si="339"/>
        <v>526075.10600000003</v>
      </c>
      <c r="I267" s="405">
        <f t="shared" si="340"/>
        <v>5570890.7180000003</v>
      </c>
      <c r="J267" s="377">
        <v>150</v>
      </c>
      <c r="K267" s="377" t="s">
        <v>1354</v>
      </c>
      <c r="L267" s="407">
        <v>10.4</v>
      </c>
      <c r="M267" s="378"/>
      <c r="N267" s="391"/>
      <c r="O267" s="407"/>
      <c r="P267" s="407"/>
      <c r="Q267" s="116" t="s">
        <v>2846</v>
      </c>
      <c r="R267" s="383" t="s">
        <v>1507</v>
      </c>
      <c r="S267" s="382" t="s">
        <v>1345</v>
      </c>
      <c r="T267" s="499" t="str">
        <f t="shared" si="341"/>
        <v>-</v>
      </c>
      <c r="U267" s="499" t="str">
        <f t="shared" si="342"/>
        <v>-</v>
      </c>
      <c r="V267" s="499" t="str">
        <f t="shared" si="343"/>
        <v>B</v>
      </c>
      <c r="W267" s="499" t="str">
        <f t="shared" si="412"/>
        <v>A</v>
      </c>
      <c r="X267" s="529" t="str">
        <f t="shared" si="337"/>
        <v>Na</v>
      </c>
      <c r="Y267" s="530" t="str">
        <f t="shared" si="336"/>
        <v>Cl</v>
      </c>
      <c r="Z267" s="119"/>
      <c r="AA267" s="51" t="s">
        <v>1677</v>
      </c>
      <c r="AB267" s="275">
        <v>1</v>
      </c>
      <c r="AC267" s="277" t="s">
        <v>725</v>
      </c>
      <c r="AD267" s="276" t="s">
        <v>1678</v>
      </c>
      <c r="AE267" s="294"/>
      <c r="AF267" s="275" t="s">
        <v>3116</v>
      </c>
      <c r="AG267" s="153"/>
      <c r="AH267" s="275"/>
      <c r="AI267" s="274"/>
      <c r="AJ267" s="281">
        <v>1.0163</v>
      </c>
      <c r="AK267" s="281">
        <v>15</v>
      </c>
      <c r="AL267" s="275"/>
      <c r="AM267" s="275"/>
      <c r="AN267" s="64"/>
      <c r="AO267" s="64"/>
      <c r="AP267" s="64"/>
      <c r="AQ267" s="64"/>
      <c r="AR267" s="310">
        <v>22094.100000000002</v>
      </c>
      <c r="AS267" s="507">
        <f t="shared" si="334"/>
        <v>22136.799999999999</v>
      </c>
      <c r="AT267" s="509">
        <f t="shared" si="335"/>
        <v>0.14954342897435924</v>
      </c>
      <c r="AU267" s="300">
        <v>6169</v>
      </c>
      <c r="AV267" s="301">
        <v>281.60000000000002</v>
      </c>
      <c r="AW267" s="301">
        <v>855.2</v>
      </c>
      <c r="AX267" s="300">
        <v>10910</v>
      </c>
      <c r="AY267" s="300">
        <v>901</v>
      </c>
      <c r="AZ267" s="316">
        <v>1978</v>
      </c>
      <c r="BA267" s="149"/>
      <c r="BB267" s="301">
        <v>986.6</v>
      </c>
      <c r="BC267" s="149"/>
      <c r="BD267" s="303"/>
      <c r="BE267" s="303">
        <v>10.5</v>
      </c>
      <c r="BF267" s="303"/>
      <c r="BG267" s="303"/>
      <c r="BH267" s="149"/>
      <c r="BI267" s="149"/>
      <c r="BJ267" s="303"/>
      <c r="BK267" s="303"/>
      <c r="BL267" s="300"/>
      <c r="BM267" s="303">
        <v>42.7</v>
      </c>
      <c r="BN267" s="139"/>
      <c r="BO267" s="149"/>
      <c r="BP267" s="300">
        <v>2200</v>
      </c>
      <c r="BQ267" s="149"/>
      <c r="BR267" s="149"/>
      <c r="BS267" s="149"/>
      <c r="BT267" s="138"/>
      <c r="BU267" s="149"/>
      <c r="BV267" s="149"/>
      <c r="BW267" s="149"/>
      <c r="BX267" s="149"/>
      <c r="BY267" s="138"/>
      <c r="BZ267" s="138"/>
      <c r="CA267" s="149"/>
      <c r="CB267" s="149"/>
      <c r="CC267" s="149"/>
      <c r="CD267" s="138"/>
      <c r="CE267" s="149"/>
      <c r="CF267" s="149"/>
      <c r="CG267" s="149"/>
      <c r="CH267" s="149"/>
      <c r="CI267" s="149"/>
      <c r="CJ267" s="149"/>
      <c r="CK267" s="149"/>
      <c r="CL267" s="139"/>
      <c r="CM267" s="149"/>
      <c r="CN267" s="303">
        <v>1112</v>
      </c>
      <c r="CQ267" s="60"/>
      <c r="DA267" s="60"/>
      <c r="DB267" s="138"/>
      <c r="DC267" s="138"/>
      <c r="DD267" s="149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9"/>
      <c r="DT267" s="402">
        <f t="shared" si="344"/>
        <v>1</v>
      </c>
      <c r="DU267" s="100">
        <f t="shared" si="345"/>
        <v>0</v>
      </c>
      <c r="DV267" s="100">
        <f t="shared" si="346"/>
        <v>1</v>
      </c>
      <c r="DW267" s="100">
        <f t="shared" si="347"/>
        <v>0</v>
      </c>
      <c r="DX267" s="100">
        <f t="shared" si="348"/>
        <v>0</v>
      </c>
      <c r="DY267" s="229">
        <f t="shared" si="349"/>
        <v>0</v>
      </c>
      <c r="DZ267" s="100">
        <f t="shared" si="350"/>
        <v>0</v>
      </c>
      <c r="EA267" s="400">
        <f t="shared" si="351"/>
        <v>0</v>
      </c>
      <c r="EB267" s="402">
        <f t="shared" si="352"/>
        <v>1</v>
      </c>
      <c r="EC267" s="19">
        <f t="shared" si="353"/>
        <v>0</v>
      </c>
      <c r="ED267" s="19">
        <f t="shared" si="354"/>
        <v>0</v>
      </c>
      <c r="EE267" s="19">
        <f t="shared" si="355"/>
        <v>1</v>
      </c>
      <c r="EF267" s="402">
        <f t="shared" si="356"/>
        <v>0</v>
      </c>
      <c r="EG267" s="400">
        <f t="shared" si="357"/>
        <v>0</v>
      </c>
      <c r="EH267" s="400">
        <f t="shared" si="358"/>
        <v>1</v>
      </c>
      <c r="EI267" s="402">
        <f t="shared" si="359"/>
        <v>0</v>
      </c>
      <c r="EJ267" s="229">
        <f t="shared" si="360"/>
        <v>2</v>
      </c>
      <c r="EK267" s="398">
        <f t="shared" si="361"/>
        <v>6169</v>
      </c>
      <c r="EL267" s="398">
        <f t="shared" si="362"/>
        <v>986.6</v>
      </c>
      <c r="EM267" s="398">
        <f t="shared" si="363"/>
        <v>281.60000000000002</v>
      </c>
      <c r="EN267" s="398">
        <f t="shared" si="364"/>
        <v>855.2</v>
      </c>
      <c r="EO267" s="398" t="str">
        <f t="shared" si="365"/>
        <v/>
      </c>
      <c r="EP267" s="398">
        <f t="shared" si="366"/>
        <v>10.5</v>
      </c>
      <c r="EQ267" s="398">
        <f t="shared" si="367"/>
        <v>1978</v>
      </c>
      <c r="ER267" s="398" t="str">
        <f t="shared" si="368"/>
        <v/>
      </c>
      <c r="ES267" s="398" t="str">
        <f t="shared" si="369"/>
        <v/>
      </c>
      <c r="ET267" s="398">
        <f t="shared" si="370"/>
        <v>901</v>
      </c>
      <c r="EU267" s="172">
        <f t="shared" si="371"/>
        <v>10910</v>
      </c>
      <c r="EV267" s="57">
        <f t="shared" si="372"/>
        <v>268.33639266109316</v>
      </c>
      <c r="EW267" s="57">
        <f t="shared" si="373"/>
        <v>25.232736572890026</v>
      </c>
      <c r="EX267" s="57">
        <f t="shared" si="374"/>
        <v>23.172186792840982</v>
      </c>
      <c r="EY267" s="57">
        <f t="shared" si="375"/>
        <v>42.676780278457009</v>
      </c>
      <c r="EZ267" s="57" t="str">
        <f t="shared" si="376"/>
        <v/>
      </c>
      <c r="FA267" s="57">
        <f t="shared" si="377"/>
        <v>0.56406124093473009</v>
      </c>
      <c r="FB267" s="57">
        <f t="shared" si="378"/>
        <v>32.417142079843195</v>
      </c>
      <c r="FC267" s="57" t="str">
        <f t="shared" si="379"/>
        <v/>
      </c>
      <c r="FD267" s="57" t="str">
        <f t="shared" si="380"/>
        <v/>
      </c>
      <c r="FE267" s="57">
        <f t="shared" si="381"/>
        <v>18.758601162158843</v>
      </c>
      <c r="FF267" s="56">
        <f t="shared" si="382"/>
        <v>307.73136264914109</v>
      </c>
      <c r="FG267" s="59">
        <f t="shared" si="383"/>
        <v>74.541581307857768</v>
      </c>
      <c r="FH267" s="59">
        <f t="shared" si="384"/>
        <v>7.0094408969840538</v>
      </c>
      <c r="FI267" s="59">
        <f t="shared" si="385"/>
        <v>6.4370375884160449</v>
      </c>
      <c r="FJ267" s="59">
        <f t="shared" si="386"/>
        <v>11.855248762705136</v>
      </c>
      <c r="FK267" s="59" t="str">
        <f t="shared" si="387"/>
        <v/>
      </c>
      <c r="FL267" s="59">
        <f t="shared" si="388"/>
        <v>0.15669144403700447</v>
      </c>
      <c r="FM267" s="59">
        <f t="shared" si="389"/>
        <v>9.0321817394374317</v>
      </c>
      <c r="FN267" s="59" t="str">
        <f t="shared" si="390"/>
        <v/>
      </c>
      <c r="FO267" s="59" t="str">
        <f t="shared" si="391"/>
        <v/>
      </c>
      <c r="FP267" s="59">
        <f t="shared" si="392"/>
        <v>5.2265895141815175</v>
      </c>
      <c r="FQ267" s="66">
        <f t="shared" si="393"/>
        <v>85.741228746381054</v>
      </c>
      <c r="FR267" s="331">
        <f t="shared" si="413"/>
        <v>0.14954342897435924</v>
      </c>
      <c r="FS267" s="331">
        <f t="shared" si="394"/>
        <v>0.14954342897435924</v>
      </c>
      <c r="FT267" s="400">
        <f t="shared" si="395"/>
        <v>0</v>
      </c>
      <c r="FU267" s="400">
        <f t="shared" si="396"/>
        <v>1</v>
      </c>
      <c r="FV267" s="400">
        <f t="shared" si="397"/>
        <v>0</v>
      </c>
      <c r="FW267" s="402">
        <f t="shared" si="398"/>
        <v>0</v>
      </c>
      <c r="FX267" s="222">
        <f t="shared" si="399"/>
        <v>74.541581307857768</v>
      </c>
      <c r="FY267" s="222">
        <f t="shared" si="400"/>
        <v>0</v>
      </c>
      <c r="FZ267" s="222">
        <f t="shared" si="401"/>
        <v>0</v>
      </c>
      <c r="GA267" s="221">
        <f t="shared" si="402"/>
        <v>85.741228746381054</v>
      </c>
      <c r="GB267" s="222">
        <f t="shared" si="403"/>
        <v>0</v>
      </c>
      <c r="GC267" s="222">
        <f t="shared" si="404"/>
        <v>0</v>
      </c>
      <c r="GD267" s="222">
        <f t="shared" si="405"/>
        <v>0</v>
      </c>
      <c r="GE267" s="222">
        <f t="shared" si="406"/>
        <v>0</v>
      </c>
      <c r="GF267" s="222">
        <f t="shared" si="407"/>
        <v>0</v>
      </c>
      <c r="GG267" s="398">
        <f t="shared" si="408"/>
        <v>0</v>
      </c>
      <c r="GH267" s="399">
        <f t="shared" si="409"/>
        <v>0</v>
      </c>
      <c r="GI267" s="398" t="str">
        <f t="shared" si="410"/>
        <v>Na</v>
      </c>
      <c r="GJ267" s="398" t="str">
        <f t="shared" si="411"/>
        <v>Cl</v>
      </c>
    </row>
    <row r="268" spans="1:192" s="2" customFormat="1">
      <c r="A268" s="402">
        <f t="shared" si="338"/>
        <v>263</v>
      </c>
      <c r="B268" s="2" t="s">
        <v>142</v>
      </c>
      <c r="C268" s="328" t="s">
        <v>450</v>
      </c>
      <c r="D268" s="328" t="s">
        <v>994</v>
      </c>
      <c r="E268" s="328"/>
      <c r="F268" s="400">
        <v>3526160</v>
      </c>
      <c r="G268" s="400">
        <v>5572680</v>
      </c>
      <c r="H268" s="409">
        <f t="shared" si="339"/>
        <v>526075.10600000003</v>
      </c>
      <c r="I268" s="405">
        <f t="shared" si="340"/>
        <v>5570890.7180000003</v>
      </c>
      <c r="J268" s="377">
        <v>150</v>
      </c>
      <c r="K268" s="377" t="s">
        <v>1354</v>
      </c>
      <c r="L268" s="407">
        <v>11.7</v>
      </c>
      <c r="M268" s="378"/>
      <c r="N268" s="391"/>
      <c r="O268" s="407"/>
      <c r="P268" s="407"/>
      <c r="Q268" s="116" t="s">
        <v>2846</v>
      </c>
      <c r="R268" s="383" t="s">
        <v>1507</v>
      </c>
      <c r="S268" s="382" t="s">
        <v>1345</v>
      </c>
      <c r="T268" s="499" t="str">
        <f t="shared" si="341"/>
        <v>-</v>
      </c>
      <c r="U268" s="499" t="str">
        <f t="shared" si="342"/>
        <v>M</v>
      </c>
      <c r="V268" s="499" t="str">
        <f t="shared" si="343"/>
        <v>-</v>
      </c>
      <c r="W268" s="499" t="str">
        <f t="shared" si="412"/>
        <v>-</v>
      </c>
      <c r="X268" s="529" t="str">
        <f t="shared" si="337"/>
        <v>Na</v>
      </c>
      <c r="Y268" s="530" t="str">
        <f t="shared" si="336"/>
        <v>Cl</v>
      </c>
      <c r="Z268" s="119"/>
      <c r="AA268" s="51">
        <v>901</v>
      </c>
      <c r="AB268" s="275">
        <v>2</v>
      </c>
      <c r="AC268" s="277" t="s">
        <v>721</v>
      </c>
      <c r="AD268" s="277" t="s">
        <v>2981</v>
      </c>
      <c r="AE268" s="295"/>
      <c r="AF268" s="275" t="s">
        <v>3116</v>
      </c>
      <c r="AG268" s="153"/>
      <c r="AH268" s="275"/>
      <c r="AI268" s="274"/>
      <c r="AJ268" s="275"/>
      <c r="AK268" s="275"/>
      <c r="AL268" s="275"/>
      <c r="AM268" s="275"/>
      <c r="AN268" s="64"/>
      <c r="AO268" s="64"/>
      <c r="AP268" s="64"/>
      <c r="AQ268" s="64"/>
      <c r="AR268" s="310">
        <v>7198.7832749566269</v>
      </c>
      <c r="AS268" s="507">
        <f t="shared" si="334"/>
        <v>7219.6832749566265</v>
      </c>
      <c r="AT268" s="509">
        <f t="shared" si="335"/>
        <v>2.5920151438541494</v>
      </c>
      <c r="AU268" s="300">
        <v>2129.360533041468</v>
      </c>
      <c r="AV268" s="300">
        <v>72.241029289695234</v>
      </c>
      <c r="AW268" s="300">
        <v>259.95908030273068</v>
      </c>
      <c r="AX268" s="300">
        <v>3343.7271212490555</v>
      </c>
      <c r="AY268" s="300">
        <v>282.88257803892765</v>
      </c>
      <c r="AZ268" s="316">
        <v>806.72853164641288</v>
      </c>
      <c r="BA268" s="149"/>
      <c r="BB268" s="300">
        <v>298.53413816230716</v>
      </c>
      <c r="BC268" s="149"/>
      <c r="BD268" s="303"/>
      <c r="BE268" s="302">
        <v>5.3502632260291696</v>
      </c>
      <c r="BF268" s="303"/>
      <c r="BG268" s="303"/>
      <c r="BH268" s="149"/>
      <c r="BI268" s="149"/>
      <c r="BJ268" s="303"/>
      <c r="BK268" s="303"/>
      <c r="BL268" s="300"/>
      <c r="BM268" s="303">
        <v>20.9</v>
      </c>
      <c r="BN268" s="139"/>
      <c r="BO268" s="149"/>
      <c r="BP268" s="300"/>
      <c r="BQ268" s="149"/>
      <c r="BR268" s="149"/>
      <c r="BS268" s="149"/>
      <c r="BT268" s="138"/>
      <c r="BU268" s="149"/>
      <c r="BV268" s="149"/>
      <c r="BW268" s="149"/>
      <c r="BX268" s="149"/>
      <c r="BY268" s="138"/>
      <c r="BZ268" s="138"/>
      <c r="CA268" s="149"/>
      <c r="CB268" s="149"/>
      <c r="CC268" s="149"/>
      <c r="CD268" s="138"/>
      <c r="CE268" s="149"/>
      <c r="CF268" s="149"/>
      <c r="CG268" s="149"/>
      <c r="CH268" s="149"/>
      <c r="CI268" s="149"/>
      <c r="CJ268" s="149"/>
      <c r="CK268" s="149"/>
      <c r="CL268" s="139"/>
      <c r="CM268" s="149"/>
      <c r="CN268" s="302">
        <v>703.45220689655184</v>
      </c>
      <c r="CQ268" s="60"/>
      <c r="DA268" s="60"/>
      <c r="DB268" s="138"/>
      <c r="DC268" s="138"/>
      <c r="DD268" s="149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9"/>
      <c r="DT268" s="402">
        <f t="shared" si="344"/>
        <v>0</v>
      </c>
      <c r="DU268" s="100">
        <f t="shared" si="345"/>
        <v>0</v>
      </c>
      <c r="DV268" s="100">
        <f t="shared" si="346"/>
        <v>1</v>
      </c>
      <c r="DW268" s="100">
        <f t="shared" si="347"/>
        <v>0</v>
      </c>
      <c r="DX268" s="100">
        <f t="shared" si="348"/>
        <v>0</v>
      </c>
      <c r="DY268" s="229">
        <f t="shared" si="349"/>
        <v>0</v>
      </c>
      <c r="DZ268" s="100">
        <f t="shared" si="350"/>
        <v>0</v>
      </c>
      <c r="EA268" s="400">
        <f t="shared" si="351"/>
        <v>0</v>
      </c>
      <c r="EB268" s="402">
        <f t="shared" si="352"/>
        <v>1</v>
      </c>
      <c r="EC268" s="19">
        <f t="shared" si="353"/>
        <v>0</v>
      </c>
      <c r="ED268" s="19">
        <f t="shared" si="354"/>
        <v>1</v>
      </c>
      <c r="EE268" s="19">
        <f t="shared" si="355"/>
        <v>0</v>
      </c>
      <c r="EF268" s="402">
        <f t="shared" si="356"/>
        <v>0</v>
      </c>
      <c r="EG268" s="400">
        <f t="shared" si="357"/>
        <v>1</v>
      </c>
      <c r="EH268" s="400">
        <f t="shared" si="358"/>
        <v>0</v>
      </c>
      <c r="EI268" s="402">
        <f t="shared" si="359"/>
        <v>0</v>
      </c>
      <c r="EJ268" s="229">
        <f t="shared" si="360"/>
        <v>1</v>
      </c>
      <c r="EK268" s="398">
        <f t="shared" si="361"/>
        <v>2129.360533041468</v>
      </c>
      <c r="EL268" s="398">
        <f t="shared" si="362"/>
        <v>298.53413816230716</v>
      </c>
      <c r="EM268" s="398">
        <f t="shared" si="363"/>
        <v>72.241029289695234</v>
      </c>
      <c r="EN268" s="398">
        <f t="shared" si="364"/>
        <v>259.95908030273068</v>
      </c>
      <c r="EO268" s="398" t="str">
        <f t="shared" si="365"/>
        <v/>
      </c>
      <c r="EP268" s="398">
        <f t="shared" si="366"/>
        <v>5.3502632260291696</v>
      </c>
      <c r="EQ268" s="398">
        <f t="shared" si="367"/>
        <v>806.72853164641288</v>
      </c>
      <c r="ER268" s="398" t="str">
        <f t="shared" si="368"/>
        <v/>
      </c>
      <c r="ES268" s="398" t="str">
        <f t="shared" si="369"/>
        <v/>
      </c>
      <c r="ET268" s="398">
        <f t="shared" si="370"/>
        <v>282.88257803892765</v>
      </c>
      <c r="EU268" s="172">
        <f t="shared" si="371"/>
        <v>3343.7271212490555</v>
      </c>
      <c r="EV268" s="57">
        <f t="shared" si="372"/>
        <v>92.621968570473342</v>
      </c>
      <c r="EW268" s="57">
        <f t="shared" si="373"/>
        <v>7.6351441985244799</v>
      </c>
      <c r="EX268" s="57">
        <f t="shared" si="374"/>
        <v>5.9445405710508323</v>
      </c>
      <c r="EY268" s="57">
        <f t="shared" si="375"/>
        <v>12.972657333336526</v>
      </c>
      <c r="EZ268" s="57" t="str">
        <f t="shared" si="376"/>
        <v/>
      </c>
      <c r="FA268" s="57">
        <f t="shared" si="377"/>
        <v>0.28741677281918721</v>
      </c>
      <c r="FB268" s="57">
        <f t="shared" si="378"/>
        <v>13.221351582530355</v>
      </c>
      <c r="FC268" s="57" t="str">
        <f t="shared" si="379"/>
        <v/>
      </c>
      <c r="FD268" s="57" t="str">
        <f t="shared" si="380"/>
        <v/>
      </c>
      <c r="FE268" s="57">
        <f t="shared" si="381"/>
        <v>5.8895465673202194</v>
      </c>
      <c r="FF268" s="56">
        <f t="shared" si="382"/>
        <v>94.314363276705919</v>
      </c>
      <c r="FG268" s="59">
        <f t="shared" si="383"/>
        <v>77.532755092782807</v>
      </c>
      <c r="FH268" s="59">
        <f t="shared" si="384"/>
        <v>6.3912889606947241</v>
      </c>
      <c r="FI268" s="59">
        <f t="shared" si="385"/>
        <v>4.9761046471789543</v>
      </c>
      <c r="FJ268" s="59">
        <f t="shared" si="386"/>
        <v>10.859258116101103</v>
      </c>
      <c r="FK268" s="59" t="str">
        <f t="shared" si="387"/>
        <v/>
      </c>
      <c r="FL268" s="59">
        <f t="shared" si="388"/>
        <v>0.24059318324240356</v>
      </c>
      <c r="FM268" s="59">
        <f t="shared" si="389"/>
        <v>11.656443561376543</v>
      </c>
      <c r="FN268" s="59" t="str">
        <f t="shared" si="390"/>
        <v/>
      </c>
      <c r="FO268" s="59" t="str">
        <f t="shared" si="391"/>
        <v/>
      </c>
      <c r="FP268" s="59">
        <f t="shared" si="392"/>
        <v>5.1924469851310278</v>
      </c>
      <c r="FQ268" s="66">
        <f t="shared" si="393"/>
        <v>83.151109453492438</v>
      </c>
      <c r="FR268" s="331">
        <f t="shared" si="413"/>
        <v>2.5920151438541494</v>
      </c>
      <c r="FS268" s="331">
        <f t="shared" si="394"/>
        <v>2.5920151438541494</v>
      </c>
      <c r="FT268" s="400">
        <f t="shared" si="395"/>
        <v>0</v>
      </c>
      <c r="FU268" s="400">
        <f t="shared" si="396"/>
        <v>1</v>
      </c>
      <c r="FV268" s="400">
        <f t="shared" si="397"/>
        <v>0</v>
      </c>
      <c r="FW268" s="402">
        <f t="shared" si="398"/>
        <v>0</v>
      </c>
      <c r="FX268" s="222">
        <f t="shared" si="399"/>
        <v>77.532755092782807</v>
      </c>
      <c r="FY268" s="222">
        <f t="shared" si="400"/>
        <v>0</v>
      </c>
      <c r="FZ268" s="222">
        <f t="shared" si="401"/>
        <v>0</v>
      </c>
      <c r="GA268" s="221">
        <f t="shared" si="402"/>
        <v>83.151109453492438</v>
      </c>
      <c r="GB268" s="222">
        <f t="shared" si="403"/>
        <v>0</v>
      </c>
      <c r="GC268" s="222">
        <f t="shared" si="404"/>
        <v>0</v>
      </c>
      <c r="GD268" s="222">
        <f t="shared" si="405"/>
        <v>0</v>
      </c>
      <c r="GE268" s="222">
        <f t="shared" si="406"/>
        <v>0</v>
      </c>
      <c r="GF268" s="222">
        <f t="shared" si="407"/>
        <v>0</v>
      </c>
      <c r="GG268" s="398">
        <f t="shared" si="408"/>
        <v>0</v>
      </c>
      <c r="GH268" s="399">
        <f t="shared" si="409"/>
        <v>0</v>
      </c>
      <c r="GI268" s="398" t="str">
        <f t="shared" si="410"/>
        <v>Na</v>
      </c>
      <c r="GJ268" s="398" t="str">
        <f t="shared" si="411"/>
        <v>Cl</v>
      </c>
    </row>
    <row r="269" spans="1:192" s="2" customFormat="1">
      <c r="A269" s="402">
        <f t="shared" si="338"/>
        <v>264</v>
      </c>
      <c r="B269" s="64" t="s">
        <v>142</v>
      </c>
      <c r="C269" s="328" t="s">
        <v>450</v>
      </c>
      <c r="D269" s="328" t="s">
        <v>994</v>
      </c>
      <c r="E269" s="328"/>
      <c r="F269" s="400">
        <v>3526160</v>
      </c>
      <c r="G269" s="400">
        <v>5572680</v>
      </c>
      <c r="H269" s="409">
        <f t="shared" si="339"/>
        <v>526075.10600000003</v>
      </c>
      <c r="I269" s="405">
        <f t="shared" si="340"/>
        <v>5570890.7180000003</v>
      </c>
      <c r="J269" s="377">
        <v>150</v>
      </c>
      <c r="K269" s="377" t="s">
        <v>1354</v>
      </c>
      <c r="L269" s="407">
        <v>11.7</v>
      </c>
      <c r="M269" s="378"/>
      <c r="N269" s="391"/>
      <c r="O269" s="407"/>
      <c r="P269" s="407"/>
      <c r="Q269" s="116" t="s">
        <v>2846</v>
      </c>
      <c r="R269" s="383" t="s">
        <v>1507</v>
      </c>
      <c r="S269" s="382" t="s">
        <v>1345</v>
      </c>
      <c r="T269" s="499" t="str">
        <f t="shared" si="341"/>
        <v>-</v>
      </c>
      <c r="U269" s="499" t="str">
        <f t="shared" si="342"/>
        <v>M</v>
      </c>
      <c r="V269" s="499" t="str">
        <f t="shared" si="343"/>
        <v>-</v>
      </c>
      <c r="W269" s="499" t="str">
        <f t="shared" si="412"/>
        <v>-</v>
      </c>
      <c r="X269" s="529" t="str">
        <f t="shared" si="337"/>
        <v>Na</v>
      </c>
      <c r="Y269" s="530" t="str">
        <f t="shared" si="336"/>
        <v>Cl</v>
      </c>
      <c r="Z269" s="119" t="s">
        <v>1595</v>
      </c>
      <c r="AA269" s="51">
        <v>18443</v>
      </c>
      <c r="AB269" s="275">
        <v>3</v>
      </c>
      <c r="AC269" s="277" t="s">
        <v>722</v>
      </c>
      <c r="AD269" s="277" t="s">
        <v>1680</v>
      </c>
      <c r="AE269" s="295"/>
      <c r="AF269" s="275">
        <v>14.2</v>
      </c>
      <c r="AG269" s="153"/>
      <c r="AH269" s="275">
        <v>6.1</v>
      </c>
      <c r="AI269" s="274"/>
      <c r="AJ269" s="287">
        <v>1.002</v>
      </c>
      <c r="AK269" s="274">
        <v>20</v>
      </c>
      <c r="AL269" s="275"/>
      <c r="AM269" s="391">
        <v>0.25</v>
      </c>
      <c r="AN269" s="64"/>
      <c r="AO269" s="64"/>
      <c r="AP269" s="64"/>
      <c r="AQ269" s="64"/>
      <c r="AR269" s="310">
        <v>4414.42</v>
      </c>
      <c r="AS269" s="507">
        <f t="shared" si="334"/>
        <v>4426.32</v>
      </c>
      <c r="AT269" s="509">
        <f t="shared" si="335"/>
        <v>3.6931503655719337E-2</v>
      </c>
      <c r="AU269" s="300">
        <v>1395</v>
      </c>
      <c r="AV269" s="301">
        <v>32.1</v>
      </c>
      <c r="AW269" s="301">
        <v>94</v>
      </c>
      <c r="AX269" s="303">
        <v>2008</v>
      </c>
      <c r="AY269" s="301">
        <v>247.1</v>
      </c>
      <c r="AZ269" s="317">
        <v>502.1</v>
      </c>
      <c r="BA269" s="149"/>
      <c r="BB269" s="301">
        <v>100</v>
      </c>
      <c r="BC269" s="149"/>
      <c r="BD269" s="303">
        <v>0</v>
      </c>
      <c r="BE269" s="302">
        <v>1.08</v>
      </c>
      <c r="BF269" s="302">
        <v>0.04</v>
      </c>
      <c r="BG269" s="303"/>
      <c r="BH269" s="149"/>
      <c r="BI269" s="149"/>
      <c r="BJ269" s="300">
        <v>35</v>
      </c>
      <c r="BK269" s="303">
        <v>0</v>
      </c>
      <c r="BL269" s="303"/>
      <c r="BM269" s="301">
        <v>11.9</v>
      </c>
      <c r="BN269" s="139"/>
      <c r="BO269" s="149"/>
      <c r="BP269" s="300"/>
      <c r="BQ269" s="149"/>
      <c r="BR269" s="149"/>
      <c r="BS269" s="149"/>
      <c r="BT269" s="138"/>
      <c r="BU269" s="149"/>
      <c r="BV269" s="149"/>
      <c r="BW269" s="149"/>
      <c r="BX269" s="149"/>
      <c r="BY269" s="138"/>
      <c r="BZ269" s="138"/>
      <c r="CA269" s="149"/>
      <c r="CB269" s="149"/>
      <c r="CC269" s="149"/>
      <c r="CD269" s="138"/>
      <c r="CE269" s="149"/>
      <c r="CF269" s="149"/>
      <c r="CG269" s="149"/>
      <c r="CH269" s="149"/>
      <c r="CI269" s="149"/>
      <c r="CJ269" s="149"/>
      <c r="CK269" s="149"/>
      <c r="CL269" s="139"/>
      <c r="CM269" s="149"/>
      <c r="CN269" s="303">
        <v>509</v>
      </c>
      <c r="CQ269" s="60"/>
      <c r="DA269" s="60"/>
      <c r="DB269" s="138"/>
      <c r="DC269" s="138"/>
      <c r="DD269" s="149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9"/>
      <c r="DT269" s="402">
        <f t="shared" si="344"/>
        <v>0</v>
      </c>
      <c r="DU269" s="100">
        <f t="shared" si="345"/>
        <v>0</v>
      </c>
      <c r="DV269" s="100">
        <f t="shared" si="346"/>
        <v>1</v>
      </c>
      <c r="DW269" s="100">
        <f t="shared" si="347"/>
        <v>0</v>
      </c>
      <c r="DX269" s="100">
        <f t="shared" si="348"/>
        <v>0</v>
      </c>
      <c r="DY269" s="229">
        <f t="shared" si="349"/>
        <v>0</v>
      </c>
      <c r="DZ269" s="100">
        <f t="shared" si="350"/>
        <v>1</v>
      </c>
      <c r="EA269" s="400">
        <f t="shared" si="351"/>
        <v>0</v>
      </c>
      <c r="EB269" s="402">
        <f t="shared" si="352"/>
        <v>0</v>
      </c>
      <c r="EC269" s="19">
        <f t="shared" si="353"/>
        <v>0</v>
      </c>
      <c r="ED269" s="19">
        <f t="shared" si="354"/>
        <v>1</v>
      </c>
      <c r="EE269" s="19">
        <f t="shared" si="355"/>
        <v>0</v>
      </c>
      <c r="EF269" s="402">
        <f t="shared" si="356"/>
        <v>0</v>
      </c>
      <c r="EG269" s="400">
        <f t="shared" si="357"/>
        <v>1</v>
      </c>
      <c r="EH269" s="400">
        <f t="shared" si="358"/>
        <v>0</v>
      </c>
      <c r="EI269" s="402">
        <f t="shared" si="359"/>
        <v>0</v>
      </c>
      <c r="EJ269" s="229">
        <f t="shared" si="360"/>
        <v>1</v>
      </c>
      <c r="EK269" s="398">
        <f t="shared" si="361"/>
        <v>1395</v>
      </c>
      <c r="EL269" s="398">
        <f t="shared" si="362"/>
        <v>100</v>
      </c>
      <c r="EM269" s="398">
        <f t="shared" si="363"/>
        <v>32.1</v>
      </c>
      <c r="EN269" s="398">
        <f t="shared" si="364"/>
        <v>94</v>
      </c>
      <c r="EO269" s="398">
        <f t="shared" si="365"/>
        <v>0.04</v>
      </c>
      <c r="EP269" s="398">
        <f t="shared" si="366"/>
        <v>1.08</v>
      </c>
      <c r="EQ269" s="398">
        <f t="shared" si="367"/>
        <v>502.1</v>
      </c>
      <c r="ER269" s="398" t="str">
        <f t="shared" si="368"/>
        <v/>
      </c>
      <c r="ES269" s="398">
        <f t="shared" si="369"/>
        <v>35</v>
      </c>
      <c r="ET269" s="398">
        <f t="shared" si="370"/>
        <v>247.1</v>
      </c>
      <c r="EU269" s="172">
        <f t="shared" si="371"/>
        <v>2008</v>
      </c>
      <c r="EV269" s="57">
        <f t="shared" si="372"/>
        <v>60.679083767583883</v>
      </c>
      <c r="EW269" s="57">
        <f t="shared" si="373"/>
        <v>2.5575447570332481</v>
      </c>
      <c r="EX269" s="57">
        <f t="shared" si="374"/>
        <v>2.6414318041555238</v>
      </c>
      <c r="EY269" s="57">
        <f t="shared" si="375"/>
        <v>4.6908528369679123</v>
      </c>
      <c r="EZ269" s="57">
        <f t="shared" si="376"/>
        <v>1.458656212963807E-3</v>
      </c>
      <c r="FA269" s="57">
        <f t="shared" si="377"/>
        <v>5.8017727639000809E-2</v>
      </c>
      <c r="FB269" s="57">
        <f t="shared" si="378"/>
        <v>8.2288407675881032</v>
      </c>
      <c r="FC269" s="57" t="str">
        <f t="shared" si="379"/>
        <v/>
      </c>
      <c r="FD269" s="57">
        <f t="shared" si="380"/>
        <v>0.56447151757361114</v>
      </c>
      <c r="FE269" s="57">
        <f t="shared" si="381"/>
        <v>5.1445619835398997</v>
      </c>
      <c r="FF269" s="56">
        <f t="shared" si="382"/>
        <v>56.638366287761251</v>
      </c>
      <c r="FG269" s="59">
        <f t="shared" si="383"/>
        <v>85.913163466621839</v>
      </c>
      <c r="FH269" s="59">
        <f t="shared" si="384"/>
        <v>3.6211285197681575</v>
      </c>
      <c r="FI269" s="59">
        <f t="shared" si="385"/>
        <v>3.7399009392686389</v>
      </c>
      <c r="FJ269" s="59">
        <f t="shared" si="386"/>
        <v>6.6415967670821336</v>
      </c>
      <c r="FK269" s="59">
        <f t="shared" si="387"/>
        <v>2.0652548108004007E-3</v>
      </c>
      <c r="FL269" s="59">
        <f t="shared" si="388"/>
        <v>8.214505244843931E-2</v>
      </c>
      <c r="FM269" s="59">
        <f t="shared" si="389"/>
        <v>11.659505667498415</v>
      </c>
      <c r="FN269" s="59" t="str">
        <f t="shared" si="390"/>
        <v/>
      </c>
      <c r="FO269" s="59">
        <f t="shared" si="391"/>
        <v>0.79980389026533505</v>
      </c>
      <c r="FP269" s="59">
        <f t="shared" si="392"/>
        <v>7.289368125841321</v>
      </c>
      <c r="FQ269" s="66">
        <f t="shared" si="393"/>
        <v>80.251322316394919</v>
      </c>
      <c r="FR269" s="331">
        <f t="shared" si="413"/>
        <v>3.6931503655719337E-2</v>
      </c>
      <c r="FS269" s="331">
        <f t="shared" si="394"/>
        <v>3.6931503655719337E-2</v>
      </c>
      <c r="FT269" s="400">
        <f t="shared" si="395"/>
        <v>0</v>
      </c>
      <c r="FU269" s="400">
        <f t="shared" si="396"/>
        <v>1</v>
      </c>
      <c r="FV269" s="400">
        <f t="shared" si="397"/>
        <v>0</v>
      </c>
      <c r="FW269" s="402">
        <f t="shared" si="398"/>
        <v>0</v>
      </c>
      <c r="FX269" s="222">
        <f t="shared" si="399"/>
        <v>85.913163466621839</v>
      </c>
      <c r="FY269" s="222">
        <f t="shared" si="400"/>
        <v>0</v>
      </c>
      <c r="FZ269" s="222">
        <f t="shared" si="401"/>
        <v>0</v>
      </c>
      <c r="GA269" s="221">
        <f t="shared" si="402"/>
        <v>80.251322316394919</v>
      </c>
      <c r="GB269" s="222">
        <f t="shared" si="403"/>
        <v>0</v>
      </c>
      <c r="GC269" s="222">
        <f t="shared" si="404"/>
        <v>0</v>
      </c>
      <c r="GD269" s="222">
        <f t="shared" si="405"/>
        <v>0</v>
      </c>
      <c r="GE269" s="222">
        <f t="shared" si="406"/>
        <v>0</v>
      </c>
      <c r="GF269" s="222">
        <f t="shared" si="407"/>
        <v>0</v>
      </c>
      <c r="GG269" s="398">
        <f t="shared" si="408"/>
        <v>0</v>
      </c>
      <c r="GH269" s="399">
        <f t="shared" si="409"/>
        <v>0</v>
      </c>
      <c r="GI269" s="398" t="str">
        <f t="shared" si="410"/>
        <v>Na</v>
      </c>
      <c r="GJ269" s="398" t="str">
        <f t="shared" si="411"/>
        <v>Cl</v>
      </c>
    </row>
    <row r="270" spans="1:192" s="2" customFormat="1">
      <c r="A270" s="402">
        <f t="shared" si="338"/>
        <v>265</v>
      </c>
      <c r="B270" s="64" t="s">
        <v>142</v>
      </c>
      <c r="C270" s="328" t="s">
        <v>450</v>
      </c>
      <c r="D270" s="328" t="s">
        <v>994</v>
      </c>
      <c r="E270" s="328"/>
      <c r="F270" s="400">
        <v>3526160</v>
      </c>
      <c r="G270" s="400">
        <v>5572680</v>
      </c>
      <c r="H270" s="409">
        <f t="shared" si="339"/>
        <v>526075.10600000003</v>
      </c>
      <c r="I270" s="405">
        <f t="shared" si="340"/>
        <v>5570890.7180000003</v>
      </c>
      <c r="J270" s="377">
        <v>150</v>
      </c>
      <c r="K270" s="377" t="s">
        <v>1354</v>
      </c>
      <c r="L270" s="407">
        <v>11.7</v>
      </c>
      <c r="M270" s="378"/>
      <c r="N270" s="391"/>
      <c r="O270" s="407"/>
      <c r="P270" s="407"/>
      <c r="Q270" s="116" t="s">
        <v>2846</v>
      </c>
      <c r="R270" s="383" t="s">
        <v>1507</v>
      </c>
      <c r="S270" s="382" t="s">
        <v>1345</v>
      </c>
      <c r="T270" s="499" t="str">
        <f t="shared" si="341"/>
        <v>-</v>
      </c>
      <c r="U270" s="499" t="str">
        <f t="shared" si="342"/>
        <v>M</v>
      </c>
      <c r="V270" s="499" t="str">
        <f t="shared" si="343"/>
        <v>-</v>
      </c>
      <c r="W270" s="499" t="str">
        <f t="shared" si="412"/>
        <v>-</v>
      </c>
      <c r="X270" s="529" t="str">
        <f t="shared" si="337"/>
        <v>Na</v>
      </c>
      <c r="Y270" s="530" t="str">
        <f t="shared" si="336"/>
        <v>Cl</v>
      </c>
      <c r="Z270" s="119"/>
      <c r="AA270" s="51">
        <v>20999</v>
      </c>
      <c r="AB270" s="275">
        <v>4</v>
      </c>
      <c r="AC270" s="277" t="s">
        <v>722</v>
      </c>
      <c r="AD270" s="276" t="s">
        <v>1681</v>
      </c>
      <c r="AE270" s="294"/>
      <c r="AF270" s="283">
        <v>13</v>
      </c>
      <c r="AG270" s="153"/>
      <c r="AH270" s="275">
        <v>6.1</v>
      </c>
      <c r="AI270" s="274"/>
      <c r="AJ270" s="275">
        <v>1.0019</v>
      </c>
      <c r="AK270" s="275">
        <v>20</v>
      </c>
      <c r="AL270" s="275"/>
      <c r="AM270" s="275">
        <v>0.17</v>
      </c>
      <c r="AN270" s="64"/>
      <c r="AO270" s="64"/>
      <c r="AP270" s="64"/>
      <c r="AQ270" s="64"/>
      <c r="AR270" s="310">
        <v>4739.8099999999995</v>
      </c>
      <c r="AS270" s="507">
        <f t="shared" si="334"/>
        <v>4757.0499999999993</v>
      </c>
      <c r="AT270" s="509">
        <f t="shared" si="335"/>
        <v>9.93731097716208E-3</v>
      </c>
      <c r="AU270" s="300">
        <v>1494</v>
      </c>
      <c r="AV270" s="301">
        <v>37.299999999999997</v>
      </c>
      <c r="AW270" s="301">
        <v>115.8</v>
      </c>
      <c r="AX270" s="300">
        <v>2274</v>
      </c>
      <c r="AY270" s="301">
        <v>256.2</v>
      </c>
      <c r="AZ270" s="317">
        <v>430.9</v>
      </c>
      <c r="BA270" s="149"/>
      <c r="BB270" s="303">
        <v>112.7</v>
      </c>
      <c r="BC270" s="149"/>
      <c r="BD270" s="301">
        <v>0.3</v>
      </c>
      <c r="BE270" s="302">
        <v>1.87</v>
      </c>
      <c r="BF270" s="302">
        <v>0.11</v>
      </c>
      <c r="BG270" s="303"/>
      <c r="BH270" s="149"/>
      <c r="BI270" s="149"/>
      <c r="BJ270" s="301">
        <v>16.600000000000001</v>
      </c>
      <c r="BK270" s="302">
        <v>0.03</v>
      </c>
      <c r="BL270" s="303"/>
      <c r="BM270" s="303">
        <v>17.239999999999998</v>
      </c>
      <c r="BN270" s="139"/>
      <c r="BO270" s="149"/>
      <c r="BP270" s="300"/>
      <c r="BQ270" s="149"/>
      <c r="BR270" s="149"/>
      <c r="BS270" s="149"/>
      <c r="BT270" s="138"/>
      <c r="BU270" s="149"/>
      <c r="BV270" s="149"/>
      <c r="BW270" s="149"/>
      <c r="BX270" s="149"/>
      <c r="BY270" s="138"/>
      <c r="BZ270" s="138"/>
      <c r="CA270" s="149"/>
      <c r="CB270" s="149"/>
      <c r="CC270" s="149"/>
      <c r="CD270" s="138"/>
      <c r="CE270" s="149"/>
      <c r="CF270" s="149"/>
      <c r="CG270" s="149"/>
      <c r="CH270" s="149"/>
      <c r="CI270" s="149"/>
      <c r="CJ270" s="149"/>
      <c r="CK270" s="149"/>
      <c r="CL270" s="139"/>
      <c r="CM270" s="149"/>
      <c r="CN270" s="303">
        <v>617.79999999999995</v>
      </c>
      <c r="CQ270" s="60"/>
      <c r="DA270" s="60"/>
      <c r="DB270" s="138"/>
      <c r="DC270" s="138"/>
      <c r="DD270" s="149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9"/>
      <c r="DT270" s="402">
        <f t="shared" si="344"/>
        <v>0</v>
      </c>
      <c r="DU270" s="100">
        <f t="shared" si="345"/>
        <v>0</v>
      </c>
      <c r="DV270" s="100">
        <f t="shared" si="346"/>
        <v>1</v>
      </c>
      <c r="DW270" s="100">
        <f t="shared" si="347"/>
        <v>0</v>
      </c>
      <c r="DX270" s="100">
        <f t="shared" si="348"/>
        <v>0</v>
      </c>
      <c r="DY270" s="229">
        <f t="shared" si="349"/>
        <v>0</v>
      </c>
      <c r="DZ270" s="100">
        <f t="shared" si="350"/>
        <v>1</v>
      </c>
      <c r="EA270" s="400">
        <f t="shared" si="351"/>
        <v>0</v>
      </c>
      <c r="EB270" s="402">
        <f t="shared" si="352"/>
        <v>0</v>
      </c>
      <c r="EC270" s="19">
        <f t="shared" si="353"/>
        <v>0</v>
      </c>
      <c r="ED270" s="19">
        <f t="shared" si="354"/>
        <v>1</v>
      </c>
      <c r="EE270" s="19">
        <f t="shared" si="355"/>
        <v>0</v>
      </c>
      <c r="EF270" s="402">
        <f t="shared" si="356"/>
        <v>0</v>
      </c>
      <c r="EG270" s="400">
        <f t="shared" si="357"/>
        <v>1</v>
      </c>
      <c r="EH270" s="400">
        <f t="shared" si="358"/>
        <v>0</v>
      </c>
      <c r="EI270" s="402">
        <f t="shared" si="359"/>
        <v>0</v>
      </c>
      <c r="EJ270" s="229">
        <f t="shared" si="360"/>
        <v>1</v>
      </c>
      <c r="EK270" s="398">
        <f t="shared" si="361"/>
        <v>1494</v>
      </c>
      <c r="EL270" s="398">
        <f t="shared" si="362"/>
        <v>112.7</v>
      </c>
      <c r="EM270" s="398">
        <f t="shared" si="363"/>
        <v>37.299999999999997</v>
      </c>
      <c r="EN270" s="398">
        <f t="shared" si="364"/>
        <v>115.8</v>
      </c>
      <c r="EO270" s="398">
        <f t="shared" si="365"/>
        <v>0.11</v>
      </c>
      <c r="EP270" s="398">
        <f t="shared" si="366"/>
        <v>1.87</v>
      </c>
      <c r="EQ270" s="398">
        <f t="shared" si="367"/>
        <v>430.9</v>
      </c>
      <c r="ER270" s="398" t="str">
        <f t="shared" si="368"/>
        <v/>
      </c>
      <c r="ES270" s="398">
        <f t="shared" si="369"/>
        <v>16.600000000000001</v>
      </c>
      <c r="ET270" s="398">
        <f t="shared" si="370"/>
        <v>256.2</v>
      </c>
      <c r="EU270" s="172">
        <f t="shared" si="371"/>
        <v>2274</v>
      </c>
      <c r="EV270" s="57">
        <f t="shared" si="372"/>
        <v>64.985341325283386</v>
      </c>
      <c r="EW270" s="57">
        <f t="shared" si="373"/>
        <v>2.8823529411764706</v>
      </c>
      <c r="EX270" s="57">
        <f t="shared" si="374"/>
        <v>3.0693272989096894</v>
      </c>
      <c r="EY270" s="57">
        <f t="shared" si="375"/>
        <v>5.7787314736264275</v>
      </c>
      <c r="EZ270" s="57">
        <f t="shared" si="376"/>
        <v>4.0113045856504694E-3</v>
      </c>
      <c r="FA270" s="57">
        <f t="shared" si="377"/>
        <v>0.10045662100456622</v>
      </c>
      <c r="FB270" s="57">
        <f t="shared" si="378"/>
        <v>7.0619547635007232</v>
      </c>
      <c r="FC270" s="57" t="str">
        <f t="shared" si="379"/>
        <v/>
      </c>
      <c r="FD270" s="57">
        <f t="shared" si="380"/>
        <v>0.26772077690634127</v>
      </c>
      <c r="FE270" s="57">
        <f t="shared" si="381"/>
        <v>5.3340217733019921</v>
      </c>
      <c r="FF270" s="56">
        <f t="shared" si="382"/>
        <v>64.141257439426838</v>
      </c>
      <c r="FG270" s="59">
        <f t="shared" si="383"/>
        <v>84.594056759145985</v>
      </c>
      <c r="FH270" s="59">
        <f t="shared" si="384"/>
        <v>3.752075827151323</v>
      </c>
      <c r="FI270" s="59">
        <f t="shared" si="385"/>
        <v>3.9954679384802052</v>
      </c>
      <c r="FJ270" s="59">
        <f t="shared" si="386"/>
        <v>7.5224093358054782</v>
      </c>
      <c r="FK270" s="59">
        <f t="shared" si="387"/>
        <v>5.2216780104025803E-3</v>
      </c>
      <c r="FL270" s="59">
        <f t="shared" si="388"/>
        <v>0.13076846140663451</v>
      </c>
      <c r="FM270" s="59">
        <f t="shared" si="389"/>
        <v>9.1946604046562346</v>
      </c>
      <c r="FN270" s="59" t="str">
        <f t="shared" si="390"/>
        <v/>
      </c>
      <c r="FO270" s="59">
        <f t="shared" si="391"/>
        <v>0.34857227345142133</v>
      </c>
      <c r="FP270" s="59">
        <f t="shared" si="392"/>
        <v>6.9448928007918758</v>
      </c>
      <c r="FQ270" s="66">
        <f t="shared" si="393"/>
        <v>83.511874521100466</v>
      </c>
      <c r="FR270" s="331">
        <f t="shared" si="413"/>
        <v>9.93731097716208E-3</v>
      </c>
      <c r="FS270" s="331">
        <f t="shared" si="394"/>
        <v>9.93731097716208E-3</v>
      </c>
      <c r="FT270" s="400">
        <f t="shared" si="395"/>
        <v>0</v>
      </c>
      <c r="FU270" s="400">
        <f t="shared" si="396"/>
        <v>1</v>
      </c>
      <c r="FV270" s="400">
        <f t="shared" si="397"/>
        <v>0</v>
      </c>
      <c r="FW270" s="402">
        <f t="shared" si="398"/>
        <v>0</v>
      </c>
      <c r="FX270" s="222">
        <f t="shared" si="399"/>
        <v>84.594056759145985</v>
      </c>
      <c r="FY270" s="222">
        <f t="shared" si="400"/>
        <v>0</v>
      </c>
      <c r="FZ270" s="222">
        <f t="shared" si="401"/>
        <v>0</v>
      </c>
      <c r="GA270" s="221">
        <f t="shared" si="402"/>
        <v>83.511874521100466</v>
      </c>
      <c r="GB270" s="222">
        <f t="shared" si="403"/>
        <v>0</v>
      </c>
      <c r="GC270" s="222">
        <f t="shared" si="404"/>
        <v>0</v>
      </c>
      <c r="GD270" s="222">
        <f t="shared" si="405"/>
        <v>0</v>
      </c>
      <c r="GE270" s="222">
        <f t="shared" si="406"/>
        <v>0</v>
      </c>
      <c r="GF270" s="222">
        <f t="shared" si="407"/>
        <v>0</v>
      </c>
      <c r="GG270" s="398">
        <f t="shared" si="408"/>
        <v>0</v>
      </c>
      <c r="GH270" s="399">
        <f t="shared" si="409"/>
        <v>0</v>
      </c>
      <c r="GI270" s="398" t="str">
        <f t="shared" si="410"/>
        <v>Na</v>
      </c>
      <c r="GJ270" s="398" t="str">
        <f t="shared" si="411"/>
        <v>Cl</v>
      </c>
    </row>
    <row r="271" spans="1:192" s="2" customFormat="1">
      <c r="A271" s="402">
        <f t="shared" si="338"/>
        <v>266</v>
      </c>
      <c r="B271" s="64" t="s">
        <v>142</v>
      </c>
      <c r="C271" s="328" t="s">
        <v>489</v>
      </c>
      <c r="D271" s="328"/>
      <c r="E271" s="328"/>
      <c r="F271" s="400">
        <v>3526650</v>
      </c>
      <c r="G271" s="400">
        <v>5572800</v>
      </c>
      <c r="H271" s="409">
        <f t="shared" si="339"/>
        <v>526564.90999999992</v>
      </c>
      <c r="I271" s="405">
        <f t="shared" si="340"/>
        <v>5571010.6699999999</v>
      </c>
      <c r="J271" s="377">
        <v>150</v>
      </c>
      <c r="K271" s="377" t="s">
        <v>1355</v>
      </c>
      <c r="L271" s="407">
        <v>46.7</v>
      </c>
      <c r="M271" s="378"/>
      <c r="N271" s="391"/>
      <c r="O271" s="407"/>
      <c r="P271" s="407"/>
      <c r="Q271" s="116" t="s">
        <v>1361</v>
      </c>
      <c r="R271" s="383" t="s">
        <v>2893</v>
      </c>
      <c r="S271" s="382" t="s">
        <v>1346</v>
      </c>
      <c r="T271" s="499" t="str">
        <f t="shared" si="341"/>
        <v>-</v>
      </c>
      <c r="U271" s="499" t="str">
        <f t="shared" si="342"/>
        <v>-</v>
      </c>
      <c r="V271" s="499" t="str">
        <f t="shared" si="343"/>
        <v>B</v>
      </c>
      <c r="W271" s="499" t="str">
        <f t="shared" si="412"/>
        <v>-</v>
      </c>
      <c r="X271" s="529" t="str">
        <f t="shared" si="337"/>
        <v>Na</v>
      </c>
      <c r="Y271" s="530" t="str">
        <f t="shared" si="336"/>
        <v>Cl</v>
      </c>
      <c r="Z271" s="119"/>
      <c r="AA271" s="51">
        <v>3707</v>
      </c>
      <c r="AB271" s="275">
        <v>1</v>
      </c>
      <c r="AC271" s="277" t="s">
        <v>727</v>
      </c>
      <c r="AD271" s="276" t="s">
        <v>1682</v>
      </c>
      <c r="AE271" s="294"/>
      <c r="AF271" s="392" t="s">
        <v>3116</v>
      </c>
      <c r="AG271" s="153"/>
      <c r="AH271" s="275"/>
      <c r="AI271" s="274"/>
      <c r="AJ271" s="275">
        <v>1.0194000000000001</v>
      </c>
      <c r="AK271" s="275">
        <v>15</v>
      </c>
      <c r="AL271" s="275"/>
      <c r="AM271" s="275"/>
      <c r="AN271" s="64"/>
      <c r="AO271" s="64"/>
      <c r="AP271" s="64"/>
      <c r="AQ271" s="64">
        <v>25428</v>
      </c>
      <c r="AR271" s="310"/>
      <c r="AS271" s="507">
        <f t="shared" si="334"/>
        <v>23575.3</v>
      </c>
      <c r="AT271" s="512">
        <f t="shared" si="335"/>
        <v>-3.3219007567105918</v>
      </c>
      <c r="AU271" s="300">
        <v>6794</v>
      </c>
      <c r="AV271" s="301">
        <v>430</v>
      </c>
      <c r="AW271" s="301">
        <v>1171</v>
      </c>
      <c r="AX271" s="300">
        <v>14052</v>
      </c>
      <c r="AY271" s="301">
        <v>1065</v>
      </c>
      <c r="AZ271" s="514">
        <v>0</v>
      </c>
      <c r="BA271" s="149"/>
      <c r="BB271" s="303"/>
      <c r="BC271" s="149"/>
      <c r="BD271" s="301"/>
      <c r="BE271" s="302">
        <v>42</v>
      </c>
      <c r="BF271" s="302">
        <v>0.5</v>
      </c>
      <c r="BG271" s="303"/>
      <c r="BH271" s="149"/>
      <c r="BI271" s="149"/>
      <c r="BJ271" s="301"/>
      <c r="BK271" s="302"/>
      <c r="BL271" s="303"/>
      <c r="BM271" s="303">
        <v>20.8</v>
      </c>
      <c r="BN271" s="139"/>
      <c r="BO271" s="149"/>
      <c r="BP271" s="300"/>
      <c r="BQ271" s="149"/>
      <c r="BR271" s="149"/>
      <c r="BS271" s="149"/>
      <c r="BT271" s="138"/>
      <c r="BU271" s="149"/>
      <c r="BV271" s="149"/>
      <c r="BW271" s="149"/>
      <c r="BX271" s="149"/>
      <c r="BY271" s="138"/>
      <c r="BZ271" s="138"/>
      <c r="CA271" s="149"/>
      <c r="CB271" s="149"/>
      <c r="CC271" s="149"/>
      <c r="CD271" s="138"/>
      <c r="CE271" s="149"/>
      <c r="CF271" s="149"/>
      <c r="CG271" s="149"/>
      <c r="CH271" s="149"/>
      <c r="CI271" s="149"/>
      <c r="CJ271" s="149"/>
      <c r="CK271" s="149"/>
      <c r="CL271" s="139"/>
      <c r="CM271" s="149"/>
      <c r="CN271" s="143" t="s">
        <v>3116</v>
      </c>
      <c r="CQ271" s="60"/>
      <c r="DA271" s="60"/>
      <c r="DB271" s="138"/>
      <c r="DC271" s="138"/>
      <c r="DD271" s="149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9"/>
      <c r="DT271" s="402">
        <f t="shared" si="344"/>
        <v>1</v>
      </c>
      <c r="DU271" s="100">
        <f t="shared" si="345"/>
        <v>0</v>
      </c>
      <c r="DV271" s="100">
        <f t="shared" si="346"/>
        <v>1</v>
      </c>
      <c r="DW271" s="100">
        <f t="shared" si="347"/>
        <v>0</v>
      </c>
      <c r="DX271" s="100">
        <f t="shared" si="348"/>
        <v>0</v>
      </c>
      <c r="DY271" s="229">
        <f t="shared" si="349"/>
        <v>0</v>
      </c>
      <c r="DZ271" s="100">
        <f t="shared" si="350"/>
        <v>0</v>
      </c>
      <c r="EA271" s="400">
        <f t="shared" si="351"/>
        <v>0</v>
      </c>
      <c r="EB271" s="402">
        <f t="shared" si="352"/>
        <v>1</v>
      </c>
      <c r="EC271" s="19">
        <f t="shared" si="353"/>
        <v>0</v>
      </c>
      <c r="ED271" s="19">
        <f t="shared" si="354"/>
        <v>0</v>
      </c>
      <c r="EE271" s="19">
        <f t="shared" si="355"/>
        <v>1</v>
      </c>
      <c r="EF271" s="402">
        <f t="shared" si="356"/>
        <v>0</v>
      </c>
      <c r="EG271" s="400">
        <f t="shared" si="357"/>
        <v>0</v>
      </c>
      <c r="EH271" s="400">
        <f t="shared" si="358"/>
        <v>0</v>
      </c>
      <c r="EI271" s="402">
        <f t="shared" si="359"/>
        <v>1</v>
      </c>
      <c r="EJ271" s="229">
        <f t="shared" si="360"/>
        <v>1</v>
      </c>
      <c r="EK271" s="398">
        <f t="shared" si="361"/>
        <v>6794</v>
      </c>
      <c r="EL271" s="398" t="str">
        <f t="shared" si="362"/>
        <v/>
      </c>
      <c r="EM271" s="398">
        <f t="shared" si="363"/>
        <v>430</v>
      </c>
      <c r="EN271" s="398">
        <f t="shared" si="364"/>
        <v>1171</v>
      </c>
      <c r="EO271" s="398">
        <f t="shared" si="365"/>
        <v>0.5</v>
      </c>
      <c r="EP271" s="398">
        <f t="shared" si="366"/>
        <v>42</v>
      </c>
      <c r="EQ271" s="398">
        <f t="shared" si="367"/>
        <v>0</v>
      </c>
      <c r="ER271" s="398" t="str">
        <f t="shared" si="368"/>
        <v/>
      </c>
      <c r="ES271" s="398" t="str">
        <f t="shared" si="369"/>
        <v/>
      </c>
      <c r="ET271" s="398">
        <f t="shared" si="370"/>
        <v>1065</v>
      </c>
      <c r="EU271" s="172">
        <f t="shared" si="371"/>
        <v>14052</v>
      </c>
      <c r="EV271" s="57">
        <f t="shared" si="372"/>
        <v>295.52236209101426</v>
      </c>
      <c r="EW271" s="57" t="str">
        <f t="shared" si="373"/>
        <v/>
      </c>
      <c r="EX271" s="57">
        <f t="shared" si="374"/>
        <v>35.383665912363718</v>
      </c>
      <c r="EY271" s="57">
        <f t="shared" si="375"/>
        <v>58.436049703078993</v>
      </c>
      <c r="EZ271" s="57">
        <f t="shared" si="376"/>
        <v>1.8233202662047587E-2</v>
      </c>
      <c r="FA271" s="57">
        <f t="shared" si="377"/>
        <v>2.2562449637389204</v>
      </c>
      <c r="FB271" s="57">
        <f t="shared" si="378"/>
        <v>0</v>
      </c>
      <c r="FC271" s="57" t="str">
        <f t="shared" si="379"/>
        <v/>
      </c>
      <c r="FD271" s="57" t="str">
        <f t="shared" si="380"/>
        <v/>
      </c>
      <c r="FE271" s="57">
        <f t="shared" si="381"/>
        <v>22.173041329299853</v>
      </c>
      <c r="FF271" s="56">
        <f t="shared" si="382"/>
        <v>396.35573858347664</v>
      </c>
      <c r="FG271" s="59">
        <f t="shared" si="383"/>
        <v>75.462172796126225</v>
      </c>
      <c r="FH271" s="59" t="str">
        <f t="shared" si="384"/>
        <v/>
      </c>
      <c r="FI271" s="59">
        <f t="shared" si="385"/>
        <v>9.0352834633097991</v>
      </c>
      <c r="FJ271" s="59">
        <f t="shared" si="386"/>
        <v>14.92175160287422</v>
      </c>
      <c r="FK271" s="59">
        <f t="shared" si="387"/>
        <v>4.6558814709476105E-3</v>
      </c>
      <c r="FL271" s="59">
        <f t="shared" si="388"/>
        <v>0.57613625621880804</v>
      </c>
      <c r="FM271" s="59">
        <f t="shared" si="389"/>
        <v>0</v>
      </c>
      <c r="FN271" s="59" t="str">
        <f t="shared" si="390"/>
        <v/>
      </c>
      <c r="FO271" s="59" t="str">
        <f t="shared" si="391"/>
        <v/>
      </c>
      <c r="FP271" s="59">
        <f t="shared" si="392"/>
        <v>5.2978534317092425</v>
      </c>
      <c r="FQ271" s="66">
        <f t="shared" si="393"/>
        <v>94.702146568290758</v>
      </c>
      <c r="FR271" s="331">
        <f t="shared" si="413"/>
        <v>-3.3219007567105918</v>
      </c>
      <c r="FS271" s="331">
        <f t="shared" si="394"/>
        <v>3.3219007567105918</v>
      </c>
      <c r="FT271" s="400">
        <f t="shared" si="395"/>
        <v>0</v>
      </c>
      <c r="FU271" s="400">
        <f t="shared" si="396"/>
        <v>1</v>
      </c>
      <c r="FV271" s="400">
        <f t="shared" si="397"/>
        <v>0</v>
      </c>
      <c r="FW271" s="402">
        <f t="shared" si="398"/>
        <v>0</v>
      </c>
      <c r="FX271" s="222">
        <f t="shared" si="399"/>
        <v>75.462172796126225</v>
      </c>
      <c r="FY271" s="222">
        <f t="shared" si="400"/>
        <v>0</v>
      </c>
      <c r="FZ271" s="222">
        <f t="shared" si="401"/>
        <v>0</v>
      </c>
      <c r="GA271" s="221">
        <f t="shared" si="402"/>
        <v>94.702146568290758</v>
      </c>
      <c r="GB271" s="222">
        <f t="shared" si="403"/>
        <v>0</v>
      </c>
      <c r="GC271" s="222">
        <f t="shared" si="404"/>
        <v>0</v>
      </c>
      <c r="GD271" s="222">
        <f t="shared" si="405"/>
        <v>0</v>
      </c>
      <c r="GE271" s="222">
        <f t="shared" si="406"/>
        <v>0</v>
      </c>
      <c r="GF271" s="222">
        <f t="shared" si="407"/>
        <v>0</v>
      </c>
      <c r="GG271" s="398">
        <f t="shared" si="408"/>
        <v>0</v>
      </c>
      <c r="GH271" s="399">
        <f t="shared" si="409"/>
        <v>0</v>
      </c>
      <c r="GI271" s="398" t="str">
        <f t="shared" si="410"/>
        <v>Na</v>
      </c>
      <c r="GJ271" s="398" t="str">
        <f t="shared" si="411"/>
        <v>Cl</v>
      </c>
    </row>
    <row r="272" spans="1:192" s="2" customFormat="1">
      <c r="A272" s="402">
        <f t="shared" si="338"/>
        <v>267</v>
      </c>
      <c r="B272" s="64" t="s">
        <v>142</v>
      </c>
      <c r="C272" s="328" t="s">
        <v>489</v>
      </c>
      <c r="D272" s="328"/>
      <c r="E272" s="328"/>
      <c r="F272" s="400">
        <v>3526650</v>
      </c>
      <c r="G272" s="400">
        <v>5572800</v>
      </c>
      <c r="H272" s="409">
        <f t="shared" si="339"/>
        <v>526564.90999999992</v>
      </c>
      <c r="I272" s="405">
        <f t="shared" si="340"/>
        <v>5571010.6699999999</v>
      </c>
      <c r="J272" s="377">
        <v>150</v>
      </c>
      <c r="K272" s="377" t="s">
        <v>1355</v>
      </c>
      <c r="L272" s="407">
        <v>46.7</v>
      </c>
      <c r="M272" s="378"/>
      <c r="N272" s="391"/>
      <c r="O272" s="407"/>
      <c r="P272" s="407"/>
      <c r="Q272" s="116" t="s">
        <v>1361</v>
      </c>
      <c r="R272" s="383" t="s">
        <v>2893</v>
      </c>
      <c r="S272" s="382" t="s">
        <v>1346</v>
      </c>
      <c r="T272" s="499" t="str">
        <f t="shared" si="341"/>
        <v>-</v>
      </c>
      <c r="U272" s="499" t="str">
        <f t="shared" si="342"/>
        <v>M</v>
      </c>
      <c r="V272" s="499" t="str">
        <f t="shared" si="343"/>
        <v>-</v>
      </c>
      <c r="W272" s="499" t="str">
        <f t="shared" si="412"/>
        <v>A</v>
      </c>
      <c r="X272" s="529" t="str">
        <f t="shared" si="337"/>
        <v>Na</v>
      </c>
      <c r="Y272" s="530" t="str">
        <f t="shared" si="336"/>
        <v>Cl</v>
      </c>
      <c r="Z272" s="119"/>
      <c r="AA272" s="51" t="s">
        <v>1683</v>
      </c>
      <c r="AB272" s="275">
        <v>2</v>
      </c>
      <c r="AC272" s="277" t="s">
        <v>728</v>
      </c>
      <c r="AD272" s="276" t="s">
        <v>1682</v>
      </c>
      <c r="AE272" s="294"/>
      <c r="AF272" s="275" t="s">
        <v>3116</v>
      </c>
      <c r="AG272" s="153"/>
      <c r="AH272" s="275"/>
      <c r="AI272" s="274"/>
      <c r="AJ272" s="275">
        <v>1.0078</v>
      </c>
      <c r="AK272" s="275" t="s">
        <v>644</v>
      </c>
      <c r="AL272" s="275"/>
      <c r="AM272" s="275"/>
      <c r="AN272" s="64"/>
      <c r="AO272" s="64"/>
      <c r="AP272" s="64"/>
      <c r="AQ272" s="64"/>
      <c r="AR272" s="310">
        <v>11077.360620102125</v>
      </c>
      <c r="AS272" s="507">
        <f t="shared" si="334"/>
        <v>11103.161011131731</v>
      </c>
      <c r="AT272" s="509">
        <f t="shared" si="335"/>
        <v>-0.10112323785071572</v>
      </c>
      <c r="AU272" s="306">
        <v>3360</v>
      </c>
      <c r="AV272" s="301">
        <v>135</v>
      </c>
      <c r="AW272" s="300">
        <v>453</v>
      </c>
      <c r="AX272" s="307">
        <v>5937.4446864149431</v>
      </c>
      <c r="AY272" s="300">
        <v>450.87097207295028</v>
      </c>
      <c r="AZ272" s="316">
        <v>536.5233526438393</v>
      </c>
      <c r="BA272" s="149"/>
      <c r="BB272" s="300">
        <v>177</v>
      </c>
      <c r="BC272" s="301">
        <v>9</v>
      </c>
      <c r="BD272" s="301">
        <v>0.7</v>
      </c>
      <c r="BE272" s="301">
        <v>15.8</v>
      </c>
      <c r="BF272" s="301">
        <v>1</v>
      </c>
      <c r="BG272" s="303"/>
      <c r="BH272" s="149"/>
      <c r="BI272" s="149"/>
      <c r="BJ272" s="303"/>
      <c r="BK272" s="303"/>
      <c r="BL272" s="300"/>
      <c r="BM272" s="303">
        <v>24.59</v>
      </c>
      <c r="BN272" s="606">
        <v>2.2320000000000002</v>
      </c>
      <c r="BO272" s="149"/>
      <c r="BP272" s="300"/>
      <c r="BQ272" s="149"/>
      <c r="BR272" s="149"/>
      <c r="BS272" s="149"/>
      <c r="BT272" s="138"/>
      <c r="BU272" s="149"/>
      <c r="BV272" s="149"/>
      <c r="BW272" s="149"/>
      <c r="BX272" s="149"/>
      <c r="BY272" s="138"/>
      <c r="BZ272" s="138"/>
      <c r="CA272" s="149"/>
      <c r="CB272" s="149"/>
      <c r="CC272" s="149"/>
      <c r="CD272" s="138"/>
      <c r="CE272" s="149"/>
      <c r="CF272" s="149"/>
      <c r="CG272" s="149"/>
      <c r="CH272" s="149"/>
      <c r="CI272" s="149"/>
      <c r="CJ272" s="149"/>
      <c r="CK272" s="149"/>
      <c r="CL272" s="139"/>
      <c r="CM272" s="149"/>
      <c r="CN272" s="303">
        <v>2005</v>
      </c>
      <c r="CQ272" s="60"/>
      <c r="DA272" s="60"/>
      <c r="DB272" s="138"/>
      <c r="DC272" s="138"/>
      <c r="DD272" s="149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9"/>
      <c r="DT272" s="402">
        <f t="shared" si="344"/>
        <v>0</v>
      </c>
      <c r="DU272" s="100">
        <f t="shared" si="345"/>
        <v>0</v>
      </c>
      <c r="DV272" s="100">
        <f t="shared" si="346"/>
        <v>1</v>
      </c>
      <c r="DW272" s="100">
        <f t="shared" si="347"/>
        <v>0</v>
      </c>
      <c r="DX272" s="100">
        <f t="shared" si="348"/>
        <v>0</v>
      </c>
      <c r="DY272" s="229">
        <f t="shared" si="349"/>
        <v>0</v>
      </c>
      <c r="DZ272" s="100">
        <f t="shared" si="350"/>
        <v>0</v>
      </c>
      <c r="EA272" s="400">
        <f t="shared" si="351"/>
        <v>0</v>
      </c>
      <c r="EB272" s="402">
        <f t="shared" si="352"/>
        <v>1</v>
      </c>
      <c r="EC272" s="19">
        <f t="shared" si="353"/>
        <v>0</v>
      </c>
      <c r="ED272" s="19">
        <f t="shared" si="354"/>
        <v>1</v>
      </c>
      <c r="EE272" s="19">
        <f t="shared" si="355"/>
        <v>0</v>
      </c>
      <c r="EF272" s="402">
        <f t="shared" si="356"/>
        <v>0</v>
      </c>
      <c r="EG272" s="400">
        <f t="shared" si="357"/>
        <v>0</v>
      </c>
      <c r="EH272" s="400">
        <f t="shared" si="358"/>
        <v>1</v>
      </c>
      <c r="EI272" s="402">
        <f t="shared" si="359"/>
        <v>0</v>
      </c>
      <c r="EJ272" s="229">
        <f t="shared" si="360"/>
        <v>2</v>
      </c>
      <c r="EK272" s="398">
        <f t="shared" si="361"/>
        <v>3360</v>
      </c>
      <c r="EL272" s="398">
        <f t="shared" si="362"/>
        <v>177</v>
      </c>
      <c r="EM272" s="398">
        <f t="shared" si="363"/>
        <v>135</v>
      </c>
      <c r="EN272" s="398">
        <f t="shared" si="364"/>
        <v>453</v>
      </c>
      <c r="EO272" s="398">
        <f t="shared" si="365"/>
        <v>1</v>
      </c>
      <c r="EP272" s="398">
        <f t="shared" si="366"/>
        <v>15.8</v>
      </c>
      <c r="EQ272" s="398">
        <f t="shared" si="367"/>
        <v>536.5233526438393</v>
      </c>
      <c r="ER272" s="398" t="str">
        <f t="shared" si="368"/>
        <v/>
      </c>
      <c r="ES272" s="398" t="str">
        <f t="shared" si="369"/>
        <v/>
      </c>
      <c r="ET272" s="398">
        <f t="shared" si="370"/>
        <v>450.87097207295028</v>
      </c>
      <c r="EU272" s="172">
        <f t="shared" si="371"/>
        <v>5937.4446864149431</v>
      </c>
      <c r="EV272" s="57">
        <f t="shared" si="372"/>
        <v>146.1517716552558</v>
      </c>
      <c r="EW272" s="57">
        <f t="shared" si="373"/>
        <v>4.5268542199488486</v>
      </c>
      <c r="EX272" s="57">
        <f t="shared" si="374"/>
        <v>11.108825344579305</v>
      </c>
      <c r="EY272" s="57">
        <f t="shared" si="375"/>
        <v>22.60591845900494</v>
      </c>
      <c r="EZ272" s="57">
        <f t="shared" si="376"/>
        <v>3.6466405324095175E-2</v>
      </c>
      <c r="FA272" s="57">
        <f t="shared" si="377"/>
        <v>0.84877786731130811</v>
      </c>
      <c r="FB272" s="57">
        <f t="shared" si="378"/>
        <v>8.7929998745243427</v>
      </c>
      <c r="FC272" s="57" t="str">
        <f t="shared" si="379"/>
        <v/>
      </c>
      <c r="FD272" s="57" t="str">
        <f t="shared" si="380"/>
        <v/>
      </c>
      <c r="FE272" s="57">
        <f t="shared" si="381"/>
        <v>9.3870241295353303</v>
      </c>
      <c r="FF272" s="56">
        <f t="shared" si="382"/>
        <v>167.4736887263403</v>
      </c>
      <c r="FG272" s="59">
        <f t="shared" si="383"/>
        <v>78.882159434533193</v>
      </c>
      <c r="FH272" s="59">
        <f t="shared" si="384"/>
        <v>2.4432686122833815</v>
      </c>
      <c r="FI272" s="59">
        <f t="shared" si="385"/>
        <v>5.9957407429072074</v>
      </c>
      <c r="FJ272" s="59">
        <f t="shared" si="386"/>
        <v>12.201040355867342</v>
      </c>
      <c r="FK272" s="59">
        <f t="shared" si="387"/>
        <v>1.9681929039935393E-2</v>
      </c>
      <c r="FL272" s="59">
        <f t="shared" si="388"/>
        <v>0.4581089253689245</v>
      </c>
      <c r="FM272" s="59">
        <f t="shared" si="389"/>
        <v>4.736237021714313</v>
      </c>
      <c r="FN272" s="59" t="str">
        <f t="shared" si="390"/>
        <v/>
      </c>
      <c r="FO272" s="59" t="str">
        <f t="shared" si="391"/>
        <v/>
      </c>
      <c r="FP272" s="59">
        <f t="shared" si="392"/>
        <v>5.0562005959809957</v>
      </c>
      <c r="FQ272" s="66">
        <f t="shared" si="393"/>
        <v>90.207562382304687</v>
      </c>
      <c r="FR272" s="331">
        <f t="shared" si="413"/>
        <v>-0.10112323785071572</v>
      </c>
      <c r="FS272" s="331">
        <f t="shared" si="394"/>
        <v>0.10112323785071572</v>
      </c>
      <c r="FT272" s="400">
        <f t="shared" si="395"/>
        <v>0</v>
      </c>
      <c r="FU272" s="400">
        <f t="shared" si="396"/>
        <v>1</v>
      </c>
      <c r="FV272" s="400">
        <f t="shared" si="397"/>
        <v>0</v>
      </c>
      <c r="FW272" s="402">
        <f t="shared" si="398"/>
        <v>0</v>
      </c>
      <c r="FX272" s="222">
        <f t="shared" si="399"/>
        <v>78.882159434533193</v>
      </c>
      <c r="FY272" s="222">
        <f t="shared" si="400"/>
        <v>0</v>
      </c>
      <c r="FZ272" s="222">
        <f t="shared" si="401"/>
        <v>0</v>
      </c>
      <c r="GA272" s="221">
        <f t="shared" si="402"/>
        <v>90.207562382304687</v>
      </c>
      <c r="GB272" s="222">
        <f t="shared" si="403"/>
        <v>0</v>
      </c>
      <c r="GC272" s="222">
        <f t="shared" si="404"/>
        <v>0</v>
      </c>
      <c r="GD272" s="222">
        <f t="shared" si="405"/>
        <v>0</v>
      </c>
      <c r="GE272" s="222">
        <f t="shared" si="406"/>
        <v>0</v>
      </c>
      <c r="GF272" s="222">
        <f t="shared" si="407"/>
        <v>0</v>
      </c>
      <c r="GG272" s="398">
        <f t="shared" si="408"/>
        <v>0</v>
      </c>
      <c r="GH272" s="399">
        <f t="shared" si="409"/>
        <v>0</v>
      </c>
      <c r="GI272" s="398" t="str">
        <f t="shared" si="410"/>
        <v>Na</v>
      </c>
      <c r="GJ272" s="398" t="str">
        <f t="shared" si="411"/>
        <v>Cl</v>
      </c>
    </row>
    <row r="273" spans="1:192" s="2" customFormat="1">
      <c r="A273" s="402">
        <f t="shared" si="338"/>
        <v>268</v>
      </c>
      <c r="B273" s="64" t="s">
        <v>142</v>
      </c>
      <c r="C273" s="328" t="s">
        <v>489</v>
      </c>
      <c r="D273" s="328"/>
      <c r="E273" s="328"/>
      <c r="F273" s="400">
        <v>3526650</v>
      </c>
      <c r="G273" s="400">
        <v>5572800</v>
      </c>
      <c r="H273" s="409">
        <f t="shared" si="339"/>
        <v>526564.90999999992</v>
      </c>
      <c r="I273" s="405">
        <f t="shared" si="340"/>
        <v>5571010.6699999999</v>
      </c>
      <c r="J273" s="377">
        <v>150</v>
      </c>
      <c r="K273" s="377" t="s">
        <v>1355</v>
      </c>
      <c r="L273" s="407">
        <v>46.7</v>
      </c>
      <c r="M273" s="378"/>
      <c r="N273" s="391"/>
      <c r="O273" s="407"/>
      <c r="P273" s="407"/>
      <c r="Q273" s="116" t="s">
        <v>1361</v>
      </c>
      <c r="R273" s="383" t="s">
        <v>2893</v>
      </c>
      <c r="S273" s="382" t="s">
        <v>1346</v>
      </c>
      <c r="T273" s="499" t="str">
        <f t="shared" si="341"/>
        <v>-</v>
      </c>
      <c r="U273" s="499" t="str">
        <f t="shared" si="342"/>
        <v>M</v>
      </c>
      <c r="V273" s="499" t="str">
        <f t="shared" si="343"/>
        <v>-</v>
      </c>
      <c r="W273" s="499" t="str">
        <f t="shared" si="412"/>
        <v>-</v>
      </c>
      <c r="X273" s="529" t="str">
        <f t="shared" si="337"/>
        <v>Na</v>
      </c>
      <c r="Y273" s="530" t="str">
        <f t="shared" si="336"/>
        <v>Cl</v>
      </c>
      <c r="Z273" s="119"/>
      <c r="AA273" s="51">
        <v>18443</v>
      </c>
      <c r="AB273" s="275">
        <v>3</v>
      </c>
      <c r="AC273" s="277" t="s">
        <v>722</v>
      </c>
      <c r="AD273" s="277" t="s">
        <v>1684</v>
      </c>
      <c r="AE273" s="125" t="s">
        <v>2728</v>
      </c>
      <c r="AF273" s="283">
        <v>12</v>
      </c>
      <c r="AG273" s="153"/>
      <c r="AH273" s="275">
        <v>5.9</v>
      </c>
      <c r="AI273" s="274"/>
      <c r="AJ273" s="275">
        <v>1.0001</v>
      </c>
      <c r="AK273" s="275">
        <v>20</v>
      </c>
      <c r="AL273" s="275"/>
      <c r="AM273" s="393">
        <v>1.67</v>
      </c>
      <c r="AN273" s="64"/>
      <c r="AO273" s="64"/>
      <c r="AP273" s="64"/>
      <c r="AQ273" s="64"/>
      <c r="AR273" s="310">
        <v>4448.55</v>
      </c>
      <c r="AS273" s="507">
        <f t="shared" si="334"/>
        <v>4463.45</v>
      </c>
      <c r="AT273" s="509">
        <f t="shared" si="335"/>
        <v>8.7586040270481752E-2</v>
      </c>
      <c r="AU273" s="117">
        <v>1361</v>
      </c>
      <c r="AV273" s="117">
        <v>49.7</v>
      </c>
      <c r="AW273" s="116">
        <v>171.4</v>
      </c>
      <c r="AX273" s="303">
        <v>2330</v>
      </c>
      <c r="AY273" s="301">
        <v>195.7</v>
      </c>
      <c r="AZ273" s="317">
        <v>244.1</v>
      </c>
      <c r="BA273" s="149"/>
      <c r="BB273" s="301">
        <v>75.5</v>
      </c>
      <c r="BC273" s="301"/>
      <c r="BD273" s="303">
        <v>0</v>
      </c>
      <c r="BE273" s="302">
        <v>6.75</v>
      </c>
      <c r="BF273" s="302">
        <v>0.4</v>
      </c>
      <c r="BG273" s="303"/>
      <c r="BH273" s="305"/>
      <c r="BI273" s="149"/>
      <c r="BJ273" s="301">
        <v>14</v>
      </c>
      <c r="BK273" s="303">
        <v>0</v>
      </c>
      <c r="BL273" s="303"/>
      <c r="BM273" s="301">
        <v>14.9</v>
      </c>
      <c r="BN273" s="139"/>
      <c r="BO273" s="149"/>
      <c r="BP273" s="300"/>
      <c r="BQ273" s="149"/>
      <c r="BR273" s="149"/>
      <c r="BS273" s="149"/>
      <c r="BT273" s="138"/>
      <c r="BU273" s="149"/>
      <c r="BV273" s="149"/>
      <c r="BW273" s="149"/>
      <c r="BX273" s="149"/>
      <c r="BY273" s="138"/>
      <c r="BZ273" s="138"/>
      <c r="CA273" s="149"/>
      <c r="CB273" s="149"/>
      <c r="CC273" s="149"/>
      <c r="CD273" s="138"/>
      <c r="CE273" s="149"/>
      <c r="CF273" s="149"/>
      <c r="CG273" s="149"/>
      <c r="CH273" s="149"/>
      <c r="CI273" s="149"/>
      <c r="CJ273" s="149"/>
      <c r="CK273" s="149"/>
      <c r="CL273" s="139"/>
      <c r="CM273" s="149"/>
      <c r="CN273" s="303">
        <v>572</v>
      </c>
      <c r="CQ273" s="60"/>
      <c r="DA273" s="60"/>
      <c r="DB273" s="138"/>
      <c r="DC273" s="138"/>
      <c r="DD273" s="149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9"/>
      <c r="DT273" s="402">
        <f t="shared" si="344"/>
        <v>0</v>
      </c>
      <c r="DU273" s="100">
        <f t="shared" si="345"/>
        <v>0</v>
      </c>
      <c r="DV273" s="100">
        <f t="shared" si="346"/>
        <v>1</v>
      </c>
      <c r="DW273" s="100">
        <f t="shared" si="347"/>
        <v>0</v>
      </c>
      <c r="DX273" s="100">
        <f t="shared" si="348"/>
        <v>0</v>
      </c>
      <c r="DY273" s="229">
        <f t="shared" si="349"/>
        <v>0</v>
      </c>
      <c r="DZ273" s="100">
        <f t="shared" si="350"/>
        <v>1</v>
      </c>
      <c r="EA273" s="400">
        <f t="shared" si="351"/>
        <v>0</v>
      </c>
      <c r="EB273" s="402">
        <f t="shared" si="352"/>
        <v>0</v>
      </c>
      <c r="EC273" s="19">
        <f t="shared" si="353"/>
        <v>0</v>
      </c>
      <c r="ED273" s="19">
        <f t="shared" si="354"/>
        <v>1</v>
      </c>
      <c r="EE273" s="19">
        <f t="shared" si="355"/>
        <v>0</v>
      </c>
      <c r="EF273" s="402">
        <f t="shared" si="356"/>
        <v>0</v>
      </c>
      <c r="EG273" s="400">
        <f t="shared" si="357"/>
        <v>1</v>
      </c>
      <c r="EH273" s="400">
        <f t="shared" si="358"/>
        <v>0</v>
      </c>
      <c r="EI273" s="402">
        <f t="shared" si="359"/>
        <v>0</v>
      </c>
      <c r="EJ273" s="229">
        <f t="shared" si="360"/>
        <v>1</v>
      </c>
      <c r="EK273" s="398">
        <f t="shared" si="361"/>
        <v>1361</v>
      </c>
      <c r="EL273" s="398">
        <f t="shared" si="362"/>
        <v>75.5</v>
      </c>
      <c r="EM273" s="398">
        <f t="shared" si="363"/>
        <v>49.7</v>
      </c>
      <c r="EN273" s="398">
        <f t="shared" si="364"/>
        <v>171.4</v>
      </c>
      <c r="EO273" s="398">
        <f t="shared" si="365"/>
        <v>0.4</v>
      </c>
      <c r="EP273" s="398">
        <f t="shared" si="366"/>
        <v>6.75</v>
      </c>
      <c r="EQ273" s="398">
        <f t="shared" si="367"/>
        <v>244.1</v>
      </c>
      <c r="ER273" s="398" t="str">
        <f t="shared" si="368"/>
        <v/>
      </c>
      <c r="ES273" s="398">
        <f t="shared" si="369"/>
        <v>14</v>
      </c>
      <c r="ET273" s="398">
        <f t="shared" si="370"/>
        <v>195.7</v>
      </c>
      <c r="EU273" s="172">
        <f t="shared" si="371"/>
        <v>2330</v>
      </c>
      <c r="EV273" s="57">
        <f t="shared" si="372"/>
        <v>59.200167030596177</v>
      </c>
      <c r="EW273" s="57">
        <f t="shared" si="373"/>
        <v>1.9309462915601023</v>
      </c>
      <c r="EX273" s="57">
        <f t="shared" si="374"/>
        <v>4.0896934787080852</v>
      </c>
      <c r="EY273" s="57">
        <f t="shared" si="375"/>
        <v>8.5533210240031927</v>
      </c>
      <c r="EZ273" s="57">
        <f t="shared" si="376"/>
        <v>1.458656212963807E-2</v>
      </c>
      <c r="FA273" s="57">
        <f t="shared" si="377"/>
        <v>0.36261079774375504</v>
      </c>
      <c r="FB273" s="57">
        <f t="shared" si="378"/>
        <v>4.0005178876085559</v>
      </c>
      <c r="FC273" s="57" t="str">
        <f t="shared" si="379"/>
        <v/>
      </c>
      <c r="FD273" s="57">
        <f t="shared" si="380"/>
        <v>0.22578860702944445</v>
      </c>
      <c r="FE273" s="57">
        <f t="shared" si="381"/>
        <v>4.0744264677408273</v>
      </c>
      <c r="FF273" s="56">
        <f t="shared" si="382"/>
        <v>65.720813471356436</v>
      </c>
      <c r="FG273" s="59">
        <f t="shared" si="383"/>
        <v>79.836964320063871</v>
      </c>
      <c r="FH273" s="59">
        <f t="shared" si="384"/>
        <v>2.6040617436698992</v>
      </c>
      <c r="FI273" s="59">
        <f t="shared" si="385"/>
        <v>5.5153343092911742</v>
      </c>
      <c r="FJ273" s="59">
        <f t="shared" si="386"/>
        <v>11.534953694614909</v>
      </c>
      <c r="FK273" s="59">
        <f t="shared" si="387"/>
        <v>1.9671343827365247E-2</v>
      </c>
      <c r="FL273" s="59">
        <f t="shared" si="388"/>
        <v>0.48901458853276708</v>
      </c>
      <c r="FM273" s="59">
        <f t="shared" si="389"/>
        <v>5.4045316267336485</v>
      </c>
      <c r="FN273" s="59" t="str">
        <f t="shared" si="390"/>
        <v/>
      </c>
      <c r="FO273" s="59">
        <f t="shared" si="391"/>
        <v>0.30503092397775339</v>
      </c>
      <c r="FP273" s="59">
        <f t="shared" si="392"/>
        <v>5.5043790140054547</v>
      </c>
      <c r="FQ273" s="66">
        <f t="shared" si="393"/>
        <v>88.786058435283138</v>
      </c>
      <c r="FR273" s="331">
        <f t="shared" si="413"/>
        <v>8.7586040270481752E-2</v>
      </c>
      <c r="FS273" s="331">
        <f t="shared" si="394"/>
        <v>8.7586040270481752E-2</v>
      </c>
      <c r="FT273" s="400">
        <f t="shared" si="395"/>
        <v>0</v>
      </c>
      <c r="FU273" s="400">
        <f t="shared" si="396"/>
        <v>1</v>
      </c>
      <c r="FV273" s="400">
        <f t="shared" si="397"/>
        <v>0</v>
      </c>
      <c r="FW273" s="402">
        <f t="shared" si="398"/>
        <v>0</v>
      </c>
      <c r="FX273" s="222">
        <f t="shared" si="399"/>
        <v>79.836964320063871</v>
      </c>
      <c r="FY273" s="222">
        <f t="shared" si="400"/>
        <v>0</v>
      </c>
      <c r="FZ273" s="222">
        <f t="shared" si="401"/>
        <v>0</v>
      </c>
      <c r="GA273" s="221">
        <f t="shared" si="402"/>
        <v>88.786058435283138</v>
      </c>
      <c r="GB273" s="222">
        <f t="shared" si="403"/>
        <v>0</v>
      </c>
      <c r="GC273" s="222">
        <f t="shared" si="404"/>
        <v>0</v>
      </c>
      <c r="GD273" s="222">
        <f t="shared" si="405"/>
        <v>0</v>
      </c>
      <c r="GE273" s="222">
        <f t="shared" si="406"/>
        <v>0</v>
      </c>
      <c r="GF273" s="222">
        <f t="shared" si="407"/>
        <v>0</v>
      </c>
      <c r="GG273" s="398">
        <f t="shared" si="408"/>
        <v>0</v>
      </c>
      <c r="GH273" s="399">
        <f t="shared" si="409"/>
        <v>0</v>
      </c>
      <c r="GI273" s="398" t="str">
        <f t="shared" si="410"/>
        <v>Na</v>
      </c>
      <c r="GJ273" s="398" t="str">
        <f t="shared" si="411"/>
        <v>Cl</v>
      </c>
    </row>
    <row r="274" spans="1:192" s="2" customFormat="1">
      <c r="A274" s="402">
        <f t="shared" si="338"/>
        <v>269</v>
      </c>
      <c r="B274" s="64" t="s">
        <v>142</v>
      </c>
      <c r="C274" s="328" t="s">
        <v>489</v>
      </c>
      <c r="D274" s="328"/>
      <c r="E274" s="328"/>
      <c r="F274" s="400">
        <v>3526650</v>
      </c>
      <c r="G274" s="400">
        <v>5572800</v>
      </c>
      <c r="H274" s="409">
        <f t="shared" si="339"/>
        <v>526564.90999999992</v>
      </c>
      <c r="I274" s="405">
        <f t="shared" si="340"/>
        <v>5571010.6699999999</v>
      </c>
      <c r="J274" s="377">
        <v>150</v>
      </c>
      <c r="K274" s="377" t="s">
        <v>1355</v>
      </c>
      <c r="L274" s="407">
        <v>46.7</v>
      </c>
      <c r="M274" s="378"/>
      <c r="N274" s="391"/>
      <c r="O274" s="407"/>
      <c r="P274" s="407"/>
      <c r="Q274" s="116" t="s">
        <v>1361</v>
      </c>
      <c r="R274" s="383" t="s">
        <v>2893</v>
      </c>
      <c r="S274" s="382" t="s">
        <v>1346</v>
      </c>
      <c r="T274" s="499" t="str">
        <f t="shared" si="341"/>
        <v>-</v>
      </c>
      <c r="U274" s="499" t="str">
        <f t="shared" si="342"/>
        <v>-</v>
      </c>
      <c r="V274" s="499" t="str">
        <f t="shared" si="343"/>
        <v>-</v>
      </c>
      <c r="W274" s="499" t="str">
        <f t="shared" si="412"/>
        <v>-</v>
      </c>
      <c r="X274" s="529" t="str">
        <f t="shared" si="337"/>
        <v>Na</v>
      </c>
      <c r="Y274" s="530" t="str">
        <f t="shared" si="336"/>
        <v>Cl</v>
      </c>
      <c r="Z274" s="119"/>
      <c r="AA274" s="51">
        <v>20999</v>
      </c>
      <c r="AB274" s="275">
        <v>4</v>
      </c>
      <c r="AC274" s="277" t="s">
        <v>722</v>
      </c>
      <c r="AD274" s="276" t="s">
        <v>1682</v>
      </c>
      <c r="AE274" s="294"/>
      <c r="AF274" s="283">
        <v>13</v>
      </c>
      <c r="AG274" s="153"/>
      <c r="AH274" s="283">
        <v>6</v>
      </c>
      <c r="AI274" s="274"/>
      <c r="AJ274" s="275">
        <v>0.99839999999999995</v>
      </c>
      <c r="AK274" s="275">
        <v>20</v>
      </c>
      <c r="AL274" s="275"/>
      <c r="AM274" s="275"/>
      <c r="AN274" s="64"/>
      <c r="AO274" s="64"/>
      <c r="AP274" s="64"/>
      <c r="AQ274" s="64"/>
      <c r="AR274" s="310">
        <v>333.05</v>
      </c>
      <c r="AS274" s="507">
        <f t="shared" si="334"/>
        <v>355.03000000000003</v>
      </c>
      <c r="AT274" s="509">
        <f t="shared" si="335"/>
        <v>2.3586292724046078</v>
      </c>
      <c r="AU274" s="306">
        <v>84.14</v>
      </c>
      <c r="AV274" s="303">
        <v>5.83</v>
      </c>
      <c r="AW274" s="302">
        <v>17.72</v>
      </c>
      <c r="AX274" s="301">
        <v>134.4</v>
      </c>
      <c r="AY274" s="302">
        <v>18.53</v>
      </c>
      <c r="AZ274" s="317">
        <v>50.32</v>
      </c>
      <c r="BA274" s="149"/>
      <c r="BB274" s="302">
        <v>7.47</v>
      </c>
      <c r="BC274" s="302"/>
      <c r="BD274" s="303">
        <v>0</v>
      </c>
      <c r="BE274" s="303">
        <v>0.41</v>
      </c>
      <c r="BF274" s="302">
        <v>6.75</v>
      </c>
      <c r="BG274" s="303"/>
      <c r="BH274" s="305"/>
      <c r="BI274" s="149"/>
      <c r="BJ274" s="301">
        <v>14.2</v>
      </c>
      <c r="BK274" s="303">
        <v>0</v>
      </c>
      <c r="BL274" s="303"/>
      <c r="BM274" s="303">
        <v>15.26</v>
      </c>
      <c r="BN274" s="139"/>
      <c r="BO274" s="149"/>
      <c r="BP274" s="303"/>
      <c r="BQ274" s="149"/>
      <c r="BR274" s="149"/>
      <c r="BS274" s="149"/>
      <c r="BT274" s="138"/>
      <c r="BU274" s="149"/>
      <c r="BV274" s="149"/>
      <c r="BW274" s="149"/>
      <c r="BX274" s="149"/>
      <c r="BY274" s="138"/>
      <c r="BZ274" s="138"/>
      <c r="CA274" s="149"/>
      <c r="CB274" s="149"/>
      <c r="CC274" s="149"/>
      <c r="CD274" s="138"/>
      <c r="CE274" s="149"/>
      <c r="CF274" s="149"/>
      <c r="CG274" s="149"/>
      <c r="CH274" s="149"/>
      <c r="CI274" s="149"/>
      <c r="CJ274" s="149"/>
      <c r="CK274" s="149"/>
      <c r="CL274" s="139"/>
      <c r="CM274" s="149"/>
      <c r="CN274" s="303">
        <v>45.2</v>
      </c>
      <c r="CQ274" s="60"/>
      <c r="DA274" s="60"/>
      <c r="DB274" s="138"/>
      <c r="DC274" s="138"/>
      <c r="DD274" s="149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9"/>
      <c r="DT274" s="402">
        <f t="shared" si="344"/>
        <v>0</v>
      </c>
      <c r="DU274" s="100">
        <f t="shared" si="345"/>
        <v>0</v>
      </c>
      <c r="DV274" s="100">
        <f t="shared" si="346"/>
        <v>1</v>
      </c>
      <c r="DW274" s="100">
        <f t="shared" si="347"/>
        <v>0</v>
      </c>
      <c r="DX274" s="100">
        <f t="shared" si="348"/>
        <v>0</v>
      </c>
      <c r="DY274" s="229">
        <f t="shared" si="349"/>
        <v>0</v>
      </c>
      <c r="DZ274" s="100">
        <f t="shared" si="350"/>
        <v>1</v>
      </c>
      <c r="EA274" s="400">
        <f t="shared" si="351"/>
        <v>0</v>
      </c>
      <c r="EB274" s="402">
        <f t="shared" si="352"/>
        <v>0</v>
      </c>
      <c r="EC274" s="19">
        <f t="shared" si="353"/>
        <v>1</v>
      </c>
      <c r="ED274" s="19">
        <f t="shared" si="354"/>
        <v>0</v>
      </c>
      <c r="EE274" s="19">
        <f t="shared" si="355"/>
        <v>0</v>
      </c>
      <c r="EF274" s="402">
        <f t="shared" si="356"/>
        <v>0</v>
      </c>
      <c r="EG274" s="400">
        <f t="shared" si="357"/>
        <v>1</v>
      </c>
      <c r="EH274" s="400">
        <f t="shared" si="358"/>
        <v>0</v>
      </c>
      <c r="EI274" s="402">
        <f t="shared" si="359"/>
        <v>0</v>
      </c>
      <c r="EJ274" s="229">
        <f t="shared" si="360"/>
        <v>0</v>
      </c>
      <c r="EK274" s="398">
        <f t="shared" si="361"/>
        <v>84.14</v>
      </c>
      <c r="EL274" s="398">
        <f t="shared" si="362"/>
        <v>7.47</v>
      </c>
      <c r="EM274" s="398">
        <f t="shared" si="363"/>
        <v>5.83</v>
      </c>
      <c r="EN274" s="398">
        <f t="shared" si="364"/>
        <v>17.72</v>
      </c>
      <c r="EO274" s="398">
        <f t="shared" si="365"/>
        <v>6.75</v>
      </c>
      <c r="EP274" s="398">
        <f t="shared" si="366"/>
        <v>0.41</v>
      </c>
      <c r="EQ274" s="398">
        <f t="shared" si="367"/>
        <v>50.32</v>
      </c>
      <c r="ER274" s="398" t="str">
        <f t="shared" si="368"/>
        <v/>
      </c>
      <c r="ES274" s="398">
        <f t="shared" si="369"/>
        <v>14.2</v>
      </c>
      <c r="ET274" s="398">
        <f t="shared" si="370"/>
        <v>18.53</v>
      </c>
      <c r="EU274" s="172">
        <f t="shared" si="371"/>
        <v>134.4</v>
      </c>
      <c r="EV274" s="57">
        <f t="shared" si="372"/>
        <v>3.6598839485336976</v>
      </c>
      <c r="EW274" s="57">
        <f t="shared" si="373"/>
        <v>0.19104859335038363</v>
      </c>
      <c r="EX274" s="57">
        <f t="shared" si="374"/>
        <v>0.47973667969553596</v>
      </c>
      <c r="EY274" s="57">
        <f t="shared" si="375"/>
        <v>0.88427566245820632</v>
      </c>
      <c r="EZ274" s="57">
        <f t="shared" si="376"/>
        <v>0.24614823593764243</v>
      </c>
      <c r="FA274" s="57">
        <f t="shared" si="377"/>
        <v>2.2025248455546601E-2</v>
      </c>
      <c r="FB274" s="57">
        <f t="shared" si="378"/>
        <v>0.82468685007973175</v>
      </c>
      <c r="FC274" s="57" t="str">
        <f t="shared" si="379"/>
        <v/>
      </c>
      <c r="FD274" s="57">
        <f t="shared" si="380"/>
        <v>0.22901415855843649</v>
      </c>
      <c r="FE274" s="57">
        <f t="shared" si="381"/>
        <v>0.38579009937270076</v>
      </c>
      <c r="FF274" s="56">
        <f t="shared" si="382"/>
        <v>3.7909344766310324</v>
      </c>
      <c r="FG274" s="59">
        <f t="shared" si="383"/>
        <v>66.748220676858523</v>
      </c>
      <c r="FH274" s="59">
        <f t="shared" si="384"/>
        <v>3.4843054720529758</v>
      </c>
      <c r="FI274" s="59">
        <f t="shared" si="385"/>
        <v>8.7493402013280264</v>
      </c>
      <c r="FJ274" s="59">
        <f t="shared" si="386"/>
        <v>16.127240067429742</v>
      </c>
      <c r="FK274" s="59">
        <f t="shared" si="387"/>
        <v>4.4892015710409954</v>
      </c>
      <c r="FL274" s="59">
        <f t="shared" si="388"/>
        <v>0.40169201128971971</v>
      </c>
      <c r="FM274" s="59">
        <f t="shared" si="389"/>
        <v>15.767107986418155</v>
      </c>
      <c r="FN274" s="59" t="str">
        <f t="shared" si="390"/>
        <v/>
      </c>
      <c r="FO274" s="59">
        <f t="shared" si="391"/>
        <v>4.378499509311264</v>
      </c>
      <c r="FP274" s="59">
        <f t="shared" si="392"/>
        <v>7.3758835324126624</v>
      </c>
      <c r="FQ274" s="66">
        <f t="shared" si="393"/>
        <v>72.47850897185792</v>
      </c>
      <c r="FR274" s="331">
        <f t="shared" si="413"/>
        <v>2.3586292724046078</v>
      </c>
      <c r="FS274" s="331">
        <f t="shared" si="394"/>
        <v>2.3586292724046078</v>
      </c>
      <c r="FT274" s="400">
        <f t="shared" si="395"/>
        <v>0</v>
      </c>
      <c r="FU274" s="400">
        <f t="shared" si="396"/>
        <v>1</v>
      </c>
      <c r="FV274" s="400">
        <f t="shared" si="397"/>
        <v>0</v>
      </c>
      <c r="FW274" s="402">
        <f t="shared" si="398"/>
        <v>0</v>
      </c>
      <c r="FX274" s="222">
        <f t="shared" si="399"/>
        <v>66.748220676858523</v>
      </c>
      <c r="FY274" s="222">
        <f t="shared" si="400"/>
        <v>0</v>
      </c>
      <c r="FZ274" s="222">
        <f t="shared" si="401"/>
        <v>0</v>
      </c>
      <c r="GA274" s="221">
        <f t="shared" si="402"/>
        <v>72.47850897185792</v>
      </c>
      <c r="GB274" s="222">
        <f t="shared" si="403"/>
        <v>0</v>
      </c>
      <c r="GC274" s="222">
        <f t="shared" si="404"/>
        <v>0</v>
      </c>
      <c r="GD274" s="222">
        <f t="shared" si="405"/>
        <v>0</v>
      </c>
      <c r="GE274" s="222">
        <f t="shared" si="406"/>
        <v>0</v>
      </c>
      <c r="GF274" s="222">
        <f t="shared" si="407"/>
        <v>0</v>
      </c>
      <c r="GG274" s="398">
        <f t="shared" si="408"/>
        <v>0</v>
      </c>
      <c r="GH274" s="399">
        <f t="shared" si="409"/>
        <v>0</v>
      </c>
      <c r="GI274" s="398" t="str">
        <f t="shared" si="410"/>
        <v>Na</v>
      </c>
      <c r="GJ274" s="398" t="str">
        <f t="shared" si="411"/>
        <v>Cl</v>
      </c>
    </row>
    <row r="275" spans="1:192" s="2" customFormat="1">
      <c r="A275" s="402">
        <f t="shared" si="338"/>
        <v>270</v>
      </c>
      <c r="B275" s="2" t="s">
        <v>142</v>
      </c>
      <c r="C275" s="328" t="s">
        <v>490</v>
      </c>
      <c r="D275" s="328" t="s">
        <v>967</v>
      </c>
      <c r="E275" s="328"/>
      <c r="F275" s="400">
        <v>3526080</v>
      </c>
      <c r="G275" s="400">
        <v>5572020</v>
      </c>
      <c r="H275" s="409">
        <f t="shared" si="339"/>
        <v>525995.13799999992</v>
      </c>
      <c r="I275" s="405">
        <f t="shared" si="340"/>
        <v>5570230.9819999998</v>
      </c>
      <c r="J275" s="400">
        <v>147.5</v>
      </c>
      <c r="K275" s="391" t="s">
        <v>1356</v>
      </c>
      <c r="L275" s="171">
        <v>503</v>
      </c>
      <c r="M275" s="19"/>
      <c r="N275" s="391"/>
      <c r="O275" s="400">
        <v>147.5</v>
      </c>
      <c r="P275" s="400"/>
      <c r="Q275" s="134" t="s">
        <v>1367</v>
      </c>
      <c r="R275" s="134" t="s">
        <v>2889</v>
      </c>
      <c r="S275" s="134" t="s">
        <v>1347</v>
      </c>
      <c r="T275" s="499" t="str">
        <f t="shared" si="341"/>
        <v>T</v>
      </c>
      <c r="U275" s="499" t="str">
        <f t="shared" si="342"/>
        <v>-</v>
      </c>
      <c r="V275" s="499" t="str">
        <f t="shared" si="343"/>
        <v>B</v>
      </c>
      <c r="W275" s="499" t="str">
        <f t="shared" si="412"/>
        <v>A</v>
      </c>
      <c r="X275" s="529" t="str">
        <f t="shared" si="337"/>
        <v>Na</v>
      </c>
      <c r="Y275" s="530" t="str">
        <f t="shared" si="336"/>
        <v>Cl</v>
      </c>
      <c r="Z275" s="133"/>
      <c r="AA275" s="251">
        <v>26463</v>
      </c>
      <c r="AB275" s="275">
        <v>1</v>
      </c>
      <c r="AC275" s="277" t="s">
        <v>507</v>
      </c>
      <c r="AD275" s="277" t="s">
        <v>1685</v>
      </c>
      <c r="AE275" s="299" t="s">
        <v>1686</v>
      </c>
      <c r="AF275" s="275">
        <v>21.8</v>
      </c>
      <c r="AG275" s="275"/>
      <c r="AH275" s="275">
        <v>6.2</v>
      </c>
      <c r="AI275" s="274"/>
      <c r="AJ275" s="287">
        <v>1.08</v>
      </c>
      <c r="AK275" s="287" t="s">
        <v>644</v>
      </c>
      <c r="AL275" s="289"/>
      <c r="AM275" s="153"/>
      <c r="AN275" s="153"/>
      <c r="AO275" s="64"/>
      <c r="AP275" s="64"/>
      <c r="AQ275" s="153"/>
      <c r="AR275" s="310">
        <v>95963.799999999988</v>
      </c>
      <c r="AS275" s="507">
        <f t="shared" si="334"/>
        <v>95963.799999999988</v>
      </c>
      <c r="AT275" s="509">
        <f t="shared" si="335"/>
        <v>-1.5449933909288409</v>
      </c>
      <c r="AU275" s="303">
        <v>31000</v>
      </c>
      <c r="AV275" s="301">
        <v>414.45000000000005</v>
      </c>
      <c r="AW275" s="301">
        <v>3006</v>
      </c>
      <c r="AX275" s="303">
        <v>54000</v>
      </c>
      <c r="AY275" s="303">
        <v>2125</v>
      </c>
      <c r="AZ275" s="316">
        <v>3661.2000000000003</v>
      </c>
      <c r="BA275" s="149"/>
      <c r="BB275" s="303">
        <v>1725</v>
      </c>
      <c r="BC275" s="149"/>
      <c r="BD275" s="303">
        <v>0</v>
      </c>
      <c r="BE275" s="301">
        <v>24.75</v>
      </c>
      <c r="BF275" s="149"/>
      <c r="BG275" s="149"/>
      <c r="BH275" s="303"/>
      <c r="BI275" s="303"/>
      <c r="BJ275" s="303">
        <v>7.4</v>
      </c>
      <c r="BK275" s="303">
        <v>0</v>
      </c>
      <c r="BL275" s="300"/>
      <c r="BM275" s="303"/>
      <c r="BN275" s="144"/>
      <c r="BO275" s="149"/>
      <c r="BP275" s="149"/>
      <c r="BQ275" s="141"/>
      <c r="BR275" s="149"/>
      <c r="BS275" s="149"/>
      <c r="BT275" s="138"/>
      <c r="BU275" s="149"/>
      <c r="BV275" s="149"/>
      <c r="BW275" s="149"/>
      <c r="BX275" s="149"/>
      <c r="BY275" s="138"/>
      <c r="BZ275" s="138"/>
      <c r="CA275" s="149"/>
      <c r="CB275" s="149"/>
      <c r="CC275" s="149"/>
      <c r="CD275" s="138"/>
      <c r="CE275" s="149"/>
      <c r="CF275" s="149"/>
      <c r="CG275" s="149"/>
      <c r="CH275" s="303"/>
      <c r="CI275" s="149"/>
      <c r="CJ275" s="303"/>
      <c r="CK275" s="303"/>
      <c r="CL275" s="139"/>
      <c r="CM275" s="149"/>
      <c r="CN275" s="303">
        <v>2800</v>
      </c>
      <c r="CQ275" s="60"/>
      <c r="DA275" s="60"/>
      <c r="DB275" s="138"/>
      <c r="DC275" s="138"/>
      <c r="DD275" s="149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9"/>
      <c r="DT275" s="402">
        <f t="shared" si="344"/>
        <v>1</v>
      </c>
      <c r="DU275" s="100">
        <f t="shared" si="345"/>
        <v>0</v>
      </c>
      <c r="DV275" s="100">
        <f t="shared" si="346"/>
        <v>0</v>
      </c>
      <c r="DW275" s="100">
        <f t="shared" si="347"/>
        <v>0</v>
      </c>
      <c r="DX275" s="100">
        <f t="shared" si="348"/>
        <v>1</v>
      </c>
      <c r="DY275" s="229">
        <f t="shared" si="349"/>
        <v>0</v>
      </c>
      <c r="DZ275" s="100">
        <f t="shared" si="350"/>
        <v>0</v>
      </c>
      <c r="EA275" s="400">
        <f t="shared" si="351"/>
        <v>1</v>
      </c>
      <c r="EB275" s="402">
        <f t="shared" si="352"/>
        <v>0</v>
      </c>
      <c r="EC275" s="19">
        <f t="shared" si="353"/>
        <v>0</v>
      </c>
      <c r="ED275" s="19">
        <f t="shared" si="354"/>
        <v>0</v>
      </c>
      <c r="EE275" s="19">
        <f t="shared" si="355"/>
        <v>1</v>
      </c>
      <c r="EF275" s="402">
        <f t="shared" si="356"/>
        <v>0</v>
      </c>
      <c r="EG275" s="400">
        <f t="shared" si="357"/>
        <v>0</v>
      </c>
      <c r="EH275" s="400">
        <f t="shared" si="358"/>
        <v>1</v>
      </c>
      <c r="EI275" s="402">
        <f t="shared" si="359"/>
        <v>0</v>
      </c>
      <c r="EJ275" s="229">
        <f t="shared" si="360"/>
        <v>4</v>
      </c>
      <c r="EK275" s="398">
        <f t="shared" si="361"/>
        <v>31000</v>
      </c>
      <c r="EL275" s="398">
        <f t="shared" si="362"/>
        <v>1725</v>
      </c>
      <c r="EM275" s="398">
        <f t="shared" si="363"/>
        <v>414.45000000000005</v>
      </c>
      <c r="EN275" s="398">
        <f t="shared" si="364"/>
        <v>3006</v>
      </c>
      <c r="EO275" s="398" t="str">
        <f t="shared" si="365"/>
        <v/>
      </c>
      <c r="EP275" s="398">
        <f t="shared" si="366"/>
        <v>24.75</v>
      </c>
      <c r="EQ275" s="398">
        <f t="shared" si="367"/>
        <v>3661.2000000000003</v>
      </c>
      <c r="ER275" s="398" t="str">
        <f t="shared" si="368"/>
        <v/>
      </c>
      <c r="ES275" s="398">
        <f t="shared" si="369"/>
        <v>7.4</v>
      </c>
      <c r="ET275" s="398">
        <f t="shared" si="370"/>
        <v>2125</v>
      </c>
      <c r="EU275" s="172">
        <f t="shared" si="371"/>
        <v>54000</v>
      </c>
      <c r="EV275" s="57">
        <f t="shared" si="372"/>
        <v>1348.4240837240864</v>
      </c>
      <c r="EW275" s="57">
        <f t="shared" si="373"/>
        <v>44.117647058823529</v>
      </c>
      <c r="EX275" s="57">
        <f t="shared" si="374"/>
        <v>34.104093807858476</v>
      </c>
      <c r="EY275" s="57">
        <f t="shared" si="375"/>
        <v>150.00748540346322</v>
      </c>
      <c r="EZ275" s="57" t="str">
        <f t="shared" si="376"/>
        <v/>
      </c>
      <c r="FA275" s="57">
        <f t="shared" si="377"/>
        <v>1.3295729250604351</v>
      </c>
      <c r="FB275" s="57">
        <f t="shared" si="378"/>
        <v>60.002851659616738</v>
      </c>
      <c r="FC275" s="57" t="str">
        <f t="shared" si="379"/>
        <v/>
      </c>
      <c r="FD275" s="57">
        <f t="shared" si="380"/>
        <v>0.11934540657270636</v>
      </c>
      <c r="FE275" s="57">
        <f t="shared" si="381"/>
        <v>44.241983873016139</v>
      </c>
      <c r="FF275" s="56">
        <f t="shared" si="382"/>
        <v>1523.1433165035396</v>
      </c>
      <c r="FG275" s="59">
        <f t="shared" si="383"/>
        <v>85.452389776844825</v>
      </c>
      <c r="FH275" s="59">
        <f t="shared" si="384"/>
        <v>2.7958254513639096</v>
      </c>
      <c r="FI275" s="59">
        <f t="shared" si="385"/>
        <v>2.1612461185108289</v>
      </c>
      <c r="FJ275" s="59">
        <f t="shared" si="386"/>
        <v>9.5062808999516601</v>
      </c>
      <c r="FK275" s="59" t="str">
        <f t="shared" si="387"/>
        <v/>
      </c>
      <c r="FL275" s="59">
        <f t="shared" si="388"/>
        <v>8.4257753328775359E-2</v>
      </c>
      <c r="FM275" s="59">
        <f t="shared" si="389"/>
        <v>3.6867941778392699</v>
      </c>
      <c r="FN275" s="59" t="str">
        <f t="shared" si="390"/>
        <v/>
      </c>
      <c r="FO275" s="59">
        <f t="shared" si="391"/>
        <v>7.3330173139128565E-3</v>
      </c>
      <c r="FP275" s="59">
        <f t="shared" si="392"/>
        <v>2.7183889439853437</v>
      </c>
      <c r="FQ275" s="66">
        <f t="shared" si="393"/>
        <v>93.587483860861468</v>
      </c>
      <c r="FR275" s="331">
        <f t="shared" si="413"/>
        <v>-1.5449933909288409</v>
      </c>
      <c r="FS275" s="331">
        <f t="shared" si="394"/>
        <v>1.5449933909288409</v>
      </c>
      <c r="FT275" s="400">
        <f t="shared" si="395"/>
        <v>0</v>
      </c>
      <c r="FU275" s="400">
        <f t="shared" si="396"/>
        <v>1</v>
      </c>
      <c r="FV275" s="400">
        <f t="shared" si="397"/>
        <v>0</v>
      </c>
      <c r="FW275" s="402">
        <f t="shared" si="398"/>
        <v>0</v>
      </c>
      <c r="FX275" s="222">
        <f t="shared" si="399"/>
        <v>85.452389776844825</v>
      </c>
      <c r="FY275" s="222">
        <f t="shared" si="400"/>
        <v>0</v>
      </c>
      <c r="FZ275" s="222">
        <f t="shared" si="401"/>
        <v>0</v>
      </c>
      <c r="GA275" s="221">
        <f t="shared" si="402"/>
        <v>93.587483860861468</v>
      </c>
      <c r="GB275" s="222">
        <f t="shared" si="403"/>
        <v>0</v>
      </c>
      <c r="GC275" s="222">
        <f t="shared" si="404"/>
        <v>0</v>
      </c>
      <c r="GD275" s="222">
        <f t="shared" si="405"/>
        <v>0</v>
      </c>
      <c r="GE275" s="222">
        <f t="shared" si="406"/>
        <v>0</v>
      </c>
      <c r="GF275" s="222">
        <f t="shared" si="407"/>
        <v>0</v>
      </c>
      <c r="GG275" s="398">
        <f t="shared" si="408"/>
        <v>0</v>
      </c>
      <c r="GH275" s="399">
        <f t="shared" si="409"/>
        <v>0</v>
      </c>
      <c r="GI275" s="398" t="str">
        <f t="shared" si="410"/>
        <v>Na</v>
      </c>
      <c r="GJ275" s="398" t="str">
        <f t="shared" si="411"/>
        <v>Cl</v>
      </c>
    </row>
    <row r="276" spans="1:192" s="91" customFormat="1">
      <c r="A276" s="402">
        <f t="shared" si="338"/>
        <v>271</v>
      </c>
      <c r="B276" s="2" t="s">
        <v>142</v>
      </c>
      <c r="C276" s="328" t="s">
        <v>490</v>
      </c>
      <c r="D276" s="328" t="s">
        <v>967</v>
      </c>
      <c r="E276" s="328"/>
      <c r="F276" s="400">
        <v>3526080</v>
      </c>
      <c r="G276" s="400">
        <v>5572020</v>
      </c>
      <c r="H276" s="409">
        <f t="shared" si="339"/>
        <v>525995.13799999992</v>
      </c>
      <c r="I276" s="405">
        <f t="shared" si="340"/>
        <v>5570230.9819999998</v>
      </c>
      <c r="J276" s="400">
        <v>147.5</v>
      </c>
      <c r="K276" s="391" t="s">
        <v>1356</v>
      </c>
      <c r="L276" s="171">
        <v>503</v>
      </c>
      <c r="M276" s="19"/>
      <c r="N276" s="392"/>
      <c r="O276" s="400">
        <v>147.5</v>
      </c>
      <c r="P276" s="400"/>
      <c r="Q276" s="134" t="s">
        <v>1367</v>
      </c>
      <c r="R276" s="134" t="s">
        <v>2889</v>
      </c>
      <c r="S276" s="134" t="s">
        <v>1347</v>
      </c>
      <c r="T276" s="499" t="str">
        <f t="shared" si="341"/>
        <v>T</v>
      </c>
      <c r="U276" s="499" t="str">
        <f t="shared" si="342"/>
        <v>-</v>
      </c>
      <c r="V276" s="499" t="str">
        <f t="shared" si="343"/>
        <v>B</v>
      </c>
      <c r="W276" s="499" t="str">
        <f t="shared" si="412"/>
        <v>A</v>
      </c>
      <c r="X276" s="529" t="str">
        <f t="shared" si="337"/>
        <v>Na</v>
      </c>
      <c r="Y276" s="530" t="str">
        <f t="shared" si="336"/>
        <v>Cl</v>
      </c>
      <c r="Z276" s="133"/>
      <c r="AA276" s="51">
        <v>27989</v>
      </c>
      <c r="AB276" s="275">
        <v>2</v>
      </c>
      <c r="AC276" s="277" t="s">
        <v>722</v>
      </c>
      <c r="AD276" s="277" t="s">
        <v>1687</v>
      </c>
      <c r="AE276" s="298"/>
      <c r="AF276" s="275">
        <v>22.5</v>
      </c>
      <c r="AG276" s="391">
        <v>100460</v>
      </c>
      <c r="AH276" s="283">
        <v>6</v>
      </c>
      <c r="AI276" s="101">
        <v>228.44499999999999</v>
      </c>
      <c r="AJ276" s="275">
        <v>1.0693999999999999</v>
      </c>
      <c r="AK276" s="275">
        <v>20</v>
      </c>
      <c r="AL276" s="275"/>
      <c r="AM276" s="283"/>
      <c r="AN276" s="290"/>
      <c r="AO276" s="64"/>
      <c r="AP276" s="64"/>
      <c r="AQ276" s="290"/>
      <c r="AR276" s="310">
        <v>95528.517999999996</v>
      </c>
      <c r="AS276" s="507">
        <f t="shared" si="334"/>
        <v>95574.3122</v>
      </c>
      <c r="AT276" s="509">
        <f t="shared" si="335"/>
        <v>-0.16094149090332394</v>
      </c>
      <c r="AU276" s="303">
        <v>31569</v>
      </c>
      <c r="AV276" s="303">
        <v>410.3</v>
      </c>
      <c r="AW276" s="303">
        <v>2801</v>
      </c>
      <c r="AX276" s="303">
        <v>52763</v>
      </c>
      <c r="AY276" s="303">
        <v>2654</v>
      </c>
      <c r="AZ276" s="317">
        <v>3382</v>
      </c>
      <c r="BA276" s="309">
        <v>26</v>
      </c>
      <c r="BB276" s="303">
        <v>1772</v>
      </c>
      <c r="BC276" s="303">
        <v>58.5</v>
      </c>
      <c r="BD276" s="303">
        <v>10.3</v>
      </c>
      <c r="BE276" s="303">
        <v>30.2</v>
      </c>
      <c r="BF276" s="302">
        <v>4</v>
      </c>
      <c r="BG276" s="303">
        <v>2.8</v>
      </c>
      <c r="BH276" s="303">
        <v>25.3</v>
      </c>
      <c r="BI276" s="303">
        <v>1.23</v>
      </c>
      <c r="BJ276" s="303">
        <v>0.36</v>
      </c>
      <c r="BK276" s="303">
        <v>1.2E-2</v>
      </c>
      <c r="BL276" s="303"/>
      <c r="BM276" s="303">
        <v>15.7</v>
      </c>
      <c r="BN276" s="319">
        <v>31</v>
      </c>
      <c r="BO276" s="303">
        <v>3</v>
      </c>
      <c r="BP276" s="138">
        <v>890</v>
      </c>
      <c r="BQ276" s="325">
        <v>1045.2</v>
      </c>
      <c r="BR276" s="303">
        <v>320</v>
      </c>
      <c r="BS276" s="303">
        <v>2</v>
      </c>
      <c r="BT276" s="138"/>
      <c r="BU276" s="303">
        <v>2</v>
      </c>
      <c r="BV276" s="303"/>
      <c r="BW276" s="303">
        <v>1940</v>
      </c>
      <c r="BX276" s="303">
        <v>21</v>
      </c>
      <c r="BY276" s="138"/>
      <c r="BZ276" s="138"/>
      <c r="CA276" s="303">
        <v>25</v>
      </c>
      <c r="CB276" s="303">
        <v>48</v>
      </c>
      <c r="CC276" s="303">
        <v>9600</v>
      </c>
      <c r="CD276" s="138"/>
      <c r="CE276" s="303"/>
      <c r="CF276" s="149"/>
      <c r="CG276" s="300"/>
      <c r="CH276" s="307">
        <v>24</v>
      </c>
      <c r="CI276" s="300">
        <v>20</v>
      </c>
      <c r="CJ276" s="322"/>
      <c r="CK276" s="322"/>
      <c r="CL276" s="317">
        <v>3670</v>
      </c>
      <c r="CM276" s="305">
        <v>1.3</v>
      </c>
      <c r="CN276" s="303">
        <v>1137</v>
      </c>
      <c r="CO276" s="2"/>
      <c r="CP276" s="2"/>
      <c r="CQ276" s="60"/>
      <c r="CR276" s="2"/>
      <c r="CS276" s="2"/>
      <c r="CT276" s="2"/>
      <c r="CU276" s="2"/>
      <c r="CV276" s="2"/>
      <c r="CW276" s="2"/>
      <c r="CX276" s="2"/>
      <c r="CY276" s="2"/>
      <c r="CZ276" s="2"/>
      <c r="DA276" s="60"/>
      <c r="DB276" s="138"/>
      <c r="DC276" s="138"/>
      <c r="DD276" s="149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9"/>
      <c r="DT276" s="402">
        <f t="shared" si="344"/>
        <v>0</v>
      </c>
      <c r="DU276" s="100">
        <f t="shared" si="345"/>
        <v>0</v>
      </c>
      <c r="DV276" s="100">
        <f t="shared" si="346"/>
        <v>0</v>
      </c>
      <c r="DW276" s="100">
        <f t="shared" si="347"/>
        <v>0</v>
      </c>
      <c r="DX276" s="100">
        <f t="shared" si="348"/>
        <v>1</v>
      </c>
      <c r="DY276" s="229">
        <f t="shared" si="349"/>
        <v>0</v>
      </c>
      <c r="DZ276" s="100">
        <f t="shared" si="350"/>
        <v>0</v>
      </c>
      <c r="EA276" s="400">
        <f t="shared" si="351"/>
        <v>1</v>
      </c>
      <c r="EB276" s="402">
        <f t="shared" si="352"/>
        <v>0</v>
      </c>
      <c r="EC276" s="19">
        <f t="shared" si="353"/>
        <v>0</v>
      </c>
      <c r="ED276" s="19">
        <f t="shared" si="354"/>
        <v>0</v>
      </c>
      <c r="EE276" s="19">
        <f t="shared" si="355"/>
        <v>1</v>
      </c>
      <c r="EF276" s="402">
        <f t="shared" si="356"/>
        <v>0</v>
      </c>
      <c r="EG276" s="400">
        <f t="shared" si="357"/>
        <v>0</v>
      </c>
      <c r="EH276" s="400">
        <f t="shared" si="358"/>
        <v>1</v>
      </c>
      <c r="EI276" s="402">
        <f t="shared" si="359"/>
        <v>0</v>
      </c>
      <c r="EJ276" s="229">
        <f t="shared" si="360"/>
        <v>4</v>
      </c>
      <c r="EK276" s="398">
        <f t="shared" si="361"/>
        <v>31569</v>
      </c>
      <c r="EL276" s="398">
        <f t="shared" si="362"/>
        <v>1772</v>
      </c>
      <c r="EM276" s="398">
        <f t="shared" si="363"/>
        <v>410.3</v>
      </c>
      <c r="EN276" s="398">
        <f t="shared" si="364"/>
        <v>2801</v>
      </c>
      <c r="EO276" s="398">
        <f t="shared" si="365"/>
        <v>4</v>
      </c>
      <c r="EP276" s="398">
        <f t="shared" si="366"/>
        <v>30.2</v>
      </c>
      <c r="EQ276" s="398">
        <f t="shared" si="367"/>
        <v>3382</v>
      </c>
      <c r="ER276" s="398" t="str">
        <f t="shared" si="368"/>
        <v/>
      </c>
      <c r="ES276" s="398">
        <f t="shared" si="369"/>
        <v>0.36</v>
      </c>
      <c r="ET276" s="398">
        <f t="shared" si="370"/>
        <v>2654</v>
      </c>
      <c r="EU276" s="172">
        <f t="shared" si="371"/>
        <v>52763</v>
      </c>
      <c r="EV276" s="57">
        <f t="shared" si="372"/>
        <v>1373.1741902930864</v>
      </c>
      <c r="EW276" s="57">
        <f t="shared" si="373"/>
        <v>45.319693094629152</v>
      </c>
      <c r="EX276" s="57">
        <f t="shared" si="374"/>
        <v>33.762600288006588</v>
      </c>
      <c r="EY276" s="57">
        <f t="shared" si="375"/>
        <v>139.77743400369278</v>
      </c>
      <c r="EZ276" s="57">
        <f t="shared" si="376"/>
        <v>0.1458656212963807</v>
      </c>
      <c r="FA276" s="57">
        <f t="shared" si="377"/>
        <v>1.6223475691646523</v>
      </c>
      <c r="FB276" s="57">
        <f t="shared" si="378"/>
        <v>55.427085194150493</v>
      </c>
      <c r="FC276" s="57" t="str">
        <f t="shared" si="379"/>
        <v/>
      </c>
      <c r="FD276" s="57">
        <f t="shared" si="380"/>
        <v>5.8059927521857142E-3</v>
      </c>
      <c r="FE276" s="57">
        <f t="shared" si="381"/>
        <v>55.255635387757565</v>
      </c>
      <c r="FF276" s="56">
        <f t="shared" si="382"/>
        <v>1488.2520520125233</v>
      </c>
      <c r="FG276" s="59">
        <f t="shared" si="383"/>
        <v>86.157131032547056</v>
      </c>
      <c r="FH276" s="59">
        <f t="shared" si="384"/>
        <v>2.8434955768251018</v>
      </c>
      <c r="FI276" s="59">
        <f t="shared" si="385"/>
        <v>2.1183683742209207</v>
      </c>
      <c r="FJ276" s="59">
        <f t="shared" si="386"/>
        <v>8.7700619353171589</v>
      </c>
      <c r="FK276" s="59">
        <f t="shared" si="387"/>
        <v>9.1520533491048321E-3</v>
      </c>
      <c r="FL276" s="59">
        <f t="shared" si="388"/>
        <v>0.10179102774063907</v>
      </c>
      <c r="FM276" s="59">
        <f t="shared" si="389"/>
        <v>3.4664881194725576</v>
      </c>
      <c r="FN276" s="59" t="str">
        <f t="shared" si="390"/>
        <v/>
      </c>
      <c r="FO276" s="59">
        <f t="shared" si="391"/>
        <v>3.6311497937689858E-4</v>
      </c>
      <c r="FP276" s="59">
        <f t="shared" si="392"/>
        <v>3.4557654066532715</v>
      </c>
      <c r="FQ276" s="66">
        <f t="shared" si="393"/>
        <v>93.077383358894792</v>
      </c>
      <c r="FR276" s="331">
        <f t="shared" si="413"/>
        <v>-0.16094149090332394</v>
      </c>
      <c r="FS276" s="331">
        <f t="shared" si="394"/>
        <v>0.16094149090332394</v>
      </c>
      <c r="FT276" s="400">
        <f t="shared" si="395"/>
        <v>0</v>
      </c>
      <c r="FU276" s="400">
        <f t="shared" si="396"/>
        <v>1</v>
      </c>
      <c r="FV276" s="400">
        <f t="shared" si="397"/>
        <v>0</v>
      </c>
      <c r="FW276" s="402">
        <f t="shared" si="398"/>
        <v>0</v>
      </c>
      <c r="FX276" s="222">
        <f t="shared" si="399"/>
        <v>86.157131032547056</v>
      </c>
      <c r="FY276" s="222">
        <f t="shared" si="400"/>
        <v>0</v>
      </c>
      <c r="FZ276" s="222">
        <f t="shared" si="401"/>
        <v>0</v>
      </c>
      <c r="GA276" s="221">
        <f t="shared" si="402"/>
        <v>93.077383358894792</v>
      </c>
      <c r="GB276" s="222">
        <f t="shared" si="403"/>
        <v>0</v>
      </c>
      <c r="GC276" s="222">
        <f t="shared" si="404"/>
        <v>0</v>
      </c>
      <c r="GD276" s="222">
        <f t="shared" si="405"/>
        <v>0</v>
      </c>
      <c r="GE276" s="222">
        <f t="shared" si="406"/>
        <v>0</v>
      </c>
      <c r="GF276" s="222">
        <f t="shared" si="407"/>
        <v>0</v>
      </c>
      <c r="GG276" s="398">
        <f t="shared" si="408"/>
        <v>0</v>
      </c>
      <c r="GH276" s="399">
        <f t="shared" si="409"/>
        <v>0</v>
      </c>
      <c r="GI276" s="398" t="str">
        <f t="shared" si="410"/>
        <v>Na</v>
      </c>
      <c r="GJ276" s="398" t="str">
        <f t="shared" si="411"/>
        <v>Cl</v>
      </c>
    </row>
    <row r="277" spans="1:192" s="2" customFormat="1" ht="14.25">
      <c r="A277" s="402">
        <f t="shared" si="338"/>
        <v>272</v>
      </c>
      <c r="B277" s="65" t="s">
        <v>142</v>
      </c>
      <c r="C277" s="91" t="s">
        <v>490</v>
      </c>
      <c r="D277" s="91" t="s">
        <v>967</v>
      </c>
      <c r="E277" s="91"/>
      <c r="F277" s="400">
        <v>3526080</v>
      </c>
      <c r="G277" s="400">
        <v>5572020</v>
      </c>
      <c r="H277" s="409">
        <f t="shared" si="339"/>
        <v>525995.13799999992</v>
      </c>
      <c r="I277" s="405">
        <f t="shared" si="340"/>
        <v>5570230.9819999998</v>
      </c>
      <c r="J277" s="400">
        <v>147.5</v>
      </c>
      <c r="K277" s="391" t="s">
        <v>1356</v>
      </c>
      <c r="L277" s="171">
        <v>503</v>
      </c>
      <c r="M277" s="19"/>
      <c r="N277" s="391"/>
      <c r="O277" s="400">
        <v>147.5</v>
      </c>
      <c r="P277" s="400"/>
      <c r="Q277" s="134" t="s">
        <v>1367</v>
      </c>
      <c r="R277" s="134" t="s">
        <v>2889</v>
      </c>
      <c r="S277" s="166" t="s">
        <v>1347</v>
      </c>
      <c r="T277" s="499" t="str">
        <f t="shared" si="341"/>
        <v>-</v>
      </c>
      <c r="U277" s="499" t="str">
        <f t="shared" si="342"/>
        <v>-</v>
      </c>
      <c r="V277" s="499" t="str">
        <f t="shared" si="343"/>
        <v>-</v>
      </c>
      <c r="W277" s="499" t="str">
        <f t="shared" si="412"/>
        <v>-</v>
      </c>
      <c r="X277" s="529" t="str">
        <f t="shared" si="337"/>
        <v/>
      </c>
      <c r="Y277" s="530" t="str">
        <f t="shared" si="336"/>
        <v/>
      </c>
      <c r="Z277" s="404"/>
      <c r="AA277" s="177">
        <v>32240</v>
      </c>
      <c r="AB277" s="176">
        <v>3</v>
      </c>
      <c r="AC277" s="65" t="s">
        <v>970</v>
      </c>
      <c r="AD277" s="65" t="s">
        <v>1688</v>
      </c>
      <c r="AE277" s="61" t="s">
        <v>1454</v>
      </c>
      <c r="AF277" s="392" t="s">
        <v>3116</v>
      </c>
      <c r="AG277" s="408"/>
      <c r="AH277" s="408"/>
      <c r="AI277" s="556"/>
      <c r="AJ277" s="408"/>
      <c r="AK277" s="408"/>
      <c r="AL277" s="408"/>
      <c r="AM277" s="392"/>
      <c r="AN277" s="168"/>
      <c r="AO277" s="401"/>
      <c r="AP277" s="171"/>
      <c r="AQ277" s="69"/>
      <c r="AR277" s="69"/>
      <c r="AS277" s="508"/>
      <c r="AT277" s="511"/>
      <c r="AU277" s="403"/>
      <c r="AV277" s="403"/>
      <c r="AW277" s="55"/>
      <c r="AX277" s="403"/>
      <c r="AY277" s="403"/>
      <c r="AZ277" s="53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401"/>
      <c r="BM277" s="69"/>
      <c r="BN277" s="70"/>
      <c r="BO277" s="143"/>
      <c r="BP277" s="557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1"/>
      <c r="CG277" s="143"/>
      <c r="CH277" s="143"/>
      <c r="CI277" s="143"/>
      <c r="CJ277" s="143"/>
      <c r="CK277" s="143"/>
      <c r="CL277" s="144"/>
      <c r="CM277" s="143"/>
      <c r="CN277" s="143" t="s">
        <v>3116</v>
      </c>
      <c r="CO277" s="141"/>
      <c r="CP277" s="69"/>
      <c r="CQ277" s="70"/>
      <c r="CR277" s="69"/>
      <c r="CS277" s="69"/>
      <c r="CT277" s="69"/>
      <c r="CU277" s="69"/>
      <c r="CV277" s="69"/>
      <c r="CW277" s="69"/>
      <c r="CX277" s="69"/>
      <c r="CY277" s="69"/>
      <c r="CZ277" s="69"/>
      <c r="DA277" s="70"/>
      <c r="DB277" s="182">
        <v>-64.2</v>
      </c>
      <c r="DC277" s="141" t="s">
        <v>1689</v>
      </c>
      <c r="DD277" s="182">
        <v>0.56999999999999995</v>
      </c>
      <c r="DE277" s="475">
        <v>0.5</v>
      </c>
      <c r="DF277" s="182"/>
      <c r="DG277" s="182">
        <v>-9.32</v>
      </c>
      <c r="DH277" s="182"/>
      <c r="DI277" s="180"/>
      <c r="DJ277" s="180">
        <f>SUM(DK277:DM277)</f>
        <v>7.27</v>
      </c>
      <c r="DK277" s="180">
        <v>2.38</v>
      </c>
      <c r="DL277" s="180">
        <v>2.73</v>
      </c>
      <c r="DM277" s="180">
        <v>2.16</v>
      </c>
      <c r="DN277" s="180"/>
      <c r="DO277" s="180"/>
      <c r="DP277" s="180"/>
      <c r="DQ277" s="180"/>
      <c r="DR277" s="180"/>
      <c r="DS277" s="181"/>
      <c r="DT277" s="402">
        <f t="shared" si="344"/>
        <v>0</v>
      </c>
      <c r="DU277" s="100">
        <f t="shared" si="345"/>
        <v>0</v>
      </c>
      <c r="DV277" s="100">
        <f t="shared" si="346"/>
        <v>0</v>
      </c>
      <c r="DW277" s="100">
        <f t="shared" si="347"/>
        <v>0</v>
      </c>
      <c r="DX277" s="100">
        <f t="shared" si="348"/>
        <v>1</v>
      </c>
      <c r="DY277" s="229">
        <f t="shared" si="349"/>
        <v>0</v>
      </c>
      <c r="DZ277" s="100">
        <f t="shared" si="350"/>
        <v>0</v>
      </c>
      <c r="EA277" s="400">
        <f t="shared" si="351"/>
        <v>0</v>
      </c>
      <c r="EB277" s="402">
        <f t="shared" si="352"/>
        <v>1</v>
      </c>
      <c r="EC277" s="19">
        <f t="shared" si="353"/>
        <v>0</v>
      </c>
      <c r="ED277" s="19">
        <f t="shared" si="354"/>
        <v>0</v>
      </c>
      <c r="EE277" s="19">
        <f t="shared" si="355"/>
        <v>0</v>
      </c>
      <c r="EF277" s="402">
        <f t="shared" si="356"/>
        <v>1</v>
      </c>
      <c r="EG277" s="400">
        <f t="shared" si="357"/>
        <v>0</v>
      </c>
      <c r="EH277" s="400">
        <f t="shared" si="358"/>
        <v>0</v>
      </c>
      <c r="EI277" s="402">
        <f t="shared" si="359"/>
        <v>1</v>
      </c>
      <c r="EJ277" s="229">
        <f t="shared" si="360"/>
        <v>1</v>
      </c>
      <c r="EK277" s="398" t="str">
        <f t="shared" si="361"/>
        <v/>
      </c>
      <c r="EL277" s="398" t="str">
        <f t="shared" si="362"/>
        <v/>
      </c>
      <c r="EM277" s="398" t="str">
        <f t="shared" si="363"/>
        <v/>
      </c>
      <c r="EN277" s="398" t="str">
        <f t="shared" si="364"/>
        <v/>
      </c>
      <c r="EO277" s="398" t="str">
        <f t="shared" si="365"/>
        <v/>
      </c>
      <c r="EP277" s="398" t="str">
        <f t="shared" si="366"/>
        <v/>
      </c>
      <c r="EQ277" s="398" t="str">
        <f t="shared" si="367"/>
        <v/>
      </c>
      <c r="ER277" s="398" t="str">
        <f t="shared" si="368"/>
        <v/>
      </c>
      <c r="ES277" s="398" t="str">
        <f t="shared" si="369"/>
        <v/>
      </c>
      <c r="ET277" s="398" t="str">
        <f t="shared" si="370"/>
        <v/>
      </c>
      <c r="EU277" s="172" t="str">
        <f t="shared" si="371"/>
        <v/>
      </c>
      <c r="EV277" s="57" t="str">
        <f t="shared" si="372"/>
        <v/>
      </c>
      <c r="EW277" s="57" t="str">
        <f t="shared" si="373"/>
        <v/>
      </c>
      <c r="EX277" s="57" t="str">
        <f t="shared" si="374"/>
        <v/>
      </c>
      <c r="EY277" s="57" t="str">
        <f t="shared" si="375"/>
        <v/>
      </c>
      <c r="EZ277" s="57" t="str">
        <f t="shared" si="376"/>
        <v/>
      </c>
      <c r="FA277" s="57" t="str">
        <f t="shared" si="377"/>
        <v/>
      </c>
      <c r="FB277" s="57" t="str">
        <f t="shared" si="378"/>
        <v/>
      </c>
      <c r="FC277" s="57" t="str">
        <f t="shared" si="379"/>
        <v/>
      </c>
      <c r="FD277" s="57" t="str">
        <f t="shared" si="380"/>
        <v/>
      </c>
      <c r="FE277" s="57" t="str">
        <f t="shared" si="381"/>
        <v/>
      </c>
      <c r="FF277" s="56" t="str">
        <f t="shared" si="382"/>
        <v/>
      </c>
      <c r="FG277" s="59" t="str">
        <f t="shared" si="383"/>
        <v/>
      </c>
      <c r="FH277" s="59" t="str">
        <f t="shared" si="384"/>
        <v/>
      </c>
      <c r="FI277" s="59" t="str">
        <f t="shared" si="385"/>
        <v/>
      </c>
      <c r="FJ277" s="59" t="str">
        <f t="shared" si="386"/>
        <v/>
      </c>
      <c r="FK277" s="59" t="str">
        <f t="shared" si="387"/>
        <v/>
      </c>
      <c r="FL277" s="59" t="str">
        <f t="shared" si="388"/>
        <v/>
      </c>
      <c r="FM277" s="59" t="str">
        <f t="shared" si="389"/>
        <v/>
      </c>
      <c r="FN277" s="59" t="str">
        <f t="shared" si="390"/>
        <v/>
      </c>
      <c r="FO277" s="59" t="str">
        <f t="shared" si="391"/>
        <v/>
      </c>
      <c r="FP277" s="59" t="str">
        <f t="shared" si="392"/>
        <v/>
      </c>
      <c r="FQ277" s="66" t="str">
        <f t="shared" si="393"/>
        <v/>
      </c>
      <c r="FR277" s="331" t="str">
        <f t="shared" si="413"/>
        <v/>
      </c>
      <c r="FS277" s="331">
        <f t="shared" si="394"/>
        <v>0</v>
      </c>
      <c r="FT277" s="400">
        <f t="shared" si="395"/>
        <v>1</v>
      </c>
      <c r="FU277" s="400">
        <f t="shared" si="396"/>
        <v>0</v>
      </c>
      <c r="FV277" s="400">
        <f t="shared" si="397"/>
        <v>0</v>
      </c>
      <c r="FW277" s="402">
        <f t="shared" si="398"/>
        <v>0</v>
      </c>
      <c r="FX277" s="222">
        <f t="shared" si="399"/>
        <v>0</v>
      </c>
      <c r="FY277" s="222">
        <f t="shared" si="400"/>
        <v>0</v>
      </c>
      <c r="FZ277" s="222">
        <f t="shared" si="401"/>
        <v>0</v>
      </c>
      <c r="GA277" s="221">
        <f t="shared" si="402"/>
        <v>0</v>
      </c>
      <c r="GB277" s="222">
        <f t="shared" si="403"/>
        <v>0</v>
      </c>
      <c r="GC277" s="222">
        <f t="shared" si="404"/>
        <v>0</v>
      </c>
      <c r="GD277" s="222">
        <f t="shared" si="405"/>
        <v>0</v>
      </c>
      <c r="GE277" s="222">
        <f t="shared" si="406"/>
        <v>0</v>
      </c>
      <c r="GF277" s="222">
        <f t="shared" si="407"/>
        <v>0</v>
      </c>
      <c r="GG277" s="398">
        <f t="shared" si="408"/>
        <v>0</v>
      </c>
      <c r="GH277" s="399">
        <f t="shared" si="409"/>
        <v>0</v>
      </c>
      <c r="GI277" s="398" t="str">
        <f t="shared" si="410"/>
        <v/>
      </c>
      <c r="GJ277" s="398" t="str">
        <f t="shared" si="411"/>
        <v/>
      </c>
    </row>
    <row r="278" spans="1:192" s="2" customFormat="1">
      <c r="A278" s="402">
        <f t="shared" si="338"/>
        <v>273</v>
      </c>
      <c r="B278" s="2" t="s">
        <v>142</v>
      </c>
      <c r="C278" s="328" t="s">
        <v>490</v>
      </c>
      <c r="D278" s="328" t="s">
        <v>967</v>
      </c>
      <c r="E278" s="328"/>
      <c r="F278" s="400">
        <v>3526080</v>
      </c>
      <c r="G278" s="400">
        <v>5572020</v>
      </c>
      <c r="H278" s="409">
        <f t="shared" si="339"/>
        <v>525995.13799999992</v>
      </c>
      <c r="I278" s="405">
        <f t="shared" si="340"/>
        <v>5570230.9819999998</v>
      </c>
      <c r="J278" s="400">
        <v>147.5</v>
      </c>
      <c r="K278" s="391" t="s">
        <v>1356</v>
      </c>
      <c r="L278" s="171">
        <v>503</v>
      </c>
      <c r="M278" s="19"/>
      <c r="N278" s="391"/>
      <c r="O278" s="400">
        <v>147.5</v>
      </c>
      <c r="P278" s="400"/>
      <c r="Q278" s="134" t="s">
        <v>1367</v>
      </c>
      <c r="R278" s="134" t="s">
        <v>2889</v>
      </c>
      <c r="S278" s="134" t="s">
        <v>1347</v>
      </c>
      <c r="T278" s="499" t="str">
        <f t="shared" si="341"/>
        <v>T</v>
      </c>
      <c r="U278" s="499" t="str">
        <f t="shared" si="342"/>
        <v>-</v>
      </c>
      <c r="V278" s="499" t="str">
        <f t="shared" si="343"/>
        <v>B</v>
      </c>
      <c r="W278" s="499" t="str">
        <f t="shared" si="412"/>
        <v>A</v>
      </c>
      <c r="X278" s="529" t="str">
        <f t="shared" si="337"/>
        <v>Na</v>
      </c>
      <c r="Y278" s="530" t="str">
        <f t="shared" si="336"/>
        <v>Cl</v>
      </c>
      <c r="Z278" s="133"/>
      <c r="AA278" s="51">
        <v>33947</v>
      </c>
      <c r="AB278" s="275">
        <v>4</v>
      </c>
      <c r="AC278" s="277" t="s">
        <v>722</v>
      </c>
      <c r="AD278" s="277" t="s">
        <v>1690</v>
      </c>
      <c r="AE278" s="294"/>
      <c r="AF278" s="275">
        <v>21.6</v>
      </c>
      <c r="AG278" s="391">
        <v>110680</v>
      </c>
      <c r="AH278" s="275">
        <v>6.18</v>
      </c>
      <c r="AI278" s="101">
        <v>149.102</v>
      </c>
      <c r="AJ278" s="287">
        <v>1.0679000000000001</v>
      </c>
      <c r="AK278" s="274">
        <v>20</v>
      </c>
      <c r="AL278" s="287"/>
      <c r="AM278" s="275"/>
      <c r="AN278" s="281"/>
      <c r="AO278" s="64"/>
      <c r="AP278" s="64"/>
      <c r="AQ278" s="281"/>
      <c r="AR278" s="310">
        <v>99636.006999999983</v>
      </c>
      <c r="AS278" s="507">
        <f t="shared" ref="AS278:AS296" si="414">SUM(AU278:BN278)+SUM(BO278:CL278)/1000</f>
        <v>99670.585720000003</v>
      </c>
      <c r="AT278" s="509">
        <f t="shared" ref="AT278:AT296" si="415">FR278</f>
        <v>-9.9878699952484482E-2</v>
      </c>
      <c r="AU278" s="303">
        <v>32800</v>
      </c>
      <c r="AV278" s="303">
        <v>428</v>
      </c>
      <c r="AW278" s="303">
        <v>3002</v>
      </c>
      <c r="AX278" s="303">
        <v>54810</v>
      </c>
      <c r="AY278" s="303">
        <v>2877</v>
      </c>
      <c r="AZ278" s="317">
        <v>3655</v>
      </c>
      <c r="BA278" s="309">
        <v>12</v>
      </c>
      <c r="BB278" s="303">
        <v>1910</v>
      </c>
      <c r="BC278" s="303">
        <v>65.599999999999994</v>
      </c>
      <c r="BD278" s="301">
        <v>11</v>
      </c>
      <c r="BE278" s="303">
        <v>32.200000000000003</v>
      </c>
      <c r="BF278" s="303">
        <v>3.85</v>
      </c>
      <c r="BG278" s="303">
        <v>0.81</v>
      </c>
      <c r="BH278" s="303">
        <v>24.7</v>
      </c>
      <c r="BI278" s="303">
        <v>9.5000000000000001E-2</v>
      </c>
      <c r="BJ278" s="141" t="s">
        <v>1404</v>
      </c>
      <c r="BK278" s="141" t="s">
        <v>1405</v>
      </c>
      <c r="BL278" s="303"/>
      <c r="BM278" s="303">
        <v>12.4</v>
      </c>
      <c r="BN278" s="139">
        <v>23</v>
      </c>
      <c r="BO278" s="303">
        <v>0</v>
      </c>
      <c r="BP278" s="138"/>
      <c r="BQ278" s="325">
        <v>948.72</v>
      </c>
      <c r="BR278" s="303">
        <v>41</v>
      </c>
      <c r="BS278" s="303"/>
      <c r="BT278" s="138"/>
      <c r="BU278" s="303">
        <v>0</v>
      </c>
      <c r="BV278" s="303">
        <v>15</v>
      </c>
      <c r="BW278" s="303"/>
      <c r="BX278" s="303">
        <v>98</v>
      </c>
      <c r="BY278" s="138"/>
      <c r="BZ278" s="138"/>
      <c r="CA278" s="303">
        <v>0</v>
      </c>
      <c r="CB278" s="303">
        <v>28</v>
      </c>
      <c r="CC278" s="303"/>
      <c r="CD278" s="138"/>
      <c r="CE278" s="303"/>
      <c r="CF278" s="149"/>
      <c r="CG278" s="300"/>
      <c r="CH278" s="305"/>
      <c r="CI278" s="300"/>
      <c r="CJ278" s="305"/>
      <c r="CK278" s="305"/>
      <c r="CL278" s="317">
        <v>1800</v>
      </c>
      <c r="CM278" s="305" t="s">
        <v>1675</v>
      </c>
      <c r="CN278" s="303">
        <v>1200</v>
      </c>
      <c r="CQ278" s="60"/>
      <c r="DA278" s="60"/>
      <c r="DB278" s="138"/>
      <c r="DC278" s="138"/>
      <c r="DD278" s="149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9"/>
      <c r="DT278" s="402">
        <f t="shared" si="344"/>
        <v>0</v>
      </c>
      <c r="DU278" s="100">
        <f t="shared" si="345"/>
        <v>0</v>
      </c>
      <c r="DV278" s="100">
        <f t="shared" si="346"/>
        <v>0</v>
      </c>
      <c r="DW278" s="100">
        <f t="shared" si="347"/>
        <v>0</v>
      </c>
      <c r="DX278" s="100">
        <f t="shared" si="348"/>
        <v>1</v>
      </c>
      <c r="DY278" s="229">
        <f t="shared" si="349"/>
        <v>0</v>
      </c>
      <c r="DZ278" s="100">
        <f t="shared" si="350"/>
        <v>0</v>
      </c>
      <c r="EA278" s="400">
        <f t="shared" si="351"/>
        <v>1</v>
      </c>
      <c r="EB278" s="402">
        <f t="shared" si="352"/>
        <v>0</v>
      </c>
      <c r="EC278" s="19">
        <f t="shared" si="353"/>
        <v>0</v>
      </c>
      <c r="ED278" s="19">
        <f t="shared" si="354"/>
        <v>0</v>
      </c>
      <c r="EE278" s="19">
        <f t="shared" si="355"/>
        <v>1</v>
      </c>
      <c r="EF278" s="402">
        <f t="shared" si="356"/>
        <v>0</v>
      </c>
      <c r="EG278" s="400">
        <f t="shared" si="357"/>
        <v>0</v>
      </c>
      <c r="EH278" s="400">
        <f t="shared" si="358"/>
        <v>1</v>
      </c>
      <c r="EI278" s="402">
        <f t="shared" si="359"/>
        <v>0</v>
      </c>
      <c r="EJ278" s="229">
        <f t="shared" si="360"/>
        <v>4</v>
      </c>
      <c r="EK278" s="398">
        <f t="shared" si="361"/>
        <v>32800</v>
      </c>
      <c r="EL278" s="398">
        <f t="shared" si="362"/>
        <v>1910</v>
      </c>
      <c r="EM278" s="398">
        <f t="shared" si="363"/>
        <v>428</v>
      </c>
      <c r="EN278" s="398">
        <f t="shared" si="364"/>
        <v>3002</v>
      </c>
      <c r="EO278" s="398">
        <f t="shared" si="365"/>
        <v>3.85</v>
      </c>
      <c r="EP278" s="398">
        <f t="shared" si="366"/>
        <v>32.200000000000003</v>
      </c>
      <c r="EQ278" s="398">
        <f t="shared" si="367"/>
        <v>3655</v>
      </c>
      <c r="ER278" s="398" t="str">
        <f t="shared" si="368"/>
        <v/>
      </c>
      <c r="ES278" s="398" t="str">
        <f t="shared" si="369"/>
        <v/>
      </c>
      <c r="ET278" s="398">
        <f t="shared" si="370"/>
        <v>2877</v>
      </c>
      <c r="EU278" s="172">
        <f t="shared" si="371"/>
        <v>54810</v>
      </c>
      <c r="EV278" s="57">
        <f t="shared" si="372"/>
        <v>1426.7196756822591</v>
      </c>
      <c r="EW278" s="57">
        <f t="shared" si="373"/>
        <v>48.849104859335036</v>
      </c>
      <c r="EX278" s="57">
        <f t="shared" si="374"/>
        <v>35.219090722073652</v>
      </c>
      <c r="EY278" s="57">
        <f t="shared" si="375"/>
        <v>149.80787464444333</v>
      </c>
      <c r="EZ278" s="57">
        <f t="shared" si="376"/>
        <v>0.14039566049776642</v>
      </c>
      <c r="FA278" s="57">
        <f t="shared" si="377"/>
        <v>1.7297878055331724</v>
      </c>
      <c r="FB278" s="57">
        <f t="shared" si="378"/>
        <v>59.901240799710244</v>
      </c>
      <c r="FC278" s="57" t="str">
        <f t="shared" si="379"/>
        <v/>
      </c>
      <c r="FD278" s="57" t="str">
        <f t="shared" si="380"/>
        <v/>
      </c>
      <c r="FE278" s="57">
        <f t="shared" si="381"/>
        <v>59.898441224784676</v>
      </c>
      <c r="FF278" s="56">
        <f t="shared" si="382"/>
        <v>1545.9904662510928</v>
      </c>
      <c r="FG278" s="59">
        <f t="shared" si="383"/>
        <v>85.819483604056018</v>
      </c>
      <c r="FH278" s="59">
        <f t="shared" si="384"/>
        <v>2.938352239057612</v>
      </c>
      <c r="FI278" s="59">
        <f t="shared" si="385"/>
        <v>2.1184849625960371</v>
      </c>
      <c r="FJ278" s="59">
        <f t="shared" si="386"/>
        <v>9.0111846503128383</v>
      </c>
      <c r="FK278" s="59">
        <f t="shared" si="387"/>
        <v>8.445024828305522E-3</v>
      </c>
      <c r="FL278" s="59">
        <f t="shared" si="388"/>
        <v>0.10404951914920596</v>
      </c>
      <c r="FM278" s="59">
        <f t="shared" si="389"/>
        <v>3.5959656059750094</v>
      </c>
      <c r="FN278" s="59" t="str">
        <f t="shared" si="390"/>
        <v/>
      </c>
      <c r="FO278" s="59" t="str">
        <f t="shared" si="391"/>
        <v/>
      </c>
      <c r="FP278" s="59">
        <f t="shared" si="392"/>
        <v>3.5957975430933509</v>
      </c>
      <c r="FQ278" s="66">
        <f t="shared" si="393"/>
        <v>92.808236850931635</v>
      </c>
      <c r="FR278" s="331">
        <f t="shared" si="413"/>
        <v>-9.9878699952484482E-2</v>
      </c>
      <c r="FS278" s="331">
        <f t="shared" si="394"/>
        <v>9.9878699952484482E-2</v>
      </c>
      <c r="FT278" s="400">
        <f t="shared" si="395"/>
        <v>0</v>
      </c>
      <c r="FU278" s="400">
        <f t="shared" si="396"/>
        <v>1</v>
      </c>
      <c r="FV278" s="400">
        <f t="shared" si="397"/>
        <v>0</v>
      </c>
      <c r="FW278" s="402">
        <f t="shared" si="398"/>
        <v>0</v>
      </c>
      <c r="FX278" s="222">
        <f t="shared" si="399"/>
        <v>85.819483604056018</v>
      </c>
      <c r="FY278" s="222">
        <f t="shared" si="400"/>
        <v>0</v>
      </c>
      <c r="FZ278" s="222">
        <f t="shared" si="401"/>
        <v>0</v>
      </c>
      <c r="GA278" s="221">
        <f t="shared" si="402"/>
        <v>92.808236850931635</v>
      </c>
      <c r="GB278" s="222">
        <f t="shared" si="403"/>
        <v>0</v>
      </c>
      <c r="GC278" s="222">
        <f t="shared" si="404"/>
        <v>0</v>
      </c>
      <c r="GD278" s="222">
        <f t="shared" si="405"/>
        <v>0</v>
      </c>
      <c r="GE278" s="222">
        <f t="shared" si="406"/>
        <v>0</v>
      </c>
      <c r="GF278" s="222">
        <f t="shared" si="407"/>
        <v>0</v>
      </c>
      <c r="GG278" s="398">
        <f t="shared" si="408"/>
        <v>0</v>
      </c>
      <c r="GH278" s="399">
        <f t="shared" si="409"/>
        <v>0</v>
      </c>
      <c r="GI278" s="398" t="str">
        <f t="shared" si="410"/>
        <v>Na</v>
      </c>
      <c r="GJ278" s="398" t="str">
        <f t="shared" si="411"/>
        <v>Cl</v>
      </c>
    </row>
    <row r="279" spans="1:192" s="2" customFormat="1">
      <c r="A279" s="402">
        <f t="shared" si="338"/>
        <v>274</v>
      </c>
      <c r="B279" s="134" t="s">
        <v>142</v>
      </c>
      <c r="C279" s="166" t="s">
        <v>490</v>
      </c>
      <c r="D279" s="166" t="s">
        <v>967</v>
      </c>
      <c r="E279" s="166"/>
      <c r="F279" s="400">
        <v>3526080</v>
      </c>
      <c r="G279" s="400">
        <v>5572020</v>
      </c>
      <c r="H279" s="409">
        <f t="shared" si="339"/>
        <v>525995.13799999992</v>
      </c>
      <c r="I279" s="405">
        <f t="shared" si="340"/>
        <v>5570230.9819999998</v>
      </c>
      <c r="J279" s="400">
        <v>147.5</v>
      </c>
      <c r="K279" s="391" t="s">
        <v>1356</v>
      </c>
      <c r="L279" s="171">
        <v>503</v>
      </c>
      <c r="M279" s="19"/>
      <c r="N279" s="391"/>
      <c r="O279" s="400">
        <v>147.5</v>
      </c>
      <c r="P279" s="400"/>
      <c r="Q279" s="134" t="s">
        <v>1367</v>
      </c>
      <c r="R279" s="134" t="s">
        <v>2889</v>
      </c>
      <c r="S279" s="134" t="s">
        <v>1347</v>
      </c>
      <c r="T279" s="499" t="str">
        <f t="shared" si="341"/>
        <v>-</v>
      </c>
      <c r="U279" s="499" t="str">
        <f t="shared" si="342"/>
        <v>-</v>
      </c>
      <c r="V279" s="499" t="str">
        <f t="shared" si="343"/>
        <v>B</v>
      </c>
      <c r="W279" s="499" t="str">
        <f t="shared" si="412"/>
        <v>A</v>
      </c>
      <c r="X279" s="529" t="str">
        <f t="shared" si="337"/>
        <v>Na</v>
      </c>
      <c r="Y279" s="530" t="str">
        <f t="shared" si="336"/>
        <v>Cl</v>
      </c>
      <c r="Z279" s="133" t="s">
        <v>1691</v>
      </c>
      <c r="AA279" s="51">
        <v>35522</v>
      </c>
      <c r="AB279" s="100">
        <v>5</v>
      </c>
      <c r="AC279" s="163" t="s">
        <v>456</v>
      </c>
      <c r="AD279" s="132" t="s">
        <v>1692</v>
      </c>
      <c r="AE279" s="188" t="s">
        <v>2729</v>
      </c>
      <c r="AF279" s="391">
        <v>18.2</v>
      </c>
      <c r="AG279" s="400">
        <v>122400</v>
      </c>
      <c r="AH279" s="400">
        <v>6.2</v>
      </c>
      <c r="AI279" s="391">
        <v>151</v>
      </c>
      <c r="AJ279" s="400">
        <v>1.0686</v>
      </c>
      <c r="AK279" s="400">
        <v>20</v>
      </c>
      <c r="AL279" s="400"/>
      <c r="AM279" s="397">
        <v>4</v>
      </c>
      <c r="AN279" s="163"/>
      <c r="AO279" s="164"/>
      <c r="AP279" s="19"/>
      <c r="AQ279" s="163"/>
      <c r="AR279" s="168">
        <v>101310.5</v>
      </c>
      <c r="AS279" s="507">
        <f t="shared" si="414"/>
        <v>101309.681</v>
      </c>
      <c r="AT279" s="509">
        <f t="shared" si="415"/>
        <v>0.33265875027750802</v>
      </c>
      <c r="AU279" s="163">
        <v>33670</v>
      </c>
      <c r="AV279" s="163">
        <v>421</v>
      </c>
      <c r="AW279" s="164">
        <v>2954</v>
      </c>
      <c r="AX279" s="165">
        <v>55900</v>
      </c>
      <c r="AY279" s="163">
        <v>2827</v>
      </c>
      <c r="AZ279" s="162">
        <v>3291</v>
      </c>
      <c r="BA279" s="163">
        <v>20</v>
      </c>
      <c r="BB279" s="163">
        <v>2046</v>
      </c>
      <c r="BC279" s="163">
        <v>58</v>
      </c>
      <c r="BD279" s="163">
        <v>12</v>
      </c>
      <c r="BE279" s="163">
        <v>32</v>
      </c>
      <c r="BF279" s="163">
        <v>3.9</v>
      </c>
      <c r="BG279" s="165">
        <v>0.79</v>
      </c>
      <c r="BH279" s="165">
        <v>25</v>
      </c>
      <c r="BI279" s="165">
        <v>0.1</v>
      </c>
      <c r="BJ279" s="170" t="s">
        <v>1404</v>
      </c>
      <c r="BK279" s="170" t="s">
        <v>1405</v>
      </c>
      <c r="BL279" s="164"/>
      <c r="BM279" s="163">
        <v>12.1</v>
      </c>
      <c r="BN279" s="162">
        <v>34</v>
      </c>
      <c r="BO279" s="138" t="s">
        <v>457</v>
      </c>
      <c r="BP279" s="138"/>
      <c r="BQ279" s="138">
        <v>950</v>
      </c>
      <c r="BR279" s="138">
        <v>40</v>
      </c>
      <c r="BS279" s="138"/>
      <c r="BT279" s="138" t="s">
        <v>1406</v>
      </c>
      <c r="BU279" s="138" t="s">
        <v>286</v>
      </c>
      <c r="BV279" s="138" t="s">
        <v>286</v>
      </c>
      <c r="BW279" s="138"/>
      <c r="BX279" s="138">
        <v>48</v>
      </c>
      <c r="BY279" s="138" t="s">
        <v>1407</v>
      </c>
      <c r="BZ279" s="138" t="s">
        <v>286</v>
      </c>
      <c r="CA279" s="138" t="s">
        <v>286</v>
      </c>
      <c r="CB279" s="138">
        <v>43</v>
      </c>
      <c r="CC279" s="138"/>
      <c r="CD279" s="138" t="s">
        <v>457</v>
      </c>
      <c r="CE279" s="138" t="s">
        <v>457</v>
      </c>
      <c r="CF279" s="149" t="s">
        <v>457</v>
      </c>
      <c r="CG279" s="138"/>
      <c r="CH279" s="138"/>
      <c r="CI279" s="138"/>
      <c r="CJ279" s="138"/>
      <c r="CK279" s="138">
        <v>10</v>
      </c>
      <c r="CL279" s="139">
        <v>1700</v>
      </c>
      <c r="CM279" s="138">
        <v>0.9</v>
      </c>
      <c r="CN279" s="138">
        <v>1170</v>
      </c>
      <c r="CO279" s="149" t="s">
        <v>1393</v>
      </c>
      <c r="CP279" s="163"/>
      <c r="CQ279" s="162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2"/>
      <c r="DB279" s="241"/>
      <c r="DC279" s="241"/>
      <c r="DD279" s="241"/>
      <c r="DE279" s="241"/>
      <c r="DF279" s="241"/>
      <c r="DG279" s="241"/>
      <c r="DH279" s="241"/>
      <c r="DI279" s="244">
        <v>1.2</v>
      </c>
      <c r="DJ279" s="244">
        <v>2</v>
      </c>
      <c r="DK279" s="244"/>
      <c r="DL279" s="244"/>
      <c r="DM279" s="244"/>
      <c r="DN279" s="244"/>
      <c r="DO279" s="244"/>
      <c r="DP279" s="244"/>
      <c r="DQ279" s="244"/>
      <c r="DR279" s="244"/>
      <c r="DS279" s="472"/>
      <c r="DT279" s="402">
        <f t="shared" si="344"/>
        <v>0</v>
      </c>
      <c r="DU279" s="100">
        <f t="shared" si="345"/>
        <v>0</v>
      </c>
      <c r="DV279" s="100">
        <f t="shared" si="346"/>
        <v>0</v>
      </c>
      <c r="DW279" s="100">
        <f t="shared" si="347"/>
        <v>0</v>
      </c>
      <c r="DX279" s="100">
        <f t="shared" si="348"/>
        <v>1</v>
      </c>
      <c r="DY279" s="229">
        <f t="shared" si="349"/>
        <v>0</v>
      </c>
      <c r="DZ279" s="100">
        <f t="shared" si="350"/>
        <v>1</v>
      </c>
      <c r="EA279" s="400">
        <f t="shared" si="351"/>
        <v>0</v>
      </c>
      <c r="EB279" s="402">
        <f t="shared" si="352"/>
        <v>0</v>
      </c>
      <c r="EC279" s="19">
        <f t="shared" si="353"/>
        <v>0</v>
      </c>
      <c r="ED279" s="19">
        <f t="shared" si="354"/>
        <v>0</v>
      </c>
      <c r="EE279" s="19">
        <f t="shared" si="355"/>
        <v>1</v>
      </c>
      <c r="EF279" s="402">
        <f t="shared" si="356"/>
        <v>0</v>
      </c>
      <c r="EG279" s="400">
        <f t="shared" si="357"/>
        <v>0</v>
      </c>
      <c r="EH279" s="400">
        <f t="shared" si="358"/>
        <v>1</v>
      </c>
      <c r="EI279" s="402">
        <f t="shared" si="359"/>
        <v>0</v>
      </c>
      <c r="EJ279" s="229">
        <f t="shared" si="360"/>
        <v>3</v>
      </c>
      <c r="EK279" s="398">
        <f t="shared" si="361"/>
        <v>33670</v>
      </c>
      <c r="EL279" s="398">
        <f t="shared" si="362"/>
        <v>2046</v>
      </c>
      <c r="EM279" s="398">
        <f t="shared" si="363"/>
        <v>421</v>
      </c>
      <c r="EN279" s="398">
        <f t="shared" si="364"/>
        <v>2954</v>
      </c>
      <c r="EO279" s="398">
        <f t="shared" si="365"/>
        <v>3.9</v>
      </c>
      <c r="EP279" s="398">
        <f t="shared" si="366"/>
        <v>32</v>
      </c>
      <c r="EQ279" s="398">
        <f t="shared" si="367"/>
        <v>3291</v>
      </c>
      <c r="ER279" s="398" t="str">
        <f t="shared" si="368"/>
        <v/>
      </c>
      <c r="ES279" s="398" t="str">
        <f t="shared" si="369"/>
        <v/>
      </c>
      <c r="ET279" s="398">
        <f t="shared" si="370"/>
        <v>2827</v>
      </c>
      <c r="EU279" s="172">
        <f t="shared" si="371"/>
        <v>55900</v>
      </c>
      <c r="EV279" s="57">
        <f t="shared" si="372"/>
        <v>1464.5625451287092</v>
      </c>
      <c r="EW279" s="57">
        <f t="shared" si="373"/>
        <v>52.327365728900254</v>
      </c>
      <c r="EX279" s="57">
        <f t="shared" si="374"/>
        <v>34.643077556058429</v>
      </c>
      <c r="EY279" s="57">
        <f t="shared" si="375"/>
        <v>147.41254553620439</v>
      </c>
      <c r="EZ279" s="57">
        <f t="shared" si="376"/>
        <v>0.14221898076397119</v>
      </c>
      <c r="FA279" s="57">
        <f t="shared" si="377"/>
        <v>1.7190437818963202</v>
      </c>
      <c r="FB279" s="57">
        <f t="shared" si="378"/>
        <v>53.935699992297245</v>
      </c>
      <c r="FC279" s="57" t="str">
        <f t="shared" si="379"/>
        <v/>
      </c>
      <c r="FD279" s="57" t="str">
        <f t="shared" si="380"/>
        <v/>
      </c>
      <c r="FE279" s="57">
        <f t="shared" si="381"/>
        <v>58.857453368949002</v>
      </c>
      <c r="FF279" s="56">
        <f t="shared" si="382"/>
        <v>1576.735396158294</v>
      </c>
      <c r="FG279" s="59">
        <f t="shared" si="383"/>
        <v>86.109871383366013</v>
      </c>
      <c r="FH279" s="59">
        <f t="shared" si="384"/>
        <v>3.0766202151851196</v>
      </c>
      <c r="FI279" s="59">
        <f t="shared" si="385"/>
        <v>2.0368614250025097</v>
      </c>
      <c r="FJ279" s="59">
        <f t="shared" si="386"/>
        <v>8.6672128675130047</v>
      </c>
      <c r="FK279" s="59">
        <f t="shared" si="387"/>
        <v>8.3618539765283398E-3</v>
      </c>
      <c r="FL279" s="59">
        <f t="shared" si="388"/>
        <v>0.10107225495682623</v>
      </c>
      <c r="FM279" s="59">
        <f t="shared" si="389"/>
        <v>3.1923520918089969</v>
      </c>
      <c r="FN279" s="59" t="str">
        <f t="shared" si="390"/>
        <v/>
      </c>
      <c r="FO279" s="59" t="str">
        <f t="shared" si="391"/>
        <v/>
      </c>
      <c r="FP279" s="59">
        <f t="shared" si="392"/>
        <v>3.4836613672900993</v>
      </c>
      <c r="FQ279" s="66">
        <f t="shared" si="393"/>
        <v>93.32398654090089</v>
      </c>
      <c r="FR279" s="331">
        <f t="shared" si="413"/>
        <v>0.33265875027750802</v>
      </c>
      <c r="FS279" s="331">
        <f t="shared" si="394"/>
        <v>0.33265875027750802</v>
      </c>
      <c r="FT279" s="400">
        <f t="shared" si="395"/>
        <v>0</v>
      </c>
      <c r="FU279" s="400">
        <f t="shared" si="396"/>
        <v>1</v>
      </c>
      <c r="FV279" s="400">
        <f t="shared" si="397"/>
        <v>0</v>
      </c>
      <c r="FW279" s="402">
        <f t="shared" si="398"/>
        <v>0</v>
      </c>
      <c r="FX279" s="222">
        <f t="shared" si="399"/>
        <v>86.109871383366013</v>
      </c>
      <c r="FY279" s="222">
        <f t="shared" si="400"/>
        <v>0</v>
      </c>
      <c r="FZ279" s="222">
        <f t="shared" si="401"/>
        <v>0</v>
      </c>
      <c r="GA279" s="221">
        <f t="shared" si="402"/>
        <v>93.32398654090089</v>
      </c>
      <c r="GB279" s="222">
        <f t="shared" si="403"/>
        <v>0</v>
      </c>
      <c r="GC279" s="222">
        <f t="shared" si="404"/>
        <v>0</v>
      </c>
      <c r="GD279" s="222">
        <f t="shared" si="405"/>
        <v>0</v>
      </c>
      <c r="GE279" s="222">
        <f t="shared" si="406"/>
        <v>0</v>
      </c>
      <c r="GF279" s="222">
        <f t="shared" si="407"/>
        <v>0</v>
      </c>
      <c r="GG279" s="398">
        <f t="shared" si="408"/>
        <v>0</v>
      </c>
      <c r="GH279" s="399">
        <f t="shared" si="409"/>
        <v>0</v>
      </c>
      <c r="GI279" s="398" t="str">
        <f t="shared" si="410"/>
        <v>Na</v>
      </c>
      <c r="GJ279" s="398" t="str">
        <f t="shared" si="411"/>
        <v>Cl</v>
      </c>
    </row>
    <row r="280" spans="1:192" s="2" customFormat="1">
      <c r="A280" s="402">
        <f t="shared" si="338"/>
        <v>275</v>
      </c>
      <c r="B280" s="2" t="s">
        <v>142</v>
      </c>
      <c r="C280" s="328" t="s">
        <v>490</v>
      </c>
      <c r="D280" s="328" t="s">
        <v>967</v>
      </c>
      <c r="E280" s="328"/>
      <c r="F280" s="400">
        <v>3526080</v>
      </c>
      <c r="G280" s="400">
        <v>5572020</v>
      </c>
      <c r="H280" s="409">
        <f t="shared" si="339"/>
        <v>525995.13799999992</v>
      </c>
      <c r="I280" s="405">
        <f t="shared" si="340"/>
        <v>5570230.9819999998</v>
      </c>
      <c r="J280" s="400">
        <v>147.5</v>
      </c>
      <c r="K280" s="391" t="s">
        <v>1356</v>
      </c>
      <c r="L280" s="171">
        <v>503</v>
      </c>
      <c r="M280" s="19"/>
      <c r="N280" s="391"/>
      <c r="O280" s="400">
        <v>147.5</v>
      </c>
      <c r="P280" s="400"/>
      <c r="Q280" s="134" t="s">
        <v>1367</v>
      </c>
      <c r="R280" s="134" t="s">
        <v>2889</v>
      </c>
      <c r="S280" s="134" t="s">
        <v>1347</v>
      </c>
      <c r="T280" s="499" t="str">
        <f t="shared" si="341"/>
        <v>-</v>
      </c>
      <c r="U280" s="499" t="str">
        <f t="shared" si="342"/>
        <v>-</v>
      </c>
      <c r="V280" s="499" t="str">
        <f t="shared" si="343"/>
        <v>B</v>
      </c>
      <c r="W280" s="499" t="str">
        <f t="shared" si="412"/>
        <v>A</v>
      </c>
      <c r="X280" s="529" t="str">
        <f t="shared" si="337"/>
        <v>Na</v>
      </c>
      <c r="Y280" s="530" t="str">
        <f t="shared" si="336"/>
        <v>Cl</v>
      </c>
      <c r="Z280" s="133"/>
      <c r="AA280" s="51">
        <v>39317</v>
      </c>
      <c r="AB280" s="275">
        <v>6</v>
      </c>
      <c r="AC280" s="277" t="s">
        <v>722</v>
      </c>
      <c r="AD280" s="277" t="s">
        <v>1690</v>
      </c>
      <c r="AE280" s="294"/>
      <c r="AF280" s="275">
        <v>18.5</v>
      </c>
      <c r="AG280" s="391">
        <v>128000</v>
      </c>
      <c r="AH280" s="275">
        <v>6.12</v>
      </c>
      <c r="AI280" s="101">
        <v>248.36500000000001</v>
      </c>
      <c r="AJ280" s="275">
        <v>1.0686</v>
      </c>
      <c r="AK280" s="275">
        <v>20</v>
      </c>
      <c r="AL280" s="275"/>
      <c r="AM280" s="275"/>
      <c r="AN280" s="281"/>
      <c r="AO280" s="64"/>
      <c r="AP280" s="64"/>
      <c r="AQ280" s="281"/>
      <c r="AR280" s="310">
        <v>98612.697999999989</v>
      </c>
      <c r="AS280" s="507">
        <f t="shared" si="414"/>
        <v>98622.777999999991</v>
      </c>
      <c r="AT280" s="509">
        <f t="shared" si="415"/>
        <v>-0.46512700999724155</v>
      </c>
      <c r="AU280" s="303">
        <v>32800</v>
      </c>
      <c r="AV280" s="303">
        <v>404</v>
      </c>
      <c r="AW280" s="303">
        <v>2820</v>
      </c>
      <c r="AX280" s="303">
        <v>56000</v>
      </c>
      <c r="AY280" s="303">
        <v>2850</v>
      </c>
      <c r="AZ280" s="317">
        <v>1672</v>
      </c>
      <c r="BA280" s="309">
        <v>26</v>
      </c>
      <c r="BB280" s="303">
        <v>1890</v>
      </c>
      <c r="BC280" s="303">
        <v>59.2</v>
      </c>
      <c r="BD280" s="303">
        <v>11</v>
      </c>
      <c r="BE280" s="301">
        <v>32</v>
      </c>
      <c r="BF280" s="303">
        <v>3.8</v>
      </c>
      <c r="BG280" s="302">
        <v>0.7</v>
      </c>
      <c r="BH280" s="303">
        <v>27</v>
      </c>
      <c r="BI280" s="303">
        <v>4.4999999999999998E-2</v>
      </c>
      <c r="BJ280" s="141">
        <v>1.2</v>
      </c>
      <c r="BK280" s="141" t="s">
        <v>1393</v>
      </c>
      <c r="BL280" s="303"/>
      <c r="BM280" s="303">
        <v>10.8</v>
      </c>
      <c r="BN280" s="139">
        <v>0.08</v>
      </c>
      <c r="BO280" s="303" t="s">
        <v>731</v>
      </c>
      <c r="BP280" s="138">
        <v>140</v>
      </c>
      <c r="BQ280" s="325"/>
      <c r="BR280" s="303">
        <v>67</v>
      </c>
      <c r="BS280" s="303" t="s">
        <v>465</v>
      </c>
      <c r="BT280" s="138"/>
      <c r="BU280" s="303" t="s">
        <v>731</v>
      </c>
      <c r="BV280" s="303">
        <v>15</v>
      </c>
      <c r="BW280" s="300">
        <v>2000</v>
      </c>
      <c r="BX280" s="300">
        <v>440</v>
      </c>
      <c r="BY280" s="138"/>
      <c r="BZ280" s="138"/>
      <c r="CA280" s="300">
        <v>140</v>
      </c>
      <c r="CB280" s="300">
        <v>51</v>
      </c>
      <c r="CC280" s="303">
        <v>9200</v>
      </c>
      <c r="CD280" s="138"/>
      <c r="CE280" s="303"/>
      <c r="CF280" s="149"/>
      <c r="CG280" s="300"/>
      <c r="CH280" s="305"/>
      <c r="CI280" s="300"/>
      <c r="CJ280" s="305"/>
      <c r="CK280" s="305"/>
      <c r="CL280" s="317">
        <v>2900</v>
      </c>
      <c r="CM280" s="305">
        <v>0.62</v>
      </c>
      <c r="CN280" s="303">
        <v>2120</v>
      </c>
      <c r="CQ280" s="60"/>
      <c r="DA280" s="60"/>
      <c r="DB280" s="138"/>
      <c r="DC280" s="138"/>
      <c r="DD280" s="149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9"/>
      <c r="DT280" s="402">
        <f t="shared" si="344"/>
        <v>0</v>
      </c>
      <c r="DU280" s="100">
        <f t="shared" si="345"/>
        <v>0</v>
      </c>
      <c r="DV280" s="100">
        <f t="shared" si="346"/>
        <v>0</v>
      </c>
      <c r="DW280" s="100">
        <f t="shared" si="347"/>
        <v>0</v>
      </c>
      <c r="DX280" s="100">
        <f t="shared" si="348"/>
        <v>1</v>
      </c>
      <c r="DY280" s="229">
        <f t="shared" si="349"/>
        <v>0</v>
      </c>
      <c r="DZ280" s="100">
        <f t="shared" si="350"/>
        <v>1</v>
      </c>
      <c r="EA280" s="400">
        <f t="shared" si="351"/>
        <v>0</v>
      </c>
      <c r="EB280" s="402">
        <f t="shared" si="352"/>
        <v>0</v>
      </c>
      <c r="EC280" s="19">
        <f t="shared" si="353"/>
        <v>0</v>
      </c>
      <c r="ED280" s="19">
        <f t="shared" si="354"/>
        <v>0</v>
      </c>
      <c r="EE280" s="19">
        <f t="shared" si="355"/>
        <v>1</v>
      </c>
      <c r="EF280" s="402">
        <f t="shared" si="356"/>
        <v>0</v>
      </c>
      <c r="EG280" s="400">
        <f t="shared" si="357"/>
        <v>0</v>
      </c>
      <c r="EH280" s="400">
        <f t="shared" si="358"/>
        <v>1</v>
      </c>
      <c r="EI280" s="402">
        <f t="shared" si="359"/>
        <v>0</v>
      </c>
      <c r="EJ280" s="229">
        <f t="shared" si="360"/>
        <v>3</v>
      </c>
      <c r="EK280" s="398">
        <f t="shared" si="361"/>
        <v>32800</v>
      </c>
      <c r="EL280" s="398">
        <f t="shared" si="362"/>
        <v>1890</v>
      </c>
      <c r="EM280" s="398">
        <f t="shared" si="363"/>
        <v>404</v>
      </c>
      <c r="EN280" s="398">
        <f t="shared" si="364"/>
        <v>2820</v>
      </c>
      <c r="EO280" s="398">
        <f t="shared" si="365"/>
        <v>3.8</v>
      </c>
      <c r="EP280" s="398">
        <f t="shared" si="366"/>
        <v>32</v>
      </c>
      <c r="EQ280" s="398">
        <f t="shared" si="367"/>
        <v>1672</v>
      </c>
      <c r="ER280" s="398" t="str">
        <f t="shared" si="368"/>
        <v/>
      </c>
      <c r="ES280" s="398">
        <f t="shared" si="369"/>
        <v>1.2</v>
      </c>
      <c r="ET280" s="398">
        <f t="shared" si="370"/>
        <v>2850</v>
      </c>
      <c r="EU280" s="172">
        <f t="shared" si="371"/>
        <v>56000</v>
      </c>
      <c r="EV280" s="57">
        <f t="shared" si="372"/>
        <v>1426.7196756822591</v>
      </c>
      <c r="EW280" s="57">
        <f t="shared" si="373"/>
        <v>48.337595907928389</v>
      </c>
      <c r="EX280" s="57">
        <f t="shared" si="374"/>
        <v>33.244188438592886</v>
      </c>
      <c r="EY280" s="57">
        <f t="shared" si="375"/>
        <v>140.72558510903735</v>
      </c>
      <c r="EZ280" s="57">
        <f t="shared" si="376"/>
        <v>0.13857234023156165</v>
      </c>
      <c r="FA280" s="57">
        <f t="shared" si="377"/>
        <v>1.7190437818963202</v>
      </c>
      <c r="FB280" s="57">
        <f t="shared" si="378"/>
        <v>27.402154478006985</v>
      </c>
      <c r="FC280" s="57" t="str">
        <f t="shared" si="379"/>
        <v/>
      </c>
      <c r="FD280" s="57">
        <f t="shared" si="380"/>
        <v>1.9353309173952379E-2</v>
      </c>
      <c r="FE280" s="57">
        <f t="shared" si="381"/>
        <v>59.336307782633412</v>
      </c>
      <c r="FF280" s="56">
        <f t="shared" si="382"/>
        <v>1579.5560319295967</v>
      </c>
      <c r="FG280" s="59">
        <f t="shared" si="383"/>
        <v>86.421523511727045</v>
      </c>
      <c r="FH280" s="59">
        <f t="shared" si="384"/>
        <v>2.9279814054991231</v>
      </c>
      <c r="FI280" s="59">
        <f t="shared" si="385"/>
        <v>2.0137196267376494</v>
      </c>
      <c r="FJ280" s="59">
        <f t="shared" si="386"/>
        <v>8.5242529906139186</v>
      </c>
      <c r="FK280" s="59">
        <f t="shared" si="387"/>
        <v>8.3938232320726787E-3</v>
      </c>
      <c r="FL280" s="59">
        <f t="shared" si="388"/>
        <v>0.10412864219020342</v>
      </c>
      <c r="FM280" s="59">
        <f t="shared" si="389"/>
        <v>1.6444773905665253</v>
      </c>
      <c r="FN280" s="59" t="str">
        <f t="shared" si="390"/>
        <v/>
      </c>
      <c r="FO280" s="59">
        <f t="shared" si="391"/>
        <v>1.1614444183486402E-3</v>
      </c>
      <c r="FP280" s="59">
        <f t="shared" si="392"/>
        <v>3.5609322860562966</v>
      </c>
      <c r="FQ280" s="66">
        <f t="shared" si="393"/>
        <v>94.793428878958835</v>
      </c>
      <c r="FR280" s="331">
        <f t="shared" si="413"/>
        <v>-0.46512700999724155</v>
      </c>
      <c r="FS280" s="331">
        <f t="shared" si="394"/>
        <v>0.46512700999724155</v>
      </c>
      <c r="FT280" s="400">
        <f t="shared" si="395"/>
        <v>0</v>
      </c>
      <c r="FU280" s="400">
        <f t="shared" si="396"/>
        <v>1</v>
      </c>
      <c r="FV280" s="400">
        <f t="shared" si="397"/>
        <v>0</v>
      </c>
      <c r="FW280" s="402">
        <f t="shared" si="398"/>
        <v>0</v>
      </c>
      <c r="FX280" s="222">
        <f t="shared" si="399"/>
        <v>86.421523511727045</v>
      </c>
      <c r="FY280" s="222">
        <f t="shared" si="400"/>
        <v>0</v>
      </c>
      <c r="FZ280" s="222">
        <f t="shared" si="401"/>
        <v>0</v>
      </c>
      <c r="GA280" s="221">
        <f t="shared" si="402"/>
        <v>94.793428878958835</v>
      </c>
      <c r="GB280" s="222">
        <f t="shared" si="403"/>
        <v>0</v>
      </c>
      <c r="GC280" s="222">
        <f t="shared" si="404"/>
        <v>0</v>
      </c>
      <c r="GD280" s="222">
        <f t="shared" si="405"/>
        <v>0</v>
      </c>
      <c r="GE280" s="222">
        <f t="shared" si="406"/>
        <v>0</v>
      </c>
      <c r="GF280" s="222">
        <f t="shared" si="407"/>
        <v>0</v>
      </c>
      <c r="GG280" s="398">
        <f t="shared" si="408"/>
        <v>0</v>
      </c>
      <c r="GH280" s="399">
        <f t="shared" si="409"/>
        <v>0</v>
      </c>
      <c r="GI280" s="398" t="str">
        <f t="shared" si="410"/>
        <v>Na</v>
      </c>
      <c r="GJ280" s="398" t="str">
        <f t="shared" si="411"/>
        <v>Cl</v>
      </c>
    </row>
    <row r="281" spans="1:192" s="2" customFormat="1">
      <c r="A281" s="402">
        <f t="shared" si="338"/>
        <v>276</v>
      </c>
      <c r="B281" s="2" t="s">
        <v>142</v>
      </c>
      <c r="C281" s="328" t="s">
        <v>490</v>
      </c>
      <c r="D281" s="328" t="s">
        <v>967</v>
      </c>
      <c r="E281" s="328"/>
      <c r="F281" s="400">
        <v>3526080</v>
      </c>
      <c r="G281" s="400">
        <v>5572020</v>
      </c>
      <c r="H281" s="409">
        <f t="shared" si="339"/>
        <v>525995.13799999992</v>
      </c>
      <c r="I281" s="405">
        <f t="shared" si="340"/>
        <v>5570230.9819999998</v>
      </c>
      <c r="J281" s="400">
        <v>147.5</v>
      </c>
      <c r="K281" s="391" t="s">
        <v>1356</v>
      </c>
      <c r="L281" s="171">
        <v>503</v>
      </c>
      <c r="M281" s="19"/>
      <c r="N281" s="391"/>
      <c r="O281" s="400">
        <v>147.5</v>
      </c>
      <c r="P281" s="400"/>
      <c r="Q281" s="134" t="s">
        <v>1367</v>
      </c>
      <c r="R281" s="134" t="s">
        <v>2889</v>
      </c>
      <c r="S281" s="134" t="s">
        <v>1347</v>
      </c>
      <c r="T281" s="499" t="str">
        <f t="shared" si="341"/>
        <v>-</v>
      </c>
      <c r="U281" s="499" t="str">
        <f t="shared" si="342"/>
        <v>-</v>
      </c>
      <c r="V281" s="499" t="str">
        <f t="shared" si="343"/>
        <v>B</v>
      </c>
      <c r="W281" s="499" t="str">
        <f t="shared" si="412"/>
        <v>A</v>
      </c>
      <c r="X281" s="529" t="str">
        <f t="shared" si="337"/>
        <v>Na</v>
      </c>
      <c r="Y281" s="530" t="str">
        <f t="shared" si="336"/>
        <v>Cl</v>
      </c>
      <c r="Z281" s="133"/>
      <c r="AA281" s="51">
        <v>40686</v>
      </c>
      <c r="AB281" s="275">
        <v>7</v>
      </c>
      <c r="AC281" s="277" t="s">
        <v>722</v>
      </c>
      <c r="AD281" s="277" t="s">
        <v>1685</v>
      </c>
      <c r="AE281" s="294"/>
      <c r="AF281" s="275">
        <v>16.8</v>
      </c>
      <c r="AG281" s="391">
        <v>128000</v>
      </c>
      <c r="AH281" s="275">
        <v>6.05</v>
      </c>
      <c r="AI281" s="274"/>
      <c r="AJ281" s="153"/>
      <c r="AK281" s="153"/>
      <c r="AL281" s="153"/>
      <c r="AM281" s="153"/>
      <c r="AN281" s="153"/>
      <c r="AO281" s="64"/>
      <c r="AP281" s="64"/>
      <c r="AQ281" s="153"/>
      <c r="AR281" s="141">
        <v>104161</v>
      </c>
      <c r="AS281" s="507">
        <f t="shared" si="414"/>
        <v>104161</v>
      </c>
      <c r="AT281" s="509">
        <f t="shared" si="415"/>
        <v>-0.14985693088196556</v>
      </c>
      <c r="AU281" s="303">
        <v>34900</v>
      </c>
      <c r="AV281" s="303">
        <v>397</v>
      </c>
      <c r="AW281" s="303">
        <v>2790</v>
      </c>
      <c r="AX281" s="303">
        <v>58000</v>
      </c>
      <c r="AY281" s="303">
        <v>2710</v>
      </c>
      <c r="AZ281" s="317">
        <v>3350</v>
      </c>
      <c r="BA281" s="149"/>
      <c r="BB281" s="303">
        <v>1970</v>
      </c>
      <c r="BC281" s="149"/>
      <c r="BD281" s="303">
        <v>12</v>
      </c>
      <c r="BE281" s="303">
        <v>32</v>
      </c>
      <c r="BF281" s="303"/>
      <c r="BG281" s="149"/>
      <c r="BH281" s="303"/>
      <c r="BI281" s="149"/>
      <c r="BJ281" s="141" t="s">
        <v>1693</v>
      </c>
      <c r="BK281" s="141" t="s">
        <v>1393</v>
      </c>
      <c r="BL281" s="303"/>
      <c r="BM281" s="141"/>
      <c r="BN281" s="144"/>
      <c r="BO281" s="149"/>
      <c r="BP281" s="149"/>
      <c r="BQ281" s="141"/>
      <c r="BR281" s="149"/>
      <c r="BS281" s="149"/>
      <c r="BT281" s="138"/>
      <c r="BU281" s="149"/>
      <c r="BV281" s="149"/>
      <c r="BW281" s="149"/>
      <c r="BX281" s="149"/>
      <c r="BY281" s="138"/>
      <c r="BZ281" s="138"/>
      <c r="CA281" s="149"/>
      <c r="CB281" s="149"/>
      <c r="CC281" s="149"/>
      <c r="CD281" s="138"/>
      <c r="CE281" s="149"/>
      <c r="CF281" s="149"/>
      <c r="CG281" s="149"/>
      <c r="CH281" s="303"/>
      <c r="CI281" s="149"/>
      <c r="CJ281" s="303"/>
      <c r="CK281" s="303"/>
      <c r="CL281" s="139"/>
      <c r="CM281" s="305"/>
      <c r="CN281" s="303">
        <v>3880</v>
      </c>
      <c r="CQ281" s="60"/>
      <c r="DA281" s="60"/>
      <c r="DB281" s="138"/>
      <c r="DC281" s="138"/>
      <c r="DD281" s="149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9"/>
      <c r="DT281" s="402">
        <f t="shared" si="344"/>
        <v>0</v>
      </c>
      <c r="DU281" s="100">
        <f t="shared" si="345"/>
        <v>0</v>
      </c>
      <c r="DV281" s="100">
        <f t="shared" si="346"/>
        <v>0</v>
      </c>
      <c r="DW281" s="100">
        <f t="shared" si="347"/>
        <v>0</v>
      </c>
      <c r="DX281" s="100">
        <f t="shared" si="348"/>
        <v>1</v>
      </c>
      <c r="DY281" s="229">
        <f t="shared" si="349"/>
        <v>0</v>
      </c>
      <c r="DZ281" s="100">
        <f t="shared" si="350"/>
        <v>1</v>
      </c>
      <c r="EA281" s="400">
        <f t="shared" si="351"/>
        <v>0</v>
      </c>
      <c r="EB281" s="402">
        <f t="shared" si="352"/>
        <v>0</v>
      </c>
      <c r="EC281" s="19">
        <f t="shared" si="353"/>
        <v>0</v>
      </c>
      <c r="ED281" s="19">
        <f t="shared" si="354"/>
        <v>0</v>
      </c>
      <c r="EE281" s="19">
        <f t="shared" si="355"/>
        <v>1</v>
      </c>
      <c r="EF281" s="402">
        <f t="shared" si="356"/>
        <v>0</v>
      </c>
      <c r="EG281" s="400">
        <f t="shared" si="357"/>
        <v>0</v>
      </c>
      <c r="EH281" s="400">
        <f t="shared" si="358"/>
        <v>1</v>
      </c>
      <c r="EI281" s="402">
        <f t="shared" si="359"/>
        <v>0</v>
      </c>
      <c r="EJ281" s="229">
        <f t="shared" si="360"/>
        <v>3</v>
      </c>
      <c r="EK281" s="398">
        <f t="shared" si="361"/>
        <v>34900</v>
      </c>
      <c r="EL281" s="398">
        <f t="shared" si="362"/>
        <v>1970</v>
      </c>
      <c r="EM281" s="398">
        <f t="shared" si="363"/>
        <v>397</v>
      </c>
      <c r="EN281" s="398">
        <f t="shared" si="364"/>
        <v>2790</v>
      </c>
      <c r="EO281" s="398" t="str">
        <f t="shared" si="365"/>
        <v/>
      </c>
      <c r="EP281" s="398">
        <f t="shared" si="366"/>
        <v>32</v>
      </c>
      <c r="EQ281" s="398">
        <f t="shared" si="367"/>
        <v>3350</v>
      </c>
      <c r="ER281" s="398" t="str">
        <f t="shared" si="368"/>
        <v/>
      </c>
      <c r="ES281" s="398" t="str">
        <f t="shared" si="369"/>
        <v/>
      </c>
      <c r="ET281" s="398">
        <f t="shared" si="370"/>
        <v>2710</v>
      </c>
      <c r="EU281" s="172">
        <f t="shared" si="371"/>
        <v>58000</v>
      </c>
      <c r="EV281" s="57">
        <f t="shared" si="372"/>
        <v>1518.0645329667939</v>
      </c>
      <c r="EW281" s="57">
        <f t="shared" si="373"/>
        <v>50.383631713554983</v>
      </c>
      <c r="EX281" s="57">
        <f t="shared" si="374"/>
        <v>32.668175272577663</v>
      </c>
      <c r="EY281" s="57">
        <f t="shared" si="375"/>
        <v>139.22850441638803</v>
      </c>
      <c r="EZ281" s="57" t="str">
        <f t="shared" si="376"/>
        <v/>
      </c>
      <c r="FA281" s="57">
        <f t="shared" si="377"/>
        <v>1.7190437818963202</v>
      </c>
      <c r="FB281" s="57">
        <f t="shared" si="378"/>
        <v>54.902642046246051</v>
      </c>
      <c r="FC281" s="57" t="str">
        <f t="shared" si="379"/>
        <v/>
      </c>
      <c r="FD281" s="57" t="str">
        <f t="shared" si="380"/>
        <v/>
      </c>
      <c r="FE281" s="57">
        <f t="shared" si="381"/>
        <v>56.421541786293524</v>
      </c>
      <c r="FF281" s="56">
        <f t="shared" si="382"/>
        <v>1635.9687473556537</v>
      </c>
      <c r="FG281" s="59">
        <f t="shared" si="383"/>
        <v>87.14172558722062</v>
      </c>
      <c r="FH281" s="59">
        <f t="shared" si="384"/>
        <v>2.8921804795015471</v>
      </c>
      <c r="FI281" s="59">
        <f t="shared" si="385"/>
        <v>1.8752570152434085</v>
      </c>
      <c r="FJ281" s="59">
        <f t="shared" si="386"/>
        <v>7.9921583452456622</v>
      </c>
      <c r="FK281" s="59" t="str">
        <f t="shared" si="387"/>
        <v/>
      </c>
      <c r="FL281" s="59">
        <f t="shared" si="388"/>
        <v>9.8678572788778673E-2</v>
      </c>
      <c r="FM281" s="59">
        <f t="shared" si="389"/>
        <v>3.142154418773456</v>
      </c>
      <c r="FN281" s="59" t="str">
        <f t="shared" si="390"/>
        <v/>
      </c>
      <c r="FO281" s="59" t="str">
        <f t="shared" si="391"/>
        <v/>
      </c>
      <c r="FP281" s="59">
        <f t="shared" si="392"/>
        <v>3.2290831593947891</v>
      </c>
      <c r="FQ281" s="66">
        <f t="shared" si="393"/>
        <v>93.628762421831752</v>
      </c>
      <c r="FR281" s="331">
        <f t="shared" si="413"/>
        <v>-0.14985693088196556</v>
      </c>
      <c r="FS281" s="331">
        <f t="shared" si="394"/>
        <v>0.14985693088196556</v>
      </c>
      <c r="FT281" s="400">
        <f t="shared" si="395"/>
        <v>0</v>
      </c>
      <c r="FU281" s="400">
        <f t="shared" si="396"/>
        <v>1</v>
      </c>
      <c r="FV281" s="400">
        <f t="shared" si="397"/>
        <v>0</v>
      </c>
      <c r="FW281" s="402">
        <f t="shared" si="398"/>
        <v>0</v>
      </c>
      <c r="FX281" s="222">
        <f t="shared" si="399"/>
        <v>87.14172558722062</v>
      </c>
      <c r="FY281" s="222">
        <f t="shared" si="400"/>
        <v>0</v>
      </c>
      <c r="FZ281" s="222">
        <f t="shared" si="401"/>
        <v>0</v>
      </c>
      <c r="GA281" s="221">
        <f t="shared" si="402"/>
        <v>93.628762421831752</v>
      </c>
      <c r="GB281" s="222">
        <f t="shared" si="403"/>
        <v>0</v>
      </c>
      <c r="GC281" s="222">
        <f t="shared" si="404"/>
        <v>0</v>
      </c>
      <c r="GD281" s="222">
        <f t="shared" si="405"/>
        <v>0</v>
      </c>
      <c r="GE281" s="222">
        <f t="shared" si="406"/>
        <v>0</v>
      </c>
      <c r="GF281" s="222">
        <f t="shared" si="407"/>
        <v>0</v>
      </c>
      <c r="GG281" s="398">
        <f t="shared" si="408"/>
        <v>0</v>
      </c>
      <c r="GH281" s="399">
        <f t="shared" si="409"/>
        <v>0</v>
      </c>
      <c r="GI281" s="398" t="str">
        <f t="shared" si="410"/>
        <v>Na</v>
      </c>
      <c r="GJ281" s="398" t="str">
        <f t="shared" si="411"/>
        <v>Cl</v>
      </c>
    </row>
    <row r="282" spans="1:192" s="2" customFormat="1">
      <c r="A282" s="402">
        <f t="shared" si="338"/>
        <v>277</v>
      </c>
      <c r="B282" s="2" t="s">
        <v>142</v>
      </c>
      <c r="C282" s="328" t="s">
        <v>726</v>
      </c>
      <c r="D282" s="328"/>
      <c r="E282" s="328"/>
      <c r="F282" s="281">
        <v>3526310</v>
      </c>
      <c r="G282" s="281">
        <v>5572550</v>
      </c>
      <c r="H282" s="409">
        <f t="shared" si="339"/>
        <v>526225.04599999997</v>
      </c>
      <c r="I282" s="405">
        <f t="shared" si="340"/>
        <v>5570760.7700000005</v>
      </c>
      <c r="J282" s="281">
        <v>149</v>
      </c>
      <c r="K282" s="281" t="s">
        <v>1357</v>
      </c>
      <c r="L282" s="281">
        <v>6.5</v>
      </c>
      <c r="M282" s="281"/>
      <c r="N282" s="391"/>
      <c r="O282" s="276"/>
      <c r="P282" s="276"/>
      <c r="Q282" s="116" t="s">
        <v>2846</v>
      </c>
      <c r="R282" s="383" t="s">
        <v>1507</v>
      </c>
      <c r="S282" s="382" t="s">
        <v>1345</v>
      </c>
      <c r="T282" s="499" t="str">
        <f t="shared" si="341"/>
        <v>-</v>
      </c>
      <c r="U282" s="499" t="str">
        <f t="shared" si="342"/>
        <v>-</v>
      </c>
      <c r="V282" s="499" t="str">
        <f t="shared" si="343"/>
        <v>B</v>
      </c>
      <c r="W282" s="499" t="str">
        <f t="shared" si="412"/>
        <v>-</v>
      </c>
      <c r="X282" s="529" t="str">
        <f t="shared" si="337"/>
        <v>Na</v>
      </c>
      <c r="Y282" s="530" t="str">
        <f t="shared" si="336"/>
        <v>Cl</v>
      </c>
      <c r="Z282" s="119"/>
      <c r="AA282" s="51" t="s">
        <v>1676</v>
      </c>
      <c r="AB282" s="275">
        <v>1</v>
      </c>
      <c r="AC282" s="277" t="s">
        <v>725</v>
      </c>
      <c r="AD282" s="276" t="s">
        <v>1681</v>
      </c>
      <c r="AE282" s="294"/>
      <c r="AF282" s="275" t="s">
        <v>3116</v>
      </c>
      <c r="AG282" s="153"/>
      <c r="AH282" s="275"/>
      <c r="AI282" s="274"/>
      <c r="AJ282" s="275">
        <v>1.0145</v>
      </c>
      <c r="AK282" s="275" t="s">
        <v>644</v>
      </c>
      <c r="AL282" s="275"/>
      <c r="AM282" s="275"/>
      <c r="AN282" s="64"/>
      <c r="AO282" s="64"/>
      <c r="AP282" s="64"/>
      <c r="AQ282" s="64"/>
      <c r="AR282" s="310">
        <v>19351.805587274102</v>
      </c>
      <c r="AS282" s="507">
        <f t="shared" si="414"/>
        <v>19381.805587274099</v>
      </c>
      <c r="AT282" s="509">
        <f t="shared" si="415"/>
        <v>1.8352080573073686</v>
      </c>
      <c r="AU282" s="300">
        <v>5759.2625085557829</v>
      </c>
      <c r="AV282" s="300">
        <v>255.82881455490056</v>
      </c>
      <c r="AW282" s="300">
        <v>789.75051418775024</v>
      </c>
      <c r="AX282" s="300">
        <v>10236.420643464733</v>
      </c>
      <c r="AY282" s="300">
        <v>845.82525890561897</v>
      </c>
      <c r="AZ282" s="316">
        <v>720.37693546581488</v>
      </c>
      <c r="BA282" s="149"/>
      <c r="BB282" s="300">
        <v>743.24091213950351</v>
      </c>
      <c r="BC282" s="149"/>
      <c r="BD282" s="300"/>
      <c r="BE282" s="301">
        <v>1.1000000000000001</v>
      </c>
      <c r="BF282" s="300"/>
      <c r="BG282" s="300"/>
      <c r="BH282" s="149"/>
      <c r="BI282" s="149"/>
      <c r="BJ282" s="303"/>
      <c r="BK282" s="303"/>
      <c r="BL282" s="300"/>
      <c r="BM282" s="303">
        <v>30</v>
      </c>
      <c r="BN282" s="139"/>
      <c r="BO282" s="149"/>
      <c r="BP282" s="300"/>
      <c r="BQ282" s="149"/>
      <c r="BR282" s="149"/>
      <c r="BS282" s="149"/>
      <c r="BT282" s="138"/>
      <c r="BU282" s="149"/>
      <c r="BV282" s="149"/>
      <c r="BW282" s="149"/>
      <c r="BX282" s="149"/>
      <c r="BY282" s="138"/>
      <c r="BZ282" s="138"/>
      <c r="CA282" s="149"/>
      <c r="CB282" s="149"/>
      <c r="CC282" s="149"/>
      <c r="CD282" s="138"/>
      <c r="CE282" s="149"/>
      <c r="CF282" s="149"/>
      <c r="CG282" s="149"/>
      <c r="CH282" s="149"/>
      <c r="CI282" s="149"/>
      <c r="CJ282" s="149"/>
      <c r="CK282" s="149"/>
      <c r="CL282" s="139"/>
      <c r="CM282" s="149"/>
      <c r="CN282" s="300">
        <v>96</v>
      </c>
      <c r="CQ282" s="60"/>
      <c r="DA282" s="60"/>
      <c r="DB282" s="138"/>
      <c r="DC282" s="138"/>
      <c r="DD282" s="149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9"/>
      <c r="DT282" s="402">
        <f t="shared" si="344"/>
        <v>1</v>
      </c>
      <c r="DU282" s="100">
        <f t="shared" si="345"/>
        <v>1</v>
      </c>
      <c r="DV282" s="100">
        <f t="shared" si="346"/>
        <v>0</v>
      </c>
      <c r="DW282" s="100">
        <f t="shared" si="347"/>
        <v>0</v>
      </c>
      <c r="DX282" s="100">
        <f t="shared" si="348"/>
        <v>0</v>
      </c>
      <c r="DY282" s="229">
        <f t="shared" si="349"/>
        <v>0</v>
      </c>
      <c r="DZ282" s="100">
        <f t="shared" si="350"/>
        <v>0</v>
      </c>
      <c r="EA282" s="400">
        <f t="shared" si="351"/>
        <v>0</v>
      </c>
      <c r="EB282" s="402">
        <f t="shared" si="352"/>
        <v>1</v>
      </c>
      <c r="EC282" s="19">
        <f t="shared" si="353"/>
        <v>0</v>
      </c>
      <c r="ED282" s="19">
        <f t="shared" si="354"/>
        <v>0</v>
      </c>
      <c r="EE282" s="19">
        <f t="shared" si="355"/>
        <v>1</v>
      </c>
      <c r="EF282" s="402">
        <f t="shared" si="356"/>
        <v>0</v>
      </c>
      <c r="EG282" s="400">
        <f t="shared" si="357"/>
        <v>1</v>
      </c>
      <c r="EH282" s="400">
        <f t="shared" si="358"/>
        <v>0</v>
      </c>
      <c r="EI282" s="402">
        <f t="shared" si="359"/>
        <v>0</v>
      </c>
      <c r="EJ282" s="229">
        <f t="shared" si="360"/>
        <v>1</v>
      </c>
      <c r="EK282" s="398">
        <f t="shared" si="361"/>
        <v>5759.2625085557829</v>
      </c>
      <c r="EL282" s="398">
        <f t="shared" si="362"/>
        <v>743.24091213950351</v>
      </c>
      <c r="EM282" s="398">
        <f t="shared" si="363"/>
        <v>255.82881455490056</v>
      </c>
      <c r="EN282" s="398">
        <f t="shared" si="364"/>
        <v>789.75051418775024</v>
      </c>
      <c r="EO282" s="398" t="str">
        <f t="shared" si="365"/>
        <v/>
      </c>
      <c r="EP282" s="398">
        <f t="shared" si="366"/>
        <v>1.1000000000000001</v>
      </c>
      <c r="EQ282" s="398">
        <f t="shared" si="367"/>
        <v>720.37693546581488</v>
      </c>
      <c r="ER282" s="398" t="str">
        <f t="shared" si="368"/>
        <v/>
      </c>
      <c r="ES282" s="398" t="str">
        <f t="shared" si="369"/>
        <v/>
      </c>
      <c r="ET282" s="398">
        <f t="shared" si="370"/>
        <v>845.82525890561897</v>
      </c>
      <c r="EU282" s="172">
        <f t="shared" si="371"/>
        <v>10236.420643464733</v>
      </c>
      <c r="EV282" s="57">
        <f t="shared" si="372"/>
        <v>250.51381519438112</v>
      </c>
      <c r="EW282" s="57">
        <f t="shared" si="373"/>
        <v>19.008718980549961</v>
      </c>
      <c r="EX282" s="57">
        <f t="shared" si="374"/>
        <v>21.051537918527099</v>
      </c>
      <c r="EY282" s="57">
        <f t="shared" si="375"/>
        <v>39.410674893345487</v>
      </c>
      <c r="EZ282" s="57" t="str">
        <f t="shared" si="376"/>
        <v/>
      </c>
      <c r="FA282" s="57">
        <f t="shared" si="377"/>
        <v>5.9092130002686011E-2</v>
      </c>
      <c r="FB282" s="57">
        <f t="shared" si="378"/>
        <v>11.806148366045173</v>
      </c>
      <c r="FC282" s="57" t="str">
        <f t="shared" si="379"/>
        <v/>
      </c>
      <c r="FD282" s="57" t="str">
        <f t="shared" si="380"/>
        <v/>
      </c>
      <c r="FE282" s="57">
        <f t="shared" si="381"/>
        <v>17.609876453596279</v>
      </c>
      <c r="FF282" s="56">
        <f t="shared" si="382"/>
        <v>288.73214237059574</v>
      </c>
      <c r="FG282" s="59">
        <f t="shared" si="383"/>
        <v>75.903193910467564</v>
      </c>
      <c r="FH282" s="59">
        <f t="shared" si="384"/>
        <v>5.7594527537363165</v>
      </c>
      <c r="FI282" s="59">
        <f t="shared" si="385"/>
        <v>6.3784065701274058</v>
      </c>
      <c r="FJ282" s="59">
        <f t="shared" si="386"/>
        <v>11.941042438122166</v>
      </c>
      <c r="FK282" s="59" t="str">
        <f t="shared" si="387"/>
        <v/>
      </c>
      <c r="FL282" s="59">
        <f t="shared" si="388"/>
        <v>1.7904327546551361E-2</v>
      </c>
      <c r="FM282" s="59">
        <f t="shared" si="389"/>
        <v>3.7108962375337744</v>
      </c>
      <c r="FN282" s="59" t="str">
        <f t="shared" si="390"/>
        <v/>
      </c>
      <c r="FO282" s="59" t="str">
        <f t="shared" si="391"/>
        <v/>
      </c>
      <c r="FP282" s="59">
        <f t="shared" si="392"/>
        <v>5.5351179952158658</v>
      </c>
      <c r="FQ282" s="66">
        <f t="shared" si="393"/>
        <v>90.753985767250356</v>
      </c>
      <c r="FR282" s="331">
        <f t="shared" si="413"/>
        <v>1.8352080573073686</v>
      </c>
      <c r="FS282" s="331">
        <f t="shared" si="394"/>
        <v>1.8352080573073686</v>
      </c>
      <c r="FT282" s="400">
        <f t="shared" si="395"/>
        <v>0</v>
      </c>
      <c r="FU282" s="400">
        <f t="shared" si="396"/>
        <v>1</v>
      </c>
      <c r="FV282" s="400">
        <f t="shared" si="397"/>
        <v>0</v>
      </c>
      <c r="FW282" s="402">
        <f t="shared" si="398"/>
        <v>0</v>
      </c>
      <c r="FX282" s="222">
        <f t="shared" si="399"/>
        <v>75.903193910467564</v>
      </c>
      <c r="FY282" s="222">
        <f t="shared" si="400"/>
        <v>0</v>
      </c>
      <c r="FZ282" s="222">
        <f t="shared" si="401"/>
        <v>0</v>
      </c>
      <c r="GA282" s="221">
        <f t="shared" si="402"/>
        <v>90.753985767250356</v>
      </c>
      <c r="GB282" s="222">
        <f t="shared" si="403"/>
        <v>0</v>
      </c>
      <c r="GC282" s="222">
        <f t="shared" si="404"/>
        <v>0</v>
      </c>
      <c r="GD282" s="222">
        <f t="shared" si="405"/>
        <v>0</v>
      </c>
      <c r="GE282" s="222">
        <f t="shared" si="406"/>
        <v>0</v>
      </c>
      <c r="GF282" s="222">
        <f t="shared" si="407"/>
        <v>0</v>
      </c>
      <c r="GG282" s="398">
        <f t="shared" si="408"/>
        <v>0</v>
      </c>
      <c r="GH282" s="399">
        <f t="shared" si="409"/>
        <v>0</v>
      </c>
      <c r="GI282" s="398" t="str">
        <f t="shared" si="410"/>
        <v>Na</v>
      </c>
      <c r="GJ282" s="398" t="str">
        <f t="shared" si="411"/>
        <v>Cl</v>
      </c>
    </row>
    <row r="283" spans="1:192" s="2" customFormat="1">
      <c r="A283" s="402">
        <f t="shared" si="338"/>
        <v>278</v>
      </c>
      <c r="B283" s="2" t="s">
        <v>142</v>
      </c>
      <c r="C283" s="328" t="s">
        <v>233</v>
      </c>
      <c r="D283" s="328" t="s">
        <v>993</v>
      </c>
      <c r="E283" s="328"/>
      <c r="F283" s="558">
        <v>3525850</v>
      </c>
      <c r="G283" s="558">
        <v>5572570</v>
      </c>
      <c r="H283" s="409">
        <f t="shared" si="339"/>
        <v>525765.23</v>
      </c>
      <c r="I283" s="405">
        <f t="shared" si="340"/>
        <v>5570780.7620000001</v>
      </c>
      <c r="J283" s="377">
        <v>155</v>
      </c>
      <c r="K283" s="377" t="s">
        <v>1356</v>
      </c>
      <c r="L283" s="407">
        <v>538.79999999999995</v>
      </c>
      <c r="M283" s="378"/>
      <c r="N283" s="391"/>
      <c r="O283" s="377">
        <v>155</v>
      </c>
      <c r="P283" s="377"/>
      <c r="Q283" s="116" t="s">
        <v>1367</v>
      </c>
      <c r="R283" s="383" t="s">
        <v>2889</v>
      </c>
      <c r="S283" s="382" t="s">
        <v>1347</v>
      </c>
      <c r="T283" s="499" t="str">
        <f t="shared" si="341"/>
        <v>T</v>
      </c>
      <c r="U283" s="499" t="str">
        <f t="shared" si="342"/>
        <v>-</v>
      </c>
      <c r="V283" s="499" t="str">
        <f t="shared" si="343"/>
        <v>B</v>
      </c>
      <c r="W283" s="499" t="str">
        <f t="shared" si="412"/>
        <v>A</v>
      </c>
      <c r="X283" s="529" t="str">
        <f t="shared" si="337"/>
        <v>Na</v>
      </c>
      <c r="Y283" s="530" t="str">
        <f t="shared" si="336"/>
        <v>Cl</v>
      </c>
      <c r="Z283" s="119"/>
      <c r="AA283" s="51">
        <v>11462</v>
      </c>
      <c r="AB283" s="275">
        <v>1</v>
      </c>
      <c r="AC283" s="277" t="s">
        <v>727</v>
      </c>
      <c r="AD283" s="276" t="s">
        <v>1694</v>
      </c>
      <c r="AE283" s="294"/>
      <c r="AF283" s="275">
        <v>23.4</v>
      </c>
      <c r="AG283" s="284"/>
      <c r="AH283" s="275">
        <v>6.25</v>
      </c>
      <c r="AI283" s="274"/>
      <c r="AJ283" s="289">
        <v>1.073</v>
      </c>
      <c r="AK283" s="274">
        <v>15</v>
      </c>
      <c r="AL283" s="275"/>
      <c r="AM283" s="283">
        <v>5</v>
      </c>
      <c r="AN283" s="64"/>
      <c r="AO283" s="64"/>
      <c r="AP283" s="64"/>
      <c r="AQ283" s="64"/>
      <c r="AR283" s="141">
        <v>97222.8</v>
      </c>
      <c r="AS283" s="507">
        <f t="shared" si="414"/>
        <v>97222.8</v>
      </c>
      <c r="AT283" s="509">
        <f t="shared" si="415"/>
        <v>-0.20396612839416675</v>
      </c>
      <c r="AU283" s="303">
        <v>30960</v>
      </c>
      <c r="AV283" s="303">
        <v>430</v>
      </c>
      <c r="AW283" s="303">
        <v>2785</v>
      </c>
      <c r="AX283" s="303">
        <v>53545</v>
      </c>
      <c r="AY283" s="303">
        <v>2554</v>
      </c>
      <c r="AZ283" s="317">
        <v>3383</v>
      </c>
      <c r="BA283" s="149"/>
      <c r="BB283" s="303">
        <v>3514</v>
      </c>
      <c r="BC283" s="303"/>
      <c r="BD283" s="303">
        <v>24.3</v>
      </c>
      <c r="BE283" s="303">
        <v>24</v>
      </c>
      <c r="BF283" s="303">
        <v>3.5</v>
      </c>
      <c r="BG283" s="149"/>
      <c r="BH283" s="149"/>
      <c r="BI283" s="149"/>
      <c r="BJ283" s="303"/>
      <c r="BK283" s="303"/>
      <c r="BL283" s="303"/>
      <c r="BM283" s="303"/>
      <c r="BN283" s="139"/>
      <c r="BO283" s="149"/>
      <c r="BP283" s="149"/>
      <c r="BQ283" s="305"/>
      <c r="BR283" s="149"/>
      <c r="BS283" s="149"/>
      <c r="BT283" s="138"/>
      <c r="BU283" s="149"/>
      <c r="BV283" s="149"/>
      <c r="BW283" s="149"/>
      <c r="BX283" s="149"/>
      <c r="BY283" s="138"/>
      <c r="BZ283" s="138"/>
      <c r="CA283" s="149"/>
      <c r="CB283" s="149"/>
      <c r="CC283" s="149"/>
      <c r="CD283" s="138"/>
      <c r="CE283" s="149"/>
      <c r="CF283" s="149"/>
      <c r="CG283" s="149"/>
      <c r="CH283" s="305"/>
      <c r="CI283" s="149"/>
      <c r="CJ283" s="305"/>
      <c r="CK283" s="305"/>
      <c r="CL283" s="139"/>
      <c r="CM283" s="305"/>
      <c r="CN283" s="303">
        <v>3342</v>
      </c>
      <c r="CQ283" s="60"/>
      <c r="DA283" s="60"/>
      <c r="DB283" s="138"/>
      <c r="DC283" s="138"/>
      <c r="DD283" s="149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9"/>
      <c r="DT283" s="402">
        <f t="shared" si="344"/>
        <v>1</v>
      </c>
      <c r="DU283" s="100">
        <f t="shared" si="345"/>
        <v>0</v>
      </c>
      <c r="DV283" s="100">
        <f t="shared" si="346"/>
        <v>0</v>
      </c>
      <c r="DW283" s="100">
        <f t="shared" si="347"/>
        <v>0</v>
      </c>
      <c r="DX283" s="100">
        <f t="shared" si="348"/>
        <v>1</v>
      </c>
      <c r="DY283" s="229">
        <f t="shared" si="349"/>
        <v>0</v>
      </c>
      <c r="DZ283" s="100">
        <f t="shared" si="350"/>
        <v>0</v>
      </c>
      <c r="EA283" s="400">
        <f t="shared" si="351"/>
        <v>1</v>
      </c>
      <c r="EB283" s="402">
        <f t="shared" si="352"/>
        <v>0</v>
      </c>
      <c r="EC283" s="19">
        <f t="shared" si="353"/>
        <v>0</v>
      </c>
      <c r="ED283" s="19">
        <f t="shared" si="354"/>
        <v>0</v>
      </c>
      <c r="EE283" s="19">
        <f t="shared" si="355"/>
        <v>1</v>
      </c>
      <c r="EF283" s="402">
        <f t="shared" si="356"/>
        <v>0</v>
      </c>
      <c r="EG283" s="400">
        <f t="shared" si="357"/>
        <v>0</v>
      </c>
      <c r="EH283" s="400">
        <f t="shared" si="358"/>
        <v>1</v>
      </c>
      <c r="EI283" s="402">
        <f t="shared" si="359"/>
        <v>0</v>
      </c>
      <c r="EJ283" s="229">
        <f t="shared" si="360"/>
        <v>4</v>
      </c>
      <c r="EK283" s="398">
        <f t="shared" si="361"/>
        <v>30960</v>
      </c>
      <c r="EL283" s="398">
        <f t="shared" si="362"/>
        <v>3514</v>
      </c>
      <c r="EM283" s="398">
        <f t="shared" si="363"/>
        <v>430</v>
      </c>
      <c r="EN283" s="398">
        <f t="shared" si="364"/>
        <v>2785</v>
      </c>
      <c r="EO283" s="398">
        <f t="shared" si="365"/>
        <v>3.5</v>
      </c>
      <c r="EP283" s="398">
        <f t="shared" si="366"/>
        <v>24</v>
      </c>
      <c r="EQ283" s="398">
        <f t="shared" si="367"/>
        <v>3383</v>
      </c>
      <c r="ER283" s="398" t="str">
        <f t="shared" si="368"/>
        <v/>
      </c>
      <c r="ES283" s="398" t="str">
        <f t="shared" si="369"/>
        <v/>
      </c>
      <c r="ET283" s="398">
        <f t="shared" si="370"/>
        <v>2554</v>
      </c>
      <c r="EU283" s="172">
        <f t="shared" si="371"/>
        <v>53545</v>
      </c>
      <c r="EV283" s="57">
        <f t="shared" si="372"/>
        <v>1346.6841816805713</v>
      </c>
      <c r="EW283" s="57">
        <f t="shared" si="373"/>
        <v>89.872122762148337</v>
      </c>
      <c r="EX283" s="57">
        <f t="shared" si="374"/>
        <v>35.383665912363718</v>
      </c>
      <c r="EY283" s="57">
        <f t="shared" si="375"/>
        <v>138.97899096761313</v>
      </c>
      <c r="EZ283" s="57">
        <f t="shared" si="376"/>
        <v>0.12763241863433311</v>
      </c>
      <c r="FA283" s="57">
        <f t="shared" si="377"/>
        <v>1.2892828364222402</v>
      </c>
      <c r="FB283" s="57">
        <f t="shared" si="378"/>
        <v>55.44347404252251</v>
      </c>
      <c r="FC283" s="57" t="str">
        <f t="shared" si="379"/>
        <v/>
      </c>
      <c r="FD283" s="57" t="str">
        <f t="shared" si="380"/>
        <v/>
      </c>
      <c r="FE283" s="57">
        <f t="shared" si="381"/>
        <v>53.173659676086217</v>
      </c>
      <c r="FF283" s="56">
        <f t="shared" si="382"/>
        <v>1510.3094237441117</v>
      </c>
      <c r="FG283" s="59">
        <f t="shared" si="383"/>
        <v>83.523799305326023</v>
      </c>
      <c r="FH283" s="59">
        <f t="shared" si="384"/>
        <v>5.5740323134721468</v>
      </c>
      <c r="FI283" s="59">
        <f t="shared" si="385"/>
        <v>2.1945592370906586</v>
      </c>
      <c r="FJ283" s="59">
        <f t="shared" si="386"/>
        <v>8.6197294860548261</v>
      </c>
      <c r="FK283" s="59">
        <f t="shared" si="387"/>
        <v>7.9159944580057349E-3</v>
      </c>
      <c r="FL283" s="59">
        <f t="shared" si="388"/>
        <v>7.9963663598356091E-2</v>
      </c>
      <c r="FM283" s="59">
        <f t="shared" si="389"/>
        <v>3.4247059440063095</v>
      </c>
      <c r="FN283" s="59" t="str">
        <f t="shared" si="390"/>
        <v/>
      </c>
      <c r="FO283" s="59" t="str">
        <f t="shared" si="391"/>
        <v/>
      </c>
      <c r="FP283" s="59">
        <f t="shared" si="392"/>
        <v>3.2845010436682927</v>
      </c>
      <c r="FQ283" s="66">
        <f t="shared" si="393"/>
        <v>93.290793012325395</v>
      </c>
      <c r="FR283" s="331">
        <f t="shared" si="413"/>
        <v>-0.20396612839416675</v>
      </c>
      <c r="FS283" s="331">
        <f t="shared" si="394"/>
        <v>0.20396612839416675</v>
      </c>
      <c r="FT283" s="400">
        <f t="shared" si="395"/>
        <v>0</v>
      </c>
      <c r="FU283" s="400">
        <f t="shared" si="396"/>
        <v>1</v>
      </c>
      <c r="FV283" s="400">
        <f t="shared" si="397"/>
        <v>0</v>
      </c>
      <c r="FW283" s="402">
        <f t="shared" si="398"/>
        <v>0</v>
      </c>
      <c r="FX283" s="222">
        <f t="shared" si="399"/>
        <v>83.523799305326023</v>
      </c>
      <c r="FY283" s="222">
        <f t="shared" si="400"/>
        <v>0</v>
      </c>
      <c r="FZ283" s="222">
        <f t="shared" si="401"/>
        <v>0</v>
      </c>
      <c r="GA283" s="221">
        <f t="shared" si="402"/>
        <v>93.290793012325395</v>
      </c>
      <c r="GB283" s="222">
        <f t="shared" si="403"/>
        <v>0</v>
      </c>
      <c r="GC283" s="222">
        <f t="shared" si="404"/>
        <v>0</v>
      </c>
      <c r="GD283" s="222">
        <f t="shared" si="405"/>
        <v>0</v>
      </c>
      <c r="GE283" s="222">
        <f t="shared" si="406"/>
        <v>0</v>
      </c>
      <c r="GF283" s="222">
        <f t="shared" si="407"/>
        <v>0</v>
      </c>
      <c r="GG283" s="398">
        <f t="shared" si="408"/>
        <v>0</v>
      </c>
      <c r="GH283" s="399">
        <f t="shared" si="409"/>
        <v>0</v>
      </c>
      <c r="GI283" s="398" t="str">
        <f t="shared" si="410"/>
        <v>Na</v>
      </c>
      <c r="GJ283" s="398" t="str">
        <f t="shared" si="411"/>
        <v>Cl</v>
      </c>
    </row>
    <row r="284" spans="1:192" s="2" customFormat="1">
      <c r="A284" s="402">
        <f t="shared" si="338"/>
        <v>279</v>
      </c>
      <c r="B284" s="2" t="s">
        <v>142</v>
      </c>
      <c r="C284" s="328" t="s">
        <v>233</v>
      </c>
      <c r="D284" s="328" t="s">
        <v>993</v>
      </c>
      <c r="E284" s="328"/>
      <c r="F284" s="558">
        <v>3525850</v>
      </c>
      <c r="G284" s="558">
        <v>5572570</v>
      </c>
      <c r="H284" s="409">
        <f t="shared" si="339"/>
        <v>525765.23</v>
      </c>
      <c r="I284" s="405">
        <f t="shared" si="340"/>
        <v>5570780.7620000001</v>
      </c>
      <c r="J284" s="377">
        <v>155</v>
      </c>
      <c r="K284" s="377" t="s">
        <v>1356</v>
      </c>
      <c r="L284" s="407">
        <v>538.79999999999995</v>
      </c>
      <c r="M284" s="378"/>
      <c r="N284" s="391"/>
      <c r="O284" s="377">
        <v>155</v>
      </c>
      <c r="P284" s="377"/>
      <c r="Q284" s="116" t="s">
        <v>1367</v>
      </c>
      <c r="R284" s="383" t="s">
        <v>2889</v>
      </c>
      <c r="S284" s="382" t="s">
        <v>1347</v>
      </c>
      <c r="T284" s="499" t="str">
        <f t="shared" si="341"/>
        <v>-</v>
      </c>
      <c r="U284" s="499" t="str">
        <f t="shared" si="342"/>
        <v>-</v>
      </c>
      <c r="V284" s="499" t="str">
        <f t="shared" si="343"/>
        <v>B</v>
      </c>
      <c r="W284" s="499" t="str">
        <f t="shared" si="412"/>
        <v>A</v>
      </c>
      <c r="X284" s="529" t="str">
        <f t="shared" si="337"/>
        <v>Na</v>
      </c>
      <c r="Y284" s="530" t="str">
        <f t="shared" si="336"/>
        <v>Cl</v>
      </c>
      <c r="Z284" s="119" t="s">
        <v>1624</v>
      </c>
      <c r="AA284" s="51">
        <v>18443</v>
      </c>
      <c r="AB284" s="275">
        <v>2</v>
      </c>
      <c r="AC284" s="277" t="s">
        <v>722</v>
      </c>
      <c r="AD284" s="276" t="s">
        <v>1695</v>
      </c>
      <c r="AE284" s="294"/>
      <c r="AF284" s="283">
        <v>20</v>
      </c>
      <c r="AG284" s="284"/>
      <c r="AH284" s="275">
        <v>6.2</v>
      </c>
      <c r="AI284" s="274"/>
      <c r="AJ284" s="287">
        <v>1.048</v>
      </c>
      <c r="AK284" s="274">
        <v>20</v>
      </c>
      <c r="AL284" s="275"/>
      <c r="AM284" s="275">
        <v>5.4</v>
      </c>
      <c r="AN284" s="64"/>
      <c r="AO284" s="64"/>
      <c r="AP284" s="64"/>
      <c r="AQ284" s="64"/>
      <c r="AR284" s="141">
        <v>66388.36</v>
      </c>
      <c r="AS284" s="507">
        <f t="shared" si="414"/>
        <v>66419.91</v>
      </c>
      <c r="AT284" s="509">
        <f t="shared" si="415"/>
        <v>5.0805714677887227E-2</v>
      </c>
      <c r="AU284" s="303">
        <v>21468</v>
      </c>
      <c r="AV284" s="303">
        <v>480.6</v>
      </c>
      <c r="AW284" s="300">
        <v>2090</v>
      </c>
      <c r="AX284" s="303">
        <v>36128</v>
      </c>
      <c r="AY284" s="303">
        <v>2240</v>
      </c>
      <c r="AZ284" s="317">
        <v>2717</v>
      </c>
      <c r="BA284" s="149"/>
      <c r="BB284" s="303">
        <v>1216</v>
      </c>
      <c r="BC284" s="300"/>
      <c r="BD284" s="303">
        <v>0</v>
      </c>
      <c r="BE284" s="303">
        <v>46.68</v>
      </c>
      <c r="BF284" s="302">
        <v>2.08</v>
      </c>
      <c r="BG284" s="149"/>
      <c r="BH284" s="149"/>
      <c r="BI284" s="149"/>
      <c r="BJ284" s="303">
        <v>0</v>
      </c>
      <c r="BK284" s="303">
        <v>0</v>
      </c>
      <c r="BL284" s="303"/>
      <c r="BM284" s="302">
        <v>31.55</v>
      </c>
      <c r="BN284" s="139"/>
      <c r="BO284" s="149"/>
      <c r="BP284" s="149"/>
      <c r="BQ284" s="305"/>
      <c r="BR284" s="149"/>
      <c r="BS284" s="149"/>
      <c r="BT284" s="138"/>
      <c r="BU284" s="149"/>
      <c r="BV284" s="149"/>
      <c r="BW284" s="149"/>
      <c r="BX284" s="149"/>
      <c r="BY284" s="138"/>
      <c r="BZ284" s="138"/>
      <c r="CA284" s="149"/>
      <c r="CB284" s="149"/>
      <c r="CC284" s="149"/>
      <c r="CD284" s="138"/>
      <c r="CE284" s="149"/>
      <c r="CF284" s="149"/>
      <c r="CG284" s="149"/>
      <c r="CH284" s="305"/>
      <c r="CI284" s="149"/>
      <c r="CJ284" s="305"/>
      <c r="CK284" s="305"/>
      <c r="CL284" s="139"/>
      <c r="CM284" s="305"/>
      <c r="CN284" s="303">
        <v>1285</v>
      </c>
      <c r="CQ284" s="60"/>
      <c r="DA284" s="60"/>
      <c r="DB284" s="138"/>
      <c r="DC284" s="138"/>
      <c r="DD284" s="149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9"/>
      <c r="DT284" s="402">
        <f t="shared" si="344"/>
        <v>0</v>
      </c>
      <c r="DU284" s="100">
        <f t="shared" si="345"/>
        <v>0</v>
      </c>
      <c r="DV284" s="100">
        <f t="shared" si="346"/>
        <v>0</v>
      </c>
      <c r="DW284" s="100">
        <f t="shared" si="347"/>
        <v>0</v>
      </c>
      <c r="DX284" s="100">
        <f t="shared" si="348"/>
        <v>1</v>
      </c>
      <c r="DY284" s="229">
        <f t="shared" si="349"/>
        <v>0</v>
      </c>
      <c r="DZ284" s="100">
        <f t="shared" si="350"/>
        <v>1</v>
      </c>
      <c r="EA284" s="400">
        <f t="shared" si="351"/>
        <v>0</v>
      </c>
      <c r="EB284" s="402">
        <f t="shared" si="352"/>
        <v>0</v>
      </c>
      <c r="EC284" s="19">
        <f t="shared" si="353"/>
        <v>0</v>
      </c>
      <c r="ED284" s="19">
        <f t="shared" si="354"/>
        <v>0</v>
      </c>
      <c r="EE284" s="19">
        <f t="shared" si="355"/>
        <v>1</v>
      </c>
      <c r="EF284" s="402">
        <f t="shared" si="356"/>
        <v>0</v>
      </c>
      <c r="EG284" s="400">
        <f t="shared" si="357"/>
        <v>0</v>
      </c>
      <c r="EH284" s="400">
        <f t="shared" si="358"/>
        <v>1</v>
      </c>
      <c r="EI284" s="402">
        <f t="shared" si="359"/>
        <v>0</v>
      </c>
      <c r="EJ284" s="229">
        <f t="shared" si="360"/>
        <v>3</v>
      </c>
      <c r="EK284" s="398">
        <f t="shared" si="361"/>
        <v>21468</v>
      </c>
      <c r="EL284" s="398">
        <f t="shared" si="362"/>
        <v>1216</v>
      </c>
      <c r="EM284" s="398">
        <f t="shared" si="363"/>
        <v>480.6</v>
      </c>
      <c r="EN284" s="398">
        <f t="shared" si="364"/>
        <v>2090</v>
      </c>
      <c r="EO284" s="398">
        <f t="shared" si="365"/>
        <v>2.08</v>
      </c>
      <c r="EP284" s="398">
        <f t="shared" si="366"/>
        <v>46.68</v>
      </c>
      <c r="EQ284" s="398">
        <f t="shared" si="367"/>
        <v>2717</v>
      </c>
      <c r="ER284" s="398" t="str">
        <f t="shared" si="368"/>
        <v/>
      </c>
      <c r="ES284" s="398">
        <f t="shared" si="369"/>
        <v>0</v>
      </c>
      <c r="ET284" s="398">
        <f t="shared" si="370"/>
        <v>2240</v>
      </c>
      <c r="EU284" s="172">
        <f t="shared" si="371"/>
        <v>36128</v>
      </c>
      <c r="EV284" s="57">
        <f t="shared" si="372"/>
        <v>933.80542675447373</v>
      </c>
      <c r="EW284" s="57">
        <f t="shared" si="373"/>
        <v>31.099744245524295</v>
      </c>
      <c r="EX284" s="57">
        <f t="shared" si="374"/>
        <v>39.547418226702334</v>
      </c>
      <c r="EY284" s="57">
        <f t="shared" si="375"/>
        <v>104.29662158790357</v>
      </c>
      <c r="EZ284" s="57">
        <f t="shared" si="376"/>
        <v>7.5850123074117967E-2</v>
      </c>
      <c r="FA284" s="57">
        <f t="shared" si="377"/>
        <v>2.5076551168412573</v>
      </c>
      <c r="FB284" s="57">
        <f t="shared" si="378"/>
        <v>44.528501026761354</v>
      </c>
      <c r="FC284" s="57" t="str">
        <f t="shared" si="379"/>
        <v/>
      </c>
      <c r="FD284" s="57">
        <f t="shared" si="380"/>
        <v>0</v>
      </c>
      <c r="FE284" s="57">
        <f t="shared" si="381"/>
        <v>46.636255941438186</v>
      </c>
      <c r="FF284" s="56">
        <f t="shared" si="382"/>
        <v>1019.0392914562941</v>
      </c>
      <c r="FG284" s="59">
        <f t="shared" si="383"/>
        <v>84.025729942486777</v>
      </c>
      <c r="FH284" s="59">
        <f t="shared" si="384"/>
        <v>2.7984188529907921</v>
      </c>
      <c r="FI284" s="59">
        <f t="shared" si="385"/>
        <v>3.5585579057822168</v>
      </c>
      <c r="FJ284" s="59">
        <f t="shared" si="386"/>
        <v>9.3848241918207904</v>
      </c>
      <c r="FK284" s="59">
        <f t="shared" si="387"/>
        <v>6.8251498384212907E-3</v>
      </c>
      <c r="FL284" s="59">
        <f t="shared" si="388"/>
        <v>0.22564395708100773</v>
      </c>
      <c r="FM284" s="59">
        <f t="shared" si="389"/>
        <v>4.010839366867053</v>
      </c>
      <c r="FN284" s="59" t="str">
        <f t="shared" si="390"/>
        <v/>
      </c>
      <c r="FO284" s="59">
        <f t="shared" si="391"/>
        <v>0</v>
      </c>
      <c r="FP284" s="59">
        <f t="shared" si="392"/>
        <v>4.2006922968458236</v>
      </c>
      <c r="FQ284" s="66">
        <f t="shared" si="393"/>
        <v>91.78846833628711</v>
      </c>
      <c r="FR284" s="331">
        <f t="shared" si="413"/>
        <v>5.0805714677887227E-2</v>
      </c>
      <c r="FS284" s="331">
        <f t="shared" si="394"/>
        <v>5.0805714677887227E-2</v>
      </c>
      <c r="FT284" s="400">
        <f t="shared" si="395"/>
        <v>0</v>
      </c>
      <c r="FU284" s="400">
        <f t="shared" si="396"/>
        <v>1</v>
      </c>
      <c r="FV284" s="400">
        <f t="shared" si="397"/>
        <v>0</v>
      </c>
      <c r="FW284" s="402">
        <f t="shared" si="398"/>
        <v>0</v>
      </c>
      <c r="FX284" s="222">
        <f t="shared" si="399"/>
        <v>84.025729942486777</v>
      </c>
      <c r="FY284" s="222">
        <f t="shared" si="400"/>
        <v>0</v>
      </c>
      <c r="FZ284" s="222">
        <f t="shared" si="401"/>
        <v>0</v>
      </c>
      <c r="GA284" s="221">
        <f t="shared" si="402"/>
        <v>91.78846833628711</v>
      </c>
      <c r="GB284" s="222">
        <f t="shared" si="403"/>
        <v>0</v>
      </c>
      <c r="GC284" s="222">
        <f t="shared" si="404"/>
        <v>0</v>
      </c>
      <c r="GD284" s="222">
        <f t="shared" si="405"/>
        <v>0</v>
      </c>
      <c r="GE284" s="222">
        <f t="shared" si="406"/>
        <v>0</v>
      </c>
      <c r="GF284" s="222">
        <f t="shared" si="407"/>
        <v>0</v>
      </c>
      <c r="GG284" s="398">
        <f t="shared" si="408"/>
        <v>0</v>
      </c>
      <c r="GH284" s="399">
        <f t="shared" si="409"/>
        <v>0</v>
      </c>
      <c r="GI284" s="398" t="str">
        <f t="shared" si="410"/>
        <v>Na</v>
      </c>
      <c r="GJ284" s="398" t="str">
        <f t="shared" si="411"/>
        <v>Cl</v>
      </c>
    </row>
    <row r="285" spans="1:192" s="2" customFormat="1">
      <c r="A285" s="402">
        <f t="shared" si="338"/>
        <v>280</v>
      </c>
      <c r="B285" s="2" t="s">
        <v>142</v>
      </c>
      <c r="C285" s="328" t="s">
        <v>233</v>
      </c>
      <c r="D285" s="328" t="s">
        <v>993</v>
      </c>
      <c r="E285" s="328"/>
      <c r="F285" s="558">
        <v>3525850</v>
      </c>
      <c r="G285" s="558">
        <v>5572570</v>
      </c>
      <c r="H285" s="409">
        <f t="shared" si="339"/>
        <v>525765.23</v>
      </c>
      <c r="I285" s="405">
        <f t="shared" si="340"/>
        <v>5570780.7620000001</v>
      </c>
      <c r="J285" s="377">
        <v>155</v>
      </c>
      <c r="K285" s="377" t="s">
        <v>1356</v>
      </c>
      <c r="L285" s="407">
        <v>538.79999999999995</v>
      </c>
      <c r="M285" s="378"/>
      <c r="N285" s="391"/>
      <c r="O285" s="377">
        <v>155</v>
      </c>
      <c r="P285" s="377"/>
      <c r="Q285" s="116" t="s">
        <v>1367</v>
      </c>
      <c r="R285" s="383" t="s">
        <v>2889</v>
      </c>
      <c r="S285" s="382" t="s">
        <v>1347</v>
      </c>
      <c r="T285" s="499" t="str">
        <f t="shared" si="341"/>
        <v>-</v>
      </c>
      <c r="U285" s="499" t="str">
        <f t="shared" si="342"/>
        <v>-</v>
      </c>
      <c r="V285" s="499" t="str">
        <f t="shared" si="343"/>
        <v>B</v>
      </c>
      <c r="W285" s="499" t="str">
        <f t="shared" si="412"/>
        <v>A</v>
      </c>
      <c r="X285" s="529" t="str">
        <f t="shared" si="337"/>
        <v>Na</v>
      </c>
      <c r="Y285" s="530" t="str">
        <f t="shared" si="336"/>
        <v>Cl</v>
      </c>
      <c r="Z285" s="119"/>
      <c r="AA285" s="51">
        <v>20999</v>
      </c>
      <c r="AB285" s="275">
        <v>3</v>
      </c>
      <c r="AC285" s="277" t="s">
        <v>722</v>
      </c>
      <c r="AD285" s="276" t="s">
        <v>1696</v>
      </c>
      <c r="AE285" s="294"/>
      <c r="AF285" s="275">
        <v>19.8</v>
      </c>
      <c r="AG285" s="284">
        <v>100460</v>
      </c>
      <c r="AH285" s="275">
        <v>6.35</v>
      </c>
      <c r="AI285" s="274"/>
      <c r="AJ285" s="287">
        <v>1.046</v>
      </c>
      <c r="AK285" s="274">
        <v>20</v>
      </c>
      <c r="AL285" s="275"/>
      <c r="AM285" s="275">
        <v>5.6</v>
      </c>
      <c r="AN285" s="64"/>
      <c r="AO285" s="64"/>
      <c r="AP285" s="64"/>
      <c r="AQ285" s="64"/>
      <c r="AR285" s="310">
        <v>65731.92</v>
      </c>
      <c r="AS285" s="507">
        <f t="shared" si="414"/>
        <v>65749.05</v>
      </c>
      <c r="AT285" s="509">
        <f t="shared" si="415"/>
        <v>3.9896127836933679E-2</v>
      </c>
      <c r="AU285" s="303">
        <v>21280</v>
      </c>
      <c r="AV285" s="303">
        <v>484.3</v>
      </c>
      <c r="AW285" s="303">
        <v>2051</v>
      </c>
      <c r="AX285" s="303">
        <v>35601</v>
      </c>
      <c r="AY285" s="303">
        <v>2215</v>
      </c>
      <c r="AZ285" s="317">
        <v>2929</v>
      </c>
      <c r="BA285" s="149"/>
      <c r="BB285" s="303">
        <v>1122</v>
      </c>
      <c r="BC285" s="303"/>
      <c r="BD285" s="303">
        <v>0.4</v>
      </c>
      <c r="BE285" s="303">
        <v>49.22</v>
      </c>
      <c r="BF285" s="308" t="s">
        <v>729</v>
      </c>
      <c r="BG285" s="149"/>
      <c r="BH285" s="149"/>
      <c r="BI285" s="149"/>
      <c r="BJ285" s="303">
        <v>0</v>
      </c>
      <c r="BK285" s="303">
        <v>0</v>
      </c>
      <c r="BL285" s="303"/>
      <c r="BM285" s="303">
        <v>17.13</v>
      </c>
      <c r="BN285" s="139"/>
      <c r="BO285" s="149"/>
      <c r="BP285" s="149"/>
      <c r="BQ285" s="305"/>
      <c r="BR285" s="149"/>
      <c r="BS285" s="149"/>
      <c r="BT285" s="138"/>
      <c r="BU285" s="149"/>
      <c r="BV285" s="149"/>
      <c r="BW285" s="149"/>
      <c r="BX285" s="149"/>
      <c r="BY285" s="138"/>
      <c r="BZ285" s="138"/>
      <c r="CA285" s="149"/>
      <c r="CB285" s="149"/>
      <c r="CC285" s="149"/>
      <c r="CD285" s="138"/>
      <c r="CE285" s="149"/>
      <c r="CF285" s="149"/>
      <c r="CG285" s="149"/>
      <c r="CH285" s="305"/>
      <c r="CI285" s="149"/>
      <c r="CJ285" s="305"/>
      <c r="CK285" s="305"/>
      <c r="CL285" s="139"/>
      <c r="CM285" s="305">
        <v>1.3</v>
      </c>
      <c r="CN285" s="303">
        <v>1069</v>
      </c>
      <c r="CQ285" s="60"/>
      <c r="DA285" s="60"/>
      <c r="DB285" s="138"/>
      <c r="DC285" s="138"/>
      <c r="DD285" s="149"/>
      <c r="DE285" s="138"/>
      <c r="DF285" s="138"/>
      <c r="DG285" s="138"/>
      <c r="DH285" s="213">
        <v>11</v>
      </c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9"/>
      <c r="DT285" s="402">
        <f t="shared" si="344"/>
        <v>0</v>
      </c>
      <c r="DU285" s="100">
        <f t="shared" si="345"/>
        <v>0</v>
      </c>
      <c r="DV285" s="100">
        <f t="shared" si="346"/>
        <v>0</v>
      </c>
      <c r="DW285" s="100">
        <f t="shared" si="347"/>
        <v>0</v>
      </c>
      <c r="DX285" s="100">
        <f t="shared" si="348"/>
        <v>1</v>
      </c>
      <c r="DY285" s="229">
        <f t="shared" si="349"/>
        <v>0</v>
      </c>
      <c r="DZ285" s="100">
        <f t="shared" si="350"/>
        <v>1</v>
      </c>
      <c r="EA285" s="400">
        <f t="shared" si="351"/>
        <v>0</v>
      </c>
      <c r="EB285" s="402">
        <f t="shared" si="352"/>
        <v>0</v>
      </c>
      <c r="EC285" s="19">
        <f t="shared" si="353"/>
        <v>0</v>
      </c>
      <c r="ED285" s="19">
        <f t="shared" si="354"/>
        <v>0</v>
      </c>
      <c r="EE285" s="19">
        <f t="shared" si="355"/>
        <v>1</v>
      </c>
      <c r="EF285" s="402">
        <f t="shared" si="356"/>
        <v>0</v>
      </c>
      <c r="EG285" s="400">
        <f t="shared" si="357"/>
        <v>0</v>
      </c>
      <c r="EH285" s="400">
        <f t="shared" si="358"/>
        <v>1</v>
      </c>
      <c r="EI285" s="402">
        <f t="shared" si="359"/>
        <v>0</v>
      </c>
      <c r="EJ285" s="229">
        <f t="shared" si="360"/>
        <v>3</v>
      </c>
      <c r="EK285" s="398">
        <f t="shared" si="361"/>
        <v>21280</v>
      </c>
      <c r="EL285" s="398">
        <f t="shared" si="362"/>
        <v>1122</v>
      </c>
      <c r="EM285" s="398">
        <f t="shared" si="363"/>
        <v>484.3</v>
      </c>
      <c r="EN285" s="398">
        <f t="shared" si="364"/>
        <v>2051</v>
      </c>
      <c r="EO285" s="398" t="str">
        <f t="shared" si="365"/>
        <v/>
      </c>
      <c r="EP285" s="398">
        <f t="shared" si="366"/>
        <v>49.22</v>
      </c>
      <c r="EQ285" s="398">
        <f t="shared" si="367"/>
        <v>2929</v>
      </c>
      <c r="ER285" s="398" t="str">
        <f t="shared" si="368"/>
        <v/>
      </c>
      <c r="ES285" s="398">
        <f t="shared" si="369"/>
        <v>0</v>
      </c>
      <c r="ET285" s="398">
        <f t="shared" si="370"/>
        <v>2215</v>
      </c>
      <c r="EU285" s="172">
        <f t="shared" si="371"/>
        <v>35601</v>
      </c>
      <c r="EV285" s="57">
        <f t="shared" si="372"/>
        <v>925.62788714995349</v>
      </c>
      <c r="EW285" s="57">
        <f t="shared" si="373"/>
        <v>28.695652173913043</v>
      </c>
      <c r="EX285" s="57">
        <f t="shared" si="374"/>
        <v>39.851882328738945</v>
      </c>
      <c r="EY285" s="57">
        <f t="shared" si="375"/>
        <v>102.35041668745944</v>
      </c>
      <c r="EZ285" s="57" t="str">
        <f t="shared" si="376"/>
        <v/>
      </c>
      <c r="FA285" s="57">
        <f t="shared" si="377"/>
        <v>2.6441042170292777</v>
      </c>
      <c r="FB285" s="57">
        <f t="shared" si="378"/>
        <v>48.002936881628266</v>
      </c>
      <c r="FC285" s="57" t="str">
        <f t="shared" si="379"/>
        <v/>
      </c>
      <c r="FD285" s="57">
        <f t="shared" si="380"/>
        <v>0</v>
      </c>
      <c r="FE285" s="57">
        <f t="shared" si="381"/>
        <v>46.115762013520353</v>
      </c>
      <c r="FF285" s="56">
        <f t="shared" si="382"/>
        <v>1004.1745409415281</v>
      </c>
      <c r="FG285" s="59">
        <f t="shared" si="383"/>
        <v>84.211535569885157</v>
      </c>
      <c r="FH285" s="59">
        <f t="shared" si="384"/>
        <v>2.6106656544078946</v>
      </c>
      <c r="FI285" s="59">
        <f t="shared" si="385"/>
        <v>3.625634288727734</v>
      </c>
      <c r="FJ285" s="59">
        <f t="shared" si="386"/>
        <v>9.3116098543736392</v>
      </c>
      <c r="FK285" s="59" t="str">
        <f t="shared" si="387"/>
        <v/>
      </c>
      <c r="FL285" s="59">
        <f t="shared" si="388"/>
        <v>0.24055463260558865</v>
      </c>
      <c r="FM285" s="59">
        <f t="shared" si="389"/>
        <v>4.3706849082278429</v>
      </c>
      <c r="FN285" s="59" t="str">
        <f t="shared" si="390"/>
        <v/>
      </c>
      <c r="FO285" s="59">
        <f t="shared" si="391"/>
        <v>0</v>
      </c>
      <c r="FP285" s="59">
        <f t="shared" si="392"/>
        <v>4.198856948293523</v>
      </c>
      <c r="FQ285" s="66">
        <f t="shared" si="393"/>
        <v>91.430458143478631</v>
      </c>
      <c r="FR285" s="331">
        <f t="shared" si="413"/>
        <v>3.9896127836933679E-2</v>
      </c>
      <c r="FS285" s="331">
        <f t="shared" si="394"/>
        <v>3.9896127836933679E-2</v>
      </c>
      <c r="FT285" s="400">
        <f t="shared" si="395"/>
        <v>0</v>
      </c>
      <c r="FU285" s="400">
        <f t="shared" si="396"/>
        <v>1</v>
      </c>
      <c r="FV285" s="400">
        <f t="shared" si="397"/>
        <v>0</v>
      </c>
      <c r="FW285" s="402">
        <f t="shared" si="398"/>
        <v>0</v>
      </c>
      <c r="FX285" s="222">
        <f t="shared" si="399"/>
        <v>84.211535569885157</v>
      </c>
      <c r="FY285" s="222">
        <f t="shared" si="400"/>
        <v>0</v>
      </c>
      <c r="FZ285" s="222">
        <f t="shared" si="401"/>
        <v>0</v>
      </c>
      <c r="GA285" s="221">
        <f t="shared" si="402"/>
        <v>91.430458143478631</v>
      </c>
      <c r="GB285" s="222">
        <f t="shared" si="403"/>
        <v>0</v>
      </c>
      <c r="GC285" s="222">
        <f t="shared" si="404"/>
        <v>0</v>
      </c>
      <c r="GD285" s="222">
        <f t="shared" si="405"/>
        <v>0</v>
      </c>
      <c r="GE285" s="222">
        <f t="shared" si="406"/>
        <v>0</v>
      </c>
      <c r="GF285" s="222">
        <f t="shared" si="407"/>
        <v>0</v>
      </c>
      <c r="GG285" s="398">
        <f t="shared" si="408"/>
        <v>0</v>
      </c>
      <c r="GH285" s="399">
        <f t="shared" si="409"/>
        <v>0</v>
      </c>
      <c r="GI285" s="398" t="str">
        <f t="shared" si="410"/>
        <v>Na</v>
      </c>
      <c r="GJ285" s="398" t="str">
        <f t="shared" si="411"/>
        <v>Cl</v>
      </c>
    </row>
    <row r="286" spans="1:192" s="2" customFormat="1">
      <c r="A286" s="402">
        <f t="shared" si="338"/>
        <v>281</v>
      </c>
      <c r="B286" s="2" t="s">
        <v>142</v>
      </c>
      <c r="C286" s="328" t="s">
        <v>233</v>
      </c>
      <c r="D286" s="328" t="s">
        <v>993</v>
      </c>
      <c r="E286" s="328"/>
      <c r="F286" s="558">
        <v>3525850</v>
      </c>
      <c r="G286" s="558">
        <v>5572570</v>
      </c>
      <c r="H286" s="409">
        <f t="shared" si="339"/>
        <v>525765.23</v>
      </c>
      <c r="I286" s="405">
        <f t="shared" si="340"/>
        <v>5570780.7620000001</v>
      </c>
      <c r="J286" s="377">
        <v>155</v>
      </c>
      <c r="K286" s="377" t="s">
        <v>1356</v>
      </c>
      <c r="L286" s="407">
        <v>538.79999999999995</v>
      </c>
      <c r="M286" s="378"/>
      <c r="N286" s="391"/>
      <c r="O286" s="377">
        <v>155</v>
      </c>
      <c r="P286" s="377"/>
      <c r="Q286" s="116" t="s">
        <v>1367</v>
      </c>
      <c r="R286" s="383" t="s">
        <v>2889</v>
      </c>
      <c r="S286" s="382" t="s">
        <v>1347</v>
      </c>
      <c r="T286" s="499" t="str">
        <f t="shared" si="341"/>
        <v>T</v>
      </c>
      <c r="U286" s="499" t="str">
        <f t="shared" si="342"/>
        <v>-</v>
      </c>
      <c r="V286" s="499" t="str">
        <f t="shared" si="343"/>
        <v>B</v>
      </c>
      <c r="W286" s="499" t="str">
        <f t="shared" si="412"/>
        <v>-</v>
      </c>
      <c r="X286" s="529" t="str">
        <f t="shared" si="337"/>
        <v>Na</v>
      </c>
      <c r="Y286" s="530" t="str">
        <f t="shared" si="336"/>
        <v>Cl</v>
      </c>
      <c r="Z286" s="119" t="s">
        <v>1479</v>
      </c>
      <c r="AA286" s="51">
        <v>35522</v>
      </c>
      <c r="AB286" s="281">
        <v>4</v>
      </c>
      <c r="AC286" s="276" t="s">
        <v>722</v>
      </c>
      <c r="AD286" s="276" t="s">
        <v>1697</v>
      </c>
      <c r="AE286" s="294"/>
      <c r="AF286" s="279">
        <v>22</v>
      </c>
      <c r="AG286" s="391">
        <v>126700</v>
      </c>
      <c r="AH286" s="281">
        <v>6.19</v>
      </c>
      <c r="AI286" s="101">
        <v>188.81</v>
      </c>
      <c r="AJ286" s="281">
        <v>1.0708</v>
      </c>
      <c r="AK286" s="281">
        <v>20</v>
      </c>
      <c r="AL286" s="281"/>
      <c r="AM286" s="281">
        <v>0.22</v>
      </c>
      <c r="AN286" s="185"/>
      <c r="AO286" s="64"/>
      <c r="AP286" s="64"/>
      <c r="AQ286" s="185"/>
      <c r="AR286" s="310">
        <v>104746.15399999999</v>
      </c>
      <c r="AS286" s="507">
        <f t="shared" si="414"/>
        <v>104790.98776800001</v>
      </c>
      <c r="AT286" s="509">
        <f t="shared" si="415"/>
        <v>-0.70336707714567015</v>
      </c>
      <c r="AU286" s="303">
        <v>34730</v>
      </c>
      <c r="AV286" s="303">
        <v>437</v>
      </c>
      <c r="AW286" s="303">
        <v>2896</v>
      </c>
      <c r="AX286" s="141">
        <v>58470</v>
      </c>
      <c r="AY286" s="141">
        <v>3063</v>
      </c>
      <c r="AZ286" s="144">
        <v>3151</v>
      </c>
      <c r="BA286" s="301">
        <v>22</v>
      </c>
      <c r="BB286" s="303">
        <v>1837</v>
      </c>
      <c r="BC286" s="301">
        <v>59</v>
      </c>
      <c r="BD286" s="303">
        <v>11</v>
      </c>
      <c r="BE286" s="301">
        <v>32</v>
      </c>
      <c r="BF286" s="303">
        <v>3.8</v>
      </c>
      <c r="BG286" s="141">
        <v>0.68</v>
      </c>
      <c r="BH286" s="141">
        <v>29</v>
      </c>
      <c r="BI286" s="141">
        <v>0.1</v>
      </c>
      <c r="BJ286" s="141" t="s">
        <v>1404</v>
      </c>
      <c r="BK286" s="141" t="s">
        <v>1405</v>
      </c>
      <c r="BL286" s="141"/>
      <c r="BM286" s="310">
        <v>14</v>
      </c>
      <c r="BN286" s="320">
        <v>32</v>
      </c>
      <c r="BO286" s="303" t="s">
        <v>733</v>
      </c>
      <c r="BP286" s="138"/>
      <c r="BQ286" s="325">
        <v>1306.768</v>
      </c>
      <c r="BR286" s="303">
        <v>49</v>
      </c>
      <c r="BS286" s="303"/>
      <c r="BT286" s="138" t="s">
        <v>1406</v>
      </c>
      <c r="BU286" s="303" t="s">
        <v>732</v>
      </c>
      <c r="BV286" s="303" t="s">
        <v>732</v>
      </c>
      <c r="BW286" s="300"/>
      <c r="BX286" s="303" t="s">
        <v>732</v>
      </c>
      <c r="BY286" s="138" t="s">
        <v>1407</v>
      </c>
      <c r="BZ286" s="138">
        <v>5</v>
      </c>
      <c r="CA286" s="303" t="s">
        <v>732</v>
      </c>
      <c r="CB286" s="141">
        <v>47</v>
      </c>
      <c r="CC286" s="303"/>
      <c r="CD286" s="138" t="s">
        <v>457</v>
      </c>
      <c r="CE286" s="303" t="s">
        <v>457</v>
      </c>
      <c r="CF286" s="149" t="s">
        <v>457</v>
      </c>
      <c r="CG286" s="311"/>
      <c r="CH286" s="149"/>
      <c r="CI286" s="311"/>
      <c r="CJ286" s="149"/>
      <c r="CK286" s="149" t="s">
        <v>286</v>
      </c>
      <c r="CL286" s="316">
        <v>2000</v>
      </c>
      <c r="CM286" s="303" t="s">
        <v>1698</v>
      </c>
      <c r="CN286" s="141">
        <v>990</v>
      </c>
      <c r="CO286" s="149" t="s">
        <v>1393</v>
      </c>
      <c r="CQ286" s="60"/>
      <c r="DA286" s="60"/>
      <c r="DB286" s="138"/>
      <c r="DC286" s="138"/>
      <c r="DD286" s="149"/>
      <c r="DE286" s="138"/>
      <c r="DF286" s="138"/>
      <c r="DG286" s="138"/>
      <c r="DH286" s="138"/>
      <c r="DI286" s="244">
        <v>1.9</v>
      </c>
      <c r="DJ286" s="244">
        <v>2.2000000000000002</v>
      </c>
      <c r="DK286" s="138"/>
      <c r="DL286" s="138"/>
      <c r="DM286" s="138"/>
      <c r="DN286" s="138"/>
      <c r="DO286" s="138"/>
      <c r="DP286" s="138"/>
      <c r="DQ286" s="138"/>
      <c r="DR286" s="138"/>
      <c r="DS286" s="139"/>
      <c r="DT286" s="402">
        <f t="shared" si="344"/>
        <v>0</v>
      </c>
      <c r="DU286" s="100">
        <f t="shared" si="345"/>
        <v>0</v>
      </c>
      <c r="DV286" s="100">
        <f t="shared" si="346"/>
        <v>0</v>
      </c>
      <c r="DW286" s="100">
        <f t="shared" si="347"/>
        <v>0</v>
      </c>
      <c r="DX286" s="100">
        <f t="shared" si="348"/>
        <v>1</v>
      </c>
      <c r="DY286" s="229">
        <f t="shared" si="349"/>
        <v>0</v>
      </c>
      <c r="DZ286" s="100">
        <f t="shared" si="350"/>
        <v>0</v>
      </c>
      <c r="EA286" s="400">
        <f t="shared" si="351"/>
        <v>1</v>
      </c>
      <c r="EB286" s="402">
        <f t="shared" si="352"/>
        <v>0</v>
      </c>
      <c r="EC286" s="19">
        <f t="shared" si="353"/>
        <v>0</v>
      </c>
      <c r="ED286" s="19">
        <f t="shared" si="354"/>
        <v>0</v>
      </c>
      <c r="EE286" s="19">
        <f t="shared" si="355"/>
        <v>1</v>
      </c>
      <c r="EF286" s="402">
        <f t="shared" si="356"/>
        <v>0</v>
      </c>
      <c r="EG286" s="400">
        <f t="shared" si="357"/>
        <v>1</v>
      </c>
      <c r="EH286" s="400">
        <f t="shared" si="358"/>
        <v>0</v>
      </c>
      <c r="EI286" s="402">
        <f t="shared" si="359"/>
        <v>0</v>
      </c>
      <c r="EJ286" s="229">
        <f t="shared" si="360"/>
        <v>3</v>
      </c>
      <c r="EK286" s="398">
        <f t="shared" si="361"/>
        <v>34730</v>
      </c>
      <c r="EL286" s="398">
        <f t="shared" si="362"/>
        <v>1837</v>
      </c>
      <c r="EM286" s="398">
        <f t="shared" si="363"/>
        <v>437</v>
      </c>
      <c r="EN286" s="398">
        <f t="shared" si="364"/>
        <v>2896</v>
      </c>
      <c r="EO286" s="398">
        <f t="shared" si="365"/>
        <v>3.8</v>
      </c>
      <c r="EP286" s="398">
        <f t="shared" si="366"/>
        <v>32</v>
      </c>
      <c r="EQ286" s="398">
        <f t="shared" si="367"/>
        <v>3151</v>
      </c>
      <c r="ER286" s="398" t="str">
        <f t="shared" si="368"/>
        <v/>
      </c>
      <c r="ES286" s="398" t="str">
        <f t="shared" si="369"/>
        <v/>
      </c>
      <c r="ET286" s="398">
        <f t="shared" si="370"/>
        <v>3063</v>
      </c>
      <c r="EU286" s="172">
        <f t="shared" si="371"/>
        <v>58470</v>
      </c>
      <c r="EV286" s="57">
        <f t="shared" si="372"/>
        <v>1510.6699492818555</v>
      </c>
      <c r="EW286" s="57">
        <f t="shared" si="373"/>
        <v>46.982097186700763</v>
      </c>
      <c r="EX286" s="57">
        <f t="shared" si="374"/>
        <v>35.95967907837894</v>
      </c>
      <c r="EY286" s="57">
        <f t="shared" si="375"/>
        <v>144.51818953041567</v>
      </c>
      <c r="EZ286" s="57">
        <f t="shared" si="376"/>
        <v>0.13857234023156165</v>
      </c>
      <c r="FA286" s="57">
        <f t="shared" si="377"/>
        <v>1.7190437818963202</v>
      </c>
      <c r="FB286" s="57">
        <f t="shared" si="378"/>
        <v>51.64126122021532</v>
      </c>
      <c r="FC286" s="57" t="str">
        <f t="shared" si="379"/>
        <v/>
      </c>
      <c r="FD286" s="57" t="str">
        <f t="shared" si="380"/>
        <v/>
      </c>
      <c r="FE286" s="57">
        <f t="shared" si="381"/>
        <v>63.770916048493383</v>
      </c>
      <c r="FF286" s="56">
        <f t="shared" si="382"/>
        <v>1649.2257354807771</v>
      </c>
      <c r="FG286" s="59">
        <f t="shared" si="383"/>
        <v>86.820734183104136</v>
      </c>
      <c r="FH286" s="59">
        <f t="shared" si="384"/>
        <v>2.7001398771124046</v>
      </c>
      <c r="FI286" s="59">
        <f t="shared" si="385"/>
        <v>2.0666630325557427</v>
      </c>
      <c r="FJ286" s="59">
        <f t="shared" si="386"/>
        <v>8.3057025949370189</v>
      </c>
      <c r="FK286" s="59">
        <f t="shared" si="387"/>
        <v>7.9639846692484834E-3</v>
      </c>
      <c r="FL286" s="59">
        <f t="shared" si="388"/>
        <v>9.8796327621455959E-2</v>
      </c>
      <c r="FM286" s="59">
        <f t="shared" si="389"/>
        <v>2.9264508513110754</v>
      </c>
      <c r="FN286" s="59" t="str">
        <f t="shared" si="390"/>
        <v/>
      </c>
      <c r="FO286" s="59" t="str">
        <f t="shared" si="391"/>
        <v/>
      </c>
      <c r="FP286" s="59">
        <f t="shared" si="392"/>
        <v>3.6138244332023781</v>
      </c>
      <c r="FQ286" s="66">
        <f t="shared" si="393"/>
        <v>93.459724715486544</v>
      </c>
      <c r="FR286" s="331">
        <f t="shared" si="413"/>
        <v>-0.70336707714567015</v>
      </c>
      <c r="FS286" s="331">
        <f t="shared" si="394"/>
        <v>0.70336707714567015</v>
      </c>
      <c r="FT286" s="400">
        <f t="shared" si="395"/>
        <v>0</v>
      </c>
      <c r="FU286" s="400">
        <f t="shared" si="396"/>
        <v>1</v>
      </c>
      <c r="FV286" s="400">
        <f t="shared" si="397"/>
        <v>0</v>
      </c>
      <c r="FW286" s="402">
        <f t="shared" si="398"/>
        <v>0</v>
      </c>
      <c r="FX286" s="222">
        <f t="shared" si="399"/>
        <v>86.820734183104136</v>
      </c>
      <c r="FY286" s="222">
        <f t="shared" si="400"/>
        <v>0</v>
      </c>
      <c r="FZ286" s="222">
        <f t="shared" si="401"/>
        <v>0</v>
      </c>
      <c r="GA286" s="221">
        <f t="shared" si="402"/>
        <v>93.459724715486544</v>
      </c>
      <c r="GB286" s="222">
        <f t="shared" si="403"/>
        <v>0</v>
      </c>
      <c r="GC286" s="222">
        <f t="shared" si="404"/>
        <v>0</v>
      </c>
      <c r="GD286" s="222">
        <f t="shared" si="405"/>
        <v>0</v>
      </c>
      <c r="GE286" s="222">
        <f t="shared" si="406"/>
        <v>0</v>
      </c>
      <c r="GF286" s="222">
        <f t="shared" si="407"/>
        <v>0</v>
      </c>
      <c r="GG286" s="398">
        <f t="shared" si="408"/>
        <v>0</v>
      </c>
      <c r="GH286" s="399">
        <f t="shared" si="409"/>
        <v>0</v>
      </c>
      <c r="GI286" s="398" t="str">
        <f t="shared" si="410"/>
        <v>Na</v>
      </c>
      <c r="GJ286" s="398" t="str">
        <f t="shared" si="411"/>
        <v>Cl</v>
      </c>
    </row>
    <row r="287" spans="1:192">
      <c r="A287" s="402">
        <f t="shared" si="338"/>
        <v>282</v>
      </c>
      <c r="B287" s="2" t="s">
        <v>142</v>
      </c>
      <c r="C287" s="328" t="s">
        <v>233</v>
      </c>
      <c r="D287" s="328" t="s">
        <v>993</v>
      </c>
      <c r="E287" s="328"/>
      <c r="F287" s="558">
        <v>3525850</v>
      </c>
      <c r="G287" s="558">
        <v>5572570</v>
      </c>
      <c r="H287" s="409">
        <f t="shared" si="339"/>
        <v>525765.23</v>
      </c>
      <c r="I287" s="405">
        <f t="shared" si="340"/>
        <v>5570780.7620000001</v>
      </c>
      <c r="J287" s="377">
        <v>155</v>
      </c>
      <c r="K287" s="377" t="s">
        <v>1356</v>
      </c>
      <c r="L287" s="407">
        <v>538.79999999999995</v>
      </c>
      <c r="M287" s="378"/>
      <c r="O287" s="377">
        <v>155</v>
      </c>
      <c r="P287" s="377"/>
      <c r="Q287" s="116" t="s">
        <v>1367</v>
      </c>
      <c r="R287" s="383" t="s">
        <v>2889</v>
      </c>
      <c r="S287" s="382" t="s">
        <v>1347</v>
      </c>
      <c r="T287" s="499" t="str">
        <f t="shared" si="341"/>
        <v>T</v>
      </c>
      <c r="U287" s="499" t="str">
        <f t="shared" si="342"/>
        <v>-</v>
      </c>
      <c r="V287" s="499" t="str">
        <f t="shared" si="343"/>
        <v>B</v>
      </c>
      <c r="W287" s="499" t="str">
        <f t="shared" si="412"/>
        <v>A</v>
      </c>
      <c r="X287" s="529" t="str">
        <f t="shared" si="337"/>
        <v>Na</v>
      </c>
      <c r="Y287" s="530" t="str">
        <f t="shared" si="336"/>
        <v>Cl</v>
      </c>
      <c r="Z287" s="119"/>
      <c r="AA287" s="51">
        <v>39317</v>
      </c>
      <c r="AB287" s="281">
        <v>5</v>
      </c>
      <c r="AC287" s="276" t="s">
        <v>722</v>
      </c>
      <c r="AD287" s="276" t="s">
        <v>1699</v>
      </c>
      <c r="AE287" s="294"/>
      <c r="AF287" s="281">
        <v>23.7</v>
      </c>
      <c r="AG287" s="391">
        <v>131000</v>
      </c>
      <c r="AH287" s="281">
        <v>5.91</v>
      </c>
      <c r="AI287" s="101">
        <v>217.56900000000002</v>
      </c>
      <c r="AJ287" s="291">
        <v>1.07</v>
      </c>
      <c r="AK287" s="327">
        <v>20</v>
      </c>
      <c r="AL287" s="291"/>
      <c r="AM287" s="281"/>
      <c r="AN287" s="292"/>
      <c r="AO287" s="64"/>
      <c r="AP287" s="64"/>
      <c r="AQ287" s="292"/>
      <c r="AR287" s="310">
        <v>102393.83399999999</v>
      </c>
      <c r="AS287" s="507">
        <f t="shared" si="414"/>
        <v>102435.974</v>
      </c>
      <c r="AT287" s="509">
        <f t="shared" si="415"/>
        <v>0.28991678468411058</v>
      </c>
      <c r="AU287" s="303">
        <v>34900</v>
      </c>
      <c r="AV287" s="303">
        <v>400</v>
      </c>
      <c r="AW287" s="303">
        <v>2700</v>
      </c>
      <c r="AX287" s="311">
        <v>58500</v>
      </c>
      <c r="AY287" s="141">
        <v>2820</v>
      </c>
      <c r="AZ287" s="144">
        <v>1018</v>
      </c>
      <c r="BA287" s="303">
        <v>25.7</v>
      </c>
      <c r="BB287" s="303">
        <v>1880</v>
      </c>
      <c r="BC287" s="303">
        <v>59.1</v>
      </c>
      <c r="BD287" s="303">
        <v>12</v>
      </c>
      <c r="BE287" s="301">
        <v>30</v>
      </c>
      <c r="BF287" s="303">
        <v>3.3</v>
      </c>
      <c r="BG287" s="141">
        <v>0.67</v>
      </c>
      <c r="BH287" s="312">
        <v>28</v>
      </c>
      <c r="BI287" s="312">
        <v>0.04</v>
      </c>
      <c r="BJ287" s="141">
        <v>1.8</v>
      </c>
      <c r="BK287" s="141" t="s">
        <v>1393</v>
      </c>
      <c r="BL287" s="141"/>
      <c r="BM287" s="141">
        <v>11.4</v>
      </c>
      <c r="BN287" s="144">
        <v>31.6</v>
      </c>
      <c r="BO287" s="303" t="s">
        <v>731</v>
      </c>
      <c r="BP287" s="138">
        <v>120</v>
      </c>
      <c r="BQ287" s="326"/>
      <c r="BR287" s="303">
        <v>63</v>
      </c>
      <c r="BS287" s="303" t="s">
        <v>465</v>
      </c>
      <c r="BT287" s="138"/>
      <c r="BU287" s="303" t="s">
        <v>731</v>
      </c>
      <c r="BV287" s="300">
        <v>20</v>
      </c>
      <c r="BW287" s="300">
        <v>2000</v>
      </c>
      <c r="BX287" s="303">
        <v>53</v>
      </c>
      <c r="BY287" s="138"/>
      <c r="BZ287" s="138"/>
      <c r="CA287" s="300">
        <v>150</v>
      </c>
      <c r="CB287" s="311">
        <v>60</v>
      </c>
      <c r="CC287" s="300">
        <v>9200</v>
      </c>
      <c r="CD287" s="138"/>
      <c r="CE287" s="323"/>
      <c r="CF287" s="149"/>
      <c r="CG287" s="311"/>
      <c r="CH287" s="149"/>
      <c r="CI287" s="311">
        <v>98</v>
      </c>
      <c r="CJ287" s="149"/>
      <c r="CK287" s="149"/>
      <c r="CL287" s="317">
        <v>2600</v>
      </c>
      <c r="CM287" s="303" t="s">
        <v>1700</v>
      </c>
      <c r="CN287" s="141">
        <v>2640</v>
      </c>
      <c r="CO287" s="2"/>
      <c r="CP287" s="2"/>
      <c r="CQ287" s="60"/>
      <c r="CR287" s="2"/>
      <c r="CS287" s="2"/>
      <c r="CT287" s="2"/>
      <c r="CU287" s="2"/>
      <c r="CV287" s="2"/>
      <c r="CW287" s="2"/>
      <c r="CX287" s="2"/>
      <c r="CY287" s="2"/>
      <c r="CZ287" s="2"/>
      <c r="DA287" s="60"/>
      <c r="DB287" s="138"/>
      <c r="DC287" s="138"/>
      <c r="DD287" s="149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9"/>
      <c r="DT287" s="402">
        <f t="shared" si="344"/>
        <v>0</v>
      </c>
      <c r="DU287" s="100">
        <f t="shared" si="345"/>
        <v>0</v>
      </c>
      <c r="DV287" s="100">
        <f t="shared" si="346"/>
        <v>0</v>
      </c>
      <c r="DW287" s="100">
        <f t="shared" si="347"/>
        <v>0</v>
      </c>
      <c r="DX287" s="100">
        <f t="shared" si="348"/>
        <v>1</v>
      </c>
      <c r="DY287" s="229">
        <f t="shared" si="349"/>
        <v>0</v>
      </c>
      <c r="DZ287" s="100">
        <f t="shared" si="350"/>
        <v>0</v>
      </c>
      <c r="EA287" s="400">
        <f t="shared" si="351"/>
        <v>1</v>
      </c>
      <c r="EB287" s="402">
        <f t="shared" si="352"/>
        <v>0</v>
      </c>
      <c r="EC287" s="19">
        <f t="shared" si="353"/>
        <v>0</v>
      </c>
      <c r="ED287" s="19">
        <f t="shared" si="354"/>
        <v>0</v>
      </c>
      <c r="EE287" s="19">
        <f t="shared" si="355"/>
        <v>1</v>
      </c>
      <c r="EF287" s="402">
        <f t="shared" si="356"/>
        <v>0</v>
      </c>
      <c r="EG287" s="400">
        <f t="shared" si="357"/>
        <v>0</v>
      </c>
      <c r="EH287" s="400">
        <f t="shared" si="358"/>
        <v>1</v>
      </c>
      <c r="EI287" s="402">
        <f t="shared" si="359"/>
        <v>0</v>
      </c>
      <c r="EJ287" s="229">
        <f t="shared" si="360"/>
        <v>4</v>
      </c>
      <c r="EK287" s="398">
        <f t="shared" si="361"/>
        <v>34900</v>
      </c>
      <c r="EL287" s="398">
        <f t="shared" si="362"/>
        <v>1880</v>
      </c>
      <c r="EM287" s="398">
        <f t="shared" si="363"/>
        <v>400</v>
      </c>
      <c r="EN287" s="398">
        <f t="shared" si="364"/>
        <v>2700</v>
      </c>
      <c r="EO287" s="398">
        <f t="shared" si="365"/>
        <v>3.3</v>
      </c>
      <c r="EP287" s="398">
        <f t="shared" si="366"/>
        <v>30</v>
      </c>
      <c r="EQ287" s="398">
        <f t="shared" si="367"/>
        <v>1018</v>
      </c>
      <c r="ER287" s="398" t="str">
        <f t="shared" si="368"/>
        <v/>
      </c>
      <c r="ES287" s="398">
        <f t="shared" si="369"/>
        <v>1.8</v>
      </c>
      <c r="ET287" s="398">
        <f t="shared" si="370"/>
        <v>2820</v>
      </c>
      <c r="EU287" s="172">
        <f t="shared" si="371"/>
        <v>58500</v>
      </c>
      <c r="EV287" s="57">
        <f t="shared" si="372"/>
        <v>1518.0645329667939</v>
      </c>
      <c r="EW287" s="57">
        <f t="shared" si="373"/>
        <v>48.081841432225062</v>
      </c>
      <c r="EX287" s="57">
        <f t="shared" si="374"/>
        <v>32.915038058012755</v>
      </c>
      <c r="EY287" s="57">
        <f t="shared" si="375"/>
        <v>134.73726233844002</v>
      </c>
      <c r="EZ287" s="57">
        <f t="shared" si="376"/>
        <v>0.12033913756951407</v>
      </c>
      <c r="FA287" s="57">
        <f t="shared" si="377"/>
        <v>1.6116035455278002</v>
      </c>
      <c r="FB287" s="57">
        <f t="shared" si="378"/>
        <v>16.683847642709996</v>
      </c>
      <c r="FC287" s="57" t="str">
        <f t="shared" si="379"/>
        <v/>
      </c>
      <c r="FD287" s="57">
        <f t="shared" si="380"/>
        <v>2.9029963760928573E-2</v>
      </c>
      <c r="FE287" s="57">
        <f t="shared" si="381"/>
        <v>58.711715069132005</v>
      </c>
      <c r="FF287" s="56">
        <f t="shared" si="382"/>
        <v>1650.0719262121679</v>
      </c>
      <c r="FG287" s="59">
        <f t="shared" si="383"/>
        <v>87.469763868083405</v>
      </c>
      <c r="FH287" s="59">
        <f t="shared" si="384"/>
        <v>2.7704404029517966</v>
      </c>
      <c r="FI287" s="59">
        <f t="shared" si="385"/>
        <v>1.8965403275819308</v>
      </c>
      <c r="FJ287" s="59">
        <f t="shared" si="386"/>
        <v>7.7634621355277726</v>
      </c>
      <c r="FK287" s="59">
        <f t="shared" si="387"/>
        <v>6.9338527570516973E-3</v>
      </c>
      <c r="FL287" s="59">
        <f t="shared" si="388"/>
        <v>9.2859413098063712E-2</v>
      </c>
      <c r="FM287" s="59">
        <f t="shared" si="389"/>
        <v>0.96690126349626915</v>
      </c>
      <c r="FN287" s="59" t="str">
        <f t="shared" si="390"/>
        <v/>
      </c>
      <c r="FO287" s="59">
        <f t="shared" si="391"/>
        <v>1.6824121893703298E-3</v>
      </c>
      <c r="FP287" s="59">
        <f t="shared" si="392"/>
        <v>3.4025982913588662</v>
      </c>
      <c r="FQ287" s="66">
        <f t="shared" si="393"/>
        <v>95.628818032955493</v>
      </c>
      <c r="FR287" s="331">
        <f t="shared" si="413"/>
        <v>0.28991678468411058</v>
      </c>
      <c r="FS287" s="331">
        <f t="shared" si="394"/>
        <v>0.28991678468411058</v>
      </c>
      <c r="FT287" s="400">
        <f t="shared" si="395"/>
        <v>0</v>
      </c>
      <c r="FU287" s="400">
        <f t="shared" si="396"/>
        <v>1</v>
      </c>
      <c r="FV287" s="400">
        <f t="shared" si="397"/>
        <v>0</v>
      </c>
      <c r="FW287" s="402">
        <f t="shared" si="398"/>
        <v>0</v>
      </c>
      <c r="FX287" s="222">
        <f t="shared" si="399"/>
        <v>87.469763868083405</v>
      </c>
      <c r="FY287" s="222">
        <f t="shared" si="400"/>
        <v>0</v>
      </c>
      <c r="FZ287" s="222">
        <f t="shared" si="401"/>
        <v>0</v>
      </c>
      <c r="GA287" s="221">
        <f t="shared" si="402"/>
        <v>95.628818032955493</v>
      </c>
      <c r="GB287" s="222">
        <f t="shared" si="403"/>
        <v>0</v>
      </c>
      <c r="GC287" s="222">
        <f t="shared" si="404"/>
        <v>0</v>
      </c>
      <c r="GD287" s="222">
        <f t="shared" si="405"/>
        <v>0</v>
      </c>
      <c r="GE287" s="222">
        <f t="shared" si="406"/>
        <v>0</v>
      </c>
      <c r="GF287" s="222">
        <f t="shared" si="407"/>
        <v>0</v>
      </c>
      <c r="GG287" s="398">
        <f t="shared" si="408"/>
        <v>0</v>
      </c>
      <c r="GH287" s="399">
        <f t="shared" si="409"/>
        <v>0</v>
      </c>
      <c r="GI287" s="398" t="str">
        <f t="shared" si="410"/>
        <v>Na</v>
      </c>
      <c r="GJ287" s="398" t="str">
        <f t="shared" si="411"/>
        <v>Cl</v>
      </c>
    </row>
    <row r="288" spans="1:192">
      <c r="A288" s="402">
        <f t="shared" si="338"/>
        <v>283</v>
      </c>
      <c r="B288" s="2" t="s">
        <v>142</v>
      </c>
      <c r="C288" s="328" t="s">
        <v>451</v>
      </c>
      <c r="D288" s="328"/>
      <c r="E288" s="328"/>
      <c r="F288" s="400">
        <v>3526310</v>
      </c>
      <c r="G288" s="400">
        <v>5572610</v>
      </c>
      <c r="H288" s="409">
        <f t="shared" si="339"/>
        <v>526225.04599999997</v>
      </c>
      <c r="I288" s="405">
        <f t="shared" si="340"/>
        <v>5570820.7460000003</v>
      </c>
      <c r="J288" s="377">
        <v>149</v>
      </c>
      <c r="K288" s="377" t="s">
        <v>1354</v>
      </c>
      <c r="L288" s="407">
        <v>6.8</v>
      </c>
      <c r="M288" s="378"/>
      <c r="O288" s="407"/>
      <c r="P288" s="407"/>
      <c r="Q288" s="116" t="s">
        <v>2846</v>
      </c>
      <c r="R288" s="383" t="s">
        <v>1507</v>
      </c>
      <c r="S288" s="382" t="s">
        <v>1345</v>
      </c>
      <c r="T288" s="499" t="str">
        <f t="shared" si="341"/>
        <v>-</v>
      </c>
      <c r="U288" s="499" t="str">
        <f t="shared" si="342"/>
        <v>-</v>
      </c>
      <c r="V288" s="499" t="str">
        <f t="shared" si="343"/>
        <v>B</v>
      </c>
      <c r="W288" s="499" t="str">
        <f t="shared" si="412"/>
        <v>A</v>
      </c>
      <c r="X288" s="529" t="str">
        <f t="shared" si="337"/>
        <v>Na</v>
      </c>
      <c r="Y288" s="530" t="str">
        <f t="shared" si="336"/>
        <v>Cl</v>
      </c>
      <c r="Z288" s="119"/>
      <c r="AA288" s="51" t="s">
        <v>1676</v>
      </c>
      <c r="AB288" s="275">
        <v>1</v>
      </c>
      <c r="AC288" s="277" t="s">
        <v>724</v>
      </c>
      <c r="AD288" s="276" t="s">
        <v>1701</v>
      </c>
      <c r="AE288" s="294"/>
      <c r="AF288" s="275" t="s">
        <v>3116</v>
      </c>
      <c r="AG288" s="153"/>
      <c r="AH288" s="275"/>
      <c r="AI288" s="274"/>
      <c r="AJ288" s="281">
        <v>1.0145</v>
      </c>
      <c r="AK288" s="281">
        <v>15</v>
      </c>
      <c r="AL288" s="275"/>
      <c r="AM288" s="275"/>
      <c r="AN288" s="64"/>
      <c r="AO288" s="64"/>
      <c r="AP288" s="64"/>
      <c r="AQ288" s="64"/>
      <c r="AR288" s="310">
        <v>20641.38</v>
      </c>
      <c r="AS288" s="507">
        <f t="shared" si="414"/>
        <v>20656.38</v>
      </c>
      <c r="AT288" s="509">
        <f t="shared" si="415"/>
        <v>0.23235329462023033</v>
      </c>
      <c r="AU288" s="303">
        <v>6364</v>
      </c>
      <c r="AV288" s="303">
        <v>161.5</v>
      </c>
      <c r="AW288" s="303">
        <v>912</v>
      </c>
      <c r="AX288" s="303">
        <v>10500</v>
      </c>
      <c r="AY288" s="303">
        <v>854.5</v>
      </c>
      <c r="AZ288" s="317">
        <v>1629</v>
      </c>
      <c r="BA288" s="141" t="s">
        <v>1344</v>
      </c>
      <c r="BB288" s="303">
        <v>160</v>
      </c>
      <c r="BC288" s="141" t="s">
        <v>1344</v>
      </c>
      <c r="BD288" s="303">
        <v>6.18</v>
      </c>
      <c r="BE288" s="303">
        <v>47.1</v>
      </c>
      <c r="BF288" s="303"/>
      <c r="BG288" s="303">
        <v>5.4</v>
      </c>
      <c r="BH288" s="141"/>
      <c r="BI288" s="141"/>
      <c r="BJ288" s="303" t="s">
        <v>1344</v>
      </c>
      <c r="BK288" s="303"/>
      <c r="BL288" s="303"/>
      <c r="BM288" s="303">
        <v>15</v>
      </c>
      <c r="BN288" s="144" t="s">
        <v>1344</v>
      </c>
      <c r="BO288" s="149"/>
      <c r="BP288" s="300">
        <v>1700</v>
      </c>
      <c r="BQ288" s="141"/>
      <c r="BR288" s="141"/>
      <c r="BS288" s="141"/>
      <c r="BT288" s="143"/>
      <c r="BU288" s="149"/>
      <c r="BV288" s="149"/>
      <c r="BW288" s="141" t="s">
        <v>1344</v>
      </c>
      <c r="BX288" s="149"/>
      <c r="BY288" s="138"/>
      <c r="BZ288" s="138"/>
      <c r="CA288" s="149"/>
      <c r="CB288" s="141"/>
      <c r="CC288" s="149"/>
      <c r="CD288" s="143"/>
      <c r="CE288" s="149"/>
      <c r="CF288" s="149"/>
      <c r="CG288" s="149"/>
      <c r="CH288" s="149"/>
      <c r="CI288" s="149"/>
      <c r="CJ288" s="149"/>
      <c r="CK288" s="149"/>
      <c r="CL288" s="139"/>
      <c r="CM288" s="149"/>
      <c r="CN288" s="303">
        <v>1305</v>
      </c>
      <c r="CO288" s="2"/>
      <c r="CP288" s="2"/>
      <c r="CQ288" s="60"/>
      <c r="CR288" s="2"/>
      <c r="CS288" s="2"/>
      <c r="CT288" s="2"/>
      <c r="CU288" s="2"/>
      <c r="CV288" s="2"/>
      <c r="CW288" s="2"/>
      <c r="CX288" s="2"/>
      <c r="CY288" s="2"/>
      <c r="CZ288" s="2"/>
      <c r="DA288" s="60"/>
      <c r="DB288" s="138"/>
      <c r="DC288" s="138"/>
      <c r="DD288" s="149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9"/>
      <c r="DT288" s="402">
        <f t="shared" si="344"/>
        <v>1</v>
      </c>
      <c r="DU288" s="100">
        <f t="shared" si="345"/>
        <v>1</v>
      </c>
      <c r="DV288" s="100">
        <f t="shared" si="346"/>
        <v>0</v>
      </c>
      <c r="DW288" s="100">
        <f t="shared" si="347"/>
        <v>0</v>
      </c>
      <c r="DX288" s="100">
        <f t="shared" si="348"/>
        <v>0</v>
      </c>
      <c r="DY288" s="229">
        <f t="shared" si="349"/>
        <v>0</v>
      </c>
      <c r="DZ288" s="100">
        <f t="shared" si="350"/>
        <v>0</v>
      </c>
      <c r="EA288" s="400">
        <f t="shared" si="351"/>
        <v>0</v>
      </c>
      <c r="EB288" s="402">
        <f t="shared" si="352"/>
        <v>1</v>
      </c>
      <c r="EC288" s="19">
        <f t="shared" si="353"/>
        <v>0</v>
      </c>
      <c r="ED288" s="19">
        <f t="shared" si="354"/>
        <v>0</v>
      </c>
      <c r="EE288" s="19">
        <f t="shared" si="355"/>
        <v>1</v>
      </c>
      <c r="EF288" s="402">
        <f t="shared" si="356"/>
        <v>0</v>
      </c>
      <c r="EG288" s="400">
        <f t="shared" si="357"/>
        <v>0</v>
      </c>
      <c r="EH288" s="400">
        <f t="shared" si="358"/>
        <v>1</v>
      </c>
      <c r="EI288" s="402">
        <f t="shared" si="359"/>
        <v>0</v>
      </c>
      <c r="EJ288" s="229">
        <f t="shared" si="360"/>
        <v>2</v>
      </c>
      <c r="EK288" s="398">
        <f t="shared" si="361"/>
        <v>6364</v>
      </c>
      <c r="EL288" s="398">
        <f t="shared" si="362"/>
        <v>160</v>
      </c>
      <c r="EM288" s="398">
        <f t="shared" si="363"/>
        <v>161.5</v>
      </c>
      <c r="EN288" s="398">
        <f t="shared" si="364"/>
        <v>912</v>
      </c>
      <c r="EO288" s="398" t="str">
        <f t="shared" si="365"/>
        <v/>
      </c>
      <c r="EP288" s="398">
        <f t="shared" si="366"/>
        <v>47.1</v>
      </c>
      <c r="EQ288" s="398">
        <f t="shared" si="367"/>
        <v>1629</v>
      </c>
      <c r="ER288" s="398" t="str">
        <f t="shared" si="368"/>
        <v/>
      </c>
      <c r="ES288" s="398" t="str">
        <f t="shared" si="369"/>
        <v/>
      </c>
      <c r="ET288" s="398">
        <f t="shared" si="370"/>
        <v>854.5</v>
      </c>
      <c r="EU288" s="172">
        <f t="shared" si="371"/>
        <v>10500</v>
      </c>
      <c r="EV288" s="57">
        <f t="shared" si="372"/>
        <v>276.81841512322853</v>
      </c>
      <c r="EW288" s="57">
        <f t="shared" si="373"/>
        <v>4.0920716112531972</v>
      </c>
      <c r="EX288" s="57">
        <f t="shared" si="374"/>
        <v>13.289446615922651</v>
      </c>
      <c r="EY288" s="57">
        <f t="shared" si="375"/>
        <v>45.511253056539744</v>
      </c>
      <c r="EZ288" s="57" t="str">
        <f t="shared" si="376"/>
        <v/>
      </c>
      <c r="FA288" s="57">
        <f t="shared" si="377"/>
        <v>2.5302175664786466</v>
      </c>
      <c r="FB288" s="57">
        <f t="shared" si="378"/>
        <v>26.697433998010393</v>
      </c>
      <c r="FC288" s="57" t="str">
        <f t="shared" si="379"/>
        <v/>
      </c>
      <c r="FD288" s="57" t="str">
        <f t="shared" si="380"/>
        <v/>
      </c>
      <c r="FE288" s="57">
        <f t="shared" si="381"/>
        <v>17.790482456231665</v>
      </c>
      <c r="FF288" s="56">
        <f t="shared" si="382"/>
        <v>296.16675598679939</v>
      </c>
      <c r="FG288" s="59">
        <f t="shared" si="383"/>
        <v>80.883964333177317</v>
      </c>
      <c r="FH288" s="59">
        <f t="shared" si="384"/>
        <v>1.1956681931947</v>
      </c>
      <c r="FI288" s="59">
        <f t="shared" si="385"/>
        <v>3.8830622074454388</v>
      </c>
      <c r="FJ288" s="59">
        <f t="shared" si="386"/>
        <v>13.297997415904122</v>
      </c>
      <c r="FK288" s="59" t="str">
        <f t="shared" si="387"/>
        <v/>
      </c>
      <c r="FL288" s="59">
        <f t="shared" si="388"/>
        <v>0.73930785027843515</v>
      </c>
      <c r="FM288" s="59">
        <f t="shared" si="389"/>
        <v>7.837096085224263</v>
      </c>
      <c r="FN288" s="59" t="str">
        <f t="shared" si="390"/>
        <v/>
      </c>
      <c r="FO288" s="59" t="str">
        <f t="shared" si="391"/>
        <v/>
      </c>
      <c r="FP288" s="59">
        <f t="shared" si="392"/>
        <v>5.2224389962861117</v>
      </c>
      <c r="FQ288" s="66">
        <f t="shared" si="393"/>
        <v>86.940464918489624</v>
      </c>
      <c r="FR288" s="331">
        <f t="shared" si="413"/>
        <v>0.23235329462023033</v>
      </c>
      <c r="FS288" s="331">
        <f t="shared" si="394"/>
        <v>0.23235329462023033</v>
      </c>
      <c r="FT288" s="400">
        <f t="shared" si="395"/>
        <v>0</v>
      </c>
      <c r="FU288" s="400">
        <f t="shared" si="396"/>
        <v>1</v>
      </c>
      <c r="FV288" s="400">
        <f t="shared" si="397"/>
        <v>0</v>
      </c>
      <c r="FW288" s="402">
        <f t="shared" si="398"/>
        <v>0</v>
      </c>
      <c r="FX288" s="222">
        <f t="shared" si="399"/>
        <v>80.883964333177317</v>
      </c>
      <c r="FY288" s="222">
        <f t="shared" si="400"/>
        <v>0</v>
      </c>
      <c r="FZ288" s="222">
        <f t="shared" si="401"/>
        <v>0</v>
      </c>
      <c r="GA288" s="221">
        <f t="shared" si="402"/>
        <v>86.940464918489624</v>
      </c>
      <c r="GB288" s="222">
        <f t="shared" si="403"/>
        <v>0</v>
      </c>
      <c r="GC288" s="222">
        <f t="shared" si="404"/>
        <v>0</v>
      </c>
      <c r="GD288" s="222">
        <f t="shared" si="405"/>
        <v>0</v>
      </c>
      <c r="GE288" s="222">
        <f t="shared" si="406"/>
        <v>0</v>
      </c>
      <c r="GF288" s="222">
        <f t="shared" si="407"/>
        <v>0</v>
      </c>
      <c r="GG288" s="398">
        <f t="shared" si="408"/>
        <v>0</v>
      </c>
      <c r="GH288" s="399">
        <f t="shared" si="409"/>
        <v>0</v>
      </c>
      <c r="GI288" s="398" t="str">
        <f t="shared" si="410"/>
        <v>Na</v>
      </c>
      <c r="GJ288" s="398" t="str">
        <f t="shared" si="411"/>
        <v>Cl</v>
      </c>
    </row>
    <row r="289" spans="1:192">
      <c r="A289" s="402">
        <f t="shared" si="338"/>
        <v>284</v>
      </c>
      <c r="B289" s="64" t="s">
        <v>142</v>
      </c>
      <c r="C289" s="328" t="s">
        <v>451</v>
      </c>
      <c r="D289" s="328"/>
      <c r="E289" s="328"/>
      <c r="F289" s="400">
        <v>3526310</v>
      </c>
      <c r="G289" s="400">
        <v>5572610</v>
      </c>
      <c r="H289" s="409">
        <f t="shared" si="339"/>
        <v>526225.04599999997</v>
      </c>
      <c r="I289" s="405">
        <f t="shared" si="340"/>
        <v>5570820.7460000003</v>
      </c>
      <c r="J289" s="377">
        <v>149</v>
      </c>
      <c r="K289" s="377" t="s">
        <v>1354</v>
      </c>
      <c r="L289" s="407">
        <v>6.8</v>
      </c>
      <c r="M289" s="378"/>
      <c r="O289" s="407"/>
      <c r="P289" s="407"/>
      <c r="Q289" s="116" t="s">
        <v>2846</v>
      </c>
      <c r="R289" s="383" t="s">
        <v>1507</v>
      </c>
      <c r="S289" s="382" t="s">
        <v>1345</v>
      </c>
      <c r="T289" s="499" t="str">
        <f t="shared" si="341"/>
        <v>-</v>
      </c>
      <c r="U289" s="499" t="str">
        <f t="shared" si="342"/>
        <v>M</v>
      </c>
      <c r="V289" s="499" t="str">
        <f t="shared" si="343"/>
        <v>-</v>
      </c>
      <c r="W289" s="499" t="str">
        <f t="shared" si="412"/>
        <v>A</v>
      </c>
      <c r="X289" s="529" t="str">
        <f t="shared" si="337"/>
        <v>Na</v>
      </c>
      <c r="Y289" s="530" t="str">
        <f t="shared" si="336"/>
        <v>Cl</v>
      </c>
      <c r="Z289" s="119"/>
      <c r="AA289" s="51">
        <v>901</v>
      </c>
      <c r="AB289" s="275">
        <v>2</v>
      </c>
      <c r="AC289" s="277" t="s">
        <v>721</v>
      </c>
      <c r="AD289" s="277" t="s">
        <v>2981</v>
      </c>
      <c r="AE289" s="295"/>
      <c r="AF289" s="275" t="s">
        <v>3116</v>
      </c>
      <c r="AG289" s="153"/>
      <c r="AH289" s="275"/>
      <c r="AI289" s="274"/>
      <c r="AJ289" s="275"/>
      <c r="AK289" s="275"/>
      <c r="AL289" s="275"/>
      <c r="AM289" s="275"/>
      <c r="AN289" s="64"/>
      <c r="AO289" s="64"/>
      <c r="AP289" s="64"/>
      <c r="AQ289" s="64"/>
      <c r="AR289" s="310">
        <v>13392.856267555127</v>
      </c>
      <c r="AS289" s="507">
        <f t="shared" si="414"/>
        <v>13421.356267555126</v>
      </c>
      <c r="AT289" s="509">
        <f t="shared" si="415"/>
        <v>1.2026912634942455</v>
      </c>
      <c r="AU289" s="300">
        <v>4267.823631074607</v>
      </c>
      <c r="AV289" s="300">
        <v>157.07955650420962</v>
      </c>
      <c r="AW289" s="300">
        <v>439.23608566700068</v>
      </c>
      <c r="AX289" s="300">
        <v>7011.6834804961236</v>
      </c>
      <c r="AY289" s="300">
        <v>614.59397723099528</v>
      </c>
      <c r="AZ289" s="316">
        <v>673.05640552404327</v>
      </c>
      <c r="BA289" s="149"/>
      <c r="BB289" s="300">
        <v>206.48786049631119</v>
      </c>
      <c r="BC289" s="149"/>
      <c r="BD289" s="303"/>
      <c r="BE289" s="300">
        <v>22.89527056183654</v>
      </c>
      <c r="BF289" s="302"/>
      <c r="BG289" s="303"/>
      <c r="BH289" s="149"/>
      <c r="BI289" s="149"/>
      <c r="BJ289" s="300"/>
      <c r="BK289" s="303"/>
      <c r="BL289" s="300"/>
      <c r="BM289" s="301">
        <v>28.5</v>
      </c>
      <c r="BN289" s="139"/>
      <c r="BO289" s="149"/>
      <c r="BP289" s="300"/>
      <c r="BQ289" s="149"/>
      <c r="BR289" s="149"/>
      <c r="BS289" s="149"/>
      <c r="BT289" s="138"/>
      <c r="BU289" s="149"/>
      <c r="BV289" s="149"/>
      <c r="BW289" s="149"/>
      <c r="BX289" s="149"/>
      <c r="BY289" s="138"/>
      <c r="BZ289" s="138"/>
      <c r="CA289" s="149"/>
      <c r="CB289" s="149"/>
      <c r="CC289" s="149"/>
      <c r="CD289" s="138"/>
      <c r="CE289" s="149"/>
      <c r="CF289" s="149"/>
      <c r="CG289" s="149"/>
      <c r="CH289" s="149"/>
      <c r="CI289" s="149"/>
      <c r="CJ289" s="149"/>
      <c r="CK289" s="149"/>
      <c r="CL289" s="139"/>
      <c r="CM289" s="149"/>
      <c r="CN289" s="300">
        <v>1324.1</v>
      </c>
      <c r="CO289" s="2"/>
      <c r="CP289" s="2"/>
      <c r="CQ289" s="60"/>
      <c r="CR289" s="2"/>
      <c r="CS289" s="2"/>
      <c r="CT289" s="2"/>
      <c r="CU289" s="2"/>
      <c r="CV289" s="2"/>
      <c r="CW289" s="2"/>
      <c r="CX289" s="2"/>
      <c r="CY289" s="2"/>
      <c r="CZ289" s="2"/>
      <c r="DA289" s="60"/>
      <c r="DB289" s="138"/>
      <c r="DC289" s="138"/>
      <c r="DD289" s="149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9"/>
      <c r="DT289" s="402">
        <f t="shared" si="344"/>
        <v>0</v>
      </c>
      <c r="DU289" s="100">
        <f t="shared" si="345"/>
        <v>1</v>
      </c>
      <c r="DV289" s="100">
        <f t="shared" si="346"/>
        <v>0</v>
      </c>
      <c r="DW289" s="100">
        <f t="shared" si="347"/>
        <v>0</v>
      </c>
      <c r="DX289" s="100">
        <f t="shared" si="348"/>
        <v>0</v>
      </c>
      <c r="DY289" s="229">
        <f t="shared" si="349"/>
        <v>0</v>
      </c>
      <c r="DZ289" s="100">
        <f t="shared" si="350"/>
        <v>0</v>
      </c>
      <c r="EA289" s="400">
        <f t="shared" si="351"/>
        <v>0</v>
      </c>
      <c r="EB289" s="402">
        <f t="shared" si="352"/>
        <v>1</v>
      </c>
      <c r="EC289" s="19">
        <f t="shared" si="353"/>
        <v>0</v>
      </c>
      <c r="ED289" s="19">
        <f t="shared" si="354"/>
        <v>1</v>
      </c>
      <c r="EE289" s="19">
        <f t="shared" si="355"/>
        <v>0</v>
      </c>
      <c r="EF289" s="402">
        <f t="shared" si="356"/>
        <v>0</v>
      </c>
      <c r="EG289" s="400">
        <f t="shared" si="357"/>
        <v>0</v>
      </c>
      <c r="EH289" s="400">
        <f t="shared" si="358"/>
        <v>1</v>
      </c>
      <c r="EI289" s="402">
        <f t="shared" si="359"/>
        <v>0</v>
      </c>
      <c r="EJ289" s="229">
        <f t="shared" si="360"/>
        <v>2</v>
      </c>
      <c r="EK289" s="398">
        <f t="shared" si="361"/>
        <v>4267.823631074607</v>
      </c>
      <c r="EL289" s="398">
        <f t="shared" si="362"/>
        <v>206.48786049631119</v>
      </c>
      <c r="EM289" s="398">
        <f t="shared" si="363"/>
        <v>157.07955650420962</v>
      </c>
      <c r="EN289" s="398">
        <f t="shared" si="364"/>
        <v>439.23608566700068</v>
      </c>
      <c r="EO289" s="398" t="str">
        <f t="shared" si="365"/>
        <v/>
      </c>
      <c r="EP289" s="398">
        <f t="shared" si="366"/>
        <v>22.89527056183654</v>
      </c>
      <c r="EQ289" s="398">
        <f t="shared" si="367"/>
        <v>673.05640552404327</v>
      </c>
      <c r="ER289" s="398" t="str">
        <f t="shared" si="368"/>
        <v/>
      </c>
      <c r="ES289" s="398" t="str">
        <f t="shared" si="369"/>
        <v/>
      </c>
      <c r="ET289" s="398">
        <f t="shared" si="370"/>
        <v>614.59397723099528</v>
      </c>
      <c r="EU289" s="172">
        <f t="shared" si="371"/>
        <v>7011.6834804961236</v>
      </c>
      <c r="EV289" s="57">
        <f t="shared" si="372"/>
        <v>185.63987642670259</v>
      </c>
      <c r="EW289" s="57">
        <f t="shared" si="373"/>
        <v>5.2810194500335337</v>
      </c>
      <c r="EX289" s="57">
        <f t="shared" si="374"/>
        <v>12.925698951179562</v>
      </c>
      <c r="EY289" s="57">
        <f t="shared" si="375"/>
        <v>21.919062112231181</v>
      </c>
      <c r="EZ289" s="57" t="str">
        <f t="shared" si="376"/>
        <v/>
      </c>
      <c r="FA289" s="57">
        <f t="shared" si="377"/>
        <v>1.2299366404424679</v>
      </c>
      <c r="FB289" s="57">
        <f t="shared" si="378"/>
        <v>11.030619375946142</v>
      </c>
      <c r="FC289" s="57" t="str">
        <f t="shared" si="379"/>
        <v/>
      </c>
      <c r="FD289" s="57" t="str">
        <f t="shared" si="380"/>
        <v/>
      </c>
      <c r="FE289" s="57">
        <f t="shared" si="381"/>
        <v>12.795697331344254</v>
      </c>
      <c r="FF289" s="56">
        <f t="shared" si="382"/>
        <v>197.77405242140645</v>
      </c>
      <c r="FG289" s="59">
        <f t="shared" si="383"/>
        <v>81.781268745551927</v>
      </c>
      <c r="FH289" s="59">
        <f t="shared" si="384"/>
        <v>2.3264854470219634</v>
      </c>
      <c r="FI289" s="59">
        <f t="shared" si="385"/>
        <v>5.6942510413051703</v>
      </c>
      <c r="FJ289" s="59">
        <f t="shared" si="386"/>
        <v>9.6561619397467915</v>
      </c>
      <c r="FK289" s="59" t="str">
        <f t="shared" si="387"/>
        <v/>
      </c>
      <c r="FL289" s="59">
        <f t="shared" si="388"/>
        <v>0.5418328263741421</v>
      </c>
      <c r="FM289" s="59">
        <f t="shared" si="389"/>
        <v>4.9777080333020507</v>
      </c>
      <c r="FN289" s="59" t="str">
        <f t="shared" si="390"/>
        <v/>
      </c>
      <c r="FO289" s="59" t="str">
        <f t="shared" si="391"/>
        <v/>
      </c>
      <c r="FP289" s="59">
        <f t="shared" si="392"/>
        <v>5.7742220293473476</v>
      </c>
      <c r="FQ289" s="66">
        <f t="shared" si="393"/>
        <v>89.248069937350593</v>
      </c>
      <c r="FR289" s="331">
        <f t="shared" si="413"/>
        <v>1.2026912634942455</v>
      </c>
      <c r="FS289" s="331">
        <f t="shared" si="394"/>
        <v>1.2026912634942455</v>
      </c>
      <c r="FT289" s="400">
        <f t="shared" si="395"/>
        <v>0</v>
      </c>
      <c r="FU289" s="400">
        <f t="shared" si="396"/>
        <v>1</v>
      </c>
      <c r="FV289" s="400">
        <f t="shared" si="397"/>
        <v>0</v>
      </c>
      <c r="FW289" s="402">
        <f t="shared" si="398"/>
        <v>0</v>
      </c>
      <c r="FX289" s="222">
        <f t="shared" si="399"/>
        <v>81.781268745551927</v>
      </c>
      <c r="FY289" s="222">
        <f t="shared" si="400"/>
        <v>0</v>
      </c>
      <c r="FZ289" s="222">
        <f t="shared" si="401"/>
        <v>0</v>
      </c>
      <c r="GA289" s="221">
        <f t="shared" si="402"/>
        <v>89.248069937350593</v>
      </c>
      <c r="GB289" s="222">
        <f t="shared" si="403"/>
        <v>0</v>
      </c>
      <c r="GC289" s="222">
        <f t="shared" si="404"/>
        <v>0</v>
      </c>
      <c r="GD289" s="222">
        <f t="shared" si="405"/>
        <v>0</v>
      </c>
      <c r="GE289" s="222">
        <f t="shared" si="406"/>
        <v>0</v>
      </c>
      <c r="GF289" s="222">
        <f t="shared" si="407"/>
        <v>0</v>
      </c>
      <c r="GG289" s="398">
        <f t="shared" si="408"/>
        <v>0</v>
      </c>
      <c r="GH289" s="399">
        <f t="shared" si="409"/>
        <v>0</v>
      </c>
      <c r="GI289" s="398" t="str">
        <f t="shared" si="410"/>
        <v>Na</v>
      </c>
      <c r="GJ289" s="398" t="str">
        <f t="shared" si="411"/>
        <v>Cl</v>
      </c>
    </row>
    <row r="290" spans="1:192">
      <c r="A290" s="402">
        <f t="shared" si="338"/>
        <v>285</v>
      </c>
      <c r="B290" s="2" t="s">
        <v>142</v>
      </c>
      <c r="C290" s="328" t="s">
        <v>451</v>
      </c>
      <c r="D290" s="328"/>
      <c r="E290" s="328"/>
      <c r="F290" s="400">
        <v>3526310</v>
      </c>
      <c r="G290" s="400">
        <v>5572610</v>
      </c>
      <c r="H290" s="409">
        <f t="shared" si="339"/>
        <v>526225.04599999997</v>
      </c>
      <c r="I290" s="405">
        <f t="shared" si="340"/>
        <v>5570820.7460000003</v>
      </c>
      <c r="J290" s="377">
        <v>149</v>
      </c>
      <c r="K290" s="377" t="s">
        <v>1354</v>
      </c>
      <c r="L290" s="407">
        <v>6.8</v>
      </c>
      <c r="M290" s="378"/>
      <c r="O290" s="407"/>
      <c r="P290" s="407"/>
      <c r="Q290" s="116" t="s">
        <v>2846</v>
      </c>
      <c r="R290" s="383" t="s">
        <v>1507</v>
      </c>
      <c r="S290" s="382" t="s">
        <v>1345</v>
      </c>
      <c r="T290" s="499" t="str">
        <f t="shared" si="341"/>
        <v>-</v>
      </c>
      <c r="U290" s="499" t="str">
        <f t="shared" si="342"/>
        <v>M</v>
      </c>
      <c r="V290" s="499" t="str">
        <f t="shared" si="343"/>
        <v>-</v>
      </c>
      <c r="W290" s="499" t="str">
        <f t="shared" si="412"/>
        <v>-</v>
      </c>
      <c r="X290" s="529" t="str">
        <f t="shared" si="337"/>
        <v>Na</v>
      </c>
      <c r="Y290" s="530" t="str">
        <f t="shared" si="336"/>
        <v>Cl</v>
      </c>
      <c r="Z290" s="119" t="s">
        <v>1595</v>
      </c>
      <c r="AA290" s="51">
        <v>18442</v>
      </c>
      <c r="AB290" s="275">
        <v>3</v>
      </c>
      <c r="AC290" s="277" t="s">
        <v>722</v>
      </c>
      <c r="AD290" s="277" t="s">
        <v>1679</v>
      </c>
      <c r="AE290" s="297" t="s">
        <v>1702</v>
      </c>
      <c r="AF290" s="275">
        <v>13.5</v>
      </c>
      <c r="AG290" s="153"/>
      <c r="AH290" s="275">
        <v>6.1</v>
      </c>
      <c r="AI290" s="274"/>
      <c r="AJ290" s="275">
        <v>1.0002</v>
      </c>
      <c r="AK290" s="275">
        <v>20</v>
      </c>
      <c r="AL290" s="275"/>
      <c r="AM290" s="296"/>
      <c r="AN290" s="64"/>
      <c r="AO290" s="64"/>
      <c r="AP290" s="64"/>
      <c r="AQ290" s="64"/>
      <c r="AR290" s="310">
        <v>4676.0590000000002</v>
      </c>
      <c r="AS290" s="507">
        <f t="shared" si="414"/>
        <v>4709.3290000000015</v>
      </c>
      <c r="AT290" s="509">
        <f t="shared" si="415"/>
        <v>8.1961064697404232E-2</v>
      </c>
      <c r="AU290" s="300">
        <v>1498</v>
      </c>
      <c r="AV290" s="302">
        <v>30.44</v>
      </c>
      <c r="AW290" s="302">
        <v>87.2</v>
      </c>
      <c r="AX290" s="303">
        <v>2119</v>
      </c>
      <c r="AY290" s="301">
        <v>247.8</v>
      </c>
      <c r="AZ290" s="317">
        <v>593.1</v>
      </c>
      <c r="BA290" s="149"/>
      <c r="BB290" s="302">
        <v>93.96</v>
      </c>
      <c r="BC290" s="149"/>
      <c r="BD290" s="303">
        <v>0</v>
      </c>
      <c r="BE290" s="302">
        <v>6.5590000000000002</v>
      </c>
      <c r="BF290" s="302" t="s">
        <v>1344</v>
      </c>
      <c r="BG290" s="303"/>
      <c r="BH290" s="149"/>
      <c r="BI290" s="149"/>
      <c r="BJ290" s="300">
        <v>0</v>
      </c>
      <c r="BK290" s="303">
        <v>0</v>
      </c>
      <c r="BL290" s="303"/>
      <c r="BM290" s="302">
        <v>33.270000000000003</v>
      </c>
      <c r="BN290" s="139"/>
      <c r="BO290" s="149"/>
      <c r="BP290" s="300"/>
      <c r="BQ290" s="149"/>
      <c r="BR290" s="149"/>
      <c r="BS290" s="149"/>
      <c r="BT290" s="138"/>
      <c r="BU290" s="149"/>
      <c r="BV290" s="149"/>
      <c r="BW290" s="149"/>
      <c r="BX290" s="149"/>
      <c r="BY290" s="138"/>
      <c r="BZ290" s="138"/>
      <c r="CA290" s="149"/>
      <c r="CB290" s="149"/>
      <c r="CC290" s="149"/>
      <c r="CD290" s="138"/>
      <c r="CE290" s="149"/>
      <c r="CF290" s="149"/>
      <c r="CG290" s="149"/>
      <c r="CH290" s="149"/>
      <c r="CI290" s="149"/>
      <c r="CJ290" s="149"/>
      <c r="CK290" s="149"/>
      <c r="CL290" s="139"/>
      <c r="CM290" s="149"/>
      <c r="CN290" s="303">
        <v>371</v>
      </c>
      <c r="CO290" s="2"/>
      <c r="CP290" s="2"/>
      <c r="CQ290" s="60"/>
      <c r="CR290" s="2"/>
      <c r="CS290" s="2"/>
      <c r="CT290" s="2"/>
      <c r="CU290" s="2"/>
      <c r="CV290" s="2"/>
      <c r="CW290" s="2"/>
      <c r="CX290" s="2"/>
      <c r="CY290" s="2"/>
      <c r="CZ290" s="2"/>
      <c r="DA290" s="60"/>
      <c r="DB290" s="138"/>
      <c r="DC290" s="138"/>
      <c r="DD290" s="149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9"/>
      <c r="DT290" s="402">
        <f t="shared" si="344"/>
        <v>0</v>
      </c>
      <c r="DU290" s="100">
        <f t="shared" si="345"/>
        <v>1</v>
      </c>
      <c r="DV290" s="100">
        <f t="shared" si="346"/>
        <v>0</v>
      </c>
      <c r="DW290" s="100">
        <f t="shared" si="347"/>
        <v>0</v>
      </c>
      <c r="DX290" s="100">
        <f t="shared" si="348"/>
        <v>0</v>
      </c>
      <c r="DY290" s="229">
        <f t="shared" si="349"/>
        <v>0</v>
      </c>
      <c r="DZ290" s="100">
        <f t="shared" si="350"/>
        <v>1</v>
      </c>
      <c r="EA290" s="400">
        <f t="shared" si="351"/>
        <v>0</v>
      </c>
      <c r="EB290" s="402">
        <f t="shared" si="352"/>
        <v>0</v>
      </c>
      <c r="EC290" s="19">
        <f t="shared" si="353"/>
        <v>0</v>
      </c>
      <c r="ED290" s="19">
        <f t="shared" si="354"/>
        <v>1</v>
      </c>
      <c r="EE290" s="19">
        <f t="shared" si="355"/>
        <v>0</v>
      </c>
      <c r="EF290" s="402">
        <f t="shared" si="356"/>
        <v>0</v>
      </c>
      <c r="EG290" s="400">
        <f t="shared" si="357"/>
        <v>1</v>
      </c>
      <c r="EH290" s="400">
        <f t="shared" si="358"/>
        <v>0</v>
      </c>
      <c r="EI290" s="402">
        <f t="shared" si="359"/>
        <v>0</v>
      </c>
      <c r="EJ290" s="229">
        <f t="shared" si="360"/>
        <v>1</v>
      </c>
      <c r="EK290" s="398">
        <f t="shared" si="361"/>
        <v>1498</v>
      </c>
      <c r="EL290" s="398">
        <f t="shared" si="362"/>
        <v>93.96</v>
      </c>
      <c r="EM290" s="398">
        <f t="shared" si="363"/>
        <v>30.44</v>
      </c>
      <c r="EN290" s="398">
        <f t="shared" si="364"/>
        <v>87.2</v>
      </c>
      <c r="EO290" s="398" t="str">
        <f t="shared" si="365"/>
        <v/>
      </c>
      <c r="EP290" s="398">
        <f t="shared" si="366"/>
        <v>6.5590000000000002</v>
      </c>
      <c r="EQ290" s="398">
        <f t="shared" si="367"/>
        <v>593.1</v>
      </c>
      <c r="ER290" s="398" t="str">
        <f t="shared" si="368"/>
        <v/>
      </c>
      <c r="ES290" s="398">
        <f t="shared" si="369"/>
        <v>0</v>
      </c>
      <c r="ET290" s="398">
        <f t="shared" si="370"/>
        <v>247.8</v>
      </c>
      <c r="EU290" s="172">
        <f t="shared" si="371"/>
        <v>2119</v>
      </c>
      <c r="EV290" s="57">
        <f t="shared" si="372"/>
        <v>65.159331529634883</v>
      </c>
      <c r="EW290" s="57">
        <f t="shared" si="373"/>
        <v>2.4030690537084398</v>
      </c>
      <c r="EX290" s="57">
        <f t="shared" si="374"/>
        <v>2.504834396214771</v>
      </c>
      <c r="EY290" s="57">
        <f t="shared" si="375"/>
        <v>4.3515145466340632</v>
      </c>
      <c r="EZ290" s="57" t="str">
        <f t="shared" si="376"/>
        <v/>
      </c>
      <c r="FA290" s="57">
        <f t="shared" si="377"/>
        <v>0.3523502551705614</v>
      </c>
      <c r="FB290" s="57">
        <f t="shared" si="378"/>
        <v>9.7202259694413531</v>
      </c>
      <c r="FC290" s="57" t="str">
        <f t="shared" si="379"/>
        <v/>
      </c>
      <c r="FD290" s="57">
        <f t="shared" si="380"/>
        <v>0</v>
      </c>
      <c r="FE290" s="57">
        <f t="shared" si="381"/>
        <v>5.1591358135215994</v>
      </c>
      <c r="FF290" s="56">
        <f t="shared" si="382"/>
        <v>59.769271993907417</v>
      </c>
      <c r="FG290" s="59">
        <f t="shared" si="383"/>
        <v>87.145075731354098</v>
      </c>
      <c r="FH290" s="59">
        <f t="shared" si="384"/>
        <v>3.213900906547082</v>
      </c>
      <c r="FI290" s="59">
        <f t="shared" si="385"/>
        <v>3.3500034151418494</v>
      </c>
      <c r="FJ290" s="59">
        <f t="shared" si="386"/>
        <v>5.8197813852655305</v>
      </c>
      <c r="FK290" s="59" t="str">
        <f t="shared" si="387"/>
        <v/>
      </c>
      <c r="FL290" s="59">
        <f t="shared" si="388"/>
        <v>0.47123856169143497</v>
      </c>
      <c r="FM290" s="59">
        <f t="shared" si="389"/>
        <v>13.021304580731835</v>
      </c>
      <c r="FN290" s="59" t="str">
        <f t="shared" si="390"/>
        <v/>
      </c>
      <c r="FO290" s="59">
        <f t="shared" si="391"/>
        <v>0</v>
      </c>
      <c r="FP290" s="59">
        <f t="shared" si="392"/>
        <v>6.911226036557605</v>
      </c>
      <c r="FQ290" s="66">
        <f t="shared" si="393"/>
        <v>80.06746938271057</v>
      </c>
      <c r="FR290" s="331">
        <f t="shared" si="413"/>
        <v>8.1961064697404232E-2</v>
      </c>
      <c r="FS290" s="331">
        <f t="shared" si="394"/>
        <v>8.1961064697404232E-2</v>
      </c>
      <c r="FT290" s="400">
        <f t="shared" si="395"/>
        <v>0</v>
      </c>
      <c r="FU290" s="400">
        <f t="shared" si="396"/>
        <v>1</v>
      </c>
      <c r="FV290" s="400">
        <f t="shared" si="397"/>
        <v>0</v>
      </c>
      <c r="FW290" s="402">
        <f t="shared" si="398"/>
        <v>0</v>
      </c>
      <c r="FX290" s="222">
        <f t="shared" si="399"/>
        <v>87.145075731354098</v>
      </c>
      <c r="FY290" s="222">
        <f t="shared" si="400"/>
        <v>0</v>
      </c>
      <c r="FZ290" s="222">
        <f t="shared" si="401"/>
        <v>0</v>
      </c>
      <c r="GA290" s="221">
        <f t="shared" si="402"/>
        <v>80.06746938271057</v>
      </c>
      <c r="GB290" s="222">
        <f t="shared" si="403"/>
        <v>0</v>
      </c>
      <c r="GC290" s="222">
        <f t="shared" si="404"/>
        <v>0</v>
      </c>
      <c r="GD290" s="222">
        <f t="shared" si="405"/>
        <v>0</v>
      </c>
      <c r="GE290" s="222">
        <f t="shared" si="406"/>
        <v>0</v>
      </c>
      <c r="GF290" s="222">
        <f t="shared" si="407"/>
        <v>0</v>
      </c>
      <c r="GG290" s="398">
        <f t="shared" si="408"/>
        <v>0</v>
      </c>
      <c r="GH290" s="399">
        <f t="shared" si="409"/>
        <v>0</v>
      </c>
      <c r="GI290" s="398" t="str">
        <f t="shared" si="410"/>
        <v>Na</v>
      </c>
      <c r="GJ290" s="398" t="str">
        <f t="shared" si="411"/>
        <v>Cl</v>
      </c>
    </row>
    <row r="291" spans="1:192">
      <c r="A291" s="402">
        <f t="shared" si="338"/>
        <v>286</v>
      </c>
      <c r="B291" s="2" t="s">
        <v>142</v>
      </c>
      <c r="C291" s="328" t="s">
        <v>451</v>
      </c>
      <c r="D291" s="328"/>
      <c r="E291" s="328"/>
      <c r="F291" s="400">
        <v>3526310</v>
      </c>
      <c r="G291" s="400">
        <v>5572610</v>
      </c>
      <c r="H291" s="409">
        <f t="shared" si="339"/>
        <v>526225.04599999997</v>
      </c>
      <c r="I291" s="405">
        <f t="shared" si="340"/>
        <v>5570820.7460000003</v>
      </c>
      <c r="J291" s="377">
        <v>149</v>
      </c>
      <c r="K291" s="377" t="s">
        <v>1354</v>
      </c>
      <c r="L291" s="407">
        <v>6.8</v>
      </c>
      <c r="M291" s="378"/>
      <c r="O291" s="407"/>
      <c r="P291" s="407"/>
      <c r="Q291" s="116" t="s">
        <v>2846</v>
      </c>
      <c r="R291" s="383" t="s">
        <v>1507</v>
      </c>
      <c r="S291" s="382" t="s">
        <v>1345</v>
      </c>
      <c r="T291" s="499" t="str">
        <f t="shared" si="341"/>
        <v>-</v>
      </c>
      <c r="U291" s="499" t="str">
        <f t="shared" si="342"/>
        <v>M</v>
      </c>
      <c r="V291" s="499" t="str">
        <f t="shared" si="343"/>
        <v>-</v>
      </c>
      <c r="W291" s="499" t="str">
        <f t="shared" si="412"/>
        <v>-</v>
      </c>
      <c r="X291" s="529" t="str">
        <f t="shared" si="337"/>
        <v>Na</v>
      </c>
      <c r="Y291" s="530" t="str">
        <f t="shared" si="336"/>
        <v>Cl-HCO3</v>
      </c>
      <c r="Z291" s="119"/>
      <c r="AA291" s="51">
        <v>20999</v>
      </c>
      <c r="AB291" s="275">
        <v>4</v>
      </c>
      <c r="AC291" s="277" t="s">
        <v>722</v>
      </c>
      <c r="AD291" s="276" t="s">
        <v>1703</v>
      </c>
      <c r="AE291" s="294"/>
      <c r="AF291" s="275">
        <v>12.3</v>
      </c>
      <c r="AG291" s="153"/>
      <c r="AH291" s="275">
        <v>6.3</v>
      </c>
      <c r="AI291" s="274"/>
      <c r="AJ291" s="275">
        <v>1.0007999999999999</v>
      </c>
      <c r="AK291" s="275">
        <v>20</v>
      </c>
      <c r="AL291" s="275"/>
      <c r="AM291" s="275">
        <v>0.17</v>
      </c>
      <c r="AN291" s="64"/>
      <c r="AO291" s="64"/>
      <c r="AP291" s="64"/>
      <c r="AQ291" s="64"/>
      <c r="AR291" s="310">
        <v>3311.49</v>
      </c>
      <c r="AS291" s="507">
        <f t="shared" si="414"/>
        <v>3351.3999999999996</v>
      </c>
      <c r="AT291" s="509">
        <f t="shared" si="415"/>
        <v>3.1339747384048586E-2</v>
      </c>
      <c r="AU291" s="300">
        <v>1035</v>
      </c>
      <c r="AV291" s="302">
        <v>22.14</v>
      </c>
      <c r="AW291" s="302">
        <v>50.21</v>
      </c>
      <c r="AX291" s="300">
        <v>1267</v>
      </c>
      <c r="AY291" s="301">
        <v>177.2</v>
      </c>
      <c r="AZ291" s="317">
        <v>697.7</v>
      </c>
      <c r="BA291" s="149"/>
      <c r="BB291" s="303">
        <v>57.34</v>
      </c>
      <c r="BC291" s="149"/>
      <c r="BD291" s="300">
        <v>0</v>
      </c>
      <c r="BE291" s="302">
        <v>2.16</v>
      </c>
      <c r="BF291" s="302">
        <v>0.14000000000000001</v>
      </c>
      <c r="BG291" s="303"/>
      <c r="BH291" s="149"/>
      <c r="BI291" s="149"/>
      <c r="BJ291" s="301">
        <v>2.6</v>
      </c>
      <c r="BK291" s="300">
        <v>0</v>
      </c>
      <c r="BL291" s="303"/>
      <c r="BM291" s="303">
        <v>39.909999999999997</v>
      </c>
      <c r="BN291" s="139"/>
      <c r="BO291" s="149"/>
      <c r="BP291" s="300"/>
      <c r="BQ291" s="149"/>
      <c r="BR291" s="149"/>
      <c r="BS291" s="149"/>
      <c r="BT291" s="138"/>
      <c r="BU291" s="149"/>
      <c r="BV291" s="149"/>
      <c r="BW291" s="149"/>
      <c r="BX291" s="149"/>
      <c r="BY291" s="138"/>
      <c r="BZ291" s="138"/>
      <c r="CA291" s="149"/>
      <c r="CB291" s="149"/>
      <c r="CC291" s="149"/>
      <c r="CD291" s="138"/>
      <c r="CE291" s="149"/>
      <c r="CF291" s="149"/>
      <c r="CG291" s="149"/>
      <c r="CH291" s="149"/>
      <c r="CI291" s="149"/>
      <c r="CJ291" s="149"/>
      <c r="CK291" s="149"/>
      <c r="CL291" s="139"/>
      <c r="CM291" s="149"/>
      <c r="CN291" s="303">
        <v>309.89999999999998</v>
      </c>
      <c r="CO291" s="2"/>
      <c r="CP291" s="2"/>
      <c r="CQ291" s="60"/>
      <c r="CR291" s="2"/>
      <c r="CS291" s="2"/>
      <c r="CT291" s="2"/>
      <c r="CU291" s="2"/>
      <c r="CV291" s="2"/>
      <c r="CW291" s="2"/>
      <c r="CX291" s="2"/>
      <c r="CY291" s="2"/>
      <c r="CZ291" s="2"/>
      <c r="DA291" s="60"/>
      <c r="DB291" s="138"/>
      <c r="DC291" s="138"/>
      <c r="DD291" s="149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9"/>
      <c r="DT291" s="402">
        <f t="shared" si="344"/>
        <v>0</v>
      </c>
      <c r="DU291" s="100">
        <f t="shared" si="345"/>
        <v>1</v>
      </c>
      <c r="DV291" s="100">
        <f t="shared" si="346"/>
        <v>0</v>
      </c>
      <c r="DW291" s="100">
        <f t="shared" si="347"/>
        <v>0</v>
      </c>
      <c r="DX291" s="100">
        <f t="shared" si="348"/>
        <v>0</v>
      </c>
      <c r="DY291" s="229">
        <f t="shared" si="349"/>
        <v>0</v>
      </c>
      <c r="DZ291" s="100">
        <f t="shared" si="350"/>
        <v>1</v>
      </c>
      <c r="EA291" s="400">
        <f t="shared" si="351"/>
        <v>0</v>
      </c>
      <c r="EB291" s="402">
        <f t="shared" si="352"/>
        <v>0</v>
      </c>
      <c r="EC291" s="19">
        <f t="shared" si="353"/>
        <v>0</v>
      </c>
      <c r="ED291" s="19">
        <f t="shared" si="354"/>
        <v>1</v>
      </c>
      <c r="EE291" s="19">
        <f t="shared" si="355"/>
        <v>0</v>
      </c>
      <c r="EF291" s="402">
        <f t="shared" si="356"/>
        <v>0</v>
      </c>
      <c r="EG291" s="400">
        <f t="shared" si="357"/>
        <v>1</v>
      </c>
      <c r="EH291" s="400">
        <f t="shared" si="358"/>
        <v>0</v>
      </c>
      <c r="EI291" s="402">
        <f t="shared" si="359"/>
        <v>0</v>
      </c>
      <c r="EJ291" s="229">
        <f t="shared" si="360"/>
        <v>1</v>
      </c>
      <c r="EK291" s="398">
        <f t="shared" si="361"/>
        <v>1035</v>
      </c>
      <c r="EL291" s="398">
        <f t="shared" si="362"/>
        <v>57.34</v>
      </c>
      <c r="EM291" s="398">
        <f t="shared" si="363"/>
        <v>22.14</v>
      </c>
      <c r="EN291" s="398">
        <f t="shared" si="364"/>
        <v>50.21</v>
      </c>
      <c r="EO291" s="398">
        <f t="shared" si="365"/>
        <v>0.14000000000000001</v>
      </c>
      <c r="EP291" s="398">
        <f t="shared" si="366"/>
        <v>2.16</v>
      </c>
      <c r="EQ291" s="398">
        <f t="shared" si="367"/>
        <v>697.7</v>
      </c>
      <c r="ER291" s="398" t="str">
        <f t="shared" si="368"/>
        <v/>
      </c>
      <c r="ES291" s="398">
        <f t="shared" si="369"/>
        <v>2.6</v>
      </c>
      <c r="ET291" s="398">
        <f t="shared" si="370"/>
        <v>177.2</v>
      </c>
      <c r="EU291" s="172">
        <f t="shared" si="371"/>
        <v>1267</v>
      </c>
      <c r="EV291" s="57">
        <f t="shared" si="372"/>
        <v>45.019965375949333</v>
      </c>
      <c r="EW291" s="57">
        <f t="shared" si="373"/>
        <v>1.4664961636828646</v>
      </c>
      <c r="EX291" s="57">
        <f t="shared" si="374"/>
        <v>1.8218473565110063</v>
      </c>
      <c r="EY291" s="57">
        <f t="shared" si="375"/>
        <v>2.5056140525974349</v>
      </c>
      <c r="EZ291" s="57">
        <f t="shared" si="376"/>
        <v>5.1052967453733252E-3</v>
      </c>
      <c r="FA291" s="57">
        <f t="shared" si="377"/>
        <v>0.11603545527800162</v>
      </c>
      <c r="FB291" s="57">
        <f t="shared" si="378"/>
        <v>11.434499509153992</v>
      </c>
      <c r="FC291" s="57" t="str">
        <f t="shared" si="379"/>
        <v/>
      </c>
      <c r="FD291" s="57">
        <f t="shared" si="380"/>
        <v>4.1932169876896824E-2</v>
      </c>
      <c r="FE291" s="57">
        <f t="shared" si="381"/>
        <v>3.689260961081628</v>
      </c>
      <c r="FF291" s="56">
        <f t="shared" si="382"/>
        <v>35.737455222407128</v>
      </c>
      <c r="FG291" s="59">
        <f t="shared" si="383"/>
        <v>88.386981589804208</v>
      </c>
      <c r="FH291" s="59">
        <f t="shared" si="384"/>
        <v>2.8791485808250155</v>
      </c>
      <c r="FI291" s="59">
        <f t="shared" si="385"/>
        <v>3.5768039227634838</v>
      </c>
      <c r="FJ291" s="59">
        <f t="shared" si="386"/>
        <v>4.9192321959535539</v>
      </c>
      <c r="FK291" s="59">
        <f t="shared" si="387"/>
        <v>1.002314785619233E-2</v>
      </c>
      <c r="FL291" s="59">
        <f t="shared" si="388"/>
        <v>0.22781056279755105</v>
      </c>
      <c r="FM291" s="59">
        <f t="shared" si="389"/>
        <v>22.463246359609318</v>
      </c>
      <c r="FN291" s="59" t="str">
        <f t="shared" si="390"/>
        <v/>
      </c>
      <c r="FO291" s="59">
        <f t="shared" si="391"/>
        <v>8.2376378746061366E-2</v>
      </c>
      <c r="FP291" s="59">
        <f t="shared" si="392"/>
        <v>7.2476086764725558</v>
      </c>
      <c r="FQ291" s="66">
        <f t="shared" si="393"/>
        <v>70.206768585172057</v>
      </c>
      <c r="FR291" s="331">
        <f t="shared" si="413"/>
        <v>3.1339747384048586E-2</v>
      </c>
      <c r="FS291" s="331">
        <f t="shared" si="394"/>
        <v>3.1339747384048586E-2</v>
      </c>
      <c r="FT291" s="400">
        <f t="shared" si="395"/>
        <v>0</v>
      </c>
      <c r="FU291" s="400">
        <f t="shared" si="396"/>
        <v>1</v>
      </c>
      <c r="FV291" s="400">
        <f t="shared" si="397"/>
        <v>0</v>
      </c>
      <c r="FW291" s="402">
        <f t="shared" si="398"/>
        <v>0</v>
      </c>
      <c r="FX291" s="222">
        <f t="shared" si="399"/>
        <v>88.386981589804208</v>
      </c>
      <c r="FY291" s="222">
        <f t="shared" si="400"/>
        <v>0</v>
      </c>
      <c r="FZ291" s="222">
        <f t="shared" si="401"/>
        <v>0</v>
      </c>
      <c r="GA291" s="221">
        <f t="shared" si="402"/>
        <v>70.206768585172057</v>
      </c>
      <c r="GB291" s="222">
        <f t="shared" si="403"/>
        <v>22.463246359609318</v>
      </c>
      <c r="GC291" s="222">
        <f t="shared" si="404"/>
        <v>0</v>
      </c>
      <c r="GD291" s="222">
        <f t="shared" si="405"/>
        <v>0</v>
      </c>
      <c r="GE291" s="222">
        <f t="shared" si="406"/>
        <v>0</v>
      </c>
      <c r="GF291" s="222">
        <f t="shared" si="407"/>
        <v>0</v>
      </c>
      <c r="GG291" s="398">
        <f t="shared" si="408"/>
        <v>0</v>
      </c>
      <c r="GH291" s="399">
        <f t="shared" si="409"/>
        <v>0</v>
      </c>
      <c r="GI291" s="398" t="str">
        <f t="shared" si="410"/>
        <v>Na</v>
      </c>
      <c r="GJ291" s="398" t="str">
        <f t="shared" si="411"/>
        <v>Cl-HCO3</v>
      </c>
    </row>
    <row r="292" spans="1:192">
      <c r="A292" s="402">
        <f t="shared" si="338"/>
        <v>287</v>
      </c>
      <c r="B292" s="2" t="s">
        <v>142</v>
      </c>
      <c r="C292" s="328" t="s">
        <v>234</v>
      </c>
      <c r="D292" s="328"/>
      <c r="E292" s="328"/>
      <c r="F292" s="400">
        <v>3526540</v>
      </c>
      <c r="G292" s="400">
        <v>5572780</v>
      </c>
      <c r="H292" s="409">
        <f t="shared" si="339"/>
        <v>526454.95400000003</v>
      </c>
      <c r="I292" s="405">
        <f t="shared" si="340"/>
        <v>5570990.6780000003</v>
      </c>
      <c r="J292" s="377">
        <v>150</v>
      </c>
      <c r="K292" s="377" t="s">
        <v>1356</v>
      </c>
      <c r="L292" s="407">
        <v>406</v>
      </c>
      <c r="M292" s="378"/>
      <c r="O292" s="377">
        <v>150</v>
      </c>
      <c r="P292" s="377"/>
      <c r="Q292" s="116" t="s">
        <v>1365</v>
      </c>
      <c r="R292" s="64" t="s">
        <v>2887</v>
      </c>
      <c r="S292" s="382" t="s">
        <v>1347</v>
      </c>
      <c r="T292" s="499" t="str">
        <f t="shared" si="341"/>
        <v>-</v>
      </c>
      <c r="U292" s="499" t="str">
        <f t="shared" si="342"/>
        <v>-</v>
      </c>
      <c r="V292" s="499" t="str">
        <f t="shared" si="343"/>
        <v>B</v>
      </c>
      <c r="W292" s="499" t="str">
        <f t="shared" si="412"/>
        <v>A</v>
      </c>
      <c r="X292" s="529" t="str">
        <f t="shared" si="337"/>
        <v>Na</v>
      </c>
      <c r="Y292" s="530" t="str">
        <f t="shared" si="336"/>
        <v>Cl</v>
      </c>
      <c r="Z292" s="119"/>
      <c r="AA292" s="51">
        <v>3363</v>
      </c>
      <c r="AB292" s="275">
        <v>1</v>
      </c>
      <c r="AC292" s="277" t="s">
        <v>727</v>
      </c>
      <c r="AD292" s="276" t="s">
        <v>2983</v>
      </c>
      <c r="AE292" s="294"/>
      <c r="AF292" s="275">
        <v>19.5</v>
      </c>
      <c r="AG292" s="153"/>
      <c r="AH292" s="275"/>
      <c r="AI292" s="274"/>
      <c r="AJ292" s="275"/>
      <c r="AK292" s="275"/>
      <c r="AL292" s="275"/>
      <c r="AM292" s="275"/>
      <c r="AN292" s="64"/>
      <c r="AO292" s="64"/>
      <c r="AP292" s="64"/>
      <c r="AQ292" s="64"/>
      <c r="AR292" s="310">
        <v>41114.99428247381</v>
      </c>
      <c r="AS292" s="507">
        <f t="shared" si="414"/>
        <v>41091.713977855106</v>
      </c>
      <c r="AT292" s="509">
        <f t="shared" si="415"/>
        <v>-8.9761869080628401E-2</v>
      </c>
      <c r="AU292" s="300">
        <v>12118</v>
      </c>
      <c r="AV292" s="301">
        <v>715.8</v>
      </c>
      <c r="AW292" s="300">
        <v>1865</v>
      </c>
      <c r="AX292" s="300">
        <v>23004.029044463306</v>
      </c>
      <c r="AY292" s="300">
        <v>270</v>
      </c>
      <c r="AZ292" s="316">
        <v>2495.3237026599604</v>
      </c>
      <c r="BA292" s="149">
        <v>5.6</v>
      </c>
      <c r="BB292" s="300">
        <v>531</v>
      </c>
      <c r="BC292" s="300">
        <v>36</v>
      </c>
      <c r="BD292" s="301">
        <v>3.9</v>
      </c>
      <c r="BE292" s="301">
        <v>27.4</v>
      </c>
      <c r="BF292" s="301">
        <v>0.1</v>
      </c>
      <c r="BG292" s="303"/>
      <c r="BH292" s="301">
        <v>3.954230731849548</v>
      </c>
      <c r="BI292" s="149"/>
      <c r="BJ292" s="302"/>
      <c r="BK292" s="303"/>
      <c r="BL292" s="300"/>
      <c r="BM292" s="301">
        <v>15.186999999999999</v>
      </c>
      <c r="BN292" s="139"/>
      <c r="BO292" s="149"/>
      <c r="BP292" s="300">
        <v>400</v>
      </c>
      <c r="BQ292" s="149"/>
      <c r="BR292" s="149"/>
      <c r="BS292" s="149"/>
      <c r="BT292" s="138"/>
      <c r="BU292" s="149"/>
      <c r="BV292" s="149"/>
      <c r="BW292" s="149"/>
      <c r="BX292" s="149"/>
      <c r="BY292" s="138"/>
      <c r="BZ292" s="138"/>
      <c r="CA292" s="149"/>
      <c r="CB292" s="149"/>
      <c r="CC292" s="149"/>
      <c r="CD292" s="138"/>
      <c r="CE292" s="149"/>
      <c r="CF292" s="149"/>
      <c r="CG292" s="149"/>
      <c r="CH292" s="149">
        <v>20</v>
      </c>
      <c r="CI292" s="149"/>
      <c r="CJ292" s="149"/>
      <c r="CK292" s="149"/>
      <c r="CL292" s="139"/>
      <c r="CM292" s="149"/>
      <c r="CN292" s="303">
        <v>8604</v>
      </c>
      <c r="CO292" s="2"/>
      <c r="CP292" s="2"/>
      <c r="CQ292" s="60"/>
      <c r="CR292" s="2"/>
      <c r="CS292" s="2"/>
      <c r="CT292" s="2"/>
      <c r="CU292" s="2"/>
      <c r="CV292" s="2"/>
      <c r="CW292" s="2"/>
      <c r="CX292" s="2"/>
      <c r="CY292" s="2"/>
      <c r="CZ292" s="2"/>
      <c r="DA292" s="60"/>
      <c r="DB292" s="138"/>
      <c r="DC292" s="138"/>
      <c r="DD292" s="149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9"/>
      <c r="DT292" s="402">
        <f t="shared" si="344"/>
        <v>1</v>
      </c>
      <c r="DU292" s="100">
        <f t="shared" si="345"/>
        <v>0</v>
      </c>
      <c r="DV292" s="100">
        <f t="shared" si="346"/>
        <v>0</v>
      </c>
      <c r="DW292" s="100">
        <f t="shared" si="347"/>
        <v>0</v>
      </c>
      <c r="DX292" s="100">
        <f t="shared" si="348"/>
        <v>1</v>
      </c>
      <c r="DY292" s="229">
        <f t="shared" si="349"/>
        <v>0</v>
      </c>
      <c r="DZ292" s="100">
        <f t="shared" si="350"/>
        <v>1</v>
      </c>
      <c r="EA292" s="400">
        <f t="shared" si="351"/>
        <v>0</v>
      </c>
      <c r="EB292" s="402">
        <f t="shared" si="352"/>
        <v>0</v>
      </c>
      <c r="EC292" s="19">
        <f t="shared" si="353"/>
        <v>0</v>
      </c>
      <c r="ED292" s="19">
        <f t="shared" si="354"/>
        <v>0</v>
      </c>
      <c r="EE292" s="19">
        <f t="shared" si="355"/>
        <v>1</v>
      </c>
      <c r="EF292" s="402">
        <f t="shared" si="356"/>
        <v>0</v>
      </c>
      <c r="EG292" s="400">
        <f t="shared" si="357"/>
        <v>0</v>
      </c>
      <c r="EH292" s="400">
        <f t="shared" si="358"/>
        <v>1</v>
      </c>
      <c r="EI292" s="402">
        <f t="shared" si="359"/>
        <v>0</v>
      </c>
      <c r="EJ292" s="229">
        <f t="shared" si="360"/>
        <v>3</v>
      </c>
      <c r="EK292" s="398">
        <f t="shared" si="361"/>
        <v>12118</v>
      </c>
      <c r="EL292" s="398">
        <f t="shared" si="362"/>
        <v>531</v>
      </c>
      <c r="EM292" s="398">
        <f t="shared" si="363"/>
        <v>715.8</v>
      </c>
      <c r="EN292" s="398">
        <f t="shared" si="364"/>
        <v>1865</v>
      </c>
      <c r="EO292" s="398">
        <f t="shared" si="365"/>
        <v>0.1</v>
      </c>
      <c r="EP292" s="398">
        <f t="shared" si="366"/>
        <v>27.4</v>
      </c>
      <c r="EQ292" s="398">
        <f t="shared" si="367"/>
        <v>2495.3237026599604</v>
      </c>
      <c r="ER292" s="398" t="str">
        <f t="shared" si="368"/>
        <v/>
      </c>
      <c r="ES292" s="398" t="str">
        <f t="shared" si="369"/>
        <v/>
      </c>
      <c r="ET292" s="398">
        <f t="shared" si="370"/>
        <v>270</v>
      </c>
      <c r="EU292" s="172">
        <f t="shared" si="371"/>
        <v>23004.029044463306</v>
      </c>
      <c r="EV292" s="57">
        <f t="shared" si="372"/>
        <v>527.1033240828541</v>
      </c>
      <c r="EW292" s="57">
        <f t="shared" si="373"/>
        <v>13.580562659846548</v>
      </c>
      <c r="EX292" s="57">
        <f t="shared" si="374"/>
        <v>58.901460604813828</v>
      </c>
      <c r="EY292" s="57">
        <f t="shared" si="375"/>
        <v>93.068516393033576</v>
      </c>
      <c r="EZ292" s="57">
        <f t="shared" si="376"/>
        <v>3.6466405324095176E-3</v>
      </c>
      <c r="FA292" s="57">
        <f t="shared" si="377"/>
        <v>1.4719312382487242</v>
      </c>
      <c r="FB292" s="57">
        <f t="shared" si="378"/>
        <v>40.895481801986008</v>
      </c>
      <c r="FC292" s="57" t="str">
        <f t="shared" si="379"/>
        <v/>
      </c>
      <c r="FD292" s="57" t="str">
        <f t="shared" si="380"/>
        <v/>
      </c>
      <c r="FE292" s="57">
        <f t="shared" si="381"/>
        <v>5.6213344215126391</v>
      </c>
      <c r="FF292" s="56">
        <f t="shared" si="382"/>
        <v>648.85987206902951</v>
      </c>
      <c r="FG292" s="59">
        <f t="shared" si="383"/>
        <v>75.93732414708974</v>
      </c>
      <c r="FH292" s="59">
        <f t="shared" si="384"/>
        <v>1.9564884941581726</v>
      </c>
      <c r="FI292" s="59">
        <f t="shared" si="385"/>
        <v>8.4856594567438393</v>
      </c>
      <c r="FJ292" s="59">
        <f t="shared" si="386"/>
        <v>13.407948260473542</v>
      </c>
      <c r="FK292" s="59">
        <f t="shared" si="387"/>
        <v>5.2535453962337312E-4</v>
      </c>
      <c r="FL292" s="59">
        <f t="shared" si="388"/>
        <v>0.21205428699506923</v>
      </c>
      <c r="FM292" s="59">
        <f t="shared" si="389"/>
        <v>5.881054468823705</v>
      </c>
      <c r="FN292" s="59" t="str">
        <f t="shared" si="390"/>
        <v/>
      </c>
      <c r="FO292" s="59" t="str">
        <f t="shared" si="391"/>
        <v/>
      </c>
      <c r="FP292" s="59">
        <f t="shared" si="392"/>
        <v>0.80838695287810403</v>
      </c>
      <c r="FQ292" s="66">
        <f t="shared" si="393"/>
        <v>93.310558578298199</v>
      </c>
      <c r="FR292" s="331">
        <f t="shared" si="413"/>
        <v>-8.9761869080628401E-2</v>
      </c>
      <c r="FS292" s="331">
        <f t="shared" si="394"/>
        <v>8.9761869080628401E-2</v>
      </c>
      <c r="FT292" s="400">
        <f t="shared" si="395"/>
        <v>0</v>
      </c>
      <c r="FU292" s="400">
        <f t="shared" si="396"/>
        <v>1</v>
      </c>
      <c r="FV292" s="400">
        <f t="shared" si="397"/>
        <v>0</v>
      </c>
      <c r="FW292" s="402">
        <f t="shared" si="398"/>
        <v>0</v>
      </c>
      <c r="FX292" s="222">
        <f t="shared" si="399"/>
        <v>75.93732414708974</v>
      </c>
      <c r="FY292" s="222">
        <f t="shared" si="400"/>
        <v>0</v>
      </c>
      <c r="FZ292" s="222">
        <f t="shared" si="401"/>
        <v>0</v>
      </c>
      <c r="GA292" s="221">
        <f t="shared" si="402"/>
        <v>93.310558578298199</v>
      </c>
      <c r="GB292" s="222">
        <f t="shared" si="403"/>
        <v>0</v>
      </c>
      <c r="GC292" s="222">
        <f t="shared" si="404"/>
        <v>0</v>
      </c>
      <c r="GD292" s="222">
        <f t="shared" si="405"/>
        <v>0</v>
      </c>
      <c r="GE292" s="222">
        <f t="shared" si="406"/>
        <v>0</v>
      </c>
      <c r="GF292" s="222">
        <f t="shared" si="407"/>
        <v>0</v>
      </c>
      <c r="GG292" s="398">
        <f t="shared" si="408"/>
        <v>0</v>
      </c>
      <c r="GH292" s="399">
        <f t="shared" si="409"/>
        <v>0</v>
      </c>
      <c r="GI292" s="398" t="str">
        <f t="shared" si="410"/>
        <v>Na</v>
      </c>
      <c r="GJ292" s="398" t="str">
        <f t="shared" si="411"/>
        <v>Cl</v>
      </c>
    </row>
    <row r="293" spans="1:192">
      <c r="A293" s="402">
        <f t="shared" si="338"/>
        <v>288</v>
      </c>
      <c r="B293" s="91" t="s">
        <v>142</v>
      </c>
      <c r="C293" s="328" t="s">
        <v>234</v>
      </c>
      <c r="D293" s="328"/>
      <c r="E293" s="328"/>
      <c r="F293" s="400">
        <v>3526540</v>
      </c>
      <c r="G293" s="400">
        <v>5572780</v>
      </c>
      <c r="H293" s="409">
        <f t="shared" si="339"/>
        <v>526454.95400000003</v>
      </c>
      <c r="I293" s="405">
        <f t="shared" si="340"/>
        <v>5570990.6780000003</v>
      </c>
      <c r="J293" s="377">
        <v>150</v>
      </c>
      <c r="K293" s="377" t="s">
        <v>1356</v>
      </c>
      <c r="L293" s="407">
        <v>406</v>
      </c>
      <c r="M293" s="378"/>
      <c r="O293" s="377">
        <v>150</v>
      </c>
      <c r="P293" s="377"/>
      <c r="Q293" s="116" t="s">
        <v>1365</v>
      </c>
      <c r="R293" s="64" t="s">
        <v>2887</v>
      </c>
      <c r="S293" s="382" t="s">
        <v>1347</v>
      </c>
      <c r="T293" s="499" t="str">
        <f t="shared" si="341"/>
        <v>-</v>
      </c>
      <c r="U293" s="499" t="str">
        <f t="shared" si="342"/>
        <v>-</v>
      </c>
      <c r="V293" s="499" t="str">
        <f t="shared" si="343"/>
        <v>B</v>
      </c>
      <c r="W293" s="499" t="str">
        <f t="shared" si="412"/>
        <v>-</v>
      </c>
      <c r="X293" s="529" t="str">
        <f t="shared" si="337"/>
        <v>Na</v>
      </c>
      <c r="Y293" s="530" t="str">
        <f t="shared" si="336"/>
        <v>Cl</v>
      </c>
      <c r="Z293" s="119"/>
      <c r="AA293" s="193" t="s">
        <v>1704</v>
      </c>
      <c r="AB293" s="281">
        <v>2</v>
      </c>
      <c r="AC293" s="276" t="s">
        <v>749</v>
      </c>
      <c r="AD293" s="276" t="s">
        <v>1705</v>
      </c>
      <c r="AE293" s="294"/>
      <c r="AF293" s="392" t="s">
        <v>3116</v>
      </c>
      <c r="AG293" s="185"/>
      <c r="AH293" s="281"/>
      <c r="AI293" s="327"/>
      <c r="AJ293" s="281"/>
      <c r="AK293" s="281"/>
      <c r="AL293" s="281"/>
      <c r="AM293" s="281">
        <v>1.9</v>
      </c>
      <c r="AN293" s="65"/>
      <c r="AO293" s="65"/>
      <c r="AP293" s="65"/>
      <c r="AQ293" s="65"/>
      <c r="AR293" s="310">
        <v>42433</v>
      </c>
      <c r="AS293" s="507">
        <f t="shared" si="414"/>
        <v>42433</v>
      </c>
      <c r="AT293" s="509">
        <f t="shared" si="415"/>
        <v>0.15060510961068443</v>
      </c>
      <c r="AU293" s="300">
        <v>12812.086242299794</v>
      </c>
      <c r="AV293" s="301">
        <v>556.75917926565876</v>
      </c>
      <c r="AW293" s="300">
        <v>1832.8167237340058</v>
      </c>
      <c r="AX293" s="300">
        <v>23786.984357909863</v>
      </c>
      <c r="AY293" s="300">
        <v>2200.2408207343415</v>
      </c>
      <c r="AZ293" s="316">
        <v>256.57968407442797</v>
      </c>
      <c r="BA293" s="141"/>
      <c r="BB293" s="300">
        <v>870.11267605633793</v>
      </c>
      <c r="BC293" s="300"/>
      <c r="BD293" s="301"/>
      <c r="BE293" s="301">
        <v>117.42031592557197</v>
      </c>
      <c r="BF293" s="301"/>
      <c r="BG293" s="303"/>
      <c r="BH293" s="301"/>
      <c r="BI293" s="141"/>
      <c r="BJ293" s="302"/>
      <c r="BK293" s="303"/>
      <c r="BL293" s="300"/>
      <c r="BM293" s="301"/>
      <c r="BN293" s="144"/>
      <c r="BO293" s="141"/>
      <c r="BP293" s="300"/>
      <c r="BQ293" s="141"/>
      <c r="BR293" s="141"/>
      <c r="BS293" s="141"/>
      <c r="BT293" s="143"/>
      <c r="BU293" s="141"/>
      <c r="BV293" s="141"/>
      <c r="BW293" s="141"/>
      <c r="BX293" s="141"/>
      <c r="BY293" s="143"/>
      <c r="BZ293" s="143"/>
      <c r="CA293" s="141"/>
      <c r="CB293" s="141"/>
      <c r="CC293" s="141"/>
      <c r="CD293" s="143"/>
      <c r="CE293" s="141"/>
      <c r="CF293" s="141"/>
      <c r="CG293" s="141"/>
      <c r="CH293" s="141"/>
      <c r="CI293" s="141"/>
      <c r="CJ293" s="141"/>
      <c r="CK293" s="141"/>
      <c r="CL293" s="144"/>
      <c r="CM293" s="141"/>
      <c r="CN293" s="143" t="s">
        <v>3116</v>
      </c>
      <c r="CO293" s="91"/>
      <c r="CP293" s="91"/>
      <c r="CQ293" s="404"/>
      <c r="CR293" s="91"/>
      <c r="CS293" s="91"/>
      <c r="CT293" s="91"/>
      <c r="CU293" s="91"/>
      <c r="CV293" s="91"/>
      <c r="CW293" s="91"/>
      <c r="CX293" s="91"/>
      <c r="CY293" s="91"/>
      <c r="CZ293" s="91"/>
      <c r="DA293" s="404"/>
      <c r="DB293" s="143"/>
      <c r="DC293" s="143"/>
      <c r="DD293" s="141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4"/>
      <c r="DT293" s="402">
        <f t="shared" si="344"/>
        <v>0</v>
      </c>
      <c r="DU293" s="100">
        <f t="shared" si="345"/>
        <v>0</v>
      </c>
      <c r="DV293" s="100">
        <f t="shared" si="346"/>
        <v>0</v>
      </c>
      <c r="DW293" s="100">
        <f t="shared" si="347"/>
        <v>0</v>
      </c>
      <c r="DX293" s="100">
        <f t="shared" si="348"/>
        <v>1</v>
      </c>
      <c r="DY293" s="229">
        <f t="shared" si="349"/>
        <v>0</v>
      </c>
      <c r="DZ293" s="100">
        <f t="shared" si="350"/>
        <v>0</v>
      </c>
      <c r="EA293" s="400">
        <f t="shared" si="351"/>
        <v>0</v>
      </c>
      <c r="EB293" s="402">
        <f t="shared" si="352"/>
        <v>1</v>
      </c>
      <c r="EC293" s="19">
        <f t="shared" si="353"/>
        <v>0</v>
      </c>
      <c r="ED293" s="19">
        <f t="shared" si="354"/>
        <v>0</v>
      </c>
      <c r="EE293" s="19">
        <f t="shared" si="355"/>
        <v>1</v>
      </c>
      <c r="EF293" s="402">
        <f t="shared" si="356"/>
        <v>0</v>
      </c>
      <c r="EG293" s="400">
        <f t="shared" si="357"/>
        <v>0</v>
      </c>
      <c r="EH293" s="400">
        <f t="shared" si="358"/>
        <v>0</v>
      </c>
      <c r="EI293" s="402">
        <f t="shared" si="359"/>
        <v>1</v>
      </c>
      <c r="EJ293" s="229">
        <f t="shared" si="360"/>
        <v>2</v>
      </c>
      <c r="EK293" s="398">
        <f t="shared" si="361"/>
        <v>12812.086242299794</v>
      </c>
      <c r="EL293" s="398">
        <f t="shared" si="362"/>
        <v>870.11267605633793</v>
      </c>
      <c r="EM293" s="398">
        <f t="shared" si="363"/>
        <v>556.75917926565876</v>
      </c>
      <c r="EN293" s="398">
        <f t="shared" si="364"/>
        <v>1832.8167237340058</v>
      </c>
      <c r="EO293" s="398" t="str">
        <f t="shared" si="365"/>
        <v/>
      </c>
      <c r="EP293" s="398">
        <f t="shared" si="366"/>
        <v>117.42031592557197</v>
      </c>
      <c r="EQ293" s="398">
        <f t="shared" si="367"/>
        <v>256.57968407442797</v>
      </c>
      <c r="ER293" s="398" t="str">
        <f t="shared" si="368"/>
        <v/>
      </c>
      <c r="ES293" s="398" t="str">
        <f t="shared" si="369"/>
        <v/>
      </c>
      <c r="ET293" s="398">
        <f t="shared" si="370"/>
        <v>2200.2408207343415</v>
      </c>
      <c r="EU293" s="172">
        <f t="shared" si="371"/>
        <v>23786.984357909863</v>
      </c>
      <c r="EV293" s="57">
        <f t="shared" si="372"/>
        <v>557.29437586667973</v>
      </c>
      <c r="EW293" s="57">
        <f t="shared" si="373"/>
        <v>22.25352112676056</v>
      </c>
      <c r="EX293" s="57">
        <f t="shared" si="374"/>
        <v>45.81437393669276</v>
      </c>
      <c r="EY293" s="57">
        <f t="shared" si="375"/>
        <v>91.462484342232926</v>
      </c>
      <c r="EZ293" s="57" t="str">
        <f t="shared" si="376"/>
        <v/>
      </c>
      <c r="FA293" s="57">
        <f t="shared" si="377"/>
        <v>6.3078332487548741</v>
      </c>
      <c r="FB293" s="57">
        <f t="shared" si="378"/>
        <v>4.2050455376349909</v>
      </c>
      <c r="FC293" s="57" t="str">
        <f t="shared" si="379"/>
        <v/>
      </c>
      <c r="FD293" s="57" t="str">
        <f t="shared" si="380"/>
        <v/>
      </c>
      <c r="FE293" s="57">
        <f t="shared" si="381"/>
        <v>45.808479485967304</v>
      </c>
      <c r="FF293" s="56">
        <f t="shared" si="382"/>
        <v>670.94418971341941</v>
      </c>
      <c r="FG293" s="59">
        <f t="shared" si="383"/>
        <v>77.06669353768207</v>
      </c>
      <c r="FH293" s="59">
        <f t="shared" si="384"/>
        <v>3.0773777146831756</v>
      </c>
      <c r="FI293" s="59">
        <f t="shared" si="385"/>
        <v>6.3355427018422423</v>
      </c>
      <c r="FJ293" s="59">
        <f t="shared" si="386"/>
        <v>12.648093281106712</v>
      </c>
      <c r="FK293" s="59" t="str">
        <f t="shared" si="387"/>
        <v/>
      </c>
      <c r="FL293" s="59">
        <f t="shared" si="388"/>
        <v>0.87229276468579975</v>
      </c>
      <c r="FM293" s="59">
        <f t="shared" si="389"/>
        <v>0.58325827599595548</v>
      </c>
      <c r="FN293" s="59" t="str">
        <f t="shared" si="390"/>
        <v/>
      </c>
      <c r="FO293" s="59" t="str">
        <f t="shared" si="391"/>
        <v/>
      </c>
      <c r="FP293" s="59">
        <f t="shared" si="392"/>
        <v>6.3538372014892053</v>
      </c>
      <c r="FQ293" s="66">
        <f t="shared" si="393"/>
        <v>93.062904522514842</v>
      </c>
      <c r="FR293" s="331">
        <f t="shared" si="413"/>
        <v>0.15060510961068443</v>
      </c>
      <c r="FS293" s="331">
        <f t="shared" si="394"/>
        <v>0.15060510961068443</v>
      </c>
      <c r="FT293" s="400">
        <f t="shared" si="395"/>
        <v>0</v>
      </c>
      <c r="FU293" s="400">
        <f t="shared" si="396"/>
        <v>1</v>
      </c>
      <c r="FV293" s="400">
        <f t="shared" si="397"/>
        <v>0</v>
      </c>
      <c r="FW293" s="402">
        <f t="shared" si="398"/>
        <v>0</v>
      </c>
      <c r="FX293" s="222">
        <f t="shared" si="399"/>
        <v>77.06669353768207</v>
      </c>
      <c r="FY293" s="222">
        <f t="shared" si="400"/>
        <v>0</v>
      </c>
      <c r="FZ293" s="222">
        <f t="shared" si="401"/>
        <v>0</v>
      </c>
      <c r="GA293" s="221">
        <f t="shared" si="402"/>
        <v>93.062904522514842</v>
      </c>
      <c r="GB293" s="222">
        <f t="shared" si="403"/>
        <v>0</v>
      </c>
      <c r="GC293" s="222">
        <f t="shared" si="404"/>
        <v>0</v>
      </c>
      <c r="GD293" s="222">
        <f t="shared" si="405"/>
        <v>0</v>
      </c>
      <c r="GE293" s="222">
        <f t="shared" si="406"/>
        <v>0</v>
      </c>
      <c r="GF293" s="222">
        <f t="shared" si="407"/>
        <v>0</v>
      </c>
      <c r="GG293" s="398">
        <f t="shared" si="408"/>
        <v>0</v>
      </c>
      <c r="GH293" s="399">
        <f t="shared" si="409"/>
        <v>0</v>
      </c>
      <c r="GI293" s="398" t="str">
        <f t="shared" si="410"/>
        <v>Na</v>
      </c>
      <c r="GJ293" s="398" t="str">
        <f t="shared" si="411"/>
        <v>Cl</v>
      </c>
    </row>
    <row r="294" spans="1:192">
      <c r="A294" s="402">
        <f t="shared" si="338"/>
        <v>289</v>
      </c>
      <c r="B294" s="2" t="s">
        <v>142</v>
      </c>
      <c r="C294" s="328" t="s">
        <v>234</v>
      </c>
      <c r="D294" s="328"/>
      <c r="E294" s="328"/>
      <c r="F294" s="400">
        <v>3526540</v>
      </c>
      <c r="G294" s="400">
        <v>5572780</v>
      </c>
      <c r="H294" s="409">
        <f t="shared" si="339"/>
        <v>526454.95400000003</v>
      </c>
      <c r="I294" s="405">
        <f t="shared" si="340"/>
        <v>5570990.6780000003</v>
      </c>
      <c r="J294" s="377">
        <v>150</v>
      </c>
      <c r="K294" s="377" t="s">
        <v>1356</v>
      </c>
      <c r="L294" s="407">
        <v>406</v>
      </c>
      <c r="M294" s="378"/>
      <c r="O294" s="377">
        <v>150</v>
      </c>
      <c r="P294" s="377"/>
      <c r="Q294" s="116" t="s">
        <v>1365</v>
      </c>
      <c r="R294" s="64" t="s">
        <v>2887</v>
      </c>
      <c r="S294" s="382" t="s">
        <v>1347</v>
      </c>
      <c r="T294" s="499" t="str">
        <f t="shared" si="341"/>
        <v>-</v>
      </c>
      <c r="U294" s="499" t="str">
        <f t="shared" si="342"/>
        <v>-</v>
      </c>
      <c r="V294" s="499" t="str">
        <f t="shared" si="343"/>
        <v>B</v>
      </c>
      <c r="W294" s="499" t="str">
        <f t="shared" si="412"/>
        <v>A</v>
      </c>
      <c r="X294" s="529" t="str">
        <f t="shared" si="337"/>
        <v>Na</v>
      </c>
      <c r="Y294" s="530" t="str">
        <f t="shared" si="336"/>
        <v>Cl</v>
      </c>
      <c r="Z294" s="119" t="s">
        <v>1479</v>
      </c>
      <c r="AA294" s="51">
        <v>18443</v>
      </c>
      <c r="AB294" s="275">
        <v>3</v>
      </c>
      <c r="AC294" s="277" t="s">
        <v>722</v>
      </c>
      <c r="AD294" s="277" t="s">
        <v>1706</v>
      </c>
      <c r="AE294" s="125" t="s">
        <v>2730</v>
      </c>
      <c r="AF294" s="283">
        <v>16</v>
      </c>
      <c r="AG294" s="153"/>
      <c r="AH294" s="275">
        <v>6.4</v>
      </c>
      <c r="AI294" s="274"/>
      <c r="AJ294" s="287">
        <v>1.0289999999999999</v>
      </c>
      <c r="AK294" s="274">
        <v>20</v>
      </c>
      <c r="AL294" s="275"/>
      <c r="AM294" s="393">
        <v>2.5</v>
      </c>
      <c r="AN294" s="64"/>
      <c r="AO294" s="64"/>
      <c r="AP294" s="64"/>
      <c r="AQ294" s="64"/>
      <c r="AR294" s="310">
        <v>40739.1</v>
      </c>
      <c r="AS294" s="507">
        <f t="shared" si="414"/>
        <v>42445.4</v>
      </c>
      <c r="AT294" s="509">
        <f t="shared" si="415"/>
        <v>0.10873826810313561</v>
      </c>
      <c r="AU294" s="117">
        <v>12356</v>
      </c>
      <c r="AV294" s="117">
        <v>523.20000000000005</v>
      </c>
      <c r="AW294" s="300">
        <v>1683</v>
      </c>
      <c r="AX294" s="303">
        <v>21749</v>
      </c>
      <c r="AY294" s="300">
        <v>1836</v>
      </c>
      <c r="AZ294" s="317">
        <v>1899</v>
      </c>
      <c r="BA294" s="149"/>
      <c r="BB294" s="303">
        <v>617.9</v>
      </c>
      <c r="BC294" s="301">
        <v>1683</v>
      </c>
      <c r="BD294" s="303">
        <v>0</v>
      </c>
      <c r="BE294" s="301">
        <v>73.099999999999994</v>
      </c>
      <c r="BF294" s="301">
        <v>1.9</v>
      </c>
      <c r="BG294" s="303"/>
      <c r="BH294" s="303"/>
      <c r="BI294" s="149"/>
      <c r="BJ294" s="300">
        <v>0</v>
      </c>
      <c r="BK294" s="303">
        <v>0</v>
      </c>
      <c r="BL294" s="303"/>
      <c r="BM294" s="301">
        <v>23.3</v>
      </c>
      <c r="BN294" s="139"/>
      <c r="BO294" s="149"/>
      <c r="BP294" s="300"/>
      <c r="BQ294" s="149"/>
      <c r="BR294" s="149"/>
      <c r="BS294" s="149"/>
      <c r="BT294" s="138"/>
      <c r="BU294" s="149"/>
      <c r="BV294" s="149"/>
      <c r="BW294" s="149"/>
      <c r="BX294" s="149"/>
      <c r="BY294" s="138"/>
      <c r="BZ294" s="138"/>
      <c r="CA294" s="149"/>
      <c r="CB294" s="149"/>
      <c r="CC294" s="149"/>
      <c r="CD294" s="138"/>
      <c r="CE294" s="149"/>
      <c r="CF294" s="149"/>
      <c r="CG294" s="149"/>
      <c r="CH294" s="149"/>
      <c r="CI294" s="149"/>
      <c r="CJ294" s="149"/>
      <c r="CK294" s="149"/>
      <c r="CL294" s="139"/>
      <c r="CM294" s="149"/>
      <c r="CN294" s="303">
        <v>1691</v>
      </c>
      <c r="CO294" s="2"/>
      <c r="CP294" s="2"/>
      <c r="CQ294" s="60"/>
      <c r="CR294" s="2"/>
      <c r="CS294" s="2"/>
      <c r="CT294" s="2"/>
      <c r="CU294" s="2"/>
      <c r="CV294" s="2"/>
      <c r="CW294" s="2"/>
      <c r="CX294" s="2"/>
      <c r="CY294" s="2"/>
      <c r="CZ294" s="2"/>
      <c r="DA294" s="60"/>
      <c r="DB294" s="138"/>
      <c r="DC294" s="138"/>
      <c r="DD294" s="149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9"/>
      <c r="DT294" s="402">
        <f t="shared" si="344"/>
        <v>0</v>
      </c>
      <c r="DU294" s="100">
        <f t="shared" si="345"/>
        <v>0</v>
      </c>
      <c r="DV294" s="100">
        <f t="shared" si="346"/>
        <v>0</v>
      </c>
      <c r="DW294" s="100">
        <f t="shared" si="347"/>
        <v>0</v>
      </c>
      <c r="DX294" s="100">
        <f t="shared" si="348"/>
        <v>1</v>
      </c>
      <c r="DY294" s="229">
        <f t="shared" si="349"/>
        <v>0</v>
      </c>
      <c r="DZ294" s="100">
        <f t="shared" si="350"/>
        <v>1</v>
      </c>
      <c r="EA294" s="400">
        <f t="shared" si="351"/>
        <v>0</v>
      </c>
      <c r="EB294" s="402">
        <f t="shared" si="352"/>
        <v>0</v>
      </c>
      <c r="EC294" s="19">
        <f t="shared" si="353"/>
        <v>0</v>
      </c>
      <c r="ED294" s="19">
        <f t="shared" si="354"/>
        <v>0</v>
      </c>
      <c r="EE294" s="19">
        <f t="shared" si="355"/>
        <v>1</v>
      </c>
      <c r="EF294" s="402">
        <f t="shared" si="356"/>
        <v>0</v>
      </c>
      <c r="EG294" s="400">
        <f t="shared" si="357"/>
        <v>0</v>
      </c>
      <c r="EH294" s="400">
        <f t="shared" si="358"/>
        <v>1</v>
      </c>
      <c r="EI294" s="402">
        <f t="shared" si="359"/>
        <v>0</v>
      </c>
      <c r="EJ294" s="229">
        <f t="shared" si="360"/>
        <v>3</v>
      </c>
      <c r="EK294" s="398">
        <f t="shared" si="361"/>
        <v>12356</v>
      </c>
      <c r="EL294" s="398">
        <f t="shared" si="362"/>
        <v>617.9</v>
      </c>
      <c r="EM294" s="398">
        <f t="shared" si="363"/>
        <v>523.20000000000005</v>
      </c>
      <c r="EN294" s="398">
        <f t="shared" si="364"/>
        <v>1683</v>
      </c>
      <c r="EO294" s="398">
        <f t="shared" si="365"/>
        <v>1.9</v>
      </c>
      <c r="EP294" s="398">
        <f t="shared" si="366"/>
        <v>73.099999999999994</v>
      </c>
      <c r="EQ294" s="398">
        <f t="shared" si="367"/>
        <v>1899</v>
      </c>
      <c r="ER294" s="398" t="str">
        <f t="shared" si="368"/>
        <v/>
      </c>
      <c r="ES294" s="398">
        <f t="shared" si="369"/>
        <v>0</v>
      </c>
      <c r="ET294" s="398">
        <f t="shared" si="370"/>
        <v>1836</v>
      </c>
      <c r="EU294" s="172">
        <f t="shared" si="371"/>
        <v>21749</v>
      </c>
      <c r="EV294" s="57">
        <f t="shared" si="372"/>
        <v>537.45574124176812</v>
      </c>
      <c r="EW294" s="57">
        <f t="shared" si="373"/>
        <v>15.803069053708439</v>
      </c>
      <c r="EX294" s="57">
        <f t="shared" si="374"/>
        <v>43.052869779880687</v>
      </c>
      <c r="EY294" s="57">
        <f t="shared" si="375"/>
        <v>83.986226857627614</v>
      </c>
      <c r="EZ294" s="57">
        <f t="shared" si="376"/>
        <v>6.9286170115780824E-2</v>
      </c>
      <c r="FA294" s="57">
        <f t="shared" si="377"/>
        <v>3.9269406392694064</v>
      </c>
      <c r="FB294" s="57">
        <f t="shared" si="378"/>
        <v>31.122423058454107</v>
      </c>
      <c r="FC294" s="57" t="str">
        <f t="shared" si="379"/>
        <v/>
      </c>
      <c r="FD294" s="57">
        <f t="shared" si="380"/>
        <v>0</v>
      </c>
      <c r="FE294" s="57">
        <f t="shared" si="381"/>
        <v>38.225074066285941</v>
      </c>
      <c r="FF294" s="56">
        <f t="shared" si="382"/>
        <v>613.46007390065711</v>
      </c>
      <c r="FG294" s="59">
        <f t="shared" si="383"/>
        <v>78.541626289041801</v>
      </c>
      <c r="FH294" s="59">
        <f t="shared" si="384"/>
        <v>2.3093971253680423</v>
      </c>
      <c r="FI294" s="59">
        <f t="shared" si="385"/>
        <v>6.2915737044868001</v>
      </c>
      <c r="FJ294" s="59">
        <f t="shared" si="386"/>
        <v>12.273410324053369</v>
      </c>
      <c r="FK294" s="59">
        <f t="shared" si="387"/>
        <v>1.0125202993756247E-2</v>
      </c>
      <c r="FL294" s="59">
        <f t="shared" si="388"/>
        <v>0.5738673540562399</v>
      </c>
      <c r="FM294" s="59">
        <f t="shared" si="389"/>
        <v>4.5580079042938006</v>
      </c>
      <c r="FN294" s="59" t="str">
        <f t="shared" si="390"/>
        <v/>
      </c>
      <c r="FO294" s="59">
        <f t="shared" si="391"/>
        <v>0</v>
      </c>
      <c r="FP294" s="59">
        <f t="shared" si="392"/>
        <v>5.5982205951351638</v>
      </c>
      <c r="FQ294" s="66">
        <f t="shared" si="393"/>
        <v>89.843771500571052</v>
      </c>
      <c r="FR294" s="331">
        <f t="shared" si="413"/>
        <v>0.10873826810313561</v>
      </c>
      <c r="FS294" s="331">
        <f t="shared" si="394"/>
        <v>0.10873826810313561</v>
      </c>
      <c r="FT294" s="400">
        <f t="shared" si="395"/>
        <v>0</v>
      </c>
      <c r="FU294" s="400">
        <f t="shared" si="396"/>
        <v>1</v>
      </c>
      <c r="FV294" s="400">
        <f t="shared" si="397"/>
        <v>0</v>
      </c>
      <c r="FW294" s="402">
        <f t="shared" si="398"/>
        <v>0</v>
      </c>
      <c r="FX294" s="222">
        <f t="shared" si="399"/>
        <v>78.541626289041801</v>
      </c>
      <c r="FY294" s="222">
        <f t="shared" si="400"/>
        <v>0</v>
      </c>
      <c r="FZ294" s="222">
        <f t="shared" si="401"/>
        <v>0</v>
      </c>
      <c r="GA294" s="221">
        <f t="shared" si="402"/>
        <v>89.843771500571052</v>
      </c>
      <c r="GB294" s="222">
        <f t="shared" si="403"/>
        <v>0</v>
      </c>
      <c r="GC294" s="222">
        <f t="shared" si="404"/>
        <v>0</v>
      </c>
      <c r="GD294" s="222">
        <f t="shared" si="405"/>
        <v>0</v>
      </c>
      <c r="GE294" s="222">
        <f t="shared" si="406"/>
        <v>0</v>
      </c>
      <c r="GF294" s="222">
        <f t="shared" si="407"/>
        <v>0</v>
      </c>
      <c r="GG294" s="398">
        <f t="shared" si="408"/>
        <v>0</v>
      </c>
      <c r="GH294" s="399">
        <f t="shared" si="409"/>
        <v>0</v>
      </c>
      <c r="GI294" s="398" t="str">
        <f t="shared" si="410"/>
        <v>Na</v>
      </c>
      <c r="GJ294" s="398" t="str">
        <f t="shared" si="411"/>
        <v>Cl</v>
      </c>
    </row>
    <row r="295" spans="1:192">
      <c r="A295" s="402">
        <f t="shared" si="338"/>
        <v>290</v>
      </c>
      <c r="B295" s="2" t="s">
        <v>142</v>
      </c>
      <c r="C295" s="328" t="s">
        <v>234</v>
      </c>
      <c r="D295" s="328"/>
      <c r="E295" s="328"/>
      <c r="F295" s="400">
        <v>3526540</v>
      </c>
      <c r="G295" s="400">
        <v>5572780</v>
      </c>
      <c r="H295" s="409">
        <f t="shared" si="339"/>
        <v>526454.95400000003</v>
      </c>
      <c r="I295" s="405">
        <f t="shared" si="340"/>
        <v>5570990.6780000003</v>
      </c>
      <c r="J295" s="377">
        <v>150</v>
      </c>
      <c r="K295" s="377" t="s">
        <v>1356</v>
      </c>
      <c r="L295" s="407">
        <v>406</v>
      </c>
      <c r="M295" s="378"/>
      <c r="O295" s="377">
        <v>150</v>
      </c>
      <c r="P295" s="377"/>
      <c r="Q295" s="116" t="s">
        <v>1365</v>
      </c>
      <c r="R295" s="64" t="s">
        <v>2887</v>
      </c>
      <c r="S295" s="382" t="s">
        <v>1347</v>
      </c>
      <c r="T295" s="499" t="str">
        <f t="shared" si="341"/>
        <v>-</v>
      </c>
      <c r="U295" s="499" t="str">
        <f t="shared" si="342"/>
        <v>-</v>
      </c>
      <c r="V295" s="499" t="str">
        <f t="shared" si="343"/>
        <v>B</v>
      </c>
      <c r="W295" s="499" t="str">
        <f t="shared" si="412"/>
        <v>A</v>
      </c>
      <c r="X295" s="529" t="str">
        <f t="shared" si="337"/>
        <v>Na</v>
      </c>
      <c r="Y295" s="530" t="str">
        <f t="shared" si="336"/>
        <v>Cl</v>
      </c>
      <c r="Z295" s="119"/>
      <c r="AA295" s="51">
        <v>20999</v>
      </c>
      <c r="AB295" s="281">
        <v>4</v>
      </c>
      <c r="AC295" s="276" t="s">
        <v>722</v>
      </c>
      <c r="AD295" s="277" t="s">
        <v>1705</v>
      </c>
      <c r="AE295" s="295"/>
      <c r="AF295" s="283">
        <v>16</v>
      </c>
      <c r="AG295" s="153"/>
      <c r="AH295" s="283">
        <v>6.2</v>
      </c>
      <c r="AI295" s="274"/>
      <c r="AJ295" s="275">
        <v>1.0286</v>
      </c>
      <c r="AK295" s="275">
        <v>20</v>
      </c>
      <c r="AL295" s="275"/>
      <c r="AM295" s="275"/>
      <c r="AN295" s="64"/>
      <c r="AO295" s="64"/>
      <c r="AP295" s="64"/>
      <c r="AQ295" s="64"/>
      <c r="AR295" s="310">
        <v>40198.800000000003</v>
      </c>
      <c r="AS295" s="507">
        <f t="shared" si="414"/>
        <v>40216.43</v>
      </c>
      <c r="AT295" s="509">
        <f t="shared" si="415"/>
        <v>0.10103306914428908</v>
      </c>
      <c r="AU295" s="303">
        <v>12167</v>
      </c>
      <c r="AV295" s="303">
        <v>516</v>
      </c>
      <c r="AW295" s="300">
        <v>1680</v>
      </c>
      <c r="AX295" s="300">
        <v>21360</v>
      </c>
      <c r="AY295" s="300">
        <v>1823</v>
      </c>
      <c r="AZ295" s="317">
        <v>1996</v>
      </c>
      <c r="BA295" s="149"/>
      <c r="BB295" s="303">
        <v>576.5</v>
      </c>
      <c r="BC295" s="303"/>
      <c r="BD295" s="303">
        <v>0.6</v>
      </c>
      <c r="BE295" s="303">
        <v>77.3</v>
      </c>
      <c r="BF295" s="303">
        <v>2.4</v>
      </c>
      <c r="BG295" s="303"/>
      <c r="BH295" s="300"/>
      <c r="BI295" s="149"/>
      <c r="BJ295" s="300">
        <v>0</v>
      </c>
      <c r="BK295" s="300">
        <v>0</v>
      </c>
      <c r="BL295" s="303"/>
      <c r="BM295" s="303">
        <v>17.63</v>
      </c>
      <c r="BN295" s="139"/>
      <c r="BO295" s="149"/>
      <c r="BP295" s="300"/>
      <c r="BQ295" s="149"/>
      <c r="BR295" s="149"/>
      <c r="BS295" s="149"/>
      <c r="BT295" s="138"/>
      <c r="BU295" s="149"/>
      <c r="BV295" s="149"/>
      <c r="BW295" s="149"/>
      <c r="BX295" s="149"/>
      <c r="BY295" s="138"/>
      <c r="BZ295" s="138"/>
      <c r="CA295" s="149"/>
      <c r="CB295" s="149"/>
      <c r="CC295" s="149"/>
      <c r="CD295" s="138"/>
      <c r="CE295" s="149"/>
      <c r="CF295" s="149"/>
      <c r="CG295" s="149"/>
      <c r="CH295" s="149"/>
      <c r="CI295" s="149"/>
      <c r="CJ295" s="149"/>
      <c r="CK295" s="149"/>
      <c r="CL295" s="139"/>
      <c r="CM295" s="149"/>
      <c r="CN295" s="303">
        <v>1383</v>
      </c>
      <c r="CO295" s="2"/>
      <c r="CP295" s="2"/>
      <c r="CQ295" s="60"/>
      <c r="CR295" s="2"/>
      <c r="CS295" s="2"/>
      <c r="CT295" s="2"/>
      <c r="CU295" s="2"/>
      <c r="CV295" s="2"/>
      <c r="CW295" s="2"/>
      <c r="CX295" s="2"/>
      <c r="CY295" s="2"/>
      <c r="CZ295" s="2"/>
      <c r="DA295" s="60"/>
      <c r="DB295" s="138"/>
      <c r="DC295" s="138"/>
      <c r="DD295" s="149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9"/>
      <c r="DT295" s="402">
        <f t="shared" si="344"/>
        <v>0</v>
      </c>
      <c r="DU295" s="100">
        <f t="shared" si="345"/>
        <v>0</v>
      </c>
      <c r="DV295" s="100">
        <f t="shared" si="346"/>
        <v>0</v>
      </c>
      <c r="DW295" s="100">
        <f t="shared" si="347"/>
        <v>0</v>
      </c>
      <c r="DX295" s="100">
        <f t="shared" si="348"/>
        <v>1</v>
      </c>
      <c r="DY295" s="229">
        <f t="shared" si="349"/>
        <v>0</v>
      </c>
      <c r="DZ295" s="100">
        <f t="shared" si="350"/>
        <v>1</v>
      </c>
      <c r="EA295" s="400">
        <f t="shared" si="351"/>
        <v>0</v>
      </c>
      <c r="EB295" s="402">
        <f t="shared" si="352"/>
        <v>0</v>
      </c>
      <c r="EC295" s="19">
        <f t="shared" si="353"/>
        <v>0</v>
      </c>
      <c r="ED295" s="19">
        <f t="shared" si="354"/>
        <v>0</v>
      </c>
      <c r="EE295" s="19">
        <f t="shared" si="355"/>
        <v>1</v>
      </c>
      <c r="EF295" s="402">
        <f t="shared" si="356"/>
        <v>0</v>
      </c>
      <c r="EG295" s="400">
        <f t="shared" si="357"/>
        <v>0</v>
      </c>
      <c r="EH295" s="400">
        <f t="shared" si="358"/>
        <v>1</v>
      </c>
      <c r="EI295" s="402">
        <f t="shared" si="359"/>
        <v>0</v>
      </c>
      <c r="EJ295" s="229">
        <f t="shared" si="360"/>
        <v>3</v>
      </c>
      <c r="EK295" s="398">
        <f t="shared" si="361"/>
        <v>12167</v>
      </c>
      <c r="EL295" s="398">
        <f t="shared" si="362"/>
        <v>576.5</v>
      </c>
      <c r="EM295" s="398">
        <f t="shared" si="363"/>
        <v>516</v>
      </c>
      <c r="EN295" s="398">
        <f t="shared" si="364"/>
        <v>1680</v>
      </c>
      <c r="EO295" s="398">
        <f t="shared" si="365"/>
        <v>2.4</v>
      </c>
      <c r="EP295" s="398">
        <f t="shared" si="366"/>
        <v>77.3</v>
      </c>
      <c r="EQ295" s="398">
        <f t="shared" si="367"/>
        <v>1996</v>
      </c>
      <c r="ER295" s="398" t="str">
        <f t="shared" si="368"/>
        <v/>
      </c>
      <c r="ES295" s="398">
        <f t="shared" si="369"/>
        <v>0</v>
      </c>
      <c r="ET295" s="398">
        <f t="shared" si="370"/>
        <v>1823</v>
      </c>
      <c r="EU295" s="172">
        <f t="shared" si="371"/>
        <v>21360</v>
      </c>
      <c r="EV295" s="57">
        <f t="shared" si="372"/>
        <v>529.23470408615992</v>
      </c>
      <c r="EW295" s="57">
        <f t="shared" si="373"/>
        <v>14.744245524296675</v>
      </c>
      <c r="EX295" s="57">
        <f t="shared" si="374"/>
        <v>42.460399094836454</v>
      </c>
      <c r="EY295" s="57">
        <f t="shared" si="375"/>
        <v>83.836518788362682</v>
      </c>
      <c r="EZ295" s="57">
        <f t="shared" si="376"/>
        <v>8.7519372777828411E-2</v>
      </c>
      <c r="FA295" s="57">
        <f t="shared" si="377"/>
        <v>4.1525651356432984</v>
      </c>
      <c r="FB295" s="57">
        <f t="shared" si="378"/>
        <v>32.71214135053944</v>
      </c>
      <c r="FC295" s="57" t="str">
        <f t="shared" si="379"/>
        <v/>
      </c>
      <c r="FD295" s="57">
        <f t="shared" si="380"/>
        <v>0</v>
      </c>
      <c r="FE295" s="57">
        <f t="shared" si="381"/>
        <v>37.954417223768665</v>
      </c>
      <c r="FF295" s="56">
        <f t="shared" si="382"/>
        <v>602.48780075028901</v>
      </c>
      <c r="FG295" s="59">
        <f t="shared" si="383"/>
        <v>78.461406659887317</v>
      </c>
      <c r="FH295" s="59">
        <f t="shared" si="384"/>
        <v>2.1859001971018288</v>
      </c>
      <c r="FI295" s="59">
        <f t="shared" si="385"/>
        <v>6.2949436508961485</v>
      </c>
      <c r="FJ295" s="59">
        <f t="shared" si="386"/>
        <v>12.429138041809356</v>
      </c>
      <c r="FK295" s="59">
        <f t="shared" si="387"/>
        <v>1.2975137580965457E-2</v>
      </c>
      <c r="FL295" s="59">
        <f t="shared" si="388"/>
        <v>0.61563631272437458</v>
      </c>
      <c r="FM295" s="59">
        <f t="shared" si="389"/>
        <v>4.85953049213866</v>
      </c>
      <c r="FN295" s="59" t="str">
        <f t="shared" si="390"/>
        <v/>
      </c>
      <c r="FO295" s="59">
        <f t="shared" si="391"/>
        <v>0</v>
      </c>
      <c r="FP295" s="59">
        <f t="shared" si="392"/>
        <v>5.6382933123763559</v>
      </c>
      <c r="FQ295" s="66">
        <f t="shared" si="393"/>
        <v>89.502176195484978</v>
      </c>
      <c r="FR295" s="331">
        <f t="shared" si="413"/>
        <v>0.10103306914428908</v>
      </c>
      <c r="FS295" s="331">
        <f t="shared" si="394"/>
        <v>0.10103306914428908</v>
      </c>
      <c r="FT295" s="400">
        <f t="shared" si="395"/>
        <v>0</v>
      </c>
      <c r="FU295" s="400">
        <f t="shared" si="396"/>
        <v>1</v>
      </c>
      <c r="FV295" s="400">
        <f t="shared" si="397"/>
        <v>0</v>
      </c>
      <c r="FW295" s="402">
        <f t="shared" si="398"/>
        <v>0</v>
      </c>
      <c r="FX295" s="222">
        <f t="shared" si="399"/>
        <v>78.461406659887317</v>
      </c>
      <c r="FY295" s="222">
        <f t="shared" si="400"/>
        <v>0</v>
      </c>
      <c r="FZ295" s="222">
        <f t="shared" si="401"/>
        <v>0</v>
      </c>
      <c r="GA295" s="221">
        <f t="shared" si="402"/>
        <v>89.502176195484978</v>
      </c>
      <c r="GB295" s="222">
        <f t="shared" si="403"/>
        <v>0</v>
      </c>
      <c r="GC295" s="222">
        <f t="shared" si="404"/>
        <v>0</v>
      </c>
      <c r="GD295" s="222">
        <f t="shared" si="405"/>
        <v>0</v>
      </c>
      <c r="GE295" s="222">
        <f t="shared" si="406"/>
        <v>0</v>
      </c>
      <c r="GF295" s="222">
        <f t="shared" si="407"/>
        <v>0</v>
      </c>
      <c r="GG295" s="398">
        <f t="shared" si="408"/>
        <v>0</v>
      </c>
      <c r="GH295" s="399">
        <f t="shared" si="409"/>
        <v>0</v>
      </c>
      <c r="GI295" s="398" t="str">
        <f t="shared" si="410"/>
        <v>Na</v>
      </c>
      <c r="GJ295" s="398" t="str">
        <f t="shared" si="411"/>
        <v>Cl</v>
      </c>
    </row>
    <row r="296" spans="1:192">
      <c r="A296" s="402">
        <f t="shared" si="338"/>
        <v>291</v>
      </c>
      <c r="B296" s="64" t="s">
        <v>142</v>
      </c>
      <c r="C296" s="328" t="s">
        <v>730</v>
      </c>
      <c r="D296" s="328" t="s">
        <v>995</v>
      </c>
      <c r="E296" s="328"/>
      <c r="F296" s="558">
        <v>3526180</v>
      </c>
      <c r="G296" s="558">
        <v>5572420</v>
      </c>
      <c r="H296" s="409">
        <f t="shared" si="339"/>
        <v>526095.098</v>
      </c>
      <c r="I296" s="405">
        <f t="shared" si="340"/>
        <v>5570630.8220000006</v>
      </c>
      <c r="J296" s="400">
        <v>149</v>
      </c>
      <c r="K296" s="400" t="s">
        <v>1356</v>
      </c>
      <c r="L296" s="19">
        <v>122</v>
      </c>
      <c r="Q296" s="381" t="s">
        <v>1361</v>
      </c>
      <c r="R296" s="399" t="s">
        <v>2932</v>
      </c>
      <c r="S296" s="399" t="s">
        <v>1346</v>
      </c>
      <c r="T296" s="499" t="str">
        <f t="shared" si="341"/>
        <v>-</v>
      </c>
      <c r="U296" s="499" t="str">
        <f t="shared" si="342"/>
        <v>-</v>
      </c>
      <c r="V296" s="499" t="str">
        <f t="shared" si="343"/>
        <v>B</v>
      </c>
      <c r="W296" s="499" t="str">
        <f t="shared" si="412"/>
        <v>A</v>
      </c>
      <c r="X296" s="529" t="str">
        <f t="shared" si="337"/>
        <v>Na</v>
      </c>
      <c r="Y296" s="530" t="str">
        <f t="shared" si="336"/>
        <v>Cl</v>
      </c>
      <c r="AA296" s="177">
        <v>25892</v>
      </c>
      <c r="AB296" s="284">
        <v>1</v>
      </c>
      <c r="AC296" s="288" t="s">
        <v>507</v>
      </c>
      <c r="AD296" s="277" t="s">
        <v>1707</v>
      </c>
      <c r="AE296" s="413"/>
      <c r="AF296" s="275">
        <v>12.5</v>
      </c>
      <c r="AG296" s="284"/>
      <c r="AH296" s="275">
        <v>5.9</v>
      </c>
      <c r="AI296" s="274"/>
      <c r="AJ296" s="153"/>
      <c r="AK296" s="153"/>
      <c r="AL296" s="153"/>
      <c r="AM296" s="275">
        <v>3.3</v>
      </c>
      <c r="AN296" s="153"/>
      <c r="AO296" s="64"/>
      <c r="AP296" s="64"/>
      <c r="AQ296" s="153"/>
      <c r="AR296" s="310">
        <f>SUM(AU296:BK296)</f>
        <v>26413.9</v>
      </c>
      <c r="AS296" s="507">
        <f t="shared" si="414"/>
        <v>26437.300000000003</v>
      </c>
      <c r="AT296" s="509">
        <f t="shared" si="415"/>
        <v>9.9736370574608399E-4</v>
      </c>
      <c r="AU296" s="303">
        <v>7287.3</v>
      </c>
      <c r="AV296" s="303">
        <v>734</v>
      </c>
      <c r="AW296" s="303">
        <v>1106</v>
      </c>
      <c r="AX296" s="303">
        <v>14420</v>
      </c>
      <c r="AY296" s="303">
        <v>1060</v>
      </c>
      <c r="AZ296" s="317">
        <v>1208.2</v>
      </c>
      <c r="BA296" s="149"/>
      <c r="BB296" s="303">
        <v>570.9</v>
      </c>
      <c r="BC296" s="149"/>
      <c r="BD296" s="303">
        <v>0</v>
      </c>
      <c r="BE296" s="301">
        <v>27</v>
      </c>
      <c r="BF296" s="149"/>
      <c r="BG296" s="303"/>
      <c r="BH296" s="149"/>
      <c r="BI296" s="149"/>
      <c r="BJ296" s="303">
        <v>0.5</v>
      </c>
      <c r="BK296" s="303">
        <v>0</v>
      </c>
      <c r="BL296" s="303"/>
      <c r="BM296" s="303">
        <v>23.4</v>
      </c>
      <c r="BN296" s="139"/>
      <c r="BO296" s="149"/>
      <c r="BP296" s="149"/>
      <c r="BQ296" s="305"/>
      <c r="BR296" s="149"/>
      <c r="BS296" s="149"/>
      <c r="BT296" s="138"/>
      <c r="BU296" s="149"/>
      <c r="BV296" s="149"/>
      <c r="BW296" s="149"/>
      <c r="BX296" s="149"/>
      <c r="BY296" s="138"/>
      <c r="BZ296" s="138"/>
      <c r="CA296" s="149"/>
      <c r="CB296" s="149"/>
      <c r="CC296" s="149"/>
      <c r="CD296" s="138"/>
      <c r="CE296" s="149"/>
      <c r="CF296" s="149"/>
      <c r="CG296" s="149"/>
      <c r="CH296" s="305"/>
      <c r="CI296" s="149"/>
      <c r="CJ296" s="305"/>
      <c r="CK296" s="305"/>
      <c r="CL296" s="139"/>
      <c r="CM296" s="303"/>
      <c r="CN296" s="303">
        <v>2178</v>
      </c>
      <c r="CO296" s="2"/>
      <c r="CP296" s="2"/>
      <c r="CQ296" s="60"/>
      <c r="DB296" s="241"/>
      <c r="DC296" s="241"/>
      <c r="DD296" s="149"/>
      <c r="DE296" s="241"/>
      <c r="DF296" s="138"/>
      <c r="DG296" s="241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9"/>
      <c r="DT296" s="402">
        <f t="shared" si="344"/>
        <v>1</v>
      </c>
      <c r="DU296" s="100">
        <f t="shared" si="345"/>
        <v>0</v>
      </c>
      <c r="DV296" s="100">
        <f t="shared" si="346"/>
        <v>0</v>
      </c>
      <c r="DW296" s="100">
        <f t="shared" si="347"/>
        <v>1</v>
      </c>
      <c r="DX296" s="100">
        <f t="shared" si="348"/>
        <v>0</v>
      </c>
      <c r="DY296" s="229">
        <f t="shared" si="349"/>
        <v>0</v>
      </c>
      <c r="DZ296" s="100">
        <f t="shared" si="350"/>
        <v>1</v>
      </c>
      <c r="EA296" s="400">
        <f t="shared" si="351"/>
        <v>0</v>
      </c>
      <c r="EB296" s="402">
        <f t="shared" si="352"/>
        <v>0</v>
      </c>
      <c r="EC296" s="19">
        <f t="shared" si="353"/>
        <v>0</v>
      </c>
      <c r="ED296" s="19">
        <f t="shared" si="354"/>
        <v>0</v>
      </c>
      <c r="EE296" s="19">
        <f t="shared" si="355"/>
        <v>1</v>
      </c>
      <c r="EF296" s="402">
        <f t="shared" si="356"/>
        <v>0</v>
      </c>
      <c r="EG296" s="400">
        <f t="shared" si="357"/>
        <v>0</v>
      </c>
      <c r="EH296" s="400">
        <f t="shared" si="358"/>
        <v>1</v>
      </c>
      <c r="EI296" s="402">
        <f t="shared" si="359"/>
        <v>0</v>
      </c>
      <c r="EJ296" s="229">
        <f t="shared" si="360"/>
        <v>3</v>
      </c>
      <c r="EK296" s="398">
        <f t="shared" si="361"/>
        <v>7287.3</v>
      </c>
      <c r="EL296" s="398">
        <f t="shared" si="362"/>
        <v>570.9</v>
      </c>
      <c r="EM296" s="398">
        <f t="shared" si="363"/>
        <v>734</v>
      </c>
      <c r="EN296" s="398">
        <f t="shared" si="364"/>
        <v>1106</v>
      </c>
      <c r="EO296" s="398" t="str">
        <f t="shared" si="365"/>
        <v/>
      </c>
      <c r="EP296" s="398">
        <f t="shared" si="366"/>
        <v>27</v>
      </c>
      <c r="EQ296" s="398">
        <f t="shared" si="367"/>
        <v>1208.2</v>
      </c>
      <c r="ER296" s="398" t="str">
        <f t="shared" si="368"/>
        <v/>
      </c>
      <c r="ES296" s="398">
        <f t="shared" si="369"/>
        <v>0.5</v>
      </c>
      <c r="ET296" s="398">
        <f t="shared" si="370"/>
        <v>1060</v>
      </c>
      <c r="EU296" s="172">
        <f t="shared" si="371"/>
        <v>14420</v>
      </c>
      <c r="EV296" s="57">
        <f t="shared" si="372"/>
        <v>316.97970404266238</v>
      </c>
      <c r="EW296" s="57">
        <f t="shared" si="373"/>
        <v>14.601023017902813</v>
      </c>
      <c r="EX296" s="57">
        <f t="shared" si="374"/>
        <v>60.399094836453408</v>
      </c>
      <c r="EY296" s="57">
        <f t="shared" si="375"/>
        <v>55.192374869005434</v>
      </c>
      <c r="EZ296" s="57" t="str">
        <f t="shared" si="376"/>
        <v/>
      </c>
      <c r="FA296" s="57">
        <f t="shared" si="377"/>
        <v>1.4504431909750202</v>
      </c>
      <c r="FB296" s="57">
        <f t="shared" si="378"/>
        <v>19.801006603067009</v>
      </c>
      <c r="FC296" s="57" t="str">
        <f t="shared" si="379"/>
        <v/>
      </c>
      <c r="FD296" s="57">
        <f t="shared" si="380"/>
        <v>8.0638788224801587E-3</v>
      </c>
      <c r="FE296" s="57">
        <f t="shared" si="381"/>
        <v>22.068942543716286</v>
      </c>
      <c r="FF296" s="56">
        <f t="shared" si="382"/>
        <v>406.73567822187113</v>
      </c>
      <c r="FG296" s="59">
        <f t="shared" si="383"/>
        <v>70.656198731531958</v>
      </c>
      <c r="FH296" s="59">
        <f t="shared" si="384"/>
        <v>3.2546335644813502</v>
      </c>
      <c r="FI296" s="59">
        <f t="shared" si="385"/>
        <v>13.463229328382251</v>
      </c>
      <c r="FJ296" s="59">
        <f t="shared" si="386"/>
        <v>12.30262807831002</v>
      </c>
      <c r="FK296" s="59" t="str">
        <f t="shared" si="387"/>
        <v/>
      </c>
      <c r="FL296" s="59">
        <f t="shared" si="388"/>
        <v>0.32331029729441352</v>
      </c>
      <c r="FM296" s="59">
        <f t="shared" si="389"/>
        <v>4.4138212875326222</v>
      </c>
      <c r="FN296" s="59" t="str">
        <f t="shared" si="390"/>
        <v/>
      </c>
      <c r="FO296" s="59">
        <f t="shared" si="391"/>
        <v>1.7975106377285609E-3</v>
      </c>
      <c r="FP296" s="59">
        <f t="shared" si="392"/>
        <v>4.9193644719911136</v>
      </c>
      <c r="FQ296" s="66">
        <f t="shared" si="393"/>
        <v>90.665016729838541</v>
      </c>
      <c r="FR296" s="331">
        <f t="shared" si="413"/>
        <v>9.9736370574608399E-4</v>
      </c>
      <c r="FS296" s="331">
        <f t="shared" si="394"/>
        <v>9.9736370574608399E-4</v>
      </c>
      <c r="FT296" s="400">
        <f t="shared" si="395"/>
        <v>0</v>
      </c>
      <c r="FU296" s="400">
        <f t="shared" si="396"/>
        <v>1</v>
      </c>
      <c r="FV296" s="400">
        <f t="shared" si="397"/>
        <v>0</v>
      </c>
      <c r="FW296" s="402">
        <f t="shared" si="398"/>
        <v>0</v>
      </c>
      <c r="FX296" s="222">
        <f t="shared" si="399"/>
        <v>70.656198731531958</v>
      </c>
      <c r="FY296" s="222">
        <f t="shared" si="400"/>
        <v>0</v>
      </c>
      <c r="FZ296" s="222">
        <f t="shared" si="401"/>
        <v>0</v>
      </c>
      <c r="GA296" s="221">
        <f t="shared" si="402"/>
        <v>90.665016729838541</v>
      </c>
      <c r="GB296" s="222">
        <f t="shared" si="403"/>
        <v>0</v>
      </c>
      <c r="GC296" s="222">
        <f t="shared" si="404"/>
        <v>0</v>
      </c>
      <c r="GD296" s="222">
        <f t="shared" si="405"/>
        <v>0</v>
      </c>
      <c r="GE296" s="222">
        <f t="shared" si="406"/>
        <v>0</v>
      </c>
      <c r="GF296" s="222">
        <f t="shared" si="407"/>
        <v>0</v>
      </c>
      <c r="GG296" s="398">
        <f t="shared" si="408"/>
        <v>0</v>
      </c>
      <c r="GH296" s="399">
        <f t="shared" si="409"/>
        <v>0</v>
      </c>
      <c r="GI296" s="398" t="str">
        <f t="shared" si="410"/>
        <v>Na</v>
      </c>
      <c r="GJ296" s="398" t="str">
        <f t="shared" si="411"/>
        <v>Cl</v>
      </c>
    </row>
    <row r="297" spans="1:192">
      <c r="A297" s="402">
        <f t="shared" si="338"/>
        <v>292</v>
      </c>
      <c r="B297" s="64" t="s">
        <v>142</v>
      </c>
      <c r="C297" s="328" t="s">
        <v>730</v>
      </c>
      <c r="D297" s="328" t="s">
        <v>995</v>
      </c>
      <c r="E297" s="328"/>
      <c r="F297" s="558">
        <v>3526180</v>
      </c>
      <c r="G297" s="558">
        <v>5572420</v>
      </c>
      <c r="H297" s="409">
        <f t="shared" si="339"/>
        <v>526095.098</v>
      </c>
      <c r="I297" s="405">
        <f t="shared" si="340"/>
        <v>5570630.8220000006</v>
      </c>
      <c r="J297" s="400">
        <v>149</v>
      </c>
      <c r="K297" s="400" t="s">
        <v>1356</v>
      </c>
      <c r="L297" s="19">
        <v>122</v>
      </c>
      <c r="Q297" s="381" t="s">
        <v>1361</v>
      </c>
      <c r="R297" s="399" t="s">
        <v>2932</v>
      </c>
      <c r="S297" s="399" t="s">
        <v>1346</v>
      </c>
      <c r="T297" s="499" t="str">
        <f t="shared" si="341"/>
        <v>-</v>
      </c>
      <c r="U297" s="499" t="str">
        <f t="shared" si="342"/>
        <v>-</v>
      </c>
      <c r="V297" s="499" t="str">
        <f t="shared" si="343"/>
        <v>-</v>
      </c>
      <c r="W297" s="499" t="str">
        <f t="shared" si="412"/>
        <v>-</v>
      </c>
      <c r="X297" s="529" t="str">
        <f t="shared" si="337"/>
        <v/>
      </c>
      <c r="Y297" s="530" t="str">
        <f t="shared" si="336"/>
        <v/>
      </c>
      <c r="AA297" s="177">
        <v>26918</v>
      </c>
      <c r="AB297" s="284">
        <v>2</v>
      </c>
      <c r="AC297" s="288"/>
      <c r="AD297" s="277" t="s">
        <v>1554</v>
      </c>
      <c r="AE297" s="61" t="s">
        <v>1454</v>
      </c>
      <c r="AF297" s="275" t="s">
        <v>3116</v>
      </c>
      <c r="AG297" s="284"/>
      <c r="AH297" s="275"/>
      <c r="AI297" s="274"/>
      <c r="AJ297" s="153"/>
      <c r="AK297" s="153"/>
      <c r="AL297" s="153"/>
      <c r="AM297" s="275"/>
      <c r="AN297" s="153"/>
      <c r="AO297" s="64"/>
      <c r="AP297" s="64"/>
      <c r="AQ297" s="153"/>
      <c r="AR297" s="310"/>
      <c r="AS297" s="508"/>
      <c r="AT297" s="511"/>
      <c r="AU297" s="304"/>
      <c r="AV297" s="304"/>
      <c r="AW297" s="304"/>
      <c r="AX297" s="304"/>
      <c r="AY297" s="304"/>
      <c r="AZ297" s="449"/>
      <c r="BA297" s="149"/>
      <c r="BB297" s="303"/>
      <c r="BC297" s="149"/>
      <c r="BD297" s="303"/>
      <c r="BE297" s="301"/>
      <c r="BF297" s="149"/>
      <c r="BG297" s="303"/>
      <c r="BH297" s="149"/>
      <c r="BI297" s="149"/>
      <c r="BJ297" s="303"/>
      <c r="BK297" s="303"/>
      <c r="BL297" s="303"/>
      <c r="BM297" s="303"/>
      <c r="BN297" s="139"/>
      <c r="BO297" s="149"/>
      <c r="BP297" s="149"/>
      <c r="BQ297" s="305"/>
      <c r="BR297" s="149"/>
      <c r="BS297" s="149"/>
      <c r="BT297" s="138"/>
      <c r="BU297" s="149"/>
      <c r="BV297" s="149"/>
      <c r="BW297" s="149"/>
      <c r="BX297" s="149"/>
      <c r="BY297" s="138"/>
      <c r="BZ297" s="138"/>
      <c r="CA297" s="149"/>
      <c r="CB297" s="149"/>
      <c r="CC297" s="149"/>
      <c r="CD297" s="138"/>
      <c r="CE297" s="149"/>
      <c r="CF297" s="149"/>
      <c r="CG297" s="149"/>
      <c r="CH297" s="305"/>
      <c r="CI297" s="149"/>
      <c r="CJ297" s="305"/>
      <c r="CK297" s="305"/>
      <c r="CL297" s="139"/>
      <c r="CM297" s="303"/>
      <c r="CN297" s="303" t="s">
        <v>3116</v>
      </c>
      <c r="CO297" s="2"/>
      <c r="CP297" s="2"/>
      <c r="CQ297" s="60"/>
      <c r="CR297" s="2">
        <v>5.6</v>
      </c>
      <c r="CS297" s="2">
        <v>94.4</v>
      </c>
      <c r="CT297" s="2"/>
      <c r="CU297" s="2"/>
      <c r="CV297" s="2"/>
      <c r="CW297" s="2"/>
      <c r="CX297" s="2">
        <v>0</v>
      </c>
      <c r="CY297" s="2">
        <v>0</v>
      </c>
      <c r="CZ297" s="2"/>
      <c r="DA297" s="60"/>
      <c r="DB297" s="138"/>
      <c r="DC297" s="138"/>
      <c r="DD297" s="149"/>
      <c r="DE297" s="138">
        <v>-5.5</v>
      </c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9"/>
      <c r="DT297" s="402">
        <f t="shared" si="344"/>
        <v>0</v>
      </c>
      <c r="DU297" s="100">
        <f t="shared" si="345"/>
        <v>0</v>
      </c>
      <c r="DV297" s="100">
        <f t="shared" si="346"/>
        <v>0</v>
      </c>
      <c r="DW297" s="100">
        <f t="shared" si="347"/>
        <v>1</v>
      </c>
      <c r="DX297" s="100">
        <f t="shared" si="348"/>
        <v>0</v>
      </c>
      <c r="DY297" s="229">
        <f t="shared" si="349"/>
        <v>0</v>
      </c>
      <c r="DZ297" s="100">
        <f t="shared" si="350"/>
        <v>0</v>
      </c>
      <c r="EA297" s="400">
        <f t="shared" si="351"/>
        <v>0</v>
      </c>
      <c r="EB297" s="402">
        <f t="shared" si="352"/>
        <v>1</v>
      </c>
      <c r="EC297" s="19">
        <f t="shared" si="353"/>
        <v>0</v>
      </c>
      <c r="ED297" s="19">
        <f t="shared" si="354"/>
        <v>0</v>
      </c>
      <c r="EE297" s="19">
        <f t="shared" si="355"/>
        <v>0</v>
      </c>
      <c r="EF297" s="402">
        <f t="shared" si="356"/>
        <v>1</v>
      </c>
      <c r="EG297" s="400">
        <f t="shared" si="357"/>
        <v>0</v>
      </c>
      <c r="EH297" s="400">
        <f t="shared" si="358"/>
        <v>0</v>
      </c>
      <c r="EI297" s="402">
        <f t="shared" si="359"/>
        <v>1</v>
      </c>
      <c r="EJ297" s="229">
        <f t="shared" si="360"/>
        <v>1</v>
      </c>
      <c r="EK297" s="398" t="str">
        <f t="shared" si="361"/>
        <v/>
      </c>
      <c r="EL297" s="398" t="str">
        <f t="shared" si="362"/>
        <v/>
      </c>
      <c r="EM297" s="398" t="str">
        <f t="shared" si="363"/>
        <v/>
      </c>
      <c r="EN297" s="398" t="str">
        <f t="shared" si="364"/>
        <v/>
      </c>
      <c r="EO297" s="398" t="str">
        <f t="shared" si="365"/>
        <v/>
      </c>
      <c r="EP297" s="398" t="str">
        <f t="shared" si="366"/>
        <v/>
      </c>
      <c r="EQ297" s="398" t="str">
        <f t="shared" si="367"/>
        <v/>
      </c>
      <c r="ER297" s="398" t="str">
        <f t="shared" si="368"/>
        <v/>
      </c>
      <c r="ES297" s="398" t="str">
        <f t="shared" si="369"/>
        <v/>
      </c>
      <c r="ET297" s="398" t="str">
        <f t="shared" si="370"/>
        <v/>
      </c>
      <c r="EU297" s="172" t="str">
        <f t="shared" si="371"/>
        <v/>
      </c>
      <c r="EV297" s="57" t="str">
        <f t="shared" si="372"/>
        <v/>
      </c>
      <c r="EW297" s="57" t="str">
        <f t="shared" si="373"/>
        <v/>
      </c>
      <c r="EX297" s="57" t="str">
        <f t="shared" si="374"/>
        <v/>
      </c>
      <c r="EY297" s="57" t="str">
        <f t="shared" si="375"/>
        <v/>
      </c>
      <c r="EZ297" s="57" t="str">
        <f t="shared" si="376"/>
        <v/>
      </c>
      <c r="FA297" s="57" t="str">
        <f t="shared" si="377"/>
        <v/>
      </c>
      <c r="FB297" s="57" t="str">
        <f t="shared" si="378"/>
        <v/>
      </c>
      <c r="FC297" s="57" t="str">
        <f t="shared" si="379"/>
        <v/>
      </c>
      <c r="FD297" s="57" t="str">
        <f t="shared" si="380"/>
        <v/>
      </c>
      <c r="FE297" s="57" t="str">
        <f t="shared" si="381"/>
        <v/>
      </c>
      <c r="FF297" s="56" t="str">
        <f t="shared" si="382"/>
        <v/>
      </c>
      <c r="FG297" s="59" t="str">
        <f t="shared" si="383"/>
        <v/>
      </c>
      <c r="FH297" s="59" t="str">
        <f t="shared" si="384"/>
        <v/>
      </c>
      <c r="FI297" s="59" t="str">
        <f t="shared" si="385"/>
        <v/>
      </c>
      <c r="FJ297" s="59" t="str">
        <f t="shared" si="386"/>
        <v/>
      </c>
      <c r="FK297" s="59" t="str">
        <f t="shared" si="387"/>
        <v/>
      </c>
      <c r="FL297" s="59" t="str">
        <f t="shared" si="388"/>
        <v/>
      </c>
      <c r="FM297" s="59" t="str">
        <f t="shared" si="389"/>
        <v/>
      </c>
      <c r="FN297" s="59" t="str">
        <f t="shared" si="390"/>
        <v/>
      </c>
      <c r="FO297" s="59" t="str">
        <f t="shared" si="391"/>
        <v/>
      </c>
      <c r="FP297" s="59" t="str">
        <f t="shared" si="392"/>
        <v/>
      </c>
      <c r="FQ297" s="66" t="str">
        <f t="shared" si="393"/>
        <v/>
      </c>
      <c r="FR297" s="331" t="str">
        <f t="shared" si="413"/>
        <v/>
      </c>
      <c r="FS297" s="331">
        <f t="shared" si="394"/>
        <v>0</v>
      </c>
      <c r="FT297" s="400">
        <f t="shared" si="395"/>
        <v>1</v>
      </c>
      <c r="FU297" s="400">
        <f t="shared" si="396"/>
        <v>0</v>
      </c>
      <c r="FV297" s="400">
        <f t="shared" si="397"/>
        <v>0</v>
      </c>
      <c r="FW297" s="402">
        <f t="shared" si="398"/>
        <v>0</v>
      </c>
      <c r="FX297" s="222">
        <f t="shared" si="399"/>
        <v>0</v>
      </c>
      <c r="FY297" s="222">
        <f t="shared" si="400"/>
        <v>0</v>
      </c>
      <c r="FZ297" s="222">
        <f t="shared" si="401"/>
        <v>0</v>
      </c>
      <c r="GA297" s="221">
        <f t="shared" si="402"/>
        <v>0</v>
      </c>
      <c r="GB297" s="222">
        <f t="shared" si="403"/>
        <v>0</v>
      </c>
      <c r="GC297" s="222">
        <f t="shared" si="404"/>
        <v>0</v>
      </c>
      <c r="GD297" s="222">
        <f t="shared" si="405"/>
        <v>0</v>
      </c>
      <c r="GE297" s="222">
        <f t="shared" si="406"/>
        <v>0</v>
      </c>
      <c r="GF297" s="222">
        <f t="shared" si="407"/>
        <v>0</v>
      </c>
      <c r="GG297" s="398">
        <f t="shared" si="408"/>
        <v>0</v>
      </c>
      <c r="GH297" s="399">
        <f t="shared" si="409"/>
        <v>0</v>
      </c>
      <c r="GI297" s="398" t="str">
        <f t="shared" si="410"/>
        <v/>
      </c>
      <c r="GJ297" s="398" t="str">
        <f t="shared" si="411"/>
        <v/>
      </c>
    </row>
    <row r="298" spans="1:192">
      <c r="A298" s="402">
        <f t="shared" si="338"/>
        <v>293</v>
      </c>
      <c r="B298" s="64" t="s">
        <v>142</v>
      </c>
      <c r="C298" s="276" t="s">
        <v>730</v>
      </c>
      <c r="D298" s="328" t="s">
        <v>995</v>
      </c>
      <c r="E298" s="328"/>
      <c r="F298" s="558">
        <v>3526180</v>
      </c>
      <c r="G298" s="558">
        <v>5572420</v>
      </c>
      <c r="H298" s="409">
        <f t="shared" si="339"/>
        <v>526095.098</v>
      </c>
      <c r="I298" s="405">
        <f t="shared" si="340"/>
        <v>5570630.8220000006</v>
      </c>
      <c r="J298" s="400">
        <v>149</v>
      </c>
      <c r="K298" s="400" t="s">
        <v>1356</v>
      </c>
      <c r="L298" s="19">
        <v>122</v>
      </c>
      <c r="Q298" s="381" t="s">
        <v>1361</v>
      </c>
      <c r="R298" s="399" t="s">
        <v>2932</v>
      </c>
      <c r="S298" s="399" t="s">
        <v>1346</v>
      </c>
      <c r="T298" s="499" t="str">
        <f t="shared" si="341"/>
        <v>-</v>
      </c>
      <c r="U298" s="499" t="str">
        <f t="shared" si="342"/>
        <v>-</v>
      </c>
      <c r="V298" s="499" t="str">
        <f t="shared" si="343"/>
        <v>B</v>
      </c>
      <c r="W298" s="499" t="str">
        <f t="shared" si="412"/>
        <v>A</v>
      </c>
      <c r="X298" s="529" t="str">
        <f t="shared" si="337"/>
        <v>Na</v>
      </c>
      <c r="Y298" s="530" t="str">
        <f t="shared" si="336"/>
        <v>Cl</v>
      </c>
      <c r="Z298" s="172" t="s">
        <v>1708</v>
      </c>
      <c r="AA298" s="51">
        <v>35522</v>
      </c>
      <c r="AB298" s="281">
        <v>3</v>
      </c>
      <c r="AC298" s="276" t="s">
        <v>722</v>
      </c>
      <c r="AD298" s="277" t="s">
        <v>1709</v>
      </c>
      <c r="AE298" s="294"/>
      <c r="AF298" s="281">
        <v>12.4</v>
      </c>
      <c r="AG298" s="391">
        <v>35800</v>
      </c>
      <c r="AH298" s="280">
        <v>5.83</v>
      </c>
      <c r="AI298" s="101">
        <v>265.81799999999998</v>
      </c>
      <c r="AJ298" s="281">
        <v>1.0165</v>
      </c>
      <c r="AK298" s="281">
        <v>20</v>
      </c>
      <c r="AL298" s="281"/>
      <c r="AM298" s="281"/>
      <c r="AN298" s="281"/>
      <c r="AO298" s="64"/>
      <c r="AP298" s="64"/>
      <c r="AQ298" s="281"/>
      <c r="AR298" s="310">
        <v>24238.685000000001</v>
      </c>
      <c r="AS298" s="507">
        <f t="shared" ref="AS298:AS315" si="416">SUM(AU298:BN298)+SUM(BO298:CL298)/1000</f>
        <v>24255.070759999999</v>
      </c>
      <c r="AT298" s="509">
        <f t="shared" ref="AT298:AT315" si="417">FR298</f>
        <v>-0.22192352669827181</v>
      </c>
      <c r="AU298" s="303">
        <v>7195</v>
      </c>
      <c r="AV298" s="303">
        <v>329</v>
      </c>
      <c r="AW298" s="303">
        <v>1026</v>
      </c>
      <c r="AX298" s="303">
        <v>13120</v>
      </c>
      <c r="AY298" s="303">
        <v>956</v>
      </c>
      <c r="AZ298" s="317">
        <v>1080</v>
      </c>
      <c r="BA298" s="303">
        <v>4.5999999999999996</v>
      </c>
      <c r="BB298" s="303">
        <v>433</v>
      </c>
      <c r="BC298" s="301">
        <v>19</v>
      </c>
      <c r="BD298" s="303">
        <v>2.5</v>
      </c>
      <c r="BE298" s="301">
        <v>65</v>
      </c>
      <c r="BF298" s="303">
        <v>1.7</v>
      </c>
      <c r="BG298" s="303">
        <v>0.11</v>
      </c>
      <c r="BH298" s="303">
        <v>6.3</v>
      </c>
      <c r="BI298" s="303">
        <v>0.03</v>
      </c>
      <c r="BJ298" s="303" t="s">
        <v>1404</v>
      </c>
      <c r="BK298" s="303" t="s">
        <v>1486</v>
      </c>
      <c r="BL298" s="303"/>
      <c r="BM298" s="303">
        <v>13.3</v>
      </c>
      <c r="BN298" s="144">
        <v>3.2</v>
      </c>
      <c r="BO298" s="303" t="s">
        <v>733</v>
      </c>
      <c r="BP298" s="138"/>
      <c r="BQ298" s="325">
        <v>85.76</v>
      </c>
      <c r="BR298" s="303">
        <v>39</v>
      </c>
      <c r="BS298" s="303"/>
      <c r="BT298" s="138" t="s">
        <v>1406</v>
      </c>
      <c r="BU298" s="303" t="s">
        <v>732</v>
      </c>
      <c r="BV298" s="303" t="s">
        <v>732</v>
      </c>
      <c r="BW298" s="303"/>
      <c r="BX298" s="303" t="s">
        <v>732</v>
      </c>
      <c r="BY298" s="138" t="s">
        <v>1407</v>
      </c>
      <c r="BZ298" s="138" t="s">
        <v>286</v>
      </c>
      <c r="CA298" s="303" t="s">
        <v>732</v>
      </c>
      <c r="CB298" s="303">
        <v>6</v>
      </c>
      <c r="CC298" s="303"/>
      <c r="CD298" s="138" t="s">
        <v>457</v>
      </c>
      <c r="CE298" s="303" t="s">
        <v>457</v>
      </c>
      <c r="CF298" s="149" t="s">
        <v>457</v>
      </c>
      <c r="CG298" s="300"/>
      <c r="CH298" s="303"/>
      <c r="CI298" s="300"/>
      <c r="CJ298" s="303"/>
      <c r="CK298" s="303" t="s">
        <v>286</v>
      </c>
      <c r="CL298" s="317">
        <v>200</v>
      </c>
      <c r="CM298" s="301">
        <v>0.8</v>
      </c>
      <c r="CN298" s="303">
        <v>1840</v>
      </c>
      <c r="CO298" s="149" t="s">
        <v>1393</v>
      </c>
      <c r="CP298" s="2"/>
      <c r="CQ298" s="60"/>
      <c r="CR298" s="2"/>
      <c r="CS298" s="2"/>
      <c r="CT298" s="2"/>
      <c r="CU298" s="2"/>
      <c r="CV298" s="2"/>
      <c r="CW298" s="2"/>
      <c r="CX298" s="2"/>
      <c r="CY298" s="2"/>
      <c r="CZ298" s="2"/>
      <c r="DA298" s="60"/>
      <c r="DB298" s="138"/>
      <c r="DC298" s="138"/>
      <c r="DD298" s="149"/>
      <c r="DE298" s="138"/>
      <c r="DF298" s="138"/>
      <c r="DG298" s="138"/>
      <c r="DH298" s="138"/>
      <c r="DI298" s="244">
        <v>10.8</v>
      </c>
      <c r="DJ298" s="244">
        <v>3.7</v>
      </c>
      <c r="DK298" s="138"/>
      <c r="DL298" s="138"/>
      <c r="DM298" s="138"/>
      <c r="DN298" s="138"/>
      <c r="DO298" s="138"/>
      <c r="DP298" s="138"/>
      <c r="DQ298" s="138"/>
      <c r="DR298" s="138"/>
      <c r="DS298" s="139"/>
      <c r="DT298" s="402">
        <f t="shared" si="344"/>
        <v>0</v>
      </c>
      <c r="DU298" s="100">
        <f t="shared" si="345"/>
        <v>0</v>
      </c>
      <c r="DV298" s="100">
        <f t="shared" si="346"/>
        <v>0</v>
      </c>
      <c r="DW298" s="100">
        <f t="shared" si="347"/>
        <v>1</v>
      </c>
      <c r="DX298" s="100">
        <f t="shared" si="348"/>
        <v>0</v>
      </c>
      <c r="DY298" s="229">
        <f t="shared" si="349"/>
        <v>0</v>
      </c>
      <c r="DZ298" s="100">
        <f t="shared" si="350"/>
        <v>1</v>
      </c>
      <c r="EA298" s="400">
        <f t="shared" si="351"/>
        <v>0</v>
      </c>
      <c r="EB298" s="402">
        <f t="shared" si="352"/>
        <v>0</v>
      </c>
      <c r="EC298" s="19">
        <f t="shared" si="353"/>
        <v>0</v>
      </c>
      <c r="ED298" s="19">
        <f t="shared" si="354"/>
        <v>0</v>
      </c>
      <c r="EE298" s="19">
        <f t="shared" si="355"/>
        <v>1</v>
      </c>
      <c r="EF298" s="402">
        <f t="shared" si="356"/>
        <v>0</v>
      </c>
      <c r="EG298" s="400">
        <f t="shared" si="357"/>
        <v>0</v>
      </c>
      <c r="EH298" s="400">
        <f t="shared" si="358"/>
        <v>1</v>
      </c>
      <c r="EI298" s="402">
        <f t="shared" si="359"/>
        <v>0</v>
      </c>
      <c r="EJ298" s="229">
        <f t="shared" si="360"/>
        <v>3</v>
      </c>
      <c r="EK298" s="398">
        <f t="shared" si="361"/>
        <v>7195</v>
      </c>
      <c r="EL298" s="398">
        <f t="shared" si="362"/>
        <v>433</v>
      </c>
      <c r="EM298" s="398">
        <f t="shared" si="363"/>
        <v>329</v>
      </c>
      <c r="EN298" s="398">
        <f t="shared" si="364"/>
        <v>1026</v>
      </c>
      <c r="EO298" s="398">
        <f t="shared" si="365"/>
        <v>1.7</v>
      </c>
      <c r="EP298" s="398">
        <f t="shared" si="366"/>
        <v>65</v>
      </c>
      <c r="EQ298" s="398">
        <f t="shared" si="367"/>
        <v>1080</v>
      </c>
      <c r="ER298" s="398" t="str">
        <f t="shared" si="368"/>
        <v/>
      </c>
      <c r="ES298" s="398" t="str">
        <f t="shared" si="369"/>
        <v/>
      </c>
      <c r="ET298" s="398">
        <f t="shared" si="370"/>
        <v>956</v>
      </c>
      <c r="EU298" s="172">
        <f t="shared" si="371"/>
        <v>13120</v>
      </c>
      <c r="EV298" s="57">
        <f t="shared" si="372"/>
        <v>312.96488007725162</v>
      </c>
      <c r="EW298" s="57">
        <f t="shared" si="373"/>
        <v>11.074168797953964</v>
      </c>
      <c r="EX298" s="57">
        <f t="shared" si="374"/>
        <v>27.072618802715493</v>
      </c>
      <c r="EY298" s="57">
        <f t="shared" si="375"/>
        <v>51.200159688607208</v>
      </c>
      <c r="EZ298" s="57">
        <f t="shared" si="376"/>
        <v>6.1992889050961793E-2</v>
      </c>
      <c r="FA298" s="57">
        <f t="shared" si="377"/>
        <v>3.4918076819769004</v>
      </c>
      <c r="FB298" s="57">
        <f t="shared" si="378"/>
        <v>17.699956241774846</v>
      </c>
      <c r="FC298" s="57" t="str">
        <f t="shared" si="379"/>
        <v/>
      </c>
      <c r="FD298" s="57" t="str">
        <f t="shared" si="380"/>
        <v/>
      </c>
      <c r="FE298" s="57">
        <f t="shared" si="381"/>
        <v>19.903687803578084</v>
      </c>
      <c r="FF298" s="56">
        <f t="shared" si="382"/>
        <v>370.06741319493409</v>
      </c>
      <c r="FG298" s="59">
        <f t="shared" si="383"/>
        <v>77.110466749207546</v>
      </c>
      <c r="FH298" s="59">
        <f t="shared" si="384"/>
        <v>2.7285308327853186</v>
      </c>
      <c r="FI298" s="59">
        <f t="shared" si="385"/>
        <v>6.6703403637030103</v>
      </c>
      <c r="FJ298" s="59">
        <f t="shared" si="386"/>
        <v>12.615051919716771</v>
      </c>
      <c r="FK298" s="59">
        <f t="shared" si="387"/>
        <v>1.5274239744317452E-2</v>
      </c>
      <c r="FL298" s="59">
        <f t="shared" si="388"/>
        <v>0.86033589484304074</v>
      </c>
      <c r="FM298" s="59">
        <f t="shared" si="389"/>
        <v>4.3417250078026122</v>
      </c>
      <c r="FN298" s="59" t="str">
        <f t="shared" si="390"/>
        <v/>
      </c>
      <c r="FO298" s="59" t="str">
        <f t="shared" si="391"/>
        <v/>
      </c>
      <c r="FP298" s="59">
        <f t="shared" si="392"/>
        <v>4.8822911143889645</v>
      </c>
      <c r="FQ298" s="66">
        <f t="shared" si="393"/>
        <v>90.775983877808414</v>
      </c>
      <c r="FR298" s="331">
        <f t="shared" si="413"/>
        <v>-0.22192352669827181</v>
      </c>
      <c r="FS298" s="331">
        <f t="shared" si="394"/>
        <v>0.22192352669827181</v>
      </c>
      <c r="FT298" s="400">
        <f t="shared" si="395"/>
        <v>0</v>
      </c>
      <c r="FU298" s="400">
        <f t="shared" si="396"/>
        <v>1</v>
      </c>
      <c r="FV298" s="400">
        <f t="shared" si="397"/>
        <v>0</v>
      </c>
      <c r="FW298" s="402">
        <f t="shared" si="398"/>
        <v>0</v>
      </c>
      <c r="FX298" s="222">
        <f t="shared" si="399"/>
        <v>77.110466749207546</v>
      </c>
      <c r="FY298" s="222">
        <f t="shared" si="400"/>
        <v>0</v>
      </c>
      <c r="FZ298" s="222">
        <f t="shared" si="401"/>
        <v>0</v>
      </c>
      <c r="GA298" s="221">
        <f t="shared" si="402"/>
        <v>90.775983877808414</v>
      </c>
      <c r="GB298" s="222">
        <f t="shared" si="403"/>
        <v>0</v>
      </c>
      <c r="GC298" s="222">
        <f t="shared" si="404"/>
        <v>0</v>
      </c>
      <c r="GD298" s="222">
        <f t="shared" si="405"/>
        <v>0</v>
      </c>
      <c r="GE298" s="222">
        <f t="shared" si="406"/>
        <v>0</v>
      </c>
      <c r="GF298" s="222">
        <f t="shared" si="407"/>
        <v>0</v>
      </c>
      <c r="GG298" s="398">
        <f t="shared" si="408"/>
        <v>0</v>
      </c>
      <c r="GH298" s="399">
        <f t="shared" si="409"/>
        <v>0</v>
      </c>
      <c r="GI298" s="398" t="str">
        <f t="shared" si="410"/>
        <v>Na</v>
      </c>
      <c r="GJ298" s="398" t="str">
        <f t="shared" si="411"/>
        <v>Cl</v>
      </c>
    </row>
    <row r="299" spans="1:192">
      <c r="A299" s="402">
        <f t="shared" si="338"/>
        <v>294</v>
      </c>
      <c r="B299" s="64" t="s">
        <v>142</v>
      </c>
      <c r="C299" s="276" t="s">
        <v>730</v>
      </c>
      <c r="D299" s="328" t="s">
        <v>995</v>
      </c>
      <c r="E299" s="328"/>
      <c r="F299" s="558">
        <v>3526180</v>
      </c>
      <c r="G299" s="558">
        <v>5572420</v>
      </c>
      <c r="H299" s="409">
        <f t="shared" si="339"/>
        <v>526095.098</v>
      </c>
      <c r="I299" s="405">
        <f t="shared" si="340"/>
        <v>5570630.8220000006</v>
      </c>
      <c r="J299" s="400">
        <v>149</v>
      </c>
      <c r="K299" s="400" t="s">
        <v>1356</v>
      </c>
      <c r="L299" s="19">
        <v>122</v>
      </c>
      <c r="Q299" s="381" t="s">
        <v>1361</v>
      </c>
      <c r="R299" s="399" t="s">
        <v>2932</v>
      </c>
      <c r="S299" s="399" t="s">
        <v>1346</v>
      </c>
      <c r="T299" s="499" t="str">
        <f t="shared" si="341"/>
        <v>-</v>
      </c>
      <c r="U299" s="499" t="str">
        <f t="shared" si="342"/>
        <v>-</v>
      </c>
      <c r="V299" s="499" t="str">
        <f t="shared" si="343"/>
        <v>B</v>
      </c>
      <c r="W299" s="499" t="str">
        <f t="shared" si="412"/>
        <v>A</v>
      </c>
      <c r="X299" s="529" t="str">
        <f t="shared" si="337"/>
        <v>Na</v>
      </c>
      <c r="Y299" s="530" t="str">
        <f t="shared" si="336"/>
        <v>Cl</v>
      </c>
      <c r="AA299" s="51">
        <v>39317</v>
      </c>
      <c r="AB299" s="281">
        <v>4</v>
      </c>
      <c r="AC299" s="276" t="s">
        <v>722</v>
      </c>
      <c r="AD299" s="277" t="s">
        <v>1710</v>
      </c>
      <c r="AE299" s="294"/>
      <c r="AF299" s="293">
        <v>12.8</v>
      </c>
      <c r="AG299" s="391">
        <v>38700</v>
      </c>
      <c r="AH299" s="293">
        <v>5.68</v>
      </c>
      <c r="AI299" s="101">
        <v>455.52600000000001</v>
      </c>
      <c r="AJ299" s="293">
        <v>1.0179</v>
      </c>
      <c r="AK299" s="293">
        <v>20</v>
      </c>
      <c r="AL299" s="293"/>
      <c r="AM299" s="286"/>
      <c r="AN299" s="293"/>
      <c r="AO299" s="64"/>
      <c r="AP299" s="64"/>
      <c r="AQ299" s="293"/>
      <c r="AR299" s="310">
        <v>24698.344000000001</v>
      </c>
      <c r="AS299" s="507">
        <f t="shared" si="416"/>
        <v>24718.154000000002</v>
      </c>
      <c r="AT299" s="509">
        <f t="shared" si="417"/>
        <v>-0.46338673392152913</v>
      </c>
      <c r="AU299" s="306">
        <v>7260</v>
      </c>
      <c r="AV299" s="306">
        <v>342</v>
      </c>
      <c r="AW299" s="306">
        <v>1060</v>
      </c>
      <c r="AX299" s="306">
        <v>13300</v>
      </c>
      <c r="AY299" s="306">
        <v>1000</v>
      </c>
      <c r="AZ299" s="318">
        <v>1190</v>
      </c>
      <c r="BA299" s="306">
        <v>5.6</v>
      </c>
      <c r="BB299" s="306">
        <v>446</v>
      </c>
      <c r="BC299" s="306">
        <v>19.2</v>
      </c>
      <c r="BD299" s="306">
        <v>2.5</v>
      </c>
      <c r="BE299" s="313">
        <v>62</v>
      </c>
      <c r="BF299" s="306">
        <v>1.8</v>
      </c>
      <c r="BG299" s="306">
        <v>0.13</v>
      </c>
      <c r="BH299" s="314">
        <v>7</v>
      </c>
      <c r="BI299" s="306">
        <v>3.9E-2</v>
      </c>
      <c r="BJ299" s="306" t="s">
        <v>1693</v>
      </c>
      <c r="BK299" s="306" t="s">
        <v>1393</v>
      </c>
      <c r="BL299" s="306"/>
      <c r="BM299" s="306">
        <v>12.5</v>
      </c>
      <c r="BN299" s="321">
        <v>7.7</v>
      </c>
      <c r="BO299" s="306" t="s">
        <v>731</v>
      </c>
      <c r="BP299" s="138">
        <v>22</v>
      </c>
      <c r="BQ299" s="313"/>
      <c r="BR299" s="306">
        <v>47</v>
      </c>
      <c r="BS299" s="306" t="s">
        <v>465</v>
      </c>
      <c r="BT299" s="138"/>
      <c r="BU299" s="313">
        <v>20</v>
      </c>
      <c r="BV299" s="306">
        <v>7</v>
      </c>
      <c r="BW299" s="306">
        <v>31</v>
      </c>
      <c r="BX299" s="306">
        <v>8</v>
      </c>
      <c r="BY299" s="138"/>
      <c r="BZ299" s="138"/>
      <c r="CA299" s="306">
        <v>96</v>
      </c>
      <c r="CB299" s="306" t="s">
        <v>287</v>
      </c>
      <c r="CC299" s="313">
        <v>1200</v>
      </c>
      <c r="CD299" s="138"/>
      <c r="CE299" s="324"/>
      <c r="CF299" s="149"/>
      <c r="CG299" s="306"/>
      <c r="CH299" s="306"/>
      <c r="CI299" s="306">
        <v>14</v>
      </c>
      <c r="CJ299" s="306"/>
      <c r="CK299" s="306"/>
      <c r="CL299" s="318">
        <v>240</v>
      </c>
      <c r="CM299" s="306" t="s">
        <v>1700</v>
      </c>
      <c r="CN299" s="306">
        <v>2710</v>
      </c>
      <c r="CO299" s="2"/>
      <c r="CP299" s="2"/>
      <c r="CQ299" s="60"/>
      <c r="CR299" s="2"/>
      <c r="CS299" s="2"/>
      <c r="CT299" s="2"/>
      <c r="CU299" s="2"/>
      <c r="CV299" s="2"/>
      <c r="CW299" s="2"/>
      <c r="CX299" s="2"/>
      <c r="CY299" s="2"/>
      <c r="CZ299" s="2"/>
      <c r="DA299" s="60"/>
      <c r="DB299" s="138"/>
      <c r="DC299" s="138"/>
      <c r="DD299" s="149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9"/>
      <c r="DT299" s="402">
        <f t="shared" si="344"/>
        <v>0</v>
      </c>
      <c r="DU299" s="100">
        <f t="shared" si="345"/>
        <v>0</v>
      </c>
      <c r="DV299" s="100">
        <f t="shared" si="346"/>
        <v>0</v>
      </c>
      <c r="DW299" s="100">
        <f t="shared" si="347"/>
        <v>1</v>
      </c>
      <c r="DX299" s="100">
        <f t="shared" si="348"/>
        <v>0</v>
      </c>
      <c r="DY299" s="229">
        <f t="shared" si="349"/>
        <v>0</v>
      </c>
      <c r="DZ299" s="100">
        <f t="shared" si="350"/>
        <v>1</v>
      </c>
      <c r="EA299" s="400">
        <f t="shared" si="351"/>
        <v>0</v>
      </c>
      <c r="EB299" s="402">
        <f t="shared" si="352"/>
        <v>0</v>
      </c>
      <c r="EC299" s="19">
        <f t="shared" si="353"/>
        <v>0</v>
      </c>
      <c r="ED299" s="19">
        <f t="shared" si="354"/>
        <v>0</v>
      </c>
      <c r="EE299" s="19">
        <f t="shared" si="355"/>
        <v>1</v>
      </c>
      <c r="EF299" s="402">
        <f t="shared" si="356"/>
        <v>0</v>
      </c>
      <c r="EG299" s="400">
        <f t="shared" si="357"/>
        <v>0</v>
      </c>
      <c r="EH299" s="400">
        <f t="shared" si="358"/>
        <v>1</v>
      </c>
      <c r="EI299" s="402">
        <f t="shared" si="359"/>
        <v>0</v>
      </c>
      <c r="EJ299" s="229">
        <f t="shared" si="360"/>
        <v>3</v>
      </c>
      <c r="EK299" s="398">
        <f t="shared" si="361"/>
        <v>7260</v>
      </c>
      <c r="EL299" s="398">
        <f t="shared" si="362"/>
        <v>446</v>
      </c>
      <c r="EM299" s="398">
        <f t="shared" si="363"/>
        <v>342</v>
      </c>
      <c r="EN299" s="398">
        <f t="shared" si="364"/>
        <v>1060</v>
      </c>
      <c r="EO299" s="398">
        <f t="shared" si="365"/>
        <v>1.8</v>
      </c>
      <c r="EP299" s="398">
        <f t="shared" si="366"/>
        <v>62</v>
      </c>
      <c r="EQ299" s="398">
        <f t="shared" si="367"/>
        <v>1190</v>
      </c>
      <c r="ER299" s="398" t="str">
        <f t="shared" si="368"/>
        <v/>
      </c>
      <c r="ES299" s="398" t="str">
        <f t="shared" si="369"/>
        <v/>
      </c>
      <c r="ET299" s="398">
        <f t="shared" si="370"/>
        <v>1000</v>
      </c>
      <c r="EU299" s="172">
        <f t="shared" si="371"/>
        <v>13300</v>
      </c>
      <c r="EV299" s="57">
        <f t="shared" si="372"/>
        <v>315.79222089796343</v>
      </c>
      <c r="EW299" s="57">
        <f t="shared" si="373"/>
        <v>11.406649616368286</v>
      </c>
      <c r="EX299" s="57">
        <f t="shared" si="374"/>
        <v>28.142357539600908</v>
      </c>
      <c r="EY299" s="57">
        <f t="shared" si="375"/>
        <v>52.896851140276453</v>
      </c>
      <c r="EZ299" s="57">
        <f t="shared" si="376"/>
        <v>6.5639529583371312E-2</v>
      </c>
      <c r="FA299" s="57">
        <f t="shared" si="377"/>
        <v>3.3306473274241206</v>
      </c>
      <c r="FB299" s="57">
        <f t="shared" si="378"/>
        <v>19.502729562696359</v>
      </c>
      <c r="FC299" s="57" t="str">
        <f t="shared" si="379"/>
        <v/>
      </c>
      <c r="FD299" s="57" t="str">
        <f t="shared" si="380"/>
        <v/>
      </c>
      <c r="FE299" s="57">
        <f t="shared" si="381"/>
        <v>20.819757116713475</v>
      </c>
      <c r="FF299" s="56">
        <f t="shared" si="382"/>
        <v>375.14455758327921</v>
      </c>
      <c r="FG299" s="59">
        <f t="shared" si="383"/>
        <v>76.716680370334245</v>
      </c>
      <c r="FH299" s="59">
        <f t="shared" si="384"/>
        <v>2.7710634867034019</v>
      </c>
      <c r="FI299" s="59">
        <f t="shared" si="385"/>
        <v>6.8367366431449428</v>
      </c>
      <c r="FJ299" s="59">
        <f t="shared" si="386"/>
        <v>12.850445808913557</v>
      </c>
      <c r="FK299" s="59">
        <f t="shared" si="387"/>
        <v>1.594607617751825E-2</v>
      </c>
      <c r="FL299" s="59">
        <f t="shared" si="388"/>
        <v>0.80912761472634509</v>
      </c>
      <c r="FM299" s="59">
        <f t="shared" si="389"/>
        <v>4.6941700507935566</v>
      </c>
      <c r="FN299" s="59" t="str">
        <f t="shared" si="390"/>
        <v/>
      </c>
      <c r="FO299" s="59" t="str">
        <f t="shared" si="391"/>
        <v/>
      </c>
      <c r="FP299" s="59">
        <f t="shared" si="392"/>
        <v>5.0111693344201038</v>
      </c>
      <c r="FQ299" s="66">
        <f t="shared" si="393"/>
        <v>90.294660614786338</v>
      </c>
      <c r="FR299" s="331">
        <f t="shared" si="413"/>
        <v>-0.46338673392152913</v>
      </c>
      <c r="FS299" s="331">
        <f t="shared" si="394"/>
        <v>0.46338673392152913</v>
      </c>
      <c r="FT299" s="400">
        <f t="shared" si="395"/>
        <v>0</v>
      </c>
      <c r="FU299" s="400">
        <f t="shared" si="396"/>
        <v>1</v>
      </c>
      <c r="FV299" s="400">
        <f t="shared" si="397"/>
        <v>0</v>
      </c>
      <c r="FW299" s="402">
        <f t="shared" si="398"/>
        <v>0</v>
      </c>
      <c r="FX299" s="222">
        <f t="shared" si="399"/>
        <v>76.716680370334245</v>
      </c>
      <c r="FY299" s="222">
        <f t="shared" si="400"/>
        <v>0</v>
      </c>
      <c r="FZ299" s="222">
        <f t="shared" si="401"/>
        <v>0</v>
      </c>
      <c r="GA299" s="221">
        <f t="shared" si="402"/>
        <v>90.294660614786338</v>
      </c>
      <c r="GB299" s="222">
        <f t="shared" si="403"/>
        <v>0</v>
      </c>
      <c r="GC299" s="222">
        <f t="shared" si="404"/>
        <v>0</v>
      </c>
      <c r="GD299" s="222">
        <f t="shared" si="405"/>
        <v>0</v>
      </c>
      <c r="GE299" s="222">
        <f t="shared" si="406"/>
        <v>0</v>
      </c>
      <c r="GF299" s="222">
        <f t="shared" si="407"/>
        <v>0</v>
      </c>
      <c r="GG299" s="398">
        <f t="shared" si="408"/>
        <v>0</v>
      </c>
      <c r="GH299" s="399">
        <f t="shared" si="409"/>
        <v>0</v>
      </c>
      <c r="GI299" s="398" t="str">
        <f t="shared" si="410"/>
        <v>Na</v>
      </c>
      <c r="GJ299" s="398" t="str">
        <f t="shared" si="411"/>
        <v>Cl</v>
      </c>
    </row>
    <row r="300" spans="1:192">
      <c r="A300" s="402">
        <f t="shared" si="338"/>
        <v>295</v>
      </c>
      <c r="B300" s="64" t="s">
        <v>142</v>
      </c>
      <c r="C300" s="276" t="s">
        <v>730</v>
      </c>
      <c r="D300" s="328" t="s">
        <v>995</v>
      </c>
      <c r="E300" s="328"/>
      <c r="F300" s="558">
        <v>3526180</v>
      </c>
      <c r="G300" s="558">
        <v>5572420</v>
      </c>
      <c r="H300" s="409">
        <f t="shared" si="339"/>
        <v>526095.098</v>
      </c>
      <c r="I300" s="405">
        <f t="shared" si="340"/>
        <v>5570630.8220000006</v>
      </c>
      <c r="J300" s="400">
        <v>149</v>
      </c>
      <c r="K300" s="400" t="s">
        <v>1356</v>
      </c>
      <c r="L300" s="19">
        <v>122</v>
      </c>
      <c r="Q300" s="381" t="s">
        <v>1361</v>
      </c>
      <c r="R300" s="399" t="s">
        <v>2932</v>
      </c>
      <c r="S300" s="399" t="s">
        <v>1346</v>
      </c>
      <c r="T300" s="499" t="str">
        <f t="shared" si="341"/>
        <v>-</v>
      </c>
      <c r="U300" s="499" t="str">
        <f t="shared" si="342"/>
        <v>-</v>
      </c>
      <c r="V300" s="499" t="str">
        <f t="shared" si="343"/>
        <v>B</v>
      </c>
      <c r="W300" s="499" t="str">
        <f t="shared" si="412"/>
        <v>-</v>
      </c>
      <c r="X300" s="529" t="str">
        <f t="shared" si="337"/>
        <v>Na</v>
      </c>
      <c r="Y300" s="530" t="str">
        <f t="shared" si="336"/>
        <v>Cl</v>
      </c>
      <c r="AA300" s="51">
        <v>40981</v>
      </c>
      <c r="AB300" s="281">
        <v>5</v>
      </c>
      <c r="AC300" s="276" t="s">
        <v>750</v>
      </c>
      <c r="AD300" s="277" t="s">
        <v>1711</v>
      </c>
      <c r="AE300" s="298"/>
      <c r="AF300" s="281">
        <v>12.4</v>
      </c>
      <c r="AG300" s="391">
        <v>37900</v>
      </c>
      <c r="AH300" s="281">
        <v>5.82</v>
      </c>
      <c r="AI300" s="101">
        <v>277.81799999999998</v>
      </c>
      <c r="AJ300" s="281"/>
      <c r="AK300" s="281"/>
      <c r="AL300" s="281"/>
      <c r="AM300" s="281"/>
      <c r="AN300" s="281"/>
      <c r="AO300" s="64"/>
      <c r="AP300" s="64"/>
      <c r="AQ300" s="281"/>
      <c r="AR300" s="310">
        <v>25194.860000000004</v>
      </c>
      <c r="AS300" s="507">
        <f t="shared" si="416"/>
        <v>25194.86</v>
      </c>
      <c r="AT300" s="509">
        <f t="shared" si="417"/>
        <v>-0.86714433244174438</v>
      </c>
      <c r="AU300" s="303">
        <v>7413</v>
      </c>
      <c r="AV300" s="303">
        <v>348</v>
      </c>
      <c r="AW300" s="303">
        <v>1132</v>
      </c>
      <c r="AX300" s="303">
        <v>13576</v>
      </c>
      <c r="AY300" s="303">
        <v>1034</v>
      </c>
      <c r="AZ300" s="316">
        <v>1268</v>
      </c>
      <c r="BA300" s="303">
        <v>6.2</v>
      </c>
      <c r="BB300" s="303">
        <v>408</v>
      </c>
      <c r="BC300" s="303"/>
      <c r="BD300" s="303">
        <v>0.66</v>
      </c>
      <c r="BE300" s="303"/>
      <c r="BF300" s="303"/>
      <c r="BG300" s="303">
        <v>3.87</v>
      </c>
      <c r="BH300" s="303"/>
      <c r="BI300" s="303"/>
      <c r="BJ300" s="303">
        <v>5.13</v>
      </c>
      <c r="BK300" s="303">
        <v>0</v>
      </c>
      <c r="BL300" s="300"/>
      <c r="BM300" s="303"/>
      <c r="BN300" s="144"/>
      <c r="BO300" s="303"/>
      <c r="BP300" s="138"/>
      <c r="BQ300" s="303"/>
      <c r="BR300" s="303"/>
      <c r="BS300" s="303"/>
      <c r="BT300" s="138"/>
      <c r="BU300" s="303"/>
      <c r="BV300" s="303"/>
      <c r="BW300" s="303"/>
      <c r="BX300" s="303"/>
      <c r="BY300" s="138"/>
      <c r="BZ300" s="138"/>
      <c r="CA300" s="303"/>
      <c r="CB300" s="303"/>
      <c r="CC300" s="303"/>
      <c r="CD300" s="138"/>
      <c r="CE300" s="303"/>
      <c r="CF300" s="149"/>
      <c r="CG300" s="303"/>
      <c r="CH300" s="303"/>
      <c r="CI300" s="303"/>
      <c r="CJ300" s="303"/>
      <c r="CK300" s="303"/>
      <c r="CL300" s="317"/>
      <c r="CM300" s="303">
        <v>0.77</v>
      </c>
      <c r="CN300" s="143" t="s">
        <v>3116</v>
      </c>
      <c r="CO300" s="2"/>
      <c r="CP300" s="2"/>
      <c r="CQ300" s="60"/>
      <c r="CR300" s="2"/>
      <c r="CS300" s="2"/>
      <c r="CT300" s="2"/>
      <c r="CU300" s="2"/>
      <c r="CV300" s="2"/>
      <c r="CW300" s="2"/>
      <c r="CX300" s="2"/>
      <c r="CY300" s="2"/>
      <c r="CZ300" s="2"/>
      <c r="DA300" s="60"/>
      <c r="DB300" s="138"/>
      <c r="DC300" s="138"/>
      <c r="DD300" s="149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9"/>
      <c r="DT300" s="402">
        <f t="shared" si="344"/>
        <v>0</v>
      </c>
      <c r="DU300" s="100">
        <f t="shared" si="345"/>
        <v>0</v>
      </c>
      <c r="DV300" s="100">
        <f t="shared" si="346"/>
        <v>0</v>
      </c>
      <c r="DW300" s="100">
        <f t="shared" si="347"/>
        <v>1</v>
      </c>
      <c r="DX300" s="100">
        <f t="shared" si="348"/>
        <v>0</v>
      </c>
      <c r="DY300" s="229">
        <f t="shared" si="349"/>
        <v>0</v>
      </c>
      <c r="DZ300" s="100">
        <f t="shared" si="350"/>
        <v>1</v>
      </c>
      <c r="EA300" s="400">
        <f t="shared" si="351"/>
        <v>0</v>
      </c>
      <c r="EB300" s="402">
        <f t="shared" si="352"/>
        <v>0</v>
      </c>
      <c r="EC300" s="19">
        <f t="shared" si="353"/>
        <v>0</v>
      </c>
      <c r="ED300" s="19">
        <f t="shared" si="354"/>
        <v>0</v>
      </c>
      <c r="EE300" s="19">
        <f t="shared" si="355"/>
        <v>1</v>
      </c>
      <c r="EF300" s="402">
        <f t="shared" si="356"/>
        <v>0</v>
      </c>
      <c r="EG300" s="400">
        <f t="shared" si="357"/>
        <v>0</v>
      </c>
      <c r="EH300" s="400">
        <f t="shared" si="358"/>
        <v>0</v>
      </c>
      <c r="EI300" s="402">
        <f t="shared" si="359"/>
        <v>1</v>
      </c>
      <c r="EJ300" s="229">
        <f t="shared" si="360"/>
        <v>2</v>
      </c>
      <c r="EK300" s="398">
        <f t="shared" si="361"/>
        <v>7413</v>
      </c>
      <c r="EL300" s="398">
        <f t="shared" si="362"/>
        <v>408</v>
      </c>
      <c r="EM300" s="398">
        <f t="shared" si="363"/>
        <v>348</v>
      </c>
      <c r="EN300" s="398">
        <f t="shared" si="364"/>
        <v>1132</v>
      </c>
      <c r="EO300" s="398" t="str">
        <f t="shared" si="365"/>
        <v/>
      </c>
      <c r="EP300" s="398" t="str">
        <f t="shared" si="366"/>
        <v/>
      </c>
      <c r="EQ300" s="398">
        <f t="shared" si="367"/>
        <v>1268</v>
      </c>
      <c r="ER300" s="398" t="str">
        <f t="shared" si="368"/>
        <v/>
      </c>
      <c r="ES300" s="398">
        <f t="shared" si="369"/>
        <v>5.13</v>
      </c>
      <c r="ET300" s="398">
        <f t="shared" si="370"/>
        <v>1034</v>
      </c>
      <c r="EU300" s="172">
        <f t="shared" si="371"/>
        <v>13576</v>
      </c>
      <c r="EV300" s="57">
        <f t="shared" si="372"/>
        <v>322.44734621440813</v>
      </c>
      <c r="EW300" s="57">
        <f t="shared" si="373"/>
        <v>10.434782608695652</v>
      </c>
      <c r="EX300" s="57">
        <f t="shared" si="374"/>
        <v>28.636083110471098</v>
      </c>
      <c r="EY300" s="57">
        <f t="shared" si="375"/>
        <v>56.489844802634856</v>
      </c>
      <c r="EZ300" s="57" t="str">
        <f t="shared" si="376"/>
        <v/>
      </c>
      <c r="FA300" s="57" t="str">
        <f t="shared" si="377"/>
        <v/>
      </c>
      <c r="FB300" s="57">
        <f t="shared" si="378"/>
        <v>20.781059735713431</v>
      </c>
      <c r="FC300" s="57" t="str">
        <f t="shared" si="379"/>
        <v/>
      </c>
      <c r="FD300" s="57">
        <f t="shared" si="380"/>
        <v>8.2735396718646423E-2</v>
      </c>
      <c r="FE300" s="57">
        <f t="shared" si="381"/>
        <v>21.527628858681734</v>
      </c>
      <c r="FF300" s="56">
        <f t="shared" si="382"/>
        <v>382.92951231207508</v>
      </c>
      <c r="FG300" s="59">
        <f t="shared" si="383"/>
        <v>77.139026633138172</v>
      </c>
      <c r="FH300" s="59">
        <f t="shared" si="384"/>
        <v>2.4963113606397971</v>
      </c>
      <c r="FI300" s="59">
        <f t="shared" si="385"/>
        <v>6.8506055443190492</v>
      </c>
      <c r="FJ300" s="59">
        <f t="shared" si="386"/>
        <v>13.514056461902987</v>
      </c>
      <c r="FK300" s="59" t="str">
        <f t="shared" si="387"/>
        <v/>
      </c>
      <c r="FL300" s="59" t="str">
        <f t="shared" si="388"/>
        <v/>
      </c>
      <c r="FM300" s="59">
        <f t="shared" si="389"/>
        <v>4.8859715010360336</v>
      </c>
      <c r="FN300" s="59" t="str">
        <f t="shared" si="390"/>
        <v/>
      </c>
      <c r="FO300" s="59">
        <f t="shared" si="391"/>
        <v>1.9452462753836487E-2</v>
      </c>
      <c r="FP300" s="59">
        <f t="shared" si="392"/>
        <v>5.0615022730354902</v>
      </c>
      <c r="FQ300" s="66">
        <f t="shared" si="393"/>
        <v>90.033073763174642</v>
      </c>
      <c r="FR300" s="331">
        <f t="shared" si="413"/>
        <v>-0.86714433244174438</v>
      </c>
      <c r="FS300" s="331">
        <f t="shared" si="394"/>
        <v>0.86714433244174438</v>
      </c>
      <c r="FT300" s="400">
        <f t="shared" si="395"/>
        <v>0</v>
      </c>
      <c r="FU300" s="400">
        <f t="shared" si="396"/>
        <v>1</v>
      </c>
      <c r="FV300" s="400">
        <f t="shared" si="397"/>
        <v>0</v>
      </c>
      <c r="FW300" s="402">
        <f t="shared" si="398"/>
        <v>0</v>
      </c>
      <c r="FX300" s="222">
        <f t="shared" si="399"/>
        <v>77.139026633138172</v>
      </c>
      <c r="FY300" s="222">
        <f t="shared" si="400"/>
        <v>0</v>
      </c>
      <c r="FZ300" s="222">
        <f t="shared" si="401"/>
        <v>0</v>
      </c>
      <c r="GA300" s="221">
        <f t="shared" si="402"/>
        <v>90.033073763174642</v>
      </c>
      <c r="GB300" s="222">
        <f t="shared" si="403"/>
        <v>0</v>
      </c>
      <c r="GC300" s="222">
        <f t="shared" si="404"/>
        <v>0</v>
      </c>
      <c r="GD300" s="222">
        <f t="shared" si="405"/>
        <v>0</v>
      </c>
      <c r="GE300" s="222">
        <f t="shared" si="406"/>
        <v>0</v>
      </c>
      <c r="GF300" s="222">
        <f t="shared" si="407"/>
        <v>0</v>
      </c>
      <c r="GG300" s="398">
        <f t="shared" si="408"/>
        <v>0</v>
      </c>
      <c r="GH300" s="399">
        <f t="shared" si="409"/>
        <v>0</v>
      </c>
      <c r="GI300" s="398" t="str">
        <f t="shared" si="410"/>
        <v>Na</v>
      </c>
      <c r="GJ300" s="398" t="str">
        <f t="shared" si="411"/>
        <v>Cl</v>
      </c>
    </row>
    <row r="301" spans="1:192">
      <c r="A301" s="402">
        <f t="shared" si="338"/>
        <v>296</v>
      </c>
      <c r="B301" s="64" t="s">
        <v>142</v>
      </c>
      <c r="C301" s="276" t="s">
        <v>734</v>
      </c>
      <c r="D301" s="276" t="s">
        <v>996</v>
      </c>
      <c r="E301" s="276"/>
      <c r="F301" s="558">
        <v>3526180</v>
      </c>
      <c r="G301" s="558">
        <v>5572420</v>
      </c>
      <c r="H301" s="409">
        <f t="shared" si="339"/>
        <v>526095.098</v>
      </c>
      <c r="I301" s="405">
        <f t="shared" si="340"/>
        <v>5570630.8220000006</v>
      </c>
      <c r="J301" s="400">
        <v>149</v>
      </c>
      <c r="K301" s="400" t="s">
        <v>1356</v>
      </c>
      <c r="L301" s="19">
        <v>30</v>
      </c>
      <c r="Q301" s="381" t="s">
        <v>1361</v>
      </c>
      <c r="R301" s="399" t="s">
        <v>2932</v>
      </c>
      <c r="S301" s="399" t="s">
        <v>1346</v>
      </c>
      <c r="T301" s="499" t="str">
        <f t="shared" si="341"/>
        <v>-</v>
      </c>
      <c r="U301" s="499" t="str">
        <f t="shared" si="342"/>
        <v>M</v>
      </c>
      <c r="V301" s="499" t="str">
        <f t="shared" si="343"/>
        <v>-</v>
      </c>
      <c r="W301" s="499" t="str">
        <f t="shared" si="412"/>
        <v>-</v>
      </c>
      <c r="X301" s="529" t="str">
        <f t="shared" si="337"/>
        <v>Na</v>
      </c>
      <c r="Y301" s="530" t="str">
        <f t="shared" si="336"/>
        <v>Cl</v>
      </c>
      <c r="AA301" s="51">
        <v>35727</v>
      </c>
      <c r="AB301" s="281">
        <v>1</v>
      </c>
      <c r="AC301" s="276" t="s">
        <v>722</v>
      </c>
      <c r="AD301" s="277" t="s">
        <v>1710</v>
      </c>
      <c r="AE301" s="294"/>
      <c r="AF301" s="281">
        <v>11.3</v>
      </c>
      <c r="AG301" s="391">
        <v>5480</v>
      </c>
      <c r="AH301" s="281">
        <v>6.15</v>
      </c>
      <c r="AI301" s="101">
        <v>336.62099999999998</v>
      </c>
      <c r="AJ301" s="281"/>
      <c r="AK301" s="281"/>
      <c r="AL301" s="281"/>
      <c r="AM301" s="285"/>
      <c r="AN301" s="281"/>
      <c r="AO301" s="64"/>
      <c r="AP301" s="64"/>
      <c r="AQ301" s="281"/>
      <c r="AR301" s="310">
        <v>3235.893</v>
      </c>
      <c r="AS301" s="507">
        <f t="shared" si="416"/>
        <v>3235.931</v>
      </c>
      <c r="AT301" s="509">
        <f t="shared" si="417"/>
        <v>-1.7639608112035368</v>
      </c>
      <c r="AU301" s="303">
        <v>1030</v>
      </c>
      <c r="AV301" s="301">
        <v>19</v>
      </c>
      <c r="AW301" s="300">
        <v>58</v>
      </c>
      <c r="AX301" s="303">
        <v>1560</v>
      </c>
      <c r="AY301" s="300">
        <v>164</v>
      </c>
      <c r="AZ301" s="316">
        <v>336</v>
      </c>
      <c r="BA301" s="303"/>
      <c r="BB301" s="303">
        <v>65</v>
      </c>
      <c r="BC301" s="303"/>
      <c r="BD301" s="302">
        <v>0.37</v>
      </c>
      <c r="BE301" s="303">
        <v>2.2000000000000002</v>
      </c>
      <c r="BF301" s="303">
        <v>1.3</v>
      </c>
      <c r="BG301" s="301"/>
      <c r="BH301" s="303"/>
      <c r="BI301" s="303"/>
      <c r="BJ301" s="303" t="s">
        <v>1693</v>
      </c>
      <c r="BK301" s="303" t="s">
        <v>1405</v>
      </c>
      <c r="BL301" s="300"/>
      <c r="BM301" s="315"/>
      <c r="BN301" s="144"/>
      <c r="BO301" s="303"/>
      <c r="BP301" s="138">
        <v>42</v>
      </c>
      <c r="BQ301" s="303">
        <v>19</v>
      </c>
      <c r="BR301" s="303"/>
      <c r="BS301" s="303"/>
      <c r="BT301" s="138"/>
      <c r="BU301" s="303"/>
      <c r="BV301" s="303"/>
      <c r="BW301" s="303"/>
      <c r="BX301" s="303"/>
      <c r="BY301" s="138"/>
      <c r="BZ301" s="138"/>
      <c r="CA301" s="303"/>
      <c r="CB301" s="303"/>
      <c r="CC301" s="303"/>
      <c r="CD301" s="138"/>
      <c r="CE301" s="303"/>
      <c r="CF301" s="149"/>
      <c r="CG301" s="303"/>
      <c r="CH301" s="303"/>
      <c r="CI301" s="303"/>
      <c r="CJ301" s="303"/>
      <c r="CK301" s="303"/>
      <c r="CL301" s="317"/>
      <c r="CM301" s="303">
        <v>0.5</v>
      </c>
      <c r="CN301" s="143" t="s">
        <v>3116</v>
      </c>
      <c r="CO301" s="2"/>
      <c r="CP301" s="2"/>
      <c r="CQ301" s="60"/>
      <c r="CR301" s="2"/>
      <c r="CS301" s="2"/>
      <c r="CT301" s="2"/>
      <c r="CU301" s="2"/>
      <c r="CV301" s="2"/>
      <c r="CW301" s="2"/>
      <c r="CX301" s="2"/>
      <c r="CY301" s="2"/>
      <c r="CZ301" s="2"/>
      <c r="DA301" s="60"/>
      <c r="DB301" s="138"/>
      <c r="DC301" s="138"/>
      <c r="DD301" s="149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9"/>
      <c r="DT301" s="402">
        <f t="shared" si="344"/>
        <v>1</v>
      </c>
      <c r="DU301" s="100">
        <f t="shared" si="345"/>
        <v>0</v>
      </c>
      <c r="DV301" s="100">
        <f t="shared" si="346"/>
        <v>1</v>
      </c>
      <c r="DW301" s="100">
        <f t="shared" si="347"/>
        <v>0</v>
      </c>
      <c r="DX301" s="100">
        <f t="shared" si="348"/>
        <v>0</v>
      </c>
      <c r="DY301" s="229">
        <f t="shared" si="349"/>
        <v>0</v>
      </c>
      <c r="DZ301" s="100">
        <f t="shared" si="350"/>
        <v>1</v>
      </c>
      <c r="EA301" s="400">
        <f t="shared" si="351"/>
        <v>0</v>
      </c>
      <c r="EB301" s="402">
        <f t="shared" si="352"/>
        <v>0</v>
      </c>
      <c r="EC301" s="19">
        <f t="shared" si="353"/>
        <v>0</v>
      </c>
      <c r="ED301" s="19">
        <f t="shared" si="354"/>
        <v>1</v>
      </c>
      <c r="EE301" s="19">
        <f t="shared" si="355"/>
        <v>0</v>
      </c>
      <c r="EF301" s="402">
        <f t="shared" si="356"/>
        <v>0</v>
      </c>
      <c r="EG301" s="400">
        <f t="shared" si="357"/>
        <v>0</v>
      </c>
      <c r="EH301" s="400">
        <f t="shared" si="358"/>
        <v>0</v>
      </c>
      <c r="EI301" s="402">
        <f t="shared" si="359"/>
        <v>1</v>
      </c>
      <c r="EJ301" s="229">
        <f t="shared" si="360"/>
        <v>1</v>
      </c>
      <c r="EK301" s="398">
        <f t="shared" si="361"/>
        <v>1030</v>
      </c>
      <c r="EL301" s="398">
        <f t="shared" si="362"/>
        <v>65</v>
      </c>
      <c r="EM301" s="398">
        <f t="shared" si="363"/>
        <v>19</v>
      </c>
      <c r="EN301" s="398">
        <f t="shared" si="364"/>
        <v>58</v>
      </c>
      <c r="EO301" s="398">
        <f t="shared" si="365"/>
        <v>1.3</v>
      </c>
      <c r="EP301" s="398">
        <f t="shared" si="366"/>
        <v>2.2000000000000002</v>
      </c>
      <c r="EQ301" s="398">
        <f t="shared" si="367"/>
        <v>336</v>
      </c>
      <c r="ER301" s="398" t="str">
        <f t="shared" si="368"/>
        <v/>
      </c>
      <c r="ES301" s="398" t="str">
        <f t="shared" si="369"/>
        <v/>
      </c>
      <c r="ET301" s="398">
        <f t="shared" si="370"/>
        <v>164</v>
      </c>
      <c r="EU301" s="172">
        <f t="shared" si="371"/>
        <v>1560</v>
      </c>
      <c r="EV301" s="57">
        <f t="shared" si="372"/>
        <v>44.802477620509968</v>
      </c>
      <c r="EW301" s="57">
        <f t="shared" si="373"/>
        <v>1.6624040920716112</v>
      </c>
      <c r="EX301" s="57">
        <f t="shared" si="374"/>
        <v>1.5634643077556061</v>
      </c>
      <c r="EY301" s="57">
        <f t="shared" si="375"/>
        <v>2.8943560057887119</v>
      </c>
      <c r="EZ301" s="57">
        <f t="shared" si="376"/>
        <v>4.7406326921323731E-2</v>
      </c>
      <c r="FA301" s="57">
        <f t="shared" si="377"/>
        <v>0.11818426000537202</v>
      </c>
      <c r="FB301" s="57">
        <f t="shared" si="378"/>
        <v>5.5066530529966187</v>
      </c>
      <c r="FC301" s="57" t="str">
        <f t="shared" si="379"/>
        <v/>
      </c>
      <c r="FD301" s="57" t="str">
        <f t="shared" si="380"/>
        <v/>
      </c>
      <c r="FE301" s="57">
        <f t="shared" si="381"/>
        <v>3.4144401671410103</v>
      </c>
      <c r="FF301" s="56">
        <f t="shared" si="382"/>
        <v>44.001918032324483</v>
      </c>
      <c r="FG301" s="59">
        <f t="shared" si="383"/>
        <v>87.696173289344443</v>
      </c>
      <c r="FH301" s="59">
        <f t="shared" si="384"/>
        <v>3.2539824821761258</v>
      </c>
      <c r="FI301" s="59">
        <f t="shared" si="385"/>
        <v>3.0603181820880718</v>
      </c>
      <c r="FJ301" s="59">
        <f t="shared" si="386"/>
        <v>5.6653997574568189</v>
      </c>
      <c r="FK301" s="59">
        <f t="shared" si="387"/>
        <v>9.2792936496006201E-2</v>
      </c>
      <c r="FL301" s="59">
        <f t="shared" si="388"/>
        <v>0.23133335243851347</v>
      </c>
      <c r="FM301" s="59">
        <f t="shared" si="389"/>
        <v>10.405025947461437</v>
      </c>
      <c r="FN301" s="59" t="str">
        <f t="shared" si="390"/>
        <v/>
      </c>
      <c r="FO301" s="59" t="str">
        <f t="shared" si="391"/>
        <v/>
      </c>
      <c r="FP301" s="59">
        <f t="shared" si="392"/>
        <v>6.451711809921175</v>
      </c>
      <c r="FQ301" s="66">
        <f t="shared" si="393"/>
        <v>83.143262242617382</v>
      </c>
      <c r="FR301" s="331">
        <f t="shared" si="413"/>
        <v>-1.7639608112035368</v>
      </c>
      <c r="FS301" s="331">
        <f t="shared" si="394"/>
        <v>1.7639608112035368</v>
      </c>
      <c r="FT301" s="400">
        <f t="shared" si="395"/>
        <v>0</v>
      </c>
      <c r="FU301" s="400">
        <f t="shared" si="396"/>
        <v>1</v>
      </c>
      <c r="FV301" s="400">
        <f t="shared" si="397"/>
        <v>0</v>
      </c>
      <c r="FW301" s="402">
        <f t="shared" si="398"/>
        <v>0</v>
      </c>
      <c r="FX301" s="222">
        <f t="shared" si="399"/>
        <v>87.696173289344443</v>
      </c>
      <c r="FY301" s="222">
        <f t="shared" si="400"/>
        <v>0</v>
      </c>
      <c r="FZ301" s="222">
        <f t="shared" si="401"/>
        <v>0</v>
      </c>
      <c r="GA301" s="221">
        <f t="shared" si="402"/>
        <v>83.143262242617382</v>
      </c>
      <c r="GB301" s="222">
        <f t="shared" si="403"/>
        <v>0</v>
      </c>
      <c r="GC301" s="222">
        <f t="shared" si="404"/>
        <v>0</v>
      </c>
      <c r="GD301" s="222">
        <f t="shared" si="405"/>
        <v>0</v>
      </c>
      <c r="GE301" s="222">
        <f t="shared" si="406"/>
        <v>0</v>
      </c>
      <c r="GF301" s="222">
        <f t="shared" si="407"/>
        <v>0</v>
      </c>
      <c r="GG301" s="398">
        <f t="shared" si="408"/>
        <v>0</v>
      </c>
      <c r="GH301" s="399">
        <f t="shared" si="409"/>
        <v>0</v>
      </c>
      <c r="GI301" s="398" t="str">
        <f t="shared" si="410"/>
        <v>Na</v>
      </c>
      <c r="GJ301" s="398" t="str">
        <f t="shared" si="411"/>
        <v>Cl</v>
      </c>
    </row>
    <row r="302" spans="1:192">
      <c r="A302" s="402">
        <f t="shared" si="338"/>
        <v>297</v>
      </c>
      <c r="B302" s="64" t="s">
        <v>142</v>
      </c>
      <c r="C302" s="276" t="s">
        <v>734</v>
      </c>
      <c r="D302" s="276" t="s">
        <v>996</v>
      </c>
      <c r="E302" s="276"/>
      <c r="F302" s="558">
        <v>3526180</v>
      </c>
      <c r="G302" s="558">
        <v>5572420</v>
      </c>
      <c r="H302" s="409">
        <f t="shared" si="339"/>
        <v>526095.098</v>
      </c>
      <c r="I302" s="405">
        <f t="shared" si="340"/>
        <v>5570630.8220000006</v>
      </c>
      <c r="J302" s="400">
        <v>149</v>
      </c>
      <c r="K302" s="400" t="s">
        <v>1356</v>
      </c>
      <c r="L302" s="19">
        <v>30</v>
      </c>
      <c r="Q302" s="381" t="s">
        <v>1361</v>
      </c>
      <c r="R302" s="399" t="s">
        <v>2893</v>
      </c>
      <c r="S302" s="399" t="s">
        <v>1346</v>
      </c>
      <c r="T302" s="499" t="str">
        <f t="shared" si="341"/>
        <v>-</v>
      </c>
      <c r="U302" s="499" t="str">
        <f t="shared" si="342"/>
        <v>M</v>
      </c>
      <c r="V302" s="499" t="str">
        <f t="shared" si="343"/>
        <v>-</v>
      </c>
      <c r="W302" s="499" t="str">
        <f t="shared" si="412"/>
        <v>-</v>
      </c>
      <c r="X302" s="529" t="str">
        <f t="shared" si="337"/>
        <v>Na</v>
      </c>
      <c r="Y302" s="530" t="str">
        <f t="shared" si="336"/>
        <v>Cl</v>
      </c>
      <c r="AA302" s="51">
        <v>40981</v>
      </c>
      <c r="AB302" s="281">
        <v>2</v>
      </c>
      <c r="AC302" s="276" t="s">
        <v>750</v>
      </c>
      <c r="AD302" s="277" t="s">
        <v>1711</v>
      </c>
      <c r="AE302" s="298"/>
      <c r="AF302" s="281">
        <v>12.1</v>
      </c>
      <c r="AG302" s="391">
        <v>7840</v>
      </c>
      <c r="AH302" s="281">
        <v>5.98</v>
      </c>
      <c r="AI302" s="101">
        <v>320.03700000000003</v>
      </c>
      <c r="AJ302" s="281"/>
      <c r="AK302" s="281"/>
      <c r="AL302" s="281"/>
      <c r="AM302" s="285"/>
      <c r="AN302" s="281"/>
      <c r="AO302" s="64"/>
      <c r="AP302" s="64"/>
      <c r="AQ302" s="281"/>
      <c r="AR302" s="310">
        <v>4799.29</v>
      </c>
      <c r="AS302" s="507">
        <f t="shared" si="416"/>
        <v>4799.2900000000009</v>
      </c>
      <c r="AT302" s="509">
        <f t="shared" si="417"/>
        <v>0.14656607276329864</v>
      </c>
      <c r="AU302" s="303">
        <v>1533</v>
      </c>
      <c r="AV302" s="301">
        <v>40</v>
      </c>
      <c r="AW302" s="303">
        <v>123.55</v>
      </c>
      <c r="AX302" s="303">
        <v>2387</v>
      </c>
      <c r="AY302" s="303">
        <v>232</v>
      </c>
      <c r="AZ302" s="316">
        <v>370</v>
      </c>
      <c r="BA302" s="303">
        <v>1.35</v>
      </c>
      <c r="BB302" s="303">
        <v>94.76</v>
      </c>
      <c r="BC302" s="303"/>
      <c r="BD302" s="303">
        <v>0.33</v>
      </c>
      <c r="BE302" s="303"/>
      <c r="BF302" s="303"/>
      <c r="BG302" s="303">
        <v>3.55</v>
      </c>
      <c r="BH302" s="303">
        <v>6.95</v>
      </c>
      <c r="BI302" s="303"/>
      <c r="BJ302" s="303">
        <v>6.8</v>
      </c>
      <c r="BK302" s="303">
        <v>0</v>
      </c>
      <c r="BL302" s="300"/>
      <c r="BM302" s="315"/>
      <c r="BN302" s="144"/>
      <c r="BO302" s="303"/>
      <c r="BP302" s="303"/>
      <c r="BQ302" s="303"/>
      <c r="BR302" s="303"/>
      <c r="BS302" s="303"/>
      <c r="BT302" s="138"/>
      <c r="BU302" s="303"/>
      <c r="BV302" s="303"/>
      <c r="BW302" s="303"/>
      <c r="BX302" s="303"/>
      <c r="BY302" s="138"/>
      <c r="BZ302" s="138"/>
      <c r="CA302" s="303"/>
      <c r="CB302" s="303"/>
      <c r="CC302" s="303"/>
      <c r="CD302" s="138"/>
      <c r="CE302" s="303"/>
      <c r="CF302" s="149"/>
      <c r="CG302" s="303"/>
      <c r="CH302" s="303"/>
      <c r="CI302" s="303"/>
      <c r="CJ302" s="303"/>
      <c r="CK302" s="303"/>
      <c r="CL302" s="317"/>
      <c r="CM302" s="303">
        <v>6.34</v>
      </c>
      <c r="CN302" s="143" t="s">
        <v>3116</v>
      </c>
      <c r="CO302" s="2"/>
      <c r="CP302" s="2"/>
      <c r="CQ302" s="60"/>
      <c r="CR302" s="2"/>
      <c r="CS302" s="2"/>
      <c r="CT302" s="2"/>
      <c r="CU302" s="2"/>
      <c r="CV302" s="2"/>
      <c r="CW302" s="2"/>
      <c r="CX302" s="2"/>
      <c r="CY302" s="2"/>
      <c r="CZ302" s="2"/>
      <c r="DA302" s="60"/>
      <c r="DB302" s="138"/>
      <c r="DC302" s="138"/>
      <c r="DD302" s="149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9"/>
      <c r="DT302" s="402">
        <f t="shared" si="344"/>
        <v>0</v>
      </c>
      <c r="DU302" s="100">
        <f t="shared" si="345"/>
        <v>0</v>
      </c>
      <c r="DV302" s="100">
        <f t="shared" si="346"/>
        <v>1</v>
      </c>
      <c r="DW302" s="100">
        <f t="shared" si="347"/>
        <v>0</v>
      </c>
      <c r="DX302" s="100">
        <f t="shared" si="348"/>
        <v>0</v>
      </c>
      <c r="DY302" s="229">
        <f t="shared" si="349"/>
        <v>0</v>
      </c>
      <c r="DZ302" s="100">
        <f t="shared" si="350"/>
        <v>1</v>
      </c>
      <c r="EA302" s="400">
        <f t="shared" si="351"/>
        <v>0</v>
      </c>
      <c r="EB302" s="402">
        <f t="shared" si="352"/>
        <v>0</v>
      </c>
      <c r="EC302" s="19">
        <f t="shared" si="353"/>
        <v>0</v>
      </c>
      <c r="ED302" s="19">
        <f t="shared" si="354"/>
        <v>1</v>
      </c>
      <c r="EE302" s="19">
        <f t="shared" si="355"/>
        <v>0</v>
      </c>
      <c r="EF302" s="402">
        <f t="shared" si="356"/>
        <v>0</v>
      </c>
      <c r="EG302" s="400">
        <f t="shared" si="357"/>
        <v>0</v>
      </c>
      <c r="EH302" s="400">
        <f t="shared" si="358"/>
        <v>0</v>
      </c>
      <c r="EI302" s="402">
        <f t="shared" si="359"/>
        <v>1</v>
      </c>
      <c r="EJ302" s="229">
        <f t="shared" si="360"/>
        <v>1</v>
      </c>
      <c r="EK302" s="398">
        <f t="shared" si="361"/>
        <v>1533</v>
      </c>
      <c r="EL302" s="398">
        <f t="shared" si="362"/>
        <v>94.76</v>
      </c>
      <c r="EM302" s="398">
        <f t="shared" si="363"/>
        <v>40</v>
      </c>
      <c r="EN302" s="398">
        <f t="shared" si="364"/>
        <v>123.55</v>
      </c>
      <c r="EO302" s="398" t="str">
        <f t="shared" si="365"/>
        <v/>
      </c>
      <c r="EP302" s="398" t="str">
        <f t="shared" si="366"/>
        <v/>
      </c>
      <c r="EQ302" s="398">
        <f t="shared" si="367"/>
        <v>370</v>
      </c>
      <c r="ER302" s="398" t="str">
        <f t="shared" si="368"/>
        <v/>
      </c>
      <c r="ES302" s="398">
        <f t="shared" si="369"/>
        <v>6.8</v>
      </c>
      <c r="ET302" s="398">
        <f t="shared" si="370"/>
        <v>232</v>
      </c>
      <c r="EU302" s="172">
        <f t="shared" si="371"/>
        <v>2387</v>
      </c>
      <c r="EV302" s="57">
        <f t="shared" si="372"/>
        <v>66.681745817710464</v>
      </c>
      <c r="EW302" s="57">
        <f t="shared" si="373"/>
        <v>2.4235294117647062</v>
      </c>
      <c r="EX302" s="57">
        <f t="shared" si="374"/>
        <v>3.291503805801276</v>
      </c>
      <c r="EY302" s="57">
        <f t="shared" si="375"/>
        <v>6.1654773192275059</v>
      </c>
      <c r="EZ302" s="57" t="str">
        <f t="shared" si="376"/>
        <v/>
      </c>
      <c r="FA302" s="57" t="str">
        <f t="shared" si="377"/>
        <v/>
      </c>
      <c r="FB302" s="57">
        <f t="shared" si="378"/>
        <v>6.0638738976450863</v>
      </c>
      <c r="FC302" s="57" t="str">
        <f t="shared" si="379"/>
        <v/>
      </c>
      <c r="FD302" s="57">
        <f t="shared" si="380"/>
        <v>0.10966875198573016</v>
      </c>
      <c r="FE302" s="57">
        <f t="shared" si="381"/>
        <v>4.8301836510775269</v>
      </c>
      <c r="FF302" s="56">
        <f t="shared" si="382"/>
        <v>67.328575860999067</v>
      </c>
      <c r="FG302" s="59">
        <f t="shared" si="383"/>
        <v>84.877584875892666</v>
      </c>
      <c r="FH302" s="59">
        <f t="shared" si="384"/>
        <v>3.0848520959336807</v>
      </c>
      <c r="FI302" s="59">
        <f t="shared" si="385"/>
        <v>4.1896757533906746</v>
      </c>
      <c r="FJ302" s="59">
        <f t="shared" si="386"/>
        <v>7.8478872747829902</v>
      </c>
      <c r="FK302" s="59" t="str">
        <f t="shared" si="387"/>
        <v/>
      </c>
      <c r="FL302" s="59" t="str">
        <f t="shared" si="388"/>
        <v/>
      </c>
      <c r="FM302" s="59">
        <f t="shared" si="389"/>
        <v>7.7412175185748566</v>
      </c>
      <c r="FN302" s="59" t="str">
        <f t="shared" si="390"/>
        <v/>
      </c>
      <c r="FO302" s="59">
        <f t="shared" si="391"/>
        <v>0.14000450511378112</v>
      </c>
      <c r="FP302" s="59">
        <f t="shared" si="392"/>
        <v>6.1662730671520487</v>
      </c>
      <c r="FQ302" s="66">
        <f t="shared" si="393"/>
        <v>85.952504909159302</v>
      </c>
      <c r="FR302" s="331">
        <f t="shared" si="413"/>
        <v>0.14656607276329864</v>
      </c>
      <c r="FS302" s="331">
        <f t="shared" si="394"/>
        <v>0.14656607276329864</v>
      </c>
      <c r="FT302" s="400">
        <f t="shared" si="395"/>
        <v>0</v>
      </c>
      <c r="FU302" s="400">
        <f t="shared" si="396"/>
        <v>1</v>
      </c>
      <c r="FV302" s="400">
        <f t="shared" si="397"/>
        <v>0</v>
      </c>
      <c r="FW302" s="402">
        <f t="shared" si="398"/>
        <v>0</v>
      </c>
      <c r="FX302" s="222">
        <f t="shared" si="399"/>
        <v>84.877584875892666</v>
      </c>
      <c r="FY302" s="222">
        <f t="shared" si="400"/>
        <v>0</v>
      </c>
      <c r="FZ302" s="222">
        <f t="shared" si="401"/>
        <v>0</v>
      </c>
      <c r="GA302" s="221">
        <f t="shared" si="402"/>
        <v>85.952504909159302</v>
      </c>
      <c r="GB302" s="222">
        <f t="shared" si="403"/>
        <v>0</v>
      </c>
      <c r="GC302" s="222">
        <f t="shared" si="404"/>
        <v>0</v>
      </c>
      <c r="GD302" s="222">
        <f t="shared" si="405"/>
        <v>0</v>
      </c>
      <c r="GE302" s="222">
        <f t="shared" si="406"/>
        <v>0</v>
      </c>
      <c r="GF302" s="222">
        <f t="shared" si="407"/>
        <v>0</v>
      </c>
      <c r="GG302" s="398">
        <f t="shared" si="408"/>
        <v>0</v>
      </c>
      <c r="GH302" s="399">
        <f t="shared" si="409"/>
        <v>0</v>
      </c>
      <c r="GI302" s="398" t="str">
        <f t="shared" si="410"/>
        <v>Na</v>
      </c>
      <c r="GJ302" s="398" t="str">
        <f t="shared" si="411"/>
        <v>Cl</v>
      </c>
    </row>
    <row r="303" spans="1:192" ht="14.25">
      <c r="A303" s="402">
        <f t="shared" si="338"/>
        <v>298</v>
      </c>
      <c r="B303" s="399" t="s">
        <v>142</v>
      </c>
      <c r="C303" s="91" t="s">
        <v>735</v>
      </c>
      <c r="D303" s="91" t="s">
        <v>736</v>
      </c>
      <c r="E303" s="91"/>
      <c r="F303" s="558">
        <v>3526180</v>
      </c>
      <c r="G303" s="558">
        <v>5572420</v>
      </c>
      <c r="H303" s="409">
        <f t="shared" si="339"/>
        <v>526095.098</v>
      </c>
      <c r="I303" s="405">
        <f t="shared" si="340"/>
        <v>5570630.8220000006</v>
      </c>
      <c r="J303" s="400">
        <v>149</v>
      </c>
      <c r="K303" s="400" t="s">
        <v>1356</v>
      </c>
      <c r="L303" s="171">
        <v>122</v>
      </c>
      <c r="Q303" s="381" t="s">
        <v>1361</v>
      </c>
      <c r="R303" s="64" t="s">
        <v>2933</v>
      </c>
      <c r="S303" s="399" t="s">
        <v>1346</v>
      </c>
      <c r="T303" s="499" t="str">
        <f t="shared" si="341"/>
        <v>-</v>
      </c>
      <c r="U303" s="499" t="str">
        <f t="shared" si="342"/>
        <v>M</v>
      </c>
      <c r="V303" s="499" t="str">
        <f t="shared" si="343"/>
        <v>-</v>
      </c>
      <c r="W303" s="499" t="str">
        <f t="shared" si="412"/>
        <v>-</v>
      </c>
      <c r="X303" s="529" t="str">
        <f t="shared" si="337"/>
        <v>Na</v>
      </c>
      <c r="Y303" s="530" t="str">
        <f t="shared" si="336"/>
        <v>Cl</v>
      </c>
      <c r="Z303" s="172" t="s">
        <v>1712</v>
      </c>
      <c r="AA303" s="51">
        <v>27990</v>
      </c>
      <c r="AB303" s="100">
        <v>1</v>
      </c>
      <c r="AC303" s="277" t="s">
        <v>722</v>
      </c>
      <c r="AD303" s="2" t="s">
        <v>1713</v>
      </c>
      <c r="AE303" s="404"/>
      <c r="AF303" s="391">
        <v>11.3</v>
      </c>
      <c r="AG303" s="400">
        <v>13335</v>
      </c>
      <c r="AH303" s="400">
        <v>5.8</v>
      </c>
      <c r="AI303" s="559">
        <v>237</v>
      </c>
      <c r="AJ303" s="400">
        <v>1.0053000000000001</v>
      </c>
      <c r="AR303" s="69">
        <v>9505</v>
      </c>
      <c r="AS303" s="507">
        <f t="shared" si="416"/>
        <v>9523.7100000000009</v>
      </c>
      <c r="AT303" s="509">
        <f t="shared" si="417"/>
        <v>-0.10236911261333705</v>
      </c>
      <c r="AU303" s="398">
        <v>2944</v>
      </c>
      <c r="AV303" s="398">
        <v>103.9</v>
      </c>
      <c r="AW303" s="399">
        <v>312.8</v>
      </c>
      <c r="AX303" s="398">
        <v>4898</v>
      </c>
      <c r="AY303" s="398">
        <v>421.9</v>
      </c>
      <c r="AZ303" s="172">
        <v>635.79999999999995</v>
      </c>
      <c r="BA303" s="401">
        <v>2.5299999999999998</v>
      </c>
      <c r="BB303" s="303">
        <v>163.9</v>
      </c>
      <c r="BC303" s="401">
        <v>5.34</v>
      </c>
      <c r="BD303" s="303">
        <v>0.32</v>
      </c>
      <c r="BE303" s="398">
        <v>11.5</v>
      </c>
      <c r="BF303" s="57">
        <v>0.5</v>
      </c>
      <c r="BG303" s="398">
        <v>0.15</v>
      </c>
      <c r="BH303" s="398">
        <v>2.5499999999999998</v>
      </c>
      <c r="BI303" s="398">
        <v>6.7000000000000004E-2</v>
      </c>
      <c r="BJ303" s="398">
        <v>0.44</v>
      </c>
      <c r="BK303" s="303">
        <v>1.2E-2</v>
      </c>
      <c r="BM303" s="303">
        <v>15.6</v>
      </c>
      <c r="BN303" s="172">
        <v>3.12</v>
      </c>
      <c r="BO303" s="138"/>
      <c r="BP303" s="553">
        <v>470</v>
      </c>
      <c r="BQ303" s="138">
        <v>28</v>
      </c>
      <c r="BR303" s="138">
        <v>130</v>
      </c>
      <c r="BS303" s="138"/>
      <c r="BT303" s="138"/>
      <c r="BU303" s="138">
        <v>4</v>
      </c>
      <c r="BV303" s="138">
        <v>3</v>
      </c>
      <c r="BW303" s="138">
        <v>33</v>
      </c>
      <c r="BX303" s="138">
        <v>9</v>
      </c>
      <c r="BY303" s="138"/>
      <c r="BZ303" s="138"/>
      <c r="CA303" s="138">
        <v>9</v>
      </c>
      <c r="CB303" s="138"/>
      <c r="CC303" s="138">
        <v>540</v>
      </c>
      <c r="CD303" s="138"/>
      <c r="CE303" s="138"/>
      <c r="CF303" s="149"/>
      <c r="CG303" s="138"/>
      <c r="CH303" s="138">
        <v>14</v>
      </c>
      <c r="CI303" s="138">
        <v>15</v>
      </c>
      <c r="CJ303" s="138"/>
      <c r="CK303" s="138"/>
      <c r="CL303" s="139">
        <v>26</v>
      </c>
      <c r="CM303" s="138">
        <v>0.38</v>
      </c>
      <c r="CN303" s="138">
        <v>854</v>
      </c>
      <c r="CO303" s="149"/>
      <c r="DB303" s="241"/>
      <c r="DC303" s="241"/>
      <c r="DD303" s="241"/>
      <c r="DE303" s="241"/>
      <c r="DF303" s="241"/>
      <c r="DG303" s="241"/>
      <c r="DH303" s="241"/>
      <c r="DI303" s="244"/>
      <c r="DJ303" s="244"/>
      <c r="DK303" s="244"/>
      <c r="DL303" s="244"/>
      <c r="DM303" s="244"/>
      <c r="DN303" s="244"/>
      <c r="DO303" s="244"/>
      <c r="DP303" s="244"/>
      <c r="DQ303" s="244"/>
      <c r="DR303" s="244"/>
      <c r="DS303" s="472"/>
      <c r="DT303" s="402">
        <f t="shared" si="344"/>
        <v>1</v>
      </c>
      <c r="DU303" s="100">
        <f t="shared" si="345"/>
        <v>0</v>
      </c>
      <c r="DV303" s="100">
        <f t="shared" si="346"/>
        <v>0</v>
      </c>
      <c r="DW303" s="100">
        <f t="shared" si="347"/>
        <v>1</v>
      </c>
      <c r="DX303" s="100">
        <f t="shared" si="348"/>
        <v>0</v>
      </c>
      <c r="DY303" s="229">
        <f t="shared" si="349"/>
        <v>0</v>
      </c>
      <c r="DZ303" s="100">
        <f t="shared" si="350"/>
        <v>1</v>
      </c>
      <c r="EA303" s="400">
        <f t="shared" si="351"/>
        <v>0</v>
      </c>
      <c r="EB303" s="402">
        <f t="shared" si="352"/>
        <v>0</v>
      </c>
      <c r="EC303" s="19">
        <f t="shared" si="353"/>
        <v>0</v>
      </c>
      <c r="ED303" s="19">
        <f t="shared" si="354"/>
        <v>1</v>
      </c>
      <c r="EE303" s="19">
        <f t="shared" si="355"/>
        <v>0</v>
      </c>
      <c r="EF303" s="402">
        <f t="shared" si="356"/>
        <v>0</v>
      </c>
      <c r="EG303" s="400">
        <f t="shared" si="357"/>
        <v>1</v>
      </c>
      <c r="EH303" s="400">
        <f t="shared" si="358"/>
        <v>0</v>
      </c>
      <c r="EI303" s="402">
        <f t="shared" si="359"/>
        <v>0</v>
      </c>
      <c r="EJ303" s="229">
        <f t="shared" si="360"/>
        <v>2</v>
      </c>
      <c r="EK303" s="398">
        <f t="shared" si="361"/>
        <v>2944</v>
      </c>
      <c r="EL303" s="398">
        <f t="shared" si="362"/>
        <v>163.9</v>
      </c>
      <c r="EM303" s="398">
        <f t="shared" si="363"/>
        <v>103.9</v>
      </c>
      <c r="EN303" s="398">
        <f t="shared" si="364"/>
        <v>312.8</v>
      </c>
      <c r="EO303" s="398">
        <f t="shared" si="365"/>
        <v>0.5</v>
      </c>
      <c r="EP303" s="398">
        <f t="shared" si="366"/>
        <v>11.5</v>
      </c>
      <c r="EQ303" s="398">
        <f t="shared" si="367"/>
        <v>635.79999999999995</v>
      </c>
      <c r="ER303" s="398" t="str">
        <f t="shared" si="368"/>
        <v/>
      </c>
      <c r="ES303" s="398">
        <f t="shared" si="369"/>
        <v>0.44</v>
      </c>
      <c r="ET303" s="398">
        <f t="shared" si="370"/>
        <v>421.9</v>
      </c>
      <c r="EU303" s="172">
        <f t="shared" si="371"/>
        <v>4898</v>
      </c>
      <c r="EV303" s="57">
        <f t="shared" si="372"/>
        <v>128.05679040270033</v>
      </c>
      <c r="EW303" s="57">
        <f t="shared" si="373"/>
        <v>4.1918158567774935</v>
      </c>
      <c r="EX303" s="57">
        <f t="shared" si="374"/>
        <v>8.5496811355688145</v>
      </c>
      <c r="EY303" s="57">
        <f t="shared" si="375"/>
        <v>15.609561355357053</v>
      </c>
      <c r="EZ303" s="57">
        <f t="shared" si="376"/>
        <v>1.8233202662047587E-2</v>
      </c>
      <c r="FA303" s="57">
        <f t="shared" si="377"/>
        <v>0.61778135911899013</v>
      </c>
      <c r="FB303" s="57">
        <f t="shared" si="378"/>
        <v>10.420029794926339</v>
      </c>
      <c r="FC303" s="57" t="str">
        <f t="shared" si="379"/>
        <v/>
      </c>
      <c r="FD303" s="57">
        <f t="shared" si="380"/>
        <v>7.0962133637825393E-3</v>
      </c>
      <c r="FE303" s="57">
        <f t="shared" si="381"/>
        <v>8.7838555275414159</v>
      </c>
      <c r="FF303" s="56">
        <f t="shared" si="382"/>
        <v>138.15474007841365</v>
      </c>
      <c r="FG303" s="59">
        <f t="shared" si="383"/>
        <v>81.542053093878934</v>
      </c>
      <c r="FH303" s="59">
        <f t="shared" si="384"/>
        <v>2.6692006732187021</v>
      </c>
      <c r="FI303" s="59">
        <f t="shared" si="385"/>
        <v>5.444135768981341</v>
      </c>
      <c r="FJ303" s="59">
        <f t="shared" si="386"/>
        <v>9.9396187957545852</v>
      </c>
      <c r="FK303" s="59">
        <f t="shared" si="387"/>
        <v>1.1610261157293441E-2</v>
      </c>
      <c r="FL303" s="59">
        <f t="shared" si="388"/>
        <v>0.39338140700914465</v>
      </c>
      <c r="FM303" s="59">
        <f t="shared" si="389"/>
        <v>6.6215371988502287</v>
      </c>
      <c r="FN303" s="59" t="str">
        <f t="shared" si="390"/>
        <v/>
      </c>
      <c r="FO303" s="59">
        <f t="shared" si="391"/>
        <v>4.5093768140800558E-3</v>
      </c>
      <c r="FP303" s="59">
        <f t="shared" si="392"/>
        <v>5.5818099630830131</v>
      </c>
      <c r="FQ303" s="66">
        <f t="shared" si="393"/>
        <v>87.792143461252678</v>
      </c>
      <c r="FR303" s="331">
        <f t="shared" si="413"/>
        <v>-0.10236911261333705</v>
      </c>
      <c r="FS303" s="331">
        <f t="shared" si="394"/>
        <v>0.10236911261333705</v>
      </c>
      <c r="FT303" s="400">
        <f t="shared" si="395"/>
        <v>0</v>
      </c>
      <c r="FU303" s="400">
        <f t="shared" si="396"/>
        <v>1</v>
      </c>
      <c r="FV303" s="400">
        <f t="shared" si="397"/>
        <v>0</v>
      </c>
      <c r="FW303" s="402">
        <f t="shared" si="398"/>
        <v>0</v>
      </c>
      <c r="FX303" s="222">
        <f t="shared" si="399"/>
        <v>81.542053093878934</v>
      </c>
      <c r="FY303" s="222">
        <f t="shared" si="400"/>
        <v>0</v>
      </c>
      <c r="FZ303" s="222">
        <f t="shared" si="401"/>
        <v>0</v>
      </c>
      <c r="GA303" s="221">
        <f t="shared" si="402"/>
        <v>87.792143461252678</v>
      </c>
      <c r="GB303" s="222">
        <f t="shared" si="403"/>
        <v>0</v>
      </c>
      <c r="GC303" s="222">
        <f t="shared" si="404"/>
        <v>0</v>
      </c>
      <c r="GD303" s="222">
        <f t="shared" si="405"/>
        <v>0</v>
      </c>
      <c r="GE303" s="222">
        <f t="shared" si="406"/>
        <v>0</v>
      </c>
      <c r="GF303" s="222">
        <f t="shared" si="407"/>
        <v>0</v>
      </c>
      <c r="GG303" s="398">
        <f t="shared" si="408"/>
        <v>0</v>
      </c>
      <c r="GH303" s="399">
        <f t="shared" si="409"/>
        <v>0</v>
      </c>
      <c r="GI303" s="398" t="str">
        <f t="shared" si="410"/>
        <v>Na</v>
      </c>
      <c r="GJ303" s="398" t="str">
        <f t="shared" si="411"/>
        <v>Cl</v>
      </c>
    </row>
    <row r="304" spans="1:192">
      <c r="A304" s="402">
        <f t="shared" si="338"/>
        <v>299</v>
      </c>
      <c r="B304" s="134" t="s">
        <v>695</v>
      </c>
      <c r="C304" s="166" t="s">
        <v>243</v>
      </c>
      <c r="D304" s="166"/>
      <c r="E304" s="166"/>
      <c r="F304" s="408">
        <v>3526010</v>
      </c>
      <c r="G304" s="408">
        <v>5575070</v>
      </c>
      <c r="H304" s="410">
        <f t="shared" si="339"/>
        <v>525925.16599999997</v>
      </c>
      <c r="I304" s="102">
        <f t="shared" si="340"/>
        <v>5573279.7620000001</v>
      </c>
      <c r="J304" s="408">
        <v>165</v>
      </c>
      <c r="K304" s="392" t="s">
        <v>1356</v>
      </c>
      <c r="L304" s="171">
        <v>110</v>
      </c>
      <c r="M304" s="171"/>
      <c r="O304" s="171"/>
      <c r="P304" s="171"/>
      <c r="Q304" s="166" t="s">
        <v>1361</v>
      </c>
      <c r="R304" s="399" t="s">
        <v>2893</v>
      </c>
      <c r="S304" s="166" t="s">
        <v>1346</v>
      </c>
      <c r="T304" s="499" t="str">
        <f t="shared" si="341"/>
        <v>-</v>
      </c>
      <c r="U304" s="499" t="str">
        <f t="shared" si="342"/>
        <v>-</v>
      </c>
      <c r="V304" s="499" t="str">
        <f t="shared" si="343"/>
        <v>-</v>
      </c>
      <c r="W304" s="499" t="str">
        <f t="shared" si="412"/>
        <v>-</v>
      </c>
      <c r="X304" s="529" t="str">
        <f t="shared" si="337"/>
        <v>Ca-Mg</v>
      </c>
      <c r="Y304" s="530" t="str">
        <f t="shared" si="336"/>
        <v>HCO3</v>
      </c>
      <c r="Z304" s="183"/>
      <c r="AA304" s="51">
        <v>27075</v>
      </c>
      <c r="AB304" s="176">
        <v>1</v>
      </c>
      <c r="AC304" s="166" t="s">
        <v>507</v>
      </c>
      <c r="AD304" s="170" t="s">
        <v>1714</v>
      </c>
      <c r="AE304" s="188" t="s">
        <v>1715</v>
      </c>
      <c r="AF304" s="240">
        <v>15</v>
      </c>
      <c r="AG304" s="408"/>
      <c r="AH304" s="408">
        <v>7.45</v>
      </c>
      <c r="AI304" s="392"/>
      <c r="AJ304" s="408"/>
      <c r="AK304" s="408"/>
      <c r="AL304" s="408"/>
      <c r="AM304" s="392"/>
      <c r="AN304" s="168">
        <v>10.7</v>
      </c>
      <c r="AO304" s="196">
        <v>9</v>
      </c>
      <c r="AP304" s="171">
        <v>2.8</v>
      </c>
      <c r="AQ304" s="168"/>
      <c r="AR304" s="168"/>
      <c r="AS304" s="507">
        <f t="shared" si="416"/>
        <v>328.94</v>
      </c>
      <c r="AT304" s="509">
        <f t="shared" si="417"/>
        <v>2.458228759056778</v>
      </c>
      <c r="AU304" s="168">
        <v>13</v>
      </c>
      <c r="AV304" s="168">
        <v>19.100000000000001</v>
      </c>
      <c r="AW304" s="165">
        <v>45.3</v>
      </c>
      <c r="AX304" s="165">
        <v>24.2</v>
      </c>
      <c r="AY304" s="207">
        <v>19.2</v>
      </c>
      <c r="AZ304" s="460">
        <f>AO304*21.76</f>
        <v>195.84</v>
      </c>
      <c r="BA304" s="168"/>
      <c r="BB304" s="189">
        <v>7.5</v>
      </c>
      <c r="BC304" s="168"/>
      <c r="BD304" s="168"/>
      <c r="BE304" s="168">
        <v>0</v>
      </c>
      <c r="BF304" s="168"/>
      <c r="BG304" s="165"/>
      <c r="BH304" s="165"/>
      <c r="BI304" s="165"/>
      <c r="BJ304" s="170">
        <v>4.8</v>
      </c>
      <c r="BK304" s="256"/>
      <c r="BL304" s="165"/>
      <c r="BM304" s="168"/>
      <c r="BN304" s="167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1"/>
      <c r="CG304" s="143"/>
      <c r="CH304" s="143"/>
      <c r="CI304" s="143"/>
      <c r="CJ304" s="143"/>
      <c r="CK304" s="143"/>
      <c r="CL304" s="144"/>
      <c r="CM304" s="143">
        <v>4.3</v>
      </c>
      <c r="CN304" s="143">
        <v>14</v>
      </c>
      <c r="CO304" s="141"/>
      <c r="CP304" s="168"/>
      <c r="CQ304" s="167"/>
      <c r="CR304" s="168"/>
      <c r="CS304" s="168"/>
      <c r="CT304" s="168"/>
      <c r="CU304" s="168"/>
      <c r="CV304" s="168"/>
      <c r="CW304" s="168"/>
      <c r="CX304" s="168"/>
      <c r="CY304" s="168"/>
      <c r="CZ304" s="168"/>
      <c r="DA304" s="167"/>
      <c r="DB304" s="182"/>
      <c r="DC304" s="182"/>
      <c r="DD304" s="182"/>
      <c r="DE304" s="182"/>
      <c r="DF304" s="182"/>
      <c r="DG304" s="182"/>
      <c r="DH304" s="182"/>
      <c r="DI304" s="180"/>
      <c r="DJ304" s="180"/>
      <c r="DK304" s="180"/>
      <c r="DL304" s="180"/>
      <c r="DM304" s="180"/>
      <c r="DN304" s="180"/>
      <c r="DO304" s="180"/>
      <c r="DP304" s="180"/>
      <c r="DQ304" s="180"/>
      <c r="DR304" s="180"/>
      <c r="DS304" s="181"/>
      <c r="DT304" s="402">
        <f t="shared" si="344"/>
        <v>1</v>
      </c>
      <c r="DU304" s="100">
        <f t="shared" si="345"/>
        <v>0</v>
      </c>
      <c r="DV304" s="100">
        <f t="shared" si="346"/>
        <v>0</v>
      </c>
      <c r="DW304" s="100">
        <f t="shared" si="347"/>
        <v>1</v>
      </c>
      <c r="DX304" s="100">
        <f t="shared" si="348"/>
        <v>0</v>
      </c>
      <c r="DY304" s="229">
        <f t="shared" si="349"/>
        <v>0</v>
      </c>
      <c r="DZ304" s="100">
        <f t="shared" si="350"/>
        <v>1</v>
      </c>
      <c r="EA304" s="400">
        <f t="shared" si="351"/>
        <v>0</v>
      </c>
      <c r="EB304" s="402">
        <f t="shared" si="352"/>
        <v>0</v>
      </c>
      <c r="EC304" s="19">
        <f t="shared" si="353"/>
        <v>1</v>
      </c>
      <c r="ED304" s="19">
        <f t="shared" si="354"/>
        <v>0</v>
      </c>
      <c r="EE304" s="19">
        <f t="shared" si="355"/>
        <v>0</v>
      </c>
      <c r="EF304" s="402">
        <f t="shared" si="356"/>
        <v>0</v>
      </c>
      <c r="EG304" s="400">
        <f t="shared" si="357"/>
        <v>1</v>
      </c>
      <c r="EH304" s="400">
        <f t="shared" si="358"/>
        <v>0</v>
      </c>
      <c r="EI304" s="402">
        <f t="shared" si="359"/>
        <v>0</v>
      </c>
      <c r="EJ304" s="229">
        <f t="shared" si="360"/>
        <v>1</v>
      </c>
      <c r="EK304" s="398">
        <f t="shared" si="361"/>
        <v>13</v>
      </c>
      <c r="EL304" s="398">
        <f t="shared" si="362"/>
        <v>7.5</v>
      </c>
      <c r="EM304" s="398">
        <f t="shared" si="363"/>
        <v>19.100000000000001</v>
      </c>
      <c r="EN304" s="398">
        <f t="shared" si="364"/>
        <v>45.3</v>
      </c>
      <c r="EO304" s="398" t="str">
        <f t="shared" si="365"/>
        <v/>
      </c>
      <c r="EP304" s="398">
        <f t="shared" si="366"/>
        <v>0</v>
      </c>
      <c r="EQ304" s="398">
        <f t="shared" si="367"/>
        <v>195.84</v>
      </c>
      <c r="ER304" s="398" t="str">
        <f t="shared" si="368"/>
        <v/>
      </c>
      <c r="ES304" s="398">
        <f t="shared" si="369"/>
        <v>4.8</v>
      </c>
      <c r="ET304" s="398">
        <f t="shared" si="370"/>
        <v>19.2</v>
      </c>
      <c r="EU304" s="172">
        <f t="shared" si="371"/>
        <v>24.2</v>
      </c>
      <c r="EV304" s="57">
        <f t="shared" si="372"/>
        <v>0.56546816414235879</v>
      </c>
      <c r="EW304" s="57">
        <f t="shared" si="373"/>
        <v>0.1918158567774936</v>
      </c>
      <c r="EX304" s="57">
        <f t="shared" si="374"/>
        <v>1.5716930672701093</v>
      </c>
      <c r="EY304" s="57">
        <f t="shared" si="375"/>
        <v>2.2605918459004939</v>
      </c>
      <c r="EZ304" s="57" t="str">
        <f t="shared" si="376"/>
        <v/>
      </c>
      <c r="FA304" s="57">
        <f t="shared" si="377"/>
        <v>0</v>
      </c>
      <c r="FB304" s="57">
        <f t="shared" si="378"/>
        <v>3.2095920651751721</v>
      </c>
      <c r="FC304" s="57" t="str">
        <f t="shared" si="379"/>
        <v/>
      </c>
      <c r="FD304" s="57">
        <f t="shared" si="380"/>
        <v>7.7413236695809517E-2</v>
      </c>
      <c r="FE304" s="57">
        <f t="shared" si="381"/>
        <v>0.39973933664089872</v>
      </c>
      <c r="FF304" s="56">
        <f t="shared" si="382"/>
        <v>0.68259385665528993</v>
      </c>
      <c r="FG304" s="59">
        <f t="shared" si="383"/>
        <v>12.320724936543986</v>
      </c>
      <c r="FH304" s="59">
        <f t="shared" si="384"/>
        <v>4.1793872045960887</v>
      </c>
      <c r="FI304" s="59">
        <f t="shared" si="385"/>
        <v>34.244895105417605</v>
      </c>
      <c r="FJ304" s="59">
        <f t="shared" si="386"/>
        <v>49.254992753442323</v>
      </c>
      <c r="FK304" s="59" t="str">
        <f t="shared" si="387"/>
        <v/>
      </c>
      <c r="FL304" s="59">
        <f t="shared" si="388"/>
        <v>0</v>
      </c>
      <c r="FM304" s="59">
        <f t="shared" si="389"/>
        <v>73.457162193435735</v>
      </c>
      <c r="FN304" s="59" t="str">
        <f t="shared" si="390"/>
        <v/>
      </c>
      <c r="FO304" s="59">
        <f t="shared" si="391"/>
        <v>1.7717381425457104</v>
      </c>
      <c r="FP304" s="59">
        <f t="shared" si="392"/>
        <v>9.148738123243179</v>
      </c>
      <c r="FQ304" s="66">
        <f t="shared" si="393"/>
        <v>15.622361540775383</v>
      </c>
      <c r="FR304" s="331">
        <f t="shared" si="413"/>
        <v>2.458228759056778</v>
      </c>
      <c r="FS304" s="331">
        <f t="shared" si="394"/>
        <v>2.458228759056778</v>
      </c>
      <c r="FT304" s="400">
        <f t="shared" si="395"/>
        <v>0</v>
      </c>
      <c r="FU304" s="400">
        <f t="shared" si="396"/>
        <v>1</v>
      </c>
      <c r="FV304" s="400">
        <f t="shared" si="397"/>
        <v>0</v>
      </c>
      <c r="FW304" s="402">
        <f t="shared" si="398"/>
        <v>0</v>
      </c>
      <c r="FX304" s="222">
        <f t="shared" si="399"/>
        <v>0</v>
      </c>
      <c r="FY304" s="222">
        <f t="shared" si="400"/>
        <v>49.254992753442323</v>
      </c>
      <c r="FZ304" s="222">
        <f t="shared" si="401"/>
        <v>34.244895105417605</v>
      </c>
      <c r="GA304" s="221">
        <f t="shared" si="402"/>
        <v>0</v>
      </c>
      <c r="GB304" s="222">
        <f t="shared" si="403"/>
        <v>73.457162193435735</v>
      </c>
      <c r="GC304" s="222">
        <f t="shared" si="404"/>
        <v>0</v>
      </c>
      <c r="GD304" s="222">
        <f t="shared" si="405"/>
        <v>0</v>
      </c>
      <c r="GE304" s="222">
        <f t="shared" si="406"/>
        <v>0</v>
      </c>
      <c r="GF304" s="222">
        <f t="shared" si="407"/>
        <v>0</v>
      </c>
      <c r="GG304" s="398">
        <f t="shared" si="408"/>
        <v>0</v>
      </c>
      <c r="GH304" s="399">
        <f t="shared" si="409"/>
        <v>0</v>
      </c>
      <c r="GI304" s="398" t="str">
        <f t="shared" si="410"/>
        <v>Ca-Mg</v>
      </c>
      <c r="GJ304" s="398" t="str">
        <f t="shared" si="411"/>
        <v>HCO3</v>
      </c>
    </row>
    <row r="305" spans="1:192">
      <c r="A305" s="402">
        <f t="shared" si="338"/>
        <v>300</v>
      </c>
      <c r="B305" s="134" t="s">
        <v>427</v>
      </c>
      <c r="C305" s="164" t="s">
        <v>474</v>
      </c>
      <c r="D305" s="164"/>
      <c r="E305" s="164"/>
      <c r="F305" s="400">
        <v>3567300</v>
      </c>
      <c r="G305" s="400">
        <v>5681970</v>
      </c>
      <c r="H305" s="409">
        <f t="shared" si="339"/>
        <v>567198.65</v>
      </c>
      <c r="I305" s="405">
        <f t="shared" si="340"/>
        <v>5680137.0020000003</v>
      </c>
      <c r="J305" s="400">
        <v>151.49</v>
      </c>
      <c r="K305" s="400" t="s">
        <v>1356</v>
      </c>
      <c r="L305" s="171">
        <v>35.4</v>
      </c>
      <c r="Q305" s="134" t="s">
        <v>1365</v>
      </c>
      <c r="R305" s="166" t="s">
        <v>2888</v>
      </c>
      <c r="S305" s="134" t="s">
        <v>1347</v>
      </c>
      <c r="T305" s="499" t="str">
        <f t="shared" si="341"/>
        <v>-</v>
      </c>
      <c r="U305" s="499" t="str">
        <f t="shared" si="342"/>
        <v>-</v>
      </c>
      <c r="V305" s="499" t="str">
        <f t="shared" si="343"/>
        <v>B</v>
      </c>
      <c r="W305" s="499" t="str">
        <f t="shared" si="412"/>
        <v>-</v>
      </c>
      <c r="X305" s="529" t="str">
        <f t="shared" si="337"/>
        <v>Na</v>
      </c>
      <c r="Y305" s="530" t="str">
        <f t="shared" si="336"/>
        <v>Cl</v>
      </c>
      <c r="Z305" s="133" t="s">
        <v>1716</v>
      </c>
      <c r="AA305" s="51">
        <v>37018</v>
      </c>
      <c r="AB305" s="100">
        <v>1</v>
      </c>
      <c r="AC305" s="163" t="s">
        <v>456</v>
      </c>
      <c r="AD305" s="132" t="s">
        <v>1717</v>
      </c>
      <c r="AE305" s="183"/>
      <c r="AF305" s="391">
        <v>13.3</v>
      </c>
      <c r="AG305" s="400">
        <v>72300</v>
      </c>
      <c r="AH305" s="400">
        <v>6.73</v>
      </c>
      <c r="AI305" s="391">
        <v>110</v>
      </c>
      <c r="AM305" s="391">
        <v>12.5</v>
      </c>
      <c r="AN305" s="163"/>
      <c r="AO305" s="164"/>
      <c r="AQ305" s="163"/>
      <c r="AR305" s="168">
        <v>51355.56</v>
      </c>
      <c r="AS305" s="507">
        <f t="shared" si="416"/>
        <v>51353.964999999997</v>
      </c>
      <c r="AT305" s="509">
        <f t="shared" si="417"/>
        <v>0.35980703179210988</v>
      </c>
      <c r="AU305" s="163">
        <v>18000</v>
      </c>
      <c r="AV305" s="163">
        <v>285</v>
      </c>
      <c r="AW305" s="164">
        <v>1160</v>
      </c>
      <c r="AX305" s="165">
        <v>27820</v>
      </c>
      <c r="AY305" s="163">
        <v>3480</v>
      </c>
      <c r="AZ305" s="162">
        <v>362</v>
      </c>
      <c r="BA305" s="163">
        <v>1.2</v>
      </c>
      <c r="BB305" s="163">
        <v>196</v>
      </c>
      <c r="BC305" s="163">
        <v>13</v>
      </c>
      <c r="BD305" s="163">
        <v>0.6</v>
      </c>
      <c r="BE305" s="163">
        <v>0.12</v>
      </c>
      <c r="BF305" s="163">
        <v>0.15</v>
      </c>
      <c r="BG305" s="165">
        <v>1.9</v>
      </c>
      <c r="BH305" s="165">
        <v>12</v>
      </c>
      <c r="BI305" s="165">
        <v>0.06</v>
      </c>
      <c r="BJ305" s="170" t="s">
        <v>1393</v>
      </c>
      <c r="BK305" s="163">
        <v>0.06</v>
      </c>
      <c r="BL305" s="164"/>
      <c r="BM305" s="165">
        <v>14.5</v>
      </c>
      <c r="BN305" s="162">
        <v>7.3</v>
      </c>
      <c r="BO305" s="138"/>
      <c r="BP305" s="138"/>
      <c r="BQ305" s="138"/>
      <c r="BR305" s="138">
        <v>18</v>
      </c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49">
        <v>1</v>
      </c>
      <c r="CG305" s="138"/>
      <c r="CH305" s="138"/>
      <c r="CI305" s="138"/>
      <c r="CJ305" s="138"/>
      <c r="CK305" s="138"/>
      <c r="CL305" s="139">
        <v>56</v>
      </c>
      <c r="CM305" s="138">
        <v>0.3</v>
      </c>
      <c r="CN305" s="138">
        <v>58</v>
      </c>
      <c r="CO305" s="149" t="s">
        <v>1403</v>
      </c>
      <c r="CP305" s="163"/>
      <c r="CQ305" s="162"/>
      <c r="CR305" s="163"/>
      <c r="CS305" s="163"/>
      <c r="CT305" s="163"/>
      <c r="CU305" s="163"/>
      <c r="CV305" s="163"/>
      <c r="CW305" s="163"/>
      <c r="CX305" s="163"/>
      <c r="CY305" s="163"/>
      <c r="CZ305" s="163"/>
      <c r="DA305" s="162"/>
      <c r="DB305" s="241"/>
      <c r="DC305" s="241"/>
      <c r="DD305" s="241"/>
      <c r="DE305" s="241"/>
      <c r="DF305" s="241"/>
      <c r="DG305" s="241"/>
      <c r="DH305" s="241"/>
      <c r="DI305" s="244">
        <v>1390</v>
      </c>
      <c r="DJ305" s="244"/>
      <c r="DK305" s="244"/>
      <c r="DL305" s="244"/>
      <c r="DM305" s="244"/>
      <c r="DN305" s="244"/>
      <c r="DO305" s="244"/>
      <c r="DP305" s="244"/>
      <c r="DQ305" s="244"/>
      <c r="DR305" s="244"/>
      <c r="DS305" s="472"/>
      <c r="DT305" s="402">
        <f t="shared" si="344"/>
        <v>1</v>
      </c>
      <c r="DU305" s="100">
        <f t="shared" si="345"/>
        <v>0</v>
      </c>
      <c r="DV305" s="100">
        <f t="shared" si="346"/>
        <v>1</v>
      </c>
      <c r="DW305" s="100">
        <f t="shared" si="347"/>
        <v>0</v>
      </c>
      <c r="DX305" s="100">
        <f t="shared" si="348"/>
        <v>0</v>
      </c>
      <c r="DY305" s="229">
        <f t="shared" si="349"/>
        <v>0</v>
      </c>
      <c r="DZ305" s="100">
        <f t="shared" si="350"/>
        <v>1</v>
      </c>
      <c r="EA305" s="400">
        <f t="shared" si="351"/>
        <v>0</v>
      </c>
      <c r="EB305" s="402">
        <f t="shared" si="352"/>
        <v>0</v>
      </c>
      <c r="EC305" s="19">
        <f t="shared" si="353"/>
        <v>0</v>
      </c>
      <c r="ED305" s="19">
        <f t="shared" si="354"/>
        <v>0</v>
      </c>
      <c r="EE305" s="19">
        <f t="shared" si="355"/>
        <v>1</v>
      </c>
      <c r="EF305" s="402">
        <f t="shared" si="356"/>
        <v>0</v>
      </c>
      <c r="EG305" s="400">
        <f t="shared" si="357"/>
        <v>1</v>
      </c>
      <c r="EH305" s="400">
        <f t="shared" si="358"/>
        <v>0</v>
      </c>
      <c r="EI305" s="402">
        <f t="shared" si="359"/>
        <v>0</v>
      </c>
      <c r="EJ305" s="229">
        <f t="shared" si="360"/>
        <v>1</v>
      </c>
      <c r="EK305" s="398">
        <f t="shared" si="361"/>
        <v>18000</v>
      </c>
      <c r="EL305" s="398">
        <f t="shared" si="362"/>
        <v>196</v>
      </c>
      <c r="EM305" s="398">
        <f t="shared" si="363"/>
        <v>285</v>
      </c>
      <c r="EN305" s="398">
        <f t="shared" si="364"/>
        <v>1160</v>
      </c>
      <c r="EO305" s="398">
        <f t="shared" si="365"/>
        <v>0.15</v>
      </c>
      <c r="EP305" s="398">
        <f t="shared" si="366"/>
        <v>0.12</v>
      </c>
      <c r="EQ305" s="398">
        <f t="shared" si="367"/>
        <v>362</v>
      </c>
      <c r="ER305" s="398" t="str">
        <f t="shared" si="368"/>
        <v/>
      </c>
      <c r="ES305" s="398" t="str">
        <f t="shared" si="369"/>
        <v/>
      </c>
      <c r="ET305" s="398">
        <f t="shared" si="370"/>
        <v>3480</v>
      </c>
      <c r="EU305" s="172">
        <f t="shared" si="371"/>
        <v>27820</v>
      </c>
      <c r="EV305" s="57">
        <f t="shared" si="372"/>
        <v>782.95591958172758</v>
      </c>
      <c r="EW305" s="57">
        <f t="shared" si="373"/>
        <v>5.0127877237851663</v>
      </c>
      <c r="EX305" s="57">
        <f t="shared" si="374"/>
        <v>23.451964616334092</v>
      </c>
      <c r="EY305" s="57">
        <f t="shared" si="375"/>
        <v>57.887120115774238</v>
      </c>
      <c r="EZ305" s="57">
        <f t="shared" si="376"/>
        <v>5.4699607986142757E-3</v>
      </c>
      <c r="FA305" s="57">
        <f t="shared" si="377"/>
        <v>6.4464141821112004E-3</v>
      </c>
      <c r="FB305" s="57">
        <f t="shared" si="378"/>
        <v>5.9327631106689767</v>
      </c>
      <c r="FC305" s="57" t="str">
        <f t="shared" si="379"/>
        <v/>
      </c>
      <c r="FD305" s="57" t="str">
        <f t="shared" si="380"/>
        <v/>
      </c>
      <c r="FE305" s="57">
        <f t="shared" si="381"/>
        <v>72.452754766162897</v>
      </c>
      <c r="FF305" s="56">
        <f t="shared" si="382"/>
        <v>784.70087157645321</v>
      </c>
      <c r="FG305" s="59">
        <f t="shared" si="383"/>
        <v>90.065359384457466</v>
      </c>
      <c r="FH305" s="59">
        <f t="shared" si="384"/>
        <v>0.57663339221178289</v>
      </c>
      <c r="FI305" s="59">
        <f t="shared" si="385"/>
        <v>2.6977375975011459</v>
      </c>
      <c r="FJ305" s="59">
        <f t="shared" si="386"/>
        <v>6.6588988556899835</v>
      </c>
      <c r="FK305" s="59">
        <f t="shared" si="387"/>
        <v>6.2922314376175276E-4</v>
      </c>
      <c r="FL305" s="59">
        <f t="shared" si="388"/>
        <v>7.4154699585524217E-4</v>
      </c>
      <c r="FM305" s="59">
        <f t="shared" si="389"/>
        <v>0.6873892559500373</v>
      </c>
      <c r="FN305" s="59" t="str">
        <f t="shared" si="390"/>
        <v/>
      </c>
      <c r="FO305" s="59" t="str">
        <f t="shared" si="391"/>
        <v/>
      </c>
      <c r="FP305" s="59">
        <f t="shared" si="392"/>
        <v>8.3946121328662713</v>
      </c>
      <c r="FQ305" s="66">
        <f t="shared" si="393"/>
        <v>90.917998611183691</v>
      </c>
      <c r="FR305" s="331">
        <f t="shared" si="413"/>
        <v>0.35980703179210988</v>
      </c>
      <c r="FS305" s="331">
        <f t="shared" si="394"/>
        <v>0.35980703179210988</v>
      </c>
      <c r="FT305" s="400">
        <f t="shared" si="395"/>
        <v>0</v>
      </c>
      <c r="FU305" s="400">
        <f t="shared" si="396"/>
        <v>1</v>
      </c>
      <c r="FV305" s="400">
        <f t="shared" si="397"/>
        <v>0</v>
      </c>
      <c r="FW305" s="402">
        <f t="shared" si="398"/>
        <v>0</v>
      </c>
      <c r="FX305" s="222">
        <f t="shared" si="399"/>
        <v>90.065359384457466</v>
      </c>
      <c r="FY305" s="222">
        <f t="shared" si="400"/>
        <v>0</v>
      </c>
      <c r="FZ305" s="222">
        <f t="shared" si="401"/>
        <v>0</v>
      </c>
      <c r="GA305" s="221">
        <f t="shared" si="402"/>
        <v>90.917998611183691</v>
      </c>
      <c r="GB305" s="222">
        <f t="shared" si="403"/>
        <v>0</v>
      </c>
      <c r="GC305" s="222">
        <f t="shared" si="404"/>
        <v>0</v>
      </c>
      <c r="GD305" s="222">
        <f t="shared" si="405"/>
        <v>0</v>
      </c>
      <c r="GE305" s="222">
        <f t="shared" si="406"/>
        <v>0</v>
      </c>
      <c r="GF305" s="222">
        <f t="shared" si="407"/>
        <v>0</v>
      </c>
      <c r="GG305" s="398">
        <f t="shared" si="408"/>
        <v>0</v>
      </c>
      <c r="GH305" s="399">
        <f t="shared" si="409"/>
        <v>0</v>
      </c>
      <c r="GI305" s="398" t="str">
        <f t="shared" si="410"/>
        <v>Na</v>
      </c>
      <c r="GJ305" s="398" t="str">
        <f t="shared" si="411"/>
        <v>Cl</v>
      </c>
    </row>
    <row r="306" spans="1:192">
      <c r="A306" s="402">
        <f t="shared" si="338"/>
        <v>301</v>
      </c>
      <c r="B306" s="381" t="s">
        <v>427</v>
      </c>
      <c r="C306" s="116" t="s">
        <v>169</v>
      </c>
      <c r="D306" s="116"/>
      <c r="E306" s="116"/>
      <c r="F306" s="400">
        <v>3567490</v>
      </c>
      <c r="G306" s="400">
        <v>5682090</v>
      </c>
      <c r="H306" s="409">
        <f t="shared" si="339"/>
        <v>567388.57400000002</v>
      </c>
      <c r="I306" s="405">
        <f t="shared" si="340"/>
        <v>5680256.9539999999</v>
      </c>
      <c r="J306" s="400">
        <v>148.31</v>
      </c>
      <c r="K306" s="377" t="s">
        <v>1355</v>
      </c>
      <c r="L306" s="407">
        <v>200</v>
      </c>
      <c r="M306" s="378"/>
      <c r="O306" s="407"/>
      <c r="P306" s="407"/>
      <c r="Q306" s="134" t="s">
        <v>1367</v>
      </c>
      <c r="R306" s="134" t="s">
        <v>2889</v>
      </c>
      <c r="S306" s="134" t="s">
        <v>1347</v>
      </c>
      <c r="T306" s="499" t="str">
        <f t="shared" si="341"/>
        <v>-</v>
      </c>
      <c r="U306" s="499" t="str">
        <f t="shared" si="342"/>
        <v>-</v>
      </c>
      <c r="V306" s="499" t="str">
        <f t="shared" si="343"/>
        <v>B</v>
      </c>
      <c r="W306" s="499" t="str">
        <f t="shared" si="412"/>
        <v>-</v>
      </c>
      <c r="X306" s="529" t="str">
        <f t="shared" si="337"/>
        <v>Na</v>
      </c>
      <c r="Y306" s="530" t="str">
        <f t="shared" si="336"/>
        <v>Cl</v>
      </c>
      <c r="Z306" s="133" t="s">
        <v>1491</v>
      </c>
      <c r="AA306" s="377" t="s">
        <v>1639</v>
      </c>
      <c r="AB306" s="405">
        <v>1</v>
      </c>
      <c r="AC306" s="117" t="s">
        <v>412</v>
      </c>
      <c r="AD306" s="385" t="s">
        <v>1718</v>
      </c>
      <c r="AE306" s="118"/>
      <c r="AF306" s="379">
        <v>13</v>
      </c>
      <c r="AG306" s="377"/>
      <c r="AH306" s="377"/>
      <c r="AI306" s="379"/>
      <c r="AJ306" s="377"/>
      <c r="AK306" s="377"/>
      <c r="AL306" s="377"/>
      <c r="AM306" s="379">
        <v>11</v>
      </c>
      <c r="AN306" s="117"/>
      <c r="AO306" s="116"/>
      <c r="AP306" s="378"/>
      <c r="AQ306" s="117"/>
      <c r="AR306" s="384">
        <v>105671</v>
      </c>
      <c r="AS306" s="507">
        <f t="shared" si="416"/>
        <v>105659</v>
      </c>
      <c r="AT306" s="509">
        <f t="shared" si="417"/>
        <v>1.200493551320986E-2</v>
      </c>
      <c r="AU306" s="384">
        <v>37826</v>
      </c>
      <c r="AV306" s="384">
        <v>499</v>
      </c>
      <c r="AW306" s="116">
        <v>1777</v>
      </c>
      <c r="AX306" s="384">
        <v>59348</v>
      </c>
      <c r="AY306" s="384">
        <v>5235</v>
      </c>
      <c r="AZ306" s="120">
        <v>397</v>
      </c>
      <c r="BA306" s="117"/>
      <c r="BB306" s="117">
        <v>574</v>
      </c>
      <c r="BC306" s="117"/>
      <c r="BD306" s="117"/>
      <c r="BE306" s="117">
        <v>3</v>
      </c>
      <c r="BF306" s="117"/>
      <c r="BG306" s="117"/>
      <c r="BH306" s="117"/>
      <c r="BI306" s="117"/>
      <c r="BJ306" s="117"/>
      <c r="BK306" s="117"/>
      <c r="BL306" s="116"/>
      <c r="BM306" s="117"/>
      <c r="BN306" s="118"/>
      <c r="BO306" s="114"/>
      <c r="BP306" s="114"/>
      <c r="BQ306" s="114"/>
      <c r="BR306" s="114"/>
      <c r="BS306" s="114"/>
      <c r="BT306" s="114"/>
      <c r="BU306" s="114"/>
      <c r="BV306" s="114"/>
      <c r="BW306" s="114"/>
      <c r="BX306" s="114"/>
      <c r="BY306" s="114"/>
      <c r="BZ306" s="114"/>
      <c r="CA306" s="114"/>
      <c r="CB306" s="114"/>
      <c r="CC306" s="114"/>
      <c r="CD306" s="114"/>
      <c r="CE306" s="114"/>
      <c r="CF306" s="247"/>
      <c r="CG306" s="114"/>
      <c r="CH306" s="114"/>
      <c r="CI306" s="114"/>
      <c r="CJ306" s="114"/>
      <c r="CK306" s="114"/>
      <c r="CL306" s="137"/>
      <c r="CM306" s="114"/>
      <c r="CN306" s="114">
        <v>138</v>
      </c>
      <c r="CO306" s="247"/>
      <c r="CP306" s="117"/>
      <c r="CQ306" s="118"/>
      <c r="CR306" s="117"/>
      <c r="CS306" s="117"/>
      <c r="CT306" s="117"/>
      <c r="CU306" s="117"/>
      <c r="CV306" s="117"/>
      <c r="CW306" s="117"/>
      <c r="CX306" s="117"/>
      <c r="CY306" s="117"/>
      <c r="CZ306" s="117"/>
      <c r="DA306" s="118"/>
      <c r="DB306" s="111"/>
      <c r="DC306" s="111"/>
      <c r="DD306" s="121"/>
      <c r="DE306" s="111"/>
      <c r="DF306" s="111"/>
      <c r="DG306" s="111"/>
      <c r="DH306" s="111"/>
      <c r="DI306" s="111"/>
      <c r="DJ306" s="111"/>
      <c r="DK306" s="244"/>
      <c r="DL306" s="244"/>
      <c r="DM306" s="244"/>
      <c r="DN306" s="111"/>
      <c r="DO306" s="121"/>
      <c r="DP306" s="244"/>
      <c r="DQ306" s="241"/>
      <c r="DR306" s="244"/>
      <c r="DS306" s="472"/>
      <c r="DT306" s="402">
        <f t="shared" si="344"/>
        <v>1</v>
      </c>
      <c r="DU306" s="100">
        <f t="shared" si="345"/>
        <v>0</v>
      </c>
      <c r="DV306" s="100">
        <f t="shared" si="346"/>
        <v>0</v>
      </c>
      <c r="DW306" s="100">
        <f t="shared" si="347"/>
        <v>1</v>
      </c>
      <c r="DX306" s="100">
        <f t="shared" si="348"/>
        <v>0</v>
      </c>
      <c r="DY306" s="229">
        <f t="shared" si="349"/>
        <v>0</v>
      </c>
      <c r="DZ306" s="100">
        <f t="shared" si="350"/>
        <v>1</v>
      </c>
      <c r="EA306" s="400">
        <f t="shared" si="351"/>
        <v>0</v>
      </c>
      <c r="EB306" s="402">
        <f t="shared" si="352"/>
        <v>0</v>
      </c>
      <c r="EC306" s="19">
        <f t="shared" si="353"/>
        <v>0</v>
      </c>
      <c r="ED306" s="19">
        <f t="shared" si="354"/>
        <v>0</v>
      </c>
      <c r="EE306" s="19">
        <f t="shared" si="355"/>
        <v>1</v>
      </c>
      <c r="EF306" s="402">
        <f t="shared" si="356"/>
        <v>0</v>
      </c>
      <c r="EG306" s="400">
        <f t="shared" si="357"/>
        <v>1</v>
      </c>
      <c r="EH306" s="400">
        <f t="shared" si="358"/>
        <v>0</v>
      </c>
      <c r="EI306" s="402">
        <f t="shared" si="359"/>
        <v>0</v>
      </c>
      <c r="EJ306" s="229">
        <f t="shared" si="360"/>
        <v>2</v>
      </c>
      <c r="EK306" s="398">
        <f t="shared" si="361"/>
        <v>37826</v>
      </c>
      <c r="EL306" s="398">
        <f t="shared" si="362"/>
        <v>574</v>
      </c>
      <c r="EM306" s="398">
        <f t="shared" si="363"/>
        <v>499</v>
      </c>
      <c r="EN306" s="398">
        <f t="shared" si="364"/>
        <v>1777</v>
      </c>
      <c r="EO306" s="398" t="str">
        <f t="shared" si="365"/>
        <v/>
      </c>
      <c r="EP306" s="398">
        <f t="shared" si="366"/>
        <v>3</v>
      </c>
      <c r="EQ306" s="398">
        <f t="shared" si="367"/>
        <v>397</v>
      </c>
      <c r="ER306" s="398" t="str">
        <f t="shared" si="368"/>
        <v/>
      </c>
      <c r="ES306" s="398" t="str">
        <f t="shared" si="369"/>
        <v/>
      </c>
      <c r="ET306" s="398">
        <f t="shared" si="370"/>
        <v>5235</v>
      </c>
      <c r="EU306" s="172">
        <f t="shared" si="371"/>
        <v>59348</v>
      </c>
      <c r="EV306" s="57">
        <f t="shared" si="372"/>
        <v>1645.3383674499125</v>
      </c>
      <c r="EW306" s="57">
        <f t="shared" si="373"/>
        <v>14.680306905370843</v>
      </c>
      <c r="EX306" s="57">
        <f t="shared" si="374"/>
        <v>41.061509977370918</v>
      </c>
      <c r="EY306" s="57">
        <f t="shared" si="375"/>
        <v>88.677079694595534</v>
      </c>
      <c r="EZ306" s="57" t="str">
        <f t="shared" si="376"/>
        <v/>
      </c>
      <c r="FA306" s="57">
        <f t="shared" si="377"/>
        <v>0.16116035455278002</v>
      </c>
      <c r="FB306" s="57">
        <f t="shared" si="378"/>
        <v>6.5063728036894579</v>
      </c>
      <c r="FC306" s="57" t="str">
        <f t="shared" si="379"/>
        <v/>
      </c>
      <c r="FD306" s="57" t="str">
        <f t="shared" si="380"/>
        <v/>
      </c>
      <c r="FE306" s="57">
        <f t="shared" si="381"/>
        <v>108.99142850599505</v>
      </c>
      <c r="FF306" s="56">
        <f t="shared" si="382"/>
        <v>1673.9909175528162</v>
      </c>
      <c r="FG306" s="59">
        <f t="shared" si="383"/>
        <v>91.922533733244038</v>
      </c>
      <c r="FH306" s="59">
        <f t="shared" si="384"/>
        <v>0.82016625480801408</v>
      </c>
      <c r="FI306" s="59">
        <f t="shared" si="385"/>
        <v>2.2940436512659867</v>
      </c>
      <c r="FJ306" s="59">
        <f t="shared" si="386"/>
        <v>4.9542525785901441</v>
      </c>
      <c r="FK306" s="59" t="str">
        <f t="shared" si="387"/>
        <v/>
      </c>
      <c r="FL306" s="59">
        <f t="shared" si="388"/>
        <v>9.0037820918258422E-3</v>
      </c>
      <c r="FM306" s="59">
        <f t="shared" si="389"/>
        <v>0.36358836661598365</v>
      </c>
      <c r="FN306" s="59" t="str">
        <f t="shared" si="390"/>
        <v/>
      </c>
      <c r="FO306" s="59" t="str">
        <f t="shared" si="391"/>
        <v/>
      </c>
      <c r="FP306" s="59">
        <f t="shared" si="392"/>
        <v>6.0906463034467242</v>
      </c>
      <c r="FQ306" s="66">
        <f t="shared" si="393"/>
        <v>93.545765329937296</v>
      </c>
      <c r="FR306" s="331">
        <f t="shared" si="413"/>
        <v>1.200493551320986E-2</v>
      </c>
      <c r="FS306" s="331">
        <f t="shared" si="394"/>
        <v>1.200493551320986E-2</v>
      </c>
      <c r="FT306" s="400">
        <f t="shared" si="395"/>
        <v>0</v>
      </c>
      <c r="FU306" s="400">
        <f t="shared" si="396"/>
        <v>1</v>
      </c>
      <c r="FV306" s="400">
        <f t="shared" si="397"/>
        <v>0</v>
      </c>
      <c r="FW306" s="402">
        <f t="shared" si="398"/>
        <v>0</v>
      </c>
      <c r="FX306" s="222">
        <f t="shared" si="399"/>
        <v>91.922533733244038</v>
      </c>
      <c r="FY306" s="222">
        <f t="shared" si="400"/>
        <v>0</v>
      </c>
      <c r="FZ306" s="222">
        <f t="shared" si="401"/>
        <v>0</v>
      </c>
      <c r="GA306" s="221">
        <f t="shared" si="402"/>
        <v>93.545765329937296</v>
      </c>
      <c r="GB306" s="222">
        <f t="shared" si="403"/>
        <v>0</v>
      </c>
      <c r="GC306" s="222">
        <f t="shared" si="404"/>
        <v>0</v>
      </c>
      <c r="GD306" s="222">
        <f t="shared" si="405"/>
        <v>0</v>
      </c>
      <c r="GE306" s="222">
        <f t="shared" si="406"/>
        <v>0</v>
      </c>
      <c r="GF306" s="222">
        <f t="shared" si="407"/>
        <v>0</v>
      </c>
      <c r="GG306" s="398">
        <f t="shared" si="408"/>
        <v>0</v>
      </c>
      <c r="GH306" s="399">
        <f t="shared" si="409"/>
        <v>0</v>
      </c>
      <c r="GI306" s="398" t="str">
        <f t="shared" si="410"/>
        <v>Na</v>
      </c>
      <c r="GJ306" s="398" t="str">
        <f t="shared" si="411"/>
        <v>Cl</v>
      </c>
    </row>
    <row r="307" spans="1:192">
      <c r="A307" s="402">
        <f t="shared" si="338"/>
        <v>302</v>
      </c>
      <c r="B307" s="134" t="s">
        <v>427</v>
      </c>
      <c r="C307" s="164" t="s">
        <v>169</v>
      </c>
      <c r="D307" s="164"/>
      <c r="E307" s="164"/>
      <c r="F307" s="400">
        <v>3567490</v>
      </c>
      <c r="G307" s="400">
        <v>5682090</v>
      </c>
      <c r="H307" s="409">
        <f t="shared" si="339"/>
        <v>567388.57400000002</v>
      </c>
      <c r="I307" s="405">
        <f t="shared" si="340"/>
        <v>5680256.9539999999</v>
      </c>
      <c r="J307" s="400">
        <v>148.31</v>
      </c>
      <c r="K307" s="400" t="s">
        <v>1356</v>
      </c>
      <c r="L307" s="19">
        <v>286</v>
      </c>
      <c r="Q307" s="134" t="s">
        <v>1367</v>
      </c>
      <c r="R307" s="134" t="s">
        <v>2889</v>
      </c>
      <c r="S307" s="134" t="s">
        <v>1347</v>
      </c>
      <c r="T307" s="499" t="str">
        <f t="shared" si="341"/>
        <v>-</v>
      </c>
      <c r="U307" s="499" t="str">
        <f t="shared" si="342"/>
        <v>-</v>
      </c>
      <c r="V307" s="499" t="str">
        <f t="shared" si="343"/>
        <v>B</v>
      </c>
      <c r="W307" s="499" t="str">
        <f t="shared" si="412"/>
        <v>-</v>
      </c>
      <c r="X307" s="529" t="str">
        <f t="shared" si="337"/>
        <v>Na</v>
      </c>
      <c r="Y307" s="530" t="str">
        <f t="shared" si="336"/>
        <v>Cl</v>
      </c>
      <c r="Z307" s="133" t="s">
        <v>1716</v>
      </c>
      <c r="AA307" s="51">
        <v>37016</v>
      </c>
      <c r="AB307" s="100">
        <v>2</v>
      </c>
      <c r="AC307" s="163" t="s">
        <v>456</v>
      </c>
      <c r="AD307" s="132" t="s">
        <v>1717</v>
      </c>
      <c r="AE307" s="183"/>
      <c r="AF307" s="391">
        <v>17.399999999999999</v>
      </c>
      <c r="AG307" s="400">
        <v>138500</v>
      </c>
      <c r="AH307" s="400">
        <v>6.32</v>
      </c>
      <c r="AI307" s="391">
        <v>100</v>
      </c>
      <c r="AM307" s="391">
        <v>1.1000000000000001</v>
      </c>
      <c r="AN307" s="163"/>
      <c r="AO307" s="164"/>
      <c r="AQ307" s="163"/>
      <c r="AR307" s="168">
        <v>113716</v>
      </c>
      <c r="AS307" s="507">
        <f t="shared" si="416"/>
        <v>113716.038</v>
      </c>
      <c r="AT307" s="509">
        <f t="shared" si="417"/>
        <v>0.49717316530978251</v>
      </c>
      <c r="AU307" s="163">
        <v>41300</v>
      </c>
      <c r="AV307" s="163">
        <v>497</v>
      </c>
      <c r="AW307" s="164">
        <v>1790</v>
      </c>
      <c r="AX307" s="165">
        <v>63880</v>
      </c>
      <c r="AY307" s="163">
        <v>5300</v>
      </c>
      <c r="AZ307" s="162">
        <v>412</v>
      </c>
      <c r="BA307" s="163">
        <v>3.7</v>
      </c>
      <c r="BB307" s="163">
        <v>442</v>
      </c>
      <c r="BC307" s="163">
        <v>25</v>
      </c>
      <c r="BD307" s="163">
        <v>2.6</v>
      </c>
      <c r="BE307" s="163">
        <v>2.2999999999999998</v>
      </c>
      <c r="BF307" s="163">
        <v>0.37</v>
      </c>
      <c r="BG307" s="165">
        <v>1.9</v>
      </c>
      <c r="BH307" s="165">
        <v>32</v>
      </c>
      <c r="BI307" s="165">
        <v>0.14000000000000001</v>
      </c>
      <c r="BJ307" s="165">
        <v>1.1000000000000001</v>
      </c>
      <c r="BK307" s="170" t="s">
        <v>1393</v>
      </c>
      <c r="BL307" s="164"/>
      <c r="BM307" s="165">
        <v>11.7</v>
      </c>
      <c r="BN307" s="162">
        <v>14</v>
      </c>
      <c r="BO307" s="138"/>
      <c r="BP307" s="138"/>
      <c r="BQ307" s="138">
        <v>10</v>
      </c>
      <c r="BR307" s="138">
        <v>25</v>
      </c>
      <c r="BS307" s="138"/>
      <c r="BT307" s="138"/>
      <c r="BU307" s="138"/>
      <c r="BV307" s="138"/>
      <c r="BW307" s="138"/>
      <c r="BX307" s="138">
        <v>63</v>
      </c>
      <c r="BY307" s="138"/>
      <c r="BZ307" s="138"/>
      <c r="CA307" s="138"/>
      <c r="CB307" s="138"/>
      <c r="CC307" s="138"/>
      <c r="CD307" s="138"/>
      <c r="CE307" s="138"/>
      <c r="CF307" s="149"/>
      <c r="CG307" s="138"/>
      <c r="CH307" s="138"/>
      <c r="CI307" s="138"/>
      <c r="CJ307" s="138"/>
      <c r="CK307" s="138"/>
      <c r="CL307" s="139">
        <v>130</v>
      </c>
      <c r="CM307" s="138">
        <v>2.7</v>
      </c>
      <c r="CN307" s="138">
        <v>120</v>
      </c>
      <c r="CO307" s="149" t="s">
        <v>1403</v>
      </c>
      <c r="CP307" s="163"/>
      <c r="CQ307" s="162"/>
      <c r="CR307" s="163"/>
      <c r="CS307" s="163"/>
      <c r="CT307" s="163"/>
      <c r="CU307" s="163"/>
      <c r="CV307" s="163"/>
      <c r="CW307" s="163"/>
      <c r="CX307" s="163"/>
      <c r="CY307" s="163"/>
      <c r="CZ307" s="163"/>
      <c r="DA307" s="162"/>
      <c r="DB307" s="241"/>
      <c r="DC307" s="241"/>
      <c r="DD307" s="241"/>
      <c r="DE307" s="241"/>
      <c r="DF307" s="241"/>
      <c r="DG307" s="241"/>
      <c r="DH307" s="241"/>
      <c r="DI307" s="244">
        <v>902</v>
      </c>
      <c r="DJ307" s="244"/>
      <c r="DK307" s="244"/>
      <c r="DL307" s="244"/>
      <c r="DM307" s="244"/>
      <c r="DN307" s="244"/>
      <c r="DO307" s="244"/>
      <c r="DP307" s="244"/>
      <c r="DQ307" s="244"/>
      <c r="DR307" s="244"/>
      <c r="DS307" s="472"/>
      <c r="DT307" s="402">
        <f t="shared" si="344"/>
        <v>0</v>
      </c>
      <c r="DU307" s="100">
        <f t="shared" si="345"/>
        <v>0</v>
      </c>
      <c r="DV307" s="100">
        <f t="shared" si="346"/>
        <v>0</v>
      </c>
      <c r="DW307" s="100">
        <f t="shared" si="347"/>
        <v>1</v>
      </c>
      <c r="DX307" s="100">
        <f t="shared" si="348"/>
        <v>0</v>
      </c>
      <c r="DY307" s="229">
        <f t="shared" si="349"/>
        <v>0</v>
      </c>
      <c r="DZ307" s="100">
        <f t="shared" si="350"/>
        <v>1</v>
      </c>
      <c r="EA307" s="400">
        <f t="shared" si="351"/>
        <v>0</v>
      </c>
      <c r="EB307" s="402">
        <f t="shared" si="352"/>
        <v>0</v>
      </c>
      <c r="EC307" s="19">
        <f t="shared" si="353"/>
        <v>0</v>
      </c>
      <c r="ED307" s="19">
        <f t="shared" si="354"/>
        <v>0</v>
      </c>
      <c r="EE307" s="19">
        <f t="shared" si="355"/>
        <v>1</v>
      </c>
      <c r="EF307" s="402">
        <f t="shared" si="356"/>
        <v>0</v>
      </c>
      <c r="EG307" s="400">
        <f t="shared" si="357"/>
        <v>1</v>
      </c>
      <c r="EH307" s="400">
        <f t="shared" si="358"/>
        <v>0</v>
      </c>
      <c r="EI307" s="402">
        <f t="shared" si="359"/>
        <v>0</v>
      </c>
      <c r="EJ307" s="229">
        <f t="shared" si="360"/>
        <v>2</v>
      </c>
      <c r="EK307" s="398">
        <f t="shared" si="361"/>
        <v>41300</v>
      </c>
      <c r="EL307" s="398">
        <f t="shared" si="362"/>
        <v>442</v>
      </c>
      <c r="EM307" s="398">
        <f t="shared" si="363"/>
        <v>497</v>
      </c>
      <c r="EN307" s="398">
        <f t="shared" si="364"/>
        <v>1790</v>
      </c>
      <c r="EO307" s="398">
        <f t="shared" si="365"/>
        <v>0.37</v>
      </c>
      <c r="EP307" s="398">
        <f t="shared" si="366"/>
        <v>2.2999999999999998</v>
      </c>
      <c r="EQ307" s="398">
        <f t="shared" si="367"/>
        <v>412</v>
      </c>
      <c r="ER307" s="398" t="str">
        <f t="shared" si="368"/>
        <v/>
      </c>
      <c r="ES307" s="398">
        <f t="shared" si="369"/>
        <v>1.1000000000000001</v>
      </c>
      <c r="ET307" s="398">
        <f t="shared" si="370"/>
        <v>5300</v>
      </c>
      <c r="EU307" s="172">
        <f t="shared" si="371"/>
        <v>63880</v>
      </c>
      <c r="EV307" s="57">
        <f t="shared" si="372"/>
        <v>1796.448859929186</v>
      </c>
      <c r="EW307" s="57">
        <f t="shared" si="373"/>
        <v>11.304347826086957</v>
      </c>
      <c r="EX307" s="57">
        <f t="shared" si="374"/>
        <v>40.896934787080852</v>
      </c>
      <c r="EY307" s="57">
        <f t="shared" si="375"/>
        <v>89.325814661410249</v>
      </c>
      <c r="EZ307" s="57">
        <f t="shared" si="376"/>
        <v>1.3492569969915215E-2</v>
      </c>
      <c r="FA307" s="57">
        <f t="shared" si="377"/>
        <v>0.12355627182379801</v>
      </c>
      <c r="FB307" s="57">
        <f t="shared" si="378"/>
        <v>6.7522055292696637</v>
      </c>
      <c r="FC307" s="57" t="str">
        <f t="shared" si="379"/>
        <v/>
      </c>
      <c r="FD307" s="57">
        <f t="shared" si="380"/>
        <v>1.774053340945635E-2</v>
      </c>
      <c r="FE307" s="57">
        <f t="shared" si="381"/>
        <v>110.34471271858143</v>
      </c>
      <c r="FF307" s="56">
        <f t="shared" si="382"/>
        <v>1801.8221307082613</v>
      </c>
      <c r="FG307" s="59">
        <f t="shared" si="383"/>
        <v>92.690614753913792</v>
      </c>
      <c r="FH307" s="59">
        <f t="shared" si="384"/>
        <v>0.58326567082648395</v>
      </c>
      <c r="FI307" s="59">
        <f t="shared" si="385"/>
        <v>2.1101419091410563</v>
      </c>
      <c r="FJ307" s="59">
        <f t="shared" si="386"/>
        <v>4.6089064147846965</v>
      </c>
      <c r="FK307" s="59">
        <f t="shared" si="387"/>
        <v>6.961704466059423E-4</v>
      </c>
      <c r="FL307" s="59">
        <f t="shared" si="388"/>
        <v>6.3750808873573829E-3</v>
      </c>
      <c r="FM307" s="59">
        <f t="shared" si="389"/>
        <v>0.35187222248555122</v>
      </c>
      <c r="FN307" s="59" t="str">
        <f t="shared" si="390"/>
        <v/>
      </c>
      <c r="FO307" s="59">
        <f t="shared" si="391"/>
        <v>9.2449806093799006E-4</v>
      </c>
      <c r="FP307" s="59">
        <f t="shared" si="392"/>
        <v>5.7503047168080759</v>
      </c>
      <c r="FQ307" s="66">
        <f t="shared" si="393"/>
        <v>93.896898562645433</v>
      </c>
      <c r="FR307" s="331">
        <f t="shared" si="413"/>
        <v>0.49717316530978251</v>
      </c>
      <c r="FS307" s="331">
        <f t="shared" si="394"/>
        <v>0.49717316530978251</v>
      </c>
      <c r="FT307" s="400">
        <f t="shared" si="395"/>
        <v>0</v>
      </c>
      <c r="FU307" s="400">
        <f t="shared" si="396"/>
        <v>1</v>
      </c>
      <c r="FV307" s="400">
        <f t="shared" si="397"/>
        <v>0</v>
      </c>
      <c r="FW307" s="402">
        <f t="shared" si="398"/>
        <v>0</v>
      </c>
      <c r="FX307" s="222">
        <f t="shared" si="399"/>
        <v>92.690614753913792</v>
      </c>
      <c r="FY307" s="222">
        <f t="shared" si="400"/>
        <v>0</v>
      </c>
      <c r="FZ307" s="222">
        <f t="shared" si="401"/>
        <v>0</v>
      </c>
      <c r="GA307" s="221">
        <f t="shared" si="402"/>
        <v>93.896898562645433</v>
      </c>
      <c r="GB307" s="222">
        <f t="shared" si="403"/>
        <v>0</v>
      </c>
      <c r="GC307" s="222">
        <f t="shared" si="404"/>
        <v>0</v>
      </c>
      <c r="GD307" s="222">
        <f t="shared" si="405"/>
        <v>0</v>
      </c>
      <c r="GE307" s="222">
        <f t="shared" si="406"/>
        <v>0</v>
      </c>
      <c r="GF307" s="222">
        <f t="shared" si="407"/>
        <v>0</v>
      </c>
      <c r="GG307" s="398">
        <f t="shared" si="408"/>
        <v>0</v>
      </c>
      <c r="GH307" s="399">
        <f t="shared" si="409"/>
        <v>0</v>
      </c>
      <c r="GI307" s="398" t="str">
        <f t="shared" si="410"/>
        <v>Na</v>
      </c>
      <c r="GJ307" s="398" t="str">
        <f t="shared" si="411"/>
        <v>Cl</v>
      </c>
    </row>
    <row r="308" spans="1:192">
      <c r="A308" s="402">
        <f t="shared" si="338"/>
        <v>303</v>
      </c>
      <c r="B308" s="381" t="s">
        <v>427</v>
      </c>
      <c r="C308" s="381" t="s">
        <v>168</v>
      </c>
      <c r="D308" s="381" t="s">
        <v>1719</v>
      </c>
      <c r="E308" s="381"/>
      <c r="F308" s="435">
        <v>3567840</v>
      </c>
      <c r="G308" s="435">
        <v>5682280</v>
      </c>
      <c r="H308" s="434">
        <f t="shared" si="339"/>
        <v>567738.43400000001</v>
      </c>
      <c r="I308" s="437">
        <f t="shared" si="340"/>
        <v>5680446.8780000005</v>
      </c>
      <c r="J308" s="435">
        <v>148</v>
      </c>
      <c r="K308" s="377" t="s">
        <v>1355</v>
      </c>
      <c r="L308" s="407">
        <v>18</v>
      </c>
      <c r="M308" s="378"/>
      <c r="O308" s="407"/>
      <c r="P308" s="407"/>
      <c r="Q308" s="382" t="s">
        <v>1361</v>
      </c>
      <c r="R308" s="64" t="s">
        <v>1442</v>
      </c>
      <c r="S308" s="382" t="s">
        <v>1346</v>
      </c>
      <c r="T308" s="499" t="str">
        <f t="shared" si="341"/>
        <v>-</v>
      </c>
      <c r="U308" s="499" t="str">
        <f t="shared" si="342"/>
        <v>-</v>
      </c>
      <c r="V308" s="499" t="str">
        <f t="shared" si="343"/>
        <v>B</v>
      </c>
      <c r="W308" s="499" t="str">
        <f t="shared" si="412"/>
        <v>-</v>
      </c>
      <c r="X308" s="529" t="str">
        <f t="shared" si="337"/>
        <v>Na</v>
      </c>
      <c r="Y308" s="530" t="str">
        <f t="shared" si="336"/>
        <v>Cl</v>
      </c>
      <c r="Z308" s="119" t="s">
        <v>1491</v>
      </c>
      <c r="AA308" s="377" t="s">
        <v>1720</v>
      </c>
      <c r="AB308" s="405">
        <v>1</v>
      </c>
      <c r="AC308" s="117" t="s">
        <v>412</v>
      </c>
      <c r="AD308" s="385" t="s">
        <v>1718</v>
      </c>
      <c r="AE308" s="120"/>
      <c r="AF308" s="379">
        <v>12.2</v>
      </c>
      <c r="AG308" s="377"/>
      <c r="AH308" s="377"/>
      <c r="AI308" s="379"/>
      <c r="AJ308" s="377"/>
      <c r="AK308" s="377"/>
      <c r="AL308" s="377"/>
      <c r="AM308" s="379">
        <v>24</v>
      </c>
      <c r="AN308" s="117"/>
      <c r="AO308" s="116"/>
      <c r="AP308" s="378"/>
      <c r="AQ308" s="117"/>
      <c r="AR308" s="69">
        <v>36968.9</v>
      </c>
      <c r="AS308" s="507">
        <f t="shared" si="416"/>
        <v>36984.610999999997</v>
      </c>
      <c r="AT308" s="509">
        <f t="shared" si="417"/>
        <v>1.4233665646419405E-2</v>
      </c>
      <c r="AU308" s="384">
        <v>12817</v>
      </c>
      <c r="AV308" s="384">
        <v>211.3</v>
      </c>
      <c r="AW308" s="116">
        <v>896.4</v>
      </c>
      <c r="AX308" s="384">
        <v>19982</v>
      </c>
      <c r="AY308" s="384">
        <v>2565</v>
      </c>
      <c r="AZ308" s="120">
        <v>354.9</v>
      </c>
      <c r="BA308" s="117"/>
      <c r="BB308" s="117">
        <v>135</v>
      </c>
      <c r="BC308" s="117"/>
      <c r="BD308" s="117"/>
      <c r="BE308" s="117">
        <v>0.38</v>
      </c>
      <c r="BF308" s="117"/>
      <c r="BG308" s="117"/>
      <c r="BH308" s="381">
        <v>1.57</v>
      </c>
      <c r="BI308" s="381">
        <v>2.1000000000000001E-2</v>
      </c>
      <c r="BJ308" s="381">
        <v>5.3</v>
      </c>
      <c r="BK308" s="117"/>
      <c r="BL308" s="116"/>
      <c r="BM308" s="381">
        <v>15.74</v>
      </c>
      <c r="BN308" s="118"/>
      <c r="BO308" s="114"/>
      <c r="BP308" s="114"/>
      <c r="BQ308" s="114"/>
      <c r="BR308" s="114"/>
      <c r="BS308" s="114"/>
      <c r="BT308" s="114"/>
      <c r="BU308" s="114"/>
      <c r="BV308" s="114"/>
      <c r="BW308" s="114"/>
      <c r="BX308" s="114"/>
      <c r="BY308" s="114"/>
      <c r="BZ308" s="114"/>
      <c r="CA308" s="114"/>
      <c r="CB308" s="114"/>
      <c r="CC308" s="114"/>
      <c r="CD308" s="114"/>
      <c r="CE308" s="114"/>
      <c r="CF308" s="247"/>
      <c r="CG308" s="114"/>
      <c r="CH308" s="114"/>
      <c r="CI308" s="114"/>
      <c r="CJ308" s="114"/>
      <c r="CK308" s="114"/>
      <c r="CL308" s="137"/>
      <c r="CM308" s="114"/>
      <c r="CN308" s="114">
        <v>55</v>
      </c>
      <c r="CO308" s="247"/>
      <c r="CP308" s="117"/>
      <c r="CQ308" s="118"/>
      <c r="CR308" s="117"/>
      <c r="CS308" s="117"/>
      <c r="CT308" s="117"/>
      <c r="CU308" s="117"/>
      <c r="CV308" s="117"/>
      <c r="CW308" s="117"/>
      <c r="CX308" s="117"/>
      <c r="CY308" s="117"/>
      <c r="CZ308" s="117"/>
      <c r="DA308" s="118"/>
      <c r="DB308" s="111"/>
      <c r="DC308" s="111"/>
      <c r="DD308" s="121"/>
      <c r="DE308" s="111"/>
      <c r="DF308" s="111"/>
      <c r="DG308" s="111"/>
      <c r="DH308" s="111"/>
      <c r="DI308" s="111"/>
      <c r="DJ308" s="111"/>
      <c r="DK308" s="244"/>
      <c r="DL308" s="244"/>
      <c r="DM308" s="244"/>
      <c r="DN308" s="111"/>
      <c r="DO308" s="121"/>
      <c r="DP308" s="244"/>
      <c r="DQ308" s="241"/>
      <c r="DR308" s="244"/>
      <c r="DS308" s="472"/>
      <c r="DT308" s="402">
        <f t="shared" si="344"/>
        <v>1</v>
      </c>
      <c r="DU308" s="100">
        <f t="shared" si="345"/>
        <v>0</v>
      </c>
      <c r="DV308" s="100">
        <f t="shared" si="346"/>
        <v>1</v>
      </c>
      <c r="DW308" s="100">
        <f t="shared" si="347"/>
        <v>0</v>
      </c>
      <c r="DX308" s="100">
        <f t="shared" si="348"/>
        <v>0</v>
      </c>
      <c r="DY308" s="229">
        <f t="shared" si="349"/>
        <v>0</v>
      </c>
      <c r="DZ308" s="100">
        <f t="shared" si="350"/>
        <v>1</v>
      </c>
      <c r="EA308" s="400">
        <f t="shared" si="351"/>
        <v>0</v>
      </c>
      <c r="EB308" s="402">
        <f t="shared" si="352"/>
        <v>0</v>
      </c>
      <c r="EC308" s="19">
        <f t="shared" si="353"/>
        <v>0</v>
      </c>
      <c r="ED308" s="19">
        <f t="shared" si="354"/>
        <v>0</v>
      </c>
      <c r="EE308" s="19">
        <f t="shared" si="355"/>
        <v>1</v>
      </c>
      <c r="EF308" s="402">
        <f t="shared" si="356"/>
        <v>0</v>
      </c>
      <c r="EG308" s="400">
        <f t="shared" si="357"/>
        <v>1</v>
      </c>
      <c r="EH308" s="400">
        <f t="shared" si="358"/>
        <v>0</v>
      </c>
      <c r="EI308" s="402">
        <f t="shared" si="359"/>
        <v>0</v>
      </c>
      <c r="EJ308" s="229">
        <f t="shared" si="360"/>
        <v>1</v>
      </c>
      <c r="EK308" s="398">
        <f t="shared" si="361"/>
        <v>12817</v>
      </c>
      <c r="EL308" s="398">
        <f t="shared" si="362"/>
        <v>135</v>
      </c>
      <c r="EM308" s="398">
        <f t="shared" si="363"/>
        <v>211.3</v>
      </c>
      <c r="EN308" s="398">
        <f t="shared" si="364"/>
        <v>896.4</v>
      </c>
      <c r="EO308" s="398" t="str">
        <f t="shared" si="365"/>
        <v/>
      </c>
      <c r="EP308" s="398">
        <f t="shared" si="366"/>
        <v>0.38</v>
      </c>
      <c r="EQ308" s="398">
        <f t="shared" si="367"/>
        <v>354.9</v>
      </c>
      <c r="ER308" s="398" t="str">
        <f t="shared" si="368"/>
        <v/>
      </c>
      <c r="ES308" s="398">
        <f t="shared" si="369"/>
        <v>5.3</v>
      </c>
      <c r="ET308" s="398">
        <f t="shared" si="370"/>
        <v>2565</v>
      </c>
      <c r="EU308" s="172">
        <f t="shared" si="371"/>
        <v>19982</v>
      </c>
      <c r="EV308" s="57">
        <f t="shared" si="372"/>
        <v>557.50811229327792</v>
      </c>
      <c r="EW308" s="57">
        <f t="shared" si="373"/>
        <v>3.452685421994885</v>
      </c>
      <c r="EX308" s="57">
        <f t="shared" si="374"/>
        <v>17.38736885414524</v>
      </c>
      <c r="EY308" s="57">
        <f t="shared" si="375"/>
        <v>44.732771096362086</v>
      </c>
      <c r="EZ308" s="57" t="str">
        <f t="shared" si="376"/>
        <v/>
      </c>
      <c r="FA308" s="57">
        <f t="shared" si="377"/>
        <v>2.0413644910018802E-2</v>
      </c>
      <c r="FB308" s="57">
        <f t="shared" si="378"/>
        <v>5.8164022872276782</v>
      </c>
      <c r="FC308" s="57" t="str">
        <f t="shared" si="379"/>
        <v/>
      </c>
      <c r="FD308" s="57">
        <f t="shared" si="380"/>
        <v>8.5477115518289681E-2</v>
      </c>
      <c r="FE308" s="57">
        <f t="shared" si="381"/>
        <v>53.402677004370069</v>
      </c>
      <c r="FF308" s="56">
        <f t="shared" si="382"/>
        <v>563.61943982173568</v>
      </c>
      <c r="FG308" s="59">
        <f t="shared" si="383"/>
        <v>89.473102749747341</v>
      </c>
      <c r="FH308" s="59">
        <f t="shared" si="384"/>
        <v>0.55411297291077621</v>
      </c>
      <c r="FI308" s="59">
        <f t="shared" si="385"/>
        <v>2.7904559695739724</v>
      </c>
      <c r="FJ308" s="59">
        <f t="shared" si="386"/>
        <v>7.1790521722135496</v>
      </c>
      <c r="FK308" s="59" t="str">
        <f t="shared" si="387"/>
        <v/>
      </c>
      <c r="FL308" s="59">
        <f t="shared" si="388"/>
        <v>3.2761355543650828E-3</v>
      </c>
      <c r="FM308" s="59">
        <f t="shared" si="389"/>
        <v>0.93372583532499376</v>
      </c>
      <c r="FN308" s="59" t="str">
        <f t="shared" si="390"/>
        <v/>
      </c>
      <c r="FO308" s="59">
        <f t="shared" si="391"/>
        <v>1.3721917286179939E-2</v>
      </c>
      <c r="FP308" s="59">
        <f t="shared" si="392"/>
        <v>8.5729041307875438</v>
      </c>
      <c r="FQ308" s="66">
        <f t="shared" si="393"/>
        <v>90.479648116601282</v>
      </c>
      <c r="FR308" s="331">
        <f t="shared" si="413"/>
        <v>1.4233665646419405E-2</v>
      </c>
      <c r="FS308" s="331">
        <f t="shared" si="394"/>
        <v>1.4233665646419405E-2</v>
      </c>
      <c r="FT308" s="400">
        <f t="shared" si="395"/>
        <v>0</v>
      </c>
      <c r="FU308" s="400">
        <f t="shared" si="396"/>
        <v>1</v>
      </c>
      <c r="FV308" s="400">
        <f t="shared" si="397"/>
        <v>0</v>
      </c>
      <c r="FW308" s="402">
        <f t="shared" si="398"/>
        <v>0</v>
      </c>
      <c r="FX308" s="222">
        <f t="shared" si="399"/>
        <v>89.473102749747341</v>
      </c>
      <c r="FY308" s="222">
        <f t="shared" si="400"/>
        <v>0</v>
      </c>
      <c r="FZ308" s="222">
        <f t="shared" si="401"/>
        <v>0</v>
      </c>
      <c r="GA308" s="221">
        <f t="shared" si="402"/>
        <v>90.479648116601282</v>
      </c>
      <c r="GB308" s="222">
        <f t="shared" si="403"/>
        <v>0</v>
      </c>
      <c r="GC308" s="222">
        <f t="shared" si="404"/>
        <v>0</v>
      </c>
      <c r="GD308" s="222">
        <f t="shared" si="405"/>
        <v>0</v>
      </c>
      <c r="GE308" s="222">
        <f t="shared" si="406"/>
        <v>0</v>
      </c>
      <c r="GF308" s="222">
        <f t="shared" si="407"/>
        <v>0</v>
      </c>
      <c r="GG308" s="398">
        <f t="shared" si="408"/>
        <v>0</v>
      </c>
      <c r="GH308" s="399">
        <f t="shared" si="409"/>
        <v>0</v>
      </c>
      <c r="GI308" s="398" t="str">
        <f t="shared" si="410"/>
        <v>Na</v>
      </c>
      <c r="GJ308" s="398" t="str">
        <f t="shared" si="411"/>
        <v>Cl</v>
      </c>
    </row>
    <row r="309" spans="1:192">
      <c r="A309" s="402">
        <f t="shared" si="338"/>
        <v>304</v>
      </c>
      <c r="B309" s="383" t="s">
        <v>144</v>
      </c>
      <c r="C309" s="382" t="s">
        <v>667</v>
      </c>
      <c r="D309" s="382"/>
      <c r="E309" s="382"/>
      <c r="F309" s="435">
        <v>3481640</v>
      </c>
      <c r="G309" s="435">
        <v>5561250</v>
      </c>
      <c r="H309" s="434">
        <f t="shared" si="339"/>
        <v>481572.91400000005</v>
      </c>
      <c r="I309" s="434">
        <f t="shared" si="340"/>
        <v>5559465.29</v>
      </c>
      <c r="J309" s="435">
        <v>112</v>
      </c>
      <c r="K309" s="377" t="s">
        <v>1356</v>
      </c>
      <c r="L309" s="378">
        <v>43</v>
      </c>
      <c r="M309" s="378"/>
      <c r="O309" s="378"/>
      <c r="P309" s="378"/>
      <c r="Q309" s="382" t="s">
        <v>2855</v>
      </c>
      <c r="R309" s="383" t="s">
        <v>276</v>
      </c>
      <c r="S309" s="382" t="s">
        <v>1347</v>
      </c>
      <c r="T309" s="499" t="str">
        <f t="shared" si="341"/>
        <v>-</v>
      </c>
      <c r="U309" s="499" t="str">
        <f t="shared" si="342"/>
        <v>M</v>
      </c>
      <c r="V309" s="499" t="str">
        <f t="shared" si="343"/>
        <v>-</v>
      </c>
      <c r="W309" s="499" t="str">
        <f t="shared" si="412"/>
        <v>A</v>
      </c>
      <c r="X309" s="529" t="str">
        <f t="shared" si="337"/>
        <v>Ca-Na-Mg</v>
      </c>
      <c r="Y309" s="530" t="str">
        <f t="shared" si="336"/>
        <v>HCO3-Cl</v>
      </c>
      <c r="Z309" s="119"/>
      <c r="AA309" s="377" t="s">
        <v>1467</v>
      </c>
      <c r="AB309" s="405">
        <v>1</v>
      </c>
      <c r="AC309" s="117"/>
      <c r="AD309" s="380" t="s">
        <v>1721</v>
      </c>
      <c r="AE309" s="120"/>
      <c r="AF309" s="379">
        <v>11</v>
      </c>
      <c r="AG309" s="377"/>
      <c r="AH309" s="377"/>
      <c r="AI309" s="379"/>
      <c r="AJ309" s="377"/>
      <c r="AK309" s="377"/>
      <c r="AL309" s="377"/>
      <c r="AM309" s="379"/>
      <c r="AN309" s="117"/>
      <c r="AO309" s="116"/>
      <c r="AP309" s="378"/>
      <c r="AQ309" s="117"/>
      <c r="AR309" s="384">
        <v>1588</v>
      </c>
      <c r="AS309" s="507">
        <f t="shared" si="416"/>
        <v>1575</v>
      </c>
      <c r="AT309" s="509">
        <f t="shared" si="417"/>
        <v>3.1489463920826939</v>
      </c>
      <c r="AU309" s="117">
        <v>118</v>
      </c>
      <c r="AV309" s="117">
        <v>55</v>
      </c>
      <c r="AW309" s="116">
        <v>220</v>
      </c>
      <c r="AX309" s="117">
        <v>168</v>
      </c>
      <c r="AY309" s="117">
        <v>88</v>
      </c>
      <c r="AZ309" s="118">
        <v>868</v>
      </c>
      <c r="BA309" s="117"/>
      <c r="BB309" s="117">
        <v>57</v>
      </c>
      <c r="BC309" s="117"/>
      <c r="BD309" s="117"/>
      <c r="BE309" s="117">
        <v>1</v>
      </c>
      <c r="BF309" s="117"/>
      <c r="BG309" s="117"/>
      <c r="BH309" s="117"/>
      <c r="BI309" s="117"/>
      <c r="BJ309" s="117"/>
      <c r="BK309" s="117"/>
      <c r="BL309" s="116"/>
      <c r="BM309" s="117"/>
      <c r="BN309" s="118"/>
      <c r="BO309" s="114"/>
      <c r="BP309" s="114"/>
      <c r="BQ309" s="114"/>
      <c r="BR309" s="114"/>
      <c r="BS309" s="114"/>
      <c r="BT309" s="114"/>
      <c r="BU309" s="114"/>
      <c r="BV309" s="114"/>
      <c r="BW309" s="114"/>
      <c r="BX309" s="114"/>
      <c r="BY309" s="114"/>
      <c r="BZ309" s="114"/>
      <c r="CA309" s="114"/>
      <c r="CB309" s="114"/>
      <c r="CC309" s="114"/>
      <c r="CD309" s="114"/>
      <c r="CE309" s="114"/>
      <c r="CF309" s="247"/>
      <c r="CG309" s="114"/>
      <c r="CH309" s="114"/>
      <c r="CI309" s="114"/>
      <c r="CJ309" s="114"/>
      <c r="CK309" s="114"/>
      <c r="CL309" s="137"/>
      <c r="CM309" s="114"/>
      <c r="CN309" s="114">
        <v>1210</v>
      </c>
      <c r="CO309" s="247"/>
      <c r="CP309" s="117"/>
      <c r="CQ309" s="118"/>
      <c r="CR309" s="117"/>
      <c r="CS309" s="117"/>
      <c r="CT309" s="117"/>
      <c r="CU309" s="117"/>
      <c r="CV309" s="117"/>
      <c r="CW309" s="117"/>
      <c r="CX309" s="117"/>
      <c r="CY309" s="117"/>
      <c r="CZ309" s="117"/>
      <c r="DA309" s="118"/>
      <c r="DB309" s="111"/>
      <c r="DC309" s="111"/>
      <c r="DD309" s="121"/>
      <c r="DE309" s="111"/>
      <c r="DF309" s="111"/>
      <c r="DG309" s="111"/>
      <c r="DH309" s="111"/>
      <c r="DI309" s="111"/>
      <c r="DJ309" s="111"/>
      <c r="DK309" s="244"/>
      <c r="DL309" s="244"/>
      <c r="DM309" s="244"/>
      <c r="DN309" s="111"/>
      <c r="DO309" s="121"/>
      <c r="DP309" s="244"/>
      <c r="DQ309" s="241"/>
      <c r="DR309" s="244"/>
      <c r="DS309" s="472"/>
      <c r="DT309" s="402">
        <f t="shared" si="344"/>
        <v>1</v>
      </c>
      <c r="DU309" s="100">
        <f t="shared" si="345"/>
        <v>0</v>
      </c>
      <c r="DV309" s="100">
        <f t="shared" si="346"/>
        <v>1</v>
      </c>
      <c r="DW309" s="100">
        <f t="shared" si="347"/>
        <v>0</v>
      </c>
      <c r="DX309" s="100">
        <f t="shared" si="348"/>
        <v>0</v>
      </c>
      <c r="DY309" s="229">
        <f t="shared" si="349"/>
        <v>0</v>
      </c>
      <c r="DZ309" s="100">
        <f t="shared" si="350"/>
        <v>1</v>
      </c>
      <c r="EA309" s="400">
        <f t="shared" si="351"/>
        <v>0</v>
      </c>
      <c r="EB309" s="402">
        <f t="shared" si="352"/>
        <v>0</v>
      </c>
      <c r="EC309" s="19">
        <f t="shared" si="353"/>
        <v>0</v>
      </c>
      <c r="ED309" s="19">
        <f t="shared" si="354"/>
        <v>1</v>
      </c>
      <c r="EE309" s="19">
        <f t="shared" si="355"/>
        <v>0</v>
      </c>
      <c r="EF309" s="402">
        <f t="shared" si="356"/>
        <v>0</v>
      </c>
      <c r="EG309" s="400">
        <f t="shared" si="357"/>
        <v>0</v>
      </c>
      <c r="EH309" s="400">
        <f t="shared" si="358"/>
        <v>1</v>
      </c>
      <c r="EI309" s="402">
        <f t="shared" si="359"/>
        <v>0</v>
      </c>
      <c r="EJ309" s="229">
        <f t="shared" si="360"/>
        <v>2</v>
      </c>
      <c r="EK309" s="398">
        <f t="shared" si="361"/>
        <v>118</v>
      </c>
      <c r="EL309" s="398">
        <f t="shared" si="362"/>
        <v>57</v>
      </c>
      <c r="EM309" s="398">
        <f t="shared" si="363"/>
        <v>55</v>
      </c>
      <c r="EN309" s="398">
        <f t="shared" si="364"/>
        <v>220</v>
      </c>
      <c r="EO309" s="398" t="str">
        <f t="shared" si="365"/>
        <v/>
      </c>
      <c r="EP309" s="398">
        <f t="shared" si="366"/>
        <v>1</v>
      </c>
      <c r="EQ309" s="398">
        <f t="shared" si="367"/>
        <v>868</v>
      </c>
      <c r="ER309" s="398" t="str">
        <f t="shared" si="368"/>
        <v/>
      </c>
      <c r="ES309" s="398" t="str">
        <f t="shared" si="369"/>
        <v/>
      </c>
      <c r="ET309" s="398">
        <f t="shared" si="370"/>
        <v>88</v>
      </c>
      <c r="EU309" s="172">
        <f t="shared" si="371"/>
        <v>168</v>
      </c>
      <c r="EV309" s="57">
        <f t="shared" si="372"/>
        <v>5.1327110283691031</v>
      </c>
      <c r="EW309" s="57">
        <f t="shared" si="373"/>
        <v>1.4578005115089514</v>
      </c>
      <c r="EX309" s="57">
        <f t="shared" si="374"/>
        <v>4.5258177329767539</v>
      </c>
      <c r="EY309" s="57">
        <f t="shared" si="375"/>
        <v>10.978591746095114</v>
      </c>
      <c r="EZ309" s="57" t="str">
        <f t="shared" si="376"/>
        <v/>
      </c>
      <c r="FA309" s="57">
        <f t="shared" si="377"/>
        <v>5.3720118184260007E-2</v>
      </c>
      <c r="FB309" s="57">
        <f t="shared" si="378"/>
        <v>14.225520386907933</v>
      </c>
      <c r="FC309" s="57" t="str">
        <f t="shared" si="379"/>
        <v/>
      </c>
      <c r="FD309" s="57" t="str">
        <f t="shared" si="380"/>
        <v/>
      </c>
      <c r="FE309" s="57">
        <f t="shared" si="381"/>
        <v>1.8321386262707859</v>
      </c>
      <c r="FF309" s="56">
        <f t="shared" si="382"/>
        <v>4.7386680957887899</v>
      </c>
      <c r="FG309" s="59">
        <f t="shared" si="383"/>
        <v>23.173931965350473</v>
      </c>
      <c r="FH309" s="59">
        <f t="shared" si="384"/>
        <v>6.5818959388204545</v>
      </c>
      <c r="FI309" s="59">
        <f t="shared" si="385"/>
        <v>20.433839281403202</v>
      </c>
      <c r="FJ309" s="59">
        <f t="shared" si="386"/>
        <v>49.567789184540629</v>
      </c>
      <c r="FK309" s="59" t="str">
        <f t="shared" si="387"/>
        <v/>
      </c>
      <c r="FL309" s="59">
        <f t="shared" si="388"/>
        <v>0.24254362988523664</v>
      </c>
      <c r="FM309" s="59">
        <f t="shared" si="389"/>
        <v>68.404003804949767</v>
      </c>
      <c r="FN309" s="59" t="str">
        <f t="shared" si="390"/>
        <v/>
      </c>
      <c r="FO309" s="59" t="str">
        <f t="shared" si="391"/>
        <v/>
      </c>
      <c r="FP309" s="59">
        <f t="shared" si="392"/>
        <v>8.8099144462906445</v>
      </c>
      <c r="FQ309" s="66">
        <f t="shared" si="393"/>
        <v>22.786081748759599</v>
      </c>
      <c r="FR309" s="331">
        <f t="shared" si="413"/>
        <v>3.1489463920826939</v>
      </c>
      <c r="FS309" s="331">
        <f t="shared" si="394"/>
        <v>3.1489463920826939</v>
      </c>
      <c r="FT309" s="400">
        <f t="shared" si="395"/>
        <v>0</v>
      </c>
      <c r="FU309" s="400">
        <f t="shared" si="396"/>
        <v>1</v>
      </c>
      <c r="FV309" s="400">
        <f t="shared" si="397"/>
        <v>0</v>
      </c>
      <c r="FW309" s="402">
        <f t="shared" si="398"/>
        <v>0</v>
      </c>
      <c r="FX309" s="222">
        <f t="shared" si="399"/>
        <v>23.173931965350473</v>
      </c>
      <c r="FY309" s="222">
        <f t="shared" si="400"/>
        <v>49.567789184540629</v>
      </c>
      <c r="FZ309" s="222">
        <f t="shared" si="401"/>
        <v>20.433839281403202</v>
      </c>
      <c r="GA309" s="221">
        <f t="shared" si="402"/>
        <v>22.786081748759599</v>
      </c>
      <c r="GB309" s="222">
        <f t="shared" si="403"/>
        <v>68.404003804949767</v>
      </c>
      <c r="GC309" s="222">
        <f t="shared" si="404"/>
        <v>0</v>
      </c>
      <c r="GD309" s="222">
        <f t="shared" si="405"/>
        <v>0</v>
      </c>
      <c r="GE309" s="222">
        <f t="shared" si="406"/>
        <v>0</v>
      </c>
      <c r="GF309" s="222">
        <f t="shared" si="407"/>
        <v>0</v>
      </c>
      <c r="GG309" s="398">
        <f t="shared" si="408"/>
        <v>0</v>
      </c>
      <c r="GH309" s="399">
        <f t="shared" si="409"/>
        <v>0</v>
      </c>
      <c r="GI309" s="398" t="str">
        <f t="shared" si="410"/>
        <v>Ca-Na-Mg</v>
      </c>
      <c r="GJ309" s="398" t="str">
        <f t="shared" si="411"/>
        <v>HCO3-Cl</v>
      </c>
    </row>
    <row r="310" spans="1:192" s="69" customFormat="1">
      <c r="A310" s="402">
        <f t="shared" si="338"/>
        <v>305</v>
      </c>
      <c r="B310" s="382" t="s">
        <v>144</v>
      </c>
      <c r="C310" s="383" t="s">
        <v>626</v>
      </c>
      <c r="D310" s="383" t="s">
        <v>2937</v>
      </c>
      <c r="E310" s="383"/>
      <c r="F310" s="435">
        <v>3481823</v>
      </c>
      <c r="G310" s="435">
        <v>5560797</v>
      </c>
      <c r="H310" s="434">
        <f t="shared" si="339"/>
        <v>481755.84080000001</v>
      </c>
      <c r="I310" s="434">
        <f t="shared" si="340"/>
        <v>5559012.4712000005</v>
      </c>
      <c r="J310" s="435">
        <v>112</v>
      </c>
      <c r="K310" s="377" t="s">
        <v>1356</v>
      </c>
      <c r="L310" s="407">
        <v>75.790000000000006</v>
      </c>
      <c r="M310" s="378"/>
      <c r="N310" s="408"/>
      <c r="O310" s="407">
        <v>124</v>
      </c>
      <c r="P310" s="407"/>
      <c r="Q310" s="382" t="s">
        <v>2855</v>
      </c>
      <c r="R310" s="383" t="s">
        <v>276</v>
      </c>
      <c r="S310" s="382" t="s">
        <v>1347</v>
      </c>
      <c r="T310" s="499" t="str">
        <f t="shared" si="341"/>
        <v>-</v>
      </c>
      <c r="U310" s="499" t="str">
        <f t="shared" si="342"/>
        <v>M</v>
      </c>
      <c r="V310" s="499" t="str">
        <f t="shared" si="343"/>
        <v>-</v>
      </c>
      <c r="W310" s="499" t="str">
        <f t="shared" si="412"/>
        <v>A</v>
      </c>
      <c r="X310" s="529" t="str">
        <f t="shared" si="337"/>
        <v>Ca-Na</v>
      </c>
      <c r="Y310" s="530" t="str">
        <f t="shared" si="336"/>
        <v>HCO3</v>
      </c>
      <c r="Z310" s="119"/>
      <c r="AA310" s="377" t="s">
        <v>1449</v>
      </c>
      <c r="AB310" s="405">
        <v>1</v>
      </c>
      <c r="AC310" s="117" t="s">
        <v>675</v>
      </c>
      <c r="AD310" s="380" t="s">
        <v>1722</v>
      </c>
      <c r="AE310" s="120"/>
      <c r="AF310" s="379">
        <v>10.5</v>
      </c>
      <c r="AG310" s="377"/>
      <c r="AH310" s="377"/>
      <c r="AI310" s="379"/>
      <c r="AJ310" s="115">
        <v>1.00206</v>
      </c>
      <c r="AK310" s="115">
        <v>18.2</v>
      </c>
      <c r="AL310" s="377"/>
      <c r="AM310" s="379">
        <v>8.8699999999999992</v>
      </c>
      <c r="AN310" s="117"/>
      <c r="AO310" s="116"/>
      <c r="AP310" s="378"/>
      <c r="AQ310" s="117"/>
      <c r="AR310" s="384">
        <v>2681</v>
      </c>
      <c r="AS310" s="507">
        <f t="shared" si="416"/>
        <v>2973.37</v>
      </c>
      <c r="AT310" s="509">
        <f t="shared" si="417"/>
        <v>0.46850781469459368</v>
      </c>
      <c r="AU310" s="117">
        <v>319.10000000000002</v>
      </c>
      <c r="AV310" s="117">
        <v>61.7</v>
      </c>
      <c r="AW310" s="381">
        <v>347.2</v>
      </c>
      <c r="AX310" s="217">
        <v>185.9</v>
      </c>
      <c r="AY310" s="218">
        <v>28.3</v>
      </c>
      <c r="AZ310" s="118">
        <v>1959</v>
      </c>
      <c r="BA310" s="117">
        <v>0.217</v>
      </c>
      <c r="BB310" s="117">
        <v>27.56</v>
      </c>
      <c r="BC310" s="117">
        <v>1.585</v>
      </c>
      <c r="BD310" s="117">
        <v>0.61399999999999999</v>
      </c>
      <c r="BE310" s="117">
        <v>24.31</v>
      </c>
      <c r="BF310" s="117">
        <v>0.20599999999999999</v>
      </c>
      <c r="BG310" s="117"/>
      <c r="BH310" s="117">
        <v>0.23599999999999999</v>
      </c>
      <c r="BI310" s="117">
        <v>2.7E-2</v>
      </c>
      <c r="BJ310" s="117"/>
      <c r="BK310" s="117"/>
      <c r="BL310" s="116">
        <v>0.18</v>
      </c>
      <c r="BM310" s="117">
        <v>14.1</v>
      </c>
      <c r="BN310" s="118"/>
      <c r="BO310" s="114"/>
      <c r="BP310" s="147" t="s">
        <v>1344</v>
      </c>
      <c r="BQ310" s="147">
        <v>126</v>
      </c>
      <c r="BR310" s="147">
        <v>3009</v>
      </c>
      <c r="BS310" s="147"/>
      <c r="BT310" s="147"/>
      <c r="BU310" s="147"/>
      <c r="BV310" s="147"/>
      <c r="BW310" s="147" t="s">
        <v>1344</v>
      </c>
      <c r="BX310" s="147"/>
      <c r="BY310" s="147"/>
      <c r="BZ310" s="147"/>
      <c r="CA310" s="147"/>
      <c r="CB310" s="147"/>
      <c r="CC310" s="147" t="s">
        <v>1344</v>
      </c>
      <c r="CD310" s="147"/>
      <c r="CE310" s="114"/>
      <c r="CF310" s="247"/>
      <c r="CG310" s="114"/>
      <c r="CH310" s="114"/>
      <c r="CI310" s="114"/>
      <c r="CJ310" s="114"/>
      <c r="CK310" s="114"/>
      <c r="CL310" s="137"/>
      <c r="CM310" s="114"/>
      <c r="CN310" s="114">
        <v>3905</v>
      </c>
      <c r="CO310" s="247"/>
      <c r="CP310" s="117"/>
      <c r="CQ310" s="118"/>
      <c r="CR310" s="117"/>
      <c r="CS310" s="117"/>
      <c r="CT310" s="117"/>
      <c r="CU310" s="117"/>
      <c r="CV310" s="117"/>
      <c r="CW310" s="117"/>
      <c r="CX310" s="117"/>
      <c r="CY310" s="117"/>
      <c r="CZ310" s="117"/>
      <c r="DA310" s="118"/>
      <c r="DB310" s="111"/>
      <c r="DC310" s="111"/>
      <c r="DD310" s="121"/>
      <c r="DE310" s="111"/>
      <c r="DF310" s="111"/>
      <c r="DG310" s="111"/>
      <c r="DH310" s="111"/>
      <c r="DI310" s="111"/>
      <c r="DJ310" s="111"/>
      <c r="DK310" s="244"/>
      <c r="DL310" s="244"/>
      <c r="DM310" s="244"/>
      <c r="DN310" s="111"/>
      <c r="DO310" s="121"/>
      <c r="DP310" s="244"/>
      <c r="DQ310" s="241"/>
      <c r="DR310" s="244"/>
      <c r="DS310" s="472"/>
      <c r="DT310" s="402">
        <f t="shared" si="344"/>
        <v>1</v>
      </c>
      <c r="DU310" s="100">
        <f t="shared" si="345"/>
        <v>0</v>
      </c>
      <c r="DV310" s="100">
        <f t="shared" si="346"/>
        <v>1</v>
      </c>
      <c r="DW310" s="100">
        <f t="shared" si="347"/>
        <v>0</v>
      </c>
      <c r="DX310" s="100">
        <f t="shared" si="348"/>
        <v>0</v>
      </c>
      <c r="DY310" s="229">
        <f t="shared" si="349"/>
        <v>0</v>
      </c>
      <c r="DZ310" s="100">
        <f t="shared" si="350"/>
        <v>1</v>
      </c>
      <c r="EA310" s="400">
        <f t="shared" si="351"/>
        <v>0</v>
      </c>
      <c r="EB310" s="402">
        <f t="shared" si="352"/>
        <v>0</v>
      </c>
      <c r="EC310" s="19">
        <f t="shared" si="353"/>
        <v>0</v>
      </c>
      <c r="ED310" s="19">
        <f t="shared" si="354"/>
        <v>1</v>
      </c>
      <c r="EE310" s="19">
        <f t="shared" si="355"/>
        <v>0</v>
      </c>
      <c r="EF310" s="402">
        <f t="shared" si="356"/>
        <v>0</v>
      </c>
      <c r="EG310" s="400">
        <f t="shared" si="357"/>
        <v>0</v>
      </c>
      <c r="EH310" s="400">
        <f t="shared" si="358"/>
        <v>1</v>
      </c>
      <c r="EI310" s="402">
        <f t="shared" si="359"/>
        <v>0</v>
      </c>
      <c r="EJ310" s="229">
        <f t="shared" si="360"/>
        <v>2</v>
      </c>
      <c r="EK310" s="398">
        <f t="shared" si="361"/>
        <v>319.10000000000002</v>
      </c>
      <c r="EL310" s="398">
        <f t="shared" si="362"/>
        <v>27.56</v>
      </c>
      <c r="EM310" s="398">
        <f t="shared" si="363"/>
        <v>61.7</v>
      </c>
      <c r="EN310" s="398">
        <f t="shared" si="364"/>
        <v>347.2</v>
      </c>
      <c r="EO310" s="398">
        <f t="shared" si="365"/>
        <v>0.20599999999999999</v>
      </c>
      <c r="EP310" s="398">
        <f t="shared" si="366"/>
        <v>24.31</v>
      </c>
      <c r="EQ310" s="398">
        <f t="shared" si="367"/>
        <v>1959</v>
      </c>
      <c r="ER310" s="398">
        <f t="shared" si="368"/>
        <v>0.18</v>
      </c>
      <c r="ES310" s="398" t="str">
        <f t="shared" si="369"/>
        <v/>
      </c>
      <c r="ET310" s="398">
        <f t="shared" si="370"/>
        <v>28.3</v>
      </c>
      <c r="EU310" s="172">
        <f t="shared" si="371"/>
        <v>185.9</v>
      </c>
      <c r="EV310" s="57">
        <f t="shared" si="372"/>
        <v>13.880068552140516</v>
      </c>
      <c r="EW310" s="57">
        <f t="shared" si="373"/>
        <v>0.70485933503836318</v>
      </c>
      <c r="EX310" s="57">
        <f t="shared" si="374"/>
        <v>5.0771446204484683</v>
      </c>
      <c r="EY310" s="57">
        <f t="shared" si="375"/>
        <v>17.326213882928286</v>
      </c>
      <c r="EZ310" s="57">
        <f t="shared" si="376"/>
        <v>7.5120794967636056E-3</v>
      </c>
      <c r="FA310" s="57">
        <f t="shared" si="377"/>
        <v>1.3059360730593608</v>
      </c>
      <c r="FB310" s="57">
        <f t="shared" si="378"/>
        <v>32.105753960774933</v>
      </c>
      <c r="FC310" s="57">
        <f t="shared" si="379"/>
        <v>5.9999200010666517E-3</v>
      </c>
      <c r="FD310" s="57" t="str">
        <f t="shared" si="380"/>
        <v/>
      </c>
      <c r="FE310" s="57">
        <f t="shared" si="381"/>
        <v>0.58919912640299144</v>
      </c>
      <c r="FF310" s="56">
        <f t="shared" si="382"/>
        <v>5.2435618988520005</v>
      </c>
      <c r="FG310" s="59">
        <f t="shared" si="383"/>
        <v>36.238746672209729</v>
      </c>
      <c r="FH310" s="59">
        <f t="shared" si="384"/>
        <v>1.8402804558237067</v>
      </c>
      <c r="FI310" s="59">
        <f t="shared" si="385"/>
        <v>13.255651946346514</v>
      </c>
      <c r="FJ310" s="59">
        <f t="shared" si="386"/>
        <v>45.236107684434515</v>
      </c>
      <c r="FK310" s="59">
        <f t="shared" si="387"/>
        <v>1.9612896351490664E-2</v>
      </c>
      <c r="FL310" s="59">
        <f t="shared" si="388"/>
        <v>3.4096003448340495</v>
      </c>
      <c r="FM310" s="59">
        <f t="shared" si="389"/>
        <v>84.612371617569352</v>
      </c>
      <c r="FN310" s="59">
        <f t="shared" si="390"/>
        <v>1.5812351313293536E-2</v>
      </c>
      <c r="FO310" s="59" t="str">
        <f t="shared" si="391"/>
        <v/>
      </c>
      <c r="FP310" s="59">
        <f t="shared" si="392"/>
        <v>1.5527913003029135</v>
      </c>
      <c r="FQ310" s="66">
        <f t="shared" si="393"/>
        <v>13.819024730814458</v>
      </c>
      <c r="FR310" s="331">
        <f t="shared" si="413"/>
        <v>0.46850781469459368</v>
      </c>
      <c r="FS310" s="331">
        <f t="shared" si="394"/>
        <v>0.46850781469459368</v>
      </c>
      <c r="FT310" s="400">
        <f t="shared" si="395"/>
        <v>0</v>
      </c>
      <c r="FU310" s="400">
        <f t="shared" si="396"/>
        <v>1</v>
      </c>
      <c r="FV310" s="400">
        <f t="shared" si="397"/>
        <v>0</v>
      </c>
      <c r="FW310" s="402">
        <f t="shared" si="398"/>
        <v>0</v>
      </c>
      <c r="FX310" s="222">
        <f t="shared" si="399"/>
        <v>36.238746672209729</v>
      </c>
      <c r="FY310" s="222">
        <f t="shared" si="400"/>
        <v>45.236107684434515</v>
      </c>
      <c r="FZ310" s="222">
        <f t="shared" si="401"/>
        <v>0</v>
      </c>
      <c r="GA310" s="221">
        <f t="shared" si="402"/>
        <v>0</v>
      </c>
      <c r="GB310" s="222">
        <f t="shared" si="403"/>
        <v>84.612371617569352</v>
      </c>
      <c r="GC310" s="222">
        <f t="shared" si="404"/>
        <v>0</v>
      </c>
      <c r="GD310" s="222">
        <f t="shared" si="405"/>
        <v>0</v>
      </c>
      <c r="GE310" s="222">
        <f t="shared" si="406"/>
        <v>0</v>
      </c>
      <c r="GF310" s="222">
        <f t="shared" si="407"/>
        <v>0</v>
      </c>
      <c r="GG310" s="398">
        <f t="shared" si="408"/>
        <v>0</v>
      </c>
      <c r="GH310" s="399">
        <f t="shared" si="409"/>
        <v>0</v>
      </c>
      <c r="GI310" s="398" t="str">
        <f t="shared" si="410"/>
        <v>Ca-Na</v>
      </c>
      <c r="GJ310" s="398" t="str">
        <f t="shared" si="411"/>
        <v>HCO3</v>
      </c>
    </row>
    <row r="311" spans="1:192">
      <c r="A311" s="402">
        <f t="shared" si="338"/>
        <v>306</v>
      </c>
      <c r="B311" s="383" t="s">
        <v>144</v>
      </c>
      <c r="C311" s="382" t="s">
        <v>630</v>
      </c>
      <c r="D311" s="382"/>
      <c r="E311" s="382"/>
      <c r="F311" s="435">
        <v>3481775</v>
      </c>
      <c r="G311" s="435">
        <v>5561245</v>
      </c>
      <c r="H311" s="434">
        <f t="shared" si="339"/>
        <v>481707.86000000004</v>
      </c>
      <c r="I311" s="434">
        <f t="shared" si="340"/>
        <v>5559460.2920000004</v>
      </c>
      <c r="J311" s="435">
        <v>110</v>
      </c>
      <c r="K311" s="377" t="s">
        <v>1356</v>
      </c>
      <c r="L311" s="378">
        <v>18</v>
      </c>
      <c r="M311" s="378"/>
      <c r="O311" s="378"/>
      <c r="P311" s="378"/>
      <c r="Q311" s="382" t="s">
        <v>2855</v>
      </c>
      <c r="R311" s="383" t="s">
        <v>276</v>
      </c>
      <c r="S311" s="382" t="s">
        <v>1347</v>
      </c>
      <c r="T311" s="499" t="str">
        <f t="shared" si="341"/>
        <v>-</v>
      </c>
      <c r="U311" s="499" t="str">
        <f t="shared" si="342"/>
        <v>M</v>
      </c>
      <c r="V311" s="499" t="str">
        <f t="shared" si="343"/>
        <v>-</v>
      </c>
      <c r="W311" s="499" t="str">
        <f t="shared" si="412"/>
        <v>A</v>
      </c>
      <c r="X311" s="529" t="str">
        <f t="shared" si="337"/>
        <v>Ca-Na</v>
      </c>
      <c r="Y311" s="530" t="str">
        <f t="shared" si="336"/>
        <v>HCO3</v>
      </c>
      <c r="Z311" s="119"/>
      <c r="AA311" s="377" t="s">
        <v>1467</v>
      </c>
      <c r="AB311" s="405">
        <v>1</v>
      </c>
      <c r="AC311" s="117"/>
      <c r="AD311" s="380" t="s">
        <v>1723</v>
      </c>
      <c r="AE311" s="120"/>
      <c r="AF311" s="379">
        <v>11</v>
      </c>
      <c r="AG311" s="377"/>
      <c r="AH311" s="377"/>
      <c r="AI311" s="379"/>
      <c r="AJ311" s="377"/>
      <c r="AK311" s="377"/>
      <c r="AL311" s="377"/>
      <c r="AM311" s="379"/>
      <c r="AN311" s="117"/>
      <c r="AO311" s="116"/>
      <c r="AP311" s="378"/>
      <c r="AQ311" s="117"/>
      <c r="AR311" s="384">
        <v>2192</v>
      </c>
      <c r="AS311" s="507">
        <f t="shared" si="416"/>
        <v>2186</v>
      </c>
      <c r="AT311" s="509">
        <f t="shared" si="417"/>
        <v>0.38779219889717392</v>
      </c>
      <c r="AU311" s="117">
        <v>206</v>
      </c>
      <c r="AV311" s="117">
        <v>66</v>
      </c>
      <c r="AW311" s="116">
        <v>261</v>
      </c>
      <c r="AX311" s="117">
        <v>161</v>
      </c>
      <c r="AY311" s="117">
        <v>74</v>
      </c>
      <c r="AZ311" s="118">
        <v>1374</v>
      </c>
      <c r="BA311" s="117"/>
      <c r="BB311" s="117">
        <v>34</v>
      </c>
      <c r="BC311" s="117"/>
      <c r="BD311" s="117"/>
      <c r="BE311" s="117">
        <v>10</v>
      </c>
      <c r="BF311" s="117"/>
      <c r="BG311" s="117"/>
      <c r="BH311" s="117"/>
      <c r="BI311" s="117"/>
      <c r="BJ311" s="117"/>
      <c r="BK311" s="117"/>
      <c r="BL311" s="116"/>
      <c r="BM311" s="117"/>
      <c r="BN311" s="118"/>
      <c r="BO311" s="114"/>
      <c r="BP311" s="114"/>
      <c r="BQ311" s="114"/>
      <c r="BR311" s="114"/>
      <c r="BS311" s="114"/>
      <c r="BT311" s="114"/>
      <c r="BU311" s="114"/>
      <c r="BV311" s="114"/>
      <c r="BW311" s="114"/>
      <c r="BX311" s="114"/>
      <c r="BY311" s="114"/>
      <c r="BZ311" s="114"/>
      <c r="CA311" s="114"/>
      <c r="CB311" s="114"/>
      <c r="CC311" s="114"/>
      <c r="CD311" s="114"/>
      <c r="CE311" s="114"/>
      <c r="CF311" s="247"/>
      <c r="CG311" s="114"/>
      <c r="CH311" s="114"/>
      <c r="CI311" s="114"/>
      <c r="CJ311" s="114"/>
      <c r="CK311" s="114"/>
      <c r="CL311" s="137"/>
      <c r="CM311" s="114"/>
      <c r="CN311" s="114">
        <v>2508</v>
      </c>
      <c r="CO311" s="247"/>
      <c r="CP311" s="117"/>
      <c r="CQ311" s="118"/>
      <c r="CR311" s="117"/>
      <c r="CS311" s="117"/>
      <c r="CT311" s="117"/>
      <c r="CU311" s="117"/>
      <c r="CV311" s="117"/>
      <c r="CW311" s="117"/>
      <c r="CX311" s="117"/>
      <c r="CY311" s="117"/>
      <c r="CZ311" s="117"/>
      <c r="DA311" s="118"/>
      <c r="DB311" s="111"/>
      <c r="DC311" s="111"/>
      <c r="DD311" s="121"/>
      <c r="DE311" s="111"/>
      <c r="DF311" s="111"/>
      <c r="DG311" s="111"/>
      <c r="DH311" s="111"/>
      <c r="DI311" s="111"/>
      <c r="DJ311" s="111"/>
      <c r="DK311" s="244"/>
      <c r="DL311" s="244"/>
      <c r="DM311" s="244"/>
      <c r="DN311" s="111"/>
      <c r="DO311" s="121"/>
      <c r="DP311" s="244"/>
      <c r="DQ311" s="241"/>
      <c r="DR311" s="244"/>
      <c r="DS311" s="472"/>
      <c r="DT311" s="402">
        <f t="shared" si="344"/>
        <v>1</v>
      </c>
      <c r="DU311" s="100">
        <f t="shared" si="345"/>
        <v>0</v>
      </c>
      <c r="DV311" s="100">
        <f t="shared" si="346"/>
        <v>1</v>
      </c>
      <c r="DW311" s="100">
        <f t="shared" si="347"/>
        <v>0</v>
      </c>
      <c r="DX311" s="100">
        <f t="shared" si="348"/>
        <v>0</v>
      </c>
      <c r="DY311" s="229">
        <f t="shared" si="349"/>
        <v>0</v>
      </c>
      <c r="DZ311" s="100">
        <f t="shared" si="350"/>
        <v>1</v>
      </c>
      <c r="EA311" s="400">
        <f t="shared" si="351"/>
        <v>0</v>
      </c>
      <c r="EB311" s="402">
        <f t="shared" si="352"/>
        <v>0</v>
      </c>
      <c r="EC311" s="19">
        <f t="shared" si="353"/>
        <v>0</v>
      </c>
      <c r="ED311" s="19">
        <f t="shared" si="354"/>
        <v>1</v>
      </c>
      <c r="EE311" s="19">
        <f t="shared" si="355"/>
        <v>0</v>
      </c>
      <c r="EF311" s="402">
        <f t="shared" si="356"/>
        <v>0</v>
      </c>
      <c r="EG311" s="400">
        <f t="shared" si="357"/>
        <v>0</v>
      </c>
      <c r="EH311" s="400">
        <f t="shared" si="358"/>
        <v>1</v>
      </c>
      <c r="EI311" s="402">
        <f t="shared" si="359"/>
        <v>0</v>
      </c>
      <c r="EJ311" s="229">
        <f t="shared" si="360"/>
        <v>2</v>
      </c>
      <c r="EK311" s="398">
        <f t="shared" si="361"/>
        <v>206</v>
      </c>
      <c r="EL311" s="398">
        <f t="shared" si="362"/>
        <v>34</v>
      </c>
      <c r="EM311" s="398">
        <f t="shared" si="363"/>
        <v>66</v>
      </c>
      <c r="EN311" s="398">
        <f t="shared" si="364"/>
        <v>261</v>
      </c>
      <c r="EO311" s="398" t="str">
        <f t="shared" si="365"/>
        <v/>
      </c>
      <c r="EP311" s="398">
        <f t="shared" si="366"/>
        <v>10</v>
      </c>
      <c r="EQ311" s="398">
        <f t="shared" si="367"/>
        <v>1374</v>
      </c>
      <c r="ER311" s="398" t="str">
        <f t="shared" si="368"/>
        <v/>
      </c>
      <c r="ES311" s="398" t="str">
        <f t="shared" si="369"/>
        <v/>
      </c>
      <c r="ET311" s="398">
        <f t="shared" si="370"/>
        <v>74</v>
      </c>
      <c r="EU311" s="172">
        <f t="shared" si="371"/>
        <v>161</v>
      </c>
      <c r="EV311" s="57">
        <f t="shared" si="372"/>
        <v>8.9604955241019937</v>
      </c>
      <c r="EW311" s="57">
        <f t="shared" si="373"/>
        <v>0.86956521739130432</v>
      </c>
      <c r="EX311" s="57">
        <f t="shared" si="374"/>
        <v>5.4309812795721051</v>
      </c>
      <c r="EY311" s="57">
        <f t="shared" si="375"/>
        <v>13.024602026049203</v>
      </c>
      <c r="EZ311" s="57" t="str">
        <f t="shared" si="376"/>
        <v/>
      </c>
      <c r="FA311" s="57">
        <f t="shared" si="377"/>
        <v>0.53720118184260013</v>
      </c>
      <c r="FB311" s="57">
        <f t="shared" si="378"/>
        <v>22.51827766314689</v>
      </c>
      <c r="FC311" s="57" t="str">
        <f t="shared" si="379"/>
        <v/>
      </c>
      <c r="FD311" s="57" t="str">
        <f t="shared" si="380"/>
        <v/>
      </c>
      <c r="FE311" s="57">
        <f t="shared" si="381"/>
        <v>1.5406620266367972</v>
      </c>
      <c r="FF311" s="56">
        <f t="shared" si="382"/>
        <v>4.5412235917975909</v>
      </c>
      <c r="FG311" s="59">
        <f t="shared" si="383"/>
        <v>31.088171389477282</v>
      </c>
      <c r="FH311" s="59">
        <f t="shared" si="384"/>
        <v>3.0169305302228993</v>
      </c>
      <c r="FI311" s="59">
        <f t="shared" si="385"/>
        <v>18.842627216121627</v>
      </c>
      <c r="FJ311" s="59">
        <f t="shared" si="386"/>
        <v>45.188467420849499</v>
      </c>
      <c r="FK311" s="59" t="str">
        <f t="shared" si="387"/>
        <v/>
      </c>
      <c r="FL311" s="59">
        <f t="shared" si="388"/>
        <v>1.8638034433286783</v>
      </c>
      <c r="FM311" s="59">
        <f t="shared" si="389"/>
        <v>78.734787076019359</v>
      </c>
      <c r="FN311" s="59" t="str">
        <f t="shared" si="390"/>
        <v/>
      </c>
      <c r="FO311" s="59" t="str">
        <f t="shared" si="391"/>
        <v/>
      </c>
      <c r="FP311" s="59">
        <f t="shared" si="392"/>
        <v>5.3868994084694446</v>
      </c>
      <c r="FQ311" s="66">
        <f t="shared" si="393"/>
        <v>15.878313515511197</v>
      </c>
      <c r="FR311" s="331">
        <f t="shared" si="413"/>
        <v>0.38779219889717392</v>
      </c>
      <c r="FS311" s="331">
        <f t="shared" si="394"/>
        <v>0.38779219889717392</v>
      </c>
      <c r="FT311" s="400">
        <f t="shared" si="395"/>
        <v>0</v>
      </c>
      <c r="FU311" s="400">
        <f t="shared" si="396"/>
        <v>1</v>
      </c>
      <c r="FV311" s="400">
        <f t="shared" si="397"/>
        <v>0</v>
      </c>
      <c r="FW311" s="402">
        <f t="shared" si="398"/>
        <v>0</v>
      </c>
      <c r="FX311" s="222">
        <f t="shared" si="399"/>
        <v>31.088171389477282</v>
      </c>
      <c r="FY311" s="222">
        <f t="shared" si="400"/>
        <v>45.188467420849499</v>
      </c>
      <c r="FZ311" s="222">
        <f t="shared" si="401"/>
        <v>0</v>
      </c>
      <c r="GA311" s="221">
        <f t="shared" si="402"/>
        <v>0</v>
      </c>
      <c r="GB311" s="222">
        <f t="shared" si="403"/>
        <v>78.734787076019359</v>
      </c>
      <c r="GC311" s="222">
        <f t="shared" si="404"/>
        <v>0</v>
      </c>
      <c r="GD311" s="222">
        <f t="shared" si="405"/>
        <v>0</v>
      </c>
      <c r="GE311" s="222">
        <f t="shared" si="406"/>
        <v>0</v>
      </c>
      <c r="GF311" s="222">
        <f t="shared" si="407"/>
        <v>0</v>
      </c>
      <c r="GG311" s="398">
        <f t="shared" si="408"/>
        <v>0</v>
      </c>
      <c r="GH311" s="399">
        <f t="shared" si="409"/>
        <v>0</v>
      </c>
      <c r="GI311" s="398" t="str">
        <f t="shared" si="410"/>
        <v>Ca-Na</v>
      </c>
      <c r="GJ311" s="398" t="str">
        <f t="shared" si="411"/>
        <v>HCO3</v>
      </c>
    </row>
    <row r="312" spans="1:192">
      <c r="A312" s="402">
        <f t="shared" si="338"/>
        <v>307</v>
      </c>
      <c r="B312" s="382" t="s">
        <v>144</v>
      </c>
      <c r="C312" s="116" t="s">
        <v>666</v>
      </c>
      <c r="D312" s="116"/>
      <c r="E312" s="116"/>
      <c r="F312" s="435">
        <v>3481740</v>
      </c>
      <c r="G312" s="435">
        <v>5560800</v>
      </c>
      <c r="H312" s="434">
        <f t="shared" si="339"/>
        <v>481672.87400000001</v>
      </c>
      <c r="I312" s="434">
        <f t="shared" si="340"/>
        <v>5559015.4700000007</v>
      </c>
      <c r="J312" s="435">
        <v>109</v>
      </c>
      <c r="K312" s="377" t="s">
        <v>1356</v>
      </c>
      <c r="L312" s="378">
        <v>60</v>
      </c>
      <c r="M312" s="378"/>
      <c r="O312" s="378"/>
      <c r="P312" s="378"/>
      <c r="Q312" s="382" t="s">
        <v>2855</v>
      </c>
      <c r="R312" s="383" t="s">
        <v>276</v>
      </c>
      <c r="S312" s="382" t="s">
        <v>1347</v>
      </c>
      <c r="T312" s="499" t="str">
        <f t="shared" si="341"/>
        <v>-</v>
      </c>
      <c r="U312" s="499" t="str">
        <f t="shared" si="342"/>
        <v>M</v>
      </c>
      <c r="V312" s="499" t="str">
        <f t="shared" si="343"/>
        <v>-</v>
      </c>
      <c r="W312" s="499" t="str">
        <f t="shared" si="412"/>
        <v>A</v>
      </c>
      <c r="X312" s="529" t="str">
        <f t="shared" si="337"/>
        <v>Ca-Na</v>
      </c>
      <c r="Y312" s="530" t="str">
        <f t="shared" si="336"/>
        <v>HCO3-Cl</v>
      </c>
      <c r="Z312" s="119" t="s">
        <v>1724</v>
      </c>
      <c r="AA312" s="377" t="s">
        <v>1725</v>
      </c>
      <c r="AB312" s="405">
        <v>1</v>
      </c>
      <c r="AC312" s="117" t="s">
        <v>598</v>
      </c>
      <c r="AD312" s="380" t="s">
        <v>1726</v>
      </c>
      <c r="AE312" s="120"/>
      <c r="AF312" s="379">
        <v>11</v>
      </c>
      <c r="AG312" s="377"/>
      <c r="AH312" s="377"/>
      <c r="AI312" s="379"/>
      <c r="AJ312" s="377"/>
      <c r="AK312" s="377"/>
      <c r="AL312" s="377"/>
      <c r="AM312" s="379"/>
      <c r="AN312" s="117"/>
      <c r="AO312" s="116"/>
      <c r="AP312" s="378"/>
      <c r="AQ312" s="117"/>
      <c r="AR312" s="384">
        <v>2422</v>
      </c>
      <c r="AS312" s="507">
        <f t="shared" si="416"/>
        <v>2397</v>
      </c>
      <c r="AT312" s="509">
        <f t="shared" si="417"/>
        <v>-0.4236376840741552</v>
      </c>
      <c r="AU312" s="117">
        <v>281</v>
      </c>
      <c r="AV312" s="117">
        <v>66</v>
      </c>
      <c r="AW312" s="116">
        <v>259</v>
      </c>
      <c r="AX312" s="117">
        <v>268</v>
      </c>
      <c r="AY312" s="117">
        <v>65</v>
      </c>
      <c r="AZ312" s="118">
        <v>1412</v>
      </c>
      <c r="BA312" s="117"/>
      <c r="BB312" s="117">
        <v>45</v>
      </c>
      <c r="BC312" s="117"/>
      <c r="BD312" s="117"/>
      <c r="BE312" s="117">
        <v>1</v>
      </c>
      <c r="BF312" s="117"/>
      <c r="BG312" s="117"/>
      <c r="BH312" s="117"/>
      <c r="BI312" s="117"/>
      <c r="BJ312" s="117"/>
      <c r="BK312" s="117"/>
      <c r="BL312" s="116"/>
      <c r="BM312" s="117"/>
      <c r="BN312" s="118"/>
      <c r="BO312" s="114"/>
      <c r="BP312" s="114"/>
      <c r="BQ312" s="114"/>
      <c r="BR312" s="114"/>
      <c r="BS312" s="114"/>
      <c r="BT312" s="114"/>
      <c r="BU312" s="114"/>
      <c r="BV312" s="114"/>
      <c r="BW312" s="114"/>
      <c r="BX312" s="114"/>
      <c r="BY312" s="114"/>
      <c r="BZ312" s="114"/>
      <c r="CA312" s="114"/>
      <c r="CB312" s="114"/>
      <c r="CC312" s="114"/>
      <c r="CD312" s="114"/>
      <c r="CE312" s="114"/>
      <c r="CF312" s="247"/>
      <c r="CG312" s="114"/>
      <c r="CH312" s="114"/>
      <c r="CI312" s="114"/>
      <c r="CJ312" s="114"/>
      <c r="CK312" s="114"/>
      <c r="CL312" s="137"/>
      <c r="CM312" s="114"/>
      <c r="CN312" s="114">
        <v>2400</v>
      </c>
      <c r="CO312" s="247"/>
      <c r="CP312" s="117"/>
      <c r="CQ312" s="118"/>
      <c r="CR312" s="117"/>
      <c r="CS312" s="117"/>
      <c r="CT312" s="117"/>
      <c r="CU312" s="117"/>
      <c r="CV312" s="117"/>
      <c r="CW312" s="117"/>
      <c r="CX312" s="117"/>
      <c r="CY312" s="117"/>
      <c r="CZ312" s="117"/>
      <c r="DA312" s="118"/>
      <c r="DB312" s="111"/>
      <c r="DC312" s="111"/>
      <c r="DD312" s="121"/>
      <c r="DE312" s="111"/>
      <c r="DF312" s="111"/>
      <c r="DG312" s="111"/>
      <c r="DH312" s="111"/>
      <c r="DI312" s="111"/>
      <c r="DJ312" s="111"/>
      <c r="DK312" s="244"/>
      <c r="DL312" s="244"/>
      <c r="DM312" s="244"/>
      <c r="DN312" s="111"/>
      <c r="DO312" s="121"/>
      <c r="DP312" s="244"/>
      <c r="DQ312" s="241"/>
      <c r="DR312" s="244"/>
      <c r="DS312" s="472"/>
      <c r="DT312" s="402">
        <f t="shared" si="344"/>
        <v>1</v>
      </c>
      <c r="DU312" s="100">
        <f t="shared" si="345"/>
        <v>0</v>
      </c>
      <c r="DV312" s="100">
        <f t="shared" si="346"/>
        <v>1</v>
      </c>
      <c r="DW312" s="100">
        <f t="shared" si="347"/>
        <v>0</v>
      </c>
      <c r="DX312" s="100">
        <f t="shared" si="348"/>
        <v>0</v>
      </c>
      <c r="DY312" s="229">
        <f t="shared" si="349"/>
        <v>0</v>
      </c>
      <c r="DZ312" s="100">
        <f t="shared" si="350"/>
        <v>1</v>
      </c>
      <c r="EA312" s="400">
        <f t="shared" si="351"/>
        <v>0</v>
      </c>
      <c r="EB312" s="402">
        <f t="shared" si="352"/>
        <v>0</v>
      </c>
      <c r="EC312" s="19">
        <f t="shared" si="353"/>
        <v>0</v>
      </c>
      <c r="ED312" s="19">
        <f t="shared" si="354"/>
        <v>1</v>
      </c>
      <c r="EE312" s="19">
        <f t="shared" si="355"/>
        <v>0</v>
      </c>
      <c r="EF312" s="402">
        <f t="shared" si="356"/>
        <v>0</v>
      </c>
      <c r="EG312" s="400">
        <f t="shared" si="357"/>
        <v>0</v>
      </c>
      <c r="EH312" s="400">
        <f t="shared" si="358"/>
        <v>1</v>
      </c>
      <c r="EI312" s="402">
        <f t="shared" si="359"/>
        <v>0</v>
      </c>
      <c r="EJ312" s="229">
        <f t="shared" si="360"/>
        <v>2</v>
      </c>
      <c r="EK312" s="398">
        <f t="shared" si="361"/>
        <v>281</v>
      </c>
      <c r="EL312" s="398">
        <f t="shared" si="362"/>
        <v>45</v>
      </c>
      <c r="EM312" s="398">
        <f t="shared" si="363"/>
        <v>66</v>
      </c>
      <c r="EN312" s="398">
        <f t="shared" si="364"/>
        <v>259</v>
      </c>
      <c r="EO312" s="398" t="str">
        <f t="shared" si="365"/>
        <v/>
      </c>
      <c r="EP312" s="398">
        <f t="shared" si="366"/>
        <v>1</v>
      </c>
      <c r="EQ312" s="398">
        <f t="shared" si="367"/>
        <v>1412</v>
      </c>
      <c r="ER312" s="398" t="str">
        <f t="shared" si="368"/>
        <v/>
      </c>
      <c r="ES312" s="398" t="str">
        <f t="shared" si="369"/>
        <v/>
      </c>
      <c r="ET312" s="398">
        <f t="shared" si="370"/>
        <v>65</v>
      </c>
      <c r="EU312" s="172">
        <f t="shared" si="371"/>
        <v>268</v>
      </c>
      <c r="EV312" s="57">
        <f t="shared" si="372"/>
        <v>12.222811855692525</v>
      </c>
      <c r="EW312" s="57">
        <f t="shared" si="373"/>
        <v>1.1508951406649617</v>
      </c>
      <c r="EX312" s="57">
        <f t="shared" si="374"/>
        <v>5.4309812795721051</v>
      </c>
      <c r="EY312" s="57">
        <f t="shared" si="375"/>
        <v>12.924796646539248</v>
      </c>
      <c r="EZ312" s="57" t="str">
        <f t="shared" si="376"/>
        <v/>
      </c>
      <c r="FA312" s="57">
        <f t="shared" si="377"/>
        <v>5.3720118184260007E-2</v>
      </c>
      <c r="FB312" s="57">
        <f t="shared" si="378"/>
        <v>23.14105390128341</v>
      </c>
      <c r="FC312" s="57" t="str">
        <f t="shared" si="379"/>
        <v/>
      </c>
      <c r="FD312" s="57" t="str">
        <f t="shared" si="380"/>
        <v/>
      </c>
      <c r="FE312" s="57">
        <f t="shared" si="381"/>
        <v>1.353284212586376</v>
      </c>
      <c r="FF312" s="56">
        <f t="shared" si="382"/>
        <v>7.559303867091641</v>
      </c>
      <c r="FG312" s="59">
        <f t="shared" si="383"/>
        <v>38.456825987368589</v>
      </c>
      <c r="FH312" s="59">
        <f t="shared" si="384"/>
        <v>3.6210795581908135</v>
      </c>
      <c r="FI312" s="59">
        <f t="shared" si="385"/>
        <v>17.087582176264078</v>
      </c>
      <c r="FJ312" s="59">
        <f t="shared" si="386"/>
        <v>40.665491821883485</v>
      </c>
      <c r="FK312" s="59" t="str">
        <f t="shared" si="387"/>
        <v/>
      </c>
      <c r="FL312" s="59">
        <f t="shared" si="388"/>
        <v>0.16902045629302631</v>
      </c>
      <c r="FM312" s="59">
        <f t="shared" si="389"/>
        <v>72.194772484912207</v>
      </c>
      <c r="FN312" s="59" t="str">
        <f t="shared" si="390"/>
        <v/>
      </c>
      <c r="FO312" s="59" t="str">
        <f t="shared" si="391"/>
        <v/>
      </c>
      <c r="FP312" s="59">
        <f t="shared" si="392"/>
        <v>4.2219358829495013</v>
      </c>
      <c r="FQ312" s="66">
        <f t="shared" si="393"/>
        <v>23.583291632138284</v>
      </c>
      <c r="FR312" s="331">
        <f t="shared" si="413"/>
        <v>-0.4236376840741552</v>
      </c>
      <c r="FS312" s="331">
        <f t="shared" si="394"/>
        <v>0.4236376840741552</v>
      </c>
      <c r="FT312" s="400">
        <f t="shared" si="395"/>
        <v>0</v>
      </c>
      <c r="FU312" s="400">
        <f t="shared" si="396"/>
        <v>1</v>
      </c>
      <c r="FV312" s="400">
        <f t="shared" si="397"/>
        <v>0</v>
      </c>
      <c r="FW312" s="402">
        <f t="shared" si="398"/>
        <v>0</v>
      </c>
      <c r="FX312" s="222">
        <f t="shared" si="399"/>
        <v>38.456825987368589</v>
      </c>
      <c r="FY312" s="222">
        <f t="shared" si="400"/>
        <v>40.665491821883485</v>
      </c>
      <c r="FZ312" s="222">
        <f t="shared" si="401"/>
        <v>0</v>
      </c>
      <c r="GA312" s="221">
        <f t="shared" si="402"/>
        <v>23.583291632138284</v>
      </c>
      <c r="GB312" s="222">
        <f t="shared" si="403"/>
        <v>72.194772484912207</v>
      </c>
      <c r="GC312" s="222">
        <f t="shared" si="404"/>
        <v>0</v>
      </c>
      <c r="GD312" s="222">
        <f t="shared" si="405"/>
        <v>0</v>
      </c>
      <c r="GE312" s="222">
        <f t="shared" si="406"/>
        <v>0</v>
      </c>
      <c r="GF312" s="222">
        <f t="shared" si="407"/>
        <v>0</v>
      </c>
      <c r="GG312" s="398">
        <f t="shared" si="408"/>
        <v>0</v>
      </c>
      <c r="GH312" s="399">
        <f t="shared" si="409"/>
        <v>0</v>
      </c>
      <c r="GI312" s="398" t="str">
        <f t="shared" si="410"/>
        <v>Ca-Na</v>
      </c>
      <c r="GJ312" s="398" t="str">
        <f t="shared" si="411"/>
        <v>HCO3-Cl</v>
      </c>
    </row>
    <row r="313" spans="1:192" ht="14.25">
      <c r="A313" s="402">
        <f t="shared" si="338"/>
        <v>308</v>
      </c>
      <c r="B313" s="399" t="s">
        <v>144</v>
      </c>
      <c r="C313" s="2" t="s">
        <v>666</v>
      </c>
      <c r="D313" s="2"/>
      <c r="E313" s="2"/>
      <c r="F313" s="435">
        <v>3481740</v>
      </c>
      <c r="G313" s="435">
        <v>5560800</v>
      </c>
      <c r="H313" s="434">
        <f t="shared" si="339"/>
        <v>481672.87400000001</v>
      </c>
      <c r="I313" s="434">
        <f t="shared" si="340"/>
        <v>5559015.4700000007</v>
      </c>
      <c r="J313" s="541">
        <v>109</v>
      </c>
      <c r="K313" s="400" t="s">
        <v>1356</v>
      </c>
      <c r="L313" s="19">
        <v>60</v>
      </c>
      <c r="Q313" s="382" t="s">
        <v>2855</v>
      </c>
      <c r="R313" s="383" t="s">
        <v>276</v>
      </c>
      <c r="S313" s="382" t="s">
        <v>1347</v>
      </c>
      <c r="T313" s="499" t="str">
        <f t="shared" si="341"/>
        <v>-</v>
      </c>
      <c r="U313" s="499" t="str">
        <f t="shared" si="342"/>
        <v>M</v>
      </c>
      <c r="V313" s="499" t="str">
        <f t="shared" si="343"/>
        <v>-</v>
      </c>
      <c r="W313" s="499" t="str">
        <f t="shared" si="412"/>
        <v>A</v>
      </c>
      <c r="X313" s="529" t="str">
        <f t="shared" si="337"/>
        <v>Ca-Na-Mg</v>
      </c>
      <c r="Y313" s="530" t="str">
        <f t="shared" si="336"/>
        <v>HCO3-Cl</v>
      </c>
      <c r="Z313" s="119" t="s">
        <v>1727</v>
      </c>
      <c r="AA313" s="51">
        <v>13478</v>
      </c>
      <c r="AB313" s="100">
        <v>2</v>
      </c>
      <c r="AD313" s="2" t="s">
        <v>1728</v>
      </c>
      <c r="AE313" s="404"/>
      <c r="AF313" s="391">
        <v>11</v>
      </c>
      <c r="AI313" s="554"/>
      <c r="AR313" s="69">
        <v>2449</v>
      </c>
      <c r="AS313" s="507">
        <f t="shared" si="416"/>
        <v>2387.9</v>
      </c>
      <c r="AT313" s="509">
        <f t="shared" si="417"/>
        <v>-1.9765486573208881</v>
      </c>
      <c r="AU313" s="398">
        <v>281.2</v>
      </c>
      <c r="AV313" s="398">
        <v>80.7</v>
      </c>
      <c r="AW313" s="399">
        <v>248.1</v>
      </c>
      <c r="AX313" s="398">
        <v>254.3</v>
      </c>
      <c r="AY313" s="398">
        <v>83.6</v>
      </c>
      <c r="AZ313" s="172">
        <v>1440</v>
      </c>
      <c r="BO313" s="138"/>
      <c r="BP313" s="555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49"/>
      <c r="CG313" s="138"/>
      <c r="CH313" s="138"/>
      <c r="CI313" s="138"/>
      <c r="CJ313" s="138"/>
      <c r="CK313" s="138"/>
      <c r="CL313" s="139"/>
      <c r="CM313" s="138"/>
      <c r="CN313" s="138">
        <v>3040</v>
      </c>
      <c r="CO313" s="149"/>
      <c r="DB313" s="241"/>
      <c r="DC313" s="241"/>
      <c r="DD313" s="241"/>
      <c r="DE313" s="241"/>
      <c r="DF313" s="241"/>
      <c r="DG313" s="241"/>
      <c r="DH313" s="241"/>
      <c r="DI313" s="244"/>
      <c r="DJ313" s="244"/>
      <c r="DK313" s="244"/>
      <c r="DL313" s="244"/>
      <c r="DM313" s="244"/>
      <c r="DN313" s="244"/>
      <c r="DO313" s="244"/>
      <c r="DP313" s="244"/>
      <c r="DQ313" s="244"/>
      <c r="DR313" s="244"/>
      <c r="DS313" s="472"/>
      <c r="DT313" s="402">
        <f t="shared" si="344"/>
        <v>0</v>
      </c>
      <c r="DU313" s="100">
        <f t="shared" si="345"/>
        <v>0</v>
      </c>
      <c r="DV313" s="100">
        <f t="shared" si="346"/>
        <v>1</v>
      </c>
      <c r="DW313" s="100">
        <f t="shared" si="347"/>
        <v>0</v>
      </c>
      <c r="DX313" s="100">
        <f t="shared" si="348"/>
        <v>0</v>
      </c>
      <c r="DY313" s="229">
        <f t="shared" si="349"/>
        <v>0</v>
      </c>
      <c r="DZ313" s="100">
        <f t="shared" si="350"/>
        <v>1</v>
      </c>
      <c r="EA313" s="400">
        <f t="shared" si="351"/>
        <v>0</v>
      </c>
      <c r="EB313" s="402">
        <f t="shared" si="352"/>
        <v>0</v>
      </c>
      <c r="EC313" s="19">
        <f t="shared" si="353"/>
        <v>0</v>
      </c>
      <c r="ED313" s="19">
        <f t="shared" si="354"/>
        <v>1</v>
      </c>
      <c r="EE313" s="19">
        <f t="shared" si="355"/>
        <v>0</v>
      </c>
      <c r="EF313" s="402">
        <f t="shared" si="356"/>
        <v>0</v>
      </c>
      <c r="EG313" s="400">
        <f t="shared" si="357"/>
        <v>0</v>
      </c>
      <c r="EH313" s="400">
        <f t="shared" si="358"/>
        <v>1</v>
      </c>
      <c r="EI313" s="402">
        <f t="shared" si="359"/>
        <v>0</v>
      </c>
      <c r="EJ313" s="229">
        <f t="shared" si="360"/>
        <v>2</v>
      </c>
      <c r="EK313" s="398">
        <f t="shared" si="361"/>
        <v>281.2</v>
      </c>
      <c r="EL313" s="398" t="str">
        <f t="shared" si="362"/>
        <v/>
      </c>
      <c r="EM313" s="398">
        <f t="shared" si="363"/>
        <v>80.7</v>
      </c>
      <c r="EN313" s="398">
        <f t="shared" si="364"/>
        <v>248.1</v>
      </c>
      <c r="EO313" s="398" t="str">
        <f t="shared" si="365"/>
        <v/>
      </c>
      <c r="EP313" s="398" t="str">
        <f t="shared" si="366"/>
        <v/>
      </c>
      <c r="EQ313" s="398">
        <f t="shared" si="367"/>
        <v>1440</v>
      </c>
      <c r="ER313" s="398" t="str">
        <f t="shared" si="368"/>
        <v/>
      </c>
      <c r="ES313" s="398" t="str">
        <f t="shared" si="369"/>
        <v/>
      </c>
      <c r="ET313" s="398">
        <f t="shared" si="370"/>
        <v>83.6</v>
      </c>
      <c r="EU313" s="172">
        <f t="shared" si="371"/>
        <v>254.3</v>
      </c>
      <c r="EV313" s="57">
        <f t="shared" si="372"/>
        <v>12.231511365910098</v>
      </c>
      <c r="EW313" s="57" t="str">
        <f t="shared" si="373"/>
        <v/>
      </c>
      <c r="EX313" s="57">
        <f t="shared" si="374"/>
        <v>6.6406089282040739</v>
      </c>
      <c r="EY313" s="57">
        <f t="shared" si="375"/>
        <v>12.38085732820999</v>
      </c>
      <c r="EZ313" s="57" t="str">
        <f t="shared" si="376"/>
        <v/>
      </c>
      <c r="FA313" s="57" t="str">
        <f t="shared" si="377"/>
        <v/>
      </c>
      <c r="FB313" s="57">
        <f t="shared" si="378"/>
        <v>23.599941655699794</v>
      </c>
      <c r="FC313" s="57" t="str">
        <f t="shared" si="379"/>
        <v/>
      </c>
      <c r="FD313" s="57" t="str">
        <f t="shared" si="380"/>
        <v/>
      </c>
      <c r="FE313" s="57">
        <f t="shared" si="381"/>
        <v>1.7405316949572465</v>
      </c>
      <c r="FF313" s="56">
        <f t="shared" si="382"/>
        <v>7.1728767664231512</v>
      </c>
      <c r="FG313" s="59">
        <f t="shared" si="383"/>
        <v>39.137107234137801</v>
      </c>
      <c r="FH313" s="59" t="str">
        <f t="shared" si="384"/>
        <v/>
      </c>
      <c r="FI313" s="59">
        <f t="shared" si="385"/>
        <v>21.247923984883453</v>
      </c>
      <c r="FJ313" s="59">
        <f t="shared" si="386"/>
        <v>39.614968780978749</v>
      </c>
      <c r="FK313" s="59" t="str">
        <f t="shared" si="387"/>
        <v/>
      </c>
      <c r="FL313" s="59" t="str">
        <f t="shared" si="388"/>
        <v/>
      </c>
      <c r="FM313" s="59">
        <f t="shared" si="389"/>
        <v>72.585388988574479</v>
      </c>
      <c r="FN313" s="59" t="str">
        <f t="shared" si="390"/>
        <v/>
      </c>
      <c r="FO313" s="59" t="str">
        <f t="shared" si="391"/>
        <v/>
      </c>
      <c r="FP313" s="59">
        <f t="shared" si="392"/>
        <v>5.3532831550412743</v>
      </c>
      <c r="FQ313" s="66">
        <f t="shared" si="393"/>
        <v>22.061327856384242</v>
      </c>
      <c r="FR313" s="331">
        <f t="shared" si="413"/>
        <v>-1.9765486573208881</v>
      </c>
      <c r="FS313" s="331">
        <f t="shared" si="394"/>
        <v>1.9765486573208881</v>
      </c>
      <c r="FT313" s="400">
        <f t="shared" si="395"/>
        <v>0</v>
      </c>
      <c r="FU313" s="400">
        <f t="shared" si="396"/>
        <v>1</v>
      </c>
      <c r="FV313" s="400">
        <f t="shared" si="397"/>
        <v>0</v>
      </c>
      <c r="FW313" s="402">
        <f t="shared" si="398"/>
        <v>0</v>
      </c>
      <c r="FX313" s="222">
        <f t="shared" si="399"/>
        <v>39.137107234137801</v>
      </c>
      <c r="FY313" s="222">
        <f t="shared" si="400"/>
        <v>39.614968780978749</v>
      </c>
      <c r="FZ313" s="222">
        <f t="shared" si="401"/>
        <v>21.247923984883453</v>
      </c>
      <c r="GA313" s="221">
        <f t="shared" si="402"/>
        <v>22.061327856384242</v>
      </c>
      <c r="GB313" s="222">
        <f t="shared" si="403"/>
        <v>72.585388988574479</v>
      </c>
      <c r="GC313" s="222">
        <f t="shared" si="404"/>
        <v>0</v>
      </c>
      <c r="GD313" s="222">
        <f t="shared" si="405"/>
        <v>0</v>
      </c>
      <c r="GE313" s="222">
        <f t="shared" si="406"/>
        <v>0</v>
      </c>
      <c r="GF313" s="222">
        <f t="shared" si="407"/>
        <v>0</v>
      </c>
      <c r="GG313" s="398">
        <f t="shared" si="408"/>
        <v>0</v>
      </c>
      <c r="GH313" s="399">
        <f t="shared" si="409"/>
        <v>0</v>
      </c>
      <c r="GI313" s="398" t="str">
        <f t="shared" si="410"/>
        <v>Ca-Na-Mg</v>
      </c>
      <c r="GJ313" s="398" t="str">
        <f t="shared" si="411"/>
        <v>HCO3-Cl</v>
      </c>
    </row>
    <row r="314" spans="1:192">
      <c r="A314" s="402">
        <f t="shared" si="338"/>
        <v>309</v>
      </c>
      <c r="B314" s="382" t="s">
        <v>144</v>
      </c>
      <c r="C314" s="116" t="s">
        <v>622</v>
      </c>
      <c r="D314" s="116"/>
      <c r="E314" s="116"/>
      <c r="F314" s="400">
        <v>3481660</v>
      </c>
      <c r="G314" s="400">
        <v>5560870</v>
      </c>
      <c r="H314" s="409">
        <f t="shared" si="339"/>
        <v>481592.90600000002</v>
      </c>
      <c r="I314" s="405">
        <f t="shared" si="340"/>
        <v>5559085.4420000007</v>
      </c>
      <c r="J314" s="377">
        <v>105.42</v>
      </c>
      <c r="K314" s="377" t="s">
        <v>1356</v>
      </c>
      <c r="L314" s="407">
        <v>60</v>
      </c>
      <c r="M314" s="378"/>
      <c r="O314" s="407">
        <v>114</v>
      </c>
      <c r="P314" s="407"/>
      <c r="Q314" s="382" t="s">
        <v>2855</v>
      </c>
      <c r="R314" s="383" t="s">
        <v>276</v>
      </c>
      <c r="S314" s="382" t="s">
        <v>1347</v>
      </c>
      <c r="T314" s="499" t="str">
        <f t="shared" si="341"/>
        <v>-</v>
      </c>
      <c r="U314" s="499" t="str">
        <f t="shared" si="342"/>
        <v>M</v>
      </c>
      <c r="V314" s="499" t="str">
        <f t="shared" si="343"/>
        <v>-</v>
      </c>
      <c r="W314" s="499" t="str">
        <f t="shared" si="412"/>
        <v>A</v>
      </c>
      <c r="X314" s="529" t="str">
        <f t="shared" si="337"/>
        <v>Ca-Na</v>
      </c>
      <c r="Y314" s="530" t="str">
        <f t="shared" si="336"/>
        <v>HCO3</v>
      </c>
      <c r="Z314" s="119"/>
      <c r="AA314" s="377" t="s">
        <v>1559</v>
      </c>
      <c r="AB314" s="405">
        <v>1</v>
      </c>
      <c r="AC314" s="117" t="s">
        <v>598</v>
      </c>
      <c r="AD314" s="380" t="s">
        <v>1729</v>
      </c>
      <c r="AE314" s="125" t="s">
        <v>2699</v>
      </c>
      <c r="AF314" s="153" t="s">
        <v>3116</v>
      </c>
      <c r="AG314" s="377"/>
      <c r="AH314" s="377"/>
      <c r="AI314" s="379"/>
      <c r="AJ314" s="377"/>
      <c r="AK314" s="377"/>
      <c r="AL314" s="377"/>
      <c r="AM314" s="379"/>
      <c r="AN314" s="117"/>
      <c r="AO314" s="116"/>
      <c r="AP314" s="378"/>
      <c r="AQ314" s="117"/>
      <c r="AR314" s="384">
        <v>2978</v>
      </c>
      <c r="AS314" s="507">
        <f t="shared" si="416"/>
        <v>2977.38</v>
      </c>
      <c r="AT314" s="509">
        <f t="shared" si="417"/>
        <v>0.26547307838180695</v>
      </c>
      <c r="AU314" s="126">
        <v>292.77999999999997</v>
      </c>
      <c r="AV314" s="117">
        <v>65.510000000000005</v>
      </c>
      <c r="AW314" s="116">
        <v>365.15</v>
      </c>
      <c r="AX314" s="117">
        <v>186.93</v>
      </c>
      <c r="AY314" s="117">
        <v>35.81</v>
      </c>
      <c r="AZ314" s="125">
        <v>1956.78</v>
      </c>
      <c r="BA314" s="117">
        <v>0.64</v>
      </c>
      <c r="BB314" s="117">
        <v>29.46</v>
      </c>
      <c r="BC314" s="117">
        <v>4.01</v>
      </c>
      <c r="BD314" s="117">
        <v>0.56999999999999995</v>
      </c>
      <c r="BE314" s="117">
        <v>21.57</v>
      </c>
      <c r="BF314" s="117">
        <v>0.83</v>
      </c>
      <c r="BG314" s="117"/>
      <c r="BH314" s="217">
        <v>3</v>
      </c>
      <c r="BI314" s="117">
        <v>0.7</v>
      </c>
      <c r="BJ314" s="117"/>
      <c r="BK314" s="117"/>
      <c r="BL314" s="116"/>
      <c r="BM314" s="117">
        <v>11.5</v>
      </c>
      <c r="BN314" s="118"/>
      <c r="BO314" s="114"/>
      <c r="BP314" s="114"/>
      <c r="BQ314" s="114">
        <v>160</v>
      </c>
      <c r="BR314" s="114">
        <v>1980</v>
      </c>
      <c r="BS314" s="114"/>
      <c r="BT314" s="114"/>
      <c r="BU314" s="114"/>
      <c r="BV314" s="114"/>
      <c r="BW314" s="114"/>
      <c r="BX314" s="114"/>
      <c r="BY314" s="114"/>
      <c r="BZ314" s="114"/>
      <c r="CA314" s="114"/>
      <c r="CB314" s="114"/>
      <c r="CC314" s="114"/>
      <c r="CD314" s="114"/>
      <c r="CE314" s="114"/>
      <c r="CF314" s="247"/>
      <c r="CG314" s="114"/>
      <c r="CH314" s="114"/>
      <c r="CI314" s="114"/>
      <c r="CJ314" s="114"/>
      <c r="CK314" s="114"/>
      <c r="CL314" s="137"/>
      <c r="CM314" s="114"/>
      <c r="CN314" s="114">
        <v>2909</v>
      </c>
      <c r="CO314" s="247"/>
      <c r="CP314" s="117"/>
      <c r="CQ314" s="118"/>
      <c r="CR314" s="117"/>
      <c r="CS314" s="117"/>
      <c r="CT314" s="117"/>
      <c r="CU314" s="117"/>
      <c r="CV314" s="117"/>
      <c r="CW314" s="117"/>
      <c r="CX314" s="117"/>
      <c r="CY314" s="117"/>
      <c r="CZ314" s="117"/>
      <c r="DA314" s="118"/>
      <c r="DB314" s="111"/>
      <c r="DC314" s="111"/>
      <c r="DD314" s="121"/>
      <c r="DE314" s="111"/>
      <c r="DF314" s="111"/>
      <c r="DG314" s="111"/>
      <c r="DH314" s="111"/>
      <c r="DI314" s="111"/>
      <c r="DJ314" s="111"/>
      <c r="DK314" s="244"/>
      <c r="DL314" s="244"/>
      <c r="DM314" s="244"/>
      <c r="DN314" s="111"/>
      <c r="DO314" s="121"/>
      <c r="DP314" s="244"/>
      <c r="DQ314" s="241"/>
      <c r="DR314" s="244"/>
      <c r="DS314" s="472"/>
      <c r="DT314" s="402">
        <f t="shared" si="344"/>
        <v>1</v>
      </c>
      <c r="DU314" s="100">
        <f t="shared" si="345"/>
        <v>0</v>
      </c>
      <c r="DV314" s="100">
        <f t="shared" si="346"/>
        <v>1</v>
      </c>
      <c r="DW314" s="100">
        <f t="shared" si="347"/>
        <v>0</v>
      </c>
      <c r="DX314" s="100">
        <f t="shared" si="348"/>
        <v>0</v>
      </c>
      <c r="DY314" s="229">
        <f t="shared" si="349"/>
        <v>0</v>
      </c>
      <c r="DZ314" s="100">
        <f t="shared" si="350"/>
        <v>0</v>
      </c>
      <c r="EA314" s="400">
        <f t="shared" si="351"/>
        <v>0</v>
      </c>
      <c r="EB314" s="402">
        <f t="shared" si="352"/>
        <v>1</v>
      </c>
      <c r="EC314" s="19">
        <f t="shared" si="353"/>
        <v>0</v>
      </c>
      <c r="ED314" s="19">
        <f t="shared" si="354"/>
        <v>1</v>
      </c>
      <c r="EE314" s="19">
        <f t="shared" si="355"/>
        <v>0</v>
      </c>
      <c r="EF314" s="402">
        <f t="shared" si="356"/>
        <v>0</v>
      </c>
      <c r="EG314" s="400">
        <f t="shared" si="357"/>
        <v>0</v>
      </c>
      <c r="EH314" s="400">
        <f t="shared" si="358"/>
        <v>1</v>
      </c>
      <c r="EI314" s="402">
        <f t="shared" si="359"/>
        <v>0</v>
      </c>
      <c r="EJ314" s="229">
        <f t="shared" si="360"/>
        <v>2</v>
      </c>
      <c r="EK314" s="398">
        <f t="shared" si="361"/>
        <v>292.77999999999997</v>
      </c>
      <c r="EL314" s="398">
        <f t="shared" si="362"/>
        <v>29.46</v>
      </c>
      <c r="EM314" s="398">
        <f t="shared" si="363"/>
        <v>65.510000000000005</v>
      </c>
      <c r="EN314" s="398">
        <f t="shared" si="364"/>
        <v>365.15</v>
      </c>
      <c r="EO314" s="398">
        <f t="shared" si="365"/>
        <v>0.83</v>
      </c>
      <c r="EP314" s="398">
        <f t="shared" si="366"/>
        <v>21.57</v>
      </c>
      <c r="EQ314" s="398">
        <f t="shared" si="367"/>
        <v>1956.78</v>
      </c>
      <c r="ER314" s="398" t="str">
        <f t="shared" si="368"/>
        <v/>
      </c>
      <c r="ES314" s="398" t="str">
        <f t="shared" si="369"/>
        <v/>
      </c>
      <c r="ET314" s="398">
        <f t="shared" si="370"/>
        <v>35.81</v>
      </c>
      <c r="EU314" s="172">
        <f t="shared" si="371"/>
        <v>186.93</v>
      </c>
      <c r="EV314" s="57">
        <f t="shared" si="372"/>
        <v>12.735213007507676</v>
      </c>
      <c r="EW314" s="57">
        <f t="shared" si="373"/>
        <v>0.75345268542199484</v>
      </c>
      <c r="EX314" s="57">
        <f t="shared" si="374"/>
        <v>5.3906603579510399</v>
      </c>
      <c r="EY314" s="57">
        <f t="shared" si="375"/>
        <v>18.22196716403014</v>
      </c>
      <c r="EZ314" s="57">
        <f t="shared" si="376"/>
        <v>3.0267116418998992E-2</v>
      </c>
      <c r="FA314" s="57">
        <f t="shared" si="377"/>
        <v>1.1587429492344883</v>
      </c>
      <c r="FB314" s="57">
        <f t="shared" si="378"/>
        <v>32.069370717389063</v>
      </c>
      <c r="FC314" s="57" t="str">
        <f t="shared" si="379"/>
        <v/>
      </c>
      <c r="FD314" s="57" t="str">
        <f t="shared" si="380"/>
        <v/>
      </c>
      <c r="FE314" s="57">
        <f t="shared" si="381"/>
        <v>0.74555550234950962</v>
      </c>
      <c r="FF314" s="56">
        <f t="shared" si="382"/>
        <v>5.2726144472964203</v>
      </c>
      <c r="FG314" s="59">
        <f t="shared" si="383"/>
        <v>33.259629505133496</v>
      </c>
      <c r="FH314" s="59">
        <f t="shared" si="384"/>
        <v>1.9677375754932651</v>
      </c>
      <c r="FI314" s="59">
        <f t="shared" si="385"/>
        <v>14.078395562584298</v>
      </c>
      <c r="FJ314" s="59">
        <f t="shared" si="386"/>
        <v>47.588986251982426</v>
      </c>
      <c r="FK314" s="59">
        <f t="shared" si="387"/>
        <v>7.9046426446985563E-2</v>
      </c>
      <c r="FL314" s="59">
        <f t="shared" si="388"/>
        <v>3.026204678359524</v>
      </c>
      <c r="FM314" s="59">
        <f t="shared" si="389"/>
        <v>84.199111194242334</v>
      </c>
      <c r="FN314" s="59" t="str">
        <f t="shared" si="390"/>
        <v/>
      </c>
      <c r="FO314" s="59" t="str">
        <f t="shared" si="391"/>
        <v/>
      </c>
      <c r="FP314" s="59">
        <f t="shared" si="392"/>
        <v>1.9574787169043775</v>
      </c>
      <c r="FQ314" s="66">
        <f t="shared" si="393"/>
        <v>13.843410088853286</v>
      </c>
      <c r="FR314" s="331">
        <f t="shared" si="413"/>
        <v>0.26547307838180695</v>
      </c>
      <c r="FS314" s="331">
        <f t="shared" si="394"/>
        <v>0.26547307838180695</v>
      </c>
      <c r="FT314" s="400">
        <f t="shared" si="395"/>
        <v>0</v>
      </c>
      <c r="FU314" s="400">
        <f t="shared" si="396"/>
        <v>1</v>
      </c>
      <c r="FV314" s="400">
        <f t="shared" si="397"/>
        <v>0</v>
      </c>
      <c r="FW314" s="402">
        <f t="shared" si="398"/>
        <v>0</v>
      </c>
      <c r="FX314" s="222">
        <f t="shared" si="399"/>
        <v>33.259629505133496</v>
      </c>
      <c r="FY314" s="222">
        <f t="shared" si="400"/>
        <v>47.588986251982426</v>
      </c>
      <c r="FZ314" s="222">
        <f t="shared" si="401"/>
        <v>0</v>
      </c>
      <c r="GA314" s="221">
        <f t="shared" si="402"/>
        <v>0</v>
      </c>
      <c r="GB314" s="222">
        <f t="shared" si="403"/>
        <v>84.199111194242334</v>
      </c>
      <c r="GC314" s="222">
        <f t="shared" si="404"/>
        <v>0</v>
      </c>
      <c r="GD314" s="222">
        <f t="shared" si="405"/>
        <v>0</v>
      </c>
      <c r="GE314" s="222">
        <f t="shared" si="406"/>
        <v>0</v>
      </c>
      <c r="GF314" s="222">
        <f t="shared" si="407"/>
        <v>0</v>
      </c>
      <c r="GG314" s="398">
        <f t="shared" si="408"/>
        <v>0</v>
      </c>
      <c r="GH314" s="399">
        <f t="shared" si="409"/>
        <v>0</v>
      </c>
      <c r="GI314" s="398" t="str">
        <f t="shared" si="410"/>
        <v>Ca-Na</v>
      </c>
      <c r="GJ314" s="398" t="str">
        <f t="shared" si="411"/>
        <v>HCO3</v>
      </c>
    </row>
    <row r="315" spans="1:192">
      <c r="A315" s="402">
        <f t="shared" si="338"/>
        <v>310</v>
      </c>
      <c r="B315" s="382" t="s">
        <v>144</v>
      </c>
      <c r="C315" s="116" t="s">
        <v>622</v>
      </c>
      <c r="D315" s="116"/>
      <c r="E315" s="116"/>
      <c r="F315" s="400">
        <v>3481660</v>
      </c>
      <c r="G315" s="400">
        <v>5560870</v>
      </c>
      <c r="H315" s="409">
        <f t="shared" si="339"/>
        <v>481592.90600000002</v>
      </c>
      <c r="I315" s="405">
        <f t="shared" si="340"/>
        <v>5559085.4420000007</v>
      </c>
      <c r="J315" s="377">
        <v>105.42</v>
      </c>
      <c r="K315" s="377" t="s">
        <v>1356</v>
      </c>
      <c r="L315" s="407">
        <v>322.85000000000002</v>
      </c>
      <c r="M315" s="378"/>
      <c r="O315" s="407"/>
      <c r="P315" s="407"/>
      <c r="Q315" s="382" t="s">
        <v>2855</v>
      </c>
      <c r="R315" s="383" t="s">
        <v>276</v>
      </c>
      <c r="S315" s="382" t="s">
        <v>1347</v>
      </c>
      <c r="T315" s="499" t="str">
        <f t="shared" si="341"/>
        <v>-</v>
      </c>
      <c r="U315" s="499" t="str">
        <f t="shared" si="342"/>
        <v>M</v>
      </c>
      <c r="V315" s="499" t="str">
        <f t="shared" si="343"/>
        <v>-</v>
      </c>
      <c r="W315" s="499" t="str">
        <f t="shared" si="412"/>
        <v>A</v>
      </c>
      <c r="X315" s="529" t="str">
        <f t="shared" si="337"/>
        <v>Na-Ca</v>
      </c>
      <c r="Y315" s="530" t="str">
        <f t="shared" si="336"/>
        <v>HCO3-Cl</v>
      </c>
      <c r="Z315" s="119" t="s">
        <v>1730</v>
      </c>
      <c r="AA315" s="51">
        <v>14222</v>
      </c>
      <c r="AB315" s="405">
        <v>2</v>
      </c>
      <c r="AC315" s="117" t="s">
        <v>513</v>
      </c>
      <c r="AD315" s="380" t="s">
        <v>1731</v>
      </c>
      <c r="AE315" s="120"/>
      <c r="AF315" s="379">
        <v>10.8</v>
      </c>
      <c r="AG315" s="377"/>
      <c r="AH315" s="377">
        <v>6.3</v>
      </c>
      <c r="AI315" s="379"/>
      <c r="AJ315" s="377"/>
      <c r="AK315" s="377"/>
      <c r="AL315" s="377"/>
      <c r="AM315" s="379"/>
      <c r="AN315" s="117"/>
      <c r="AO315" s="116"/>
      <c r="AP315" s="378"/>
      <c r="AQ315" s="117"/>
      <c r="AR315" s="384">
        <v>3633</v>
      </c>
      <c r="AS315" s="507">
        <f t="shared" si="416"/>
        <v>3635.6800000000003</v>
      </c>
      <c r="AT315" s="509">
        <f t="shared" si="417"/>
        <v>-0.10870244377846551</v>
      </c>
      <c r="AU315" s="117">
        <v>464.8</v>
      </c>
      <c r="AV315" s="217">
        <v>83</v>
      </c>
      <c r="AW315" s="258">
        <v>385</v>
      </c>
      <c r="AX315" s="217">
        <v>391</v>
      </c>
      <c r="AY315" s="117">
        <v>35.799999999999997</v>
      </c>
      <c r="AZ315" s="118">
        <v>2208.6</v>
      </c>
      <c r="BA315" s="117">
        <v>2.2999999999999998</v>
      </c>
      <c r="BB315" s="117">
        <v>34.200000000000003</v>
      </c>
      <c r="BC315" s="117"/>
      <c r="BD315" s="117">
        <v>2.2999999999999998</v>
      </c>
      <c r="BE315" s="117">
        <v>13.4</v>
      </c>
      <c r="BF315" s="117">
        <v>0.32</v>
      </c>
      <c r="BG315" s="117"/>
      <c r="BH315" s="218">
        <v>0.2</v>
      </c>
      <c r="BI315" s="117">
        <v>0.01</v>
      </c>
      <c r="BJ315" s="117"/>
      <c r="BK315" s="117"/>
      <c r="BL315" s="116"/>
      <c r="BM315" s="117">
        <v>12.6</v>
      </c>
      <c r="BN315" s="118"/>
      <c r="BO315" s="114"/>
      <c r="BP315" s="114">
        <v>2000</v>
      </c>
      <c r="BQ315" s="114">
        <v>150</v>
      </c>
      <c r="BR315" s="114"/>
      <c r="BS315" s="114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4"/>
      <c r="CE315" s="114"/>
      <c r="CF315" s="247"/>
      <c r="CG315" s="114"/>
      <c r="CH315" s="114"/>
      <c r="CI315" s="114"/>
      <c r="CJ315" s="114"/>
      <c r="CK315" s="114"/>
      <c r="CL315" s="137"/>
      <c r="CM315" s="114"/>
      <c r="CN315" s="114">
        <v>3152</v>
      </c>
      <c r="CO315" s="247"/>
      <c r="CP315" s="117"/>
      <c r="CQ315" s="118"/>
      <c r="CR315" s="117"/>
      <c r="CS315" s="117"/>
      <c r="CT315" s="117"/>
      <c r="CU315" s="117"/>
      <c r="CV315" s="117"/>
      <c r="CW315" s="117"/>
      <c r="CX315" s="117"/>
      <c r="CY315" s="117"/>
      <c r="CZ315" s="117"/>
      <c r="DA315" s="118"/>
      <c r="DB315" s="111"/>
      <c r="DC315" s="111"/>
      <c r="DD315" s="121"/>
      <c r="DE315" s="111"/>
      <c r="DF315" s="111"/>
      <c r="DG315" s="111"/>
      <c r="DH315" s="111">
        <v>0.7</v>
      </c>
      <c r="DI315" s="111"/>
      <c r="DJ315" s="111"/>
      <c r="DK315" s="244"/>
      <c r="DL315" s="244"/>
      <c r="DM315" s="244"/>
      <c r="DN315" s="111"/>
      <c r="DO315" s="121"/>
      <c r="DP315" s="244"/>
      <c r="DQ315" s="241"/>
      <c r="DR315" s="244"/>
      <c r="DS315" s="472"/>
      <c r="DT315" s="402">
        <f t="shared" si="344"/>
        <v>0</v>
      </c>
      <c r="DU315" s="100">
        <f t="shared" si="345"/>
        <v>0</v>
      </c>
      <c r="DV315" s="100">
        <f t="shared" si="346"/>
        <v>0</v>
      </c>
      <c r="DW315" s="100">
        <f t="shared" si="347"/>
        <v>1</v>
      </c>
      <c r="DX315" s="100">
        <f t="shared" si="348"/>
        <v>0</v>
      </c>
      <c r="DY315" s="229">
        <f t="shared" si="349"/>
        <v>0</v>
      </c>
      <c r="DZ315" s="100">
        <f t="shared" si="350"/>
        <v>1</v>
      </c>
      <c r="EA315" s="400">
        <f t="shared" si="351"/>
        <v>0</v>
      </c>
      <c r="EB315" s="402">
        <f t="shared" si="352"/>
        <v>0</v>
      </c>
      <c r="EC315" s="19">
        <f t="shared" si="353"/>
        <v>0</v>
      </c>
      <c r="ED315" s="19">
        <f t="shared" si="354"/>
        <v>1</v>
      </c>
      <c r="EE315" s="19">
        <f t="shared" si="355"/>
        <v>0</v>
      </c>
      <c r="EF315" s="402">
        <f t="shared" si="356"/>
        <v>0</v>
      </c>
      <c r="EG315" s="400">
        <f t="shared" si="357"/>
        <v>0</v>
      </c>
      <c r="EH315" s="400">
        <f t="shared" si="358"/>
        <v>1</v>
      </c>
      <c r="EI315" s="402">
        <f t="shared" si="359"/>
        <v>0</v>
      </c>
      <c r="EJ315" s="229">
        <f t="shared" si="360"/>
        <v>3</v>
      </c>
      <c r="EK315" s="398">
        <f t="shared" si="361"/>
        <v>464.8</v>
      </c>
      <c r="EL315" s="398">
        <f t="shared" si="362"/>
        <v>34.200000000000003</v>
      </c>
      <c r="EM315" s="398">
        <f t="shared" si="363"/>
        <v>83</v>
      </c>
      <c r="EN315" s="398">
        <f t="shared" si="364"/>
        <v>385</v>
      </c>
      <c r="EO315" s="398">
        <f t="shared" si="365"/>
        <v>0.32</v>
      </c>
      <c r="EP315" s="398">
        <f t="shared" si="366"/>
        <v>13.4</v>
      </c>
      <c r="EQ315" s="398">
        <f t="shared" si="367"/>
        <v>2208.6</v>
      </c>
      <c r="ER315" s="398" t="str">
        <f t="shared" si="368"/>
        <v/>
      </c>
      <c r="ES315" s="398" t="str">
        <f t="shared" si="369"/>
        <v/>
      </c>
      <c r="ET315" s="398">
        <f t="shared" si="370"/>
        <v>35.799999999999997</v>
      </c>
      <c r="EU315" s="172">
        <f t="shared" si="371"/>
        <v>391</v>
      </c>
      <c r="EV315" s="57">
        <f t="shared" si="372"/>
        <v>20.217661745643721</v>
      </c>
      <c r="EW315" s="57">
        <f t="shared" si="373"/>
        <v>0.87468030690537091</v>
      </c>
      <c r="EX315" s="57">
        <f t="shared" si="374"/>
        <v>6.8298703970376469</v>
      </c>
      <c r="EY315" s="57">
        <f t="shared" si="375"/>
        <v>19.212535555666449</v>
      </c>
      <c r="EZ315" s="57">
        <f t="shared" si="376"/>
        <v>1.1669249703710456E-2</v>
      </c>
      <c r="FA315" s="57">
        <f t="shared" si="377"/>
        <v>0.71984958366908414</v>
      </c>
      <c r="FB315" s="57">
        <f t="shared" si="378"/>
        <v>36.196410514429559</v>
      </c>
      <c r="FC315" s="57" t="str">
        <f t="shared" si="379"/>
        <v/>
      </c>
      <c r="FD315" s="57" t="str">
        <f t="shared" si="380"/>
        <v/>
      </c>
      <c r="FE315" s="57">
        <f t="shared" si="381"/>
        <v>0.74534730477834243</v>
      </c>
      <c r="FF315" s="56">
        <f t="shared" si="382"/>
        <v>11.028685865794149</v>
      </c>
      <c r="FG315" s="59">
        <f t="shared" si="383"/>
        <v>42.237807710813485</v>
      </c>
      <c r="FH315" s="59">
        <f t="shared" si="384"/>
        <v>1.8273418101608505</v>
      </c>
      <c r="FI315" s="59">
        <f t="shared" si="385"/>
        <v>14.26865065550974</v>
      </c>
      <c r="FJ315" s="59">
        <f t="shared" si="386"/>
        <v>40.13794436996448</v>
      </c>
      <c r="FK315" s="59">
        <f t="shared" si="387"/>
        <v>2.4378859005344203E-2</v>
      </c>
      <c r="FL315" s="59">
        <f t="shared" si="388"/>
        <v>1.5038765945461139</v>
      </c>
      <c r="FM315" s="59">
        <f t="shared" si="389"/>
        <v>75.45565088393451</v>
      </c>
      <c r="FN315" s="59" t="str">
        <f t="shared" si="390"/>
        <v/>
      </c>
      <c r="FO315" s="59" t="str">
        <f t="shared" si="391"/>
        <v/>
      </c>
      <c r="FP315" s="59">
        <f t="shared" si="392"/>
        <v>1.5537636251035449</v>
      </c>
      <c r="FQ315" s="66">
        <f t="shared" si="393"/>
        <v>22.990585490961937</v>
      </c>
      <c r="FR315" s="331">
        <f t="shared" si="413"/>
        <v>-0.10870244377846551</v>
      </c>
      <c r="FS315" s="331">
        <f t="shared" si="394"/>
        <v>0.10870244377846551</v>
      </c>
      <c r="FT315" s="400">
        <f t="shared" si="395"/>
        <v>0</v>
      </c>
      <c r="FU315" s="400">
        <f t="shared" si="396"/>
        <v>1</v>
      </c>
      <c r="FV315" s="400">
        <f t="shared" si="397"/>
        <v>0</v>
      </c>
      <c r="FW315" s="402">
        <f t="shared" si="398"/>
        <v>0</v>
      </c>
      <c r="FX315" s="222">
        <f t="shared" si="399"/>
        <v>42.237807710813485</v>
      </c>
      <c r="FY315" s="222">
        <f t="shared" si="400"/>
        <v>40.13794436996448</v>
      </c>
      <c r="FZ315" s="222">
        <f t="shared" si="401"/>
        <v>0</v>
      </c>
      <c r="GA315" s="221">
        <f t="shared" si="402"/>
        <v>22.990585490961937</v>
      </c>
      <c r="GB315" s="222">
        <f t="shared" si="403"/>
        <v>75.45565088393451</v>
      </c>
      <c r="GC315" s="222">
        <f t="shared" si="404"/>
        <v>0</v>
      </c>
      <c r="GD315" s="222">
        <f t="shared" si="405"/>
        <v>0</v>
      </c>
      <c r="GE315" s="222">
        <f t="shared" si="406"/>
        <v>0</v>
      </c>
      <c r="GF315" s="222">
        <f t="shared" si="407"/>
        <v>0</v>
      </c>
      <c r="GG315" s="398">
        <f t="shared" si="408"/>
        <v>0</v>
      </c>
      <c r="GH315" s="399">
        <f t="shared" si="409"/>
        <v>0</v>
      </c>
      <c r="GI315" s="398" t="str">
        <f t="shared" si="410"/>
        <v>Na-Ca</v>
      </c>
      <c r="GJ315" s="398" t="str">
        <f t="shared" si="411"/>
        <v>HCO3-Cl</v>
      </c>
    </row>
    <row r="316" spans="1:192">
      <c r="A316" s="402">
        <f t="shared" si="338"/>
        <v>311</v>
      </c>
      <c r="B316" s="382" t="s">
        <v>144</v>
      </c>
      <c r="C316" s="116" t="s">
        <v>622</v>
      </c>
      <c r="D316" s="116"/>
      <c r="E316" s="116"/>
      <c r="F316" s="400">
        <v>3481660</v>
      </c>
      <c r="G316" s="400">
        <v>5560870</v>
      </c>
      <c r="H316" s="409">
        <f t="shared" si="339"/>
        <v>481592.90600000002</v>
      </c>
      <c r="I316" s="405">
        <f t="shared" si="340"/>
        <v>5559085.4420000007</v>
      </c>
      <c r="J316" s="377">
        <v>105.42</v>
      </c>
      <c r="K316" s="377" t="s">
        <v>1356</v>
      </c>
      <c r="L316" s="407">
        <v>322.85000000000002</v>
      </c>
      <c r="M316" s="378"/>
      <c r="O316" s="407"/>
      <c r="P316" s="407"/>
      <c r="Q316" s="382" t="s">
        <v>2855</v>
      </c>
      <c r="R316" s="383" t="s">
        <v>276</v>
      </c>
      <c r="S316" s="382" t="s">
        <v>1347</v>
      </c>
      <c r="T316" s="499" t="str">
        <f t="shared" si="341"/>
        <v>-</v>
      </c>
      <c r="U316" s="499" t="str">
        <f t="shared" si="342"/>
        <v>-</v>
      </c>
      <c r="V316" s="499" t="str">
        <f t="shared" si="343"/>
        <v>-</v>
      </c>
      <c r="W316" s="499" t="str">
        <f t="shared" si="412"/>
        <v>-</v>
      </c>
      <c r="X316" s="529" t="str">
        <f t="shared" si="337"/>
        <v/>
      </c>
      <c r="Y316" s="530" t="str">
        <f t="shared" si="336"/>
        <v/>
      </c>
      <c r="Z316" s="119"/>
      <c r="AA316" s="51">
        <v>26918</v>
      </c>
      <c r="AB316" s="405">
        <v>3</v>
      </c>
      <c r="AC316" s="117"/>
      <c r="AD316" s="380" t="s">
        <v>1554</v>
      </c>
      <c r="AE316" s="61" t="s">
        <v>1454</v>
      </c>
      <c r="AF316" s="379" t="s">
        <v>3116</v>
      </c>
      <c r="AG316" s="377"/>
      <c r="AH316" s="377"/>
      <c r="AI316" s="379"/>
      <c r="AJ316" s="377"/>
      <c r="AK316" s="377"/>
      <c r="AL316" s="377"/>
      <c r="AM316" s="379"/>
      <c r="AN316" s="117"/>
      <c r="AO316" s="116"/>
      <c r="AP316" s="378"/>
      <c r="AQ316" s="117"/>
      <c r="AR316" s="384"/>
      <c r="AS316" s="508"/>
      <c r="AT316" s="511"/>
      <c r="AU316" s="126"/>
      <c r="AV316" s="231"/>
      <c r="AW316" s="338"/>
      <c r="AX316" s="231"/>
      <c r="AY316" s="126"/>
      <c r="AZ316" s="125"/>
      <c r="BA316" s="117"/>
      <c r="BB316" s="117"/>
      <c r="BC316" s="117"/>
      <c r="BD316" s="117"/>
      <c r="BE316" s="117"/>
      <c r="BF316" s="117"/>
      <c r="BG316" s="117"/>
      <c r="BH316" s="218"/>
      <c r="BI316" s="117"/>
      <c r="BJ316" s="117"/>
      <c r="BK316" s="117"/>
      <c r="BL316" s="116"/>
      <c r="BM316" s="117"/>
      <c r="BN316" s="118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 s="114"/>
      <c r="BZ316" s="114"/>
      <c r="CA316" s="114"/>
      <c r="CB316" s="114"/>
      <c r="CC316" s="114"/>
      <c r="CD316" s="114"/>
      <c r="CE316" s="114"/>
      <c r="CF316" s="247"/>
      <c r="CG316" s="114"/>
      <c r="CH316" s="114"/>
      <c r="CI316" s="114"/>
      <c r="CJ316" s="114"/>
      <c r="CK316" s="114"/>
      <c r="CL316" s="137"/>
      <c r="CM316" s="114"/>
      <c r="CN316" s="114" t="s">
        <v>3116</v>
      </c>
      <c r="CO316" s="247"/>
      <c r="CP316" s="117"/>
      <c r="CQ316" s="118"/>
      <c r="CR316" s="117">
        <v>3.3</v>
      </c>
      <c r="CS316" s="117">
        <v>96.7</v>
      </c>
      <c r="CT316" s="117"/>
      <c r="CU316" s="117"/>
      <c r="CV316" s="117"/>
      <c r="CW316" s="117"/>
      <c r="CX316" s="117">
        <v>0</v>
      </c>
      <c r="CY316" s="117">
        <v>0</v>
      </c>
      <c r="CZ316" s="117"/>
      <c r="DA316" s="118"/>
      <c r="DB316" s="111"/>
      <c r="DC316" s="111"/>
      <c r="DD316" s="121"/>
      <c r="DE316" s="111">
        <v>-4.0999999999999996</v>
      </c>
      <c r="DF316" s="111"/>
      <c r="DG316" s="111"/>
      <c r="DH316" s="111"/>
      <c r="DI316" s="111"/>
      <c r="DJ316" s="111"/>
      <c r="DK316" s="244"/>
      <c r="DL316" s="244"/>
      <c r="DM316" s="244"/>
      <c r="DN316" s="111"/>
      <c r="DO316" s="121"/>
      <c r="DP316" s="244"/>
      <c r="DQ316" s="241"/>
      <c r="DR316" s="244"/>
      <c r="DS316" s="472"/>
      <c r="DT316" s="402">
        <f t="shared" si="344"/>
        <v>0</v>
      </c>
      <c r="DU316" s="100">
        <f t="shared" si="345"/>
        <v>0</v>
      </c>
      <c r="DV316" s="100">
        <f t="shared" si="346"/>
        <v>0</v>
      </c>
      <c r="DW316" s="100">
        <f t="shared" si="347"/>
        <v>1</v>
      </c>
      <c r="DX316" s="100">
        <f t="shared" si="348"/>
        <v>0</v>
      </c>
      <c r="DY316" s="229">
        <f t="shared" si="349"/>
        <v>0</v>
      </c>
      <c r="DZ316" s="100">
        <f t="shared" si="350"/>
        <v>0</v>
      </c>
      <c r="EA316" s="400">
        <f t="shared" si="351"/>
        <v>0</v>
      </c>
      <c r="EB316" s="402">
        <f t="shared" si="352"/>
        <v>1</v>
      </c>
      <c r="EC316" s="19">
        <f t="shared" si="353"/>
        <v>0</v>
      </c>
      <c r="ED316" s="19">
        <f t="shared" si="354"/>
        <v>0</v>
      </c>
      <c r="EE316" s="19">
        <f t="shared" si="355"/>
        <v>0</v>
      </c>
      <c r="EF316" s="402">
        <f t="shared" si="356"/>
        <v>1</v>
      </c>
      <c r="EG316" s="400">
        <f t="shared" si="357"/>
        <v>0</v>
      </c>
      <c r="EH316" s="400">
        <f t="shared" si="358"/>
        <v>0</v>
      </c>
      <c r="EI316" s="402">
        <f t="shared" si="359"/>
        <v>1</v>
      </c>
      <c r="EJ316" s="229">
        <f t="shared" si="360"/>
        <v>1</v>
      </c>
      <c r="EK316" s="398" t="str">
        <f t="shared" si="361"/>
        <v/>
      </c>
      <c r="EL316" s="398" t="str">
        <f t="shared" si="362"/>
        <v/>
      </c>
      <c r="EM316" s="398" t="str">
        <f t="shared" si="363"/>
        <v/>
      </c>
      <c r="EN316" s="398" t="str">
        <f t="shared" si="364"/>
        <v/>
      </c>
      <c r="EO316" s="398" t="str">
        <f t="shared" si="365"/>
        <v/>
      </c>
      <c r="EP316" s="398" t="str">
        <f t="shared" si="366"/>
        <v/>
      </c>
      <c r="EQ316" s="398" t="str">
        <f t="shared" si="367"/>
        <v/>
      </c>
      <c r="ER316" s="398" t="str">
        <f t="shared" si="368"/>
        <v/>
      </c>
      <c r="ES316" s="398" t="str">
        <f t="shared" si="369"/>
        <v/>
      </c>
      <c r="ET316" s="398" t="str">
        <f t="shared" si="370"/>
        <v/>
      </c>
      <c r="EU316" s="172" t="str">
        <f t="shared" si="371"/>
        <v/>
      </c>
      <c r="EV316" s="57" t="str">
        <f t="shared" si="372"/>
        <v/>
      </c>
      <c r="EW316" s="57" t="str">
        <f t="shared" si="373"/>
        <v/>
      </c>
      <c r="EX316" s="57" t="str">
        <f t="shared" si="374"/>
        <v/>
      </c>
      <c r="EY316" s="57" t="str">
        <f t="shared" si="375"/>
        <v/>
      </c>
      <c r="EZ316" s="57" t="str">
        <f t="shared" si="376"/>
        <v/>
      </c>
      <c r="FA316" s="57" t="str">
        <f t="shared" si="377"/>
        <v/>
      </c>
      <c r="FB316" s="57" t="str">
        <f t="shared" si="378"/>
        <v/>
      </c>
      <c r="FC316" s="57" t="str">
        <f t="shared" si="379"/>
        <v/>
      </c>
      <c r="FD316" s="57" t="str">
        <f t="shared" si="380"/>
        <v/>
      </c>
      <c r="FE316" s="57" t="str">
        <f t="shared" si="381"/>
        <v/>
      </c>
      <c r="FF316" s="56" t="str">
        <f t="shared" si="382"/>
        <v/>
      </c>
      <c r="FG316" s="59" t="str">
        <f t="shared" si="383"/>
        <v/>
      </c>
      <c r="FH316" s="59" t="str">
        <f t="shared" si="384"/>
        <v/>
      </c>
      <c r="FI316" s="59" t="str">
        <f t="shared" si="385"/>
        <v/>
      </c>
      <c r="FJ316" s="59" t="str">
        <f t="shared" si="386"/>
        <v/>
      </c>
      <c r="FK316" s="59" t="str">
        <f t="shared" si="387"/>
        <v/>
      </c>
      <c r="FL316" s="59" t="str">
        <f t="shared" si="388"/>
        <v/>
      </c>
      <c r="FM316" s="59" t="str">
        <f t="shared" si="389"/>
        <v/>
      </c>
      <c r="FN316" s="59" t="str">
        <f t="shared" si="390"/>
        <v/>
      </c>
      <c r="FO316" s="59" t="str">
        <f t="shared" si="391"/>
        <v/>
      </c>
      <c r="FP316" s="59" t="str">
        <f t="shared" si="392"/>
        <v/>
      </c>
      <c r="FQ316" s="66" t="str">
        <f t="shared" si="393"/>
        <v/>
      </c>
      <c r="FR316" s="331" t="str">
        <f t="shared" si="413"/>
        <v/>
      </c>
      <c r="FS316" s="331">
        <f t="shared" si="394"/>
        <v>0</v>
      </c>
      <c r="FT316" s="400">
        <f t="shared" si="395"/>
        <v>1</v>
      </c>
      <c r="FU316" s="400">
        <f t="shared" si="396"/>
        <v>0</v>
      </c>
      <c r="FV316" s="400">
        <f t="shared" si="397"/>
        <v>0</v>
      </c>
      <c r="FW316" s="402">
        <f t="shared" si="398"/>
        <v>0</v>
      </c>
      <c r="FX316" s="222">
        <f t="shared" si="399"/>
        <v>0</v>
      </c>
      <c r="FY316" s="222">
        <f t="shared" si="400"/>
        <v>0</v>
      </c>
      <c r="FZ316" s="222">
        <f t="shared" si="401"/>
        <v>0</v>
      </c>
      <c r="GA316" s="221">
        <f t="shared" si="402"/>
        <v>0</v>
      </c>
      <c r="GB316" s="222">
        <f t="shared" si="403"/>
        <v>0</v>
      </c>
      <c r="GC316" s="222">
        <f t="shared" si="404"/>
        <v>0</v>
      </c>
      <c r="GD316" s="222">
        <f t="shared" si="405"/>
        <v>0</v>
      </c>
      <c r="GE316" s="222">
        <f t="shared" si="406"/>
        <v>0</v>
      </c>
      <c r="GF316" s="222">
        <f t="shared" si="407"/>
        <v>0</v>
      </c>
      <c r="GG316" s="398">
        <f t="shared" si="408"/>
        <v>0</v>
      </c>
      <c r="GH316" s="399">
        <f t="shared" si="409"/>
        <v>0</v>
      </c>
      <c r="GI316" s="398" t="str">
        <f t="shared" si="410"/>
        <v/>
      </c>
      <c r="GJ316" s="398" t="str">
        <f t="shared" si="411"/>
        <v/>
      </c>
    </row>
    <row r="317" spans="1:192" s="69" customFormat="1">
      <c r="A317" s="402">
        <f t="shared" si="338"/>
        <v>312</v>
      </c>
      <c r="B317" s="382" t="s">
        <v>144</v>
      </c>
      <c r="C317" s="116" t="s">
        <v>622</v>
      </c>
      <c r="D317" s="116"/>
      <c r="E317" s="116"/>
      <c r="F317" s="400">
        <v>3481660</v>
      </c>
      <c r="G317" s="400">
        <v>5560870</v>
      </c>
      <c r="H317" s="409">
        <f t="shared" si="339"/>
        <v>481592.90600000002</v>
      </c>
      <c r="I317" s="405">
        <f t="shared" si="340"/>
        <v>5559085.4420000007</v>
      </c>
      <c r="J317" s="377">
        <v>105.42</v>
      </c>
      <c r="K317" s="377" t="s">
        <v>1356</v>
      </c>
      <c r="L317" s="407">
        <v>322.85000000000002</v>
      </c>
      <c r="M317" s="378"/>
      <c r="N317" s="408"/>
      <c r="O317" s="407"/>
      <c r="P317" s="407"/>
      <c r="Q317" s="382" t="s">
        <v>2855</v>
      </c>
      <c r="R317" s="383" t="s">
        <v>276</v>
      </c>
      <c r="S317" s="382" t="s">
        <v>1347</v>
      </c>
      <c r="T317" s="499" t="str">
        <f t="shared" si="341"/>
        <v>-</v>
      </c>
      <c r="U317" s="499" t="str">
        <f t="shared" si="342"/>
        <v>M</v>
      </c>
      <c r="V317" s="499" t="str">
        <f t="shared" si="343"/>
        <v>-</v>
      </c>
      <c r="W317" s="499" t="str">
        <f t="shared" si="412"/>
        <v>A</v>
      </c>
      <c r="X317" s="529" t="str">
        <f t="shared" si="337"/>
        <v>Na-Ca</v>
      </c>
      <c r="Y317" s="530" t="str">
        <f t="shared" si="336"/>
        <v>HCO3</v>
      </c>
      <c r="Z317" s="119" t="s">
        <v>1732</v>
      </c>
      <c r="AA317" s="177">
        <v>27663</v>
      </c>
      <c r="AB317" s="405">
        <v>4</v>
      </c>
      <c r="AC317" s="163" t="s">
        <v>456</v>
      </c>
      <c r="AD317" s="380" t="s">
        <v>1733</v>
      </c>
      <c r="AE317" s="120"/>
      <c r="AF317" s="379">
        <v>11.7</v>
      </c>
      <c r="AG317" s="377"/>
      <c r="AH317" s="72">
        <v>6</v>
      </c>
      <c r="AI317" s="379"/>
      <c r="AJ317" s="377"/>
      <c r="AK317" s="377"/>
      <c r="AL317" s="377"/>
      <c r="AM317" s="379">
        <v>2.9</v>
      </c>
      <c r="AN317" s="117"/>
      <c r="AO317" s="116"/>
      <c r="AP317" s="378"/>
      <c r="AQ317" s="117"/>
      <c r="AR317" s="384"/>
      <c r="AS317" s="507">
        <f t="shared" ref="AS317:AS330" si="418">SUM(AU317:BN317)+SUM(BO317:CL317)/1000</f>
        <v>2126.3008999999997</v>
      </c>
      <c r="AT317" s="509">
        <f t="shared" ref="AT317:AT330" si="419">FR317</f>
        <v>6.9756162032935096E-2</v>
      </c>
      <c r="AU317" s="117">
        <v>260.89999999999998</v>
      </c>
      <c r="AV317" s="117">
        <v>48.7</v>
      </c>
      <c r="AW317" s="116">
        <v>221.4</v>
      </c>
      <c r="AX317" s="217">
        <v>177</v>
      </c>
      <c r="AY317" s="117">
        <v>29.3</v>
      </c>
      <c r="AZ317" s="450">
        <v>1335</v>
      </c>
      <c r="BA317" s="117">
        <v>0.57999999999999996</v>
      </c>
      <c r="BB317" s="217">
        <v>23</v>
      </c>
      <c r="BC317" s="117">
        <v>1.25</v>
      </c>
      <c r="BD317" s="117">
        <v>1.18</v>
      </c>
      <c r="BE317" s="218">
        <v>9.9</v>
      </c>
      <c r="BF317" s="117">
        <v>0.22</v>
      </c>
      <c r="BG317" s="117">
        <v>0.39</v>
      </c>
      <c r="BH317" s="117">
        <v>0.23</v>
      </c>
      <c r="BI317" s="117">
        <v>3.7999999999999999E-2</v>
      </c>
      <c r="BJ317" s="117">
        <v>0.77</v>
      </c>
      <c r="BK317" s="117"/>
      <c r="BL317" s="116"/>
      <c r="BM317" s="117">
        <v>12.3</v>
      </c>
      <c r="BN317" s="118">
        <v>3.56</v>
      </c>
      <c r="BO317" s="114"/>
      <c r="BP317" s="114"/>
      <c r="BQ317" s="114">
        <v>247</v>
      </c>
      <c r="BR317" s="114">
        <v>220</v>
      </c>
      <c r="BS317" s="114"/>
      <c r="BT317" s="114"/>
      <c r="BU317" s="114"/>
      <c r="BV317" s="114"/>
      <c r="BW317" s="114">
        <v>18</v>
      </c>
      <c r="BX317" s="114"/>
      <c r="BY317" s="114"/>
      <c r="BZ317" s="114"/>
      <c r="CA317" s="114"/>
      <c r="CB317" s="114"/>
      <c r="CC317" s="114">
        <v>97</v>
      </c>
      <c r="CD317" s="114"/>
      <c r="CE317" s="114"/>
      <c r="CF317" s="247"/>
      <c r="CG317" s="114"/>
      <c r="CH317" s="114">
        <v>0.9</v>
      </c>
      <c r="CI317" s="114"/>
      <c r="CJ317" s="114"/>
      <c r="CK317" s="114"/>
      <c r="CL317" s="137"/>
      <c r="CM317" s="114"/>
      <c r="CN317" s="114">
        <v>2268</v>
      </c>
      <c r="CO317" s="247"/>
      <c r="CP317" s="117"/>
      <c r="CQ317" s="118"/>
      <c r="DA317" s="70"/>
      <c r="DB317" s="180"/>
      <c r="DC317" s="180"/>
      <c r="DD317" s="121"/>
      <c r="DE317" s="180"/>
      <c r="DF317" s="111"/>
      <c r="DG317" s="180"/>
      <c r="DH317" s="111"/>
      <c r="DI317" s="111"/>
      <c r="DJ317" s="111"/>
      <c r="DK317" s="244"/>
      <c r="DL317" s="244"/>
      <c r="DM317" s="244"/>
      <c r="DN317" s="111"/>
      <c r="DO317" s="121"/>
      <c r="DP317" s="244"/>
      <c r="DQ317" s="241"/>
      <c r="DR317" s="244"/>
      <c r="DS317" s="472"/>
      <c r="DT317" s="402">
        <f t="shared" si="344"/>
        <v>0</v>
      </c>
      <c r="DU317" s="100">
        <f t="shared" si="345"/>
        <v>0</v>
      </c>
      <c r="DV317" s="100">
        <f t="shared" si="346"/>
        <v>0</v>
      </c>
      <c r="DW317" s="100">
        <f t="shared" si="347"/>
        <v>1</v>
      </c>
      <c r="DX317" s="100">
        <f t="shared" si="348"/>
        <v>0</v>
      </c>
      <c r="DY317" s="229">
        <f t="shared" si="349"/>
        <v>0</v>
      </c>
      <c r="DZ317" s="100">
        <f t="shared" si="350"/>
        <v>1</v>
      </c>
      <c r="EA317" s="400">
        <f t="shared" si="351"/>
        <v>0</v>
      </c>
      <c r="EB317" s="402">
        <f t="shared" si="352"/>
        <v>0</v>
      </c>
      <c r="EC317" s="19">
        <f t="shared" si="353"/>
        <v>0</v>
      </c>
      <c r="ED317" s="19">
        <f t="shared" si="354"/>
        <v>1</v>
      </c>
      <c r="EE317" s="19">
        <f t="shared" si="355"/>
        <v>0</v>
      </c>
      <c r="EF317" s="402">
        <f t="shared" si="356"/>
        <v>0</v>
      </c>
      <c r="EG317" s="400">
        <f t="shared" si="357"/>
        <v>0</v>
      </c>
      <c r="EH317" s="400">
        <f t="shared" si="358"/>
        <v>1</v>
      </c>
      <c r="EI317" s="402">
        <f t="shared" si="359"/>
        <v>0</v>
      </c>
      <c r="EJ317" s="229">
        <f t="shared" si="360"/>
        <v>3</v>
      </c>
      <c r="EK317" s="398">
        <f t="shared" si="361"/>
        <v>260.89999999999998</v>
      </c>
      <c r="EL317" s="398">
        <f t="shared" si="362"/>
        <v>23</v>
      </c>
      <c r="EM317" s="398">
        <f t="shared" si="363"/>
        <v>48.7</v>
      </c>
      <c r="EN317" s="398">
        <f t="shared" si="364"/>
        <v>221.4</v>
      </c>
      <c r="EO317" s="398">
        <f t="shared" si="365"/>
        <v>0.22</v>
      </c>
      <c r="EP317" s="398">
        <f t="shared" si="366"/>
        <v>9.9</v>
      </c>
      <c r="EQ317" s="398">
        <f t="shared" si="367"/>
        <v>1335</v>
      </c>
      <c r="ER317" s="398" t="str">
        <f t="shared" si="368"/>
        <v/>
      </c>
      <c r="ES317" s="398">
        <f t="shared" si="369"/>
        <v>0.77</v>
      </c>
      <c r="ET317" s="398">
        <f t="shared" si="370"/>
        <v>29.3</v>
      </c>
      <c r="EU317" s="172">
        <f t="shared" si="371"/>
        <v>177</v>
      </c>
      <c r="EV317" s="57">
        <f t="shared" si="372"/>
        <v>11.348511078826261</v>
      </c>
      <c r="EW317" s="57">
        <f t="shared" si="373"/>
        <v>0.58823529411764708</v>
      </c>
      <c r="EX317" s="57">
        <f t="shared" si="374"/>
        <v>4.0074058835630533</v>
      </c>
      <c r="EY317" s="57">
        <f t="shared" si="375"/>
        <v>11.048455511752083</v>
      </c>
      <c r="EZ317" s="57">
        <f t="shared" si="376"/>
        <v>8.0226091713009387E-3</v>
      </c>
      <c r="FA317" s="57">
        <f t="shared" si="377"/>
        <v>0.53182917002417407</v>
      </c>
      <c r="FB317" s="57">
        <f t="shared" si="378"/>
        <v>21.879112576638352</v>
      </c>
      <c r="FC317" s="57" t="str">
        <f t="shared" si="379"/>
        <v/>
      </c>
      <c r="FD317" s="57">
        <f t="shared" si="380"/>
        <v>1.2418373386619445E-2</v>
      </c>
      <c r="FE317" s="57">
        <f t="shared" si="381"/>
        <v>0.6100188835197049</v>
      </c>
      <c r="FF317" s="56">
        <f t="shared" si="382"/>
        <v>4.9925253152060467</v>
      </c>
      <c r="FG317" s="59">
        <f t="shared" si="383"/>
        <v>41.218660684005165</v>
      </c>
      <c r="FH317" s="59">
        <f t="shared" si="384"/>
        <v>2.1365156029877168</v>
      </c>
      <c r="FI317" s="59">
        <f t="shared" si="385"/>
        <v>14.555204836153306</v>
      </c>
      <c r="FJ317" s="59">
        <f t="shared" si="386"/>
        <v>40.128835902615741</v>
      </c>
      <c r="FK317" s="59">
        <f t="shared" si="387"/>
        <v>2.9138730440966577E-2</v>
      </c>
      <c r="FL317" s="59">
        <f t="shared" si="388"/>
        <v>1.9316442437971137</v>
      </c>
      <c r="FM317" s="59">
        <f t="shared" si="389"/>
        <v>79.577554284936539</v>
      </c>
      <c r="FN317" s="59" t="str">
        <f t="shared" si="390"/>
        <v/>
      </c>
      <c r="FO317" s="59">
        <f t="shared" si="391"/>
        <v>4.5167452694562488E-2</v>
      </c>
      <c r="FP317" s="59">
        <f t="shared" si="392"/>
        <v>2.2187285086671586</v>
      </c>
      <c r="FQ317" s="66">
        <f t="shared" si="393"/>
        <v>18.158549753701742</v>
      </c>
      <c r="FR317" s="331">
        <f t="shared" si="413"/>
        <v>6.9756162032935096E-2</v>
      </c>
      <c r="FS317" s="331">
        <f t="shared" si="394"/>
        <v>6.9756162032935096E-2</v>
      </c>
      <c r="FT317" s="400">
        <f t="shared" si="395"/>
        <v>0</v>
      </c>
      <c r="FU317" s="400">
        <f t="shared" si="396"/>
        <v>1</v>
      </c>
      <c r="FV317" s="400">
        <f t="shared" si="397"/>
        <v>0</v>
      </c>
      <c r="FW317" s="402">
        <f t="shared" si="398"/>
        <v>0</v>
      </c>
      <c r="FX317" s="222">
        <f t="shared" si="399"/>
        <v>41.218660684005165</v>
      </c>
      <c r="FY317" s="222">
        <f t="shared" si="400"/>
        <v>40.128835902615741</v>
      </c>
      <c r="FZ317" s="222">
        <f t="shared" si="401"/>
        <v>0</v>
      </c>
      <c r="GA317" s="221">
        <f t="shared" si="402"/>
        <v>0</v>
      </c>
      <c r="GB317" s="222">
        <f t="shared" si="403"/>
        <v>79.577554284936539</v>
      </c>
      <c r="GC317" s="222">
        <f t="shared" si="404"/>
        <v>0</v>
      </c>
      <c r="GD317" s="222">
        <f t="shared" si="405"/>
        <v>0</v>
      </c>
      <c r="GE317" s="222">
        <f t="shared" si="406"/>
        <v>0</v>
      </c>
      <c r="GF317" s="222">
        <f t="shared" si="407"/>
        <v>0</v>
      </c>
      <c r="GG317" s="398">
        <f t="shared" si="408"/>
        <v>0</v>
      </c>
      <c r="GH317" s="399">
        <f t="shared" si="409"/>
        <v>0</v>
      </c>
      <c r="GI317" s="398" t="str">
        <f t="shared" si="410"/>
        <v>Na-Ca</v>
      </c>
      <c r="GJ317" s="398" t="str">
        <f t="shared" si="411"/>
        <v>HCO3</v>
      </c>
    </row>
    <row r="318" spans="1:192" ht="14.25">
      <c r="A318" s="402">
        <f t="shared" si="338"/>
        <v>313</v>
      </c>
      <c r="B318" s="134" t="s">
        <v>144</v>
      </c>
      <c r="C318" s="134" t="s">
        <v>622</v>
      </c>
      <c r="D318" s="134"/>
      <c r="E318" s="134"/>
      <c r="F318" s="400">
        <v>3481660</v>
      </c>
      <c r="G318" s="400">
        <v>5560870</v>
      </c>
      <c r="H318" s="409">
        <f t="shared" si="339"/>
        <v>481592.90600000002</v>
      </c>
      <c r="I318" s="405">
        <f t="shared" si="340"/>
        <v>5559085.4420000007</v>
      </c>
      <c r="J318" s="377">
        <v>105.42</v>
      </c>
      <c r="K318" s="391" t="s">
        <v>1356</v>
      </c>
      <c r="L318" s="407">
        <v>322.85000000000002</v>
      </c>
      <c r="Q318" s="382" t="s">
        <v>2855</v>
      </c>
      <c r="R318" s="383" t="s">
        <v>276</v>
      </c>
      <c r="S318" s="382" t="s">
        <v>1347</v>
      </c>
      <c r="T318" s="499" t="str">
        <f t="shared" si="341"/>
        <v>-</v>
      </c>
      <c r="U318" s="499" t="str">
        <f t="shared" si="342"/>
        <v>M</v>
      </c>
      <c r="V318" s="499" t="str">
        <f t="shared" si="343"/>
        <v>-</v>
      </c>
      <c r="W318" s="499" t="str">
        <f t="shared" si="412"/>
        <v>A</v>
      </c>
      <c r="X318" s="529" t="str">
        <f t="shared" si="337"/>
        <v>Na-Ca</v>
      </c>
      <c r="Y318" s="530" t="str">
        <f t="shared" si="336"/>
        <v>HCO3-Cl</v>
      </c>
      <c r="Z318" s="404"/>
      <c r="AA318" s="193" t="s">
        <v>1456</v>
      </c>
      <c r="AB318" s="176">
        <v>5</v>
      </c>
      <c r="AC318" s="65" t="s">
        <v>970</v>
      </c>
      <c r="AD318" s="65" t="s">
        <v>1734</v>
      </c>
      <c r="AE318" s="404"/>
      <c r="AF318" s="392">
        <v>11</v>
      </c>
      <c r="AG318" s="408"/>
      <c r="AH318" s="408">
        <v>6.1</v>
      </c>
      <c r="AI318" s="556"/>
      <c r="AJ318" s="408"/>
      <c r="AK318" s="408"/>
      <c r="AL318" s="408"/>
      <c r="AM318" s="392"/>
      <c r="AN318" s="168"/>
      <c r="AO318" s="401"/>
      <c r="AP318" s="171"/>
      <c r="AQ318" s="69"/>
      <c r="AR318" s="69"/>
      <c r="AS318" s="507">
        <f t="shared" si="418"/>
        <v>4212</v>
      </c>
      <c r="AT318" s="520">
        <f t="shared" si="419"/>
        <v>12.784739372267603</v>
      </c>
      <c r="AU318" s="69">
        <v>670</v>
      </c>
      <c r="AV318" s="69">
        <v>134</v>
      </c>
      <c r="AW318" s="401">
        <v>532</v>
      </c>
      <c r="AX318" s="401">
        <v>539</v>
      </c>
      <c r="AY318" s="401">
        <v>42</v>
      </c>
      <c r="AZ318" s="70">
        <v>2237</v>
      </c>
      <c r="BA318" s="69"/>
      <c r="BB318" s="401">
        <v>58</v>
      </c>
      <c r="BC318" s="69"/>
      <c r="BD318" s="69"/>
      <c r="BE318" s="69"/>
      <c r="BF318" s="69"/>
      <c r="BG318" s="69"/>
      <c r="BH318" s="69"/>
      <c r="BI318" s="69"/>
      <c r="BJ318" s="69"/>
      <c r="BK318" s="69"/>
      <c r="BL318" s="401"/>
      <c r="BM318" s="69"/>
      <c r="BN318" s="70"/>
      <c r="BO318" s="143"/>
      <c r="BP318" s="557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1"/>
      <c r="CG318" s="143"/>
      <c r="CH318" s="143"/>
      <c r="CI318" s="143"/>
      <c r="CJ318" s="143"/>
      <c r="CK318" s="143"/>
      <c r="CL318" s="144"/>
      <c r="CM318" s="143"/>
      <c r="CN318" s="143">
        <v>2190</v>
      </c>
      <c r="CO318" s="141"/>
      <c r="CP318" s="69"/>
      <c r="CQ318" s="70"/>
      <c r="CR318" s="69"/>
      <c r="CS318" s="69"/>
      <c r="CT318" s="69"/>
      <c r="CU318" s="69"/>
      <c r="CV318" s="69"/>
      <c r="CW318" s="69"/>
      <c r="CX318" s="69"/>
      <c r="CY318" s="69"/>
      <c r="CZ318" s="69"/>
      <c r="DA318" s="70"/>
      <c r="DB318" s="182"/>
      <c r="DC318" s="141"/>
      <c r="DD318" s="182">
        <v>3.14</v>
      </c>
      <c r="DE318" s="182">
        <v>-5.59</v>
      </c>
      <c r="DF318" s="182"/>
      <c r="DG318" s="182"/>
      <c r="DH318" s="182"/>
      <c r="DI318" s="180"/>
      <c r="DJ318" s="180"/>
      <c r="DK318" s="180"/>
      <c r="DL318" s="180"/>
      <c r="DM318" s="180"/>
      <c r="DN318" s="180"/>
      <c r="DO318" s="180"/>
      <c r="DP318" s="180"/>
      <c r="DQ318" s="180"/>
      <c r="DR318" s="180"/>
      <c r="DS318" s="181"/>
      <c r="DT318" s="402">
        <f t="shared" si="344"/>
        <v>0</v>
      </c>
      <c r="DU318" s="100">
        <f t="shared" si="345"/>
        <v>0</v>
      </c>
      <c r="DV318" s="100">
        <f t="shared" si="346"/>
        <v>0</v>
      </c>
      <c r="DW318" s="100">
        <f t="shared" si="347"/>
        <v>1</v>
      </c>
      <c r="DX318" s="100">
        <f t="shared" si="348"/>
        <v>0</v>
      </c>
      <c r="DY318" s="229">
        <f t="shared" si="349"/>
        <v>0</v>
      </c>
      <c r="DZ318" s="100">
        <f t="shared" si="350"/>
        <v>1</v>
      </c>
      <c r="EA318" s="400">
        <f t="shared" si="351"/>
        <v>0</v>
      </c>
      <c r="EB318" s="402">
        <f t="shared" si="352"/>
        <v>0</v>
      </c>
      <c r="EC318" s="19">
        <f t="shared" si="353"/>
        <v>0</v>
      </c>
      <c r="ED318" s="19">
        <f t="shared" si="354"/>
        <v>1</v>
      </c>
      <c r="EE318" s="19">
        <f t="shared" si="355"/>
        <v>0</v>
      </c>
      <c r="EF318" s="402">
        <f t="shared" si="356"/>
        <v>0</v>
      </c>
      <c r="EG318" s="400">
        <f t="shared" si="357"/>
        <v>0</v>
      </c>
      <c r="EH318" s="400">
        <f t="shared" si="358"/>
        <v>1</v>
      </c>
      <c r="EI318" s="402">
        <f t="shared" si="359"/>
        <v>0</v>
      </c>
      <c r="EJ318" s="229">
        <f t="shared" si="360"/>
        <v>3</v>
      </c>
      <c r="EK318" s="398">
        <f t="shared" si="361"/>
        <v>670</v>
      </c>
      <c r="EL318" s="398">
        <f t="shared" si="362"/>
        <v>58</v>
      </c>
      <c r="EM318" s="398">
        <f t="shared" si="363"/>
        <v>134</v>
      </c>
      <c r="EN318" s="398">
        <f t="shared" si="364"/>
        <v>532</v>
      </c>
      <c r="EO318" s="398" t="str">
        <f t="shared" si="365"/>
        <v/>
      </c>
      <c r="EP318" s="398" t="str">
        <f t="shared" si="366"/>
        <v/>
      </c>
      <c r="EQ318" s="398">
        <f t="shared" si="367"/>
        <v>2237</v>
      </c>
      <c r="ER318" s="398" t="str">
        <f t="shared" si="368"/>
        <v/>
      </c>
      <c r="ES318" s="398" t="str">
        <f t="shared" si="369"/>
        <v/>
      </c>
      <c r="ET318" s="398">
        <f t="shared" si="370"/>
        <v>42</v>
      </c>
      <c r="EU318" s="172">
        <f t="shared" si="371"/>
        <v>539</v>
      </c>
      <c r="EV318" s="57">
        <f t="shared" si="372"/>
        <v>29.143359228875415</v>
      </c>
      <c r="EW318" s="57">
        <f t="shared" si="373"/>
        <v>1.4833759590792839</v>
      </c>
      <c r="EX318" s="57">
        <f t="shared" si="374"/>
        <v>11.026537749434274</v>
      </c>
      <c r="EY318" s="57">
        <f t="shared" si="375"/>
        <v>26.548230949648183</v>
      </c>
      <c r="EZ318" s="57" t="str">
        <f t="shared" si="376"/>
        <v/>
      </c>
      <c r="FA318" s="57" t="str">
        <f t="shared" si="377"/>
        <v/>
      </c>
      <c r="FB318" s="57">
        <f t="shared" si="378"/>
        <v>36.661853808194749</v>
      </c>
      <c r="FC318" s="57" t="str">
        <f t="shared" si="379"/>
        <v/>
      </c>
      <c r="FD318" s="57" t="str">
        <f t="shared" si="380"/>
        <v/>
      </c>
      <c r="FE318" s="57">
        <f t="shared" si="381"/>
        <v>0.87442979890196604</v>
      </c>
      <c r="FF318" s="56">
        <f t="shared" si="382"/>
        <v>15.203226807322368</v>
      </c>
      <c r="FG318" s="59">
        <f t="shared" si="383"/>
        <v>42.731256010345255</v>
      </c>
      <c r="FH318" s="59">
        <f t="shared" si="384"/>
        <v>2.1749901021775337</v>
      </c>
      <c r="FI318" s="59">
        <f t="shared" si="385"/>
        <v>16.167587400561782</v>
      </c>
      <c r="FJ318" s="59">
        <f t="shared" si="386"/>
        <v>38.926166486915434</v>
      </c>
      <c r="FK318" s="59" t="str">
        <f t="shared" si="387"/>
        <v/>
      </c>
      <c r="FL318" s="59" t="str">
        <f t="shared" si="388"/>
        <v/>
      </c>
      <c r="FM318" s="59">
        <f t="shared" si="389"/>
        <v>69.514968038405087</v>
      </c>
      <c r="FN318" s="59" t="str">
        <f t="shared" si="390"/>
        <v/>
      </c>
      <c r="FO318" s="59" t="str">
        <f t="shared" si="391"/>
        <v/>
      </c>
      <c r="FP318" s="59">
        <f t="shared" si="392"/>
        <v>1.6580165269469305</v>
      </c>
      <c r="FQ318" s="66">
        <f t="shared" si="393"/>
        <v>28.827015434647983</v>
      </c>
      <c r="FR318" s="331">
        <f t="shared" si="413"/>
        <v>12.784739372267603</v>
      </c>
      <c r="FS318" s="331">
        <f t="shared" si="394"/>
        <v>12.784739372267603</v>
      </c>
      <c r="FT318" s="400">
        <f t="shared" si="395"/>
        <v>0</v>
      </c>
      <c r="FU318" s="400">
        <f t="shared" si="396"/>
        <v>0</v>
      </c>
      <c r="FV318" s="400">
        <f t="shared" si="397"/>
        <v>0</v>
      </c>
      <c r="FW318" s="402">
        <f t="shared" si="398"/>
        <v>1</v>
      </c>
      <c r="FX318" s="222">
        <f t="shared" si="399"/>
        <v>42.731256010345255</v>
      </c>
      <c r="FY318" s="222">
        <f t="shared" si="400"/>
        <v>38.926166486915434</v>
      </c>
      <c r="FZ318" s="222">
        <f t="shared" si="401"/>
        <v>0</v>
      </c>
      <c r="GA318" s="221">
        <f t="shared" si="402"/>
        <v>28.827015434647983</v>
      </c>
      <c r="GB318" s="222">
        <f t="shared" si="403"/>
        <v>69.514968038405087</v>
      </c>
      <c r="GC318" s="222">
        <f t="shared" si="404"/>
        <v>0</v>
      </c>
      <c r="GD318" s="222">
        <f t="shared" si="405"/>
        <v>0</v>
      </c>
      <c r="GE318" s="222">
        <f t="shared" si="406"/>
        <v>0</v>
      </c>
      <c r="GF318" s="222">
        <f t="shared" si="407"/>
        <v>0</v>
      </c>
      <c r="GG318" s="398">
        <f t="shared" si="408"/>
        <v>0</v>
      </c>
      <c r="GH318" s="399">
        <f t="shared" si="409"/>
        <v>0</v>
      </c>
      <c r="GI318" s="398" t="str">
        <f t="shared" si="410"/>
        <v>Na-Ca</v>
      </c>
      <c r="GJ318" s="398" t="str">
        <f t="shared" si="411"/>
        <v>HCO3-Cl</v>
      </c>
    </row>
    <row r="319" spans="1:192">
      <c r="A319" s="402">
        <f t="shared" si="338"/>
        <v>314</v>
      </c>
      <c r="B319" s="134" t="s">
        <v>144</v>
      </c>
      <c r="C319" s="134" t="s">
        <v>622</v>
      </c>
      <c r="D319" s="134"/>
      <c r="E319" s="134"/>
      <c r="F319" s="400">
        <v>3481660</v>
      </c>
      <c r="G319" s="400">
        <v>5560870</v>
      </c>
      <c r="H319" s="409">
        <f t="shared" si="339"/>
        <v>481592.90600000002</v>
      </c>
      <c r="I319" s="405">
        <f t="shared" si="340"/>
        <v>5559085.4420000007</v>
      </c>
      <c r="J319" s="377">
        <v>105.42</v>
      </c>
      <c r="K319" s="391" t="s">
        <v>1356</v>
      </c>
      <c r="L319" s="407">
        <v>322.85000000000002</v>
      </c>
      <c r="Q319" s="382" t="s">
        <v>2855</v>
      </c>
      <c r="R319" s="383" t="s">
        <v>276</v>
      </c>
      <c r="S319" s="382" t="s">
        <v>1347</v>
      </c>
      <c r="T319" s="499" t="str">
        <f t="shared" si="341"/>
        <v>-</v>
      </c>
      <c r="U319" s="499" t="str">
        <f t="shared" si="342"/>
        <v>M</v>
      </c>
      <c r="V319" s="499" t="str">
        <f t="shared" si="343"/>
        <v>-</v>
      </c>
      <c r="W319" s="499" t="str">
        <f t="shared" si="412"/>
        <v>A</v>
      </c>
      <c r="X319" s="529" t="str">
        <f t="shared" si="337"/>
        <v>Ca-Na</v>
      </c>
      <c r="Y319" s="530" t="str">
        <f t="shared" si="336"/>
        <v>HCO3</v>
      </c>
      <c r="Z319" s="119" t="s">
        <v>1735</v>
      </c>
      <c r="AA319" s="51">
        <v>37916</v>
      </c>
      <c r="AB319" s="100">
        <v>6</v>
      </c>
      <c r="AC319" s="163" t="s">
        <v>456</v>
      </c>
      <c r="AD319" s="132" t="s">
        <v>1736</v>
      </c>
      <c r="AE319" s="183"/>
      <c r="AF319" s="391">
        <v>12.4</v>
      </c>
      <c r="AG319" s="400">
        <v>1720</v>
      </c>
      <c r="AH319" s="400">
        <v>5.7</v>
      </c>
      <c r="AI319" s="391">
        <v>90</v>
      </c>
      <c r="AM319" s="391">
        <v>2.2000000000000002</v>
      </c>
      <c r="AN319" s="163"/>
      <c r="AO319" s="164"/>
      <c r="AQ319" s="163"/>
      <c r="AR319" s="168">
        <v>1506.7940000000001</v>
      </c>
      <c r="AS319" s="507">
        <f t="shared" si="418"/>
        <v>1506.6380000000001</v>
      </c>
      <c r="AT319" s="509">
        <f t="shared" si="419"/>
        <v>-0.38911607497266965</v>
      </c>
      <c r="AU319" s="163">
        <v>175</v>
      </c>
      <c r="AV319" s="163">
        <v>34.5</v>
      </c>
      <c r="AW319" s="164">
        <v>160</v>
      </c>
      <c r="AX319" s="165">
        <v>119</v>
      </c>
      <c r="AY319" s="163">
        <v>31</v>
      </c>
      <c r="AZ319" s="162">
        <v>945</v>
      </c>
      <c r="BA319" s="163">
        <v>0.41</v>
      </c>
      <c r="BB319" s="163">
        <v>19.7</v>
      </c>
      <c r="BC319" s="163">
        <v>0.9</v>
      </c>
      <c r="BD319" s="163">
        <v>1.1000000000000001</v>
      </c>
      <c r="BE319" s="163">
        <v>7.3</v>
      </c>
      <c r="BF319" s="163">
        <v>0.19</v>
      </c>
      <c r="BG319" s="165">
        <v>0.36</v>
      </c>
      <c r="BH319" s="165">
        <v>0.1</v>
      </c>
      <c r="BI319" s="165">
        <v>8.9999999999999993E-3</v>
      </c>
      <c r="BJ319" s="166" t="s">
        <v>1404</v>
      </c>
      <c r="BK319" s="170" t="s">
        <v>1393</v>
      </c>
      <c r="BL319" s="164"/>
      <c r="BM319" s="165">
        <v>9.17</v>
      </c>
      <c r="BN319" s="162">
        <v>2.4300000000000002</v>
      </c>
      <c r="BO319" s="138" t="s">
        <v>457</v>
      </c>
      <c r="BP319" s="141">
        <v>15</v>
      </c>
      <c r="BQ319" s="138">
        <v>180</v>
      </c>
      <c r="BR319" s="138">
        <v>100</v>
      </c>
      <c r="BS319" s="138"/>
      <c r="BT319" s="138" t="s">
        <v>1406</v>
      </c>
      <c r="BU319" s="138">
        <v>7</v>
      </c>
      <c r="BV319" s="138" t="s">
        <v>286</v>
      </c>
      <c r="BW319" s="138"/>
      <c r="BX319" s="138" t="s">
        <v>286</v>
      </c>
      <c r="BY319" s="138" t="s">
        <v>1407</v>
      </c>
      <c r="BZ319" s="138" t="s">
        <v>286</v>
      </c>
      <c r="CA319" s="138">
        <v>160</v>
      </c>
      <c r="CB319" s="138" t="s">
        <v>457</v>
      </c>
      <c r="CC319" s="138"/>
      <c r="CD319" s="138" t="s">
        <v>457</v>
      </c>
      <c r="CE319" s="138" t="s">
        <v>457</v>
      </c>
      <c r="CF319" s="149" t="s">
        <v>457</v>
      </c>
      <c r="CG319" s="138"/>
      <c r="CH319" s="138"/>
      <c r="CI319" s="138"/>
      <c r="CJ319" s="138"/>
      <c r="CK319" s="138"/>
      <c r="CL319" s="139">
        <v>7</v>
      </c>
      <c r="CM319" s="138">
        <v>2.8</v>
      </c>
      <c r="CN319" s="138">
        <v>2260</v>
      </c>
      <c r="CO319" s="149" t="s">
        <v>1393</v>
      </c>
      <c r="CP319" s="163"/>
      <c r="CQ319" s="162"/>
      <c r="CR319" s="163"/>
      <c r="CS319" s="163"/>
      <c r="CT319" s="163"/>
      <c r="CU319" s="163"/>
      <c r="CV319" s="163"/>
      <c r="CW319" s="163"/>
      <c r="CX319" s="163"/>
      <c r="CY319" s="163"/>
      <c r="CZ319" s="163"/>
      <c r="DA319" s="162"/>
      <c r="DB319" s="241"/>
      <c r="DC319" s="241"/>
      <c r="DD319" s="241"/>
      <c r="DE319" s="241"/>
      <c r="DF319" s="241"/>
      <c r="DG319" s="241"/>
      <c r="DH319" s="241"/>
      <c r="DI319" s="244">
        <v>18</v>
      </c>
      <c r="DJ319" s="244"/>
      <c r="DK319" s="244"/>
      <c r="DL319" s="244"/>
      <c r="DM319" s="244"/>
      <c r="DN319" s="244"/>
      <c r="DO319" s="244"/>
      <c r="DP319" s="244"/>
      <c r="DQ319" s="244"/>
      <c r="DR319" s="244"/>
      <c r="DS319" s="472"/>
      <c r="DT319" s="402">
        <f t="shared" si="344"/>
        <v>0</v>
      </c>
      <c r="DU319" s="100">
        <f t="shared" si="345"/>
        <v>0</v>
      </c>
      <c r="DV319" s="100">
        <f t="shared" si="346"/>
        <v>0</v>
      </c>
      <c r="DW319" s="100">
        <f t="shared" si="347"/>
        <v>1</v>
      </c>
      <c r="DX319" s="100">
        <f t="shared" si="348"/>
        <v>0</v>
      </c>
      <c r="DY319" s="229">
        <f t="shared" si="349"/>
        <v>0</v>
      </c>
      <c r="DZ319" s="100">
        <f t="shared" si="350"/>
        <v>1</v>
      </c>
      <c r="EA319" s="400">
        <f t="shared" si="351"/>
        <v>0</v>
      </c>
      <c r="EB319" s="402">
        <f t="shared" si="352"/>
        <v>0</v>
      </c>
      <c r="EC319" s="19">
        <f t="shared" si="353"/>
        <v>0</v>
      </c>
      <c r="ED319" s="19">
        <f t="shared" si="354"/>
        <v>1</v>
      </c>
      <c r="EE319" s="19">
        <f t="shared" si="355"/>
        <v>0</v>
      </c>
      <c r="EF319" s="402">
        <f t="shared" si="356"/>
        <v>0</v>
      </c>
      <c r="EG319" s="400">
        <f t="shared" si="357"/>
        <v>0</v>
      </c>
      <c r="EH319" s="400">
        <f t="shared" si="358"/>
        <v>1</v>
      </c>
      <c r="EI319" s="402">
        <f t="shared" si="359"/>
        <v>0</v>
      </c>
      <c r="EJ319" s="229">
        <f t="shared" si="360"/>
        <v>3</v>
      </c>
      <c r="EK319" s="398">
        <f t="shared" si="361"/>
        <v>175</v>
      </c>
      <c r="EL319" s="398">
        <f t="shared" si="362"/>
        <v>19.7</v>
      </c>
      <c r="EM319" s="398">
        <f t="shared" si="363"/>
        <v>34.5</v>
      </c>
      <c r="EN319" s="398">
        <f t="shared" si="364"/>
        <v>160</v>
      </c>
      <c r="EO319" s="398">
        <f t="shared" si="365"/>
        <v>0.19</v>
      </c>
      <c r="EP319" s="398">
        <f t="shared" si="366"/>
        <v>7.3</v>
      </c>
      <c r="EQ319" s="398">
        <f t="shared" si="367"/>
        <v>945</v>
      </c>
      <c r="ER319" s="398" t="str">
        <f t="shared" si="368"/>
        <v/>
      </c>
      <c r="ES319" s="398" t="str">
        <f t="shared" si="369"/>
        <v/>
      </c>
      <c r="ET319" s="398">
        <f t="shared" si="370"/>
        <v>31</v>
      </c>
      <c r="EU319" s="172">
        <f t="shared" si="371"/>
        <v>119</v>
      </c>
      <c r="EV319" s="57">
        <f t="shared" si="372"/>
        <v>7.6120714403779068</v>
      </c>
      <c r="EW319" s="57">
        <f t="shared" si="373"/>
        <v>0.50383631713554988</v>
      </c>
      <c r="EX319" s="57">
        <f t="shared" si="374"/>
        <v>2.8389220325036004</v>
      </c>
      <c r="EY319" s="57">
        <f t="shared" si="375"/>
        <v>7.9844303607964466</v>
      </c>
      <c r="EZ319" s="57">
        <f t="shared" si="376"/>
        <v>6.9286170115780829E-3</v>
      </c>
      <c r="FA319" s="57">
        <f t="shared" si="377"/>
        <v>0.39215686274509803</v>
      </c>
      <c r="FB319" s="57">
        <f t="shared" si="378"/>
        <v>15.48746171155299</v>
      </c>
      <c r="FC319" s="57" t="str">
        <f t="shared" si="379"/>
        <v/>
      </c>
      <c r="FD319" s="57" t="str">
        <f t="shared" si="380"/>
        <v/>
      </c>
      <c r="FE319" s="57">
        <f t="shared" si="381"/>
        <v>0.6454124706181178</v>
      </c>
      <c r="FF319" s="56">
        <f t="shared" si="382"/>
        <v>3.3565565678503928</v>
      </c>
      <c r="FG319" s="59">
        <f t="shared" si="383"/>
        <v>39.362578298035466</v>
      </c>
      <c r="FH319" s="59">
        <f t="shared" si="384"/>
        <v>2.6053744552950913</v>
      </c>
      <c r="FI319" s="59">
        <f t="shared" si="385"/>
        <v>14.680273518412115</v>
      </c>
      <c r="FJ319" s="59">
        <f t="shared" si="386"/>
        <v>41.288073516354004</v>
      </c>
      <c r="FK319" s="59">
        <f t="shared" si="387"/>
        <v>3.5828385446918902E-2</v>
      </c>
      <c r="FL319" s="59">
        <f t="shared" si="388"/>
        <v>2.0278718264564164</v>
      </c>
      <c r="FM319" s="59">
        <f t="shared" si="389"/>
        <v>79.465952136831419</v>
      </c>
      <c r="FN319" s="59" t="str">
        <f t="shared" si="390"/>
        <v/>
      </c>
      <c r="FO319" s="59" t="str">
        <f t="shared" si="391"/>
        <v/>
      </c>
      <c r="FP319" s="59">
        <f t="shared" si="392"/>
        <v>3.3116024726243261</v>
      </c>
      <c r="FQ319" s="66">
        <f t="shared" si="393"/>
        <v>17.222445390544255</v>
      </c>
      <c r="FR319" s="331">
        <f t="shared" si="413"/>
        <v>-0.38911607497266965</v>
      </c>
      <c r="FS319" s="331">
        <f t="shared" si="394"/>
        <v>0.38911607497266965</v>
      </c>
      <c r="FT319" s="400">
        <f t="shared" si="395"/>
        <v>0</v>
      </c>
      <c r="FU319" s="400">
        <f t="shared" si="396"/>
        <v>1</v>
      </c>
      <c r="FV319" s="400">
        <f t="shared" si="397"/>
        <v>0</v>
      </c>
      <c r="FW319" s="402">
        <f t="shared" si="398"/>
        <v>0</v>
      </c>
      <c r="FX319" s="222">
        <f t="shared" si="399"/>
        <v>39.362578298035466</v>
      </c>
      <c r="FY319" s="222">
        <f t="shared" si="400"/>
        <v>41.288073516354004</v>
      </c>
      <c r="FZ319" s="222">
        <f t="shared" si="401"/>
        <v>0</v>
      </c>
      <c r="GA319" s="221">
        <f t="shared" si="402"/>
        <v>0</v>
      </c>
      <c r="GB319" s="222">
        <f t="shared" si="403"/>
        <v>79.465952136831419</v>
      </c>
      <c r="GC319" s="222">
        <f t="shared" si="404"/>
        <v>0</v>
      </c>
      <c r="GD319" s="222">
        <f t="shared" si="405"/>
        <v>0</v>
      </c>
      <c r="GE319" s="222">
        <f t="shared" si="406"/>
        <v>0</v>
      </c>
      <c r="GF319" s="222">
        <f t="shared" si="407"/>
        <v>0</v>
      </c>
      <c r="GG319" s="398">
        <f t="shared" si="408"/>
        <v>0</v>
      </c>
      <c r="GH319" s="399">
        <f t="shared" si="409"/>
        <v>0</v>
      </c>
      <c r="GI319" s="398" t="str">
        <f t="shared" si="410"/>
        <v>Ca-Na</v>
      </c>
      <c r="GJ319" s="398" t="str">
        <f t="shared" si="411"/>
        <v>HCO3</v>
      </c>
    </row>
    <row r="320" spans="1:192">
      <c r="A320" s="402">
        <f t="shared" si="338"/>
        <v>315</v>
      </c>
      <c r="B320" s="382" t="s">
        <v>144</v>
      </c>
      <c r="C320" s="382" t="s">
        <v>618</v>
      </c>
      <c r="D320" s="382"/>
      <c r="E320" s="382"/>
      <c r="F320" s="377">
        <v>3481810</v>
      </c>
      <c r="G320" s="377">
        <v>5561590</v>
      </c>
      <c r="H320" s="409">
        <f t="shared" si="339"/>
        <v>481742.84600000002</v>
      </c>
      <c r="I320" s="405">
        <f t="shared" si="340"/>
        <v>5559805.1540000001</v>
      </c>
      <c r="J320" s="377">
        <v>109.68</v>
      </c>
      <c r="K320" s="377" t="s">
        <v>1355</v>
      </c>
      <c r="L320" s="378">
        <v>60</v>
      </c>
      <c r="M320" s="378"/>
      <c r="O320" s="378"/>
      <c r="P320" s="378"/>
      <c r="Q320" s="382" t="s">
        <v>2855</v>
      </c>
      <c r="R320" s="383" t="s">
        <v>276</v>
      </c>
      <c r="S320" s="382" t="s">
        <v>1347</v>
      </c>
      <c r="T320" s="499" t="str">
        <f t="shared" si="341"/>
        <v>-</v>
      </c>
      <c r="U320" s="499" t="str">
        <f t="shared" si="342"/>
        <v>M</v>
      </c>
      <c r="V320" s="499" t="str">
        <f t="shared" si="343"/>
        <v>-</v>
      </c>
      <c r="W320" s="499" t="str">
        <f t="shared" si="412"/>
        <v>A</v>
      </c>
      <c r="X320" s="529" t="str">
        <f t="shared" si="337"/>
        <v>Ca-Na</v>
      </c>
      <c r="Y320" s="530" t="str">
        <f t="shared" si="336"/>
        <v>HCO3</v>
      </c>
      <c r="Z320" s="119"/>
      <c r="AA320" s="377" t="s">
        <v>1467</v>
      </c>
      <c r="AB320" s="405">
        <v>1</v>
      </c>
      <c r="AC320" s="117"/>
      <c r="AD320" s="380" t="s">
        <v>1737</v>
      </c>
      <c r="AE320" s="118"/>
      <c r="AF320" s="153" t="s">
        <v>3116</v>
      </c>
      <c r="AG320" s="377"/>
      <c r="AH320" s="377"/>
      <c r="AI320" s="379"/>
      <c r="AJ320" s="377"/>
      <c r="AK320" s="377"/>
      <c r="AL320" s="377"/>
      <c r="AM320" s="379"/>
      <c r="AN320" s="117"/>
      <c r="AO320" s="116"/>
      <c r="AP320" s="378"/>
      <c r="AQ320" s="117"/>
      <c r="AR320" s="384">
        <v>3778</v>
      </c>
      <c r="AS320" s="507">
        <f t="shared" si="418"/>
        <v>3760</v>
      </c>
      <c r="AT320" s="520">
        <f t="shared" si="419"/>
        <v>-5.3102603194305251</v>
      </c>
      <c r="AU320" s="117">
        <v>366</v>
      </c>
      <c r="AV320" s="117">
        <v>74</v>
      </c>
      <c r="AW320" s="116">
        <v>350</v>
      </c>
      <c r="AX320" s="117">
        <v>290</v>
      </c>
      <c r="AY320" s="117">
        <v>28</v>
      </c>
      <c r="AZ320" s="118">
        <v>2525</v>
      </c>
      <c r="BA320" s="117"/>
      <c r="BB320" s="117">
        <v>43</v>
      </c>
      <c r="BC320" s="117"/>
      <c r="BD320" s="117"/>
      <c r="BE320" s="117">
        <v>84</v>
      </c>
      <c r="BF320" s="117"/>
      <c r="BG320" s="117"/>
      <c r="BH320" s="117"/>
      <c r="BI320" s="117"/>
      <c r="BJ320" s="117"/>
      <c r="BK320" s="117"/>
      <c r="BL320" s="116"/>
      <c r="BM320" s="117"/>
      <c r="BN320" s="118"/>
      <c r="BO320" s="114"/>
      <c r="BP320" s="114"/>
      <c r="BQ320" s="114"/>
      <c r="BR320" s="114"/>
      <c r="BS320" s="114"/>
      <c r="BT320" s="114"/>
      <c r="BU320" s="114"/>
      <c r="BV320" s="114"/>
      <c r="BW320" s="114"/>
      <c r="BX320" s="114"/>
      <c r="BY320" s="114"/>
      <c r="BZ320" s="114"/>
      <c r="CA320" s="114"/>
      <c r="CB320" s="114"/>
      <c r="CC320" s="114"/>
      <c r="CD320" s="114"/>
      <c r="CE320" s="114"/>
      <c r="CF320" s="247"/>
      <c r="CG320" s="114"/>
      <c r="CH320" s="114"/>
      <c r="CI320" s="114"/>
      <c r="CJ320" s="114"/>
      <c r="CK320" s="114"/>
      <c r="CL320" s="137"/>
      <c r="CM320" s="114"/>
      <c r="CN320" s="114">
        <v>3300</v>
      </c>
      <c r="CO320" s="247"/>
      <c r="CP320" s="117"/>
      <c r="CQ320" s="118"/>
      <c r="CR320" s="117"/>
      <c r="CS320" s="117"/>
      <c r="CT320" s="117"/>
      <c r="CU320" s="117"/>
      <c r="CV320" s="117"/>
      <c r="CW320" s="117"/>
      <c r="CX320" s="117"/>
      <c r="CY320" s="117"/>
      <c r="CZ320" s="117"/>
      <c r="DA320" s="118"/>
      <c r="DB320" s="111"/>
      <c r="DC320" s="111"/>
      <c r="DD320" s="121"/>
      <c r="DE320" s="111"/>
      <c r="DF320" s="111"/>
      <c r="DG320" s="111"/>
      <c r="DH320" s="111"/>
      <c r="DI320" s="111"/>
      <c r="DJ320" s="111"/>
      <c r="DK320" s="244"/>
      <c r="DL320" s="244"/>
      <c r="DM320" s="244"/>
      <c r="DN320" s="111"/>
      <c r="DO320" s="121"/>
      <c r="DP320" s="244"/>
      <c r="DQ320" s="241"/>
      <c r="DR320" s="244"/>
      <c r="DS320" s="472"/>
      <c r="DT320" s="402">
        <f t="shared" si="344"/>
        <v>1</v>
      </c>
      <c r="DU320" s="100">
        <f t="shared" si="345"/>
        <v>0</v>
      </c>
      <c r="DV320" s="100">
        <f t="shared" si="346"/>
        <v>1</v>
      </c>
      <c r="DW320" s="100">
        <f t="shared" si="347"/>
        <v>0</v>
      </c>
      <c r="DX320" s="100">
        <f t="shared" si="348"/>
        <v>0</v>
      </c>
      <c r="DY320" s="229">
        <f t="shared" si="349"/>
        <v>0</v>
      </c>
      <c r="DZ320" s="100">
        <f t="shared" si="350"/>
        <v>0</v>
      </c>
      <c r="EA320" s="400">
        <f t="shared" si="351"/>
        <v>0</v>
      </c>
      <c r="EB320" s="402">
        <f t="shared" si="352"/>
        <v>1</v>
      </c>
      <c r="EC320" s="19">
        <f t="shared" si="353"/>
        <v>0</v>
      </c>
      <c r="ED320" s="19">
        <f t="shared" si="354"/>
        <v>1</v>
      </c>
      <c r="EE320" s="19">
        <f t="shared" si="355"/>
        <v>0</v>
      </c>
      <c r="EF320" s="402">
        <f t="shared" si="356"/>
        <v>0</v>
      </c>
      <c r="EG320" s="400">
        <f t="shared" si="357"/>
        <v>0</v>
      </c>
      <c r="EH320" s="400">
        <f t="shared" si="358"/>
        <v>1</v>
      </c>
      <c r="EI320" s="402">
        <f t="shared" si="359"/>
        <v>0</v>
      </c>
      <c r="EJ320" s="229">
        <f t="shared" si="360"/>
        <v>2</v>
      </c>
      <c r="EK320" s="398">
        <f t="shared" si="361"/>
        <v>366</v>
      </c>
      <c r="EL320" s="398">
        <f t="shared" si="362"/>
        <v>43</v>
      </c>
      <c r="EM320" s="398">
        <f t="shared" si="363"/>
        <v>74</v>
      </c>
      <c r="EN320" s="398">
        <f t="shared" si="364"/>
        <v>350</v>
      </c>
      <c r="EO320" s="398" t="str">
        <f t="shared" si="365"/>
        <v/>
      </c>
      <c r="EP320" s="398">
        <f t="shared" si="366"/>
        <v>84</v>
      </c>
      <c r="EQ320" s="398">
        <f t="shared" si="367"/>
        <v>2525</v>
      </c>
      <c r="ER320" s="398" t="str">
        <f t="shared" si="368"/>
        <v/>
      </c>
      <c r="ES320" s="398" t="str">
        <f t="shared" si="369"/>
        <v/>
      </c>
      <c r="ET320" s="398">
        <f t="shared" si="370"/>
        <v>28</v>
      </c>
      <c r="EU320" s="172">
        <f t="shared" si="371"/>
        <v>290</v>
      </c>
      <c r="EV320" s="57">
        <f t="shared" si="372"/>
        <v>15.920103698161792</v>
      </c>
      <c r="EW320" s="57">
        <f t="shared" si="373"/>
        <v>1.0997442455242967</v>
      </c>
      <c r="EX320" s="57">
        <f t="shared" si="374"/>
        <v>6.0892820407323605</v>
      </c>
      <c r="EY320" s="57">
        <f t="shared" si="375"/>
        <v>17.465941414242227</v>
      </c>
      <c r="EZ320" s="57" t="str">
        <f t="shared" si="376"/>
        <v/>
      </c>
      <c r="FA320" s="57">
        <f t="shared" si="377"/>
        <v>4.5124899274778407</v>
      </c>
      <c r="FB320" s="57">
        <f t="shared" si="378"/>
        <v>41.381842139334715</v>
      </c>
      <c r="FC320" s="57" t="str">
        <f t="shared" si="379"/>
        <v/>
      </c>
      <c r="FD320" s="57" t="str">
        <f t="shared" si="380"/>
        <v/>
      </c>
      <c r="FE320" s="57">
        <f t="shared" si="381"/>
        <v>0.5829531992679774</v>
      </c>
      <c r="FF320" s="56">
        <f t="shared" si="382"/>
        <v>8.1798437367782686</v>
      </c>
      <c r="FG320" s="59">
        <f t="shared" si="383"/>
        <v>35.309303120221017</v>
      </c>
      <c r="FH320" s="59">
        <f t="shared" si="384"/>
        <v>2.439130024286198</v>
      </c>
      <c r="FI320" s="59">
        <f t="shared" si="385"/>
        <v>13.505458848585439</v>
      </c>
      <c r="FJ320" s="59">
        <f t="shared" si="386"/>
        <v>38.737826798622471</v>
      </c>
      <c r="FK320" s="59" t="str">
        <f t="shared" si="387"/>
        <v/>
      </c>
      <c r="FL320" s="59">
        <f t="shared" si="388"/>
        <v>10.008281208284878</v>
      </c>
      <c r="FM320" s="59">
        <f t="shared" si="389"/>
        <v>82.52495760738573</v>
      </c>
      <c r="FN320" s="59" t="str">
        <f t="shared" si="390"/>
        <v/>
      </c>
      <c r="FO320" s="59" t="str">
        <f t="shared" si="391"/>
        <v/>
      </c>
      <c r="FP320" s="59">
        <f t="shared" si="392"/>
        <v>1.1625434144448443</v>
      </c>
      <c r="FQ320" s="66">
        <f t="shared" si="393"/>
        <v>16.312498978169433</v>
      </c>
      <c r="FR320" s="331">
        <f t="shared" si="413"/>
        <v>-5.3102603194305251</v>
      </c>
      <c r="FS320" s="331">
        <f t="shared" si="394"/>
        <v>5.3102603194305251</v>
      </c>
      <c r="FT320" s="400">
        <f t="shared" si="395"/>
        <v>0</v>
      </c>
      <c r="FU320" s="400">
        <f t="shared" si="396"/>
        <v>0</v>
      </c>
      <c r="FV320" s="400">
        <f t="shared" si="397"/>
        <v>1</v>
      </c>
      <c r="FW320" s="402">
        <f t="shared" si="398"/>
        <v>0</v>
      </c>
      <c r="FX320" s="222">
        <f t="shared" si="399"/>
        <v>35.309303120221017</v>
      </c>
      <c r="FY320" s="222">
        <f t="shared" si="400"/>
        <v>38.737826798622471</v>
      </c>
      <c r="FZ320" s="222">
        <f t="shared" si="401"/>
        <v>0</v>
      </c>
      <c r="GA320" s="221">
        <f t="shared" si="402"/>
        <v>0</v>
      </c>
      <c r="GB320" s="222">
        <f t="shared" si="403"/>
        <v>82.52495760738573</v>
      </c>
      <c r="GC320" s="222">
        <f t="shared" si="404"/>
        <v>0</v>
      </c>
      <c r="GD320" s="222">
        <f t="shared" si="405"/>
        <v>0</v>
      </c>
      <c r="GE320" s="222">
        <f t="shared" si="406"/>
        <v>0</v>
      </c>
      <c r="GF320" s="222">
        <f t="shared" si="407"/>
        <v>0</v>
      </c>
      <c r="GG320" s="398">
        <f t="shared" si="408"/>
        <v>0</v>
      </c>
      <c r="GH320" s="399">
        <f t="shared" si="409"/>
        <v>0</v>
      </c>
      <c r="GI320" s="398" t="str">
        <f t="shared" si="410"/>
        <v>Ca-Na</v>
      </c>
      <c r="GJ320" s="398" t="str">
        <f t="shared" si="411"/>
        <v>HCO3</v>
      </c>
    </row>
    <row r="321" spans="1:192">
      <c r="A321" s="402">
        <f t="shared" si="338"/>
        <v>316</v>
      </c>
      <c r="B321" s="382" t="s">
        <v>144</v>
      </c>
      <c r="C321" s="382" t="s">
        <v>628</v>
      </c>
      <c r="D321" s="382"/>
      <c r="E321" s="382"/>
      <c r="F321" s="377">
        <v>3482060</v>
      </c>
      <c r="G321" s="377">
        <v>5561890</v>
      </c>
      <c r="H321" s="409">
        <f t="shared" si="339"/>
        <v>481992.74600000004</v>
      </c>
      <c r="I321" s="405">
        <f t="shared" si="340"/>
        <v>5560105.034</v>
      </c>
      <c r="J321" s="96">
        <v>108.7</v>
      </c>
      <c r="K321" s="377" t="s">
        <v>1356</v>
      </c>
      <c r="L321" s="407">
        <v>56</v>
      </c>
      <c r="M321" s="378"/>
      <c r="O321" s="407"/>
      <c r="P321" s="407"/>
      <c r="Q321" s="382" t="s">
        <v>2855</v>
      </c>
      <c r="R321" s="383" t="s">
        <v>276</v>
      </c>
      <c r="S321" s="382" t="s">
        <v>1347</v>
      </c>
      <c r="T321" s="499" t="str">
        <f t="shared" si="341"/>
        <v>-</v>
      </c>
      <c r="U321" s="499" t="str">
        <f t="shared" si="342"/>
        <v>M</v>
      </c>
      <c r="V321" s="499" t="str">
        <f t="shared" si="343"/>
        <v>-</v>
      </c>
      <c r="W321" s="499" t="str">
        <f t="shared" si="412"/>
        <v>A</v>
      </c>
      <c r="X321" s="529" t="str">
        <f t="shared" si="337"/>
        <v>Ca-Na</v>
      </c>
      <c r="Y321" s="530" t="str">
        <f t="shared" ref="Y321:Y342" si="420">GJ321</f>
        <v>HCO3</v>
      </c>
      <c r="Z321" s="119"/>
      <c r="AA321" s="377" t="s">
        <v>1467</v>
      </c>
      <c r="AB321" s="405">
        <v>1</v>
      </c>
      <c r="AC321" s="117"/>
      <c r="AD321" s="380" t="s">
        <v>1737</v>
      </c>
      <c r="AE321" s="118"/>
      <c r="AF321" s="379">
        <v>8</v>
      </c>
      <c r="AG321" s="377"/>
      <c r="AH321" s="377"/>
      <c r="AI321" s="379"/>
      <c r="AJ321" s="377"/>
      <c r="AK321" s="377"/>
      <c r="AL321" s="377"/>
      <c r="AM321" s="379"/>
      <c r="AN321" s="117"/>
      <c r="AO321" s="116"/>
      <c r="AP321" s="378"/>
      <c r="AQ321" s="117"/>
      <c r="AR321" s="384">
        <v>3623</v>
      </c>
      <c r="AS321" s="507">
        <f t="shared" si="418"/>
        <v>3615</v>
      </c>
      <c r="AT321" s="509">
        <f t="shared" si="419"/>
        <v>9.1795164824318529E-2</v>
      </c>
      <c r="AU321" s="117">
        <v>387</v>
      </c>
      <c r="AV321" s="117">
        <v>59</v>
      </c>
      <c r="AW321" s="116">
        <v>466</v>
      </c>
      <c r="AX321" s="117">
        <v>272</v>
      </c>
      <c r="AY321" s="117">
        <v>42</v>
      </c>
      <c r="AZ321" s="118">
        <v>2332</v>
      </c>
      <c r="BA321" s="117"/>
      <c r="BB321" s="117">
        <v>41</v>
      </c>
      <c r="BC321" s="117"/>
      <c r="BD321" s="117"/>
      <c r="BE321" s="117">
        <v>16</v>
      </c>
      <c r="BF321" s="117"/>
      <c r="BG321" s="117"/>
      <c r="BH321" s="117"/>
      <c r="BI321" s="117"/>
      <c r="BJ321" s="117"/>
      <c r="BK321" s="117"/>
      <c r="BL321" s="116"/>
      <c r="BM321" s="117"/>
      <c r="BN321" s="118"/>
      <c r="BO321" s="114"/>
      <c r="BP321" s="114"/>
      <c r="BQ321" s="114"/>
      <c r="BR321" s="114"/>
      <c r="BS321" s="114"/>
      <c r="BT321" s="114"/>
      <c r="BU321" s="114"/>
      <c r="BV321" s="114"/>
      <c r="BW321" s="114"/>
      <c r="BX321" s="114"/>
      <c r="BY321" s="114"/>
      <c r="BZ321" s="114"/>
      <c r="CA321" s="114"/>
      <c r="CB321" s="114"/>
      <c r="CC321" s="114"/>
      <c r="CD321" s="114"/>
      <c r="CE321" s="114"/>
      <c r="CF321" s="247"/>
      <c r="CG321" s="114"/>
      <c r="CH321" s="114"/>
      <c r="CI321" s="114"/>
      <c r="CJ321" s="114"/>
      <c r="CK321" s="114"/>
      <c r="CL321" s="137"/>
      <c r="CM321" s="114"/>
      <c r="CN321" s="114">
        <v>3696</v>
      </c>
      <c r="CO321" s="247"/>
      <c r="CP321" s="117"/>
      <c r="CQ321" s="118"/>
      <c r="CR321" s="117"/>
      <c r="CS321" s="117"/>
      <c r="CT321" s="117"/>
      <c r="CU321" s="117"/>
      <c r="CV321" s="117"/>
      <c r="CW321" s="117"/>
      <c r="CX321" s="117"/>
      <c r="CY321" s="117"/>
      <c r="CZ321" s="117"/>
      <c r="DA321" s="118"/>
      <c r="DB321" s="111"/>
      <c r="DC321" s="111"/>
      <c r="DD321" s="121"/>
      <c r="DE321" s="111"/>
      <c r="DF321" s="111"/>
      <c r="DG321" s="111"/>
      <c r="DH321" s="111"/>
      <c r="DI321" s="111"/>
      <c r="DJ321" s="111"/>
      <c r="DK321" s="244"/>
      <c r="DL321" s="244"/>
      <c r="DM321" s="244"/>
      <c r="DN321" s="111"/>
      <c r="DO321" s="121"/>
      <c r="DP321" s="244"/>
      <c r="DQ321" s="241"/>
      <c r="DR321" s="244"/>
      <c r="DS321" s="472"/>
      <c r="DT321" s="402">
        <f t="shared" si="344"/>
        <v>1</v>
      </c>
      <c r="DU321" s="100">
        <f t="shared" si="345"/>
        <v>0</v>
      </c>
      <c r="DV321" s="100">
        <f t="shared" si="346"/>
        <v>1</v>
      </c>
      <c r="DW321" s="100">
        <f t="shared" si="347"/>
        <v>0</v>
      </c>
      <c r="DX321" s="100">
        <f t="shared" si="348"/>
        <v>0</v>
      </c>
      <c r="DY321" s="229">
        <f t="shared" si="349"/>
        <v>0</v>
      </c>
      <c r="DZ321" s="100">
        <f t="shared" si="350"/>
        <v>1</v>
      </c>
      <c r="EA321" s="400">
        <f t="shared" si="351"/>
        <v>0</v>
      </c>
      <c r="EB321" s="402">
        <f t="shared" si="352"/>
        <v>0</v>
      </c>
      <c r="EC321" s="19">
        <f t="shared" si="353"/>
        <v>0</v>
      </c>
      <c r="ED321" s="19">
        <f t="shared" si="354"/>
        <v>1</v>
      </c>
      <c r="EE321" s="19">
        <f t="shared" si="355"/>
        <v>0</v>
      </c>
      <c r="EF321" s="402">
        <f t="shared" si="356"/>
        <v>0</v>
      </c>
      <c r="EG321" s="400">
        <f t="shared" si="357"/>
        <v>0</v>
      </c>
      <c r="EH321" s="400">
        <f t="shared" si="358"/>
        <v>1</v>
      </c>
      <c r="EI321" s="402">
        <f t="shared" si="359"/>
        <v>0</v>
      </c>
      <c r="EJ321" s="229">
        <f t="shared" si="360"/>
        <v>2</v>
      </c>
      <c r="EK321" s="398">
        <f t="shared" si="361"/>
        <v>387</v>
      </c>
      <c r="EL321" s="398">
        <f t="shared" si="362"/>
        <v>41</v>
      </c>
      <c r="EM321" s="398">
        <f t="shared" si="363"/>
        <v>59</v>
      </c>
      <c r="EN321" s="398">
        <f t="shared" si="364"/>
        <v>466</v>
      </c>
      <c r="EO321" s="398" t="str">
        <f t="shared" si="365"/>
        <v/>
      </c>
      <c r="EP321" s="398">
        <f t="shared" si="366"/>
        <v>16</v>
      </c>
      <c r="EQ321" s="398">
        <f t="shared" si="367"/>
        <v>2332</v>
      </c>
      <c r="ER321" s="398" t="str">
        <f t="shared" si="368"/>
        <v/>
      </c>
      <c r="ES321" s="398" t="str">
        <f t="shared" si="369"/>
        <v/>
      </c>
      <c r="ET321" s="398">
        <f t="shared" si="370"/>
        <v>42</v>
      </c>
      <c r="EU321" s="172">
        <f t="shared" si="371"/>
        <v>272</v>
      </c>
      <c r="EV321" s="57">
        <f t="shared" si="372"/>
        <v>16.833552271007143</v>
      </c>
      <c r="EW321" s="57">
        <f t="shared" si="373"/>
        <v>1.0485933503836318</v>
      </c>
      <c r="EX321" s="57">
        <f t="shared" si="374"/>
        <v>4.8549681135568816</v>
      </c>
      <c r="EY321" s="57">
        <f t="shared" si="375"/>
        <v>23.254653425819651</v>
      </c>
      <c r="EZ321" s="57" t="str">
        <f t="shared" si="376"/>
        <v/>
      </c>
      <c r="FA321" s="57">
        <f t="shared" si="377"/>
        <v>0.85952189094816012</v>
      </c>
      <c r="FB321" s="57">
        <f t="shared" si="378"/>
        <v>38.218794403536059</v>
      </c>
      <c r="FC321" s="57" t="str">
        <f t="shared" si="379"/>
        <v/>
      </c>
      <c r="FD321" s="57" t="str">
        <f t="shared" si="380"/>
        <v/>
      </c>
      <c r="FE321" s="57">
        <f t="shared" si="381"/>
        <v>0.87442979890196604</v>
      </c>
      <c r="FF321" s="56">
        <f t="shared" si="382"/>
        <v>7.672129297943755</v>
      </c>
      <c r="FG321" s="59">
        <f t="shared" si="383"/>
        <v>35.92975265296522</v>
      </c>
      <c r="FH321" s="59">
        <f t="shared" si="384"/>
        <v>2.238131269400446</v>
      </c>
      <c r="FI321" s="59">
        <f t="shared" si="385"/>
        <v>10.362507012769409</v>
      </c>
      <c r="FJ321" s="59">
        <f t="shared" si="386"/>
        <v>49.635034374722672</v>
      </c>
      <c r="FK321" s="59" t="str">
        <f t="shared" si="387"/>
        <v/>
      </c>
      <c r="FL321" s="59">
        <f t="shared" si="388"/>
        <v>1.8345746901422524</v>
      </c>
      <c r="FM321" s="59">
        <f t="shared" si="389"/>
        <v>81.7245921240049</v>
      </c>
      <c r="FN321" s="59" t="str">
        <f t="shared" si="390"/>
        <v/>
      </c>
      <c r="FO321" s="59" t="str">
        <f t="shared" si="391"/>
        <v/>
      </c>
      <c r="FP321" s="59">
        <f t="shared" si="392"/>
        <v>1.8698239903069001</v>
      </c>
      <c r="FQ321" s="66">
        <f t="shared" si="393"/>
        <v>16.405583885688198</v>
      </c>
      <c r="FR321" s="331">
        <f t="shared" si="413"/>
        <v>9.1795164824318529E-2</v>
      </c>
      <c r="FS321" s="331">
        <f t="shared" si="394"/>
        <v>9.1795164824318529E-2</v>
      </c>
      <c r="FT321" s="400">
        <f t="shared" si="395"/>
        <v>0</v>
      </c>
      <c r="FU321" s="400">
        <f t="shared" si="396"/>
        <v>1</v>
      </c>
      <c r="FV321" s="400">
        <f t="shared" si="397"/>
        <v>0</v>
      </c>
      <c r="FW321" s="402">
        <f t="shared" si="398"/>
        <v>0</v>
      </c>
      <c r="FX321" s="222">
        <f t="shared" si="399"/>
        <v>35.92975265296522</v>
      </c>
      <c r="FY321" s="222">
        <f t="shared" si="400"/>
        <v>49.635034374722672</v>
      </c>
      <c r="FZ321" s="222">
        <f t="shared" si="401"/>
        <v>0</v>
      </c>
      <c r="GA321" s="221">
        <f t="shared" si="402"/>
        <v>0</v>
      </c>
      <c r="GB321" s="222">
        <f t="shared" si="403"/>
        <v>81.7245921240049</v>
      </c>
      <c r="GC321" s="222">
        <f t="shared" si="404"/>
        <v>0</v>
      </c>
      <c r="GD321" s="222">
        <f t="shared" si="405"/>
        <v>0</v>
      </c>
      <c r="GE321" s="222">
        <f t="shared" si="406"/>
        <v>0</v>
      </c>
      <c r="GF321" s="222">
        <f t="shared" si="407"/>
        <v>0</v>
      </c>
      <c r="GG321" s="398">
        <f t="shared" si="408"/>
        <v>0</v>
      </c>
      <c r="GH321" s="399">
        <f t="shared" si="409"/>
        <v>0</v>
      </c>
      <c r="GI321" s="398" t="str">
        <f t="shared" si="410"/>
        <v>Ca-Na</v>
      </c>
      <c r="GJ321" s="398" t="str">
        <f t="shared" si="411"/>
        <v>HCO3</v>
      </c>
    </row>
    <row r="322" spans="1:192">
      <c r="A322" s="402">
        <f t="shared" si="338"/>
        <v>317</v>
      </c>
      <c r="B322" s="383" t="s">
        <v>144</v>
      </c>
      <c r="C322" s="382" t="s">
        <v>629</v>
      </c>
      <c r="D322" s="382"/>
      <c r="E322" s="382"/>
      <c r="F322" s="433">
        <v>3481680</v>
      </c>
      <c r="G322" s="433">
        <v>5560970</v>
      </c>
      <c r="H322" s="434">
        <f t="shared" si="339"/>
        <v>481612.89800000004</v>
      </c>
      <c r="I322" s="434">
        <f t="shared" si="340"/>
        <v>5559185.4020000007</v>
      </c>
      <c r="J322" s="435">
        <v>110</v>
      </c>
      <c r="K322" s="377" t="s">
        <v>1356</v>
      </c>
      <c r="L322" s="407">
        <v>35</v>
      </c>
      <c r="M322" s="378"/>
      <c r="O322" s="407"/>
      <c r="P322" s="407"/>
      <c r="Q322" s="382" t="s">
        <v>2855</v>
      </c>
      <c r="R322" s="383" t="s">
        <v>276</v>
      </c>
      <c r="S322" s="382" t="s">
        <v>1347</v>
      </c>
      <c r="T322" s="499" t="str">
        <f t="shared" si="341"/>
        <v>-</v>
      </c>
      <c r="U322" s="499" t="str">
        <f t="shared" si="342"/>
        <v>M</v>
      </c>
      <c r="V322" s="499" t="str">
        <f t="shared" si="343"/>
        <v>-</v>
      </c>
      <c r="W322" s="499" t="str">
        <f t="shared" si="412"/>
        <v>A</v>
      </c>
      <c r="X322" s="529" t="str">
        <f t="shared" si="337"/>
        <v>Ca-Na-Mg</v>
      </c>
      <c r="Y322" s="530" t="str">
        <f t="shared" si="420"/>
        <v>HCO3-Cl</v>
      </c>
      <c r="Z322" s="119"/>
      <c r="AA322" s="377" t="s">
        <v>1467</v>
      </c>
      <c r="AB322" s="405">
        <v>1</v>
      </c>
      <c r="AC322" s="117"/>
      <c r="AD322" s="380" t="s">
        <v>1738</v>
      </c>
      <c r="AE322" s="120"/>
      <c r="AF322" s="379">
        <v>6</v>
      </c>
      <c r="AG322" s="377"/>
      <c r="AH322" s="377"/>
      <c r="AI322" s="379"/>
      <c r="AJ322" s="377"/>
      <c r="AK322" s="377"/>
      <c r="AL322" s="377"/>
      <c r="AM322" s="379"/>
      <c r="AN322" s="117"/>
      <c r="AO322" s="116"/>
      <c r="AP322" s="378"/>
      <c r="AQ322" s="117"/>
      <c r="AR322" s="384">
        <v>3140</v>
      </c>
      <c r="AS322" s="507">
        <f t="shared" si="418"/>
        <v>3047</v>
      </c>
      <c r="AT322" s="520">
        <f t="shared" si="419"/>
        <v>-5.7917012545652433</v>
      </c>
      <c r="AU322" s="117">
        <v>267</v>
      </c>
      <c r="AV322" s="117">
        <v>90</v>
      </c>
      <c r="AW322" s="116">
        <v>267</v>
      </c>
      <c r="AX322" s="117">
        <v>359</v>
      </c>
      <c r="AY322" s="117">
        <v>47</v>
      </c>
      <c r="AZ322" s="118">
        <v>1853</v>
      </c>
      <c r="BA322" s="117"/>
      <c r="BB322" s="117">
        <v>150</v>
      </c>
      <c r="BC322" s="117"/>
      <c r="BD322" s="117"/>
      <c r="BE322" s="117">
        <v>14</v>
      </c>
      <c r="BF322" s="117"/>
      <c r="BG322" s="117"/>
      <c r="BH322" s="117"/>
      <c r="BI322" s="117"/>
      <c r="BJ322" s="117"/>
      <c r="BK322" s="117"/>
      <c r="BL322" s="116"/>
      <c r="BM322" s="117"/>
      <c r="BN322" s="118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247"/>
      <c r="CG322" s="114"/>
      <c r="CH322" s="114"/>
      <c r="CI322" s="114"/>
      <c r="CJ322" s="114"/>
      <c r="CK322" s="114"/>
      <c r="CL322" s="137"/>
      <c r="CM322" s="114"/>
      <c r="CN322" s="114">
        <v>3500</v>
      </c>
      <c r="CO322" s="247"/>
      <c r="CP322" s="117"/>
      <c r="CQ322" s="118"/>
      <c r="CR322" s="117"/>
      <c r="CS322" s="117"/>
      <c r="CT322" s="117"/>
      <c r="CU322" s="117"/>
      <c r="CV322" s="117"/>
      <c r="CW322" s="117"/>
      <c r="CX322" s="117"/>
      <c r="CY322" s="117"/>
      <c r="CZ322" s="117"/>
      <c r="DA322" s="118"/>
      <c r="DB322" s="111"/>
      <c r="DC322" s="111"/>
      <c r="DD322" s="121"/>
      <c r="DE322" s="111"/>
      <c r="DF322" s="111"/>
      <c r="DG322" s="111"/>
      <c r="DH322" s="111"/>
      <c r="DI322" s="111"/>
      <c r="DJ322" s="111"/>
      <c r="DK322" s="244"/>
      <c r="DL322" s="244"/>
      <c r="DM322" s="244"/>
      <c r="DN322" s="111"/>
      <c r="DO322" s="121"/>
      <c r="DP322" s="244"/>
      <c r="DQ322" s="241"/>
      <c r="DR322" s="244"/>
      <c r="DS322" s="472"/>
      <c r="DT322" s="402">
        <f t="shared" si="344"/>
        <v>1</v>
      </c>
      <c r="DU322" s="100">
        <f t="shared" si="345"/>
        <v>0</v>
      </c>
      <c r="DV322" s="100">
        <f t="shared" si="346"/>
        <v>1</v>
      </c>
      <c r="DW322" s="100">
        <f t="shared" si="347"/>
        <v>0</v>
      </c>
      <c r="DX322" s="100">
        <f t="shared" si="348"/>
        <v>0</v>
      </c>
      <c r="DY322" s="229">
        <f t="shared" si="349"/>
        <v>0</v>
      </c>
      <c r="DZ322" s="100">
        <f t="shared" si="350"/>
        <v>1</v>
      </c>
      <c r="EA322" s="400">
        <f t="shared" si="351"/>
        <v>0</v>
      </c>
      <c r="EB322" s="402">
        <f t="shared" si="352"/>
        <v>0</v>
      </c>
      <c r="EC322" s="19">
        <f t="shared" si="353"/>
        <v>0</v>
      </c>
      <c r="ED322" s="19">
        <f t="shared" si="354"/>
        <v>1</v>
      </c>
      <c r="EE322" s="19">
        <f t="shared" si="355"/>
        <v>0</v>
      </c>
      <c r="EF322" s="402">
        <f t="shared" si="356"/>
        <v>0</v>
      </c>
      <c r="EG322" s="400">
        <f t="shared" si="357"/>
        <v>0</v>
      </c>
      <c r="EH322" s="400">
        <f t="shared" si="358"/>
        <v>1</v>
      </c>
      <c r="EI322" s="402">
        <f t="shared" si="359"/>
        <v>0</v>
      </c>
      <c r="EJ322" s="229">
        <f t="shared" si="360"/>
        <v>2</v>
      </c>
      <c r="EK322" s="398">
        <f t="shared" si="361"/>
        <v>267</v>
      </c>
      <c r="EL322" s="398">
        <f t="shared" si="362"/>
        <v>150</v>
      </c>
      <c r="EM322" s="398">
        <f t="shared" si="363"/>
        <v>90</v>
      </c>
      <c r="EN322" s="398">
        <f t="shared" si="364"/>
        <v>267</v>
      </c>
      <c r="EO322" s="398" t="str">
        <f t="shared" si="365"/>
        <v/>
      </c>
      <c r="EP322" s="398">
        <f t="shared" si="366"/>
        <v>14</v>
      </c>
      <c r="EQ322" s="398">
        <f t="shared" si="367"/>
        <v>1853</v>
      </c>
      <c r="ER322" s="398" t="str">
        <f t="shared" si="368"/>
        <v/>
      </c>
      <c r="ES322" s="398" t="str">
        <f t="shared" si="369"/>
        <v/>
      </c>
      <c r="ET322" s="398">
        <f t="shared" si="370"/>
        <v>47</v>
      </c>
      <c r="EU322" s="172">
        <f t="shared" si="371"/>
        <v>359</v>
      </c>
      <c r="EV322" s="57">
        <f t="shared" si="372"/>
        <v>11.613846140462291</v>
      </c>
      <c r="EW322" s="57">
        <f t="shared" si="373"/>
        <v>3.836317135549872</v>
      </c>
      <c r="EX322" s="57">
        <f t="shared" si="374"/>
        <v>7.4058835630528703</v>
      </c>
      <c r="EY322" s="57">
        <f t="shared" si="375"/>
        <v>13.324018164579069</v>
      </c>
      <c r="EZ322" s="57" t="str">
        <f t="shared" si="376"/>
        <v/>
      </c>
      <c r="FA322" s="57">
        <f t="shared" si="377"/>
        <v>0.75208165457964005</v>
      </c>
      <c r="FB322" s="57">
        <f t="shared" si="378"/>
        <v>30.368536033341474</v>
      </c>
      <c r="FC322" s="57" t="str">
        <f t="shared" si="379"/>
        <v/>
      </c>
      <c r="FD322" s="57" t="str">
        <f t="shared" si="380"/>
        <v/>
      </c>
      <c r="FE322" s="57">
        <f t="shared" si="381"/>
        <v>0.97852858448553337</v>
      </c>
      <c r="FF322" s="56">
        <f t="shared" si="382"/>
        <v>10.126082418977235</v>
      </c>
      <c r="FG322" s="59">
        <f t="shared" si="383"/>
        <v>31.446442168495548</v>
      </c>
      <c r="FH322" s="59">
        <f t="shared" si="384"/>
        <v>10.387474010248555</v>
      </c>
      <c r="FI322" s="59">
        <f t="shared" si="385"/>
        <v>20.052675604232146</v>
      </c>
      <c r="FJ322" s="59">
        <f t="shared" si="386"/>
        <v>36.077020618058732</v>
      </c>
      <c r="FK322" s="59" t="str">
        <f t="shared" si="387"/>
        <v/>
      </c>
      <c r="FL322" s="59">
        <f t="shared" si="388"/>
        <v>2.0363875989650135</v>
      </c>
      <c r="FM322" s="59">
        <f t="shared" si="389"/>
        <v>73.22457590785605</v>
      </c>
      <c r="FN322" s="59" t="str">
        <f t="shared" si="390"/>
        <v/>
      </c>
      <c r="FO322" s="59" t="str">
        <f t="shared" si="391"/>
        <v/>
      </c>
      <c r="FP322" s="59">
        <f t="shared" si="392"/>
        <v>2.3594268928209479</v>
      </c>
      <c r="FQ322" s="66">
        <f t="shared" si="393"/>
        <v>24.415997199323005</v>
      </c>
      <c r="FR322" s="331">
        <f t="shared" si="413"/>
        <v>-5.7917012545652433</v>
      </c>
      <c r="FS322" s="331">
        <f t="shared" si="394"/>
        <v>5.7917012545652433</v>
      </c>
      <c r="FT322" s="400">
        <f t="shared" si="395"/>
        <v>0</v>
      </c>
      <c r="FU322" s="400">
        <f t="shared" si="396"/>
        <v>0</v>
      </c>
      <c r="FV322" s="400">
        <f t="shared" si="397"/>
        <v>1</v>
      </c>
      <c r="FW322" s="402">
        <f t="shared" si="398"/>
        <v>0</v>
      </c>
      <c r="FX322" s="222">
        <f t="shared" si="399"/>
        <v>31.446442168495548</v>
      </c>
      <c r="FY322" s="222">
        <f t="shared" si="400"/>
        <v>36.077020618058732</v>
      </c>
      <c r="FZ322" s="222">
        <f t="shared" si="401"/>
        <v>20.052675604232146</v>
      </c>
      <c r="GA322" s="221">
        <f t="shared" si="402"/>
        <v>24.415997199323005</v>
      </c>
      <c r="GB322" s="222">
        <f t="shared" si="403"/>
        <v>73.22457590785605</v>
      </c>
      <c r="GC322" s="222">
        <f t="shared" si="404"/>
        <v>0</v>
      </c>
      <c r="GD322" s="222">
        <f t="shared" si="405"/>
        <v>0</v>
      </c>
      <c r="GE322" s="222">
        <f t="shared" si="406"/>
        <v>0</v>
      </c>
      <c r="GF322" s="222">
        <f t="shared" si="407"/>
        <v>0</v>
      </c>
      <c r="GG322" s="398">
        <f t="shared" si="408"/>
        <v>0</v>
      </c>
      <c r="GH322" s="399">
        <f t="shared" si="409"/>
        <v>0</v>
      </c>
      <c r="GI322" s="398" t="str">
        <f t="shared" si="410"/>
        <v>Ca-Na-Mg</v>
      </c>
      <c r="GJ322" s="398" t="str">
        <f t="shared" si="411"/>
        <v>HCO3-Cl</v>
      </c>
    </row>
    <row r="323" spans="1:192">
      <c r="A323" s="402">
        <f t="shared" si="338"/>
        <v>318</v>
      </c>
      <c r="B323" s="382" t="s">
        <v>144</v>
      </c>
      <c r="C323" s="382" t="s">
        <v>619</v>
      </c>
      <c r="D323" s="382"/>
      <c r="E323" s="382"/>
      <c r="F323" s="377">
        <v>3481780</v>
      </c>
      <c r="G323" s="377">
        <v>5560890</v>
      </c>
      <c r="H323" s="409">
        <f t="shared" si="339"/>
        <v>481712.85800000001</v>
      </c>
      <c r="I323" s="405">
        <f t="shared" si="340"/>
        <v>5559105.4340000004</v>
      </c>
      <c r="J323" s="377">
        <v>108.01</v>
      </c>
      <c r="K323" s="377" t="s">
        <v>1356</v>
      </c>
      <c r="L323" s="407">
        <v>30</v>
      </c>
      <c r="M323" s="378"/>
      <c r="O323" s="407"/>
      <c r="P323" s="407"/>
      <c r="Q323" s="382" t="s">
        <v>2855</v>
      </c>
      <c r="R323" s="383" t="s">
        <v>276</v>
      </c>
      <c r="S323" s="382" t="s">
        <v>1347</v>
      </c>
      <c r="T323" s="499" t="str">
        <f t="shared" si="341"/>
        <v>-</v>
      </c>
      <c r="U323" s="499" t="str">
        <f t="shared" si="342"/>
        <v>M</v>
      </c>
      <c r="V323" s="499" t="str">
        <f t="shared" si="343"/>
        <v>-</v>
      </c>
      <c r="W323" s="499" t="str">
        <f t="shared" si="412"/>
        <v>A</v>
      </c>
      <c r="X323" s="529" t="str">
        <f t="shared" si="337"/>
        <v>Ca-Na</v>
      </c>
      <c r="Y323" s="530" t="str">
        <f t="shared" si="420"/>
        <v>HCO3</v>
      </c>
      <c r="Z323" s="119"/>
      <c r="AA323" s="377" t="s">
        <v>1467</v>
      </c>
      <c r="AB323" s="405">
        <v>1</v>
      </c>
      <c r="AC323" s="117"/>
      <c r="AD323" s="380" t="s">
        <v>1737</v>
      </c>
      <c r="AE323" s="118"/>
      <c r="AF323" s="379">
        <v>11</v>
      </c>
      <c r="AG323" s="377"/>
      <c r="AH323" s="377"/>
      <c r="AI323" s="379"/>
      <c r="AJ323" s="377"/>
      <c r="AK323" s="377"/>
      <c r="AL323" s="377"/>
      <c r="AM323" s="379"/>
      <c r="AN323" s="117"/>
      <c r="AO323" s="116"/>
      <c r="AP323" s="378"/>
      <c r="AQ323" s="117"/>
      <c r="AR323" s="384">
        <v>1090</v>
      </c>
      <c r="AS323" s="507">
        <f t="shared" si="418"/>
        <v>1038</v>
      </c>
      <c r="AT323" s="520">
        <f t="shared" si="419"/>
        <v>-9.9346499482457844</v>
      </c>
      <c r="AU323" s="117">
        <v>106</v>
      </c>
      <c r="AV323" s="117">
        <v>23</v>
      </c>
      <c r="AW323" s="116">
        <v>99</v>
      </c>
      <c r="AX323" s="117">
        <v>101</v>
      </c>
      <c r="AY323" s="117">
        <v>99</v>
      </c>
      <c r="AZ323" s="118">
        <v>591</v>
      </c>
      <c r="BA323" s="117"/>
      <c r="BB323" s="117">
        <v>18</v>
      </c>
      <c r="BC323" s="117"/>
      <c r="BD323" s="117"/>
      <c r="BE323" s="117">
        <v>1</v>
      </c>
      <c r="BF323" s="117"/>
      <c r="BG323" s="117"/>
      <c r="BH323" s="117"/>
      <c r="BI323" s="117"/>
      <c r="BJ323" s="117"/>
      <c r="BK323" s="117"/>
      <c r="BL323" s="116"/>
      <c r="BM323" s="117"/>
      <c r="BN323" s="118"/>
      <c r="BO323" s="114"/>
      <c r="BP323" s="114"/>
      <c r="BQ323" s="114"/>
      <c r="BR323" s="114"/>
      <c r="BS323" s="114"/>
      <c r="BT323" s="114"/>
      <c r="BU323" s="114"/>
      <c r="BV323" s="114"/>
      <c r="BW323" s="114"/>
      <c r="BX323" s="114"/>
      <c r="BY323" s="114"/>
      <c r="BZ323" s="114"/>
      <c r="CA323" s="114"/>
      <c r="CB323" s="114"/>
      <c r="CC323" s="114"/>
      <c r="CD323" s="114"/>
      <c r="CE323" s="114"/>
      <c r="CF323" s="247"/>
      <c r="CG323" s="114"/>
      <c r="CH323" s="114"/>
      <c r="CI323" s="114"/>
      <c r="CJ323" s="114"/>
      <c r="CK323" s="114"/>
      <c r="CL323" s="137"/>
      <c r="CM323" s="114"/>
      <c r="CN323" s="114">
        <v>1540</v>
      </c>
      <c r="CO323" s="247"/>
      <c r="CP323" s="117"/>
      <c r="CQ323" s="118"/>
      <c r="CR323" s="117"/>
      <c r="CS323" s="117"/>
      <c r="CT323" s="117"/>
      <c r="CU323" s="117"/>
      <c r="CV323" s="117"/>
      <c r="CW323" s="117"/>
      <c r="CX323" s="117"/>
      <c r="CY323" s="117"/>
      <c r="CZ323" s="117"/>
      <c r="DA323" s="118"/>
      <c r="DB323" s="111"/>
      <c r="DC323" s="111"/>
      <c r="DD323" s="121"/>
      <c r="DE323" s="111"/>
      <c r="DF323" s="111"/>
      <c r="DG323" s="111"/>
      <c r="DH323" s="111"/>
      <c r="DI323" s="111"/>
      <c r="DJ323" s="111"/>
      <c r="DK323" s="244"/>
      <c r="DL323" s="244"/>
      <c r="DM323" s="244"/>
      <c r="DN323" s="111"/>
      <c r="DO323" s="121"/>
      <c r="DP323" s="244"/>
      <c r="DQ323" s="241"/>
      <c r="DR323" s="244"/>
      <c r="DS323" s="472"/>
      <c r="DT323" s="402">
        <f t="shared" si="344"/>
        <v>1</v>
      </c>
      <c r="DU323" s="100">
        <f t="shared" si="345"/>
        <v>0</v>
      </c>
      <c r="DV323" s="100">
        <f t="shared" si="346"/>
        <v>1</v>
      </c>
      <c r="DW323" s="100">
        <f t="shared" si="347"/>
        <v>0</v>
      </c>
      <c r="DX323" s="100">
        <f t="shared" si="348"/>
        <v>0</v>
      </c>
      <c r="DY323" s="229">
        <f t="shared" si="349"/>
        <v>0</v>
      </c>
      <c r="DZ323" s="100">
        <f t="shared" si="350"/>
        <v>1</v>
      </c>
      <c r="EA323" s="400">
        <f t="shared" si="351"/>
        <v>0</v>
      </c>
      <c r="EB323" s="402">
        <f t="shared" si="352"/>
        <v>0</v>
      </c>
      <c r="EC323" s="19">
        <f t="shared" si="353"/>
        <v>0</v>
      </c>
      <c r="ED323" s="19">
        <f t="shared" si="354"/>
        <v>1</v>
      </c>
      <c r="EE323" s="19">
        <f t="shared" si="355"/>
        <v>0</v>
      </c>
      <c r="EF323" s="402">
        <f t="shared" si="356"/>
        <v>0</v>
      </c>
      <c r="EG323" s="400">
        <f t="shared" si="357"/>
        <v>0</v>
      </c>
      <c r="EH323" s="400">
        <f t="shared" si="358"/>
        <v>1</v>
      </c>
      <c r="EI323" s="402">
        <f t="shared" si="359"/>
        <v>0</v>
      </c>
      <c r="EJ323" s="229">
        <f t="shared" si="360"/>
        <v>2</v>
      </c>
      <c r="EK323" s="398">
        <f t="shared" si="361"/>
        <v>106</v>
      </c>
      <c r="EL323" s="398">
        <f t="shared" si="362"/>
        <v>18</v>
      </c>
      <c r="EM323" s="398">
        <f t="shared" si="363"/>
        <v>23</v>
      </c>
      <c r="EN323" s="398">
        <f t="shared" si="364"/>
        <v>99</v>
      </c>
      <c r="EO323" s="398" t="str">
        <f t="shared" si="365"/>
        <v/>
      </c>
      <c r="EP323" s="398">
        <f t="shared" si="366"/>
        <v>1</v>
      </c>
      <c r="EQ323" s="398">
        <f t="shared" si="367"/>
        <v>591</v>
      </c>
      <c r="ER323" s="398" t="str">
        <f t="shared" si="368"/>
        <v/>
      </c>
      <c r="ES323" s="398" t="str">
        <f t="shared" si="369"/>
        <v/>
      </c>
      <c r="ET323" s="398">
        <f t="shared" si="370"/>
        <v>99</v>
      </c>
      <c r="EU323" s="172">
        <f t="shared" si="371"/>
        <v>101</v>
      </c>
      <c r="EV323" s="57">
        <f t="shared" si="372"/>
        <v>4.6107404153146181</v>
      </c>
      <c r="EW323" s="57">
        <f t="shared" si="373"/>
        <v>0.46035805626598464</v>
      </c>
      <c r="EX323" s="57">
        <f t="shared" si="374"/>
        <v>1.8926146883357335</v>
      </c>
      <c r="EY323" s="57">
        <f t="shared" si="375"/>
        <v>4.940366285742801</v>
      </c>
      <c r="EZ323" s="57" t="str">
        <f t="shared" si="376"/>
        <v/>
      </c>
      <c r="FA323" s="57">
        <f t="shared" si="377"/>
        <v>5.3720118184260007E-2</v>
      </c>
      <c r="FB323" s="57">
        <f t="shared" si="378"/>
        <v>9.6858093878601252</v>
      </c>
      <c r="FC323" s="57" t="str">
        <f t="shared" si="379"/>
        <v/>
      </c>
      <c r="FD323" s="57" t="str">
        <f t="shared" si="380"/>
        <v/>
      </c>
      <c r="FE323" s="57">
        <f t="shared" si="381"/>
        <v>2.0611559545546343</v>
      </c>
      <c r="FF323" s="56">
        <f t="shared" si="382"/>
        <v>2.8488421290158796</v>
      </c>
      <c r="FG323" s="59">
        <f t="shared" si="383"/>
        <v>38.558435360097839</v>
      </c>
      <c r="FH323" s="59">
        <f t="shared" si="384"/>
        <v>3.8498559355181179</v>
      </c>
      <c r="FI323" s="59">
        <f t="shared" si="385"/>
        <v>15.827449508841088</v>
      </c>
      <c r="FJ323" s="59">
        <f t="shared" si="386"/>
        <v>41.31501167389446</v>
      </c>
      <c r="FK323" s="59" t="str">
        <f t="shared" si="387"/>
        <v/>
      </c>
      <c r="FL323" s="59">
        <f t="shared" si="388"/>
        <v>0.44924752164848658</v>
      </c>
      <c r="FM323" s="59">
        <f t="shared" si="389"/>
        <v>66.360216156720455</v>
      </c>
      <c r="FN323" s="59" t="str">
        <f t="shared" si="390"/>
        <v/>
      </c>
      <c r="FO323" s="59" t="str">
        <f t="shared" si="391"/>
        <v/>
      </c>
      <c r="FP323" s="59">
        <f t="shared" si="392"/>
        <v>14.121561678509902</v>
      </c>
      <c r="FQ323" s="66">
        <f t="shared" si="393"/>
        <v>19.51822216476965</v>
      </c>
      <c r="FR323" s="331">
        <f t="shared" si="413"/>
        <v>-9.9346499482457844</v>
      </c>
      <c r="FS323" s="331">
        <f t="shared" si="394"/>
        <v>9.9346499482457844</v>
      </c>
      <c r="FT323" s="400">
        <f t="shared" si="395"/>
        <v>0</v>
      </c>
      <c r="FU323" s="400">
        <f t="shared" si="396"/>
        <v>0</v>
      </c>
      <c r="FV323" s="400">
        <f t="shared" si="397"/>
        <v>1</v>
      </c>
      <c r="FW323" s="402">
        <f t="shared" si="398"/>
        <v>0</v>
      </c>
      <c r="FX323" s="222">
        <f t="shared" si="399"/>
        <v>38.558435360097839</v>
      </c>
      <c r="FY323" s="222">
        <f t="shared" si="400"/>
        <v>41.31501167389446</v>
      </c>
      <c r="FZ323" s="222">
        <f t="shared" si="401"/>
        <v>0</v>
      </c>
      <c r="GA323" s="221">
        <f t="shared" si="402"/>
        <v>0</v>
      </c>
      <c r="GB323" s="222">
        <f t="shared" si="403"/>
        <v>66.360216156720455</v>
      </c>
      <c r="GC323" s="222">
        <f t="shared" si="404"/>
        <v>0</v>
      </c>
      <c r="GD323" s="222">
        <f t="shared" si="405"/>
        <v>0</v>
      </c>
      <c r="GE323" s="222">
        <f t="shared" si="406"/>
        <v>0</v>
      </c>
      <c r="GF323" s="222">
        <f t="shared" si="407"/>
        <v>0</v>
      </c>
      <c r="GG323" s="398">
        <f t="shared" si="408"/>
        <v>0</v>
      </c>
      <c r="GH323" s="399">
        <f t="shared" si="409"/>
        <v>0</v>
      </c>
      <c r="GI323" s="398" t="str">
        <f t="shared" si="410"/>
        <v>Ca-Na</v>
      </c>
      <c r="GJ323" s="398" t="str">
        <f t="shared" si="411"/>
        <v>HCO3</v>
      </c>
    </row>
    <row r="324" spans="1:192">
      <c r="A324" s="402">
        <f t="shared" si="338"/>
        <v>319</v>
      </c>
      <c r="B324" s="383" t="s">
        <v>144</v>
      </c>
      <c r="C324" s="382" t="s">
        <v>668</v>
      </c>
      <c r="D324" s="382"/>
      <c r="E324" s="382"/>
      <c r="F324" s="435">
        <v>3481120</v>
      </c>
      <c r="G324" s="435">
        <v>5560125</v>
      </c>
      <c r="H324" s="434">
        <f t="shared" si="339"/>
        <v>481053.12200000003</v>
      </c>
      <c r="I324" s="434">
        <f t="shared" si="340"/>
        <v>5558340.7400000002</v>
      </c>
      <c r="J324" s="435">
        <v>114</v>
      </c>
      <c r="K324" s="377" t="s">
        <v>1356</v>
      </c>
      <c r="L324" s="407">
        <v>8</v>
      </c>
      <c r="M324" s="378"/>
      <c r="O324" s="407"/>
      <c r="P324" s="407"/>
      <c r="Q324" s="382" t="s">
        <v>2855</v>
      </c>
      <c r="R324" s="383" t="s">
        <v>276</v>
      </c>
      <c r="S324" s="382" t="s">
        <v>1347</v>
      </c>
      <c r="T324" s="499" t="str">
        <f t="shared" si="341"/>
        <v>-</v>
      </c>
      <c r="U324" s="499" t="str">
        <f t="shared" si="342"/>
        <v>M</v>
      </c>
      <c r="V324" s="499" t="str">
        <f t="shared" si="343"/>
        <v>-</v>
      </c>
      <c r="W324" s="499" t="str">
        <f t="shared" si="412"/>
        <v>-</v>
      </c>
      <c r="X324" s="529" t="str">
        <f t="shared" si="337"/>
        <v>Ca-Na</v>
      </c>
      <c r="Y324" s="530" t="str">
        <f t="shared" si="420"/>
        <v>HCO3-SO4-Cl</v>
      </c>
      <c r="Z324" s="119"/>
      <c r="AA324" s="377" t="s">
        <v>1467</v>
      </c>
      <c r="AB324" s="405">
        <v>1</v>
      </c>
      <c r="AC324" s="117"/>
      <c r="AD324" s="380" t="s">
        <v>1738</v>
      </c>
      <c r="AE324" s="120"/>
      <c r="AF324" s="379">
        <v>10</v>
      </c>
      <c r="AG324" s="377"/>
      <c r="AH324" s="377"/>
      <c r="AI324" s="379"/>
      <c r="AJ324" s="377"/>
      <c r="AK324" s="377"/>
      <c r="AL324" s="377"/>
      <c r="AM324" s="379"/>
      <c r="AN324" s="117"/>
      <c r="AO324" s="116"/>
      <c r="AP324" s="378"/>
      <c r="AQ324" s="117"/>
      <c r="AR324" s="384">
        <v>1445</v>
      </c>
      <c r="AS324" s="507">
        <f t="shared" si="418"/>
        <v>1424</v>
      </c>
      <c r="AT324" s="520">
        <f t="shared" si="419"/>
        <v>19.621757346988488</v>
      </c>
      <c r="AU324" s="117">
        <v>184</v>
      </c>
      <c r="AV324" s="117">
        <v>44</v>
      </c>
      <c r="AW324" s="116">
        <v>286</v>
      </c>
      <c r="AX324" s="117">
        <v>171</v>
      </c>
      <c r="AY324" s="117">
        <v>234</v>
      </c>
      <c r="AZ324" s="118">
        <v>488</v>
      </c>
      <c r="BA324" s="117"/>
      <c r="BB324" s="117">
        <v>17</v>
      </c>
      <c r="BC324" s="117"/>
      <c r="BD324" s="117"/>
      <c r="BE324" s="117">
        <v>0</v>
      </c>
      <c r="BF324" s="117"/>
      <c r="BG324" s="117"/>
      <c r="BH324" s="117"/>
      <c r="BI324" s="117"/>
      <c r="BJ324" s="117"/>
      <c r="BK324" s="117"/>
      <c r="BL324" s="116"/>
      <c r="BM324" s="117"/>
      <c r="BN324" s="118"/>
      <c r="BO324" s="114"/>
      <c r="BP324" s="114"/>
      <c r="BQ324" s="114"/>
      <c r="BR324" s="114"/>
      <c r="BS324" s="114"/>
      <c r="BT324" s="114"/>
      <c r="BU324" s="114"/>
      <c r="BV324" s="114"/>
      <c r="BW324" s="114"/>
      <c r="BX324" s="114"/>
      <c r="BY324" s="114"/>
      <c r="BZ324" s="114"/>
      <c r="CA324" s="114"/>
      <c r="CB324" s="114"/>
      <c r="CC324" s="114"/>
      <c r="CD324" s="114"/>
      <c r="CE324" s="114"/>
      <c r="CF324" s="247"/>
      <c r="CG324" s="114"/>
      <c r="CH324" s="114"/>
      <c r="CI324" s="114"/>
      <c r="CJ324" s="114"/>
      <c r="CK324" s="114"/>
      <c r="CL324" s="137"/>
      <c r="CM324" s="114"/>
      <c r="CN324" s="114">
        <v>211</v>
      </c>
      <c r="CO324" s="247"/>
      <c r="CP324" s="117"/>
      <c r="CQ324" s="118"/>
      <c r="CR324" s="117"/>
      <c r="CS324" s="117"/>
      <c r="CT324" s="117"/>
      <c r="CU324" s="117"/>
      <c r="CV324" s="117"/>
      <c r="CW324" s="117"/>
      <c r="CX324" s="117"/>
      <c r="CY324" s="117"/>
      <c r="CZ324" s="117"/>
      <c r="DA324" s="118"/>
      <c r="DB324" s="111"/>
      <c r="DC324" s="111"/>
      <c r="DD324" s="121"/>
      <c r="DE324" s="111"/>
      <c r="DF324" s="111"/>
      <c r="DG324" s="111"/>
      <c r="DH324" s="111"/>
      <c r="DI324" s="111"/>
      <c r="DJ324" s="111"/>
      <c r="DK324" s="244"/>
      <c r="DL324" s="244"/>
      <c r="DM324" s="244"/>
      <c r="DN324" s="111"/>
      <c r="DO324" s="121"/>
      <c r="DP324" s="244"/>
      <c r="DQ324" s="241"/>
      <c r="DR324" s="244"/>
      <c r="DS324" s="472"/>
      <c r="DT324" s="402">
        <f t="shared" si="344"/>
        <v>1</v>
      </c>
      <c r="DU324" s="100">
        <f t="shared" si="345"/>
        <v>1</v>
      </c>
      <c r="DV324" s="100">
        <f t="shared" si="346"/>
        <v>0</v>
      </c>
      <c r="DW324" s="100">
        <f t="shared" si="347"/>
        <v>0</v>
      </c>
      <c r="DX324" s="100">
        <f t="shared" si="348"/>
        <v>0</v>
      </c>
      <c r="DY324" s="229">
        <f t="shared" si="349"/>
        <v>0</v>
      </c>
      <c r="DZ324" s="100">
        <f t="shared" si="350"/>
        <v>1</v>
      </c>
      <c r="EA324" s="400">
        <f t="shared" si="351"/>
        <v>0</v>
      </c>
      <c r="EB324" s="402">
        <f t="shared" si="352"/>
        <v>0</v>
      </c>
      <c r="EC324" s="19">
        <f t="shared" si="353"/>
        <v>0</v>
      </c>
      <c r="ED324" s="19">
        <f t="shared" si="354"/>
        <v>1</v>
      </c>
      <c r="EE324" s="19">
        <f t="shared" si="355"/>
        <v>0</v>
      </c>
      <c r="EF324" s="402">
        <f t="shared" si="356"/>
        <v>0</v>
      </c>
      <c r="EG324" s="400">
        <f t="shared" si="357"/>
        <v>1</v>
      </c>
      <c r="EH324" s="400">
        <f t="shared" si="358"/>
        <v>0</v>
      </c>
      <c r="EI324" s="402">
        <f t="shared" si="359"/>
        <v>0</v>
      </c>
      <c r="EJ324" s="229">
        <f t="shared" si="360"/>
        <v>1</v>
      </c>
      <c r="EK324" s="398">
        <f t="shared" si="361"/>
        <v>184</v>
      </c>
      <c r="EL324" s="398">
        <f t="shared" si="362"/>
        <v>17</v>
      </c>
      <c r="EM324" s="398">
        <f t="shared" si="363"/>
        <v>44</v>
      </c>
      <c r="EN324" s="398">
        <f t="shared" si="364"/>
        <v>286</v>
      </c>
      <c r="EO324" s="398" t="str">
        <f t="shared" si="365"/>
        <v/>
      </c>
      <c r="EP324" s="398">
        <f t="shared" si="366"/>
        <v>0</v>
      </c>
      <c r="EQ324" s="398">
        <f t="shared" si="367"/>
        <v>488</v>
      </c>
      <c r="ER324" s="398" t="str">
        <f t="shared" si="368"/>
        <v/>
      </c>
      <c r="ES324" s="398" t="str">
        <f t="shared" si="369"/>
        <v/>
      </c>
      <c r="ET324" s="398">
        <f t="shared" si="370"/>
        <v>234</v>
      </c>
      <c r="EU324" s="172">
        <f t="shared" si="371"/>
        <v>171</v>
      </c>
      <c r="EV324" s="57">
        <f t="shared" si="372"/>
        <v>8.0035494001687706</v>
      </c>
      <c r="EW324" s="57">
        <f t="shared" si="373"/>
        <v>0.43478260869565216</v>
      </c>
      <c r="EX324" s="57">
        <f t="shared" si="374"/>
        <v>3.6206541863814032</v>
      </c>
      <c r="EY324" s="57">
        <f t="shared" si="375"/>
        <v>14.272169269923648</v>
      </c>
      <c r="EZ324" s="57" t="str">
        <f t="shared" si="376"/>
        <v/>
      </c>
      <c r="FA324" s="57">
        <f t="shared" si="377"/>
        <v>0</v>
      </c>
      <c r="FB324" s="57">
        <f t="shared" si="378"/>
        <v>7.9977580055427087</v>
      </c>
      <c r="FC324" s="57" t="str">
        <f t="shared" si="379"/>
        <v/>
      </c>
      <c r="FD324" s="57" t="str">
        <f t="shared" si="380"/>
        <v/>
      </c>
      <c r="FE324" s="57">
        <f t="shared" si="381"/>
        <v>4.8718231653109534</v>
      </c>
      <c r="FF324" s="56">
        <f t="shared" si="382"/>
        <v>4.8232871689278758</v>
      </c>
      <c r="FG324" s="59">
        <f t="shared" si="383"/>
        <v>30.395739415065805</v>
      </c>
      <c r="FH324" s="59">
        <f t="shared" si="384"/>
        <v>1.6512097589897916</v>
      </c>
      <c r="FI324" s="59">
        <f t="shared" si="385"/>
        <v>13.750456910904498</v>
      </c>
      <c r="FJ324" s="59">
        <f t="shared" si="386"/>
        <v>54.202593915039913</v>
      </c>
      <c r="FK324" s="59" t="str">
        <f t="shared" si="387"/>
        <v/>
      </c>
      <c r="FL324" s="59">
        <f t="shared" si="388"/>
        <v>0</v>
      </c>
      <c r="FM324" s="59">
        <f t="shared" si="389"/>
        <v>45.203286725195071</v>
      </c>
      <c r="FN324" s="59" t="str">
        <f t="shared" si="390"/>
        <v/>
      </c>
      <c r="FO324" s="59" t="str">
        <f t="shared" si="391"/>
        <v/>
      </c>
      <c r="FP324" s="59">
        <f t="shared" si="392"/>
        <v>27.535519237188353</v>
      </c>
      <c r="FQ324" s="66">
        <f t="shared" si="393"/>
        <v>27.261194037616583</v>
      </c>
      <c r="FR324" s="331">
        <f t="shared" si="413"/>
        <v>19.621757346988488</v>
      </c>
      <c r="FS324" s="331">
        <f t="shared" si="394"/>
        <v>19.621757346988488</v>
      </c>
      <c r="FT324" s="400">
        <f t="shared" si="395"/>
        <v>0</v>
      </c>
      <c r="FU324" s="400">
        <f t="shared" si="396"/>
        <v>0</v>
      </c>
      <c r="FV324" s="400">
        <f t="shared" si="397"/>
        <v>0</v>
      </c>
      <c r="FW324" s="402">
        <f t="shared" si="398"/>
        <v>1</v>
      </c>
      <c r="FX324" s="222">
        <f t="shared" si="399"/>
        <v>30.395739415065805</v>
      </c>
      <c r="FY324" s="222">
        <f t="shared" si="400"/>
        <v>54.202593915039913</v>
      </c>
      <c r="FZ324" s="222">
        <f t="shared" si="401"/>
        <v>0</v>
      </c>
      <c r="GA324" s="221">
        <f t="shared" si="402"/>
        <v>27.261194037616583</v>
      </c>
      <c r="GB324" s="222">
        <f t="shared" si="403"/>
        <v>45.203286725195071</v>
      </c>
      <c r="GC324" s="222">
        <f t="shared" si="404"/>
        <v>27.535519237188353</v>
      </c>
      <c r="GD324" s="222">
        <f t="shared" si="405"/>
        <v>0</v>
      </c>
      <c r="GE324" s="222">
        <f t="shared" si="406"/>
        <v>0</v>
      </c>
      <c r="GF324" s="222">
        <f t="shared" si="407"/>
        <v>0</v>
      </c>
      <c r="GG324" s="398">
        <f t="shared" si="408"/>
        <v>0</v>
      </c>
      <c r="GH324" s="399">
        <f t="shared" si="409"/>
        <v>0</v>
      </c>
      <c r="GI324" s="398" t="str">
        <f t="shared" si="410"/>
        <v>Ca-Na</v>
      </c>
      <c r="GJ324" s="398" t="str">
        <f t="shared" si="411"/>
        <v>HCO3-SO4-Cl</v>
      </c>
    </row>
    <row r="325" spans="1:192">
      <c r="A325" s="402">
        <f t="shared" si="338"/>
        <v>320</v>
      </c>
      <c r="B325" s="383" t="s">
        <v>144</v>
      </c>
      <c r="C325" s="383" t="s">
        <v>198</v>
      </c>
      <c r="D325" s="383"/>
      <c r="E325" s="383"/>
      <c r="F325" s="394">
        <v>3481770</v>
      </c>
      <c r="G325" s="394">
        <v>5560920</v>
      </c>
      <c r="H325" s="223">
        <f t="shared" si="339"/>
        <v>481702.86200000002</v>
      </c>
      <c r="I325" s="223">
        <f t="shared" si="340"/>
        <v>5559135.4220000003</v>
      </c>
      <c r="J325" s="394">
        <v>107</v>
      </c>
      <c r="K325" s="115" t="s">
        <v>1355</v>
      </c>
      <c r="L325" s="407">
        <v>10.3</v>
      </c>
      <c r="M325" s="407"/>
      <c r="O325" s="407">
        <v>102.4</v>
      </c>
      <c r="P325" s="407"/>
      <c r="Q325" s="382" t="s">
        <v>2855</v>
      </c>
      <c r="R325" s="383" t="s">
        <v>276</v>
      </c>
      <c r="S325" s="382" t="s">
        <v>1347</v>
      </c>
      <c r="T325" s="499" t="str">
        <f t="shared" si="341"/>
        <v>-</v>
      </c>
      <c r="U325" s="499" t="str">
        <f t="shared" si="342"/>
        <v>M</v>
      </c>
      <c r="V325" s="499" t="str">
        <f t="shared" si="343"/>
        <v>-</v>
      </c>
      <c r="W325" s="499" t="str">
        <f t="shared" si="412"/>
        <v>A</v>
      </c>
      <c r="X325" s="529" t="str">
        <f t="shared" ref="X325:X342" si="421">GI325</f>
        <v>Na-Ca-Mg</v>
      </c>
      <c r="Y325" s="530" t="str">
        <f t="shared" si="420"/>
        <v>HCO3-Cl</v>
      </c>
      <c r="Z325" s="406"/>
      <c r="AA325" s="115" t="s">
        <v>1638</v>
      </c>
      <c r="AB325" s="102">
        <v>1</v>
      </c>
      <c r="AC325" s="383" t="s">
        <v>917</v>
      </c>
      <c r="AD325" s="384" t="s">
        <v>1739</v>
      </c>
      <c r="AE325" s="125" t="s">
        <v>1503</v>
      </c>
      <c r="AF325" s="236">
        <v>10</v>
      </c>
      <c r="AG325" s="115"/>
      <c r="AH325" s="115"/>
      <c r="AI325" s="236"/>
      <c r="AJ325" s="115"/>
      <c r="AK325" s="115"/>
      <c r="AL325" s="115"/>
      <c r="AM325" s="236"/>
      <c r="AN325" s="384"/>
      <c r="AO325" s="381"/>
      <c r="AP325" s="407"/>
      <c r="AQ325" s="384"/>
      <c r="AR325" s="384"/>
      <c r="AS325" s="507">
        <f t="shared" si="418"/>
        <v>1477.4</v>
      </c>
      <c r="AT325" s="509">
        <f t="shared" si="419"/>
        <v>0.38622266112097942</v>
      </c>
      <c r="AU325" s="384">
        <v>180</v>
      </c>
      <c r="AV325" s="384">
        <v>70</v>
      </c>
      <c r="AW325" s="381">
        <v>138</v>
      </c>
      <c r="AX325" s="384">
        <v>208</v>
      </c>
      <c r="AY325" s="384">
        <v>125</v>
      </c>
      <c r="AZ325" s="120">
        <v>740.9</v>
      </c>
      <c r="BA325" s="384"/>
      <c r="BB325" s="384"/>
      <c r="BC325" s="384"/>
      <c r="BD325" s="384"/>
      <c r="BE325" s="384">
        <v>5.5</v>
      </c>
      <c r="BF325" s="384"/>
      <c r="BG325" s="384"/>
      <c r="BH325" s="384"/>
      <c r="BI325" s="384"/>
      <c r="BJ325" s="384"/>
      <c r="BK325" s="384"/>
      <c r="BL325" s="381"/>
      <c r="BM325" s="384">
        <v>10</v>
      </c>
      <c r="BN325" s="120"/>
      <c r="BO325" s="147"/>
      <c r="BP325" s="147"/>
      <c r="BQ325" s="147"/>
      <c r="BR325" s="147"/>
      <c r="BS325" s="147"/>
      <c r="BT325" s="147"/>
      <c r="BU325" s="147"/>
      <c r="BV325" s="147"/>
      <c r="BW325" s="147"/>
      <c r="BX325" s="147"/>
      <c r="BY325" s="147"/>
      <c r="BZ325" s="147"/>
      <c r="CA325" s="147"/>
      <c r="CB325" s="147"/>
      <c r="CC325" s="147"/>
      <c r="CD325" s="147"/>
      <c r="CE325" s="147"/>
      <c r="CF325" s="145"/>
      <c r="CG325" s="147"/>
      <c r="CH325" s="147"/>
      <c r="CI325" s="147"/>
      <c r="CJ325" s="147"/>
      <c r="CK325" s="147"/>
      <c r="CL325" s="148"/>
      <c r="CM325" s="147"/>
      <c r="CN325" s="147">
        <v>2089</v>
      </c>
      <c r="CO325" s="145"/>
      <c r="CP325" s="384"/>
      <c r="CQ325" s="120"/>
      <c r="CR325" s="384"/>
      <c r="CS325" s="384"/>
      <c r="CT325" s="384"/>
      <c r="CU325" s="384"/>
      <c r="CV325" s="384"/>
      <c r="CW325" s="384"/>
      <c r="CX325" s="384"/>
      <c r="CY325" s="384"/>
      <c r="CZ325" s="384"/>
      <c r="DA325" s="120"/>
      <c r="DB325" s="420"/>
      <c r="DC325" s="420"/>
      <c r="DD325" s="110"/>
      <c r="DE325" s="420"/>
      <c r="DF325" s="420"/>
      <c r="DG325" s="420"/>
      <c r="DH325" s="420"/>
      <c r="DI325" s="420"/>
      <c r="DJ325" s="420"/>
      <c r="DK325" s="180"/>
      <c r="DL325" s="180"/>
      <c r="DM325" s="180"/>
      <c r="DN325" s="420"/>
      <c r="DO325" s="110"/>
      <c r="DP325" s="180"/>
      <c r="DQ325" s="182"/>
      <c r="DR325" s="180"/>
      <c r="DS325" s="181"/>
      <c r="DT325" s="402">
        <f t="shared" si="344"/>
        <v>1</v>
      </c>
      <c r="DU325" s="100">
        <f t="shared" si="345"/>
        <v>0</v>
      </c>
      <c r="DV325" s="100">
        <f t="shared" si="346"/>
        <v>1</v>
      </c>
      <c r="DW325" s="100">
        <f t="shared" si="347"/>
        <v>0</v>
      </c>
      <c r="DX325" s="100">
        <f t="shared" si="348"/>
        <v>0</v>
      </c>
      <c r="DY325" s="229">
        <f t="shared" si="349"/>
        <v>0</v>
      </c>
      <c r="DZ325" s="100">
        <f t="shared" si="350"/>
        <v>1</v>
      </c>
      <c r="EA325" s="400">
        <f t="shared" si="351"/>
        <v>0</v>
      </c>
      <c r="EB325" s="402">
        <f t="shared" si="352"/>
        <v>0</v>
      </c>
      <c r="EC325" s="19">
        <f t="shared" si="353"/>
        <v>0</v>
      </c>
      <c r="ED325" s="19">
        <f t="shared" si="354"/>
        <v>1</v>
      </c>
      <c r="EE325" s="19">
        <f t="shared" si="355"/>
        <v>0</v>
      </c>
      <c r="EF325" s="402">
        <f t="shared" si="356"/>
        <v>0</v>
      </c>
      <c r="EG325" s="400">
        <f t="shared" si="357"/>
        <v>0</v>
      </c>
      <c r="EH325" s="400">
        <f t="shared" si="358"/>
        <v>1</v>
      </c>
      <c r="EI325" s="402">
        <f t="shared" si="359"/>
        <v>0</v>
      </c>
      <c r="EJ325" s="229">
        <f t="shared" si="360"/>
        <v>2</v>
      </c>
      <c r="EK325" s="398">
        <f t="shared" si="361"/>
        <v>180</v>
      </c>
      <c r="EL325" s="398" t="str">
        <f t="shared" si="362"/>
        <v/>
      </c>
      <c r="EM325" s="398">
        <f t="shared" si="363"/>
        <v>70</v>
      </c>
      <c r="EN325" s="398">
        <f t="shared" si="364"/>
        <v>138</v>
      </c>
      <c r="EO325" s="398" t="str">
        <f t="shared" si="365"/>
        <v/>
      </c>
      <c r="EP325" s="398">
        <f t="shared" si="366"/>
        <v>5.5</v>
      </c>
      <c r="EQ325" s="398">
        <f t="shared" si="367"/>
        <v>740.9</v>
      </c>
      <c r="ER325" s="398" t="str">
        <f t="shared" si="368"/>
        <v/>
      </c>
      <c r="ES325" s="398" t="str">
        <f t="shared" si="369"/>
        <v/>
      </c>
      <c r="ET325" s="398">
        <f t="shared" si="370"/>
        <v>125</v>
      </c>
      <c r="EU325" s="172">
        <f t="shared" si="371"/>
        <v>208</v>
      </c>
      <c r="EV325" s="57">
        <f t="shared" si="372"/>
        <v>7.829559195817275</v>
      </c>
      <c r="EW325" s="57" t="str">
        <f t="shared" si="373"/>
        <v/>
      </c>
      <c r="EX325" s="57">
        <f t="shared" si="374"/>
        <v>5.7601316601522328</v>
      </c>
      <c r="EY325" s="57">
        <f t="shared" si="375"/>
        <v>6.8865711861869352</v>
      </c>
      <c r="EZ325" s="57" t="str">
        <f t="shared" si="376"/>
        <v/>
      </c>
      <c r="FA325" s="57">
        <f t="shared" si="377"/>
        <v>0.29546065001343003</v>
      </c>
      <c r="FB325" s="57">
        <f t="shared" si="378"/>
        <v>12.142497758824986</v>
      </c>
      <c r="FC325" s="57" t="str">
        <f t="shared" si="379"/>
        <v/>
      </c>
      <c r="FD325" s="57" t="str">
        <f t="shared" si="380"/>
        <v/>
      </c>
      <c r="FE325" s="57">
        <f t="shared" si="381"/>
        <v>2.6024696395891844</v>
      </c>
      <c r="FF325" s="56">
        <f t="shared" si="382"/>
        <v>5.8669224043099302</v>
      </c>
      <c r="FG325" s="59">
        <f t="shared" si="383"/>
        <v>37.693355105153181</v>
      </c>
      <c r="FH325" s="59" t="str">
        <f t="shared" si="384"/>
        <v/>
      </c>
      <c r="FI325" s="59">
        <f t="shared" si="385"/>
        <v>27.730640089488467</v>
      </c>
      <c r="FJ325" s="59">
        <f t="shared" si="386"/>
        <v>33.153587154246495</v>
      </c>
      <c r="FK325" s="59" t="str">
        <f t="shared" si="387"/>
        <v/>
      </c>
      <c r="FL325" s="59">
        <f t="shared" si="388"/>
        <v>1.4224176511118509</v>
      </c>
      <c r="FM325" s="59">
        <f t="shared" si="389"/>
        <v>58.910162411309877</v>
      </c>
      <c r="FN325" s="59" t="str">
        <f t="shared" si="390"/>
        <v/>
      </c>
      <c r="FO325" s="59" t="str">
        <f t="shared" si="391"/>
        <v/>
      </c>
      <c r="FP325" s="59">
        <f t="shared" si="392"/>
        <v>12.626060320025765</v>
      </c>
      <c r="FQ325" s="66">
        <f t="shared" si="393"/>
        <v>28.463777268664366</v>
      </c>
      <c r="FR325" s="331">
        <f t="shared" si="413"/>
        <v>0.38622266112097942</v>
      </c>
      <c r="FS325" s="331">
        <f t="shared" si="394"/>
        <v>0.38622266112097942</v>
      </c>
      <c r="FT325" s="400">
        <f t="shared" si="395"/>
        <v>0</v>
      </c>
      <c r="FU325" s="400">
        <f t="shared" si="396"/>
        <v>1</v>
      </c>
      <c r="FV325" s="400">
        <f t="shared" si="397"/>
        <v>0</v>
      </c>
      <c r="FW325" s="402">
        <f t="shared" si="398"/>
        <v>0</v>
      </c>
      <c r="FX325" s="222">
        <f t="shared" si="399"/>
        <v>37.693355105153181</v>
      </c>
      <c r="FY325" s="222">
        <f t="shared" si="400"/>
        <v>33.153587154246495</v>
      </c>
      <c r="FZ325" s="222">
        <f t="shared" si="401"/>
        <v>27.730640089488467</v>
      </c>
      <c r="GA325" s="221">
        <f t="shared" si="402"/>
        <v>28.463777268664366</v>
      </c>
      <c r="GB325" s="222">
        <f t="shared" si="403"/>
        <v>58.910162411309877</v>
      </c>
      <c r="GC325" s="222">
        <f t="shared" si="404"/>
        <v>0</v>
      </c>
      <c r="GD325" s="222">
        <f t="shared" si="405"/>
        <v>0</v>
      </c>
      <c r="GE325" s="222">
        <f t="shared" si="406"/>
        <v>0</v>
      </c>
      <c r="GF325" s="222">
        <f t="shared" si="407"/>
        <v>0</v>
      </c>
      <c r="GG325" s="398">
        <f t="shared" si="408"/>
        <v>0</v>
      </c>
      <c r="GH325" s="399">
        <f t="shared" si="409"/>
        <v>0</v>
      </c>
      <c r="GI325" s="398" t="str">
        <f t="shared" si="410"/>
        <v>Na-Ca-Mg</v>
      </c>
      <c r="GJ325" s="398" t="str">
        <f t="shared" si="411"/>
        <v>HCO3-Cl</v>
      </c>
    </row>
    <row r="326" spans="1:192">
      <c r="A326" s="402">
        <f t="shared" ref="A326:A342" si="422">A325+1</f>
        <v>321</v>
      </c>
      <c r="B326" s="383" t="s">
        <v>144</v>
      </c>
      <c r="C326" s="382" t="s">
        <v>631</v>
      </c>
      <c r="D326" s="382"/>
      <c r="E326" s="382"/>
      <c r="F326" s="433">
        <v>3481700</v>
      </c>
      <c r="G326" s="433">
        <v>5560980</v>
      </c>
      <c r="H326" s="434">
        <f t="shared" ref="H326:H342" si="423">(MOD(F326,1000000)*0.9996)+125.57</f>
        <v>481632.89</v>
      </c>
      <c r="I326" s="434">
        <f t="shared" ref="I326:I342" si="424">G326*0.9996+439.79</f>
        <v>5559195.398</v>
      </c>
      <c r="J326" s="433">
        <v>110</v>
      </c>
      <c r="K326" s="377" t="s">
        <v>1356</v>
      </c>
      <c r="L326" s="407">
        <v>32</v>
      </c>
      <c r="M326" s="378"/>
      <c r="O326" s="407"/>
      <c r="P326" s="407"/>
      <c r="Q326" s="382" t="s">
        <v>2855</v>
      </c>
      <c r="R326" s="383" t="s">
        <v>276</v>
      </c>
      <c r="S326" s="382" t="s">
        <v>1347</v>
      </c>
      <c r="T326" s="499" t="str">
        <f t="shared" ref="T326:T342" si="425">IF(EA326=1,"T","-")</f>
        <v>-</v>
      </c>
      <c r="U326" s="499" t="str">
        <f t="shared" ref="U326:U342" si="426">IF(ED326=1,"M","-")</f>
        <v>M</v>
      </c>
      <c r="V326" s="499" t="str">
        <f t="shared" ref="V326:V342" si="427">IF(EE326=1,"B","-")</f>
        <v>-</v>
      </c>
      <c r="W326" s="499" t="str">
        <f t="shared" si="412"/>
        <v>-</v>
      </c>
      <c r="X326" s="529" t="str">
        <f t="shared" si="421"/>
        <v>Ca-Mg-Na</v>
      </c>
      <c r="Y326" s="530" t="str">
        <f t="shared" si="420"/>
        <v>HCO3-Cl</v>
      </c>
      <c r="Z326" s="119"/>
      <c r="AA326" s="377" t="s">
        <v>1467</v>
      </c>
      <c r="AB326" s="405">
        <v>1</v>
      </c>
      <c r="AC326" s="117"/>
      <c r="AD326" s="380" t="s">
        <v>1723</v>
      </c>
      <c r="AE326" s="120"/>
      <c r="AF326" s="379">
        <v>7</v>
      </c>
      <c r="AG326" s="377"/>
      <c r="AH326" s="377"/>
      <c r="AI326" s="379"/>
      <c r="AJ326" s="377"/>
      <c r="AK326" s="377"/>
      <c r="AL326" s="377"/>
      <c r="AM326" s="379"/>
      <c r="AN326" s="117"/>
      <c r="AO326" s="116"/>
      <c r="AP326" s="378"/>
      <c r="AQ326" s="117"/>
      <c r="AR326" s="384">
        <v>1206</v>
      </c>
      <c r="AS326" s="507">
        <f t="shared" si="418"/>
        <v>1305</v>
      </c>
      <c r="AT326" s="509">
        <f t="shared" si="419"/>
        <v>-0.39832525765852811</v>
      </c>
      <c r="AU326" s="117">
        <v>90</v>
      </c>
      <c r="AV326" s="117">
        <v>69</v>
      </c>
      <c r="AW326" s="116">
        <v>188</v>
      </c>
      <c r="AX326" s="117">
        <v>276</v>
      </c>
      <c r="AY326" s="117">
        <v>37</v>
      </c>
      <c r="AZ326" s="118">
        <v>645</v>
      </c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6"/>
      <c r="BM326" s="117"/>
      <c r="BN326" s="118"/>
      <c r="BO326" s="114"/>
      <c r="BP326" s="114"/>
      <c r="BQ326" s="114"/>
      <c r="BR326" s="114"/>
      <c r="BS326" s="114"/>
      <c r="BT326" s="114"/>
      <c r="BU326" s="114"/>
      <c r="BV326" s="114"/>
      <c r="BW326" s="114"/>
      <c r="BX326" s="114"/>
      <c r="BY326" s="114"/>
      <c r="BZ326" s="114"/>
      <c r="CA326" s="114"/>
      <c r="CB326" s="114"/>
      <c r="CC326" s="114"/>
      <c r="CD326" s="114"/>
      <c r="CE326" s="114"/>
      <c r="CF326" s="247"/>
      <c r="CG326" s="114"/>
      <c r="CH326" s="114"/>
      <c r="CI326" s="114"/>
      <c r="CJ326" s="114"/>
      <c r="CK326" s="114"/>
      <c r="CL326" s="137"/>
      <c r="CM326" s="114"/>
      <c r="CN326" s="143" t="s">
        <v>3116</v>
      </c>
      <c r="CO326" s="247"/>
      <c r="CP326" s="117"/>
      <c r="CQ326" s="118"/>
      <c r="CR326" s="117"/>
      <c r="CS326" s="117"/>
      <c r="CT326" s="117"/>
      <c r="CU326" s="117"/>
      <c r="CV326" s="117"/>
      <c r="CW326" s="117"/>
      <c r="CX326" s="117"/>
      <c r="CY326" s="117"/>
      <c r="CZ326" s="117"/>
      <c r="DA326" s="118"/>
      <c r="DB326" s="111"/>
      <c r="DC326" s="111"/>
      <c r="DD326" s="121"/>
      <c r="DE326" s="111"/>
      <c r="DF326" s="111"/>
      <c r="DG326" s="111"/>
      <c r="DH326" s="111"/>
      <c r="DI326" s="111"/>
      <c r="DJ326" s="111"/>
      <c r="DK326" s="244"/>
      <c r="DL326" s="244"/>
      <c r="DM326" s="244"/>
      <c r="DN326" s="111"/>
      <c r="DO326" s="121"/>
      <c r="DP326" s="244"/>
      <c r="DQ326" s="241"/>
      <c r="DR326" s="244"/>
      <c r="DS326" s="472"/>
      <c r="DT326" s="402">
        <f t="shared" ref="DT326:DT342" si="428">IF(AB326=1,1,0)</f>
        <v>1</v>
      </c>
      <c r="DU326" s="100">
        <f t="shared" ref="DU326:DU342" si="429">IF(L326&lt;10,1,IF(L326=10,1,0))</f>
        <v>0</v>
      </c>
      <c r="DV326" s="100">
        <f t="shared" ref="DV326:DV342" si="430">IF(DU326=1,0,IF(L326&lt;100,1,IF(L326=100,1,0)))</f>
        <v>1</v>
      </c>
      <c r="DW326" s="100">
        <f t="shared" ref="DW326:DW342" si="431">IF(DU326+DV326=1,0,IF(L326&lt;400,1,IF(L326=400,1,0)))</f>
        <v>0</v>
      </c>
      <c r="DX326" s="100">
        <f t="shared" ref="DX326:DX342" si="432">IF(DU326+DV326+DW326=1,0,IF(L326&lt;10000,1,0))</f>
        <v>0</v>
      </c>
      <c r="DY326" s="229">
        <f t="shared" ref="DY326:DY342" si="433">IF(DU326+DV326+DW326+DX326=1,0,1)</f>
        <v>0</v>
      </c>
      <c r="DZ326" s="100">
        <f t="shared" ref="DZ326:DZ342" si="434">IF(AF326&lt;20,1,IF(AF326=20,1,0))</f>
        <v>1</v>
      </c>
      <c r="EA326" s="400">
        <f t="shared" ref="EA326:EA342" si="435">IF(DZ326=1,0,IF(AF326&lt;100,1,0))</f>
        <v>0</v>
      </c>
      <c r="EB326" s="402">
        <f t="shared" ref="EB326:EB342" si="436">IF(DZ326+EA326=1,0,1)</f>
        <v>0</v>
      </c>
      <c r="EC326" s="19">
        <f t="shared" ref="EC326:EC342" si="437">IF(EE326+ED326=1,0,IF(AS326&gt;0,1,0))</f>
        <v>0</v>
      </c>
      <c r="ED326" s="19">
        <f t="shared" ref="ED326:ED342" si="438">IF(EE326=1,0,IF(AS326&gt;1000,1,IF(AS326=1000,1,0)))</f>
        <v>1</v>
      </c>
      <c r="EE326" s="19">
        <f t="shared" ref="EE326:EE342" si="439">IF(AU326+AX326&gt;14000,1,IF(AU326+AX326=14000,1,0))</f>
        <v>0</v>
      </c>
      <c r="EF326" s="402">
        <f t="shared" ref="EF326:EF342" si="440">IF(EE326+ED326+EC326=1,0,1)</f>
        <v>0</v>
      </c>
      <c r="EG326" s="400">
        <f t="shared" ref="EG326:EG342" si="441">IF(CN326&lt;1000,1,0)</f>
        <v>0</v>
      </c>
      <c r="EH326" s="400">
        <f t="shared" ref="EH326:EH342" si="442">IF(EG326=1,0,IF(CN326&lt;100000,1,0))</f>
        <v>0</v>
      </c>
      <c r="EI326" s="402">
        <f t="shared" ref="EI326:EI342" si="443">IF(EG326+EH326=1,0,1)</f>
        <v>1</v>
      </c>
      <c r="EJ326" s="229">
        <f t="shared" ref="EJ326:EJ342" si="444">SUM(DW326:DX326,EA326,EE326,ED326,EH326)</f>
        <v>1</v>
      </c>
      <c r="EK326" s="398">
        <f t="shared" ref="EK326:EK342" si="445">IF(ISNUMBER(AU326),AU326,"")</f>
        <v>90</v>
      </c>
      <c r="EL326" s="398" t="str">
        <f t="shared" ref="EL326:EL342" si="446">IF(ISNUMBER(BB326),BB326,"")</f>
        <v/>
      </c>
      <c r="EM326" s="398">
        <f t="shared" ref="EM326:EM342" si="447">IF(ISNUMBER(AV326),AV326,"")</f>
        <v>69</v>
      </c>
      <c r="EN326" s="398">
        <f t="shared" ref="EN326:EN342" si="448">IF(ISNUMBER(AW326),AW326,"")</f>
        <v>188</v>
      </c>
      <c r="EO326" s="398" t="str">
        <f t="shared" ref="EO326:EO342" si="449">IF(ISNUMBER(BF326),BF326,"")</f>
        <v/>
      </c>
      <c r="EP326" s="398" t="str">
        <f t="shared" ref="EP326:EP342" si="450">IF(ISNUMBER(BE326),BE326,"")</f>
        <v/>
      </c>
      <c r="EQ326" s="398">
        <f t="shared" ref="EQ326:EQ342" si="451">IF(ISNUMBER(AZ326),AZ326,"")</f>
        <v>645</v>
      </c>
      <c r="ER326" s="398" t="str">
        <f t="shared" ref="ER326:ER342" si="452">IF(ISNUMBER(BL326),BL326,"")</f>
        <v/>
      </c>
      <c r="ES326" s="398" t="str">
        <f t="shared" ref="ES326:ES342" si="453">IF(ISNUMBER(BJ326),BJ326,"")</f>
        <v/>
      </c>
      <c r="ET326" s="398">
        <f t="shared" ref="ET326:ET342" si="454">IF(ISNUMBER(AY326),AY326,"")</f>
        <v>37</v>
      </c>
      <c r="EU326" s="172">
        <f t="shared" ref="EU326:EU342" si="455">IF(ISNUMBER(AX326),AX326,"")</f>
        <v>276</v>
      </c>
      <c r="EV326" s="57">
        <f t="shared" ref="EV326:EV342" si="456">IF(ISNUMBER(EK326),EK326*EV$4,"")</f>
        <v>3.9147795979086375</v>
      </c>
      <c r="EW326" s="57" t="str">
        <f t="shared" ref="EW326:EW342" si="457">IF(ISNUMBER(EL326),EL326*EW$4,"")</f>
        <v/>
      </c>
      <c r="EX326" s="57">
        <f t="shared" ref="EX326:EX342" si="458">IF(ISNUMBER(EM326),EM326*EX$4,"")</f>
        <v>5.6778440650072008</v>
      </c>
      <c r="EY326" s="57">
        <f t="shared" ref="EY326:EY342" si="459">IF(ISNUMBER(EN326),EN326*EY$4,"")</f>
        <v>9.3817056739358247</v>
      </c>
      <c r="EZ326" s="57" t="str">
        <f t="shared" ref="EZ326:EZ342" si="460">IF(ISNUMBER(EO326),EO326*EZ$4,"")</f>
        <v/>
      </c>
      <c r="FA326" s="57" t="str">
        <f t="shared" ref="FA326:FA342" si="461">IF(ISNUMBER(EP326),EP326*FA$4,"")</f>
        <v/>
      </c>
      <c r="FB326" s="57">
        <f t="shared" ref="FB326:FB342" si="462">IF(ISNUMBER(EQ326),EQ326*FB$4,"")</f>
        <v>10.570807199948867</v>
      </c>
      <c r="FC326" s="57" t="str">
        <f t="shared" ref="FC326:FC342" si="463">IF(ISNUMBER(ER326),ER326*FC$4,"")</f>
        <v/>
      </c>
      <c r="FD326" s="57" t="str">
        <f t="shared" ref="FD326:FD342" si="464">IF(ISNUMBER(ES326),ES326*FD$4,"")</f>
        <v/>
      </c>
      <c r="FE326" s="57">
        <f t="shared" ref="FE326:FE342" si="465">IF(ISNUMBER(ET326),ET326*FE$4,"")</f>
        <v>0.77033101331839859</v>
      </c>
      <c r="FF326" s="56">
        <f t="shared" ref="FF326:FF342" si="466">IF(ISNUMBER(EU326),EU326*FF$4,"")</f>
        <v>7.7849547287958698</v>
      </c>
      <c r="FG326" s="59">
        <f t="shared" ref="FG326:FG342" si="467">IF(ISNUMBER(EV326),EV326/SUM($EV326:$FA326)*100,"")</f>
        <v>20.631978756189344</v>
      </c>
      <c r="FH326" s="59" t="str">
        <f t="shared" ref="FH326:FH342" si="468">IF(ISNUMBER(EW326),EW326/SUM($EV326:$FA326)*100,"")</f>
        <v/>
      </c>
      <c r="FI326" s="59">
        <f t="shared" ref="FI326:FI342" si="469">IF(ISNUMBER(EX326),EX326/SUM($EV326:$FA326)*100,"")</f>
        <v>29.923819515347912</v>
      </c>
      <c r="FJ326" s="59">
        <f t="shared" ref="FJ326:FJ342" si="470">IF(ISNUMBER(EY326),EY326/SUM($EV326:$FA326)*100,"")</f>
        <v>49.444201728462758</v>
      </c>
      <c r="FK326" s="59" t="str">
        <f t="shared" ref="FK326:FK342" si="471">IF(ISNUMBER(EZ326),EZ326/SUM($EV326:$FA326)*100,"")</f>
        <v/>
      </c>
      <c r="FL326" s="59" t="str">
        <f t="shared" ref="FL326:FL342" si="472">IF(ISNUMBER(FA326),FA326/SUM($EV326:$FA326)*100,"")</f>
        <v/>
      </c>
      <c r="FM326" s="59">
        <f t="shared" ref="FM326:FM342" si="473">IF(ISNUMBER(FB326),FB326/SUM($FB326:$FF326)*100,"")</f>
        <v>55.269036033496299</v>
      </c>
      <c r="FN326" s="59" t="str">
        <f t="shared" ref="FN326:FN342" si="474">IF(ISNUMBER(FC326),FC326/SUM($FB326:$FF326)*100,"")</f>
        <v/>
      </c>
      <c r="FO326" s="59" t="str">
        <f t="shared" ref="FO326:FO342" si="475">IF(ISNUMBER(FD326),FD326/SUM($FB326:$FF326)*100,"")</f>
        <v/>
      </c>
      <c r="FP326" s="59">
        <f t="shared" ref="FP326:FP342" si="476">IF(ISNUMBER(FE326),FE326/SUM($FB326:$FF326)*100,"")</f>
        <v>4.0276444104495859</v>
      </c>
      <c r="FQ326" s="66">
        <f t="shared" ref="FQ326:FQ342" si="477">IF(ISNUMBER(FF326),FF326/SUM($FB326:$FF326)*100,"")</f>
        <v>40.703319556054112</v>
      </c>
      <c r="FR326" s="331">
        <f t="shared" si="413"/>
        <v>-0.39832525765852811</v>
      </c>
      <c r="FS326" s="331">
        <f t="shared" ref="FS326:FS342" si="478">ABS(AT326)</f>
        <v>0.39832525765852811</v>
      </c>
      <c r="FT326" s="400">
        <f t="shared" ref="FT326:FT342" si="479">IF(FS326=0,1,0)</f>
        <v>0</v>
      </c>
      <c r="FU326" s="400">
        <f t="shared" ref="FU326:FU342" si="480">IF(FT326=1,0,IF(FS326&lt;5,1,0))</f>
        <v>1</v>
      </c>
      <c r="FV326" s="400">
        <f t="shared" ref="FV326:FV342" si="481">IF(FT326+FU326=1,0,IF(FS326&lt;10,1,0))</f>
        <v>0</v>
      </c>
      <c r="FW326" s="402">
        <f t="shared" ref="FW326:FW342" si="482">IF(FT326+FU326+FV326=1,0,1)</f>
        <v>0</v>
      </c>
      <c r="FX326" s="222">
        <f t="shared" ref="FX326:FX342" si="483">IF(ISNUMBER(FG326),IF(FG326&gt;20,FG326,0),0)</f>
        <v>20.631978756189344</v>
      </c>
      <c r="FY326" s="222">
        <f t="shared" ref="FY326:FY342" si="484">IF(ISNUMBER(FJ326),IF(FJ326&gt;20,FJ326,0),0)</f>
        <v>49.444201728462758</v>
      </c>
      <c r="FZ326" s="222">
        <f t="shared" ref="FZ326:FZ342" si="485">IF(ISNUMBER(FI326),IF(FI326&gt;20,FI326,0),0)</f>
        <v>29.923819515347912</v>
      </c>
      <c r="GA326" s="221">
        <f t="shared" ref="GA326:GA342" si="486">IF(ISNUMBER(FQ326),IF(FQ326&gt;20,FQ326,0),0)</f>
        <v>40.703319556054112</v>
      </c>
      <c r="GB326" s="222">
        <f t="shared" ref="GB326:GB342" si="487">IF(ISNUMBER(FM326),IF(FM326&gt;20,FM326,0),0)</f>
        <v>55.269036033496299</v>
      </c>
      <c r="GC326" s="222">
        <f t="shared" ref="GC326:GC342" si="488">IF(ISNUMBER(FP326),IF(FP326&gt;20,FP326,0),0)</f>
        <v>0</v>
      </c>
      <c r="GD326" s="222">
        <f t="shared" ref="GD326:GD342" si="489">IF(ISNUMBER(FH326),IF(FH326&gt;20,FH326,0),0)</f>
        <v>0</v>
      </c>
      <c r="GE326" s="222">
        <f t="shared" ref="GE326:GE342" si="490">IF(ISNUMBER(FL326),IF(FL326&gt;20,FL326,0),0)</f>
        <v>0</v>
      </c>
      <c r="GF326" s="222">
        <f t="shared" ref="GF326:GF342" si="491">IF(ISNUMBER(FK326),IF(FK326&gt;20,FK326,0),0)</f>
        <v>0</v>
      </c>
      <c r="GG326" s="398">
        <f t="shared" ref="GG326:GG342" si="492">IF(GD326&gt;20,GD326,IF(GE326&gt;20,GE326,IF(GF326&gt;20,GF326,0)))</f>
        <v>0</v>
      </c>
      <c r="GH326" s="399">
        <f t="shared" ref="GH326:GH342" si="493">IF(ISNUMBER(FO326),IF(FO326&gt;20,FO326,0),0)</f>
        <v>0</v>
      </c>
      <c r="GI326" s="398" t="str">
        <f t="shared" ref="GI326:GI342" si="494">IF(ISNUMBER(FR326),IF(GG326&gt;0,"K/Fe/Mn",IF(FY326+FZ326=0,"Na",IF(FX326+FZ326=0,"Ca",IF(FX326+FY326=0,"Mg",IF(FZ326=0,IF(FX326&gt;FY326,"Na-Ca","Ca-Na"),IF(FY326=0,IF(FX326&gt;FZ326,"Na-Mg","Mg-Na"),IF(FX326=0,IF(FY326&gt;FZ326,"Ca-Mg","Mg-Ca"),IF(FX326&gt;FY326,IF(FX326&gt;FZ326,IF(FY326&gt;FZ326,"Na-Ca-Mg","Na-Mg-Ca"),"Mg-Na-Ca"),IF(FY326&gt;FX326,IF(FY326&gt;FZ326,IF(FX326&gt;FZ326,"Ca-Na-Mg","Ca-Mg-Na"),"Mg-Ca-Na"),"x"))))))))),"")</f>
        <v>Ca-Mg-Na</v>
      </c>
      <c r="GJ326" s="398" t="str">
        <f t="shared" ref="GJ326:GJ342" si="495">IF(ISNUMBER(FR326),IF(GH326&gt;0,"NO3",IF(GB326+GC326=0,"Cl",IF(GA326+GC326=0,"HCO3",IF(GA326+GB326=0,"SO4",IF(GC326=0,IF(GA326&gt;GB326,"Cl-HCO3","HCO3-Cl"),IF(GB326=0,IF(GA326&gt;GC326,"Cl-SO4","SO4-Cl"),IF(GA326=0,IF(GB326&gt;GC326,"HCO3-SO4","SO4-HCO3"),IF(GA326&gt;GB326,IF(GA326&gt;GC326,IF(GB326&gt;GC326,"Cl-HCO3-SO4","Cl-SO4-HCO3"),"SO4-Cl-HCO3"),IF(GB326&gt;GA326,IF(GB326&gt;GC326,IF(GA326&gt;GC326,"HCO3-Cl-SO4","HCO3-SO4-Cl"),"SO4-HCO3-Cl"),"x"))))))))),"")</f>
        <v>HCO3-Cl</v>
      </c>
    </row>
    <row r="327" spans="1:192">
      <c r="A327" s="402">
        <f t="shared" si="422"/>
        <v>322</v>
      </c>
      <c r="B327" s="383" t="s">
        <v>144</v>
      </c>
      <c r="C327" s="382" t="s">
        <v>632</v>
      </c>
      <c r="D327" s="382"/>
      <c r="E327" s="382"/>
      <c r="F327" s="433">
        <v>3481830</v>
      </c>
      <c r="G327" s="433">
        <v>5562040</v>
      </c>
      <c r="H327" s="434">
        <f t="shared" si="423"/>
        <v>481762.83800000005</v>
      </c>
      <c r="I327" s="434">
        <f t="shared" si="424"/>
        <v>5560254.9740000004</v>
      </c>
      <c r="J327" s="433">
        <v>111</v>
      </c>
      <c r="K327" s="377" t="s">
        <v>1356</v>
      </c>
      <c r="L327" s="407">
        <v>30</v>
      </c>
      <c r="M327" s="378"/>
      <c r="O327" s="407"/>
      <c r="P327" s="407"/>
      <c r="Q327" s="382" t="s">
        <v>2855</v>
      </c>
      <c r="R327" s="383" t="s">
        <v>276</v>
      </c>
      <c r="S327" s="382" t="s">
        <v>1347</v>
      </c>
      <c r="T327" s="499" t="str">
        <f t="shared" si="425"/>
        <v>-</v>
      </c>
      <c r="U327" s="499" t="str">
        <f t="shared" si="426"/>
        <v>M</v>
      </c>
      <c r="V327" s="499" t="str">
        <f t="shared" si="427"/>
        <v>-</v>
      </c>
      <c r="W327" s="499" t="str">
        <f t="shared" ref="W327:W390" si="496">IF(EH327=1,"A","-")</f>
        <v>A</v>
      </c>
      <c r="X327" s="529" t="str">
        <f t="shared" si="421"/>
        <v>Ca-Na</v>
      </c>
      <c r="Y327" s="530" t="str">
        <f t="shared" si="420"/>
        <v>HCO3</v>
      </c>
      <c r="Z327" s="119"/>
      <c r="AA327" s="377" t="s">
        <v>1467</v>
      </c>
      <c r="AB327" s="405">
        <v>1</v>
      </c>
      <c r="AC327" s="117"/>
      <c r="AD327" s="380" t="s">
        <v>1723</v>
      </c>
      <c r="AE327" s="120"/>
      <c r="AF327" s="379">
        <v>8</v>
      </c>
      <c r="AG327" s="377"/>
      <c r="AH327" s="377"/>
      <c r="AI327" s="379"/>
      <c r="AJ327" s="377"/>
      <c r="AK327" s="377"/>
      <c r="AL327" s="377"/>
      <c r="AM327" s="379"/>
      <c r="AN327" s="117"/>
      <c r="AO327" s="116"/>
      <c r="AP327" s="378"/>
      <c r="AQ327" s="117"/>
      <c r="AR327" s="384">
        <v>1394</v>
      </c>
      <c r="AS327" s="507">
        <f t="shared" si="418"/>
        <v>1335</v>
      </c>
      <c r="AT327" s="509">
        <f t="shared" si="419"/>
        <v>0.58809420401423229</v>
      </c>
      <c r="AU327" s="117">
        <v>112</v>
      </c>
      <c r="AV327" s="117">
        <v>40</v>
      </c>
      <c r="AW327" s="116">
        <v>171</v>
      </c>
      <c r="AX327" s="117">
        <v>76</v>
      </c>
      <c r="AY327" s="117">
        <v>26</v>
      </c>
      <c r="AZ327" s="118">
        <v>889</v>
      </c>
      <c r="BA327" s="117"/>
      <c r="BB327" s="117">
        <v>13</v>
      </c>
      <c r="BC327" s="117"/>
      <c r="BD327" s="117"/>
      <c r="BE327" s="117">
        <v>8</v>
      </c>
      <c r="BF327" s="117"/>
      <c r="BG327" s="117"/>
      <c r="BH327" s="117"/>
      <c r="BI327" s="117"/>
      <c r="BJ327" s="117"/>
      <c r="BK327" s="117"/>
      <c r="BL327" s="116"/>
      <c r="BM327" s="117"/>
      <c r="BN327" s="118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247"/>
      <c r="CG327" s="114"/>
      <c r="CH327" s="114"/>
      <c r="CI327" s="114"/>
      <c r="CJ327" s="114"/>
      <c r="CK327" s="114"/>
      <c r="CL327" s="137"/>
      <c r="CM327" s="114"/>
      <c r="CN327" s="114">
        <v>1430</v>
      </c>
      <c r="CO327" s="247"/>
      <c r="CP327" s="117"/>
      <c r="CQ327" s="118"/>
      <c r="CR327" s="117"/>
      <c r="CS327" s="117"/>
      <c r="CT327" s="117"/>
      <c r="CU327" s="117"/>
      <c r="CV327" s="117"/>
      <c r="CW327" s="117"/>
      <c r="CX327" s="117"/>
      <c r="CY327" s="117"/>
      <c r="CZ327" s="117"/>
      <c r="DA327" s="118"/>
      <c r="DB327" s="111"/>
      <c r="DC327" s="111"/>
      <c r="DD327" s="121"/>
      <c r="DE327" s="111"/>
      <c r="DF327" s="111"/>
      <c r="DG327" s="111"/>
      <c r="DH327" s="111"/>
      <c r="DI327" s="111"/>
      <c r="DJ327" s="111"/>
      <c r="DK327" s="244"/>
      <c r="DL327" s="244"/>
      <c r="DM327" s="244"/>
      <c r="DN327" s="111"/>
      <c r="DO327" s="121"/>
      <c r="DP327" s="244"/>
      <c r="DQ327" s="241"/>
      <c r="DR327" s="244"/>
      <c r="DS327" s="472"/>
      <c r="DT327" s="402">
        <f t="shared" si="428"/>
        <v>1</v>
      </c>
      <c r="DU327" s="100">
        <f t="shared" si="429"/>
        <v>0</v>
      </c>
      <c r="DV327" s="100">
        <f t="shared" si="430"/>
        <v>1</v>
      </c>
      <c r="DW327" s="100">
        <f t="shared" si="431"/>
        <v>0</v>
      </c>
      <c r="DX327" s="100">
        <f t="shared" si="432"/>
        <v>0</v>
      </c>
      <c r="DY327" s="229">
        <f t="shared" si="433"/>
        <v>0</v>
      </c>
      <c r="DZ327" s="100">
        <f t="shared" si="434"/>
        <v>1</v>
      </c>
      <c r="EA327" s="400">
        <f t="shared" si="435"/>
        <v>0</v>
      </c>
      <c r="EB327" s="402">
        <f t="shared" si="436"/>
        <v>0</v>
      </c>
      <c r="EC327" s="19">
        <f t="shared" si="437"/>
        <v>0</v>
      </c>
      <c r="ED327" s="19">
        <f t="shared" si="438"/>
        <v>1</v>
      </c>
      <c r="EE327" s="19">
        <f t="shared" si="439"/>
        <v>0</v>
      </c>
      <c r="EF327" s="402">
        <f t="shared" si="440"/>
        <v>0</v>
      </c>
      <c r="EG327" s="400">
        <f t="shared" si="441"/>
        <v>0</v>
      </c>
      <c r="EH327" s="400">
        <f t="shared" si="442"/>
        <v>1</v>
      </c>
      <c r="EI327" s="402">
        <f t="shared" si="443"/>
        <v>0</v>
      </c>
      <c r="EJ327" s="229">
        <f t="shared" si="444"/>
        <v>2</v>
      </c>
      <c r="EK327" s="398">
        <f t="shared" si="445"/>
        <v>112</v>
      </c>
      <c r="EL327" s="398">
        <f t="shared" si="446"/>
        <v>13</v>
      </c>
      <c r="EM327" s="398">
        <f t="shared" si="447"/>
        <v>40</v>
      </c>
      <c r="EN327" s="398">
        <f t="shared" si="448"/>
        <v>171</v>
      </c>
      <c r="EO327" s="398" t="str">
        <f t="shared" si="449"/>
        <v/>
      </c>
      <c r="EP327" s="398">
        <f t="shared" si="450"/>
        <v>8</v>
      </c>
      <c r="EQ327" s="398">
        <f t="shared" si="451"/>
        <v>889</v>
      </c>
      <c r="ER327" s="398" t="str">
        <f t="shared" si="452"/>
        <v/>
      </c>
      <c r="ES327" s="398" t="str">
        <f t="shared" si="453"/>
        <v/>
      </c>
      <c r="ET327" s="398">
        <f t="shared" si="454"/>
        <v>26</v>
      </c>
      <c r="EU327" s="172">
        <f t="shared" si="455"/>
        <v>76</v>
      </c>
      <c r="EV327" s="57">
        <f t="shared" si="456"/>
        <v>4.8717257218418606</v>
      </c>
      <c r="EW327" s="57">
        <f t="shared" si="457"/>
        <v>0.33248081841432225</v>
      </c>
      <c r="EX327" s="57">
        <f t="shared" si="458"/>
        <v>3.291503805801276</v>
      </c>
      <c r="EY327" s="57">
        <f t="shared" si="459"/>
        <v>8.5333599481012019</v>
      </c>
      <c r="EZ327" s="57" t="str">
        <f t="shared" si="460"/>
        <v/>
      </c>
      <c r="FA327" s="57">
        <f t="shared" si="461"/>
        <v>0.42976094547408006</v>
      </c>
      <c r="FB327" s="57">
        <f t="shared" si="462"/>
        <v>14.569686202720222</v>
      </c>
      <c r="FC327" s="57" t="str">
        <f t="shared" si="463"/>
        <v/>
      </c>
      <c r="FD327" s="57" t="str">
        <f t="shared" si="464"/>
        <v/>
      </c>
      <c r="FE327" s="57">
        <f t="shared" si="465"/>
        <v>0.54131368503455035</v>
      </c>
      <c r="FF327" s="56">
        <f t="shared" si="466"/>
        <v>2.1436831861901671</v>
      </c>
      <c r="FG327" s="59">
        <f t="shared" si="467"/>
        <v>27.904077054039622</v>
      </c>
      <c r="FH327" s="59">
        <f t="shared" si="468"/>
        <v>1.904370423488418</v>
      </c>
      <c r="FI327" s="59">
        <f t="shared" si="469"/>
        <v>18.852944739676143</v>
      </c>
      <c r="FJ327" s="59">
        <f t="shared" si="470"/>
        <v>48.877040112111807</v>
      </c>
      <c r="FK327" s="59" t="str">
        <f t="shared" si="471"/>
        <v/>
      </c>
      <c r="FL327" s="59">
        <f t="shared" si="472"/>
        <v>2.4615676706840106</v>
      </c>
      <c r="FM327" s="59">
        <f t="shared" si="473"/>
        <v>84.439025279582566</v>
      </c>
      <c r="FN327" s="59" t="str">
        <f t="shared" si="474"/>
        <v/>
      </c>
      <c r="FO327" s="59" t="str">
        <f t="shared" si="475"/>
        <v/>
      </c>
      <c r="FP327" s="59">
        <f t="shared" si="476"/>
        <v>3.1371986533438525</v>
      </c>
      <c r="FQ327" s="66">
        <f t="shared" si="477"/>
        <v>12.423776067073579</v>
      </c>
      <c r="FR327" s="331">
        <f t="shared" ref="FR327:FR390" si="497">IFERROR((SUM(EV327:FA327)-SUM(FB327:FF327))/SUM(EV327:FF327)*100,"")</f>
        <v>0.58809420401423229</v>
      </c>
      <c r="FS327" s="331">
        <f t="shared" si="478"/>
        <v>0.58809420401423229</v>
      </c>
      <c r="FT327" s="400">
        <f t="shared" si="479"/>
        <v>0</v>
      </c>
      <c r="FU327" s="400">
        <f t="shared" si="480"/>
        <v>1</v>
      </c>
      <c r="FV327" s="400">
        <f t="shared" si="481"/>
        <v>0</v>
      </c>
      <c r="FW327" s="402">
        <f t="shared" si="482"/>
        <v>0</v>
      </c>
      <c r="FX327" s="222">
        <f t="shared" si="483"/>
        <v>27.904077054039622</v>
      </c>
      <c r="FY327" s="222">
        <f t="shared" si="484"/>
        <v>48.877040112111807</v>
      </c>
      <c r="FZ327" s="222">
        <f t="shared" si="485"/>
        <v>0</v>
      </c>
      <c r="GA327" s="221">
        <f t="shared" si="486"/>
        <v>0</v>
      </c>
      <c r="GB327" s="222">
        <f t="shared" si="487"/>
        <v>84.439025279582566</v>
      </c>
      <c r="GC327" s="222">
        <f t="shared" si="488"/>
        <v>0</v>
      </c>
      <c r="GD327" s="222">
        <f t="shared" si="489"/>
        <v>0</v>
      </c>
      <c r="GE327" s="222">
        <f t="shared" si="490"/>
        <v>0</v>
      </c>
      <c r="GF327" s="222">
        <f t="shared" si="491"/>
        <v>0</v>
      </c>
      <c r="GG327" s="398">
        <f t="shared" si="492"/>
        <v>0</v>
      </c>
      <c r="GH327" s="399">
        <f t="shared" si="493"/>
        <v>0</v>
      </c>
      <c r="GI327" s="398" t="str">
        <f t="shared" si="494"/>
        <v>Ca-Na</v>
      </c>
      <c r="GJ327" s="398" t="str">
        <f t="shared" si="495"/>
        <v>HCO3</v>
      </c>
    </row>
    <row r="328" spans="1:192" s="69" customFormat="1">
      <c r="A328" s="402">
        <f t="shared" si="422"/>
        <v>323</v>
      </c>
      <c r="B328" s="382" t="s">
        <v>352</v>
      </c>
      <c r="C328" s="116" t="s">
        <v>236</v>
      </c>
      <c r="D328" s="116"/>
      <c r="E328" s="116"/>
      <c r="F328" s="400">
        <v>3482240</v>
      </c>
      <c r="G328" s="400">
        <v>5561710</v>
      </c>
      <c r="H328" s="409">
        <f t="shared" si="423"/>
        <v>482172.67400000006</v>
      </c>
      <c r="I328" s="405">
        <f t="shared" si="424"/>
        <v>5559925.1060000006</v>
      </c>
      <c r="J328" s="400">
        <v>105</v>
      </c>
      <c r="K328" s="377" t="s">
        <v>1356</v>
      </c>
      <c r="L328" s="407">
        <v>287</v>
      </c>
      <c r="M328" s="378"/>
      <c r="N328" s="408"/>
      <c r="O328" s="407"/>
      <c r="P328" s="407"/>
      <c r="Q328" s="382" t="s">
        <v>2855</v>
      </c>
      <c r="R328" s="383" t="s">
        <v>276</v>
      </c>
      <c r="S328" s="382" t="s">
        <v>1347</v>
      </c>
      <c r="T328" s="499" t="str">
        <f t="shared" si="425"/>
        <v>-</v>
      </c>
      <c r="U328" s="499" t="str">
        <f t="shared" si="426"/>
        <v>M</v>
      </c>
      <c r="V328" s="499" t="str">
        <f t="shared" si="427"/>
        <v>-</v>
      </c>
      <c r="W328" s="499" t="str">
        <f t="shared" si="496"/>
        <v>A</v>
      </c>
      <c r="X328" s="529" t="str">
        <f t="shared" si="421"/>
        <v>Na-Ca</v>
      </c>
      <c r="Y328" s="530" t="str">
        <f t="shared" si="420"/>
        <v>HCO3-Cl</v>
      </c>
      <c r="Z328" s="119"/>
      <c r="AA328" s="377" t="s">
        <v>1617</v>
      </c>
      <c r="AB328" s="405">
        <v>1</v>
      </c>
      <c r="AC328" s="117" t="s">
        <v>661</v>
      </c>
      <c r="AD328" s="380" t="s">
        <v>1740</v>
      </c>
      <c r="AE328" s="118"/>
      <c r="AF328" s="153" t="s">
        <v>3116</v>
      </c>
      <c r="AG328" s="377"/>
      <c r="AH328" s="377"/>
      <c r="AI328" s="379"/>
      <c r="AJ328" s="377"/>
      <c r="AK328" s="377"/>
      <c r="AL328" s="377"/>
      <c r="AM328" s="379"/>
      <c r="AN328" s="117"/>
      <c r="AO328" s="116"/>
      <c r="AP328" s="378"/>
      <c r="AQ328" s="117"/>
      <c r="AR328" s="384">
        <v>5809</v>
      </c>
      <c r="AS328" s="507">
        <f t="shared" si="418"/>
        <v>5790.4449999999997</v>
      </c>
      <c r="AT328" s="509">
        <f t="shared" si="419"/>
        <v>-0.28409595999268722</v>
      </c>
      <c r="AU328" s="117">
        <v>926.3</v>
      </c>
      <c r="AV328" s="117">
        <v>166.4</v>
      </c>
      <c r="AW328" s="116">
        <v>470.8</v>
      </c>
      <c r="AX328" s="117">
        <v>838.3</v>
      </c>
      <c r="AY328" s="117">
        <v>41.56</v>
      </c>
      <c r="AZ328" s="118">
        <v>3312</v>
      </c>
      <c r="BA328" s="218">
        <v>3.3</v>
      </c>
      <c r="BB328" s="117">
        <v>14.58</v>
      </c>
      <c r="BC328" s="117">
        <v>2.17</v>
      </c>
      <c r="BD328" s="218">
        <v>2.7</v>
      </c>
      <c r="BE328" s="217">
        <v>9</v>
      </c>
      <c r="BF328" s="117">
        <v>0.25</v>
      </c>
      <c r="BG328" s="117"/>
      <c r="BH328" s="117">
        <v>0.28000000000000003</v>
      </c>
      <c r="BI328" s="117">
        <v>1.6E-2</v>
      </c>
      <c r="BJ328" s="117"/>
      <c r="BK328" s="117"/>
      <c r="BL328" s="116"/>
      <c r="BM328" s="117"/>
      <c r="BN328" s="118">
        <v>2.58</v>
      </c>
      <c r="BO328" s="114"/>
      <c r="BP328" s="114"/>
      <c r="BQ328" s="114">
        <v>209</v>
      </c>
      <c r="BR328" s="114"/>
      <c r="BS328" s="114"/>
      <c r="BT328" s="114"/>
      <c r="BU328" s="114"/>
      <c r="BV328" s="114"/>
      <c r="BW328" s="114"/>
      <c r="BX328" s="114"/>
      <c r="BY328" s="114"/>
      <c r="BZ328" s="114"/>
      <c r="CA328" s="114"/>
      <c r="CB328" s="114"/>
      <c r="CC328" s="114"/>
      <c r="CD328" s="114"/>
      <c r="CE328" s="114"/>
      <c r="CF328" s="247"/>
      <c r="CG328" s="114"/>
      <c r="CH328" s="114"/>
      <c r="CI328" s="114"/>
      <c r="CJ328" s="114"/>
      <c r="CK328" s="114"/>
      <c r="CL328" s="137"/>
      <c r="CM328" s="114"/>
      <c r="CN328" s="114">
        <v>2663</v>
      </c>
      <c r="CO328" s="247"/>
      <c r="CP328" s="117"/>
      <c r="CQ328" s="118"/>
      <c r="CR328" s="117"/>
      <c r="CS328" s="117"/>
      <c r="CT328" s="117"/>
      <c r="CU328" s="117"/>
      <c r="CV328" s="117"/>
      <c r="CW328" s="117"/>
      <c r="CX328" s="117"/>
      <c r="CY328" s="117"/>
      <c r="CZ328" s="117"/>
      <c r="DA328" s="118"/>
      <c r="DB328" s="111"/>
      <c r="DC328" s="111"/>
      <c r="DD328" s="121"/>
      <c r="DE328" s="111"/>
      <c r="DF328" s="111"/>
      <c r="DG328" s="111"/>
      <c r="DH328" s="111"/>
      <c r="DI328" s="111"/>
      <c r="DJ328" s="111"/>
      <c r="DK328" s="244"/>
      <c r="DL328" s="244"/>
      <c r="DM328" s="244"/>
      <c r="DN328" s="111"/>
      <c r="DO328" s="121"/>
      <c r="DP328" s="244"/>
      <c r="DQ328" s="241"/>
      <c r="DR328" s="244"/>
      <c r="DS328" s="472"/>
      <c r="DT328" s="402">
        <f t="shared" si="428"/>
        <v>1</v>
      </c>
      <c r="DU328" s="100">
        <f t="shared" si="429"/>
        <v>0</v>
      </c>
      <c r="DV328" s="100">
        <f t="shared" si="430"/>
        <v>0</v>
      </c>
      <c r="DW328" s="100">
        <f t="shared" si="431"/>
        <v>1</v>
      </c>
      <c r="DX328" s="100">
        <f t="shared" si="432"/>
        <v>0</v>
      </c>
      <c r="DY328" s="229">
        <f t="shared" si="433"/>
        <v>0</v>
      </c>
      <c r="DZ328" s="100">
        <f t="shared" si="434"/>
        <v>0</v>
      </c>
      <c r="EA328" s="400">
        <f t="shared" si="435"/>
        <v>0</v>
      </c>
      <c r="EB328" s="402">
        <f t="shared" si="436"/>
        <v>1</v>
      </c>
      <c r="EC328" s="19">
        <f t="shared" si="437"/>
        <v>0</v>
      </c>
      <c r="ED328" s="19">
        <f t="shared" si="438"/>
        <v>1</v>
      </c>
      <c r="EE328" s="19">
        <f t="shared" si="439"/>
        <v>0</v>
      </c>
      <c r="EF328" s="402">
        <f t="shared" si="440"/>
        <v>0</v>
      </c>
      <c r="EG328" s="400">
        <f t="shared" si="441"/>
        <v>0</v>
      </c>
      <c r="EH328" s="400">
        <f t="shared" si="442"/>
        <v>1</v>
      </c>
      <c r="EI328" s="402">
        <f t="shared" si="443"/>
        <v>0</v>
      </c>
      <c r="EJ328" s="229">
        <f t="shared" si="444"/>
        <v>3</v>
      </c>
      <c r="EK328" s="398">
        <f t="shared" si="445"/>
        <v>926.3</v>
      </c>
      <c r="EL328" s="398">
        <f t="shared" si="446"/>
        <v>14.58</v>
      </c>
      <c r="EM328" s="398">
        <f t="shared" si="447"/>
        <v>166.4</v>
      </c>
      <c r="EN328" s="398">
        <f t="shared" si="448"/>
        <v>470.8</v>
      </c>
      <c r="EO328" s="398">
        <f t="shared" si="449"/>
        <v>0.25</v>
      </c>
      <c r="EP328" s="398">
        <f t="shared" si="450"/>
        <v>9</v>
      </c>
      <c r="EQ328" s="398">
        <f t="shared" si="451"/>
        <v>3312</v>
      </c>
      <c r="ER328" s="398" t="str">
        <f t="shared" si="452"/>
        <v/>
      </c>
      <c r="ES328" s="398" t="str">
        <f t="shared" si="453"/>
        <v/>
      </c>
      <c r="ET328" s="398">
        <f t="shared" si="454"/>
        <v>41.56</v>
      </c>
      <c r="EU328" s="172">
        <f t="shared" si="455"/>
        <v>838.3</v>
      </c>
      <c r="EV328" s="57">
        <f t="shared" si="456"/>
        <v>40.291781572697452</v>
      </c>
      <c r="EW328" s="57">
        <f t="shared" si="457"/>
        <v>0.37289002557544759</v>
      </c>
      <c r="EX328" s="57">
        <f t="shared" si="458"/>
        <v>13.692655832133308</v>
      </c>
      <c r="EY328" s="57">
        <f t="shared" si="459"/>
        <v>23.494186336643544</v>
      </c>
      <c r="EZ328" s="57">
        <f t="shared" si="460"/>
        <v>9.1166013310237937E-3</v>
      </c>
      <c r="FA328" s="57">
        <f t="shared" si="461"/>
        <v>0.48348106365834009</v>
      </c>
      <c r="FB328" s="57">
        <f t="shared" si="462"/>
        <v>54.279865808109534</v>
      </c>
      <c r="FC328" s="57" t="str">
        <f t="shared" si="463"/>
        <v/>
      </c>
      <c r="FD328" s="57" t="str">
        <f t="shared" si="464"/>
        <v/>
      </c>
      <c r="FE328" s="57">
        <f t="shared" si="465"/>
        <v>0.86526910577061211</v>
      </c>
      <c r="FF328" s="56">
        <f t="shared" si="466"/>
        <v>23.645389670831801</v>
      </c>
      <c r="FG328" s="59">
        <f t="shared" si="467"/>
        <v>51.429240610698869</v>
      </c>
      <c r="FH328" s="59">
        <f t="shared" si="468"/>
        <v>0.47596433064266358</v>
      </c>
      <c r="FI328" s="59">
        <f t="shared" si="469"/>
        <v>17.47758138020523</v>
      </c>
      <c r="FJ328" s="59">
        <f t="shared" si="470"/>
        <v>29.988452108521201</v>
      </c>
      <c r="FK328" s="59">
        <f t="shared" si="471"/>
        <v>1.1636613351511602E-2</v>
      </c>
      <c r="FL328" s="59">
        <f t="shared" si="472"/>
        <v>0.61712495658048727</v>
      </c>
      <c r="FM328" s="59">
        <f t="shared" si="473"/>
        <v>68.891362374101618</v>
      </c>
      <c r="FN328" s="59" t="str">
        <f t="shared" si="474"/>
        <v/>
      </c>
      <c r="FO328" s="59" t="str">
        <f t="shared" si="475"/>
        <v/>
      </c>
      <c r="FP328" s="59">
        <f t="shared" si="476"/>
        <v>1.0981892941204048</v>
      </c>
      <c r="FQ328" s="66">
        <f t="shared" si="477"/>
        <v>30.010448331777972</v>
      </c>
      <c r="FR328" s="331">
        <f t="shared" si="497"/>
        <v>-0.28409595999268722</v>
      </c>
      <c r="FS328" s="331">
        <f t="shared" si="478"/>
        <v>0.28409595999268722</v>
      </c>
      <c r="FT328" s="400">
        <f t="shared" si="479"/>
        <v>0</v>
      </c>
      <c r="FU328" s="400">
        <f t="shared" si="480"/>
        <v>1</v>
      </c>
      <c r="FV328" s="400">
        <f t="shared" si="481"/>
        <v>0</v>
      </c>
      <c r="FW328" s="402">
        <f t="shared" si="482"/>
        <v>0</v>
      </c>
      <c r="FX328" s="222">
        <f t="shared" si="483"/>
        <v>51.429240610698869</v>
      </c>
      <c r="FY328" s="222">
        <f t="shared" si="484"/>
        <v>29.988452108521201</v>
      </c>
      <c r="FZ328" s="222">
        <f t="shared" si="485"/>
        <v>0</v>
      </c>
      <c r="GA328" s="221">
        <f t="shared" si="486"/>
        <v>30.010448331777972</v>
      </c>
      <c r="GB328" s="222">
        <f t="shared" si="487"/>
        <v>68.891362374101618</v>
      </c>
      <c r="GC328" s="222">
        <f t="shared" si="488"/>
        <v>0</v>
      </c>
      <c r="GD328" s="222">
        <f t="shared" si="489"/>
        <v>0</v>
      </c>
      <c r="GE328" s="222">
        <f t="shared" si="490"/>
        <v>0</v>
      </c>
      <c r="GF328" s="222">
        <f t="shared" si="491"/>
        <v>0</v>
      </c>
      <c r="GG328" s="398">
        <f t="shared" si="492"/>
        <v>0</v>
      </c>
      <c r="GH328" s="399">
        <f t="shared" si="493"/>
        <v>0</v>
      </c>
      <c r="GI328" s="398" t="str">
        <f t="shared" si="494"/>
        <v>Na-Ca</v>
      </c>
      <c r="GJ328" s="398" t="str">
        <f t="shared" si="495"/>
        <v>HCO3-Cl</v>
      </c>
    </row>
    <row r="329" spans="1:192" ht="14.25">
      <c r="A329" s="402">
        <f t="shared" si="422"/>
        <v>324</v>
      </c>
      <c r="B329" s="64" t="s">
        <v>352</v>
      </c>
      <c r="C329" s="398" t="s">
        <v>236</v>
      </c>
      <c r="F329" s="400">
        <v>3482240</v>
      </c>
      <c r="G329" s="400">
        <v>5561710</v>
      </c>
      <c r="H329" s="409">
        <f t="shared" si="423"/>
        <v>482172.67400000006</v>
      </c>
      <c r="I329" s="405">
        <f t="shared" si="424"/>
        <v>5559925.1060000006</v>
      </c>
      <c r="J329" s="400">
        <v>105</v>
      </c>
      <c r="K329" s="400" t="s">
        <v>1356</v>
      </c>
      <c r="L329" s="19">
        <v>287</v>
      </c>
      <c r="Q329" s="382" t="s">
        <v>2855</v>
      </c>
      <c r="R329" s="383" t="s">
        <v>276</v>
      </c>
      <c r="S329" s="382" t="s">
        <v>1347</v>
      </c>
      <c r="T329" s="499" t="str">
        <f t="shared" si="425"/>
        <v>-</v>
      </c>
      <c r="U329" s="499" t="str">
        <f t="shared" si="426"/>
        <v>M</v>
      </c>
      <c r="V329" s="499" t="str">
        <f t="shared" si="427"/>
        <v>-</v>
      </c>
      <c r="W329" s="499" t="str">
        <f t="shared" si="496"/>
        <v>A</v>
      </c>
      <c r="X329" s="529" t="str">
        <f t="shared" si="421"/>
        <v>Na-Ca</v>
      </c>
      <c r="Y329" s="530" t="str">
        <f t="shared" si="420"/>
        <v>HCO3-Cl</v>
      </c>
      <c r="Z329" s="119" t="s">
        <v>1730</v>
      </c>
      <c r="AA329" s="51">
        <v>19520</v>
      </c>
      <c r="AB329" s="100">
        <v>2</v>
      </c>
      <c r="AD329" s="2" t="s">
        <v>1728</v>
      </c>
      <c r="AF329" s="391">
        <v>11.5</v>
      </c>
      <c r="AI329" s="554"/>
      <c r="AR329" s="69">
        <v>4792.5</v>
      </c>
      <c r="AS329" s="507">
        <f t="shared" si="418"/>
        <v>4690.8999999999996</v>
      </c>
      <c r="AT329" s="509">
        <f t="shared" si="419"/>
        <v>-3.246876198708208</v>
      </c>
      <c r="AU329" s="398">
        <v>562</v>
      </c>
      <c r="AV329" s="398">
        <v>140.80000000000001</v>
      </c>
      <c r="AW329" s="399">
        <v>453.9</v>
      </c>
      <c r="AX329" s="398">
        <v>546.70000000000005</v>
      </c>
      <c r="AY329" s="398">
        <v>45.5</v>
      </c>
      <c r="AZ329" s="172">
        <v>2902</v>
      </c>
      <c r="BE329" s="398">
        <v>22.8</v>
      </c>
      <c r="BM329" s="398">
        <v>17.2</v>
      </c>
      <c r="BO329" s="138"/>
      <c r="BP329" s="553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49"/>
      <c r="CG329" s="138"/>
      <c r="CH329" s="138"/>
      <c r="CI329" s="138"/>
      <c r="CJ329" s="138"/>
      <c r="CK329" s="138"/>
      <c r="CL329" s="139"/>
      <c r="CM329" s="138"/>
      <c r="CN329" s="138">
        <v>2200</v>
      </c>
      <c r="CO329" s="149"/>
      <c r="DB329" s="241"/>
      <c r="DC329" s="241"/>
      <c r="DD329" s="241"/>
      <c r="DE329" s="241"/>
      <c r="DF329" s="241"/>
      <c r="DG329" s="241"/>
      <c r="DH329" s="241"/>
      <c r="DI329" s="244"/>
      <c r="DJ329" s="244"/>
      <c r="DK329" s="244"/>
      <c r="DL329" s="244"/>
      <c r="DM329" s="244"/>
      <c r="DN329" s="244"/>
      <c r="DO329" s="244"/>
      <c r="DP329" s="244"/>
      <c r="DQ329" s="244"/>
      <c r="DR329" s="244"/>
      <c r="DS329" s="472"/>
      <c r="DT329" s="402">
        <f t="shared" si="428"/>
        <v>0</v>
      </c>
      <c r="DU329" s="100">
        <f t="shared" si="429"/>
        <v>0</v>
      </c>
      <c r="DV329" s="100">
        <f t="shared" si="430"/>
        <v>0</v>
      </c>
      <c r="DW329" s="100">
        <f t="shared" si="431"/>
        <v>1</v>
      </c>
      <c r="DX329" s="100">
        <f t="shared" si="432"/>
        <v>0</v>
      </c>
      <c r="DY329" s="229">
        <f t="shared" si="433"/>
        <v>0</v>
      </c>
      <c r="DZ329" s="100">
        <f t="shared" si="434"/>
        <v>1</v>
      </c>
      <c r="EA329" s="400">
        <f t="shared" si="435"/>
        <v>0</v>
      </c>
      <c r="EB329" s="402">
        <f t="shared" si="436"/>
        <v>0</v>
      </c>
      <c r="EC329" s="19">
        <f t="shared" si="437"/>
        <v>0</v>
      </c>
      <c r="ED329" s="19">
        <f t="shared" si="438"/>
        <v>1</v>
      </c>
      <c r="EE329" s="19">
        <f t="shared" si="439"/>
        <v>0</v>
      </c>
      <c r="EF329" s="402">
        <f t="shared" si="440"/>
        <v>0</v>
      </c>
      <c r="EG329" s="400">
        <f t="shared" si="441"/>
        <v>0</v>
      </c>
      <c r="EH329" s="400">
        <f t="shared" si="442"/>
        <v>1</v>
      </c>
      <c r="EI329" s="402">
        <f t="shared" si="443"/>
        <v>0</v>
      </c>
      <c r="EJ329" s="229">
        <f t="shared" si="444"/>
        <v>3</v>
      </c>
      <c r="EK329" s="398">
        <f t="shared" si="445"/>
        <v>562</v>
      </c>
      <c r="EL329" s="398" t="str">
        <f t="shared" si="446"/>
        <v/>
      </c>
      <c r="EM329" s="398">
        <f t="shared" si="447"/>
        <v>140.80000000000001</v>
      </c>
      <c r="EN329" s="398">
        <f t="shared" si="448"/>
        <v>453.9</v>
      </c>
      <c r="EO329" s="398" t="str">
        <f t="shared" si="449"/>
        <v/>
      </c>
      <c r="EP329" s="398">
        <f t="shared" si="450"/>
        <v>22.8</v>
      </c>
      <c r="EQ329" s="398">
        <f t="shared" si="451"/>
        <v>2902</v>
      </c>
      <c r="ER329" s="398" t="str">
        <f t="shared" si="452"/>
        <v/>
      </c>
      <c r="ES329" s="398" t="str">
        <f t="shared" si="453"/>
        <v/>
      </c>
      <c r="ET329" s="398">
        <f t="shared" si="454"/>
        <v>45.5</v>
      </c>
      <c r="EU329" s="172">
        <f t="shared" si="455"/>
        <v>546.70000000000005</v>
      </c>
      <c r="EV329" s="57">
        <f t="shared" si="456"/>
        <v>24.44562371138505</v>
      </c>
      <c r="EW329" s="57" t="str">
        <f t="shared" si="457"/>
        <v/>
      </c>
      <c r="EX329" s="57">
        <f t="shared" si="458"/>
        <v>11.586093396420491</v>
      </c>
      <c r="EY329" s="57">
        <f t="shared" si="459"/>
        <v>22.650830879784419</v>
      </c>
      <c r="EZ329" s="57" t="str">
        <f t="shared" si="460"/>
        <v/>
      </c>
      <c r="FA329" s="57">
        <f t="shared" si="461"/>
        <v>1.2248186946011281</v>
      </c>
      <c r="FB329" s="57">
        <f t="shared" si="462"/>
        <v>47.560437975583895</v>
      </c>
      <c r="FC329" s="57" t="str">
        <f t="shared" si="463"/>
        <v/>
      </c>
      <c r="FD329" s="57" t="str">
        <f t="shared" si="464"/>
        <v/>
      </c>
      <c r="FE329" s="57">
        <f t="shared" si="465"/>
        <v>0.94729894881046317</v>
      </c>
      <c r="FF329" s="56">
        <f t="shared" si="466"/>
        <v>15.42041576171269</v>
      </c>
      <c r="FG329" s="59">
        <f t="shared" si="467"/>
        <v>40.805705650640967</v>
      </c>
      <c r="FH329" s="59" t="str">
        <f t="shared" si="468"/>
        <v/>
      </c>
      <c r="FI329" s="59">
        <f t="shared" si="469"/>
        <v>19.34001448917757</v>
      </c>
      <c r="FJ329" s="59">
        <f t="shared" si="470"/>
        <v>37.809758856447829</v>
      </c>
      <c r="FK329" s="59" t="str">
        <f t="shared" si="471"/>
        <v/>
      </c>
      <c r="FL329" s="59">
        <f t="shared" si="472"/>
        <v>2.044521003733645</v>
      </c>
      <c r="FM329" s="59">
        <f t="shared" si="473"/>
        <v>74.396703138146208</v>
      </c>
      <c r="FN329" s="59" t="str">
        <f t="shared" si="474"/>
        <v/>
      </c>
      <c r="FO329" s="59" t="str">
        <f t="shared" si="475"/>
        <v/>
      </c>
      <c r="FP329" s="59">
        <f t="shared" si="476"/>
        <v>1.4818181176950096</v>
      </c>
      <c r="FQ329" s="66">
        <f t="shared" si="477"/>
        <v>24.121478744158793</v>
      </c>
      <c r="FR329" s="331">
        <f t="shared" si="497"/>
        <v>-3.246876198708208</v>
      </c>
      <c r="FS329" s="331">
        <f t="shared" si="478"/>
        <v>3.246876198708208</v>
      </c>
      <c r="FT329" s="400">
        <f t="shared" si="479"/>
        <v>0</v>
      </c>
      <c r="FU329" s="400">
        <f t="shared" si="480"/>
        <v>1</v>
      </c>
      <c r="FV329" s="400">
        <f t="shared" si="481"/>
        <v>0</v>
      </c>
      <c r="FW329" s="402">
        <f t="shared" si="482"/>
        <v>0</v>
      </c>
      <c r="FX329" s="222">
        <f t="shared" si="483"/>
        <v>40.805705650640967</v>
      </c>
      <c r="FY329" s="222">
        <f t="shared" si="484"/>
        <v>37.809758856447829</v>
      </c>
      <c r="FZ329" s="222">
        <f t="shared" si="485"/>
        <v>0</v>
      </c>
      <c r="GA329" s="221">
        <f t="shared" si="486"/>
        <v>24.121478744158793</v>
      </c>
      <c r="GB329" s="222">
        <f t="shared" si="487"/>
        <v>74.396703138146208</v>
      </c>
      <c r="GC329" s="222">
        <f t="shared" si="488"/>
        <v>0</v>
      </c>
      <c r="GD329" s="222">
        <f t="shared" si="489"/>
        <v>0</v>
      </c>
      <c r="GE329" s="222">
        <f t="shared" si="490"/>
        <v>0</v>
      </c>
      <c r="GF329" s="222">
        <f t="shared" si="491"/>
        <v>0</v>
      </c>
      <c r="GG329" s="398">
        <f t="shared" si="492"/>
        <v>0</v>
      </c>
      <c r="GH329" s="399">
        <f t="shared" si="493"/>
        <v>0</v>
      </c>
      <c r="GI329" s="398" t="str">
        <f t="shared" si="494"/>
        <v>Na-Ca</v>
      </c>
      <c r="GJ329" s="398" t="str">
        <f t="shared" si="495"/>
        <v>HCO3-Cl</v>
      </c>
    </row>
    <row r="330" spans="1:192">
      <c r="A330" s="402">
        <f t="shared" si="422"/>
        <v>325</v>
      </c>
      <c r="B330" s="382" t="s">
        <v>352</v>
      </c>
      <c r="C330" s="116" t="s">
        <v>236</v>
      </c>
      <c r="D330" s="116"/>
      <c r="E330" s="116"/>
      <c r="F330" s="400">
        <v>3482240</v>
      </c>
      <c r="G330" s="400">
        <v>5561710</v>
      </c>
      <c r="H330" s="409">
        <f t="shared" si="423"/>
        <v>482172.67400000006</v>
      </c>
      <c r="I330" s="405">
        <f t="shared" si="424"/>
        <v>5559925.1060000006</v>
      </c>
      <c r="J330" s="400">
        <v>105</v>
      </c>
      <c r="K330" s="377" t="s">
        <v>1356</v>
      </c>
      <c r="L330" s="407">
        <v>287</v>
      </c>
      <c r="M330" s="378"/>
      <c r="O330" s="407"/>
      <c r="P330" s="407"/>
      <c r="Q330" s="382" t="s">
        <v>2855</v>
      </c>
      <c r="R330" s="383" t="s">
        <v>276</v>
      </c>
      <c r="S330" s="382" t="s">
        <v>1347</v>
      </c>
      <c r="T330" s="499" t="str">
        <f t="shared" si="425"/>
        <v>-</v>
      </c>
      <c r="U330" s="499" t="str">
        <f t="shared" si="426"/>
        <v>M</v>
      </c>
      <c r="V330" s="499" t="str">
        <f t="shared" si="427"/>
        <v>-</v>
      </c>
      <c r="W330" s="499" t="str">
        <f t="shared" si="496"/>
        <v>A</v>
      </c>
      <c r="X330" s="529" t="str">
        <f t="shared" si="421"/>
        <v>Na-Ca</v>
      </c>
      <c r="Y330" s="530" t="str">
        <f t="shared" si="420"/>
        <v>HCO3-Cl</v>
      </c>
      <c r="Z330" s="119"/>
      <c r="AA330" s="89">
        <v>24177</v>
      </c>
      <c r="AB330" s="102">
        <v>3</v>
      </c>
      <c r="AC330" s="384" t="s">
        <v>561</v>
      </c>
      <c r="AD330" s="385" t="s">
        <v>1741</v>
      </c>
      <c r="AE330" s="120"/>
      <c r="AF330" s="185">
        <v>11.3</v>
      </c>
      <c r="AG330" s="115"/>
      <c r="AH330" s="115">
        <v>6.3</v>
      </c>
      <c r="AI330" s="236"/>
      <c r="AJ330" s="115"/>
      <c r="AK330" s="115"/>
      <c r="AL330" s="115"/>
      <c r="AM330" s="236"/>
      <c r="AN330" s="384"/>
      <c r="AO330" s="381"/>
      <c r="AP330" s="407"/>
      <c r="AQ330" s="384"/>
      <c r="AR330" s="384">
        <v>5363</v>
      </c>
      <c r="AS330" s="507">
        <f t="shared" si="418"/>
        <v>5346.7400000000007</v>
      </c>
      <c r="AT330" s="509">
        <f t="shared" si="419"/>
        <v>-0.18278240076396468</v>
      </c>
      <c r="AU330" s="384">
        <v>694.4</v>
      </c>
      <c r="AV330" s="384">
        <v>138.69999999999999</v>
      </c>
      <c r="AW330" s="381">
        <v>527.29999999999995</v>
      </c>
      <c r="AX330" s="384">
        <v>553.1</v>
      </c>
      <c r="AY330" s="384">
        <v>41.5</v>
      </c>
      <c r="AZ330" s="120">
        <v>3293</v>
      </c>
      <c r="BA330" s="220"/>
      <c r="BB330" s="384">
        <v>62.2</v>
      </c>
      <c r="BC330" s="384"/>
      <c r="BD330" s="220">
        <v>3.89</v>
      </c>
      <c r="BE330" s="220">
        <v>11.8</v>
      </c>
      <c r="BF330" s="384">
        <v>0.55000000000000004</v>
      </c>
      <c r="BG330" s="384"/>
      <c r="BH330" s="384"/>
      <c r="BI330" s="384"/>
      <c r="BJ330" s="384"/>
      <c r="BK330" s="384"/>
      <c r="BL330" s="381"/>
      <c r="BM330" s="384">
        <v>20.3</v>
      </c>
      <c r="BN330" s="120"/>
      <c r="BO330" s="147"/>
      <c r="BP330" s="147"/>
      <c r="BQ330" s="147"/>
      <c r="BR330" s="147"/>
      <c r="BS330" s="147"/>
      <c r="BT330" s="147"/>
      <c r="BU330" s="147"/>
      <c r="BV330" s="147"/>
      <c r="BW330" s="147"/>
      <c r="BX330" s="147"/>
      <c r="BY330" s="147"/>
      <c r="BZ330" s="147"/>
      <c r="CA330" s="147"/>
      <c r="CB330" s="147"/>
      <c r="CC330" s="147"/>
      <c r="CD330" s="147"/>
      <c r="CE330" s="147"/>
      <c r="CF330" s="145"/>
      <c r="CG330" s="147"/>
      <c r="CH330" s="147"/>
      <c r="CI330" s="147"/>
      <c r="CJ330" s="147"/>
      <c r="CK330" s="147"/>
      <c r="CL330" s="148"/>
      <c r="CM330" s="147"/>
      <c r="CN330" s="147">
        <v>2126</v>
      </c>
      <c r="CO330" s="145"/>
      <c r="CP330" s="384"/>
      <c r="CQ330" s="120"/>
      <c r="CR330" s="384"/>
      <c r="CS330" s="384"/>
      <c r="CT330" s="384"/>
      <c r="CU330" s="384"/>
      <c r="CV330" s="384"/>
      <c r="CW330" s="384"/>
      <c r="CX330" s="384"/>
      <c r="CY330" s="384"/>
      <c r="CZ330" s="384"/>
      <c r="DA330" s="120"/>
      <c r="DB330" s="420"/>
      <c r="DC330" s="420"/>
      <c r="DD330" s="110"/>
      <c r="DE330" s="420"/>
      <c r="DF330" s="420"/>
      <c r="DG330" s="420"/>
      <c r="DH330" s="420">
        <v>10.199999999999999</v>
      </c>
      <c r="DI330" s="420"/>
      <c r="DJ330" s="420"/>
      <c r="DK330" s="180"/>
      <c r="DL330" s="180"/>
      <c r="DM330" s="180"/>
      <c r="DN330" s="420"/>
      <c r="DO330" s="110"/>
      <c r="DP330" s="180"/>
      <c r="DQ330" s="182"/>
      <c r="DR330" s="180"/>
      <c r="DS330" s="181"/>
      <c r="DT330" s="402">
        <f t="shared" si="428"/>
        <v>0</v>
      </c>
      <c r="DU330" s="100">
        <f t="shared" si="429"/>
        <v>0</v>
      </c>
      <c r="DV330" s="100">
        <f t="shared" si="430"/>
        <v>0</v>
      </c>
      <c r="DW330" s="100">
        <f t="shared" si="431"/>
        <v>1</v>
      </c>
      <c r="DX330" s="100">
        <f t="shared" si="432"/>
        <v>0</v>
      </c>
      <c r="DY330" s="229">
        <f t="shared" si="433"/>
        <v>0</v>
      </c>
      <c r="DZ330" s="100">
        <f t="shared" si="434"/>
        <v>1</v>
      </c>
      <c r="EA330" s="400">
        <f t="shared" si="435"/>
        <v>0</v>
      </c>
      <c r="EB330" s="402">
        <f t="shared" si="436"/>
        <v>0</v>
      </c>
      <c r="EC330" s="19">
        <f t="shared" si="437"/>
        <v>0</v>
      </c>
      <c r="ED330" s="19">
        <f t="shared" si="438"/>
        <v>1</v>
      </c>
      <c r="EE330" s="19">
        <f t="shared" si="439"/>
        <v>0</v>
      </c>
      <c r="EF330" s="402">
        <f t="shared" si="440"/>
        <v>0</v>
      </c>
      <c r="EG330" s="400">
        <f t="shared" si="441"/>
        <v>0</v>
      </c>
      <c r="EH330" s="400">
        <f t="shared" si="442"/>
        <v>1</v>
      </c>
      <c r="EI330" s="402">
        <f t="shared" si="443"/>
        <v>0</v>
      </c>
      <c r="EJ330" s="229">
        <f t="shared" si="444"/>
        <v>3</v>
      </c>
      <c r="EK330" s="398">
        <f t="shared" si="445"/>
        <v>694.4</v>
      </c>
      <c r="EL330" s="398">
        <f t="shared" si="446"/>
        <v>62.2</v>
      </c>
      <c r="EM330" s="398">
        <f t="shared" si="447"/>
        <v>138.69999999999999</v>
      </c>
      <c r="EN330" s="398">
        <f t="shared" si="448"/>
        <v>527.29999999999995</v>
      </c>
      <c r="EO330" s="398">
        <f t="shared" si="449"/>
        <v>0.55000000000000004</v>
      </c>
      <c r="EP330" s="398">
        <f t="shared" si="450"/>
        <v>11.8</v>
      </c>
      <c r="EQ330" s="398">
        <f t="shared" si="451"/>
        <v>3293</v>
      </c>
      <c r="ER330" s="398" t="str">
        <f t="shared" si="452"/>
        <v/>
      </c>
      <c r="ES330" s="398" t="str">
        <f t="shared" si="453"/>
        <v/>
      </c>
      <c r="ET330" s="398">
        <f t="shared" si="454"/>
        <v>41.5</v>
      </c>
      <c r="EU330" s="172">
        <f t="shared" si="455"/>
        <v>553.1</v>
      </c>
      <c r="EV330" s="57">
        <f t="shared" si="456"/>
        <v>30.204699475419531</v>
      </c>
      <c r="EW330" s="57">
        <f t="shared" si="457"/>
        <v>1.5907928388746804</v>
      </c>
      <c r="EX330" s="57">
        <f t="shared" si="458"/>
        <v>11.413289446615924</v>
      </c>
      <c r="EY330" s="57">
        <f t="shared" si="459"/>
        <v>26.313688307799787</v>
      </c>
      <c r="EZ330" s="57">
        <f t="shared" si="460"/>
        <v>2.0056522928252347E-2</v>
      </c>
      <c r="FA330" s="57">
        <f t="shared" si="461"/>
        <v>0.63389739457426808</v>
      </c>
      <c r="FB330" s="57">
        <f t="shared" si="462"/>
        <v>53.968477689041272</v>
      </c>
      <c r="FC330" s="57" t="str">
        <f t="shared" si="463"/>
        <v/>
      </c>
      <c r="FD330" s="57" t="str">
        <f t="shared" si="464"/>
        <v/>
      </c>
      <c r="FE330" s="57">
        <f t="shared" si="465"/>
        <v>0.8640199203436093</v>
      </c>
      <c r="FF330" s="56">
        <f t="shared" si="466"/>
        <v>15.600936451076072</v>
      </c>
      <c r="FG330" s="59">
        <f t="shared" si="467"/>
        <v>43.041092377910061</v>
      </c>
      <c r="FH330" s="59">
        <f t="shared" si="468"/>
        <v>2.2668479647626723</v>
      </c>
      <c r="FI330" s="59">
        <f t="shared" si="469"/>
        <v>16.263709089620029</v>
      </c>
      <c r="FJ330" s="59">
        <f t="shared" si="470"/>
        <v>37.496479320419112</v>
      </c>
      <c r="FK330" s="59">
        <f t="shared" si="471"/>
        <v>2.8580143855994788E-2</v>
      </c>
      <c r="FL330" s="59">
        <f t="shared" si="472"/>
        <v>0.90329110343212971</v>
      </c>
      <c r="FM330" s="59">
        <f t="shared" si="473"/>
        <v>76.623379803850028</v>
      </c>
      <c r="FN330" s="59" t="str">
        <f t="shared" si="474"/>
        <v/>
      </c>
      <c r="FO330" s="59" t="str">
        <f t="shared" si="475"/>
        <v/>
      </c>
      <c r="FP330" s="59">
        <f t="shared" si="476"/>
        <v>1.226718435454849</v>
      </c>
      <c r="FQ330" s="66">
        <f t="shared" si="477"/>
        <v>22.149901760695112</v>
      </c>
      <c r="FR330" s="331">
        <f t="shared" si="497"/>
        <v>-0.18278240076396468</v>
      </c>
      <c r="FS330" s="331">
        <f t="shared" si="478"/>
        <v>0.18278240076396468</v>
      </c>
      <c r="FT330" s="400">
        <f t="shared" si="479"/>
        <v>0</v>
      </c>
      <c r="FU330" s="400">
        <f t="shared" si="480"/>
        <v>1</v>
      </c>
      <c r="FV330" s="400">
        <f t="shared" si="481"/>
        <v>0</v>
      </c>
      <c r="FW330" s="402">
        <f t="shared" si="482"/>
        <v>0</v>
      </c>
      <c r="FX330" s="222">
        <f t="shared" si="483"/>
        <v>43.041092377910061</v>
      </c>
      <c r="FY330" s="222">
        <f t="shared" si="484"/>
        <v>37.496479320419112</v>
      </c>
      <c r="FZ330" s="222">
        <f t="shared" si="485"/>
        <v>0</v>
      </c>
      <c r="GA330" s="221">
        <f t="shared" si="486"/>
        <v>22.149901760695112</v>
      </c>
      <c r="GB330" s="222">
        <f t="shared" si="487"/>
        <v>76.623379803850028</v>
      </c>
      <c r="GC330" s="222">
        <f t="shared" si="488"/>
        <v>0</v>
      </c>
      <c r="GD330" s="222">
        <f t="shared" si="489"/>
        <v>0</v>
      </c>
      <c r="GE330" s="222">
        <f t="shared" si="490"/>
        <v>0</v>
      </c>
      <c r="GF330" s="222">
        <f t="shared" si="491"/>
        <v>0</v>
      </c>
      <c r="GG330" s="398">
        <f t="shared" si="492"/>
        <v>0</v>
      </c>
      <c r="GH330" s="399">
        <f t="shared" si="493"/>
        <v>0</v>
      </c>
      <c r="GI330" s="398" t="str">
        <f t="shared" si="494"/>
        <v>Na-Ca</v>
      </c>
      <c r="GJ330" s="398" t="str">
        <f t="shared" si="495"/>
        <v>HCO3-Cl</v>
      </c>
    </row>
    <row r="331" spans="1:192" ht="14.25">
      <c r="A331" s="402">
        <f t="shared" si="422"/>
        <v>326</v>
      </c>
      <c r="B331" s="64" t="s">
        <v>352</v>
      </c>
      <c r="C331" s="398" t="s">
        <v>236</v>
      </c>
      <c r="F331" s="400">
        <v>3482240</v>
      </c>
      <c r="G331" s="400">
        <v>5561710</v>
      </c>
      <c r="H331" s="409">
        <f t="shared" si="423"/>
        <v>482172.67400000006</v>
      </c>
      <c r="I331" s="405">
        <f t="shared" si="424"/>
        <v>5559925.1060000006</v>
      </c>
      <c r="J331" s="400">
        <v>105</v>
      </c>
      <c r="K331" s="400" t="s">
        <v>1356</v>
      </c>
      <c r="L331" s="19">
        <v>287</v>
      </c>
      <c r="Q331" s="382" t="s">
        <v>2855</v>
      </c>
      <c r="R331" s="383" t="s">
        <v>276</v>
      </c>
      <c r="S331" s="382" t="s">
        <v>1347</v>
      </c>
      <c r="T331" s="499" t="str">
        <f t="shared" si="425"/>
        <v>-</v>
      </c>
      <c r="U331" s="499" t="str">
        <f t="shared" si="426"/>
        <v>-</v>
      </c>
      <c r="V331" s="499" t="str">
        <f t="shared" si="427"/>
        <v>-</v>
      </c>
      <c r="W331" s="499" t="str">
        <f t="shared" si="496"/>
        <v>-</v>
      </c>
      <c r="X331" s="529" t="str">
        <f t="shared" si="421"/>
        <v/>
      </c>
      <c r="Y331" s="530" t="str">
        <f t="shared" si="420"/>
        <v/>
      </c>
      <c r="Z331" s="119"/>
      <c r="AA331" s="51">
        <v>26918</v>
      </c>
      <c r="AB331" s="100">
        <v>4</v>
      </c>
      <c r="AD331" s="2" t="s">
        <v>1554</v>
      </c>
      <c r="AE331" s="61" t="s">
        <v>1454</v>
      </c>
      <c r="AF331" s="391" t="s">
        <v>3116</v>
      </c>
      <c r="AI331" s="554"/>
      <c r="AR331" s="69"/>
      <c r="AS331" s="508"/>
      <c r="AT331" s="511"/>
      <c r="AU331" s="403"/>
      <c r="AV331" s="403"/>
      <c r="AW331" s="55"/>
      <c r="AX331" s="403"/>
      <c r="AY331" s="403"/>
      <c r="AZ331" s="53"/>
      <c r="BO331" s="138"/>
      <c r="BP331" s="553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49"/>
      <c r="CG331" s="138"/>
      <c r="CH331" s="138"/>
      <c r="CI331" s="138"/>
      <c r="CJ331" s="138"/>
      <c r="CK331" s="138"/>
      <c r="CL331" s="139"/>
      <c r="CM331" s="138"/>
      <c r="CN331" s="138" t="s">
        <v>3116</v>
      </c>
      <c r="CO331" s="149"/>
      <c r="CR331" s="398">
        <v>0.2</v>
      </c>
      <c r="CS331" s="398">
        <v>99.8</v>
      </c>
      <c r="CX331" s="398">
        <v>0</v>
      </c>
      <c r="CY331" s="398">
        <v>0</v>
      </c>
      <c r="DB331" s="241"/>
      <c r="DC331" s="241"/>
      <c r="DD331" s="241"/>
      <c r="DE331" s="241">
        <v>-4.3</v>
      </c>
      <c r="DF331" s="241"/>
      <c r="DG331" s="241"/>
      <c r="DH331" s="241"/>
      <c r="DI331" s="244"/>
      <c r="DJ331" s="244"/>
      <c r="DK331" s="244"/>
      <c r="DL331" s="244"/>
      <c r="DM331" s="244"/>
      <c r="DN331" s="244"/>
      <c r="DO331" s="244"/>
      <c r="DP331" s="244"/>
      <c r="DQ331" s="244"/>
      <c r="DR331" s="244"/>
      <c r="DS331" s="472"/>
      <c r="DT331" s="402">
        <f t="shared" si="428"/>
        <v>0</v>
      </c>
      <c r="DU331" s="100">
        <f t="shared" si="429"/>
        <v>0</v>
      </c>
      <c r="DV331" s="100">
        <f t="shared" si="430"/>
        <v>0</v>
      </c>
      <c r="DW331" s="100">
        <f t="shared" si="431"/>
        <v>1</v>
      </c>
      <c r="DX331" s="100">
        <f t="shared" si="432"/>
        <v>0</v>
      </c>
      <c r="DY331" s="229">
        <f t="shared" si="433"/>
        <v>0</v>
      </c>
      <c r="DZ331" s="100">
        <f t="shared" si="434"/>
        <v>0</v>
      </c>
      <c r="EA331" s="400">
        <f t="shared" si="435"/>
        <v>0</v>
      </c>
      <c r="EB331" s="402">
        <f t="shared" si="436"/>
        <v>1</v>
      </c>
      <c r="EC331" s="19">
        <f t="shared" si="437"/>
        <v>0</v>
      </c>
      <c r="ED331" s="19">
        <f t="shared" si="438"/>
        <v>0</v>
      </c>
      <c r="EE331" s="19">
        <f t="shared" si="439"/>
        <v>0</v>
      </c>
      <c r="EF331" s="402">
        <f t="shared" si="440"/>
        <v>1</v>
      </c>
      <c r="EG331" s="400">
        <f t="shared" si="441"/>
        <v>0</v>
      </c>
      <c r="EH331" s="400">
        <f t="shared" si="442"/>
        <v>0</v>
      </c>
      <c r="EI331" s="402">
        <f t="shared" si="443"/>
        <v>1</v>
      </c>
      <c r="EJ331" s="229">
        <f t="shared" si="444"/>
        <v>1</v>
      </c>
      <c r="EK331" s="398" t="str">
        <f t="shared" si="445"/>
        <v/>
      </c>
      <c r="EL331" s="398" t="str">
        <f t="shared" si="446"/>
        <v/>
      </c>
      <c r="EM331" s="398" t="str">
        <f t="shared" si="447"/>
        <v/>
      </c>
      <c r="EN331" s="398" t="str">
        <f t="shared" si="448"/>
        <v/>
      </c>
      <c r="EO331" s="398" t="str">
        <f t="shared" si="449"/>
        <v/>
      </c>
      <c r="EP331" s="398" t="str">
        <f t="shared" si="450"/>
        <v/>
      </c>
      <c r="EQ331" s="398" t="str">
        <f t="shared" si="451"/>
        <v/>
      </c>
      <c r="ER331" s="398" t="str">
        <f t="shared" si="452"/>
        <v/>
      </c>
      <c r="ES331" s="398" t="str">
        <f t="shared" si="453"/>
        <v/>
      </c>
      <c r="ET331" s="398" t="str">
        <f t="shared" si="454"/>
        <v/>
      </c>
      <c r="EU331" s="172" t="str">
        <f t="shared" si="455"/>
        <v/>
      </c>
      <c r="EV331" s="57" t="str">
        <f t="shared" si="456"/>
        <v/>
      </c>
      <c r="EW331" s="57" t="str">
        <f t="shared" si="457"/>
        <v/>
      </c>
      <c r="EX331" s="57" t="str">
        <f t="shared" si="458"/>
        <v/>
      </c>
      <c r="EY331" s="57" t="str">
        <f t="shared" si="459"/>
        <v/>
      </c>
      <c r="EZ331" s="57" t="str">
        <f t="shared" si="460"/>
        <v/>
      </c>
      <c r="FA331" s="57" t="str">
        <f t="shared" si="461"/>
        <v/>
      </c>
      <c r="FB331" s="57" t="str">
        <f t="shared" si="462"/>
        <v/>
      </c>
      <c r="FC331" s="57" t="str">
        <f t="shared" si="463"/>
        <v/>
      </c>
      <c r="FD331" s="57" t="str">
        <f t="shared" si="464"/>
        <v/>
      </c>
      <c r="FE331" s="57" t="str">
        <f t="shared" si="465"/>
        <v/>
      </c>
      <c r="FF331" s="56" t="str">
        <f t="shared" si="466"/>
        <v/>
      </c>
      <c r="FG331" s="59" t="str">
        <f t="shared" si="467"/>
        <v/>
      </c>
      <c r="FH331" s="59" t="str">
        <f t="shared" si="468"/>
        <v/>
      </c>
      <c r="FI331" s="59" t="str">
        <f t="shared" si="469"/>
        <v/>
      </c>
      <c r="FJ331" s="59" t="str">
        <f t="shared" si="470"/>
        <v/>
      </c>
      <c r="FK331" s="59" t="str">
        <f t="shared" si="471"/>
        <v/>
      </c>
      <c r="FL331" s="59" t="str">
        <f t="shared" si="472"/>
        <v/>
      </c>
      <c r="FM331" s="59" t="str">
        <f t="shared" si="473"/>
        <v/>
      </c>
      <c r="FN331" s="59" t="str">
        <f t="shared" si="474"/>
        <v/>
      </c>
      <c r="FO331" s="59" t="str">
        <f t="shared" si="475"/>
        <v/>
      </c>
      <c r="FP331" s="59" t="str">
        <f t="shared" si="476"/>
        <v/>
      </c>
      <c r="FQ331" s="66" t="str">
        <f t="shared" si="477"/>
        <v/>
      </c>
      <c r="FR331" s="331" t="str">
        <f t="shared" si="497"/>
        <v/>
      </c>
      <c r="FS331" s="331">
        <f t="shared" si="478"/>
        <v>0</v>
      </c>
      <c r="FT331" s="400">
        <f t="shared" si="479"/>
        <v>1</v>
      </c>
      <c r="FU331" s="400">
        <f t="shared" si="480"/>
        <v>0</v>
      </c>
      <c r="FV331" s="400">
        <f t="shared" si="481"/>
        <v>0</v>
      </c>
      <c r="FW331" s="402">
        <f t="shared" si="482"/>
        <v>0</v>
      </c>
      <c r="FX331" s="222">
        <f t="shared" si="483"/>
        <v>0</v>
      </c>
      <c r="FY331" s="222">
        <f t="shared" si="484"/>
        <v>0</v>
      </c>
      <c r="FZ331" s="222">
        <f t="shared" si="485"/>
        <v>0</v>
      </c>
      <c r="GA331" s="221">
        <f t="shared" si="486"/>
        <v>0</v>
      </c>
      <c r="GB331" s="222">
        <f t="shared" si="487"/>
        <v>0</v>
      </c>
      <c r="GC331" s="222">
        <f t="shared" si="488"/>
        <v>0</v>
      </c>
      <c r="GD331" s="222">
        <f t="shared" si="489"/>
        <v>0</v>
      </c>
      <c r="GE331" s="222">
        <f t="shared" si="490"/>
        <v>0</v>
      </c>
      <c r="GF331" s="222">
        <f t="shared" si="491"/>
        <v>0</v>
      </c>
      <c r="GG331" s="398">
        <f t="shared" si="492"/>
        <v>0</v>
      </c>
      <c r="GH331" s="399">
        <f t="shared" si="493"/>
        <v>0</v>
      </c>
      <c r="GI331" s="398" t="str">
        <f t="shared" si="494"/>
        <v/>
      </c>
      <c r="GJ331" s="398" t="str">
        <f t="shared" si="495"/>
        <v/>
      </c>
    </row>
    <row r="332" spans="1:192" s="69" customFormat="1" ht="14.25">
      <c r="A332" s="402">
        <f t="shared" si="422"/>
        <v>327</v>
      </c>
      <c r="B332" s="64" t="s">
        <v>352</v>
      </c>
      <c r="C332" s="398" t="s">
        <v>236</v>
      </c>
      <c r="D332" s="398"/>
      <c r="E332" s="398"/>
      <c r="F332" s="400">
        <v>3482240</v>
      </c>
      <c r="G332" s="400">
        <v>5561710</v>
      </c>
      <c r="H332" s="409">
        <f t="shared" si="423"/>
        <v>482172.67400000006</v>
      </c>
      <c r="I332" s="405">
        <f t="shared" si="424"/>
        <v>5559925.1060000006</v>
      </c>
      <c r="J332" s="400">
        <v>105</v>
      </c>
      <c r="K332" s="400" t="s">
        <v>1356</v>
      </c>
      <c r="L332" s="19">
        <v>287</v>
      </c>
      <c r="M332" s="19"/>
      <c r="N332" s="408"/>
      <c r="O332" s="19">
        <v>105</v>
      </c>
      <c r="P332" s="19"/>
      <c r="Q332" s="382" t="s">
        <v>2855</v>
      </c>
      <c r="R332" s="383" t="s">
        <v>276</v>
      </c>
      <c r="S332" s="382" t="s">
        <v>1347</v>
      </c>
      <c r="T332" s="499" t="str">
        <f t="shared" si="425"/>
        <v>-</v>
      </c>
      <c r="U332" s="499" t="str">
        <f t="shared" si="426"/>
        <v>M</v>
      </c>
      <c r="V332" s="499" t="str">
        <f t="shared" si="427"/>
        <v>-</v>
      </c>
      <c r="W332" s="499" t="str">
        <f t="shared" si="496"/>
        <v>A</v>
      </c>
      <c r="X332" s="529" t="str">
        <f t="shared" si="421"/>
        <v>Na-Ca</v>
      </c>
      <c r="Y332" s="530" t="str">
        <f t="shared" si="420"/>
        <v>HCO3-Cl</v>
      </c>
      <c r="Z332" s="119" t="s">
        <v>1732</v>
      </c>
      <c r="AA332" s="177">
        <v>29328</v>
      </c>
      <c r="AB332" s="100">
        <v>5</v>
      </c>
      <c r="AC332" s="383" t="s">
        <v>456</v>
      </c>
      <c r="AD332" s="383" t="s">
        <v>1733</v>
      </c>
      <c r="AE332" s="183"/>
      <c r="AF332" s="391">
        <v>11.4</v>
      </c>
      <c r="AG332" s="400"/>
      <c r="AH332" s="400">
        <v>6.3</v>
      </c>
      <c r="AI332" s="554"/>
      <c r="AJ332" s="400"/>
      <c r="AK332" s="400"/>
      <c r="AL332" s="400"/>
      <c r="AM332" s="441" t="s">
        <v>1742</v>
      </c>
      <c r="AN332" s="398"/>
      <c r="AO332" s="399"/>
      <c r="AP332" s="19"/>
      <c r="AQ332" s="398"/>
      <c r="AS332" s="507">
        <f t="shared" ref="AS332:AS342" si="498">SUM(AU332:BN332)+SUM(BO332:CL332)/1000</f>
        <v>5213.8210000000008</v>
      </c>
      <c r="AT332" s="509">
        <f t="shared" ref="AT332:AT342" si="499">FR332</f>
        <v>-0.25593320326708757</v>
      </c>
      <c r="AU332" s="59">
        <v>678</v>
      </c>
      <c r="AV332" s="59">
        <v>129</v>
      </c>
      <c r="AW332" s="401">
        <v>520.29999999999995</v>
      </c>
      <c r="AX332" s="398">
        <v>540.79999999999995</v>
      </c>
      <c r="AY332" s="398">
        <v>42.2</v>
      </c>
      <c r="AZ332" s="172">
        <v>3194</v>
      </c>
      <c r="BA332" s="398">
        <v>1.51</v>
      </c>
      <c r="BB332" s="398">
        <v>56.8</v>
      </c>
      <c r="BC332" s="398">
        <v>3.9</v>
      </c>
      <c r="BD332" s="59">
        <v>4</v>
      </c>
      <c r="BE332" s="398">
        <v>11.5</v>
      </c>
      <c r="BF332" s="398">
        <v>0.41</v>
      </c>
      <c r="BG332" s="57">
        <v>0.3</v>
      </c>
      <c r="BH332" s="398">
        <v>0.62</v>
      </c>
      <c r="BI332" s="398">
        <v>4.4999999999999998E-2</v>
      </c>
      <c r="BJ332" s="398">
        <v>1.7</v>
      </c>
      <c r="BK332" s="398"/>
      <c r="BL332" s="399"/>
      <c r="BM332" s="398">
        <v>19.5</v>
      </c>
      <c r="BN332" s="172">
        <v>8.6</v>
      </c>
      <c r="BO332" s="138"/>
      <c r="BP332" s="553"/>
      <c r="BQ332" s="138">
        <v>182</v>
      </c>
      <c r="BR332" s="138">
        <v>170</v>
      </c>
      <c r="BS332" s="138"/>
      <c r="BT332" s="138"/>
      <c r="BU332" s="138"/>
      <c r="BV332" s="138"/>
      <c r="BW332" s="138">
        <v>64</v>
      </c>
      <c r="BX332" s="138"/>
      <c r="BY332" s="138"/>
      <c r="BZ332" s="138"/>
      <c r="CA332" s="138"/>
      <c r="CB332" s="138"/>
      <c r="CC332" s="138">
        <v>220</v>
      </c>
      <c r="CD332" s="138"/>
      <c r="CE332" s="138"/>
      <c r="CF332" s="149"/>
      <c r="CG332" s="138"/>
      <c r="CH332" s="138"/>
      <c r="CI332" s="138"/>
      <c r="CJ332" s="138"/>
      <c r="CK332" s="138"/>
      <c r="CL332" s="139"/>
      <c r="CM332" s="138"/>
      <c r="CN332" s="138">
        <v>2085</v>
      </c>
      <c r="CO332" s="149"/>
      <c r="CP332" s="398"/>
      <c r="CQ332" s="172"/>
      <c r="CR332" s="398"/>
      <c r="CS332" s="398"/>
      <c r="CT332" s="398"/>
      <c r="CU332" s="398"/>
      <c r="CV332" s="398"/>
      <c r="CW332" s="398"/>
      <c r="CX332" s="398"/>
      <c r="CY332" s="398"/>
      <c r="CZ332" s="398"/>
      <c r="DA332" s="172"/>
      <c r="DB332" s="241"/>
      <c r="DC332" s="241"/>
      <c r="DD332" s="241"/>
      <c r="DE332" s="241"/>
      <c r="DF332" s="241"/>
      <c r="DG332" s="241"/>
      <c r="DH332" s="241"/>
      <c r="DI332" s="244"/>
      <c r="DJ332" s="244"/>
      <c r="DK332" s="244"/>
      <c r="DL332" s="244"/>
      <c r="DM332" s="244"/>
      <c r="DN332" s="244"/>
      <c r="DO332" s="244"/>
      <c r="DP332" s="244"/>
      <c r="DQ332" s="244"/>
      <c r="DR332" s="244"/>
      <c r="DS332" s="472"/>
      <c r="DT332" s="402">
        <f t="shared" si="428"/>
        <v>0</v>
      </c>
      <c r="DU332" s="100">
        <f t="shared" si="429"/>
        <v>0</v>
      </c>
      <c r="DV332" s="100">
        <f t="shared" si="430"/>
        <v>0</v>
      </c>
      <c r="DW332" s="100">
        <f t="shared" si="431"/>
        <v>1</v>
      </c>
      <c r="DX332" s="100">
        <f t="shared" si="432"/>
        <v>0</v>
      </c>
      <c r="DY332" s="229">
        <f t="shared" si="433"/>
        <v>0</v>
      </c>
      <c r="DZ332" s="100">
        <f t="shared" si="434"/>
        <v>1</v>
      </c>
      <c r="EA332" s="400">
        <f t="shared" si="435"/>
        <v>0</v>
      </c>
      <c r="EB332" s="402">
        <f t="shared" si="436"/>
        <v>0</v>
      </c>
      <c r="EC332" s="19">
        <f t="shared" si="437"/>
        <v>0</v>
      </c>
      <c r="ED332" s="19">
        <f t="shared" si="438"/>
        <v>1</v>
      </c>
      <c r="EE332" s="19">
        <f t="shared" si="439"/>
        <v>0</v>
      </c>
      <c r="EF332" s="402">
        <f t="shared" si="440"/>
        <v>0</v>
      </c>
      <c r="EG332" s="400">
        <f t="shared" si="441"/>
        <v>0</v>
      </c>
      <c r="EH332" s="400">
        <f t="shared" si="442"/>
        <v>1</v>
      </c>
      <c r="EI332" s="402">
        <f t="shared" si="443"/>
        <v>0</v>
      </c>
      <c r="EJ332" s="229">
        <f t="shared" si="444"/>
        <v>3</v>
      </c>
      <c r="EK332" s="398">
        <f t="shared" si="445"/>
        <v>678</v>
      </c>
      <c r="EL332" s="398">
        <f t="shared" si="446"/>
        <v>56.8</v>
      </c>
      <c r="EM332" s="398">
        <f t="shared" si="447"/>
        <v>129</v>
      </c>
      <c r="EN332" s="398">
        <f t="shared" si="448"/>
        <v>520.29999999999995</v>
      </c>
      <c r="EO332" s="398">
        <f t="shared" si="449"/>
        <v>0.41</v>
      </c>
      <c r="EP332" s="398">
        <f t="shared" si="450"/>
        <v>11.5</v>
      </c>
      <c r="EQ332" s="398">
        <f t="shared" si="451"/>
        <v>3194</v>
      </c>
      <c r="ER332" s="398" t="str">
        <f t="shared" si="452"/>
        <v/>
      </c>
      <c r="ES332" s="398">
        <f t="shared" si="453"/>
        <v>1.7</v>
      </c>
      <c r="ET332" s="398">
        <f t="shared" si="454"/>
        <v>42.2</v>
      </c>
      <c r="EU332" s="172">
        <f t="shared" si="455"/>
        <v>540.79999999999995</v>
      </c>
      <c r="EV332" s="57">
        <f t="shared" si="456"/>
        <v>29.491339637578402</v>
      </c>
      <c r="EW332" s="57">
        <f t="shared" si="457"/>
        <v>1.4526854219948848</v>
      </c>
      <c r="EX332" s="57">
        <f t="shared" si="458"/>
        <v>10.615099773709114</v>
      </c>
      <c r="EY332" s="57">
        <f t="shared" si="459"/>
        <v>25.964369479514943</v>
      </c>
      <c r="EZ332" s="57">
        <f t="shared" si="460"/>
        <v>1.4951226182879021E-2</v>
      </c>
      <c r="FA332" s="57">
        <f t="shared" si="461"/>
        <v>0.61778135911899013</v>
      </c>
      <c r="FB332" s="57">
        <f t="shared" si="462"/>
        <v>52.345981700211908</v>
      </c>
      <c r="FC332" s="57" t="str">
        <f t="shared" si="463"/>
        <v/>
      </c>
      <c r="FD332" s="57">
        <f t="shared" si="464"/>
        <v>2.741718799643254E-2</v>
      </c>
      <c r="FE332" s="57">
        <f t="shared" si="465"/>
        <v>0.87859375032530873</v>
      </c>
      <c r="FF332" s="56">
        <f t="shared" si="466"/>
        <v>15.253998251205818</v>
      </c>
      <c r="FG332" s="59">
        <f t="shared" si="467"/>
        <v>43.270205790104974</v>
      </c>
      <c r="FH332" s="59">
        <f t="shared" si="468"/>
        <v>2.1314052847538107</v>
      </c>
      <c r="FI332" s="59">
        <f t="shared" si="469"/>
        <v>15.574658775609477</v>
      </c>
      <c r="FJ332" s="59">
        <f t="shared" si="470"/>
        <v>38.095373909612732</v>
      </c>
      <c r="FK332" s="59">
        <f t="shared" si="471"/>
        <v>2.1936698763023794E-2</v>
      </c>
      <c r="FL332" s="59">
        <f t="shared" si="472"/>
        <v>0.90641954115599566</v>
      </c>
      <c r="FM332" s="59">
        <f t="shared" si="473"/>
        <v>76.410808777969322</v>
      </c>
      <c r="FN332" s="59" t="str">
        <f t="shared" si="474"/>
        <v/>
      </c>
      <c r="FO332" s="59">
        <f t="shared" si="475"/>
        <v>4.0021591747443755E-2</v>
      </c>
      <c r="FP332" s="59">
        <f t="shared" si="476"/>
        <v>1.2825064478512649</v>
      </c>
      <c r="FQ332" s="66">
        <f t="shared" si="477"/>
        <v>22.266663182431973</v>
      </c>
      <c r="FR332" s="331">
        <f t="shared" si="497"/>
        <v>-0.25593320326708757</v>
      </c>
      <c r="FS332" s="331">
        <f t="shared" si="478"/>
        <v>0.25593320326708757</v>
      </c>
      <c r="FT332" s="400">
        <f t="shared" si="479"/>
        <v>0</v>
      </c>
      <c r="FU332" s="400">
        <f t="shared" si="480"/>
        <v>1</v>
      </c>
      <c r="FV332" s="400">
        <f t="shared" si="481"/>
        <v>0</v>
      </c>
      <c r="FW332" s="402">
        <f t="shared" si="482"/>
        <v>0</v>
      </c>
      <c r="FX332" s="222">
        <f t="shared" si="483"/>
        <v>43.270205790104974</v>
      </c>
      <c r="FY332" s="222">
        <f t="shared" si="484"/>
        <v>38.095373909612732</v>
      </c>
      <c r="FZ332" s="222">
        <f t="shared" si="485"/>
        <v>0</v>
      </c>
      <c r="GA332" s="221">
        <f t="shared" si="486"/>
        <v>22.266663182431973</v>
      </c>
      <c r="GB332" s="222">
        <f t="shared" si="487"/>
        <v>76.410808777969322</v>
      </c>
      <c r="GC332" s="222">
        <f t="shared" si="488"/>
        <v>0</v>
      </c>
      <c r="GD332" s="222">
        <f t="shared" si="489"/>
        <v>0</v>
      </c>
      <c r="GE332" s="222">
        <f t="shared" si="490"/>
        <v>0</v>
      </c>
      <c r="GF332" s="222">
        <f t="shared" si="491"/>
        <v>0</v>
      </c>
      <c r="GG332" s="398">
        <f t="shared" si="492"/>
        <v>0</v>
      </c>
      <c r="GH332" s="399">
        <f t="shared" si="493"/>
        <v>0</v>
      </c>
      <c r="GI332" s="398" t="str">
        <f t="shared" si="494"/>
        <v>Na-Ca</v>
      </c>
      <c r="GJ332" s="398" t="str">
        <f t="shared" si="495"/>
        <v>HCO3-Cl</v>
      </c>
    </row>
    <row r="333" spans="1:192" s="69" customFormat="1" ht="14.25">
      <c r="A333" s="402">
        <f t="shared" si="422"/>
        <v>328</v>
      </c>
      <c r="B333" s="65" t="s">
        <v>352</v>
      </c>
      <c r="C333" s="91" t="s">
        <v>236</v>
      </c>
      <c r="D333" s="91"/>
      <c r="E333" s="91"/>
      <c r="F333" s="400">
        <v>3482240</v>
      </c>
      <c r="G333" s="400">
        <v>5561710</v>
      </c>
      <c r="H333" s="409">
        <f t="shared" si="423"/>
        <v>482172.67400000006</v>
      </c>
      <c r="I333" s="405">
        <f t="shared" si="424"/>
        <v>5559925.1060000006</v>
      </c>
      <c r="J333" s="400">
        <v>105</v>
      </c>
      <c r="K333" s="400" t="s">
        <v>1356</v>
      </c>
      <c r="L333" s="19">
        <v>287</v>
      </c>
      <c r="M333" s="19"/>
      <c r="N333" s="408"/>
      <c r="O333" s="19"/>
      <c r="P333" s="19"/>
      <c r="Q333" s="382" t="s">
        <v>2855</v>
      </c>
      <c r="R333" s="383" t="s">
        <v>276</v>
      </c>
      <c r="S333" s="382" t="s">
        <v>1347</v>
      </c>
      <c r="T333" s="499" t="str">
        <f t="shared" si="425"/>
        <v>-</v>
      </c>
      <c r="U333" s="499" t="str">
        <f t="shared" si="426"/>
        <v>M</v>
      </c>
      <c r="V333" s="499" t="str">
        <f t="shared" si="427"/>
        <v>-</v>
      </c>
      <c r="W333" s="499" t="str">
        <f t="shared" si="496"/>
        <v>A</v>
      </c>
      <c r="X333" s="529" t="str">
        <f t="shared" si="421"/>
        <v>Na-Ca</v>
      </c>
      <c r="Y333" s="530" t="str">
        <f t="shared" si="420"/>
        <v>HCO3</v>
      </c>
      <c r="Z333" s="404"/>
      <c r="AA333" s="193" t="s">
        <v>1456</v>
      </c>
      <c r="AB333" s="176">
        <v>6</v>
      </c>
      <c r="AC333" s="65" t="s">
        <v>970</v>
      </c>
      <c r="AD333" s="65" t="s">
        <v>1734</v>
      </c>
      <c r="AE333" s="404"/>
      <c r="AF333" s="392">
        <v>11</v>
      </c>
      <c r="AG333" s="408"/>
      <c r="AH333" s="408">
        <v>6.1</v>
      </c>
      <c r="AI333" s="556"/>
      <c r="AJ333" s="408"/>
      <c r="AK333" s="408"/>
      <c r="AL333" s="408"/>
      <c r="AM333" s="392"/>
      <c r="AN333" s="168"/>
      <c r="AO333" s="401"/>
      <c r="AP333" s="171"/>
      <c r="AS333" s="507">
        <f t="shared" si="498"/>
        <v>1796</v>
      </c>
      <c r="AT333" s="509">
        <f t="shared" si="499"/>
        <v>-0.5340763958635768</v>
      </c>
      <c r="AU333" s="69">
        <v>228</v>
      </c>
      <c r="AV333" s="69">
        <v>43</v>
      </c>
      <c r="AW333" s="401">
        <v>185</v>
      </c>
      <c r="AX333" s="401">
        <v>151</v>
      </c>
      <c r="AY333" s="401">
        <v>26</v>
      </c>
      <c r="AZ333" s="70">
        <v>1141</v>
      </c>
      <c r="BB333" s="401">
        <v>22</v>
      </c>
      <c r="BL333" s="401"/>
      <c r="BN333" s="70"/>
      <c r="BO333" s="143"/>
      <c r="BP333" s="557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1"/>
      <c r="CG333" s="143"/>
      <c r="CH333" s="143"/>
      <c r="CI333" s="143"/>
      <c r="CJ333" s="143"/>
      <c r="CK333" s="143"/>
      <c r="CL333" s="144"/>
      <c r="CM333" s="143"/>
      <c r="CN333" s="143">
        <v>2200</v>
      </c>
      <c r="CO333" s="141"/>
      <c r="CQ333" s="70"/>
      <c r="DA333" s="70"/>
      <c r="DB333" s="182"/>
      <c r="DC333" s="141"/>
      <c r="DD333" s="182">
        <v>3.17</v>
      </c>
      <c r="DE333" s="182">
        <v>-5.24</v>
      </c>
      <c r="DF333" s="182"/>
      <c r="DG333" s="182"/>
      <c r="DH333" s="182"/>
      <c r="DI333" s="180"/>
      <c r="DJ333" s="180"/>
      <c r="DK333" s="180"/>
      <c r="DL333" s="180"/>
      <c r="DM333" s="180"/>
      <c r="DN333" s="180"/>
      <c r="DO333" s="180"/>
      <c r="DP333" s="180"/>
      <c r="DQ333" s="180"/>
      <c r="DR333" s="180"/>
      <c r="DS333" s="181"/>
      <c r="DT333" s="402">
        <f t="shared" si="428"/>
        <v>0</v>
      </c>
      <c r="DU333" s="100">
        <f t="shared" si="429"/>
        <v>0</v>
      </c>
      <c r="DV333" s="100">
        <f t="shared" si="430"/>
        <v>0</v>
      </c>
      <c r="DW333" s="100">
        <f t="shared" si="431"/>
        <v>1</v>
      </c>
      <c r="DX333" s="100">
        <f t="shared" si="432"/>
        <v>0</v>
      </c>
      <c r="DY333" s="229">
        <f t="shared" si="433"/>
        <v>0</v>
      </c>
      <c r="DZ333" s="100">
        <f t="shared" si="434"/>
        <v>1</v>
      </c>
      <c r="EA333" s="400">
        <f t="shared" si="435"/>
        <v>0</v>
      </c>
      <c r="EB333" s="402">
        <f t="shared" si="436"/>
        <v>0</v>
      </c>
      <c r="EC333" s="19">
        <f t="shared" si="437"/>
        <v>0</v>
      </c>
      <c r="ED333" s="19">
        <f t="shared" si="438"/>
        <v>1</v>
      </c>
      <c r="EE333" s="19">
        <f t="shared" si="439"/>
        <v>0</v>
      </c>
      <c r="EF333" s="402">
        <f t="shared" si="440"/>
        <v>0</v>
      </c>
      <c r="EG333" s="400">
        <f t="shared" si="441"/>
        <v>0</v>
      </c>
      <c r="EH333" s="400">
        <f t="shared" si="442"/>
        <v>1</v>
      </c>
      <c r="EI333" s="402">
        <f t="shared" si="443"/>
        <v>0</v>
      </c>
      <c r="EJ333" s="229">
        <f t="shared" si="444"/>
        <v>3</v>
      </c>
      <c r="EK333" s="398">
        <f t="shared" si="445"/>
        <v>228</v>
      </c>
      <c r="EL333" s="398">
        <f t="shared" si="446"/>
        <v>22</v>
      </c>
      <c r="EM333" s="398">
        <f t="shared" si="447"/>
        <v>43</v>
      </c>
      <c r="EN333" s="398">
        <f t="shared" si="448"/>
        <v>185</v>
      </c>
      <c r="EO333" s="398" t="str">
        <f t="shared" si="449"/>
        <v/>
      </c>
      <c r="EP333" s="398" t="str">
        <f t="shared" si="450"/>
        <v/>
      </c>
      <c r="EQ333" s="398">
        <f t="shared" si="451"/>
        <v>1141</v>
      </c>
      <c r="ER333" s="398" t="str">
        <f t="shared" si="452"/>
        <v/>
      </c>
      <c r="ES333" s="398" t="str">
        <f t="shared" si="453"/>
        <v/>
      </c>
      <c r="ET333" s="398">
        <f t="shared" si="454"/>
        <v>26</v>
      </c>
      <c r="EU333" s="172">
        <f t="shared" si="455"/>
        <v>151</v>
      </c>
      <c r="EV333" s="57">
        <f t="shared" si="456"/>
        <v>9.917441648035215</v>
      </c>
      <c r="EW333" s="57">
        <f t="shared" si="457"/>
        <v>0.5626598465473146</v>
      </c>
      <c r="EX333" s="57">
        <f t="shared" si="458"/>
        <v>3.5383665912363713</v>
      </c>
      <c r="EY333" s="57">
        <f t="shared" si="459"/>
        <v>9.2319976046708909</v>
      </c>
      <c r="EZ333" s="57" t="str">
        <f t="shared" si="460"/>
        <v/>
      </c>
      <c r="FA333" s="57" t="str">
        <f t="shared" si="461"/>
        <v/>
      </c>
      <c r="FB333" s="57">
        <f t="shared" si="462"/>
        <v>18.699675992467686</v>
      </c>
      <c r="FC333" s="57" t="str">
        <f t="shared" si="463"/>
        <v/>
      </c>
      <c r="FD333" s="57" t="str">
        <f t="shared" si="464"/>
        <v/>
      </c>
      <c r="FE333" s="57">
        <f t="shared" si="465"/>
        <v>0.54131368503455035</v>
      </c>
      <c r="FF333" s="56">
        <f t="shared" si="466"/>
        <v>4.2591600146673052</v>
      </c>
      <c r="FG333" s="59">
        <f t="shared" si="467"/>
        <v>42.654808639345994</v>
      </c>
      <c r="FH333" s="59">
        <f t="shared" si="468"/>
        <v>2.419993878993405</v>
      </c>
      <c r="FI333" s="59">
        <f t="shared" si="469"/>
        <v>15.218476216085772</v>
      </c>
      <c r="FJ333" s="59">
        <f t="shared" si="470"/>
        <v>39.706721265574842</v>
      </c>
      <c r="FK333" s="59" t="str">
        <f t="shared" si="471"/>
        <v/>
      </c>
      <c r="FL333" s="59" t="str">
        <f t="shared" si="472"/>
        <v/>
      </c>
      <c r="FM333" s="59">
        <f t="shared" si="473"/>
        <v>79.572582461883584</v>
      </c>
      <c r="FN333" s="59" t="str">
        <f t="shared" si="474"/>
        <v/>
      </c>
      <c r="FO333" s="59" t="str">
        <f t="shared" si="475"/>
        <v/>
      </c>
      <c r="FP333" s="59">
        <f t="shared" si="476"/>
        <v>2.3034478168235708</v>
      </c>
      <c r="FQ333" s="66">
        <f t="shared" si="477"/>
        <v>18.123969721292863</v>
      </c>
      <c r="FR333" s="331">
        <f t="shared" si="497"/>
        <v>-0.5340763958635768</v>
      </c>
      <c r="FS333" s="331">
        <f t="shared" si="478"/>
        <v>0.5340763958635768</v>
      </c>
      <c r="FT333" s="400">
        <f t="shared" si="479"/>
        <v>0</v>
      </c>
      <c r="FU333" s="400">
        <f t="shared" si="480"/>
        <v>1</v>
      </c>
      <c r="FV333" s="400">
        <f t="shared" si="481"/>
        <v>0</v>
      </c>
      <c r="FW333" s="402">
        <f t="shared" si="482"/>
        <v>0</v>
      </c>
      <c r="FX333" s="222">
        <f t="shared" si="483"/>
        <v>42.654808639345994</v>
      </c>
      <c r="FY333" s="222">
        <f t="shared" si="484"/>
        <v>39.706721265574842</v>
      </c>
      <c r="FZ333" s="222">
        <f t="shared" si="485"/>
        <v>0</v>
      </c>
      <c r="GA333" s="221">
        <f t="shared" si="486"/>
        <v>0</v>
      </c>
      <c r="GB333" s="222">
        <f t="shared" si="487"/>
        <v>79.572582461883584</v>
      </c>
      <c r="GC333" s="222">
        <f t="shared" si="488"/>
        <v>0</v>
      </c>
      <c r="GD333" s="222">
        <f t="shared" si="489"/>
        <v>0</v>
      </c>
      <c r="GE333" s="222">
        <f t="shared" si="490"/>
        <v>0</v>
      </c>
      <c r="GF333" s="222">
        <f t="shared" si="491"/>
        <v>0</v>
      </c>
      <c r="GG333" s="398">
        <f t="shared" si="492"/>
        <v>0</v>
      </c>
      <c r="GH333" s="399">
        <f t="shared" si="493"/>
        <v>0</v>
      </c>
      <c r="GI333" s="398" t="str">
        <f t="shared" si="494"/>
        <v>Na-Ca</v>
      </c>
      <c r="GJ333" s="398" t="str">
        <f t="shared" si="495"/>
        <v>HCO3</v>
      </c>
    </row>
    <row r="334" spans="1:192" s="69" customFormat="1">
      <c r="A334" s="402">
        <f t="shared" si="422"/>
        <v>329</v>
      </c>
      <c r="B334" s="134" t="s">
        <v>352</v>
      </c>
      <c r="C334" s="164" t="s">
        <v>236</v>
      </c>
      <c r="D334" s="164"/>
      <c r="E334" s="164"/>
      <c r="F334" s="400">
        <v>3482240</v>
      </c>
      <c r="G334" s="400">
        <v>5561710</v>
      </c>
      <c r="H334" s="409">
        <f t="shared" si="423"/>
        <v>482172.67400000006</v>
      </c>
      <c r="I334" s="405">
        <f t="shared" si="424"/>
        <v>5559925.1060000006</v>
      </c>
      <c r="J334" s="400">
        <v>105</v>
      </c>
      <c r="K334" s="391" t="s">
        <v>1356</v>
      </c>
      <c r="L334" s="19">
        <v>287</v>
      </c>
      <c r="M334" s="19"/>
      <c r="N334" s="408"/>
      <c r="O334" s="19"/>
      <c r="P334" s="19"/>
      <c r="Q334" s="382" t="s">
        <v>2855</v>
      </c>
      <c r="R334" s="383" t="s">
        <v>276</v>
      </c>
      <c r="S334" s="382" t="s">
        <v>1347</v>
      </c>
      <c r="T334" s="499" t="str">
        <f t="shared" si="425"/>
        <v>-</v>
      </c>
      <c r="U334" s="499" t="str">
        <f t="shared" si="426"/>
        <v>M</v>
      </c>
      <c r="V334" s="499" t="str">
        <f t="shared" si="427"/>
        <v>-</v>
      </c>
      <c r="W334" s="499" t="str">
        <f t="shared" si="496"/>
        <v>A</v>
      </c>
      <c r="X334" s="529" t="str">
        <f t="shared" si="421"/>
        <v>Na-Ca</v>
      </c>
      <c r="Y334" s="530" t="str">
        <f t="shared" si="420"/>
        <v>HCO3-Cl</v>
      </c>
      <c r="Z334" s="119" t="s">
        <v>1724</v>
      </c>
      <c r="AA334" s="51">
        <v>35849</v>
      </c>
      <c r="AB334" s="100">
        <v>7</v>
      </c>
      <c r="AC334" s="163" t="s">
        <v>456</v>
      </c>
      <c r="AD334" s="132" t="s">
        <v>1736</v>
      </c>
      <c r="AE334" s="183"/>
      <c r="AF334" s="391">
        <v>11.2</v>
      </c>
      <c r="AG334" s="400">
        <v>5350</v>
      </c>
      <c r="AH334" s="400">
        <v>6.3</v>
      </c>
      <c r="AI334" s="391">
        <v>30</v>
      </c>
      <c r="AJ334" s="400"/>
      <c r="AK334" s="400"/>
      <c r="AL334" s="400"/>
      <c r="AM334" s="441" t="s">
        <v>1742</v>
      </c>
      <c r="AN334" s="163"/>
      <c r="AO334" s="164"/>
      <c r="AP334" s="19"/>
      <c r="AQ334" s="163"/>
      <c r="AR334" s="168">
        <v>5053.6000000000004</v>
      </c>
      <c r="AS334" s="507">
        <f t="shared" si="498"/>
        <v>5032.9048000000003</v>
      </c>
      <c r="AT334" s="509">
        <f t="shared" si="499"/>
        <v>0.17782848264435405</v>
      </c>
      <c r="AU334" s="163">
        <v>651</v>
      </c>
      <c r="AV334" s="163">
        <v>124</v>
      </c>
      <c r="AW334" s="164">
        <v>511</v>
      </c>
      <c r="AX334" s="165">
        <v>533</v>
      </c>
      <c r="AY334" s="163">
        <v>40</v>
      </c>
      <c r="AZ334" s="162">
        <v>3065</v>
      </c>
      <c r="BA334" s="163">
        <v>1.3</v>
      </c>
      <c r="BB334" s="163">
        <v>58.3</v>
      </c>
      <c r="BC334" s="163">
        <v>3.5</v>
      </c>
      <c r="BD334" s="163">
        <v>4.7</v>
      </c>
      <c r="BE334" s="163">
        <v>15</v>
      </c>
      <c r="BF334" s="163">
        <v>0.45</v>
      </c>
      <c r="BG334" s="165">
        <v>0.26</v>
      </c>
      <c r="BH334" s="165">
        <v>0.28000000000000003</v>
      </c>
      <c r="BI334" s="165">
        <v>0.02</v>
      </c>
      <c r="BJ334" s="166" t="s">
        <v>1404</v>
      </c>
      <c r="BK334" s="170" t="s">
        <v>1405</v>
      </c>
      <c r="BL334" s="164"/>
      <c r="BM334" s="165">
        <v>17.2</v>
      </c>
      <c r="BN334" s="162">
        <v>7.7</v>
      </c>
      <c r="BO334" s="138" t="s">
        <v>1407</v>
      </c>
      <c r="BP334" s="138"/>
      <c r="BQ334" s="138">
        <v>190</v>
      </c>
      <c r="BR334" s="138"/>
      <c r="BS334" s="138"/>
      <c r="BT334" s="138" t="s">
        <v>1403</v>
      </c>
      <c r="BU334" s="138">
        <v>0.5</v>
      </c>
      <c r="BV334" s="138" t="s">
        <v>1525</v>
      </c>
      <c r="BW334" s="138"/>
      <c r="BX334" s="138" t="s">
        <v>1525</v>
      </c>
      <c r="BY334" s="138" t="s">
        <v>1392</v>
      </c>
      <c r="BZ334" s="138" t="s">
        <v>1525</v>
      </c>
      <c r="CA334" s="138">
        <v>1.3</v>
      </c>
      <c r="CB334" s="138" t="s">
        <v>1525</v>
      </c>
      <c r="CC334" s="138"/>
      <c r="CD334" s="138" t="s">
        <v>1407</v>
      </c>
      <c r="CE334" s="138" t="s">
        <v>1407</v>
      </c>
      <c r="CF334" s="149" t="s">
        <v>1407</v>
      </c>
      <c r="CG334" s="138"/>
      <c r="CH334" s="138"/>
      <c r="CI334" s="138"/>
      <c r="CJ334" s="138"/>
      <c r="CK334" s="138" t="s">
        <v>1525</v>
      </c>
      <c r="CL334" s="139">
        <v>3</v>
      </c>
      <c r="CM334" s="138">
        <v>0.3</v>
      </c>
      <c r="CN334" s="138">
        <v>1890</v>
      </c>
      <c r="CO334" s="149" t="s">
        <v>1393</v>
      </c>
      <c r="CP334" s="163"/>
      <c r="CQ334" s="162"/>
      <c r="CR334" s="163"/>
      <c r="CS334" s="163"/>
      <c r="CT334" s="163"/>
      <c r="CU334" s="163"/>
      <c r="CV334" s="163"/>
      <c r="CW334" s="163"/>
      <c r="CX334" s="163"/>
      <c r="CY334" s="163"/>
      <c r="CZ334" s="163"/>
      <c r="DA334" s="162"/>
      <c r="DB334" s="241"/>
      <c r="DC334" s="241"/>
      <c r="DD334" s="241"/>
      <c r="DE334" s="241"/>
      <c r="DF334" s="241"/>
      <c r="DG334" s="241"/>
      <c r="DH334" s="241"/>
      <c r="DI334" s="244">
        <v>1.4</v>
      </c>
      <c r="DJ334" s="244"/>
      <c r="DK334" s="244"/>
      <c r="DL334" s="244"/>
      <c r="DM334" s="244"/>
      <c r="DN334" s="244"/>
      <c r="DO334" s="244"/>
      <c r="DP334" s="244"/>
      <c r="DQ334" s="244"/>
      <c r="DR334" s="244"/>
      <c r="DS334" s="472"/>
      <c r="DT334" s="402">
        <f t="shared" si="428"/>
        <v>0</v>
      </c>
      <c r="DU334" s="100">
        <f t="shared" si="429"/>
        <v>0</v>
      </c>
      <c r="DV334" s="100">
        <f t="shared" si="430"/>
        <v>0</v>
      </c>
      <c r="DW334" s="100">
        <f t="shared" si="431"/>
        <v>1</v>
      </c>
      <c r="DX334" s="100">
        <f t="shared" si="432"/>
        <v>0</v>
      </c>
      <c r="DY334" s="229">
        <f t="shared" si="433"/>
        <v>0</v>
      </c>
      <c r="DZ334" s="100">
        <f t="shared" si="434"/>
        <v>1</v>
      </c>
      <c r="EA334" s="400">
        <f t="shared" si="435"/>
        <v>0</v>
      </c>
      <c r="EB334" s="402">
        <f t="shared" si="436"/>
        <v>0</v>
      </c>
      <c r="EC334" s="19">
        <f t="shared" si="437"/>
        <v>0</v>
      </c>
      <c r="ED334" s="19">
        <f t="shared" si="438"/>
        <v>1</v>
      </c>
      <c r="EE334" s="19">
        <f t="shared" si="439"/>
        <v>0</v>
      </c>
      <c r="EF334" s="402">
        <f t="shared" si="440"/>
        <v>0</v>
      </c>
      <c r="EG334" s="400">
        <f t="shared" si="441"/>
        <v>0</v>
      </c>
      <c r="EH334" s="400">
        <f t="shared" si="442"/>
        <v>1</v>
      </c>
      <c r="EI334" s="402">
        <f t="shared" si="443"/>
        <v>0</v>
      </c>
      <c r="EJ334" s="229">
        <f t="shared" si="444"/>
        <v>3</v>
      </c>
      <c r="EK334" s="398">
        <f t="shared" si="445"/>
        <v>651</v>
      </c>
      <c r="EL334" s="398">
        <f t="shared" si="446"/>
        <v>58.3</v>
      </c>
      <c r="EM334" s="398">
        <f t="shared" si="447"/>
        <v>124</v>
      </c>
      <c r="EN334" s="398">
        <f t="shared" si="448"/>
        <v>511</v>
      </c>
      <c r="EO334" s="398">
        <f t="shared" si="449"/>
        <v>0.45</v>
      </c>
      <c r="EP334" s="398">
        <f t="shared" si="450"/>
        <v>15</v>
      </c>
      <c r="EQ334" s="398">
        <f t="shared" si="451"/>
        <v>3065</v>
      </c>
      <c r="ER334" s="398" t="str">
        <f t="shared" si="452"/>
        <v/>
      </c>
      <c r="ES334" s="398" t="str">
        <f t="shared" si="453"/>
        <v/>
      </c>
      <c r="ET334" s="398">
        <f t="shared" si="454"/>
        <v>40</v>
      </c>
      <c r="EU334" s="172">
        <f t="shared" si="455"/>
        <v>533</v>
      </c>
      <c r="EV334" s="57">
        <f t="shared" si="456"/>
        <v>28.316905758205813</v>
      </c>
      <c r="EW334" s="57">
        <f t="shared" si="457"/>
        <v>1.4910485933503834</v>
      </c>
      <c r="EX334" s="57">
        <f t="shared" si="458"/>
        <v>10.203661797983955</v>
      </c>
      <c r="EY334" s="57">
        <f t="shared" si="459"/>
        <v>25.500274464793652</v>
      </c>
      <c r="EZ334" s="57">
        <f t="shared" si="460"/>
        <v>1.6409882395842828E-2</v>
      </c>
      <c r="FA334" s="57">
        <f t="shared" si="461"/>
        <v>0.80580177276390008</v>
      </c>
      <c r="FB334" s="57">
        <f t="shared" si="462"/>
        <v>50.231820260222136</v>
      </c>
      <c r="FC334" s="57" t="str">
        <f t="shared" si="463"/>
        <v/>
      </c>
      <c r="FD334" s="57" t="str">
        <f t="shared" si="464"/>
        <v/>
      </c>
      <c r="FE334" s="57">
        <f t="shared" si="465"/>
        <v>0.8327902846685391</v>
      </c>
      <c r="FF334" s="56">
        <f t="shared" si="466"/>
        <v>15.033988661044198</v>
      </c>
      <c r="FG334" s="59">
        <f t="shared" si="467"/>
        <v>42.688307807594313</v>
      </c>
      <c r="FH334" s="59">
        <f t="shared" si="468"/>
        <v>2.2477858934349415</v>
      </c>
      <c r="FI334" s="59">
        <f t="shared" si="469"/>
        <v>15.38222640977313</v>
      </c>
      <c r="FJ334" s="59">
        <f t="shared" si="470"/>
        <v>38.442179199462828</v>
      </c>
      <c r="FK334" s="59">
        <f t="shared" si="471"/>
        <v>2.4738229409022369E-2</v>
      </c>
      <c r="FL334" s="59">
        <f t="shared" si="472"/>
        <v>1.2147624603257514</v>
      </c>
      <c r="FM334" s="59">
        <f t="shared" si="473"/>
        <v>75.995287137207455</v>
      </c>
      <c r="FN334" s="59" t="str">
        <f t="shared" si="474"/>
        <v/>
      </c>
      <c r="FO334" s="59" t="str">
        <f t="shared" si="475"/>
        <v/>
      </c>
      <c r="FP334" s="59">
        <f t="shared" si="476"/>
        <v>1.2599212308174972</v>
      </c>
      <c r="FQ334" s="66">
        <f t="shared" si="477"/>
        <v>22.744791631975044</v>
      </c>
      <c r="FR334" s="331">
        <f t="shared" si="497"/>
        <v>0.17782848264435405</v>
      </c>
      <c r="FS334" s="331">
        <f t="shared" si="478"/>
        <v>0.17782848264435405</v>
      </c>
      <c r="FT334" s="400">
        <f t="shared" si="479"/>
        <v>0</v>
      </c>
      <c r="FU334" s="400">
        <f t="shared" si="480"/>
        <v>1</v>
      </c>
      <c r="FV334" s="400">
        <f t="shared" si="481"/>
        <v>0</v>
      </c>
      <c r="FW334" s="402">
        <f t="shared" si="482"/>
        <v>0</v>
      </c>
      <c r="FX334" s="222">
        <f t="shared" si="483"/>
        <v>42.688307807594313</v>
      </c>
      <c r="FY334" s="222">
        <f t="shared" si="484"/>
        <v>38.442179199462828</v>
      </c>
      <c r="FZ334" s="222">
        <f t="shared" si="485"/>
        <v>0</v>
      </c>
      <c r="GA334" s="221">
        <f t="shared" si="486"/>
        <v>22.744791631975044</v>
      </c>
      <c r="GB334" s="222">
        <f t="shared" si="487"/>
        <v>75.995287137207455</v>
      </c>
      <c r="GC334" s="222">
        <f t="shared" si="488"/>
        <v>0</v>
      </c>
      <c r="GD334" s="222">
        <f t="shared" si="489"/>
        <v>0</v>
      </c>
      <c r="GE334" s="222">
        <f t="shared" si="490"/>
        <v>0</v>
      </c>
      <c r="GF334" s="222">
        <f t="shared" si="491"/>
        <v>0</v>
      </c>
      <c r="GG334" s="398">
        <f t="shared" si="492"/>
        <v>0</v>
      </c>
      <c r="GH334" s="399">
        <f t="shared" si="493"/>
        <v>0</v>
      </c>
      <c r="GI334" s="398" t="str">
        <f t="shared" si="494"/>
        <v>Na-Ca</v>
      </c>
      <c r="GJ334" s="398" t="str">
        <f t="shared" si="495"/>
        <v>HCO3-Cl</v>
      </c>
    </row>
    <row r="335" spans="1:192">
      <c r="A335" s="402">
        <f t="shared" si="422"/>
        <v>330</v>
      </c>
      <c r="B335" s="382" t="s">
        <v>352</v>
      </c>
      <c r="C335" s="2" t="s">
        <v>627</v>
      </c>
      <c r="D335" s="2" t="s">
        <v>999</v>
      </c>
      <c r="E335" s="2"/>
      <c r="F335" s="549">
        <v>3483990</v>
      </c>
      <c r="G335" s="549">
        <v>5561970</v>
      </c>
      <c r="H335" s="409">
        <f t="shared" si="423"/>
        <v>483921.97400000005</v>
      </c>
      <c r="I335" s="405">
        <f t="shared" si="424"/>
        <v>5560185.0020000003</v>
      </c>
      <c r="J335" s="408">
        <v>108.82</v>
      </c>
      <c r="K335" s="377" t="s">
        <v>1356</v>
      </c>
      <c r="L335" s="407">
        <v>181</v>
      </c>
      <c r="M335" s="378"/>
      <c r="O335" s="407"/>
      <c r="P335" s="407"/>
      <c r="Q335" s="382" t="s">
        <v>2855</v>
      </c>
      <c r="R335" s="383" t="s">
        <v>276</v>
      </c>
      <c r="S335" s="382" t="s">
        <v>1347</v>
      </c>
      <c r="T335" s="499" t="str">
        <f t="shared" si="425"/>
        <v>-</v>
      </c>
      <c r="U335" s="499" t="str">
        <f t="shared" si="426"/>
        <v>M</v>
      </c>
      <c r="V335" s="499" t="str">
        <f t="shared" si="427"/>
        <v>-</v>
      </c>
      <c r="W335" s="499" t="str">
        <f t="shared" si="496"/>
        <v>A</v>
      </c>
      <c r="X335" s="529" t="str">
        <f t="shared" si="421"/>
        <v>Ca-Na</v>
      </c>
      <c r="Y335" s="530" t="str">
        <f t="shared" si="420"/>
        <v>HCO3</v>
      </c>
      <c r="Z335" s="119" t="s">
        <v>1384</v>
      </c>
      <c r="AA335" s="51">
        <v>17580</v>
      </c>
      <c r="AB335" s="405">
        <v>1</v>
      </c>
      <c r="AC335" s="117" t="s">
        <v>412</v>
      </c>
      <c r="AD335" s="380" t="s">
        <v>1743</v>
      </c>
      <c r="AE335" s="404"/>
      <c r="AF335" s="379">
        <v>12.9</v>
      </c>
      <c r="AG335" s="377"/>
      <c r="AH335" s="377"/>
      <c r="AI335" s="379"/>
      <c r="AJ335" s="377"/>
      <c r="AK335" s="377"/>
      <c r="AL335" s="377"/>
      <c r="AM335" s="379">
        <v>8</v>
      </c>
      <c r="AN335" s="117"/>
      <c r="AO335" s="116"/>
      <c r="AP335" s="378"/>
      <c r="AQ335" s="117"/>
      <c r="AR335" s="69">
        <v>3208</v>
      </c>
      <c r="AS335" s="507">
        <f t="shared" si="498"/>
        <v>3223.5135000000005</v>
      </c>
      <c r="AT335" s="509">
        <f t="shared" si="499"/>
        <v>2.8427589452471837E-2</v>
      </c>
      <c r="AU335" s="117">
        <v>386.1</v>
      </c>
      <c r="AV335" s="117">
        <v>60.03</v>
      </c>
      <c r="AW335" s="116">
        <v>358.9</v>
      </c>
      <c r="AX335" s="117">
        <v>206.7</v>
      </c>
      <c r="AY335" s="117">
        <v>29.32</v>
      </c>
      <c r="AZ335" s="118">
        <v>2111</v>
      </c>
      <c r="BA335" s="117">
        <v>0.38</v>
      </c>
      <c r="BB335" s="117">
        <v>29.26</v>
      </c>
      <c r="BC335" s="117">
        <v>2.2999999999999998</v>
      </c>
      <c r="BD335" s="117">
        <v>2.09</v>
      </c>
      <c r="BE335" s="117">
        <v>13.65</v>
      </c>
      <c r="BF335" s="117">
        <v>0.87</v>
      </c>
      <c r="BG335" s="117"/>
      <c r="BH335" s="117">
        <v>0.31</v>
      </c>
      <c r="BI335" s="117">
        <v>7.0000000000000007E-2</v>
      </c>
      <c r="BJ335" s="117">
        <v>5.99</v>
      </c>
      <c r="BK335" s="117"/>
      <c r="BL335" s="116"/>
      <c r="BM335" s="381">
        <v>14.73</v>
      </c>
      <c r="BN335" s="118">
        <v>1.33</v>
      </c>
      <c r="BO335" s="114"/>
      <c r="BP335" s="114"/>
      <c r="BQ335" s="114">
        <v>53.5</v>
      </c>
      <c r="BR335" s="114">
        <v>300</v>
      </c>
      <c r="BS335" s="114"/>
      <c r="BT335" s="114"/>
      <c r="BU335" s="114"/>
      <c r="BV335" s="114"/>
      <c r="BW335" s="114"/>
      <c r="BX335" s="114">
        <v>20</v>
      </c>
      <c r="BY335" s="114"/>
      <c r="BZ335" s="114"/>
      <c r="CA335" s="114"/>
      <c r="CB335" s="114"/>
      <c r="CC335" s="114"/>
      <c r="CD335" s="114"/>
      <c r="CE335" s="114"/>
      <c r="CF335" s="247"/>
      <c r="CG335" s="114"/>
      <c r="CH335" s="114"/>
      <c r="CI335" s="114"/>
      <c r="CJ335" s="114"/>
      <c r="CK335" s="114"/>
      <c r="CL335" s="137">
        <v>110</v>
      </c>
      <c r="CM335" s="114"/>
      <c r="CN335" s="114">
        <v>1961</v>
      </c>
      <c r="CO335" s="247"/>
      <c r="CP335" s="117"/>
      <c r="CQ335" s="118"/>
      <c r="CR335" s="117"/>
      <c r="CS335" s="117"/>
      <c r="CT335" s="117"/>
      <c r="CU335" s="117"/>
      <c r="CV335" s="117"/>
      <c r="CW335" s="117"/>
      <c r="CX335" s="117"/>
      <c r="CY335" s="117"/>
      <c r="CZ335" s="117"/>
      <c r="DA335" s="118"/>
      <c r="DB335" s="111"/>
      <c r="DC335" s="111"/>
      <c r="DD335" s="121"/>
      <c r="DE335" s="111"/>
      <c r="DF335" s="111"/>
      <c r="DG335" s="111"/>
      <c r="DH335" s="111"/>
      <c r="DI335" s="111"/>
      <c r="DJ335" s="111"/>
      <c r="DK335" s="244"/>
      <c r="DL335" s="244"/>
      <c r="DM335" s="244"/>
      <c r="DN335" s="111"/>
      <c r="DO335" s="121"/>
      <c r="DP335" s="244"/>
      <c r="DQ335" s="241"/>
      <c r="DR335" s="244"/>
      <c r="DS335" s="472"/>
      <c r="DT335" s="402">
        <f t="shared" si="428"/>
        <v>1</v>
      </c>
      <c r="DU335" s="100">
        <f t="shared" si="429"/>
        <v>0</v>
      </c>
      <c r="DV335" s="100">
        <f t="shared" si="430"/>
        <v>0</v>
      </c>
      <c r="DW335" s="100">
        <f t="shared" si="431"/>
        <v>1</v>
      </c>
      <c r="DX335" s="100">
        <f t="shared" si="432"/>
        <v>0</v>
      </c>
      <c r="DY335" s="229">
        <f t="shared" si="433"/>
        <v>0</v>
      </c>
      <c r="DZ335" s="100">
        <f t="shared" si="434"/>
        <v>1</v>
      </c>
      <c r="EA335" s="400">
        <f t="shared" si="435"/>
        <v>0</v>
      </c>
      <c r="EB335" s="402">
        <f t="shared" si="436"/>
        <v>0</v>
      </c>
      <c r="EC335" s="19">
        <f t="shared" si="437"/>
        <v>0</v>
      </c>
      <c r="ED335" s="19">
        <f t="shared" si="438"/>
        <v>1</v>
      </c>
      <c r="EE335" s="19">
        <f t="shared" si="439"/>
        <v>0</v>
      </c>
      <c r="EF335" s="402">
        <f t="shared" si="440"/>
        <v>0</v>
      </c>
      <c r="EG335" s="400">
        <f t="shared" si="441"/>
        <v>0</v>
      </c>
      <c r="EH335" s="400">
        <f t="shared" si="442"/>
        <v>1</v>
      </c>
      <c r="EI335" s="402">
        <f t="shared" si="443"/>
        <v>0</v>
      </c>
      <c r="EJ335" s="229">
        <f t="shared" si="444"/>
        <v>3</v>
      </c>
      <c r="EK335" s="398">
        <f t="shared" si="445"/>
        <v>386.1</v>
      </c>
      <c r="EL335" s="398">
        <f t="shared" si="446"/>
        <v>29.26</v>
      </c>
      <c r="EM335" s="398">
        <f t="shared" si="447"/>
        <v>60.03</v>
      </c>
      <c r="EN335" s="398">
        <f t="shared" si="448"/>
        <v>358.9</v>
      </c>
      <c r="EO335" s="398">
        <f t="shared" si="449"/>
        <v>0.87</v>
      </c>
      <c r="EP335" s="398">
        <f t="shared" si="450"/>
        <v>13.65</v>
      </c>
      <c r="EQ335" s="398">
        <f t="shared" si="451"/>
        <v>2111</v>
      </c>
      <c r="ER335" s="398" t="str">
        <f t="shared" si="452"/>
        <v/>
      </c>
      <c r="ES335" s="398">
        <f t="shared" si="453"/>
        <v>5.99</v>
      </c>
      <c r="ET335" s="398">
        <f t="shared" si="454"/>
        <v>29.32</v>
      </c>
      <c r="EU335" s="172">
        <f t="shared" si="455"/>
        <v>206.7</v>
      </c>
      <c r="EV335" s="57">
        <f t="shared" si="456"/>
        <v>16.794404475028056</v>
      </c>
      <c r="EW335" s="57">
        <f t="shared" si="457"/>
        <v>0.74833759590792837</v>
      </c>
      <c r="EX335" s="57">
        <f t="shared" si="458"/>
        <v>4.9397243365562646</v>
      </c>
      <c r="EY335" s="57">
        <f t="shared" si="459"/>
        <v>17.910075353061526</v>
      </c>
      <c r="EZ335" s="57">
        <f t="shared" si="460"/>
        <v>3.1725772631962801E-2</v>
      </c>
      <c r="FA335" s="57">
        <f t="shared" si="461"/>
        <v>0.73327961321514912</v>
      </c>
      <c r="FB335" s="57">
        <f t="shared" si="462"/>
        <v>34.596858913321022</v>
      </c>
      <c r="FC335" s="57" t="str">
        <f t="shared" si="463"/>
        <v/>
      </c>
      <c r="FD335" s="57">
        <f t="shared" si="464"/>
        <v>9.6605268293312299E-2</v>
      </c>
      <c r="FE335" s="57">
        <f t="shared" si="465"/>
        <v>0.61043527866203917</v>
      </c>
      <c r="FF335" s="56">
        <f t="shared" si="466"/>
        <v>5.8302541392829932</v>
      </c>
      <c r="FG335" s="59">
        <f t="shared" si="467"/>
        <v>40.805163668497876</v>
      </c>
      <c r="FH335" s="59">
        <f t="shared" si="468"/>
        <v>1.8182269056171596</v>
      </c>
      <c r="FI335" s="59">
        <f t="shared" si="469"/>
        <v>12.001989134544989</v>
      </c>
      <c r="FJ335" s="59">
        <f t="shared" si="470"/>
        <v>43.515895855877588</v>
      </c>
      <c r="FK335" s="59">
        <f t="shared" si="471"/>
        <v>7.7083730279434631E-2</v>
      </c>
      <c r="FL335" s="59">
        <f t="shared" si="472"/>
        <v>1.7816407051829679</v>
      </c>
      <c r="FM335" s="59">
        <f t="shared" si="473"/>
        <v>84.107380086438994</v>
      </c>
      <c r="FN335" s="59" t="str">
        <f t="shared" si="474"/>
        <v/>
      </c>
      <c r="FO335" s="59">
        <f t="shared" si="475"/>
        <v>0.23485415364021775</v>
      </c>
      <c r="FP335" s="59">
        <f t="shared" si="476"/>
        <v>1.4840107921135839</v>
      </c>
      <c r="FQ335" s="66">
        <f t="shared" si="477"/>
        <v>14.173754967807209</v>
      </c>
      <c r="FR335" s="331">
        <f t="shared" si="497"/>
        <v>2.8427589452471837E-2</v>
      </c>
      <c r="FS335" s="331">
        <f t="shared" si="478"/>
        <v>2.8427589452471837E-2</v>
      </c>
      <c r="FT335" s="400">
        <f t="shared" si="479"/>
        <v>0</v>
      </c>
      <c r="FU335" s="400">
        <f t="shared" si="480"/>
        <v>1</v>
      </c>
      <c r="FV335" s="400">
        <f t="shared" si="481"/>
        <v>0</v>
      </c>
      <c r="FW335" s="402">
        <f t="shared" si="482"/>
        <v>0</v>
      </c>
      <c r="FX335" s="222">
        <f t="shared" si="483"/>
        <v>40.805163668497876</v>
      </c>
      <c r="FY335" s="222">
        <f t="shared" si="484"/>
        <v>43.515895855877588</v>
      </c>
      <c r="FZ335" s="222">
        <f t="shared" si="485"/>
        <v>0</v>
      </c>
      <c r="GA335" s="221">
        <f t="shared" si="486"/>
        <v>0</v>
      </c>
      <c r="GB335" s="222">
        <f t="shared" si="487"/>
        <v>84.107380086438994</v>
      </c>
      <c r="GC335" s="222">
        <f t="shared" si="488"/>
        <v>0</v>
      </c>
      <c r="GD335" s="222">
        <f t="shared" si="489"/>
        <v>0</v>
      </c>
      <c r="GE335" s="222">
        <f t="shared" si="490"/>
        <v>0</v>
      </c>
      <c r="GF335" s="222">
        <f t="shared" si="491"/>
        <v>0</v>
      </c>
      <c r="GG335" s="398">
        <f t="shared" si="492"/>
        <v>0</v>
      </c>
      <c r="GH335" s="399">
        <f t="shared" si="493"/>
        <v>0</v>
      </c>
      <c r="GI335" s="398" t="str">
        <f t="shared" si="494"/>
        <v>Ca-Na</v>
      </c>
      <c r="GJ335" s="398" t="str">
        <f t="shared" si="495"/>
        <v>HCO3</v>
      </c>
    </row>
    <row r="336" spans="1:192" ht="14.25">
      <c r="A336" s="402">
        <f t="shared" si="422"/>
        <v>331</v>
      </c>
      <c r="B336" s="65" t="s">
        <v>352</v>
      </c>
      <c r="C336" s="91" t="s">
        <v>627</v>
      </c>
      <c r="D336" s="91" t="s">
        <v>999</v>
      </c>
      <c r="E336" s="91"/>
      <c r="F336" s="549">
        <v>3483990</v>
      </c>
      <c r="G336" s="549">
        <v>5561970</v>
      </c>
      <c r="H336" s="409">
        <f t="shared" si="423"/>
        <v>483921.97400000005</v>
      </c>
      <c r="I336" s="405">
        <f t="shared" si="424"/>
        <v>5560185.0020000003</v>
      </c>
      <c r="J336" s="408">
        <v>108.82</v>
      </c>
      <c r="K336" s="377" t="s">
        <v>1356</v>
      </c>
      <c r="L336" s="407">
        <v>181</v>
      </c>
      <c r="M336" s="378"/>
      <c r="O336" s="407"/>
      <c r="P336" s="407"/>
      <c r="Q336" s="382" t="s">
        <v>2855</v>
      </c>
      <c r="R336" s="383" t="s">
        <v>276</v>
      </c>
      <c r="S336" s="382" t="s">
        <v>1347</v>
      </c>
      <c r="T336" s="499" t="str">
        <f t="shared" si="425"/>
        <v>-</v>
      </c>
      <c r="U336" s="499" t="str">
        <f t="shared" si="426"/>
        <v>M</v>
      </c>
      <c r="V336" s="499" t="str">
        <f t="shared" si="427"/>
        <v>-</v>
      </c>
      <c r="W336" s="499" t="str">
        <f t="shared" si="496"/>
        <v>A</v>
      </c>
      <c r="X336" s="529" t="str">
        <f t="shared" si="421"/>
        <v>Ca-Na</v>
      </c>
      <c r="Y336" s="530" t="str">
        <f t="shared" si="420"/>
        <v>HCO3</v>
      </c>
      <c r="Z336" s="404"/>
      <c r="AA336" s="251">
        <v>32240</v>
      </c>
      <c r="AB336" s="176">
        <v>2</v>
      </c>
      <c r="AC336" s="65" t="s">
        <v>970</v>
      </c>
      <c r="AD336" s="65" t="s">
        <v>1744</v>
      </c>
      <c r="AE336" s="61" t="s">
        <v>1745</v>
      </c>
      <c r="AF336" s="392">
        <v>10</v>
      </c>
      <c r="AG336" s="408"/>
      <c r="AH336" s="408">
        <v>6.3</v>
      </c>
      <c r="AI336" s="556"/>
      <c r="AJ336" s="408"/>
      <c r="AK336" s="408"/>
      <c r="AL336" s="408"/>
      <c r="AM336" s="392"/>
      <c r="AN336" s="168"/>
      <c r="AO336" s="401"/>
      <c r="AP336" s="171"/>
      <c r="AQ336" s="69"/>
      <c r="AR336" s="69"/>
      <c r="AS336" s="507">
        <f t="shared" si="498"/>
        <v>2118</v>
      </c>
      <c r="AT336" s="509">
        <f t="shared" si="499"/>
        <v>-0.93140493546497671</v>
      </c>
      <c r="AU336" s="69">
        <v>235</v>
      </c>
      <c r="AV336" s="69">
        <v>41</v>
      </c>
      <c r="AW336" s="401">
        <v>252</v>
      </c>
      <c r="AX336" s="401">
        <v>118</v>
      </c>
      <c r="AY336" s="401">
        <v>23</v>
      </c>
      <c r="AZ336" s="70">
        <v>1428</v>
      </c>
      <c r="BA336" s="69"/>
      <c r="BB336" s="401">
        <v>21</v>
      </c>
      <c r="BC336" s="69"/>
      <c r="BD336" s="69"/>
      <c r="BE336" s="69"/>
      <c r="BF336" s="69"/>
      <c r="BG336" s="69"/>
      <c r="BH336" s="69"/>
      <c r="BI336" s="69"/>
      <c r="BJ336" s="69"/>
      <c r="BK336" s="69"/>
      <c r="BL336" s="401"/>
      <c r="BM336" s="69"/>
      <c r="BN336" s="70"/>
      <c r="BO336" s="143"/>
      <c r="BP336" s="557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1"/>
      <c r="CG336" s="143"/>
      <c r="CH336" s="143"/>
      <c r="CI336" s="143"/>
      <c r="CJ336" s="143"/>
      <c r="CK336" s="143"/>
      <c r="CL336" s="144"/>
      <c r="CM336" s="143"/>
      <c r="CN336" s="143">
        <v>2450</v>
      </c>
      <c r="CO336" s="141"/>
      <c r="CP336" s="69"/>
      <c r="CQ336" s="70"/>
      <c r="CR336" s="69"/>
      <c r="CS336" s="69"/>
      <c r="CT336" s="69"/>
      <c r="CU336" s="69"/>
      <c r="CV336" s="69"/>
      <c r="CW336" s="69"/>
      <c r="CX336" s="69"/>
      <c r="CY336" s="69"/>
      <c r="CZ336" s="69"/>
      <c r="DA336" s="70"/>
      <c r="DB336" s="182">
        <v>-64.5</v>
      </c>
      <c r="DC336" s="141" t="s">
        <v>1746</v>
      </c>
      <c r="DD336" s="182">
        <v>3.41</v>
      </c>
      <c r="DE336" s="419">
        <v>-3.86</v>
      </c>
      <c r="DF336" s="182"/>
      <c r="DG336" s="182">
        <v>-9.35</v>
      </c>
      <c r="DH336" s="182"/>
      <c r="DI336" s="180"/>
      <c r="DJ336" s="180">
        <f>SUM(DK336:DM336)</f>
        <v>0.67100000000000004</v>
      </c>
      <c r="DK336" s="180">
        <v>0.14199999999999999</v>
      </c>
      <c r="DL336" s="180">
        <v>0.36799999999999999</v>
      </c>
      <c r="DM336" s="180">
        <v>0.161</v>
      </c>
      <c r="DN336" s="180"/>
      <c r="DO336" s="180"/>
      <c r="DP336" s="180"/>
      <c r="DQ336" s="180"/>
      <c r="DR336" s="180"/>
      <c r="DS336" s="181"/>
      <c r="DT336" s="402">
        <f t="shared" si="428"/>
        <v>0</v>
      </c>
      <c r="DU336" s="100">
        <f t="shared" si="429"/>
        <v>0</v>
      </c>
      <c r="DV336" s="100">
        <f t="shared" si="430"/>
        <v>0</v>
      </c>
      <c r="DW336" s="100">
        <f t="shared" si="431"/>
        <v>1</v>
      </c>
      <c r="DX336" s="100">
        <f t="shared" si="432"/>
        <v>0</v>
      </c>
      <c r="DY336" s="229">
        <f t="shared" si="433"/>
        <v>0</v>
      </c>
      <c r="DZ336" s="100">
        <f t="shared" si="434"/>
        <v>1</v>
      </c>
      <c r="EA336" s="400">
        <f t="shared" si="435"/>
        <v>0</v>
      </c>
      <c r="EB336" s="402">
        <f t="shared" si="436"/>
        <v>0</v>
      </c>
      <c r="EC336" s="19">
        <f t="shared" si="437"/>
        <v>0</v>
      </c>
      <c r="ED336" s="19">
        <f t="shared" si="438"/>
        <v>1</v>
      </c>
      <c r="EE336" s="19">
        <f t="shared" si="439"/>
        <v>0</v>
      </c>
      <c r="EF336" s="402">
        <f t="shared" si="440"/>
        <v>0</v>
      </c>
      <c r="EG336" s="400">
        <f t="shared" si="441"/>
        <v>0</v>
      </c>
      <c r="EH336" s="400">
        <f t="shared" si="442"/>
        <v>1</v>
      </c>
      <c r="EI336" s="402">
        <f t="shared" si="443"/>
        <v>0</v>
      </c>
      <c r="EJ336" s="229">
        <f t="shared" si="444"/>
        <v>3</v>
      </c>
      <c r="EK336" s="398">
        <f t="shared" si="445"/>
        <v>235</v>
      </c>
      <c r="EL336" s="398">
        <f t="shared" si="446"/>
        <v>21</v>
      </c>
      <c r="EM336" s="398">
        <f t="shared" si="447"/>
        <v>41</v>
      </c>
      <c r="EN336" s="398">
        <f t="shared" si="448"/>
        <v>252</v>
      </c>
      <c r="EO336" s="398" t="str">
        <f t="shared" si="449"/>
        <v/>
      </c>
      <c r="EP336" s="398" t="str">
        <f t="shared" si="450"/>
        <v/>
      </c>
      <c r="EQ336" s="398">
        <f t="shared" si="451"/>
        <v>1428</v>
      </c>
      <c r="ER336" s="398" t="str">
        <f t="shared" si="452"/>
        <v/>
      </c>
      <c r="ES336" s="398" t="str">
        <f t="shared" si="453"/>
        <v/>
      </c>
      <c r="ET336" s="398">
        <f t="shared" si="454"/>
        <v>23</v>
      </c>
      <c r="EU336" s="172">
        <f t="shared" si="455"/>
        <v>118</v>
      </c>
      <c r="EV336" s="57">
        <f t="shared" si="456"/>
        <v>10.221924505650332</v>
      </c>
      <c r="EW336" s="57">
        <f t="shared" si="457"/>
        <v>0.53708439897698212</v>
      </c>
      <c r="EX336" s="57">
        <f t="shared" si="458"/>
        <v>3.3737914009463075</v>
      </c>
      <c r="EY336" s="57">
        <f t="shared" si="459"/>
        <v>12.575477818254402</v>
      </c>
      <c r="EZ336" s="57" t="str">
        <f t="shared" si="460"/>
        <v/>
      </c>
      <c r="FA336" s="57" t="str">
        <f t="shared" si="461"/>
        <v/>
      </c>
      <c r="FB336" s="57">
        <f t="shared" si="462"/>
        <v>23.403275475235631</v>
      </c>
      <c r="FC336" s="57" t="str">
        <f t="shared" si="463"/>
        <v/>
      </c>
      <c r="FD336" s="57" t="str">
        <f t="shared" si="464"/>
        <v/>
      </c>
      <c r="FE336" s="57">
        <f t="shared" si="465"/>
        <v>0.47885441368440995</v>
      </c>
      <c r="FF336" s="56">
        <f t="shared" si="466"/>
        <v>3.3283502101373643</v>
      </c>
      <c r="FG336" s="59">
        <f t="shared" si="467"/>
        <v>38.272495359896496</v>
      </c>
      <c r="FH336" s="59">
        <f t="shared" si="468"/>
        <v>2.010928583590784</v>
      </c>
      <c r="FI336" s="59">
        <f t="shared" si="469"/>
        <v>12.632006396310327</v>
      </c>
      <c r="FJ336" s="59">
        <f t="shared" si="470"/>
        <v>47.084569660202391</v>
      </c>
      <c r="FK336" s="59" t="str">
        <f t="shared" si="471"/>
        <v/>
      </c>
      <c r="FL336" s="59" t="str">
        <f t="shared" si="472"/>
        <v/>
      </c>
      <c r="FM336" s="59">
        <f t="shared" si="473"/>
        <v>86.00831514195275</v>
      </c>
      <c r="FN336" s="59" t="str">
        <f t="shared" si="474"/>
        <v/>
      </c>
      <c r="FO336" s="59" t="str">
        <f t="shared" si="475"/>
        <v/>
      </c>
      <c r="FP336" s="59">
        <f t="shared" si="476"/>
        <v>1.7598161147513083</v>
      </c>
      <c r="FQ336" s="66">
        <f t="shared" si="477"/>
        <v>12.231868743295937</v>
      </c>
      <c r="FR336" s="331">
        <f t="shared" si="497"/>
        <v>-0.93140493546497671</v>
      </c>
      <c r="FS336" s="331">
        <f t="shared" si="478"/>
        <v>0.93140493546497671</v>
      </c>
      <c r="FT336" s="400">
        <f t="shared" si="479"/>
        <v>0</v>
      </c>
      <c r="FU336" s="400">
        <f t="shared" si="480"/>
        <v>1</v>
      </c>
      <c r="FV336" s="400">
        <f t="shared" si="481"/>
        <v>0</v>
      </c>
      <c r="FW336" s="402">
        <f t="shared" si="482"/>
        <v>0</v>
      </c>
      <c r="FX336" s="222">
        <f t="shared" si="483"/>
        <v>38.272495359896496</v>
      </c>
      <c r="FY336" s="222">
        <f t="shared" si="484"/>
        <v>47.084569660202391</v>
      </c>
      <c r="FZ336" s="222">
        <f t="shared" si="485"/>
        <v>0</v>
      </c>
      <c r="GA336" s="221">
        <f t="shared" si="486"/>
        <v>0</v>
      </c>
      <c r="GB336" s="222">
        <f t="shared" si="487"/>
        <v>86.00831514195275</v>
      </c>
      <c r="GC336" s="222">
        <f t="shared" si="488"/>
        <v>0</v>
      </c>
      <c r="GD336" s="222">
        <f t="shared" si="489"/>
        <v>0</v>
      </c>
      <c r="GE336" s="222">
        <f t="shared" si="490"/>
        <v>0</v>
      </c>
      <c r="GF336" s="222">
        <f t="shared" si="491"/>
        <v>0</v>
      </c>
      <c r="GG336" s="398">
        <f t="shared" si="492"/>
        <v>0</v>
      </c>
      <c r="GH336" s="399">
        <f t="shared" si="493"/>
        <v>0</v>
      </c>
      <c r="GI336" s="398" t="str">
        <f t="shared" si="494"/>
        <v>Ca-Na</v>
      </c>
      <c r="GJ336" s="398" t="str">
        <f t="shared" si="495"/>
        <v>HCO3</v>
      </c>
    </row>
    <row r="337" spans="1:195">
      <c r="A337" s="402">
        <f t="shared" si="422"/>
        <v>332</v>
      </c>
      <c r="B337" s="383" t="s">
        <v>625</v>
      </c>
      <c r="C337" s="91" t="s">
        <v>223</v>
      </c>
      <c r="D337" s="91"/>
      <c r="E337" s="91"/>
      <c r="F337" s="549">
        <v>3480020</v>
      </c>
      <c r="G337" s="549">
        <v>5561980</v>
      </c>
      <c r="H337" s="410">
        <f t="shared" si="423"/>
        <v>479953.56200000003</v>
      </c>
      <c r="I337" s="102">
        <f t="shared" si="424"/>
        <v>5560194.9980000006</v>
      </c>
      <c r="J337" s="541">
        <v>113</v>
      </c>
      <c r="K337" s="115" t="s">
        <v>1357</v>
      </c>
      <c r="L337" s="407">
        <v>0</v>
      </c>
      <c r="M337" s="407"/>
      <c r="O337" s="407" t="s">
        <v>1353</v>
      </c>
      <c r="P337" s="407"/>
      <c r="Q337" s="67" t="s">
        <v>2846</v>
      </c>
      <c r="R337" s="64" t="s">
        <v>1507</v>
      </c>
      <c r="S337" s="64" t="s">
        <v>1345</v>
      </c>
      <c r="T337" s="499" t="str">
        <f t="shared" si="425"/>
        <v>-</v>
      </c>
      <c r="U337" s="499" t="str">
        <f t="shared" si="426"/>
        <v>M</v>
      </c>
      <c r="V337" s="499" t="str">
        <f t="shared" si="427"/>
        <v>-</v>
      </c>
      <c r="W337" s="499" t="str">
        <f t="shared" si="496"/>
        <v>-</v>
      </c>
      <c r="X337" s="529" t="str">
        <f t="shared" si="421"/>
        <v>Ca-Na</v>
      </c>
      <c r="Y337" s="530" t="str">
        <f t="shared" si="420"/>
        <v>HCO3-Cl</v>
      </c>
      <c r="Z337" s="406" t="s">
        <v>1724</v>
      </c>
      <c r="AA337" s="177">
        <v>25365</v>
      </c>
      <c r="AB337" s="102">
        <v>1</v>
      </c>
      <c r="AC337" s="384" t="s">
        <v>405</v>
      </c>
      <c r="AD337" s="385" t="s">
        <v>1747</v>
      </c>
      <c r="AE337" s="404"/>
      <c r="AF337" s="236">
        <v>10.7</v>
      </c>
      <c r="AG337" s="115"/>
      <c r="AH337" s="115">
        <v>6.6</v>
      </c>
      <c r="AI337" s="236"/>
      <c r="AJ337" s="115"/>
      <c r="AK337" s="115"/>
      <c r="AL337" s="115"/>
      <c r="AM337" s="236">
        <v>0.25</v>
      </c>
      <c r="AN337" s="384"/>
      <c r="AO337" s="381"/>
      <c r="AP337" s="407"/>
      <c r="AQ337" s="384"/>
      <c r="AR337" s="69">
        <v>1823</v>
      </c>
      <c r="AS337" s="507">
        <f t="shared" si="498"/>
        <v>1822.21</v>
      </c>
      <c r="AT337" s="509">
        <f t="shared" si="499"/>
        <v>-0.69306676223630659</v>
      </c>
      <c r="AU337" s="220">
        <v>149.80000000000001</v>
      </c>
      <c r="AV337" s="384">
        <v>30.16</v>
      </c>
      <c r="AW337" s="381">
        <v>292.29000000000002</v>
      </c>
      <c r="AX337" s="384">
        <v>198.09</v>
      </c>
      <c r="AY337" s="384">
        <v>52.89</v>
      </c>
      <c r="AZ337" s="120">
        <v>1082.1400000000001</v>
      </c>
      <c r="BA337" s="384"/>
      <c r="BB337" s="384">
        <v>14.25</v>
      </c>
      <c r="BC337" s="384"/>
      <c r="BD337" s="384"/>
      <c r="BE337" s="384">
        <v>2.59</v>
      </c>
      <c r="BF337" s="384"/>
      <c r="BG337" s="384"/>
      <c r="BH337" s="384"/>
      <c r="BI337" s="384"/>
      <c r="BJ337" s="384">
        <v>0</v>
      </c>
      <c r="BK337" s="384"/>
      <c r="BL337" s="381"/>
      <c r="BM337" s="381"/>
      <c r="BN337" s="120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7"/>
      <c r="BZ337" s="147"/>
      <c r="CA337" s="147"/>
      <c r="CB337" s="147"/>
      <c r="CC337" s="147"/>
      <c r="CD337" s="147"/>
      <c r="CE337" s="147"/>
      <c r="CF337" s="145"/>
      <c r="CG337" s="147"/>
      <c r="CH337" s="147"/>
      <c r="CI337" s="147"/>
      <c r="CJ337" s="147"/>
      <c r="CK337" s="147"/>
      <c r="CL337" s="148"/>
      <c r="CM337" s="147"/>
      <c r="CN337" s="147">
        <v>768</v>
      </c>
      <c r="CO337" s="145"/>
      <c r="CP337" s="384"/>
      <c r="CQ337" s="120"/>
      <c r="CR337" s="384"/>
      <c r="CS337" s="384"/>
      <c r="CT337" s="384"/>
      <c r="CU337" s="384"/>
      <c r="CV337" s="384"/>
      <c r="CW337" s="384"/>
      <c r="CX337" s="384"/>
      <c r="CY337" s="384"/>
      <c r="CZ337" s="384"/>
      <c r="DA337" s="120"/>
      <c r="DB337" s="420"/>
      <c r="DC337" s="420"/>
      <c r="DD337" s="110"/>
      <c r="DE337" s="420"/>
      <c r="DF337" s="420"/>
      <c r="DG337" s="420"/>
      <c r="DH337" s="420"/>
      <c r="DI337" s="420"/>
      <c r="DJ337" s="420"/>
      <c r="DK337" s="180"/>
      <c r="DL337" s="180"/>
      <c r="DM337" s="180"/>
      <c r="DN337" s="420"/>
      <c r="DO337" s="110"/>
      <c r="DP337" s="180"/>
      <c r="DQ337" s="182"/>
      <c r="DR337" s="180"/>
      <c r="DS337" s="181"/>
      <c r="DT337" s="402">
        <f t="shared" si="428"/>
        <v>1</v>
      </c>
      <c r="DU337" s="100">
        <f t="shared" si="429"/>
        <v>1</v>
      </c>
      <c r="DV337" s="100">
        <f t="shared" si="430"/>
        <v>0</v>
      </c>
      <c r="DW337" s="100">
        <f t="shared" si="431"/>
        <v>0</v>
      </c>
      <c r="DX337" s="100">
        <f t="shared" si="432"/>
        <v>0</v>
      </c>
      <c r="DY337" s="229">
        <f t="shared" si="433"/>
        <v>0</v>
      </c>
      <c r="DZ337" s="100">
        <f t="shared" si="434"/>
        <v>1</v>
      </c>
      <c r="EA337" s="400">
        <f t="shared" si="435"/>
        <v>0</v>
      </c>
      <c r="EB337" s="402">
        <f t="shared" si="436"/>
        <v>0</v>
      </c>
      <c r="EC337" s="19">
        <f t="shared" si="437"/>
        <v>0</v>
      </c>
      <c r="ED337" s="19">
        <f t="shared" si="438"/>
        <v>1</v>
      </c>
      <c r="EE337" s="19">
        <f t="shared" si="439"/>
        <v>0</v>
      </c>
      <c r="EF337" s="402">
        <f t="shared" si="440"/>
        <v>0</v>
      </c>
      <c r="EG337" s="400">
        <f t="shared" si="441"/>
        <v>1</v>
      </c>
      <c r="EH337" s="400">
        <f t="shared" si="442"/>
        <v>0</v>
      </c>
      <c r="EI337" s="402">
        <f t="shared" si="443"/>
        <v>0</v>
      </c>
      <c r="EJ337" s="229">
        <f t="shared" si="444"/>
        <v>1</v>
      </c>
      <c r="EK337" s="398">
        <f t="shared" si="445"/>
        <v>149.80000000000001</v>
      </c>
      <c r="EL337" s="398">
        <f t="shared" si="446"/>
        <v>14.25</v>
      </c>
      <c r="EM337" s="398">
        <f t="shared" si="447"/>
        <v>30.16</v>
      </c>
      <c r="EN337" s="398">
        <f t="shared" si="448"/>
        <v>292.29000000000002</v>
      </c>
      <c r="EO337" s="398" t="str">
        <f t="shared" si="449"/>
        <v/>
      </c>
      <c r="EP337" s="398">
        <f t="shared" si="450"/>
        <v>2.59</v>
      </c>
      <c r="EQ337" s="398">
        <f t="shared" si="451"/>
        <v>1082.1400000000001</v>
      </c>
      <c r="ER337" s="398" t="str">
        <f t="shared" si="452"/>
        <v/>
      </c>
      <c r="ES337" s="398">
        <f t="shared" si="453"/>
        <v>0</v>
      </c>
      <c r="ET337" s="398">
        <f t="shared" si="454"/>
        <v>52.89</v>
      </c>
      <c r="EU337" s="172">
        <f t="shared" si="455"/>
        <v>198.09</v>
      </c>
      <c r="EV337" s="57">
        <f t="shared" si="456"/>
        <v>6.5159331529634885</v>
      </c>
      <c r="EW337" s="57">
        <f t="shared" si="457"/>
        <v>0.36445012787723785</v>
      </c>
      <c r="EX337" s="57">
        <f t="shared" si="458"/>
        <v>2.4817938695741621</v>
      </c>
      <c r="EY337" s="57">
        <f t="shared" si="459"/>
        <v>14.586057188482458</v>
      </c>
      <c r="EZ337" s="57" t="str">
        <f t="shared" si="460"/>
        <v/>
      </c>
      <c r="FA337" s="57">
        <f t="shared" si="461"/>
        <v>0.13913510609723342</v>
      </c>
      <c r="FB337" s="57">
        <f t="shared" si="462"/>
        <v>17.735028377290959</v>
      </c>
      <c r="FC337" s="57" t="str">
        <f t="shared" si="463"/>
        <v/>
      </c>
      <c r="FD337" s="57">
        <f t="shared" si="464"/>
        <v>0</v>
      </c>
      <c r="FE337" s="57">
        <f t="shared" si="465"/>
        <v>1.1011569539029757</v>
      </c>
      <c r="FF337" s="56">
        <f t="shared" si="466"/>
        <v>5.5873973993738177</v>
      </c>
      <c r="FG337" s="59">
        <f t="shared" si="467"/>
        <v>27.051244295659348</v>
      </c>
      <c r="FH337" s="59">
        <f t="shared" si="468"/>
        <v>1.5130341597055197</v>
      </c>
      <c r="FI337" s="59">
        <f t="shared" si="469"/>
        <v>10.303299724121123</v>
      </c>
      <c r="FJ337" s="59">
        <f t="shared" si="470"/>
        <v>60.554795000719686</v>
      </c>
      <c r="FK337" s="59" t="str">
        <f t="shared" si="471"/>
        <v/>
      </c>
      <c r="FL337" s="59">
        <f t="shared" si="472"/>
        <v>0.57762681979433039</v>
      </c>
      <c r="FM337" s="59">
        <f t="shared" si="473"/>
        <v>72.614360362021671</v>
      </c>
      <c r="FN337" s="59" t="str">
        <f t="shared" si="474"/>
        <v/>
      </c>
      <c r="FO337" s="59">
        <f t="shared" si="475"/>
        <v>0</v>
      </c>
      <c r="FP337" s="59">
        <f t="shared" si="476"/>
        <v>4.5085807682294048</v>
      </c>
      <c r="FQ337" s="66">
        <f t="shared" si="477"/>
        <v>22.877058869748929</v>
      </c>
      <c r="FR337" s="331">
        <f t="shared" si="497"/>
        <v>-0.69306676223630659</v>
      </c>
      <c r="FS337" s="331">
        <f t="shared" si="478"/>
        <v>0.69306676223630659</v>
      </c>
      <c r="FT337" s="400">
        <f t="shared" si="479"/>
        <v>0</v>
      </c>
      <c r="FU337" s="400">
        <f t="shared" si="480"/>
        <v>1</v>
      </c>
      <c r="FV337" s="400">
        <f t="shared" si="481"/>
        <v>0</v>
      </c>
      <c r="FW337" s="402">
        <f t="shared" si="482"/>
        <v>0</v>
      </c>
      <c r="FX337" s="222">
        <f t="shared" si="483"/>
        <v>27.051244295659348</v>
      </c>
      <c r="FY337" s="222">
        <f t="shared" si="484"/>
        <v>60.554795000719686</v>
      </c>
      <c r="FZ337" s="222">
        <f t="shared" si="485"/>
        <v>0</v>
      </c>
      <c r="GA337" s="221">
        <f t="shared" si="486"/>
        <v>22.877058869748929</v>
      </c>
      <c r="GB337" s="222">
        <f t="shared" si="487"/>
        <v>72.614360362021671</v>
      </c>
      <c r="GC337" s="222">
        <f t="shared" si="488"/>
        <v>0</v>
      </c>
      <c r="GD337" s="222">
        <f t="shared" si="489"/>
        <v>0</v>
      </c>
      <c r="GE337" s="222">
        <f t="shared" si="490"/>
        <v>0</v>
      </c>
      <c r="GF337" s="222">
        <f t="shared" si="491"/>
        <v>0</v>
      </c>
      <c r="GG337" s="398">
        <f t="shared" si="492"/>
        <v>0</v>
      </c>
      <c r="GH337" s="399">
        <f t="shared" si="493"/>
        <v>0</v>
      </c>
      <c r="GI337" s="398" t="str">
        <f t="shared" si="494"/>
        <v>Ca-Na</v>
      </c>
      <c r="GJ337" s="398" t="str">
        <f t="shared" si="495"/>
        <v>HCO3-Cl</v>
      </c>
    </row>
    <row r="338" spans="1:195">
      <c r="A338" s="402">
        <f t="shared" si="422"/>
        <v>333</v>
      </c>
      <c r="B338" s="64" t="s">
        <v>110</v>
      </c>
      <c r="C338" s="2" t="s">
        <v>261</v>
      </c>
      <c r="D338" s="2"/>
      <c r="E338" s="2" t="s">
        <v>2698</v>
      </c>
      <c r="F338" s="400">
        <v>3507310</v>
      </c>
      <c r="G338" s="400">
        <v>5664155</v>
      </c>
      <c r="H338" s="410">
        <f t="shared" si="423"/>
        <v>507232.64600000001</v>
      </c>
      <c r="I338" s="102">
        <f t="shared" si="424"/>
        <v>5662329.1280000005</v>
      </c>
      <c r="J338" s="541">
        <v>311</v>
      </c>
      <c r="K338" s="397" t="s">
        <v>1354</v>
      </c>
      <c r="L338" s="171">
        <v>14.25</v>
      </c>
      <c r="M338" s="407"/>
      <c r="O338" s="407"/>
      <c r="P338" s="407"/>
      <c r="Q338" s="399" t="s">
        <v>2845</v>
      </c>
      <c r="R338" s="64" t="s">
        <v>2898</v>
      </c>
      <c r="S338" s="64" t="s">
        <v>2663</v>
      </c>
      <c r="T338" s="499" t="str">
        <f t="shared" si="425"/>
        <v>-</v>
      </c>
      <c r="U338" s="499" t="str">
        <f t="shared" si="426"/>
        <v>M</v>
      </c>
      <c r="V338" s="499" t="str">
        <f t="shared" si="427"/>
        <v>-</v>
      </c>
      <c r="W338" s="499" t="str">
        <f t="shared" si="496"/>
        <v>A</v>
      </c>
      <c r="X338" s="529" t="str">
        <f t="shared" si="421"/>
        <v>Ca-Mg</v>
      </c>
      <c r="Y338" s="530" t="str">
        <f t="shared" si="420"/>
        <v>HCO3</v>
      </c>
      <c r="Z338" s="406"/>
      <c r="AA338" s="193" t="s">
        <v>1611</v>
      </c>
      <c r="AB338" s="102">
        <v>1</v>
      </c>
      <c r="AC338" s="384" t="s">
        <v>611</v>
      </c>
      <c r="AD338" s="385" t="s">
        <v>1748</v>
      </c>
      <c r="AE338" s="404"/>
      <c r="AF338" s="236">
        <v>10.199999999999999</v>
      </c>
      <c r="AG338" s="115"/>
      <c r="AH338" s="115"/>
      <c r="AI338" s="236"/>
      <c r="AJ338" s="115">
        <v>1.0002200000000001</v>
      </c>
      <c r="AK338" s="115">
        <v>19</v>
      </c>
      <c r="AL338" s="115"/>
      <c r="AM338" s="236">
        <v>0.22</v>
      </c>
      <c r="AN338" s="384"/>
      <c r="AO338" s="381"/>
      <c r="AP338" s="407"/>
      <c r="AQ338" s="384"/>
      <c r="AR338" s="69"/>
      <c r="AS338" s="507">
        <f t="shared" si="498"/>
        <v>2063.9670000000001</v>
      </c>
      <c r="AT338" s="509">
        <f t="shared" si="499"/>
        <v>0.37980958365205197</v>
      </c>
      <c r="AU338" s="220">
        <v>64.849999999999994</v>
      </c>
      <c r="AV338" s="384">
        <v>123.5</v>
      </c>
      <c r="AW338" s="381">
        <v>252.5</v>
      </c>
      <c r="AX338" s="384">
        <v>4.4989999999999997</v>
      </c>
      <c r="AY338" s="384">
        <v>52.33</v>
      </c>
      <c r="AZ338" s="120">
        <v>1520</v>
      </c>
      <c r="BA338" s="384"/>
      <c r="BB338" s="384">
        <v>7.4119999999999999</v>
      </c>
      <c r="BC338" s="384" t="s">
        <v>1344</v>
      </c>
      <c r="BD338" s="384">
        <v>0.39100000000000001</v>
      </c>
      <c r="BE338" s="384">
        <v>9.7690000000000001</v>
      </c>
      <c r="BF338" s="384">
        <v>0.78300000000000003</v>
      </c>
      <c r="BG338" s="384"/>
      <c r="BH338" s="384" t="s">
        <v>1344</v>
      </c>
      <c r="BI338" s="384"/>
      <c r="BJ338" s="384" t="s">
        <v>1344</v>
      </c>
      <c r="BK338" s="384"/>
      <c r="BL338" s="381"/>
      <c r="BM338" s="381">
        <v>27.76</v>
      </c>
      <c r="BN338" s="120" t="s">
        <v>1344</v>
      </c>
      <c r="BO338" s="147"/>
      <c r="BP338" s="147" t="s">
        <v>1344</v>
      </c>
      <c r="BQ338" s="147"/>
      <c r="BR338" s="147">
        <v>173</v>
      </c>
      <c r="BS338" s="147"/>
      <c r="BT338" s="147"/>
      <c r="BU338" s="147"/>
      <c r="BV338" s="147"/>
      <c r="BW338" s="147"/>
      <c r="BX338" s="147"/>
      <c r="BY338" s="147"/>
      <c r="BZ338" s="147"/>
      <c r="CA338" s="147"/>
      <c r="CB338" s="147"/>
      <c r="CC338" s="147"/>
      <c r="CD338" s="147"/>
      <c r="CE338" s="147"/>
      <c r="CF338" s="145"/>
      <c r="CG338" s="147"/>
      <c r="CH338" s="147"/>
      <c r="CI338" s="147"/>
      <c r="CJ338" s="147"/>
      <c r="CK338" s="147"/>
      <c r="CL338" s="148"/>
      <c r="CM338" s="147"/>
      <c r="CN338" s="147">
        <v>2445</v>
      </c>
      <c r="CO338" s="145" t="s">
        <v>1344</v>
      </c>
      <c r="CP338" s="384" t="s">
        <v>1344</v>
      </c>
      <c r="CQ338" s="120"/>
      <c r="CR338" s="384"/>
      <c r="CS338" s="384"/>
      <c r="CT338" s="384"/>
      <c r="CU338" s="384"/>
      <c r="CV338" s="384"/>
      <c r="CW338" s="384"/>
      <c r="CX338" s="384"/>
      <c r="CY338" s="384"/>
      <c r="CZ338" s="384"/>
      <c r="DA338" s="120"/>
      <c r="DB338" s="420"/>
      <c r="DC338" s="420"/>
      <c r="DD338" s="110"/>
      <c r="DE338" s="420"/>
      <c r="DF338" s="420"/>
      <c r="DG338" s="420"/>
      <c r="DH338" s="420"/>
      <c r="DI338" s="420"/>
      <c r="DJ338" s="420"/>
      <c r="DK338" s="180"/>
      <c r="DL338" s="180"/>
      <c r="DM338" s="180"/>
      <c r="DN338" s="420"/>
      <c r="DO338" s="110"/>
      <c r="DP338" s="180"/>
      <c r="DQ338" s="182"/>
      <c r="DR338" s="180"/>
      <c r="DS338" s="181"/>
      <c r="DT338" s="402">
        <f t="shared" si="428"/>
        <v>1</v>
      </c>
      <c r="DU338" s="100">
        <f t="shared" si="429"/>
        <v>0</v>
      </c>
      <c r="DV338" s="100">
        <f t="shared" si="430"/>
        <v>1</v>
      </c>
      <c r="DW338" s="100">
        <f t="shared" si="431"/>
        <v>0</v>
      </c>
      <c r="DX338" s="100">
        <f t="shared" si="432"/>
        <v>0</v>
      </c>
      <c r="DY338" s="229">
        <f t="shared" si="433"/>
        <v>0</v>
      </c>
      <c r="DZ338" s="100">
        <f t="shared" si="434"/>
        <v>1</v>
      </c>
      <c r="EA338" s="400">
        <f t="shared" si="435"/>
        <v>0</v>
      </c>
      <c r="EB338" s="402">
        <f t="shared" si="436"/>
        <v>0</v>
      </c>
      <c r="EC338" s="19">
        <f t="shared" si="437"/>
        <v>0</v>
      </c>
      <c r="ED338" s="19">
        <f t="shared" si="438"/>
        <v>1</v>
      </c>
      <c r="EE338" s="19">
        <f t="shared" si="439"/>
        <v>0</v>
      </c>
      <c r="EF338" s="402">
        <f t="shared" si="440"/>
        <v>0</v>
      </c>
      <c r="EG338" s="400">
        <f t="shared" si="441"/>
        <v>0</v>
      </c>
      <c r="EH338" s="400">
        <f t="shared" si="442"/>
        <v>1</v>
      </c>
      <c r="EI338" s="402">
        <f t="shared" si="443"/>
        <v>0</v>
      </c>
      <c r="EJ338" s="229">
        <f t="shared" si="444"/>
        <v>2</v>
      </c>
      <c r="EK338" s="398">
        <f t="shared" si="445"/>
        <v>64.849999999999994</v>
      </c>
      <c r="EL338" s="398">
        <f t="shared" si="446"/>
        <v>7.4119999999999999</v>
      </c>
      <c r="EM338" s="398">
        <f t="shared" si="447"/>
        <v>123.5</v>
      </c>
      <c r="EN338" s="398">
        <f t="shared" si="448"/>
        <v>252.5</v>
      </c>
      <c r="EO338" s="398">
        <f t="shared" si="449"/>
        <v>0.78300000000000003</v>
      </c>
      <c r="EP338" s="398">
        <f t="shared" si="450"/>
        <v>9.7690000000000001</v>
      </c>
      <c r="EQ338" s="398">
        <f t="shared" si="451"/>
        <v>1520</v>
      </c>
      <c r="ER338" s="398" t="str">
        <f t="shared" si="452"/>
        <v/>
      </c>
      <c r="ES338" s="398" t="str">
        <f t="shared" si="453"/>
        <v/>
      </c>
      <c r="ET338" s="398">
        <f t="shared" si="454"/>
        <v>52.33</v>
      </c>
      <c r="EU338" s="172">
        <f t="shared" si="455"/>
        <v>4.4989999999999997</v>
      </c>
      <c r="EV338" s="57">
        <f t="shared" si="456"/>
        <v>2.8208161880486124</v>
      </c>
      <c r="EW338" s="57">
        <f t="shared" si="457"/>
        <v>0.18956521739130433</v>
      </c>
      <c r="EX338" s="57">
        <f t="shared" si="458"/>
        <v>10.162518000411438</v>
      </c>
      <c r="EY338" s="57">
        <f t="shared" si="459"/>
        <v>12.600429163131892</v>
      </c>
      <c r="EZ338" s="57">
        <f t="shared" si="460"/>
        <v>2.8553195368766524E-2</v>
      </c>
      <c r="FA338" s="57">
        <f t="shared" si="461"/>
        <v>0.52479183454203604</v>
      </c>
      <c r="FB338" s="57">
        <f t="shared" si="462"/>
        <v>24.911049525460896</v>
      </c>
      <c r="FC338" s="57" t="str">
        <f t="shared" si="463"/>
        <v/>
      </c>
      <c r="FD338" s="57" t="str">
        <f t="shared" si="464"/>
        <v/>
      </c>
      <c r="FE338" s="57">
        <f t="shared" si="465"/>
        <v>1.0894978899176162</v>
      </c>
      <c r="FF338" s="56">
        <f t="shared" si="466"/>
        <v>0.12690040335091526</v>
      </c>
      <c r="FG338" s="59">
        <f t="shared" si="467"/>
        <v>10.714669961825757</v>
      </c>
      <c r="FH338" s="59">
        <f t="shared" si="468"/>
        <v>0.72005001573486949</v>
      </c>
      <c r="FI338" s="59">
        <f t="shared" si="469"/>
        <v>38.601602903749885</v>
      </c>
      <c r="FJ338" s="59">
        <f t="shared" si="470"/>
        <v>47.86183531998217</v>
      </c>
      <c r="FK338" s="59">
        <f t="shared" si="471"/>
        <v>0.10845728481993264</v>
      </c>
      <c r="FL338" s="59">
        <f t="shared" si="472"/>
        <v>1.993384513887398</v>
      </c>
      <c r="FM338" s="59">
        <f t="shared" si="473"/>
        <v>95.344366194096622</v>
      </c>
      <c r="FN338" s="59" t="str">
        <f t="shared" si="474"/>
        <v/>
      </c>
      <c r="FO338" s="59" t="str">
        <f t="shared" si="475"/>
        <v/>
      </c>
      <c r="FP338" s="59">
        <f t="shared" si="476"/>
        <v>4.1699361433098376</v>
      </c>
      <c r="FQ338" s="66">
        <f t="shared" si="477"/>
        <v>0.48569766259353842</v>
      </c>
      <c r="FR338" s="331">
        <f t="shared" si="497"/>
        <v>0.37980958365205197</v>
      </c>
      <c r="FS338" s="331">
        <f t="shared" si="478"/>
        <v>0.37980958365205197</v>
      </c>
      <c r="FT338" s="400">
        <f t="shared" si="479"/>
        <v>0</v>
      </c>
      <c r="FU338" s="400">
        <f t="shared" si="480"/>
        <v>1</v>
      </c>
      <c r="FV338" s="400">
        <f t="shared" si="481"/>
        <v>0</v>
      </c>
      <c r="FW338" s="402">
        <f t="shared" si="482"/>
        <v>0</v>
      </c>
      <c r="FX338" s="222">
        <f t="shared" si="483"/>
        <v>0</v>
      </c>
      <c r="FY338" s="222">
        <f t="shared" si="484"/>
        <v>47.86183531998217</v>
      </c>
      <c r="FZ338" s="222">
        <f t="shared" si="485"/>
        <v>38.601602903749885</v>
      </c>
      <c r="GA338" s="221">
        <f t="shared" si="486"/>
        <v>0</v>
      </c>
      <c r="GB338" s="222">
        <f t="shared" si="487"/>
        <v>95.344366194096622</v>
      </c>
      <c r="GC338" s="222">
        <f t="shared" si="488"/>
        <v>0</v>
      </c>
      <c r="GD338" s="222">
        <f t="shared" si="489"/>
        <v>0</v>
      </c>
      <c r="GE338" s="222">
        <f t="shared" si="490"/>
        <v>0</v>
      </c>
      <c r="GF338" s="222">
        <f t="shared" si="491"/>
        <v>0</v>
      </c>
      <c r="GG338" s="398">
        <f t="shared" si="492"/>
        <v>0</v>
      </c>
      <c r="GH338" s="399">
        <f t="shared" si="493"/>
        <v>0</v>
      </c>
      <c r="GI338" s="398" t="str">
        <f t="shared" si="494"/>
        <v>Ca-Mg</v>
      </c>
      <c r="GJ338" s="398" t="str">
        <f t="shared" si="495"/>
        <v>HCO3</v>
      </c>
    </row>
    <row r="339" spans="1:195">
      <c r="A339" s="402">
        <f t="shared" si="422"/>
        <v>334</v>
      </c>
      <c r="B339" s="64" t="s">
        <v>110</v>
      </c>
      <c r="C339" s="398" t="s">
        <v>261</v>
      </c>
      <c r="E339" s="2" t="s">
        <v>2698</v>
      </c>
      <c r="F339" s="400">
        <v>3507310</v>
      </c>
      <c r="G339" s="400">
        <v>5664155</v>
      </c>
      <c r="H339" s="409">
        <f t="shared" si="423"/>
        <v>507232.64600000001</v>
      </c>
      <c r="I339" s="405">
        <f t="shared" si="424"/>
        <v>5662329.1280000005</v>
      </c>
      <c r="J339" s="400">
        <v>296.8</v>
      </c>
      <c r="K339" s="408" t="s">
        <v>1356</v>
      </c>
      <c r="L339" s="171">
        <v>14.25</v>
      </c>
      <c r="M339" s="19">
        <v>8</v>
      </c>
      <c r="N339" s="400">
        <v>14.25</v>
      </c>
      <c r="Q339" s="399" t="s">
        <v>2845</v>
      </c>
      <c r="R339" s="64" t="s">
        <v>2898</v>
      </c>
      <c r="S339" s="64" t="s">
        <v>2663</v>
      </c>
      <c r="T339" s="499" t="str">
        <f t="shared" si="425"/>
        <v>-</v>
      </c>
      <c r="U339" s="499" t="str">
        <f t="shared" si="426"/>
        <v>M</v>
      </c>
      <c r="V339" s="499" t="str">
        <f t="shared" si="427"/>
        <v>-</v>
      </c>
      <c r="W339" s="499" t="str">
        <f t="shared" si="496"/>
        <v>A</v>
      </c>
      <c r="X339" s="529" t="str">
        <f t="shared" si="421"/>
        <v>Ca-Mg</v>
      </c>
      <c r="Y339" s="530" t="str">
        <f t="shared" si="420"/>
        <v>HCO3</v>
      </c>
      <c r="Z339" s="60" t="s">
        <v>1608</v>
      </c>
      <c r="AA339" s="51">
        <v>14788</v>
      </c>
      <c r="AB339" s="100">
        <v>2</v>
      </c>
      <c r="AC339" s="2" t="s">
        <v>412</v>
      </c>
      <c r="AD339" s="2" t="s">
        <v>1749</v>
      </c>
      <c r="AE339" s="404"/>
      <c r="AF339" s="391">
        <v>9.5</v>
      </c>
      <c r="AM339" s="391">
        <v>0.23</v>
      </c>
      <c r="AR339" s="69">
        <v>1801</v>
      </c>
      <c r="AS339" s="507">
        <f t="shared" si="498"/>
        <v>1798.7049999999999</v>
      </c>
      <c r="AT339" s="509">
        <f t="shared" si="499"/>
        <v>0.35982154585827025</v>
      </c>
      <c r="AU339" s="398">
        <v>49.69</v>
      </c>
      <c r="AV339" s="398">
        <v>112.2</v>
      </c>
      <c r="AW339" s="399">
        <v>218.5</v>
      </c>
      <c r="AX339" s="398">
        <v>6.0979999999999999</v>
      </c>
      <c r="AY339" s="398">
        <v>49.83</v>
      </c>
      <c r="AZ339" s="172">
        <v>1323</v>
      </c>
      <c r="BB339" s="57">
        <v>4.4370000000000003</v>
      </c>
      <c r="BE339" s="398">
        <v>11.59</v>
      </c>
      <c r="BF339" s="398">
        <v>0.64</v>
      </c>
      <c r="BM339" s="398">
        <v>22.72</v>
      </c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49"/>
      <c r="CG339" s="138"/>
      <c r="CH339" s="138"/>
      <c r="CI339" s="138"/>
      <c r="CJ339" s="138"/>
      <c r="CK339" s="138"/>
      <c r="CL339" s="139"/>
      <c r="CM339" s="138"/>
      <c r="CN339" s="138">
        <v>2223</v>
      </c>
      <c r="CO339" s="149"/>
      <c r="DB339" s="241"/>
      <c r="DC339" s="241"/>
      <c r="DD339" s="241"/>
      <c r="DE339" s="241"/>
      <c r="DF339" s="241"/>
      <c r="DG339" s="241"/>
      <c r="DH339" s="241"/>
      <c r="DI339" s="244"/>
      <c r="DJ339" s="244"/>
      <c r="DK339" s="244"/>
      <c r="DL339" s="244"/>
      <c r="DM339" s="244"/>
      <c r="DN339" s="244"/>
      <c r="DO339" s="244"/>
      <c r="DP339" s="244"/>
      <c r="DQ339" s="244"/>
      <c r="DR339" s="244"/>
      <c r="DS339" s="472"/>
      <c r="DT339" s="402">
        <f t="shared" si="428"/>
        <v>0</v>
      </c>
      <c r="DU339" s="100">
        <f t="shared" si="429"/>
        <v>0</v>
      </c>
      <c r="DV339" s="100">
        <f t="shared" si="430"/>
        <v>1</v>
      </c>
      <c r="DW339" s="100">
        <f t="shared" si="431"/>
        <v>0</v>
      </c>
      <c r="DX339" s="100">
        <f t="shared" si="432"/>
        <v>0</v>
      </c>
      <c r="DY339" s="229">
        <f t="shared" si="433"/>
        <v>0</v>
      </c>
      <c r="DZ339" s="100">
        <f t="shared" si="434"/>
        <v>1</v>
      </c>
      <c r="EA339" s="400">
        <f t="shared" si="435"/>
        <v>0</v>
      </c>
      <c r="EB339" s="402">
        <f t="shared" si="436"/>
        <v>0</v>
      </c>
      <c r="EC339" s="19">
        <f t="shared" si="437"/>
        <v>0</v>
      </c>
      <c r="ED339" s="19">
        <f t="shared" si="438"/>
        <v>1</v>
      </c>
      <c r="EE339" s="19">
        <f t="shared" si="439"/>
        <v>0</v>
      </c>
      <c r="EF339" s="402">
        <f t="shared" si="440"/>
        <v>0</v>
      </c>
      <c r="EG339" s="400">
        <f t="shared" si="441"/>
        <v>0</v>
      </c>
      <c r="EH339" s="400">
        <f t="shared" si="442"/>
        <v>1</v>
      </c>
      <c r="EI339" s="402">
        <f t="shared" si="443"/>
        <v>0</v>
      </c>
      <c r="EJ339" s="229">
        <f t="shared" si="444"/>
        <v>2</v>
      </c>
      <c r="EK339" s="398">
        <f t="shared" si="445"/>
        <v>49.69</v>
      </c>
      <c r="EL339" s="398">
        <f t="shared" si="446"/>
        <v>4.4370000000000003</v>
      </c>
      <c r="EM339" s="398">
        <f t="shared" si="447"/>
        <v>112.2</v>
      </c>
      <c r="EN339" s="398">
        <f t="shared" si="448"/>
        <v>218.5</v>
      </c>
      <c r="EO339" s="398">
        <f t="shared" si="449"/>
        <v>0.64</v>
      </c>
      <c r="EP339" s="398">
        <f t="shared" si="450"/>
        <v>11.59</v>
      </c>
      <c r="EQ339" s="398">
        <f t="shared" si="451"/>
        <v>1323</v>
      </c>
      <c r="ER339" s="398" t="str">
        <f t="shared" si="452"/>
        <v/>
      </c>
      <c r="ES339" s="398" t="str">
        <f t="shared" si="453"/>
        <v/>
      </c>
      <c r="ET339" s="398">
        <f t="shared" si="454"/>
        <v>49.83</v>
      </c>
      <c r="EU339" s="172">
        <f t="shared" si="455"/>
        <v>6.0979999999999999</v>
      </c>
      <c r="EV339" s="57">
        <f t="shared" si="456"/>
        <v>2.1613933135564465</v>
      </c>
      <c r="EW339" s="57">
        <f t="shared" si="457"/>
        <v>0.11347826086956522</v>
      </c>
      <c r="EX339" s="57">
        <f t="shared" si="458"/>
        <v>9.232668175272579</v>
      </c>
      <c r="EY339" s="57">
        <f t="shared" si="459"/>
        <v>10.903737711462647</v>
      </c>
      <c r="EZ339" s="57">
        <f t="shared" si="460"/>
        <v>2.3338499407420912E-2</v>
      </c>
      <c r="FA339" s="57">
        <f t="shared" si="461"/>
        <v>0.62261616975557343</v>
      </c>
      <c r="FB339" s="57">
        <f t="shared" si="462"/>
        <v>21.682446396174189</v>
      </c>
      <c r="FC339" s="57" t="str">
        <f t="shared" si="463"/>
        <v/>
      </c>
      <c r="FD339" s="57" t="str">
        <f t="shared" si="464"/>
        <v/>
      </c>
      <c r="FE339" s="57">
        <f t="shared" si="465"/>
        <v>1.0374484971258324</v>
      </c>
      <c r="FF339" s="56">
        <f t="shared" si="466"/>
        <v>0.17200236933404786</v>
      </c>
      <c r="FG339" s="59">
        <f t="shared" si="467"/>
        <v>9.3740363168475973</v>
      </c>
      <c r="FH339" s="59">
        <f t="shared" si="468"/>
        <v>0.49215907715272456</v>
      </c>
      <c r="FI339" s="59">
        <f t="shared" si="469"/>
        <v>40.042395908960948</v>
      </c>
      <c r="FJ339" s="59">
        <f t="shared" si="470"/>
        <v>47.289881325878454</v>
      </c>
      <c r="FK339" s="59">
        <f t="shared" si="471"/>
        <v>0.10121986574757501</v>
      </c>
      <c r="FL339" s="59">
        <f t="shared" si="472"/>
        <v>2.7003075054126984</v>
      </c>
      <c r="FM339" s="59">
        <f t="shared" si="473"/>
        <v>94.71668576621633</v>
      </c>
      <c r="FN339" s="59" t="str">
        <f t="shared" si="474"/>
        <v/>
      </c>
      <c r="FO339" s="59" t="str">
        <f t="shared" si="475"/>
        <v/>
      </c>
      <c r="FP339" s="59">
        <f t="shared" si="476"/>
        <v>4.531946326787148</v>
      </c>
      <c r="FQ339" s="66">
        <f t="shared" si="477"/>
        <v>0.75136790699652256</v>
      </c>
      <c r="FR339" s="331">
        <f t="shared" si="497"/>
        <v>0.35982154585827025</v>
      </c>
      <c r="FS339" s="331">
        <f t="shared" si="478"/>
        <v>0.35982154585827025</v>
      </c>
      <c r="FT339" s="400">
        <f t="shared" si="479"/>
        <v>0</v>
      </c>
      <c r="FU339" s="400">
        <f t="shared" si="480"/>
        <v>1</v>
      </c>
      <c r="FV339" s="400">
        <f t="shared" si="481"/>
        <v>0</v>
      </c>
      <c r="FW339" s="402">
        <f t="shared" si="482"/>
        <v>0</v>
      </c>
      <c r="FX339" s="222">
        <f t="shared" si="483"/>
        <v>0</v>
      </c>
      <c r="FY339" s="222">
        <f t="shared" si="484"/>
        <v>47.289881325878454</v>
      </c>
      <c r="FZ339" s="222">
        <f t="shared" si="485"/>
        <v>40.042395908960948</v>
      </c>
      <c r="GA339" s="221">
        <f t="shared" si="486"/>
        <v>0</v>
      </c>
      <c r="GB339" s="222">
        <f t="shared" si="487"/>
        <v>94.71668576621633</v>
      </c>
      <c r="GC339" s="222">
        <f t="shared" si="488"/>
        <v>0</v>
      </c>
      <c r="GD339" s="222">
        <f t="shared" si="489"/>
        <v>0</v>
      </c>
      <c r="GE339" s="222">
        <f t="shared" si="490"/>
        <v>0</v>
      </c>
      <c r="GF339" s="222">
        <f t="shared" si="491"/>
        <v>0</v>
      </c>
      <c r="GG339" s="398">
        <f t="shared" si="492"/>
        <v>0</v>
      </c>
      <c r="GH339" s="399">
        <f t="shared" si="493"/>
        <v>0</v>
      </c>
      <c r="GI339" s="398" t="str">
        <f t="shared" si="494"/>
        <v>Ca-Mg</v>
      </c>
      <c r="GJ339" s="398" t="str">
        <f t="shared" si="495"/>
        <v>HCO3</v>
      </c>
    </row>
    <row r="340" spans="1:195">
      <c r="A340" s="402">
        <f t="shared" si="422"/>
        <v>335</v>
      </c>
      <c r="B340" s="170" t="s">
        <v>110</v>
      </c>
      <c r="C340" s="398" t="s">
        <v>261</v>
      </c>
      <c r="D340" s="166" t="s">
        <v>850</v>
      </c>
      <c r="E340" s="166"/>
      <c r="F340" s="408">
        <v>3507310</v>
      </c>
      <c r="G340" s="379">
        <v>5664155</v>
      </c>
      <c r="H340" s="409">
        <f t="shared" si="423"/>
        <v>507232.64600000001</v>
      </c>
      <c r="I340" s="405">
        <f t="shared" si="424"/>
        <v>5662329.1280000005</v>
      </c>
      <c r="J340" s="408">
        <v>296.5</v>
      </c>
      <c r="K340" s="408" t="s">
        <v>1356</v>
      </c>
      <c r="L340" s="185">
        <v>14.25</v>
      </c>
      <c r="M340" s="171"/>
      <c r="O340" s="171"/>
      <c r="P340" s="171"/>
      <c r="Q340" s="399" t="s">
        <v>2845</v>
      </c>
      <c r="R340" s="64" t="s">
        <v>2898</v>
      </c>
      <c r="S340" s="64" t="s">
        <v>2663</v>
      </c>
      <c r="T340" s="499" t="str">
        <f t="shared" si="425"/>
        <v>-</v>
      </c>
      <c r="U340" s="499" t="str">
        <f t="shared" si="426"/>
        <v>M</v>
      </c>
      <c r="V340" s="499" t="str">
        <f t="shared" si="427"/>
        <v>-</v>
      </c>
      <c r="W340" s="499" t="str">
        <f t="shared" si="496"/>
        <v>A</v>
      </c>
      <c r="X340" s="529" t="str">
        <f t="shared" si="421"/>
        <v>Ca-Mg</v>
      </c>
      <c r="Y340" s="530" t="str">
        <f t="shared" si="420"/>
        <v>HCO3</v>
      </c>
      <c r="Z340" s="60" t="s">
        <v>1608</v>
      </c>
      <c r="AA340" s="177">
        <v>24442</v>
      </c>
      <c r="AB340" s="176">
        <v>3</v>
      </c>
      <c r="AC340" s="170" t="s">
        <v>530</v>
      </c>
      <c r="AD340" s="170" t="s">
        <v>1750</v>
      </c>
      <c r="AE340" s="183"/>
      <c r="AF340" s="392">
        <v>10</v>
      </c>
      <c r="AG340" s="408"/>
      <c r="AH340" s="408"/>
      <c r="AI340" s="392"/>
      <c r="AJ340" s="408"/>
      <c r="AK340" s="408"/>
      <c r="AL340" s="408"/>
      <c r="AM340" s="392">
        <v>0.42</v>
      </c>
      <c r="AN340" s="168"/>
      <c r="AO340" s="165"/>
      <c r="AP340" s="171"/>
      <c r="AQ340" s="168"/>
      <c r="AR340" s="168">
        <v>4276</v>
      </c>
      <c r="AS340" s="507">
        <f t="shared" si="498"/>
        <v>1680.88</v>
      </c>
      <c r="AT340" s="509">
        <f t="shared" si="499"/>
        <v>0.47123876574980944</v>
      </c>
      <c r="AU340" s="168">
        <v>50.3</v>
      </c>
      <c r="AV340" s="168">
        <v>103.2</v>
      </c>
      <c r="AW340" s="165">
        <v>202.9</v>
      </c>
      <c r="AX340" s="168">
        <v>12.86</v>
      </c>
      <c r="AY340" s="168">
        <v>51.12</v>
      </c>
      <c r="AZ340" s="167">
        <v>1220</v>
      </c>
      <c r="BA340" s="168"/>
      <c r="BB340" s="168">
        <v>4.7</v>
      </c>
      <c r="BC340" s="168">
        <v>0.45</v>
      </c>
      <c r="BD340" s="168">
        <v>0.27</v>
      </c>
      <c r="BE340" s="168">
        <v>12.35</v>
      </c>
      <c r="BF340" s="168">
        <v>0.97</v>
      </c>
      <c r="BG340" s="168"/>
      <c r="BH340" s="168"/>
      <c r="BI340" s="168"/>
      <c r="BJ340" s="168"/>
      <c r="BK340" s="168"/>
      <c r="BL340" s="165"/>
      <c r="BM340" s="168">
        <v>21.76</v>
      </c>
      <c r="BN340" s="167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  <c r="BY340" s="168"/>
      <c r="BZ340" s="168"/>
      <c r="CA340" s="168"/>
      <c r="CB340" s="168"/>
      <c r="CC340" s="168"/>
      <c r="CD340" s="168"/>
      <c r="CE340" s="168"/>
      <c r="CF340" s="165"/>
      <c r="CG340" s="168"/>
      <c r="CH340" s="168"/>
      <c r="CI340" s="168"/>
      <c r="CJ340" s="168"/>
      <c r="CK340" s="168"/>
      <c r="CL340" s="167"/>
      <c r="CM340" s="168"/>
      <c r="CN340" s="180">
        <v>2595</v>
      </c>
      <c r="CO340" s="165"/>
      <c r="CP340" s="168"/>
      <c r="CQ340" s="167"/>
      <c r="CR340" s="168"/>
      <c r="CS340" s="168"/>
      <c r="CT340" s="168"/>
      <c r="CU340" s="168"/>
      <c r="CV340" s="168"/>
      <c r="CW340" s="168"/>
      <c r="CX340" s="168"/>
      <c r="CY340" s="168"/>
      <c r="CZ340" s="168"/>
      <c r="DA340" s="167"/>
      <c r="DB340" s="182"/>
      <c r="DC340" s="182"/>
      <c r="DD340" s="182"/>
      <c r="DE340" s="182"/>
      <c r="DF340" s="182"/>
      <c r="DG340" s="182"/>
      <c r="DH340" s="182"/>
      <c r="DI340" s="180"/>
      <c r="DJ340" s="180"/>
      <c r="DK340" s="180"/>
      <c r="DL340" s="180"/>
      <c r="DM340" s="180"/>
      <c r="DN340" s="180"/>
      <c r="DO340" s="180"/>
      <c r="DP340" s="180"/>
      <c r="DQ340" s="180"/>
      <c r="DR340" s="180"/>
      <c r="DS340" s="181"/>
      <c r="DT340" s="402">
        <f t="shared" si="428"/>
        <v>0</v>
      </c>
      <c r="DU340" s="100">
        <f t="shared" si="429"/>
        <v>0</v>
      </c>
      <c r="DV340" s="100">
        <f t="shared" si="430"/>
        <v>1</v>
      </c>
      <c r="DW340" s="100">
        <f t="shared" si="431"/>
        <v>0</v>
      </c>
      <c r="DX340" s="100">
        <f t="shared" si="432"/>
        <v>0</v>
      </c>
      <c r="DY340" s="229">
        <f t="shared" si="433"/>
        <v>0</v>
      </c>
      <c r="DZ340" s="100">
        <f t="shared" si="434"/>
        <v>1</v>
      </c>
      <c r="EA340" s="400">
        <f t="shared" si="435"/>
        <v>0</v>
      </c>
      <c r="EB340" s="402">
        <f t="shared" si="436"/>
        <v>0</v>
      </c>
      <c r="EC340" s="19">
        <f t="shared" si="437"/>
        <v>0</v>
      </c>
      <c r="ED340" s="19">
        <f t="shared" si="438"/>
        <v>1</v>
      </c>
      <c r="EE340" s="19">
        <f t="shared" si="439"/>
        <v>0</v>
      </c>
      <c r="EF340" s="402">
        <f t="shared" si="440"/>
        <v>0</v>
      </c>
      <c r="EG340" s="400">
        <f t="shared" si="441"/>
        <v>0</v>
      </c>
      <c r="EH340" s="400">
        <f t="shared" si="442"/>
        <v>1</v>
      </c>
      <c r="EI340" s="402">
        <f t="shared" si="443"/>
        <v>0</v>
      </c>
      <c r="EJ340" s="229">
        <f t="shared" si="444"/>
        <v>2</v>
      </c>
      <c r="EK340" s="398">
        <f t="shared" si="445"/>
        <v>50.3</v>
      </c>
      <c r="EL340" s="398">
        <f t="shared" si="446"/>
        <v>4.7</v>
      </c>
      <c r="EM340" s="398">
        <f t="shared" si="447"/>
        <v>103.2</v>
      </c>
      <c r="EN340" s="398">
        <f t="shared" si="448"/>
        <v>202.9</v>
      </c>
      <c r="EO340" s="398">
        <f t="shared" si="449"/>
        <v>0.97</v>
      </c>
      <c r="EP340" s="398">
        <f t="shared" si="450"/>
        <v>12.35</v>
      </c>
      <c r="EQ340" s="398">
        <f t="shared" si="451"/>
        <v>1220</v>
      </c>
      <c r="ER340" s="398" t="str">
        <f t="shared" si="452"/>
        <v/>
      </c>
      <c r="ES340" s="398" t="str">
        <f t="shared" si="453"/>
        <v/>
      </c>
      <c r="ET340" s="398">
        <f t="shared" si="454"/>
        <v>51.12</v>
      </c>
      <c r="EU340" s="172">
        <f t="shared" si="455"/>
        <v>12.86</v>
      </c>
      <c r="EV340" s="57">
        <f t="shared" si="456"/>
        <v>2.1879268197200497</v>
      </c>
      <c r="EW340" s="57">
        <f t="shared" si="457"/>
        <v>0.12020460358056266</v>
      </c>
      <c r="EX340" s="57">
        <f t="shared" si="458"/>
        <v>8.4920798189672926</v>
      </c>
      <c r="EY340" s="57">
        <f t="shared" si="459"/>
        <v>10.125255751284994</v>
      </c>
      <c r="EZ340" s="57">
        <f t="shared" si="460"/>
        <v>3.537241316437232E-2</v>
      </c>
      <c r="FA340" s="57">
        <f t="shared" si="461"/>
        <v>0.66344345957561102</v>
      </c>
      <c r="FB340" s="57">
        <f t="shared" si="462"/>
        <v>19.994395013856771</v>
      </c>
      <c r="FC340" s="57" t="str">
        <f t="shared" si="463"/>
        <v/>
      </c>
      <c r="FD340" s="57" t="str">
        <f t="shared" si="464"/>
        <v/>
      </c>
      <c r="FE340" s="57">
        <f t="shared" si="465"/>
        <v>1.0643059838063929</v>
      </c>
      <c r="FF340" s="56">
        <f t="shared" si="466"/>
        <v>0.36273376018954667</v>
      </c>
      <c r="FG340" s="59">
        <f t="shared" si="467"/>
        <v>10.117916202116039</v>
      </c>
      <c r="FH340" s="59">
        <f t="shared" si="468"/>
        <v>0.55587787268512423</v>
      </c>
      <c r="FI340" s="59">
        <f t="shared" si="469"/>
        <v>39.271035582892914</v>
      </c>
      <c r="FJ340" s="59">
        <f t="shared" si="470"/>
        <v>46.823544687661581</v>
      </c>
      <c r="FK340" s="59">
        <f t="shared" si="471"/>
        <v>0.16357727737417599</v>
      </c>
      <c r="FL340" s="59">
        <f t="shared" si="472"/>
        <v>3.0680483772701739</v>
      </c>
      <c r="FM340" s="59">
        <f t="shared" si="473"/>
        <v>93.338262538774103</v>
      </c>
      <c r="FN340" s="59" t="str">
        <f t="shared" si="474"/>
        <v/>
      </c>
      <c r="FO340" s="59" t="str">
        <f t="shared" si="475"/>
        <v/>
      </c>
      <c r="FP340" s="59">
        <f t="shared" si="476"/>
        <v>4.9684159620365191</v>
      </c>
      <c r="FQ340" s="66">
        <f t="shared" si="477"/>
        <v>1.6933214991893812</v>
      </c>
      <c r="FR340" s="331">
        <f t="shared" si="497"/>
        <v>0.47123876574980944</v>
      </c>
      <c r="FS340" s="331">
        <f t="shared" si="478"/>
        <v>0.47123876574980944</v>
      </c>
      <c r="FT340" s="400">
        <f t="shared" si="479"/>
        <v>0</v>
      </c>
      <c r="FU340" s="400">
        <f t="shared" si="480"/>
        <v>1</v>
      </c>
      <c r="FV340" s="400">
        <f t="shared" si="481"/>
        <v>0</v>
      </c>
      <c r="FW340" s="402">
        <f t="shared" si="482"/>
        <v>0</v>
      </c>
      <c r="FX340" s="222">
        <f t="shared" si="483"/>
        <v>0</v>
      </c>
      <c r="FY340" s="222">
        <f t="shared" si="484"/>
        <v>46.823544687661581</v>
      </c>
      <c r="FZ340" s="222">
        <f t="shared" si="485"/>
        <v>39.271035582892914</v>
      </c>
      <c r="GA340" s="221">
        <f t="shared" si="486"/>
        <v>0</v>
      </c>
      <c r="GB340" s="222">
        <f t="shared" si="487"/>
        <v>93.338262538774103</v>
      </c>
      <c r="GC340" s="222">
        <f t="shared" si="488"/>
        <v>0</v>
      </c>
      <c r="GD340" s="222">
        <f t="shared" si="489"/>
        <v>0</v>
      </c>
      <c r="GE340" s="222">
        <f t="shared" si="490"/>
        <v>0</v>
      </c>
      <c r="GF340" s="222">
        <f t="shared" si="491"/>
        <v>0</v>
      </c>
      <c r="GG340" s="398">
        <f t="shared" si="492"/>
        <v>0</v>
      </c>
      <c r="GH340" s="399">
        <f t="shared" si="493"/>
        <v>0</v>
      </c>
      <c r="GI340" s="398" t="str">
        <f t="shared" si="494"/>
        <v>Ca-Mg</v>
      </c>
      <c r="GJ340" s="398" t="str">
        <f t="shared" si="495"/>
        <v>HCO3</v>
      </c>
    </row>
    <row r="341" spans="1:195">
      <c r="A341" s="402">
        <f t="shared" si="422"/>
        <v>336</v>
      </c>
      <c r="B341" s="170" t="s">
        <v>110</v>
      </c>
      <c r="C341" s="398" t="s">
        <v>261</v>
      </c>
      <c r="D341" s="166" t="s">
        <v>997</v>
      </c>
      <c r="E341" s="166"/>
      <c r="F341" s="408">
        <v>3507310</v>
      </c>
      <c r="G341" s="379">
        <v>5664155</v>
      </c>
      <c r="H341" s="409">
        <f t="shared" si="423"/>
        <v>507232.64600000001</v>
      </c>
      <c r="I341" s="405">
        <f t="shared" si="424"/>
        <v>5662329.1280000005</v>
      </c>
      <c r="J341" s="408">
        <v>296.10000000000002</v>
      </c>
      <c r="K341" s="408" t="s">
        <v>1356</v>
      </c>
      <c r="L341" s="171">
        <v>12.6</v>
      </c>
      <c r="M341" s="171"/>
      <c r="O341" s="171"/>
      <c r="P341" s="171"/>
      <c r="Q341" s="399" t="s">
        <v>2845</v>
      </c>
      <c r="R341" s="64" t="s">
        <v>2898</v>
      </c>
      <c r="S341" s="64" t="s">
        <v>2663</v>
      </c>
      <c r="T341" s="499" t="str">
        <f t="shared" si="425"/>
        <v>-</v>
      </c>
      <c r="U341" s="499" t="str">
        <f t="shared" si="426"/>
        <v>-</v>
      </c>
      <c r="V341" s="499" t="str">
        <f t="shared" si="427"/>
        <v>-</v>
      </c>
      <c r="W341" s="499" t="str">
        <f t="shared" si="496"/>
        <v>A</v>
      </c>
      <c r="X341" s="529" t="str">
        <f t="shared" si="421"/>
        <v>Ca-Mg</v>
      </c>
      <c r="Y341" s="530" t="str">
        <f t="shared" si="420"/>
        <v>HCO3</v>
      </c>
      <c r="Z341" s="60" t="s">
        <v>1608</v>
      </c>
      <c r="AA341" s="177">
        <v>24552</v>
      </c>
      <c r="AB341" s="176">
        <v>4</v>
      </c>
      <c r="AC341" s="170" t="s">
        <v>530</v>
      </c>
      <c r="AD341" s="170" t="s">
        <v>3038</v>
      </c>
      <c r="AE341" s="183"/>
      <c r="AF341" s="392">
        <v>7.6</v>
      </c>
      <c r="AG341" s="408"/>
      <c r="AH341" s="253">
        <v>5.8</v>
      </c>
      <c r="AI341" s="392"/>
      <c r="AJ341" s="408"/>
      <c r="AK341" s="408"/>
      <c r="AL341" s="408"/>
      <c r="AM341" s="392">
        <v>1.7000000000000001E-2</v>
      </c>
      <c r="AN341" s="168"/>
      <c r="AO341" s="165"/>
      <c r="AP341" s="171"/>
      <c r="AQ341" s="168"/>
      <c r="AR341" s="168">
        <v>1922</v>
      </c>
      <c r="AS341" s="507">
        <f t="shared" si="498"/>
        <v>917.06000000000006</v>
      </c>
      <c r="AT341" s="510">
        <f t="shared" si="499"/>
        <v>0.49071186200667699</v>
      </c>
      <c r="AU341" s="168">
        <v>27.6</v>
      </c>
      <c r="AV341" s="168">
        <v>54.95</v>
      </c>
      <c r="AW341" s="165">
        <v>115.1</v>
      </c>
      <c r="AX341" s="168">
        <v>24.8</v>
      </c>
      <c r="AY341" s="168">
        <v>55.15</v>
      </c>
      <c r="AZ341" s="167">
        <v>612</v>
      </c>
      <c r="BA341" s="168"/>
      <c r="BB341" s="168">
        <v>3.16</v>
      </c>
      <c r="BC341" s="168">
        <v>0.23</v>
      </c>
      <c r="BD341" s="168">
        <v>0.45</v>
      </c>
      <c r="BE341" s="168">
        <v>8</v>
      </c>
      <c r="BF341" s="168">
        <v>0.5</v>
      </c>
      <c r="BG341" s="168"/>
      <c r="BH341" s="168"/>
      <c r="BI341" s="168"/>
      <c r="BJ341" s="168"/>
      <c r="BK341" s="168"/>
      <c r="BL341" s="165"/>
      <c r="BM341" s="168">
        <v>15.12</v>
      </c>
      <c r="BN341" s="167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  <c r="BY341" s="168"/>
      <c r="BZ341" s="168"/>
      <c r="CA341" s="168"/>
      <c r="CB341" s="168"/>
      <c r="CC341" s="168"/>
      <c r="CD341" s="168"/>
      <c r="CE341" s="168"/>
      <c r="CF341" s="165"/>
      <c r="CG341" s="168"/>
      <c r="CH341" s="168"/>
      <c r="CI341" s="168"/>
      <c r="CJ341" s="168"/>
      <c r="CK341" s="168"/>
      <c r="CL341" s="167"/>
      <c r="CM341" s="168"/>
      <c r="CN341" s="180">
        <v>1005</v>
      </c>
      <c r="CO341" s="165"/>
      <c r="CP341" s="168"/>
      <c r="CQ341" s="167"/>
      <c r="CR341" s="168"/>
      <c r="CS341" s="168"/>
      <c r="CT341" s="168"/>
      <c r="CU341" s="168"/>
      <c r="CV341" s="168"/>
      <c r="CW341" s="168"/>
      <c r="CX341" s="168"/>
      <c r="CY341" s="168"/>
      <c r="CZ341" s="168"/>
      <c r="DA341" s="167"/>
      <c r="DB341" s="182"/>
      <c r="DC341" s="182"/>
      <c r="DD341" s="182"/>
      <c r="DE341" s="182"/>
      <c r="DF341" s="182"/>
      <c r="DG341" s="182"/>
      <c r="DH341" s="182"/>
      <c r="DI341" s="180"/>
      <c r="DJ341" s="180"/>
      <c r="DK341" s="180"/>
      <c r="DL341" s="180"/>
      <c r="DM341" s="180"/>
      <c r="DN341" s="180"/>
      <c r="DO341" s="180"/>
      <c r="DP341" s="180"/>
      <c r="DQ341" s="180"/>
      <c r="DR341" s="180"/>
      <c r="DS341" s="181"/>
      <c r="DT341" s="402">
        <f t="shared" si="428"/>
        <v>0</v>
      </c>
      <c r="DU341" s="100">
        <f t="shared" si="429"/>
        <v>0</v>
      </c>
      <c r="DV341" s="100">
        <f t="shared" si="430"/>
        <v>1</v>
      </c>
      <c r="DW341" s="100">
        <f t="shared" si="431"/>
        <v>0</v>
      </c>
      <c r="DX341" s="100">
        <f t="shared" si="432"/>
        <v>0</v>
      </c>
      <c r="DY341" s="229">
        <f t="shared" si="433"/>
        <v>0</v>
      </c>
      <c r="DZ341" s="100">
        <f t="shared" si="434"/>
        <v>1</v>
      </c>
      <c r="EA341" s="400">
        <f t="shared" si="435"/>
        <v>0</v>
      </c>
      <c r="EB341" s="402">
        <f t="shared" si="436"/>
        <v>0</v>
      </c>
      <c r="EC341" s="19">
        <f t="shared" si="437"/>
        <v>1</v>
      </c>
      <c r="ED341" s="19">
        <f t="shared" si="438"/>
        <v>0</v>
      </c>
      <c r="EE341" s="19">
        <f t="shared" si="439"/>
        <v>0</v>
      </c>
      <c r="EF341" s="402">
        <f t="shared" si="440"/>
        <v>0</v>
      </c>
      <c r="EG341" s="400">
        <f t="shared" si="441"/>
        <v>0</v>
      </c>
      <c r="EH341" s="400">
        <f t="shared" si="442"/>
        <v>1</v>
      </c>
      <c r="EI341" s="402">
        <f t="shared" si="443"/>
        <v>0</v>
      </c>
      <c r="EJ341" s="229">
        <f t="shared" si="444"/>
        <v>1</v>
      </c>
      <c r="EK341" s="398">
        <f t="shared" si="445"/>
        <v>27.6</v>
      </c>
      <c r="EL341" s="398">
        <f t="shared" si="446"/>
        <v>3.16</v>
      </c>
      <c r="EM341" s="398">
        <f t="shared" si="447"/>
        <v>54.95</v>
      </c>
      <c r="EN341" s="398">
        <f t="shared" si="448"/>
        <v>115.1</v>
      </c>
      <c r="EO341" s="398">
        <f t="shared" si="449"/>
        <v>0.5</v>
      </c>
      <c r="EP341" s="398">
        <f t="shared" si="450"/>
        <v>8</v>
      </c>
      <c r="EQ341" s="398">
        <f t="shared" si="451"/>
        <v>612</v>
      </c>
      <c r="ER341" s="398" t="str">
        <f t="shared" si="452"/>
        <v/>
      </c>
      <c r="ES341" s="398" t="str">
        <f t="shared" si="453"/>
        <v/>
      </c>
      <c r="ET341" s="398">
        <f t="shared" si="454"/>
        <v>55.15</v>
      </c>
      <c r="EU341" s="172">
        <f t="shared" si="455"/>
        <v>24.8</v>
      </c>
      <c r="EV341" s="57">
        <f t="shared" si="456"/>
        <v>1.2005324100253156</v>
      </c>
      <c r="EW341" s="57">
        <f t="shared" si="457"/>
        <v>8.0818414322250648E-2</v>
      </c>
      <c r="EX341" s="57">
        <f t="shared" si="458"/>
        <v>4.521703353219503</v>
      </c>
      <c r="EY341" s="57">
        <f t="shared" si="459"/>
        <v>5.7437995907979431</v>
      </c>
      <c r="EZ341" s="57">
        <f t="shared" si="460"/>
        <v>1.8233202662047587E-2</v>
      </c>
      <c r="FA341" s="57">
        <f t="shared" si="461"/>
        <v>0.42976094547408006</v>
      </c>
      <c r="FB341" s="57">
        <f t="shared" si="462"/>
        <v>10.029975203672413</v>
      </c>
      <c r="FC341" s="57" t="str">
        <f t="shared" si="463"/>
        <v/>
      </c>
      <c r="FD341" s="57" t="str">
        <f t="shared" si="464"/>
        <v/>
      </c>
      <c r="FE341" s="57">
        <f t="shared" si="465"/>
        <v>1.1482096049867483</v>
      </c>
      <c r="FF341" s="56">
        <f t="shared" si="466"/>
        <v>0.69951767128310716</v>
      </c>
      <c r="FG341" s="59">
        <f t="shared" si="467"/>
        <v>10.008733902943117</v>
      </c>
      <c r="FH341" s="59">
        <f t="shared" si="468"/>
        <v>0.67377606523105582</v>
      </c>
      <c r="FI341" s="59">
        <f t="shared" si="469"/>
        <v>37.697046137609306</v>
      </c>
      <c r="FJ341" s="59">
        <f t="shared" si="470"/>
        <v>47.885555788467158</v>
      </c>
      <c r="FK341" s="59">
        <f t="shared" si="471"/>
        <v>0.15200861894184114</v>
      </c>
      <c r="FL341" s="59">
        <f t="shared" si="472"/>
        <v>3.5828794868075331</v>
      </c>
      <c r="FM341" s="59">
        <f t="shared" si="473"/>
        <v>84.443731610636902</v>
      </c>
      <c r="FN341" s="59" t="str">
        <f t="shared" si="474"/>
        <v/>
      </c>
      <c r="FO341" s="59" t="str">
        <f t="shared" si="475"/>
        <v/>
      </c>
      <c r="FP341" s="59">
        <f t="shared" si="476"/>
        <v>9.6669335414463866</v>
      </c>
      <c r="FQ341" s="66">
        <f t="shared" si="477"/>
        <v>5.8893348479167082</v>
      </c>
      <c r="FR341" s="331">
        <f t="shared" si="497"/>
        <v>0.49071186200667699</v>
      </c>
      <c r="FS341" s="331">
        <f t="shared" si="478"/>
        <v>0.49071186200667699</v>
      </c>
      <c r="FT341" s="400">
        <f t="shared" si="479"/>
        <v>0</v>
      </c>
      <c r="FU341" s="400">
        <f t="shared" si="480"/>
        <v>1</v>
      </c>
      <c r="FV341" s="400">
        <f t="shared" si="481"/>
        <v>0</v>
      </c>
      <c r="FW341" s="402">
        <f t="shared" si="482"/>
        <v>0</v>
      </c>
      <c r="FX341" s="222">
        <f t="shared" si="483"/>
        <v>0</v>
      </c>
      <c r="FY341" s="222">
        <f t="shared" si="484"/>
        <v>47.885555788467158</v>
      </c>
      <c r="FZ341" s="222">
        <f t="shared" si="485"/>
        <v>37.697046137609306</v>
      </c>
      <c r="GA341" s="221">
        <f t="shared" si="486"/>
        <v>0</v>
      </c>
      <c r="GB341" s="222">
        <f t="shared" si="487"/>
        <v>84.443731610636902</v>
      </c>
      <c r="GC341" s="222">
        <f t="shared" si="488"/>
        <v>0</v>
      </c>
      <c r="GD341" s="222">
        <f t="shared" si="489"/>
        <v>0</v>
      </c>
      <c r="GE341" s="222">
        <f t="shared" si="490"/>
        <v>0</v>
      </c>
      <c r="GF341" s="222">
        <f t="shared" si="491"/>
        <v>0</v>
      </c>
      <c r="GG341" s="398">
        <f t="shared" si="492"/>
        <v>0</v>
      </c>
      <c r="GH341" s="399">
        <f t="shared" si="493"/>
        <v>0</v>
      </c>
      <c r="GI341" s="398" t="str">
        <f t="shared" si="494"/>
        <v>Ca-Mg</v>
      </c>
      <c r="GJ341" s="398" t="str">
        <f t="shared" si="495"/>
        <v>HCO3</v>
      </c>
    </row>
    <row r="342" spans="1:195">
      <c r="A342" s="402">
        <f t="shared" si="422"/>
        <v>337</v>
      </c>
      <c r="B342" s="399" t="s">
        <v>110</v>
      </c>
      <c r="C342" s="398" t="s">
        <v>261</v>
      </c>
      <c r="D342" s="79" t="s">
        <v>998</v>
      </c>
      <c r="E342" s="79"/>
      <c r="F342" s="379">
        <v>3507310</v>
      </c>
      <c r="G342" s="379">
        <v>5664155</v>
      </c>
      <c r="H342" s="409">
        <f t="shared" si="423"/>
        <v>507232.64600000001</v>
      </c>
      <c r="I342" s="405">
        <f t="shared" si="424"/>
        <v>5662329.1280000005</v>
      </c>
      <c r="J342" s="377">
        <v>297</v>
      </c>
      <c r="K342" s="377" t="s">
        <v>1357</v>
      </c>
      <c r="L342" s="435">
        <v>0</v>
      </c>
      <c r="M342" s="377"/>
      <c r="O342" s="377"/>
      <c r="P342" s="377"/>
      <c r="Q342" s="399" t="s">
        <v>2845</v>
      </c>
      <c r="R342" s="64" t="s">
        <v>2898</v>
      </c>
      <c r="S342" s="64" t="s">
        <v>2663</v>
      </c>
      <c r="T342" s="499" t="str">
        <f t="shared" si="425"/>
        <v>-</v>
      </c>
      <c r="U342" s="499" t="str">
        <f t="shared" si="426"/>
        <v>M</v>
      </c>
      <c r="V342" s="499" t="str">
        <f t="shared" si="427"/>
        <v>-</v>
      </c>
      <c r="W342" s="499" t="str">
        <f t="shared" si="496"/>
        <v>A</v>
      </c>
      <c r="X342" s="529" t="str">
        <f t="shared" si="421"/>
        <v>Ca-Mg</v>
      </c>
      <c r="Y342" s="530" t="str">
        <f t="shared" si="420"/>
        <v>HCO3</v>
      </c>
      <c r="Z342" s="60"/>
      <c r="AA342" s="84">
        <v>34142</v>
      </c>
      <c r="AB342" s="405">
        <v>5</v>
      </c>
      <c r="AC342" s="2" t="s">
        <v>375</v>
      </c>
      <c r="AD342" s="531" t="s">
        <v>1751</v>
      </c>
      <c r="AE342" s="80"/>
      <c r="AF342" s="379">
        <v>11</v>
      </c>
      <c r="AG342" s="377">
        <v>1390</v>
      </c>
      <c r="AH342" s="377">
        <v>5.83</v>
      </c>
      <c r="AI342" s="379">
        <v>370</v>
      </c>
      <c r="AJ342" s="377"/>
      <c r="AK342" s="377"/>
      <c r="AL342" s="377"/>
      <c r="AM342" s="379">
        <v>0.61</v>
      </c>
      <c r="AN342" s="531"/>
      <c r="AO342" s="106"/>
      <c r="AP342" s="378"/>
      <c r="AQ342" s="531"/>
      <c r="AR342" s="532">
        <v>1510</v>
      </c>
      <c r="AS342" s="507">
        <f t="shared" si="498"/>
        <v>1509.4059999999997</v>
      </c>
      <c r="AT342" s="510">
        <f t="shared" si="499"/>
        <v>1.3467852715219226</v>
      </c>
      <c r="AU342" s="531">
        <v>49.2</v>
      </c>
      <c r="AV342" s="531">
        <v>92.3</v>
      </c>
      <c r="AW342" s="106">
        <v>193</v>
      </c>
      <c r="AX342" s="106">
        <v>21.6</v>
      </c>
      <c r="AY342" s="531">
        <v>58</v>
      </c>
      <c r="AZ342" s="107">
        <v>1080</v>
      </c>
      <c r="BA342" s="531"/>
      <c r="BB342" s="531">
        <v>4.5199999999999996</v>
      </c>
      <c r="BC342" s="531"/>
      <c r="BD342" s="531"/>
      <c r="BE342" s="108">
        <v>10.1</v>
      </c>
      <c r="BF342" s="108">
        <v>0.68600000000000005</v>
      </c>
      <c r="BG342" s="531"/>
      <c r="BH342" s="531"/>
      <c r="BI342" s="531"/>
      <c r="BJ342" s="531">
        <v>0</v>
      </c>
      <c r="BK342" s="531"/>
      <c r="BL342" s="106"/>
      <c r="BM342" s="531"/>
      <c r="BN342" s="107"/>
      <c r="BO342" s="114"/>
      <c r="BP342" s="114"/>
      <c r="BQ342" s="114"/>
      <c r="BR342" s="114"/>
      <c r="BS342" s="114"/>
      <c r="BT342" s="114"/>
      <c r="BU342" s="114"/>
      <c r="BV342" s="114"/>
      <c r="BW342" s="114"/>
      <c r="BX342" s="114"/>
      <c r="BY342" s="114"/>
      <c r="BZ342" s="114"/>
      <c r="CA342" s="114"/>
      <c r="CB342" s="114"/>
      <c r="CC342" s="114"/>
      <c r="CD342" s="114"/>
      <c r="CE342" s="114"/>
      <c r="CF342" s="247"/>
      <c r="CG342" s="114"/>
      <c r="CH342" s="114"/>
      <c r="CI342" s="114"/>
      <c r="CJ342" s="114"/>
      <c r="CK342" s="114"/>
      <c r="CL342" s="137"/>
      <c r="CM342" s="114"/>
      <c r="CN342" s="147">
        <v>3780</v>
      </c>
      <c r="CO342" s="149"/>
      <c r="CP342" s="399"/>
      <c r="CR342" s="399"/>
      <c r="CS342" s="399"/>
      <c r="CT342" s="399"/>
      <c r="CU342" s="399"/>
      <c r="CV342" s="399"/>
      <c r="CW342" s="399"/>
      <c r="CX342" s="399"/>
      <c r="CY342" s="399"/>
      <c r="CZ342" s="399"/>
      <c r="DB342" s="241"/>
      <c r="DC342" s="241"/>
      <c r="DD342" s="241"/>
      <c r="DE342" s="241"/>
      <c r="DF342" s="241"/>
      <c r="DG342" s="241"/>
      <c r="DH342" s="241"/>
      <c r="DI342" s="241"/>
      <c r="DJ342" s="241"/>
      <c r="DK342" s="244"/>
      <c r="DL342" s="244"/>
      <c r="DM342" s="244"/>
      <c r="DN342" s="241"/>
      <c r="DO342" s="241"/>
      <c r="DP342" s="241"/>
      <c r="DQ342" s="241"/>
      <c r="DR342" s="241"/>
      <c r="DS342" s="472"/>
      <c r="DT342" s="402">
        <f t="shared" si="428"/>
        <v>0</v>
      </c>
      <c r="DU342" s="100">
        <f t="shared" si="429"/>
        <v>1</v>
      </c>
      <c r="DV342" s="100">
        <f t="shared" si="430"/>
        <v>0</v>
      </c>
      <c r="DW342" s="100">
        <f t="shared" si="431"/>
        <v>0</v>
      </c>
      <c r="DX342" s="100">
        <f t="shared" si="432"/>
        <v>0</v>
      </c>
      <c r="DY342" s="229">
        <f t="shared" si="433"/>
        <v>0</v>
      </c>
      <c r="DZ342" s="100">
        <f t="shared" si="434"/>
        <v>1</v>
      </c>
      <c r="EA342" s="400">
        <f t="shared" si="435"/>
        <v>0</v>
      </c>
      <c r="EB342" s="402">
        <f t="shared" si="436"/>
        <v>0</v>
      </c>
      <c r="EC342" s="19">
        <f t="shared" si="437"/>
        <v>0</v>
      </c>
      <c r="ED342" s="19">
        <f t="shared" si="438"/>
        <v>1</v>
      </c>
      <c r="EE342" s="19">
        <f t="shared" si="439"/>
        <v>0</v>
      </c>
      <c r="EF342" s="402">
        <f t="shared" si="440"/>
        <v>0</v>
      </c>
      <c r="EG342" s="400">
        <f t="shared" si="441"/>
        <v>0</v>
      </c>
      <c r="EH342" s="400">
        <f t="shared" si="442"/>
        <v>1</v>
      </c>
      <c r="EI342" s="402">
        <f t="shared" si="443"/>
        <v>0</v>
      </c>
      <c r="EJ342" s="229">
        <f t="shared" si="444"/>
        <v>2</v>
      </c>
      <c r="EK342" s="398">
        <f t="shared" si="445"/>
        <v>49.2</v>
      </c>
      <c r="EL342" s="398">
        <f t="shared" si="446"/>
        <v>4.5199999999999996</v>
      </c>
      <c r="EM342" s="398">
        <f t="shared" si="447"/>
        <v>92.3</v>
      </c>
      <c r="EN342" s="398">
        <f t="shared" si="448"/>
        <v>193</v>
      </c>
      <c r="EO342" s="398">
        <f t="shared" si="449"/>
        <v>0.68600000000000005</v>
      </c>
      <c r="EP342" s="398">
        <f t="shared" si="450"/>
        <v>10.1</v>
      </c>
      <c r="EQ342" s="398">
        <f t="shared" si="451"/>
        <v>1080</v>
      </c>
      <c r="ER342" s="398" t="str">
        <f t="shared" si="452"/>
        <v/>
      </c>
      <c r="ES342" s="398">
        <f t="shared" si="453"/>
        <v>0</v>
      </c>
      <c r="ET342" s="398">
        <f t="shared" si="454"/>
        <v>58</v>
      </c>
      <c r="EU342" s="172">
        <f t="shared" si="455"/>
        <v>21.6</v>
      </c>
      <c r="EV342" s="57">
        <f t="shared" si="456"/>
        <v>2.1400795135233888</v>
      </c>
      <c r="EW342" s="57">
        <f t="shared" si="457"/>
        <v>0.1156010230179028</v>
      </c>
      <c r="EX342" s="57">
        <f t="shared" si="458"/>
        <v>7.5951450318864433</v>
      </c>
      <c r="EY342" s="57">
        <f t="shared" si="459"/>
        <v>9.6312191227107125</v>
      </c>
      <c r="EZ342" s="57">
        <f t="shared" si="460"/>
        <v>2.501595405232929E-2</v>
      </c>
      <c r="FA342" s="57">
        <f t="shared" si="461"/>
        <v>0.54257319366102608</v>
      </c>
      <c r="FB342" s="57">
        <f t="shared" si="462"/>
        <v>17.699956241774846</v>
      </c>
      <c r="FC342" s="57" t="str">
        <f t="shared" si="463"/>
        <v/>
      </c>
      <c r="FD342" s="57">
        <f t="shared" si="464"/>
        <v>0</v>
      </c>
      <c r="FE342" s="57">
        <f t="shared" si="465"/>
        <v>1.2075459127693817</v>
      </c>
      <c r="FF342" s="56">
        <f t="shared" si="466"/>
        <v>0.60925732660141596</v>
      </c>
      <c r="FG342" s="59">
        <f t="shared" si="467"/>
        <v>10.673908215602337</v>
      </c>
      <c r="FH342" s="59">
        <f t="shared" si="468"/>
        <v>0.57657423545508002</v>
      </c>
      <c r="FI342" s="59">
        <f t="shared" si="469"/>
        <v>37.881714413999489</v>
      </c>
      <c r="FJ342" s="59">
        <f t="shared" si="470"/>
        <v>48.03688286839192</v>
      </c>
      <c r="FK342" s="59">
        <f t="shared" si="471"/>
        <v>0.12477012923724244</v>
      </c>
      <c r="FL342" s="59">
        <f t="shared" si="472"/>
        <v>2.706150137313919</v>
      </c>
      <c r="FM342" s="59">
        <f t="shared" si="473"/>
        <v>90.691060976972437</v>
      </c>
      <c r="FN342" s="59" t="str">
        <f t="shared" si="474"/>
        <v/>
      </c>
      <c r="FO342" s="59">
        <f t="shared" si="475"/>
        <v>0</v>
      </c>
      <c r="FP342" s="59">
        <f t="shared" si="476"/>
        <v>6.187225466071574</v>
      </c>
      <c r="FQ342" s="66">
        <f t="shared" si="477"/>
        <v>3.1217135569559842</v>
      </c>
      <c r="FR342" s="331">
        <f t="shared" si="497"/>
        <v>1.3467852715219226</v>
      </c>
      <c r="FS342" s="331">
        <f t="shared" si="478"/>
        <v>1.3467852715219226</v>
      </c>
      <c r="FT342" s="400">
        <f t="shared" si="479"/>
        <v>0</v>
      </c>
      <c r="FU342" s="400">
        <f t="shared" si="480"/>
        <v>1</v>
      </c>
      <c r="FV342" s="400">
        <f t="shared" si="481"/>
        <v>0</v>
      </c>
      <c r="FW342" s="402">
        <f t="shared" si="482"/>
        <v>0</v>
      </c>
      <c r="FX342" s="222">
        <f t="shared" si="483"/>
        <v>0</v>
      </c>
      <c r="FY342" s="222">
        <f t="shared" si="484"/>
        <v>48.03688286839192</v>
      </c>
      <c r="FZ342" s="222">
        <f t="shared" si="485"/>
        <v>37.881714413999489</v>
      </c>
      <c r="GA342" s="221">
        <f t="shared" si="486"/>
        <v>0</v>
      </c>
      <c r="GB342" s="222">
        <f t="shared" si="487"/>
        <v>90.691060976972437</v>
      </c>
      <c r="GC342" s="222">
        <f t="shared" si="488"/>
        <v>0</v>
      </c>
      <c r="GD342" s="222">
        <f t="shared" si="489"/>
        <v>0</v>
      </c>
      <c r="GE342" s="222">
        <f t="shared" si="490"/>
        <v>0</v>
      </c>
      <c r="GF342" s="222">
        <f t="shared" si="491"/>
        <v>0</v>
      </c>
      <c r="GG342" s="398">
        <f t="shared" si="492"/>
        <v>0</v>
      </c>
      <c r="GH342" s="399">
        <f t="shared" si="493"/>
        <v>0</v>
      </c>
      <c r="GI342" s="398" t="str">
        <f t="shared" si="494"/>
        <v>Ca-Mg</v>
      </c>
      <c r="GJ342" s="398" t="str">
        <f t="shared" si="495"/>
        <v>HCO3</v>
      </c>
    </row>
    <row r="343" spans="1:195">
      <c r="A343" s="402">
        <f t="shared" ref="A343:A353" si="500">A342+1</f>
        <v>338</v>
      </c>
      <c r="B343" s="399" t="s">
        <v>110</v>
      </c>
      <c r="C343" s="398" t="s">
        <v>601</v>
      </c>
      <c r="D343" s="79" t="s">
        <v>3032</v>
      </c>
      <c r="E343" s="79"/>
      <c r="F343" s="379">
        <v>3507210</v>
      </c>
      <c r="G343" s="379">
        <v>5664110</v>
      </c>
      <c r="H343" s="409">
        <f t="shared" ref="H343:H349" si="501">(MOD(F343,1000000)*0.9996)+125.57</f>
        <v>507132.68600000005</v>
      </c>
      <c r="I343" s="405">
        <f t="shared" ref="I343:I349" si="502">G343*0.9996+439.79</f>
        <v>5662284.1460000006</v>
      </c>
      <c r="J343" s="377">
        <v>300.27999999999997</v>
      </c>
      <c r="K343" s="377" t="s">
        <v>1357</v>
      </c>
      <c r="L343" s="115">
        <v>3.59</v>
      </c>
      <c r="M343" s="377"/>
      <c r="O343" s="377"/>
      <c r="P343" s="377"/>
      <c r="Q343" s="67" t="s">
        <v>2846</v>
      </c>
      <c r="R343" s="64" t="s">
        <v>1507</v>
      </c>
      <c r="S343" s="64" t="s">
        <v>1345</v>
      </c>
      <c r="T343" s="499" t="str">
        <f t="shared" ref="T343:T349" si="503">IF(EA343=1,"T","-")</f>
        <v>-</v>
      </c>
      <c r="U343" s="499" t="str">
        <f t="shared" ref="U343:U349" si="504">IF(ED343=1,"M","-")</f>
        <v>M</v>
      </c>
      <c r="V343" s="499" t="str">
        <f t="shared" ref="V343:V349" si="505">IF(EE343=1,"B","-")</f>
        <v>-</v>
      </c>
      <c r="W343" s="499" t="str">
        <f t="shared" si="496"/>
        <v>A</v>
      </c>
      <c r="X343" s="529" t="str">
        <f t="shared" ref="X343:X349" si="506">GI343</f>
        <v>Ca-Mg</v>
      </c>
      <c r="Y343" s="530" t="str">
        <f t="shared" ref="Y343:Y349" si="507">GJ343</f>
        <v>HCO3</v>
      </c>
      <c r="Z343" s="60"/>
      <c r="AA343" s="84" t="s">
        <v>884</v>
      </c>
      <c r="AB343" s="405">
        <v>1</v>
      </c>
      <c r="AC343" s="2" t="s">
        <v>611</v>
      </c>
      <c r="AD343" s="531" t="s">
        <v>1752</v>
      </c>
      <c r="AE343" s="80"/>
      <c r="AF343" s="379">
        <v>10.4</v>
      </c>
      <c r="AG343" s="377">
        <v>1600</v>
      </c>
      <c r="AH343" s="377"/>
      <c r="AI343" s="379"/>
      <c r="AJ343" s="377">
        <v>1.00021</v>
      </c>
      <c r="AK343" s="377">
        <v>19.399999999999999</v>
      </c>
      <c r="AL343" s="377"/>
      <c r="AM343" s="379">
        <v>0.22</v>
      </c>
      <c r="AN343" s="531"/>
      <c r="AO343" s="106"/>
      <c r="AP343" s="378"/>
      <c r="AQ343" s="531"/>
      <c r="AR343" s="532"/>
      <c r="AS343" s="507">
        <v>1678.8050000000001</v>
      </c>
      <c r="AT343" s="510">
        <v>0.46658713890792752</v>
      </c>
      <c r="AU343" s="531">
        <v>45.28</v>
      </c>
      <c r="AV343" s="531">
        <v>105.1</v>
      </c>
      <c r="AW343" s="106">
        <v>203.6</v>
      </c>
      <c r="AX343" s="106">
        <v>4.593</v>
      </c>
      <c r="AY343" s="531">
        <v>51.39</v>
      </c>
      <c r="AZ343" s="107">
        <v>1225</v>
      </c>
      <c r="BA343" s="531">
        <v>9.1999999999999998E-2</v>
      </c>
      <c r="BB343" s="531">
        <v>4.1689999999999996</v>
      </c>
      <c r="BC343" s="531"/>
      <c r="BD343" s="531">
        <v>0.129</v>
      </c>
      <c r="BE343" s="108">
        <v>10.48</v>
      </c>
      <c r="BF343" s="108">
        <v>0.754</v>
      </c>
      <c r="BG343" s="531"/>
      <c r="BH343" s="531" t="s">
        <v>478</v>
      </c>
      <c r="BI343" s="531" t="s">
        <v>478</v>
      </c>
      <c r="BJ343" s="531" t="s">
        <v>478</v>
      </c>
      <c r="BK343" s="531"/>
      <c r="BL343" s="106"/>
      <c r="BM343" s="531">
        <v>28.14</v>
      </c>
      <c r="BN343" s="107" t="s">
        <v>478</v>
      </c>
      <c r="BO343" s="114"/>
      <c r="BP343" s="114">
        <v>69</v>
      </c>
      <c r="BQ343" s="114"/>
      <c r="BR343" s="114">
        <v>9</v>
      </c>
      <c r="BS343" s="114"/>
      <c r="BT343" s="114"/>
      <c r="BU343" s="114"/>
      <c r="BV343" s="114"/>
      <c r="BW343" s="114"/>
      <c r="BX343" s="114"/>
      <c r="BY343" s="114"/>
      <c r="BZ343" s="114"/>
      <c r="CA343" s="114"/>
      <c r="CB343" s="114"/>
      <c r="CC343" s="114"/>
      <c r="CD343" s="114"/>
      <c r="CE343" s="114"/>
      <c r="CF343" s="247"/>
      <c r="CG343" s="114"/>
      <c r="CH343" s="114" t="s">
        <v>478</v>
      </c>
      <c r="CI343" s="114"/>
      <c r="CJ343" s="114"/>
      <c r="CK343" s="114"/>
      <c r="CL343" s="137"/>
      <c r="CM343" s="114"/>
      <c r="CN343" s="147">
        <v>2552</v>
      </c>
      <c r="CO343" s="149"/>
      <c r="CP343" s="399" t="s">
        <v>478</v>
      </c>
      <c r="CR343" s="399"/>
      <c r="CS343" s="399"/>
      <c r="CT343" s="399"/>
      <c r="CU343" s="399"/>
      <c r="CV343" s="399"/>
      <c r="CW343" s="399"/>
      <c r="CX343" s="399"/>
      <c r="CY343" s="399"/>
      <c r="CZ343" s="399"/>
      <c r="DB343" s="241"/>
      <c r="DC343" s="241"/>
      <c r="DD343" s="241"/>
      <c r="DE343" s="241"/>
      <c r="DF343" s="241"/>
      <c r="DG343" s="241"/>
      <c r="DH343" s="241"/>
      <c r="DI343" s="241"/>
      <c r="DJ343" s="241"/>
      <c r="DK343" s="244"/>
      <c r="DL343" s="244"/>
      <c r="DM343" s="244"/>
      <c r="DN343" s="241"/>
      <c r="DO343" s="241"/>
      <c r="DP343" s="241"/>
      <c r="DQ343" s="241"/>
      <c r="DR343" s="241"/>
      <c r="DS343" s="472"/>
      <c r="DT343" s="402">
        <f t="shared" ref="DT343:DT349" si="508">IF(AB343=1,1,0)</f>
        <v>1</v>
      </c>
      <c r="DU343" s="100">
        <f t="shared" ref="DU343:DU349" si="509">IF(L343&lt;10,1,IF(L343=10,1,0))</f>
        <v>1</v>
      </c>
      <c r="DV343" s="100">
        <f t="shared" ref="DV343:DV349" si="510">IF(DU343=1,0,IF(L343&lt;100,1,IF(L343=100,1,0)))</f>
        <v>0</v>
      </c>
      <c r="DW343" s="100">
        <f t="shared" ref="DW343:DW349" si="511">IF(DU343+DV343=1,0,IF(L343&lt;400,1,IF(L343=400,1,0)))</f>
        <v>0</v>
      </c>
      <c r="DX343" s="100">
        <f t="shared" ref="DX343:DX349" si="512">IF(DU343+DV343+DW343=1,0,IF(L343&lt;10000,1,0))</f>
        <v>0</v>
      </c>
      <c r="DY343" s="229">
        <f t="shared" ref="DY343:DY349" si="513">IF(DU343+DV343+DW343+DX343=1,0,1)</f>
        <v>0</v>
      </c>
      <c r="DZ343" s="100">
        <f t="shared" ref="DZ343:DZ349" si="514">IF(AF343&lt;20,1,IF(AF343=20,1,0))</f>
        <v>1</v>
      </c>
      <c r="EA343" s="400">
        <f t="shared" ref="EA343:EA349" si="515">IF(DZ343=1,0,IF(AF343&lt;100,1,0))</f>
        <v>0</v>
      </c>
      <c r="EB343" s="402">
        <f t="shared" ref="EB343:EB349" si="516">IF(DZ343+EA343=1,0,1)</f>
        <v>0</v>
      </c>
      <c r="EC343" s="19">
        <f t="shared" ref="EC343:EC349" si="517">IF(EE343+ED343=1,0,IF(AS343&gt;0,1,0))</f>
        <v>0</v>
      </c>
      <c r="ED343" s="19">
        <f t="shared" ref="ED343:ED349" si="518">IF(EE343=1,0,IF(AS343&gt;1000,1,IF(AS343=1000,1,0)))</f>
        <v>1</v>
      </c>
      <c r="EE343" s="19">
        <f t="shared" ref="EE343:EE349" si="519">IF(AU343+AX343&gt;14000,1,IF(AU343+AX343=14000,1,0))</f>
        <v>0</v>
      </c>
      <c r="EF343" s="402">
        <f t="shared" ref="EF343:EF349" si="520">IF(EE343+ED343+EC343=1,0,1)</f>
        <v>0</v>
      </c>
      <c r="EG343" s="400">
        <f t="shared" ref="EG343:EG349" si="521">IF(CN343&lt;1000,1,0)</f>
        <v>0</v>
      </c>
      <c r="EH343" s="400">
        <f t="shared" ref="EH343:EH349" si="522">IF(EG343=1,0,IF(CN343&lt;100000,1,0))</f>
        <v>1</v>
      </c>
      <c r="EI343" s="402">
        <f t="shared" ref="EI343:EI349" si="523">IF(EG343+EH343=1,0,1)</f>
        <v>0</v>
      </c>
      <c r="EJ343" s="229">
        <f t="shared" ref="EJ343:EJ349" si="524">SUM(DW343:DX343,EA343,EE343,ED343,EH343)</f>
        <v>2</v>
      </c>
      <c r="EK343" s="398">
        <f t="shared" ref="EK343:EK349" si="525">IF(ISNUMBER(AU343),AU343,"")</f>
        <v>45.28</v>
      </c>
      <c r="EL343" s="398">
        <f t="shared" ref="EL343:EL349" si="526">IF(ISNUMBER(BB343),BB343,"")</f>
        <v>4.1689999999999996</v>
      </c>
      <c r="EM343" s="398">
        <f t="shared" ref="EM343:EM349" si="527">IF(ISNUMBER(AV343),AV343,"")</f>
        <v>105.1</v>
      </c>
      <c r="EN343" s="398">
        <f t="shared" ref="EN343:EN349" si="528">IF(ISNUMBER(AW343),AW343,"")</f>
        <v>203.6</v>
      </c>
      <c r="EO343" s="398">
        <f t="shared" ref="EO343:EO349" si="529">IF(ISNUMBER(BF343),BF343,"")</f>
        <v>0.754</v>
      </c>
      <c r="EP343" s="398">
        <f t="shared" ref="EP343:EP349" si="530">IF(ISNUMBER(BE343),BE343,"")</f>
        <v>10.48</v>
      </c>
      <c r="EQ343" s="398">
        <f t="shared" ref="EQ343:EQ349" si="531">IF(ISNUMBER(AZ343),AZ343,"")</f>
        <v>1225</v>
      </c>
      <c r="ER343" s="398" t="str">
        <f t="shared" ref="ER343:ER349" si="532">IF(ISNUMBER(BL343),BL343,"")</f>
        <v/>
      </c>
      <c r="ES343" s="398" t="str">
        <f t="shared" ref="ES343:ES349" si="533">IF(ISNUMBER(BJ343),BJ343,"")</f>
        <v/>
      </c>
      <c r="ET343" s="398">
        <f t="shared" ref="ET343:ET349" si="534">IF(ISNUMBER(AY343),AY343,"")</f>
        <v>51.39</v>
      </c>
      <c r="EU343" s="172">
        <f t="shared" ref="EU343:EU349" si="535">IF(ISNUMBER(AX343),AX343,"")</f>
        <v>4.593</v>
      </c>
      <c r="EV343" s="57">
        <f t="shared" ref="EV343:EV349" si="536">IF(ISNUMBER(EK343),EK343*EV$4,"")</f>
        <v>1.9695691132589235</v>
      </c>
      <c r="EW343" s="57">
        <f t="shared" ref="EW343:EW349" si="537">IF(ISNUMBER(EL343),EL343*EW$4,"")</f>
        <v>0.1066240409207161</v>
      </c>
      <c r="EX343" s="57">
        <f t="shared" ref="EX343:EX349" si="538">IF(ISNUMBER(EM343),EM343*EX$4,"")</f>
        <v>8.648426249742851</v>
      </c>
      <c r="EY343" s="57">
        <f t="shared" ref="EY343:EY349" si="539">IF(ISNUMBER(EN343),EN343*EY$4,"")</f>
        <v>10.160187634113477</v>
      </c>
      <c r="EZ343" s="57">
        <f t="shared" ref="EZ343:EZ349" si="540">IF(ISNUMBER(EO343),EO343*EZ$4,"")</f>
        <v>2.7495669614367762E-2</v>
      </c>
      <c r="FA343" s="57">
        <f t="shared" ref="FA343:FA349" si="541">IF(ISNUMBER(EP343),EP343*FA$4,"")</f>
        <v>0.56298683857104492</v>
      </c>
      <c r="FB343" s="57">
        <f t="shared" ref="FB343:FB349" si="542">IF(ISNUMBER(EQ343),EQ343*FB$4,"")</f>
        <v>20.076339255716839</v>
      </c>
      <c r="FC343" s="57" t="str">
        <f t="shared" ref="FC343:FC349" si="543">IF(ISNUMBER(ER343),ER343*FC$4,"")</f>
        <v/>
      </c>
      <c r="FD343" s="57" t="str">
        <f t="shared" ref="FD343:FD349" si="544">IF(ISNUMBER(ES343),ES343*FD$4,"")</f>
        <v/>
      </c>
      <c r="FE343" s="57">
        <f t="shared" ref="FE343:FE349" si="545">IF(ISNUMBER(ET343),ET343*FE$4,"")</f>
        <v>1.0699273182279057</v>
      </c>
      <c r="FF343" s="56">
        <f t="shared" ref="FF343:FF349" si="546">IF(ISNUMBER(EU343),EU343*FF$4,"")</f>
        <v>0.12955180097593996</v>
      </c>
      <c r="FG343" s="59">
        <f t="shared" ref="FG343:FG349" si="547">IF(ISNUMBER(EV343),EV343/SUM($EV343:$FA343)*100,"")</f>
        <v>9.171327394770671</v>
      </c>
      <c r="FH343" s="59">
        <f t="shared" ref="FH343:FH349" si="548">IF(ISNUMBER(EW343),EW343/SUM($EV343:$FA343)*100,"")</f>
        <v>0.49649640667814332</v>
      </c>
      <c r="FI343" s="59">
        <f t="shared" ref="FI343:FI349" si="549">IF(ISNUMBER(EX343),EX343/SUM($EV343:$FA343)*100,"")</f>
        <v>40.271523376338173</v>
      </c>
      <c r="FJ343" s="59">
        <f t="shared" ref="FJ343:FJ349" si="550">IF(ISNUMBER(EY343),EY343/SUM($EV343:$FA343)*100,"")</f>
        <v>47.311062382864044</v>
      </c>
      <c r="FK343" s="59">
        <f t="shared" ref="FK343:FK349" si="551">IF(ISNUMBER(EZ343),EZ343/SUM($EV343:$FA343)*100,"")</f>
        <v>0.12803398787796871</v>
      </c>
      <c r="FL343" s="59">
        <f t="shared" ref="FL343:FL349" si="552">IF(ISNUMBER(FA343),FA343/SUM($EV343:$FA343)*100,"")</f>
        <v>2.6215564514710055</v>
      </c>
      <c r="FM343" s="59">
        <f t="shared" ref="FM343:FM349" si="553">IF(ISNUMBER(FB343),FB343/SUM($FB343:$FF343)*100,"")</f>
        <v>94.36224215648619</v>
      </c>
      <c r="FN343" s="59" t="str">
        <f t="shared" ref="FN343:FN349" si="554">IF(ISNUMBER(FC343),FC343/SUM($FB343:$FF343)*100,"")</f>
        <v/>
      </c>
      <c r="FO343" s="59" t="str">
        <f t="shared" ref="FO343:FO349" si="555">IF(ISNUMBER(FD343),FD343/SUM($FB343:$FF343)*100,"")</f>
        <v/>
      </c>
      <c r="FP343" s="59">
        <f t="shared" ref="FP343:FP349" si="556">IF(ISNUMBER(FE343),FE343/SUM($FB343:$FF343)*100,"")</f>
        <v>5.0288421313518308</v>
      </c>
      <c r="FQ343" s="66">
        <f t="shared" ref="FQ343:FQ349" si="557">IF(ISNUMBER(FF343),FF343/SUM($FB343:$FF343)*100,"")</f>
        <v>0.6089157121619907</v>
      </c>
      <c r="FR343" s="331">
        <f t="shared" si="497"/>
        <v>0.46658713890792752</v>
      </c>
      <c r="FS343" s="331">
        <f t="shared" ref="FS343:FS349" si="558">ABS(AT343)</f>
        <v>0.46658713890792752</v>
      </c>
      <c r="FT343" s="400">
        <f t="shared" ref="FT343:FT349" si="559">IF(FS343=0,1,0)</f>
        <v>0</v>
      </c>
      <c r="FU343" s="400">
        <f t="shared" ref="FU343:FU349" si="560">IF(FT343=1,0,IF(FS343&lt;5,1,0))</f>
        <v>1</v>
      </c>
      <c r="FV343" s="400">
        <f t="shared" ref="FV343:FV349" si="561">IF(FT343+FU343=1,0,IF(FS343&lt;10,1,0))</f>
        <v>0</v>
      </c>
      <c r="FW343" s="402">
        <f t="shared" ref="FW343:FW349" si="562">IF(FT343+FU343+FV343=1,0,1)</f>
        <v>0</v>
      </c>
      <c r="FX343" s="222">
        <f t="shared" ref="FX343:FX349" si="563">IF(ISNUMBER(FG343),IF(FG343&gt;20,FG343,0),0)</f>
        <v>0</v>
      </c>
      <c r="FY343" s="222">
        <f t="shared" ref="FY343:FY349" si="564">IF(ISNUMBER(FJ343),IF(FJ343&gt;20,FJ343,0),0)</f>
        <v>47.311062382864044</v>
      </c>
      <c r="FZ343" s="222">
        <f t="shared" ref="FZ343:FZ349" si="565">IF(ISNUMBER(FI343),IF(FI343&gt;20,FI343,0),0)</f>
        <v>40.271523376338173</v>
      </c>
      <c r="GA343" s="221">
        <f t="shared" ref="GA343:GA349" si="566">IF(ISNUMBER(FQ343),IF(FQ343&gt;20,FQ343,0),0)</f>
        <v>0</v>
      </c>
      <c r="GB343" s="222">
        <f t="shared" ref="GB343:GB349" si="567">IF(ISNUMBER(FM343),IF(FM343&gt;20,FM343,0),0)</f>
        <v>94.36224215648619</v>
      </c>
      <c r="GC343" s="222">
        <f t="shared" ref="GC343:GC349" si="568">IF(ISNUMBER(FP343),IF(FP343&gt;20,FP343,0),0)</f>
        <v>0</v>
      </c>
      <c r="GD343" s="222">
        <f t="shared" ref="GD343:GD349" si="569">IF(ISNUMBER(FH343),IF(FH343&gt;20,FH343,0),0)</f>
        <v>0</v>
      </c>
      <c r="GE343" s="222">
        <f t="shared" ref="GE343:GE349" si="570">IF(ISNUMBER(FL343),IF(FL343&gt;20,FL343,0),0)</f>
        <v>0</v>
      </c>
      <c r="GF343" s="222">
        <f t="shared" ref="GF343:GF349" si="571">IF(ISNUMBER(FK343),IF(FK343&gt;20,FK343,0),0)</f>
        <v>0</v>
      </c>
      <c r="GG343" s="398">
        <f t="shared" ref="GG343:GG349" si="572">IF(GD343&gt;20,GD343,IF(GE343&gt;20,GE343,IF(GF343&gt;20,GF343,0)))</f>
        <v>0</v>
      </c>
      <c r="GH343" s="399">
        <f t="shared" ref="GH343:GH349" si="573">IF(ISNUMBER(FO343),IF(FO343&gt;20,FO343,0),0)</f>
        <v>0</v>
      </c>
      <c r="GI343" s="398" t="str">
        <f t="shared" ref="GI343:GI349" si="574">IF(ISNUMBER(FR343),IF(GG343&gt;0,"K/Fe/Mn",IF(FY343+FZ343=0,"Na",IF(FX343+FZ343=0,"Ca",IF(FX343+FY343=0,"Mg",IF(FZ343=0,IF(FX343&gt;FY343,"Na-Ca","Ca-Na"),IF(FY343=0,IF(FX343&gt;FZ343,"Na-Mg","Mg-Na"),IF(FX343=0,IF(FY343&gt;FZ343,"Ca-Mg","Mg-Ca"),IF(FX343&gt;FY343,IF(FX343&gt;FZ343,IF(FY343&gt;FZ343,"Na-Ca-Mg","Na-Mg-Ca"),"Mg-Na-Ca"),IF(FY343&gt;FX343,IF(FY343&gt;FZ343,IF(FX343&gt;FZ343,"Ca-Na-Mg","Ca-Mg-Na"),"Mg-Ca-Na"),"x"))))))))),"")</f>
        <v>Ca-Mg</v>
      </c>
      <c r="GJ343" s="398" t="str">
        <f t="shared" ref="GJ343:GJ349" si="575">IF(ISNUMBER(FR343),IF(GH343&gt;0,"NO3",IF(GB343+GC343=0,"Cl",IF(GA343+GC343=0,"HCO3",IF(GA343+GB343=0,"SO4",IF(GC343=0,IF(GA343&gt;GB343,"Cl-HCO3","HCO3-Cl"),IF(GB343=0,IF(GA343&gt;GC343,"Cl-SO4","SO4-Cl"),IF(GA343=0,IF(GB343&gt;GC343,"HCO3-SO4","SO4-HCO3"),IF(GA343&gt;GB343,IF(GA343&gt;GC343,IF(GB343&gt;GC343,"Cl-HCO3-SO4","Cl-SO4-HCO3"),"SO4-Cl-HCO3"),IF(GB343&gt;GA343,IF(GB343&gt;GC343,IF(GA343&gt;GC343,"HCO3-Cl-SO4","HCO3-SO4-Cl"),"SO4-HCO3-Cl"),"x"))))))))),"")</f>
        <v>HCO3</v>
      </c>
    </row>
    <row r="344" spans="1:195">
      <c r="A344" s="402">
        <f t="shared" si="500"/>
        <v>339</v>
      </c>
      <c r="B344" s="399" t="s">
        <v>110</v>
      </c>
      <c r="C344" s="398" t="s">
        <v>601</v>
      </c>
      <c r="D344" s="79" t="s">
        <v>3032</v>
      </c>
      <c r="E344" s="79"/>
      <c r="F344" s="379">
        <v>3507210</v>
      </c>
      <c r="G344" s="379">
        <v>5664110</v>
      </c>
      <c r="H344" s="409">
        <f t="shared" si="501"/>
        <v>507132.68600000005</v>
      </c>
      <c r="I344" s="405">
        <f t="shared" si="502"/>
        <v>5662284.1460000006</v>
      </c>
      <c r="J344" s="377">
        <v>300.27999999999997</v>
      </c>
      <c r="K344" s="377" t="s">
        <v>1357</v>
      </c>
      <c r="L344" s="115">
        <v>3.59</v>
      </c>
      <c r="M344" s="377"/>
      <c r="O344" s="377"/>
      <c r="P344" s="377"/>
      <c r="Q344" s="382" t="s">
        <v>2846</v>
      </c>
      <c r="R344" s="64" t="s">
        <v>1507</v>
      </c>
      <c r="S344" s="64" t="s">
        <v>1345</v>
      </c>
      <c r="T344" s="499" t="str">
        <f t="shared" si="503"/>
        <v>-</v>
      </c>
      <c r="U344" s="499" t="str">
        <f t="shared" si="504"/>
        <v>M</v>
      </c>
      <c r="V344" s="499" t="str">
        <f t="shared" si="505"/>
        <v>-</v>
      </c>
      <c r="W344" s="499" t="str">
        <f t="shared" si="496"/>
        <v>A</v>
      </c>
      <c r="X344" s="529" t="str">
        <f t="shared" si="506"/>
        <v>Ca-Mg</v>
      </c>
      <c r="Y344" s="530" t="str">
        <f t="shared" si="507"/>
        <v>HCO3</v>
      </c>
      <c r="Z344" s="60" t="s">
        <v>1608</v>
      </c>
      <c r="AA344" s="84">
        <v>13192</v>
      </c>
      <c r="AB344" s="405">
        <v>2</v>
      </c>
      <c r="AC344" s="2" t="s">
        <v>412</v>
      </c>
      <c r="AD344" s="531" t="s">
        <v>3065</v>
      </c>
      <c r="AE344" s="80"/>
      <c r="AF344" s="379">
        <v>9.6999999999999993</v>
      </c>
      <c r="AG344" s="377"/>
      <c r="AH344" s="377"/>
      <c r="AI344" s="379"/>
      <c r="AJ344" s="377"/>
      <c r="AK344" s="377"/>
      <c r="AL344" s="377"/>
      <c r="AM344" s="379">
        <v>0.08</v>
      </c>
      <c r="AN344" s="531"/>
      <c r="AO344" s="106"/>
      <c r="AP344" s="378"/>
      <c r="AQ344" s="531"/>
      <c r="AR344" s="532">
        <v>4543</v>
      </c>
      <c r="AS344" s="507">
        <v>1965.1620000000003</v>
      </c>
      <c r="AT344" s="510">
        <v>0.32909384981026701</v>
      </c>
      <c r="AU344" s="531">
        <v>56.51</v>
      </c>
      <c r="AV344" s="531">
        <v>125.2</v>
      </c>
      <c r="AW344" s="106">
        <v>233.7</v>
      </c>
      <c r="AX344" s="106">
        <v>5.87</v>
      </c>
      <c r="AY344" s="531">
        <v>59.19</v>
      </c>
      <c r="AZ344" s="107">
        <v>1442</v>
      </c>
      <c r="BA344" s="531">
        <v>0.18</v>
      </c>
      <c r="BB344" s="531">
        <v>6.47</v>
      </c>
      <c r="BC344" s="531"/>
      <c r="BD344" s="531"/>
      <c r="BE344" s="108">
        <v>10.79</v>
      </c>
      <c r="BF344" s="108">
        <v>0.77</v>
      </c>
      <c r="BG344" s="531"/>
      <c r="BH344" s="531"/>
      <c r="BI344" s="531"/>
      <c r="BJ344" s="531"/>
      <c r="BK344" s="531"/>
      <c r="BL344" s="106"/>
      <c r="BM344" s="531">
        <v>23.88</v>
      </c>
      <c r="BN344" s="107">
        <v>0.52</v>
      </c>
      <c r="BO344" s="114"/>
      <c r="BP344" s="114"/>
      <c r="BQ344" s="114"/>
      <c r="BR344" s="114">
        <v>80</v>
      </c>
      <c r="BS344" s="114"/>
      <c r="BT344" s="114"/>
      <c r="BU344" s="114"/>
      <c r="BV344" s="114"/>
      <c r="BW344" s="114"/>
      <c r="BX344" s="114"/>
      <c r="BY344" s="114"/>
      <c r="BZ344" s="114"/>
      <c r="CA344" s="114"/>
      <c r="CB344" s="114"/>
      <c r="CC344" s="114"/>
      <c r="CD344" s="114"/>
      <c r="CE344" s="114"/>
      <c r="CF344" s="247"/>
      <c r="CG344" s="114"/>
      <c r="CH344" s="114">
        <v>2</v>
      </c>
      <c r="CI344" s="114"/>
      <c r="CJ344" s="114"/>
      <c r="CK344" s="114"/>
      <c r="CL344" s="137"/>
      <c r="CM344" s="114"/>
      <c r="CN344" s="147">
        <v>2652</v>
      </c>
      <c r="CO344" s="149"/>
      <c r="CP344" s="399"/>
      <c r="CR344" s="399"/>
      <c r="CS344" s="399"/>
      <c r="CT344" s="399"/>
      <c r="CU344" s="399"/>
      <c r="CV344" s="399"/>
      <c r="CW344" s="399"/>
      <c r="CX344" s="399"/>
      <c r="CY344" s="399"/>
      <c r="CZ344" s="399"/>
      <c r="DB344" s="241"/>
      <c r="DC344" s="241"/>
      <c r="DD344" s="241"/>
      <c r="DE344" s="241"/>
      <c r="DF344" s="241"/>
      <c r="DG344" s="241"/>
      <c r="DH344" s="241"/>
      <c r="DI344" s="241"/>
      <c r="DJ344" s="241"/>
      <c r="DK344" s="244"/>
      <c r="DL344" s="244"/>
      <c r="DM344" s="244"/>
      <c r="DN344" s="241"/>
      <c r="DO344" s="241"/>
      <c r="DP344" s="241"/>
      <c r="DQ344" s="241"/>
      <c r="DR344" s="241"/>
      <c r="DS344" s="472"/>
      <c r="DT344" s="402">
        <f t="shared" si="508"/>
        <v>0</v>
      </c>
      <c r="DU344" s="100">
        <f t="shared" si="509"/>
        <v>1</v>
      </c>
      <c r="DV344" s="100">
        <f t="shared" si="510"/>
        <v>0</v>
      </c>
      <c r="DW344" s="100">
        <f t="shared" si="511"/>
        <v>0</v>
      </c>
      <c r="DX344" s="100">
        <f t="shared" si="512"/>
        <v>0</v>
      </c>
      <c r="DY344" s="229">
        <f t="shared" si="513"/>
        <v>0</v>
      </c>
      <c r="DZ344" s="100">
        <f t="shared" si="514"/>
        <v>1</v>
      </c>
      <c r="EA344" s="400">
        <f t="shared" si="515"/>
        <v>0</v>
      </c>
      <c r="EB344" s="402">
        <f t="shared" si="516"/>
        <v>0</v>
      </c>
      <c r="EC344" s="19">
        <f t="shared" si="517"/>
        <v>0</v>
      </c>
      <c r="ED344" s="19">
        <f t="shared" si="518"/>
        <v>1</v>
      </c>
      <c r="EE344" s="19">
        <f t="shared" si="519"/>
        <v>0</v>
      </c>
      <c r="EF344" s="402">
        <f t="shared" si="520"/>
        <v>0</v>
      </c>
      <c r="EG344" s="400">
        <f t="shared" si="521"/>
        <v>0</v>
      </c>
      <c r="EH344" s="400">
        <f t="shared" si="522"/>
        <v>1</v>
      </c>
      <c r="EI344" s="402">
        <f t="shared" si="523"/>
        <v>0</v>
      </c>
      <c r="EJ344" s="229">
        <f t="shared" si="524"/>
        <v>2</v>
      </c>
      <c r="EK344" s="398">
        <f t="shared" si="525"/>
        <v>56.51</v>
      </c>
      <c r="EL344" s="398">
        <f t="shared" si="526"/>
        <v>6.47</v>
      </c>
      <c r="EM344" s="398">
        <f t="shared" si="527"/>
        <v>125.2</v>
      </c>
      <c r="EN344" s="398">
        <f t="shared" si="528"/>
        <v>233.7</v>
      </c>
      <c r="EO344" s="398">
        <f t="shared" si="529"/>
        <v>0.77</v>
      </c>
      <c r="EP344" s="398">
        <f t="shared" si="530"/>
        <v>10.79</v>
      </c>
      <c r="EQ344" s="398">
        <f t="shared" si="531"/>
        <v>1442</v>
      </c>
      <c r="ER344" s="398" t="str">
        <f t="shared" si="532"/>
        <v/>
      </c>
      <c r="ES344" s="398" t="str">
        <f t="shared" si="533"/>
        <v/>
      </c>
      <c r="ET344" s="398">
        <f t="shared" si="534"/>
        <v>59.19</v>
      </c>
      <c r="EU344" s="172">
        <f t="shared" si="535"/>
        <v>5.87</v>
      </c>
      <c r="EV344" s="57">
        <f t="shared" si="536"/>
        <v>2.4580466119757456</v>
      </c>
      <c r="EW344" s="57">
        <f t="shared" si="537"/>
        <v>0.16547314578005115</v>
      </c>
      <c r="EX344" s="57">
        <f t="shared" si="538"/>
        <v>10.302406912157993</v>
      </c>
      <c r="EY344" s="57">
        <f t="shared" si="539"/>
        <v>11.662258595738308</v>
      </c>
      <c r="EZ344" s="57">
        <f t="shared" si="540"/>
        <v>2.8079132099553285E-2</v>
      </c>
      <c r="FA344" s="57">
        <f t="shared" si="541"/>
        <v>0.57964007520816541</v>
      </c>
      <c r="FB344" s="57">
        <f t="shared" si="542"/>
        <v>23.632719352443825</v>
      </c>
      <c r="FC344" s="57" t="str">
        <f t="shared" si="543"/>
        <v/>
      </c>
      <c r="FD344" s="57" t="str">
        <f t="shared" si="544"/>
        <v/>
      </c>
      <c r="FE344" s="57">
        <f t="shared" si="545"/>
        <v>1.2323214237382707</v>
      </c>
      <c r="FF344" s="56">
        <f t="shared" si="546"/>
        <v>0.16557131977547737</v>
      </c>
      <c r="FG344" s="59">
        <f t="shared" si="547"/>
        <v>9.7557387337045807</v>
      </c>
      <c r="FH344" s="59">
        <f t="shared" si="548"/>
        <v>0.65674620237442383</v>
      </c>
      <c r="FI344" s="59">
        <f t="shared" si="549"/>
        <v>40.889212463932431</v>
      </c>
      <c r="FJ344" s="59">
        <f t="shared" si="550"/>
        <v>46.286326447435997</v>
      </c>
      <c r="FK344" s="59">
        <f t="shared" si="551"/>
        <v>0.11144323923631216</v>
      </c>
      <c r="FL344" s="59">
        <f t="shared" si="552"/>
        <v>2.3005329133162644</v>
      </c>
      <c r="FM344" s="59">
        <f t="shared" si="553"/>
        <v>94.415267440705108</v>
      </c>
      <c r="FN344" s="59" t="str">
        <f t="shared" si="554"/>
        <v/>
      </c>
      <c r="FO344" s="59" t="str">
        <f t="shared" si="555"/>
        <v/>
      </c>
      <c r="FP344" s="59">
        <f t="shared" si="556"/>
        <v>4.9232572460235193</v>
      </c>
      <c r="FQ344" s="66">
        <f t="shared" si="557"/>
        <v>0.66147531327137243</v>
      </c>
      <c r="FR344" s="331">
        <f t="shared" si="497"/>
        <v>0.32909384981026701</v>
      </c>
      <c r="FS344" s="331">
        <f t="shared" si="558"/>
        <v>0.32909384981026701</v>
      </c>
      <c r="FT344" s="400">
        <f t="shared" si="559"/>
        <v>0</v>
      </c>
      <c r="FU344" s="400">
        <f t="shared" si="560"/>
        <v>1</v>
      </c>
      <c r="FV344" s="400">
        <f t="shared" si="561"/>
        <v>0</v>
      </c>
      <c r="FW344" s="402">
        <f t="shared" si="562"/>
        <v>0</v>
      </c>
      <c r="FX344" s="222">
        <f t="shared" si="563"/>
        <v>0</v>
      </c>
      <c r="FY344" s="222">
        <f t="shared" si="564"/>
        <v>46.286326447435997</v>
      </c>
      <c r="FZ344" s="222">
        <f t="shared" si="565"/>
        <v>40.889212463932431</v>
      </c>
      <c r="GA344" s="221">
        <f t="shared" si="566"/>
        <v>0</v>
      </c>
      <c r="GB344" s="222">
        <f t="shared" si="567"/>
        <v>94.415267440705108</v>
      </c>
      <c r="GC344" s="222">
        <f t="shared" si="568"/>
        <v>0</v>
      </c>
      <c r="GD344" s="222">
        <f t="shared" si="569"/>
        <v>0</v>
      </c>
      <c r="GE344" s="222">
        <f t="shared" si="570"/>
        <v>0</v>
      </c>
      <c r="GF344" s="222">
        <f t="shared" si="571"/>
        <v>0</v>
      </c>
      <c r="GG344" s="398">
        <f t="shared" si="572"/>
        <v>0</v>
      </c>
      <c r="GH344" s="399">
        <f t="shared" si="573"/>
        <v>0</v>
      </c>
      <c r="GI344" s="398" t="str">
        <f t="shared" si="574"/>
        <v>Ca-Mg</v>
      </c>
      <c r="GJ344" s="398" t="str">
        <f t="shared" si="575"/>
        <v>HCO3</v>
      </c>
    </row>
    <row r="345" spans="1:195">
      <c r="A345" s="402">
        <f t="shared" si="500"/>
        <v>340</v>
      </c>
      <c r="B345" s="399" t="s">
        <v>110</v>
      </c>
      <c r="C345" s="398" t="s">
        <v>601</v>
      </c>
      <c r="D345" s="79" t="s">
        <v>3032</v>
      </c>
      <c r="E345" s="79"/>
      <c r="F345" s="379">
        <v>3507210</v>
      </c>
      <c r="G345" s="379">
        <v>5664110</v>
      </c>
      <c r="H345" s="409">
        <f t="shared" si="501"/>
        <v>507132.68600000005</v>
      </c>
      <c r="I345" s="405">
        <f t="shared" si="502"/>
        <v>5662284.1460000006</v>
      </c>
      <c r="J345" s="377">
        <v>300.27999999999997</v>
      </c>
      <c r="K345" s="377" t="s">
        <v>1357</v>
      </c>
      <c r="L345" s="115">
        <v>3.59</v>
      </c>
      <c r="M345" s="377"/>
      <c r="O345" s="377"/>
      <c r="P345" s="377"/>
      <c r="Q345" s="67" t="s">
        <v>2846</v>
      </c>
      <c r="R345" s="399" t="s">
        <v>1507</v>
      </c>
      <c r="S345" s="399" t="s">
        <v>1345</v>
      </c>
      <c r="T345" s="499" t="str">
        <f t="shared" si="503"/>
        <v>-</v>
      </c>
      <c r="U345" s="499" t="str">
        <f t="shared" si="504"/>
        <v>M</v>
      </c>
      <c r="V345" s="499" t="str">
        <f t="shared" si="505"/>
        <v>-</v>
      </c>
      <c r="W345" s="499" t="str">
        <f t="shared" si="496"/>
        <v>A</v>
      </c>
      <c r="X345" s="529" t="str">
        <f t="shared" si="506"/>
        <v>Ca-Mg</v>
      </c>
      <c r="Y345" s="530" t="str">
        <f t="shared" si="507"/>
        <v>HCO3</v>
      </c>
      <c r="Z345" s="60" t="s">
        <v>1610</v>
      </c>
      <c r="AA345" s="84">
        <v>36382</v>
      </c>
      <c r="AB345" s="405">
        <v>3</v>
      </c>
      <c r="AC345" s="2" t="s">
        <v>477</v>
      </c>
      <c r="AD345" s="531" t="s">
        <v>3066</v>
      </c>
      <c r="AE345" s="80"/>
      <c r="AF345" s="379">
        <v>10.1</v>
      </c>
      <c r="AG345" s="377">
        <v>1552</v>
      </c>
      <c r="AH345" s="377">
        <v>5.92</v>
      </c>
      <c r="AI345" s="379"/>
      <c r="AJ345" s="377"/>
      <c r="AK345" s="377"/>
      <c r="AL345" s="377"/>
      <c r="AM345" s="379">
        <v>0.8</v>
      </c>
      <c r="AN345" s="531"/>
      <c r="AO345" s="106"/>
      <c r="AP345" s="378"/>
      <c r="AQ345" s="531"/>
      <c r="AR345" s="532">
        <v>1151.83</v>
      </c>
      <c r="AS345" s="507">
        <v>1510.4959999999999</v>
      </c>
      <c r="AT345" s="510">
        <v>-9.1134986118560374E-3</v>
      </c>
      <c r="AU345" s="531">
        <v>40</v>
      </c>
      <c r="AV345" s="531">
        <v>91</v>
      </c>
      <c r="AW345" s="106">
        <v>191</v>
      </c>
      <c r="AX345" s="106">
        <v>19.5</v>
      </c>
      <c r="AY345" s="531">
        <v>56</v>
      </c>
      <c r="AZ345" s="107">
        <v>1076</v>
      </c>
      <c r="BA345" s="531">
        <v>0.12</v>
      </c>
      <c r="BB345" s="531">
        <v>4.2</v>
      </c>
      <c r="BC345" s="531">
        <v>0.38</v>
      </c>
      <c r="BD345" s="531">
        <v>0.06</v>
      </c>
      <c r="BE345" s="108">
        <v>8.56</v>
      </c>
      <c r="BF345" s="108">
        <v>0.55000000000000004</v>
      </c>
      <c r="BG345" s="531">
        <v>0.3</v>
      </c>
      <c r="BH345" s="531" t="s">
        <v>1403</v>
      </c>
      <c r="BI345" s="531">
        <v>0.01</v>
      </c>
      <c r="BJ345" s="531" t="s">
        <v>1406</v>
      </c>
      <c r="BK345" s="531" t="s">
        <v>1393</v>
      </c>
      <c r="BL345" s="106"/>
      <c r="BM345" s="531">
        <v>22</v>
      </c>
      <c r="BN345" s="107">
        <v>0.16</v>
      </c>
      <c r="BO345" s="114" t="s">
        <v>1407</v>
      </c>
      <c r="BP345" s="114">
        <v>490</v>
      </c>
      <c r="BQ345" s="114" t="s">
        <v>478</v>
      </c>
      <c r="BR345" s="114">
        <v>66</v>
      </c>
      <c r="BS345" s="114" t="s">
        <v>1407</v>
      </c>
      <c r="BT345" s="114" t="s">
        <v>1403</v>
      </c>
      <c r="BU345" s="114">
        <v>2</v>
      </c>
      <c r="BV345" s="114" t="s">
        <v>1407</v>
      </c>
      <c r="BW345" s="114">
        <v>10</v>
      </c>
      <c r="BX345" s="114">
        <v>32</v>
      </c>
      <c r="BY345" s="114" t="s">
        <v>1403</v>
      </c>
      <c r="BZ345" s="114" t="s">
        <v>1406</v>
      </c>
      <c r="CA345" s="114">
        <v>16</v>
      </c>
      <c r="CB345" s="114">
        <v>9</v>
      </c>
      <c r="CC345" s="114">
        <v>1</v>
      </c>
      <c r="CD345" s="114" t="s">
        <v>1407</v>
      </c>
      <c r="CE345" s="114" t="s">
        <v>1407</v>
      </c>
      <c r="CF345" s="247" t="s">
        <v>1406</v>
      </c>
      <c r="CG345" s="114"/>
      <c r="CH345" s="114"/>
      <c r="CI345" s="114"/>
      <c r="CJ345" s="114"/>
      <c r="CK345" s="114" t="s">
        <v>287</v>
      </c>
      <c r="CL345" s="137">
        <v>30</v>
      </c>
      <c r="CM345" s="114">
        <v>0</v>
      </c>
      <c r="CN345" s="147">
        <v>21515</v>
      </c>
      <c r="CO345" s="149" t="s">
        <v>1393</v>
      </c>
      <c r="CP345" s="399"/>
      <c r="CR345" s="399"/>
      <c r="CS345" s="399"/>
      <c r="CT345" s="399"/>
      <c r="CU345" s="399"/>
      <c r="CV345" s="399"/>
      <c r="CW345" s="399"/>
      <c r="CX345" s="399"/>
      <c r="CY345" s="399"/>
      <c r="CZ345" s="399"/>
      <c r="DB345" s="241"/>
      <c r="DC345" s="241"/>
      <c r="DD345" s="241"/>
      <c r="DE345" s="241"/>
      <c r="DF345" s="241"/>
      <c r="DG345" s="241"/>
      <c r="DH345" s="241"/>
      <c r="DI345" s="241" t="s">
        <v>457</v>
      </c>
      <c r="DJ345" s="241"/>
      <c r="DK345" s="244"/>
      <c r="DL345" s="244"/>
      <c r="DM345" s="244"/>
      <c r="DN345" s="241"/>
      <c r="DO345" s="241"/>
      <c r="DP345" s="241"/>
      <c r="DQ345" s="241"/>
      <c r="DR345" s="241"/>
      <c r="DS345" s="472"/>
      <c r="DT345" s="402">
        <f t="shared" si="508"/>
        <v>0</v>
      </c>
      <c r="DU345" s="100">
        <f t="shared" si="509"/>
        <v>1</v>
      </c>
      <c r="DV345" s="100">
        <f t="shared" si="510"/>
        <v>0</v>
      </c>
      <c r="DW345" s="100">
        <f t="shared" si="511"/>
        <v>0</v>
      </c>
      <c r="DX345" s="100">
        <f t="shared" si="512"/>
        <v>0</v>
      </c>
      <c r="DY345" s="229">
        <f t="shared" si="513"/>
        <v>0</v>
      </c>
      <c r="DZ345" s="100">
        <f t="shared" si="514"/>
        <v>1</v>
      </c>
      <c r="EA345" s="400">
        <f t="shared" si="515"/>
        <v>0</v>
      </c>
      <c r="EB345" s="402">
        <f t="shared" si="516"/>
        <v>0</v>
      </c>
      <c r="EC345" s="19">
        <f t="shared" si="517"/>
        <v>0</v>
      </c>
      <c r="ED345" s="19">
        <f t="shared" si="518"/>
        <v>1</v>
      </c>
      <c r="EE345" s="19">
        <f t="shared" si="519"/>
        <v>0</v>
      </c>
      <c r="EF345" s="402">
        <f t="shared" si="520"/>
        <v>0</v>
      </c>
      <c r="EG345" s="400">
        <f t="shared" si="521"/>
        <v>0</v>
      </c>
      <c r="EH345" s="400">
        <f t="shared" si="522"/>
        <v>1</v>
      </c>
      <c r="EI345" s="402">
        <f t="shared" si="523"/>
        <v>0</v>
      </c>
      <c r="EJ345" s="229">
        <f t="shared" si="524"/>
        <v>2</v>
      </c>
      <c r="EK345" s="398">
        <f t="shared" si="525"/>
        <v>40</v>
      </c>
      <c r="EL345" s="398">
        <f t="shared" si="526"/>
        <v>4.2</v>
      </c>
      <c r="EM345" s="398">
        <f t="shared" si="527"/>
        <v>91</v>
      </c>
      <c r="EN345" s="398">
        <f t="shared" si="528"/>
        <v>191</v>
      </c>
      <c r="EO345" s="398">
        <f t="shared" si="529"/>
        <v>0.55000000000000004</v>
      </c>
      <c r="EP345" s="398">
        <f t="shared" si="530"/>
        <v>8.56</v>
      </c>
      <c r="EQ345" s="398">
        <f t="shared" si="531"/>
        <v>1076</v>
      </c>
      <c r="ER345" s="398" t="str">
        <f t="shared" si="532"/>
        <v/>
      </c>
      <c r="ES345" s="398" t="str">
        <f t="shared" si="533"/>
        <v/>
      </c>
      <c r="ET345" s="398">
        <f t="shared" si="534"/>
        <v>56</v>
      </c>
      <c r="EU345" s="172">
        <f t="shared" si="535"/>
        <v>19.5</v>
      </c>
      <c r="EV345" s="57">
        <f t="shared" si="536"/>
        <v>1.7399020435149501</v>
      </c>
      <c r="EW345" s="57">
        <f t="shared" si="537"/>
        <v>0.10741687979539642</v>
      </c>
      <c r="EX345" s="57">
        <f t="shared" si="538"/>
        <v>7.4881711581979022</v>
      </c>
      <c r="EY345" s="57">
        <f t="shared" si="539"/>
        <v>9.5314137432007584</v>
      </c>
      <c r="EZ345" s="57">
        <f t="shared" si="540"/>
        <v>2.0056522928252347E-2</v>
      </c>
      <c r="FA345" s="57">
        <f t="shared" si="541"/>
        <v>0.45984421165726569</v>
      </c>
      <c r="FB345" s="57">
        <f t="shared" si="542"/>
        <v>17.634400848286791</v>
      </c>
      <c r="FC345" s="57" t="str">
        <f t="shared" si="543"/>
        <v/>
      </c>
      <c r="FD345" s="57" t="str">
        <f t="shared" si="544"/>
        <v/>
      </c>
      <c r="FE345" s="57">
        <f t="shared" si="545"/>
        <v>1.1659063985359548</v>
      </c>
      <c r="FF345" s="56">
        <f t="shared" si="546"/>
        <v>0.55002397540405601</v>
      </c>
      <c r="FG345" s="59">
        <f t="shared" si="547"/>
        <v>8.9932269599481351</v>
      </c>
      <c r="FH345" s="59">
        <f t="shared" si="548"/>
        <v>0.55521768189771459</v>
      </c>
      <c r="FI345" s="59">
        <f t="shared" si="549"/>
        <v>38.704950656052709</v>
      </c>
      <c r="FJ345" s="59">
        <f t="shared" si="550"/>
        <v>49.266087916423949</v>
      </c>
      <c r="FK345" s="59">
        <f t="shared" si="551"/>
        <v>0.10366840098468282</v>
      </c>
      <c r="FL345" s="59">
        <f t="shared" si="552"/>
        <v>2.3768483846928037</v>
      </c>
      <c r="FM345" s="59">
        <f t="shared" si="553"/>
        <v>91.132294562642912</v>
      </c>
      <c r="FN345" s="59" t="str">
        <f t="shared" si="554"/>
        <v/>
      </c>
      <c r="FO345" s="59" t="str">
        <f t="shared" si="555"/>
        <v/>
      </c>
      <c r="FP345" s="59">
        <f t="shared" si="556"/>
        <v>6.0252529279536757</v>
      </c>
      <c r="FQ345" s="66">
        <f t="shared" si="557"/>
        <v>2.8424525094034032</v>
      </c>
      <c r="FR345" s="331">
        <f t="shared" si="497"/>
        <v>-9.1134986118560374E-3</v>
      </c>
      <c r="FS345" s="331">
        <f t="shared" si="558"/>
        <v>9.1134986118560374E-3</v>
      </c>
      <c r="FT345" s="400">
        <f t="shared" si="559"/>
        <v>0</v>
      </c>
      <c r="FU345" s="400">
        <f t="shared" si="560"/>
        <v>1</v>
      </c>
      <c r="FV345" s="400">
        <f t="shared" si="561"/>
        <v>0</v>
      </c>
      <c r="FW345" s="402">
        <f t="shared" si="562"/>
        <v>0</v>
      </c>
      <c r="FX345" s="222">
        <f t="shared" si="563"/>
        <v>0</v>
      </c>
      <c r="FY345" s="222">
        <f t="shared" si="564"/>
        <v>49.266087916423949</v>
      </c>
      <c r="FZ345" s="222">
        <f t="shared" si="565"/>
        <v>38.704950656052709</v>
      </c>
      <c r="GA345" s="221">
        <f t="shared" si="566"/>
        <v>0</v>
      </c>
      <c r="GB345" s="222">
        <f t="shared" si="567"/>
        <v>91.132294562642912</v>
      </c>
      <c r="GC345" s="222">
        <f t="shared" si="568"/>
        <v>0</v>
      </c>
      <c r="GD345" s="222">
        <f t="shared" si="569"/>
        <v>0</v>
      </c>
      <c r="GE345" s="222">
        <f t="shared" si="570"/>
        <v>0</v>
      </c>
      <c r="GF345" s="222">
        <f t="shared" si="571"/>
        <v>0</v>
      </c>
      <c r="GG345" s="398">
        <f t="shared" si="572"/>
        <v>0</v>
      </c>
      <c r="GH345" s="399">
        <f t="shared" si="573"/>
        <v>0</v>
      </c>
      <c r="GI345" s="398" t="str">
        <f t="shared" si="574"/>
        <v>Ca-Mg</v>
      </c>
      <c r="GJ345" s="398" t="str">
        <f t="shared" si="575"/>
        <v>HCO3</v>
      </c>
    </row>
    <row r="346" spans="1:195">
      <c r="A346" s="402">
        <f t="shared" si="500"/>
        <v>341</v>
      </c>
      <c r="B346" s="399" t="s">
        <v>110</v>
      </c>
      <c r="C346" s="398" t="s">
        <v>3034</v>
      </c>
      <c r="D346" s="79" t="s">
        <v>3033</v>
      </c>
      <c r="E346" s="166" t="s">
        <v>1754</v>
      </c>
      <c r="F346" s="379">
        <v>3507110</v>
      </c>
      <c r="G346" s="379">
        <v>5664090</v>
      </c>
      <c r="H346" s="409">
        <f t="shared" si="501"/>
        <v>507032.72600000002</v>
      </c>
      <c r="I346" s="405">
        <f t="shared" si="502"/>
        <v>5662264.1540000001</v>
      </c>
      <c r="J346" s="377">
        <v>301.8</v>
      </c>
      <c r="K346" s="377" t="s">
        <v>1356</v>
      </c>
      <c r="L346" s="115">
        <v>248.3</v>
      </c>
      <c r="M346" s="377"/>
      <c r="O346" s="377"/>
      <c r="P346" s="377"/>
      <c r="Q346" s="399" t="s">
        <v>2845</v>
      </c>
      <c r="R346" s="64" t="s">
        <v>2898</v>
      </c>
      <c r="S346" s="64" t="s">
        <v>2663</v>
      </c>
      <c r="T346" s="499" t="str">
        <f t="shared" si="503"/>
        <v>-</v>
      </c>
      <c r="U346" s="499" t="str">
        <f t="shared" si="504"/>
        <v>M</v>
      </c>
      <c r="V346" s="499" t="str">
        <f t="shared" si="505"/>
        <v>-</v>
      </c>
      <c r="W346" s="499" t="str">
        <f t="shared" si="496"/>
        <v>A</v>
      </c>
      <c r="X346" s="529" t="str">
        <f t="shared" si="506"/>
        <v>Ca-Mg-Na</v>
      </c>
      <c r="Y346" s="530" t="str">
        <f t="shared" si="507"/>
        <v>HCO3</v>
      </c>
      <c r="Z346" s="60"/>
      <c r="AA346" s="84">
        <v>34142</v>
      </c>
      <c r="AB346" s="405">
        <v>1</v>
      </c>
      <c r="AC346" s="2" t="s">
        <v>375</v>
      </c>
      <c r="AD346" s="531" t="s">
        <v>1751</v>
      </c>
      <c r="AE346" s="80"/>
      <c r="AF346" s="379">
        <v>12</v>
      </c>
      <c r="AG346" s="377">
        <v>2510</v>
      </c>
      <c r="AH346" s="377">
        <v>6.11</v>
      </c>
      <c r="AI346" s="379">
        <v>390</v>
      </c>
      <c r="AJ346" s="377"/>
      <c r="AK346" s="377"/>
      <c r="AL346" s="377"/>
      <c r="AM346" s="379">
        <v>1.4999999999999999E-2</v>
      </c>
      <c r="AN346" s="531"/>
      <c r="AO346" s="106"/>
      <c r="AP346" s="378"/>
      <c r="AQ346" s="531"/>
      <c r="AR346" s="532">
        <v>2860</v>
      </c>
      <c r="AS346" s="507">
        <v>2856.9770000000003</v>
      </c>
      <c r="AT346" s="510">
        <v>-0.67263975967073952</v>
      </c>
      <c r="AU346" s="531">
        <v>202</v>
      </c>
      <c r="AV346" s="531">
        <v>135</v>
      </c>
      <c r="AW346" s="106">
        <v>314</v>
      </c>
      <c r="AX346" s="106">
        <v>8.86</v>
      </c>
      <c r="AY346" s="531">
        <v>114</v>
      </c>
      <c r="AZ346" s="107">
        <v>2070</v>
      </c>
      <c r="BA346" s="531"/>
      <c r="BB346" s="531">
        <v>7.22</v>
      </c>
      <c r="BC346" s="531"/>
      <c r="BD346" s="531"/>
      <c r="BE346" s="108">
        <v>5.53</v>
      </c>
      <c r="BF346" s="108">
        <v>0.36699999999999999</v>
      </c>
      <c r="BG346" s="531"/>
      <c r="BH346" s="531"/>
      <c r="BI346" s="531"/>
      <c r="BJ346" s="531">
        <v>0</v>
      </c>
      <c r="BK346" s="531"/>
      <c r="BL346" s="106"/>
      <c r="BM346" s="531"/>
      <c r="BN346" s="107"/>
      <c r="BO346" s="114"/>
      <c r="BP346" s="114"/>
      <c r="BQ346" s="114"/>
      <c r="BR346" s="114"/>
      <c r="BS346" s="114"/>
      <c r="BT346" s="114"/>
      <c r="BU346" s="114"/>
      <c r="BV346" s="114"/>
      <c r="BW346" s="114"/>
      <c r="BX346" s="114"/>
      <c r="BY346" s="114"/>
      <c r="BZ346" s="114"/>
      <c r="CA346" s="114"/>
      <c r="CB346" s="114"/>
      <c r="CC346" s="114"/>
      <c r="CD346" s="114"/>
      <c r="CE346" s="114"/>
      <c r="CF346" s="247"/>
      <c r="CG346" s="114"/>
      <c r="CH346" s="114"/>
      <c r="CI346" s="114"/>
      <c r="CJ346" s="114"/>
      <c r="CK346" s="114"/>
      <c r="CL346" s="137"/>
      <c r="CM346" s="114"/>
      <c r="CN346" s="147">
        <v>3760</v>
      </c>
      <c r="CO346" s="149"/>
      <c r="CP346" s="399"/>
      <c r="CR346" s="399"/>
      <c r="CS346" s="399"/>
      <c r="CT346" s="399"/>
      <c r="CU346" s="399"/>
      <c r="CV346" s="399"/>
      <c r="CW346" s="399"/>
      <c r="CX346" s="399"/>
      <c r="CY346" s="399"/>
      <c r="CZ346" s="399"/>
      <c r="DB346" s="241"/>
      <c r="DC346" s="241"/>
      <c r="DD346" s="241"/>
      <c r="DE346" s="241"/>
      <c r="DF346" s="241"/>
      <c r="DG346" s="241"/>
      <c r="DH346" s="241"/>
      <c r="DI346" s="241"/>
      <c r="DJ346" s="241"/>
      <c r="DK346" s="244"/>
      <c r="DL346" s="244"/>
      <c r="DM346" s="244"/>
      <c r="DN346" s="241"/>
      <c r="DO346" s="241"/>
      <c r="DP346" s="241"/>
      <c r="DQ346" s="241"/>
      <c r="DR346" s="241"/>
      <c r="DS346" s="472"/>
      <c r="DT346" s="402">
        <f t="shared" si="508"/>
        <v>1</v>
      </c>
      <c r="DU346" s="100">
        <f t="shared" si="509"/>
        <v>0</v>
      </c>
      <c r="DV346" s="100">
        <f t="shared" si="510"/>
        <v>0</v>
      </c>
      <c r="DW346" s="100">
        <f t="shared" si="511"/>
        <v>1</v>
      </c>
      <c r="DX346" s="100">
        <f t="shared" si="512"/>
        <v>0</v>
      </c>
      <c r="DY346" s="229">
        <f t="shared" si="513"/>
        <v>0</v>
      </c>
      <c r="DZ346" s="100">
        <f t="shared" si="514"/>
        <v>1</v>
      </c>
      <c r="EA346" s="400">
        <f t="shared" si="515"/>
        <v>0</v>
      </c>
      <c r="EB346" s="402">
        <f t="shared" si="516"/>
        <v>0</v>
      </c>
      <c r="EC346" s="19">
        <f t="shared" si="517"/>
        <v>0</v>
      </c>
      <c r="ED346" s="19">
        <f t="shared" si="518"/>
        <v>1</v>
      </c>
      <c r="EE346" s="19">
        <f t="shared" si="519"/>
        <v>0</v>
      </c>
      <c r="EF346" s="402">
        <f t="shared" si="520"/>
        <v>0</v>
      </c>
      <c r="EG346" s="400">
        <f t="shared" si="521"/>
        <v>0</v>
      </c>
      <c r="EH346" s="400">
        <f t="shared" si="522"/>
        <v>1</v>
      </c>
      <c r="EI346" s="402">
        <f t="shared" si="523"/>
        <v>0</v>
      </c>
      <c r="EJ346" s="229">
        <f t="shared" si="524"/>
        <v>3</v>
      </c>
      <c r="EK346" s="398">
        <f t="shared" si="525"/>
        <v>202</v>
      </c>
      <c r="EL346" s="398">
        <f t="shared" si="526"/>
        <v>7.22</v>
      </c>
      <c r="EM346" s="398">
        <f t="shared" si="527"/>
        <v>135</v>
      </c>
      <c r="EN346" s="398">
        <f t="shared" si="528"/>
        <v>314</v>
      </c>
      <c r="EO346" s="398">
        <f t="shared" si="529"/>
        <v>0.36699999999999999</v>
      </c>
      <c r="EP346" s="398">
        <f t="shared" si="530"/>
        <v>5.53</v>
      </c>
      <c r="EQ346" s="398">
        <f t="shared" si="531"/>
        <v>2070</v>
      </c>
      <c r="ER346" s="398" t="str">
        <f t="shared" si="532"/>
        <v/>
      </c>
      <c r="ES346" s="398">
        <f t="shared" si="533"/>
        <v>0</v>
      </c>
      <c r="ET346" s="398">
        <f t="shared" si="534"/>
        <v>114</v>
      </c>
      <c r="EU346" s="172">
        <f t="shared" si="535"/>
        <v>8.86</v>
      </c>
      <c r="EV346" s="57">
        <f t="shared" si="536"/>
        <v>8.7865053197504981</v>
      </c>
      <c r="EW346" s="57">
        <f t="shared" si="537"/>
        <v>0.18465473145780051</v>
      </c>
      <c r="EX346" s="57">
        <f t="shared" si="538"/>
        <v>11.108825344579305</v>
      </c>
      <c r="EY346" s="57">
        <f t="shared" si="539"/>
        <v>15.669444583063026</v>
      </c>
      <c r="EZ346" s="57">
        <f t="shared" si="540"/>
        <v>1.3383170753942929E-2</v>
      </c>
      <c r="FA346" s="57">
        <f t="shared" si="541"/>
        <v>0.29707225355895783</v>
      </c>
      <c r="FB346" s="57">
        <f t="shared" si="542"/>
        <v>33.924916130068453</v>
      </c>
      <c r="FC346" s="57" t="str">
        <f t="shared" si="543"/>
        <v/>
      </c>
      <c r="FD346" s="57">
        <f t="shared" si="544"/>
        <v>0</v>
      </c>
      <c r="FE346" s="57">
        <f t="shared" si="545"/>
        <v>2.3734523113053365</v>
      </c>
      <c r="FF346" s="56">
        <f t="shared" si="546"/>
        <v>0.24990832933743259</v>
      </c>
      <c r="FG346" s="59">
        <f t="shared" si="547"/>
        <v>24.366426075718088</v>
      </c>
      <c r="FH346" s="59">
        <f t="shared" si="548"/>
        <v>0.51207797638092545</v>
      </c>
      <c r="FI346" s="59">
        <f t="shared" si="549"/>
        <v>30.806601907849462</v>
      </c>
      <c r="FJ346" s="59">
        <f t="shared" si="550"/>
        <v>43.453950027496063</v>
      </c>
      <c r="FK346" s="59">
        <f t="shared" si="551"/>
        <v>3.7113736231587764E-2</v>
      </c>
      <c r="FL346" s="59">
        <f t="shared" si="552"/>
        <v>0.82383027632388361</v>
      </c>
      <c r="FM346" s="59">
        <f t="shared" si="553"/>
        <v>92.822204294061123</v>
      </c>
      <c r="FN346" s="59" t="str">
        <f t="shared" si="554"/>
        <v/>
      </c>
      <c r="FO346" s="59">
        <f t="shared" si="555"/>
        <v>0</v>
      </c>
      <c r="FP346" s="59">
        <f t="shared" si="556"/>
        <v>6.4940197487159113</v>
      </c>
      <c r="FQ346" s="66">
        <f t="shared" si="557"/>
        <v>0.68377595722297435</v>
      </c>
      <c r="FR346" s="331">
        <f t="shared" si="497"/>
        <v>-0.67263975967073952</v>
      </c>
      <c r="FS346" s="331">
        <f t="shared" si="558"/>
        <v>0.67263975967073952</v>
      </c>
      <c r="FT346" s="400">
        <f t="shared" si="559"/>
        <v>0</v>
      </c>
      <c r="FU346" s="400">
        <f t="shared" si="560"/>
        <v>1</v>
      </c>
      <c r="FV346" s="400">
        <f t="shared" si="561"/>
        <v>0</v>
      </c>
      <c r="FW346" s="402">
        <f t="shared" si="562"/>
        <v>0</v>
      </c>
      <c r="FX346" s="222">
        <f t="shared" si="563"/>
        <v>24.366426075718088</v>
      </c>
      <c r="FY346" s="222">
        <f t="shared" si="564"/>
        <v>43.453950027496063</v>
      </c>
      <c r="FZ346" s="222">
        <f t="shared" si="565"/>
        <v>30.806601907849462</v>
      </c>
      <c r="GA346" s="221">
        <f t="shared" si="566"/>
        <v>0</v>
      </c>
      <c r="GB346" s="222">
        <f t="shared" si="567"/>
        <v>92.822204294061123</v>
      </c>
      <c r="GC346" s="222">
        <f t="shared" si="568"/>
        <v>0</v>
      </c>
      <c r="GD346" s="222">
        <f t="shared" si="569"/>
        <v>0</v>
      </c>
      <c r="GE346" s="222">
        <f t="shared" si="570"/>
        <v>0</v>
      </c>
      <c r="GF346" s="222">
        <f t="shared" si="571"/>
        <v>0</v>
      </c>
      <c r="GG346" s="398">
        <f t="shared" si="572"/>
        <v>0</v>
      </c>
      <c r="GH346" s="399">
        <f t="shared" si="573"/>
        <v>0</v>
      </c>
      <c r="GI346" s="398" t="str">
        <f t="shared" si="574"/>
        <v>Ca-Mg-Na</v>
      </c>
      <c r="GJ346" s="398" t="str">
        <f t="shared" si="575"/>
        <v>HCO3</v>
      </c>
    </row>
    <row r="347" spans="1:195">
      <c r="A347" s="402">
        <f t="shared" si="500"/>
        <v>342</v>
      </c>
      <c r="B347" s="399" t="s">
        <v>110</v>
      </c>
      <c r="C347" s="398" t="s">
        <v>3034</v>
      </c>
      <c r="D347" s="79" t="s">
        <v>3033</v>
      </c>
      <c r="E347" s="2" t="s">
        <v>1753</v>
      </c>
      <c r="F347" s="379">
        <v>3507110</v>
      </c>
      <c r="G347" s="379">
        <v>5664090</v>
      </c>
      <c r="H347" s="409">
        <f t="shared" si="501"/>
        <v>507032.72600000002</v>
      </c>
      <c r="I347" s="405">
        <f t="shared" si="502"/>
        <v>5662264.1540000001</v>
      </c>
      <c r="J347" s="377">
        <v>301.8</v>
      </c>
      <c r="K347" s="377" t="s">
        <v>1356</v>
      </c>
      <c r="L347" s="115">
        <v>198.8</v>
      </c>
      <c r="M347" s="377">
        <v>105.65</v>
      </c>
      <c r="N347" s="400">
        <v>198.8</v>
      </c>
      <c r="O347" s="377">
        <v>198.8</v>
      </c>
      <c r="P347" s="377"/>
      <c r="Q347" s="399" t="s">
        <v>2845</v>
      </c>
      <c r="R347" s="64" t="s">
        <v>2898</v>
      </c>
      <c r="S347" s="64" t="s">
        <v>2663</v>
      </c>
      <c r="T347" s="499" t="str">
        <f t="shared" si="503"/>
        <v>-</v>
      </c>
      <c r="U347" s="499" t="str">
        <f t="shared" si="504"/>
        <v>M</v>
      </c>
      <c r="V347" s="499" t="str">
        <f t="shared" si="505"/>
        <v>-</v>
      </c>
      <c r="W347" s="499" t="str">
        <f t="shared" si="496"/>
        <v>A</v>
      </c>
      <c r="X347" s="529" t="str">
        <f t="shared" si="506"/>
        <v>Ca-Mg-Na</v>
      </c>
      <c r="Y347" s="530" t="str">
        <f t="shared" si="507"/>
        <v>HCO3</v>
      </c>
      <c r="Z347" s="60" t="s">
        <v>1755</v>
      </c>
      <c r="AA347" s="84">
        <v>24393</v>
      </c>
      <c r="AB347" s="405">
        <v>2</v>
      </c>
      <c r="AC347" s="2" t="s">
        <v>530</v>
      </c>
      <c r="AD347" s="531" t="s">
        <v>3067</v>
      </c>
      <c r="AE347" s="188" t="s">
        <v>1756</v>
      </c>
      <c r="AF347" s="379">
        <v>15.2</v>
      </c>
      <c r="AG347" s="377"/>
      <c r="AH347" s="377"/>
      <c r="AI347" s="379"/>
      <c r="AJ347" s="377"/>
      <c r="AK347" s="377"/>
      <c r="AL347" s="377"/>
      <c r="AM347" s="379">
        <v>0.43</v>
      </c>
      <c r="AN347" s="531"/>
      <c r="AO347" s="106"/>
      <c r="AP347" s="378"/>
      <c r="AQ347" s="531"/>
      <c r="AR347" s="532">
        <v>3865</v>
      </c>
      <c r="AS347" s="507">
        <v>2250.1000000000004</v>
      </c>
      <c r="AT347" s="510">
        <v>-1.5087465774763949E-2</v>
      </c>
      <c r="AU347" s="531">
        <v>138.5</v>
      </c>
      <c r="AV347" s="531">
        <v>112.3</v>
      </c>
      <c r="AW347" s="106">
        <v>255.1</v>
      </c>
      <c r="AX347" s="106">
        <v>7.74</v>
      </c>
      <c r="AY347" s="531">
        <v>143.5</v>
      </c>
      <c r="AZ347" s="107">
        <v>1542</v>
      </c>
      <c r="BA347" s="531"/>
      <c r="BB347" s="531">
        <v>7.76</v>
      </c>
      <c r="BC347" s="531">
        <v>1.29</v>
      </c>
      <c r="BD347" s="531">
        <v>1.4</v>
      </c>
      <c r="BE347" s="108">
        <v>4.78</v>
      </c>
      <c r="BF347" s="108">
        <v>0.5</v>
      </c>
      <c r="BG347" s="531"/>
      <c r="BH347" s="531"/>
      <c r="BI347" s="531"/>
      <c r="BJ347" s="531"/>
      <c r="BK347" s="531"/>
      <c r="BL347" s="106"/>
      <c r="BM347" s="531">
        <v>35.229999999999997</v>
      </c>
      <c r="BN347" s="107"/>
      <c r="BO347" s="114"/>
      <c r="BP347" s="114"/>
      <c r="BQ347" s="114"/>
      <c r="BR347" s="114"/>
      <c r="BS347" s="114"/>
      <c r="BT347" s="114"/>
      <c r="BU347" s="114"/>
      <c r="BV347" s="114"/>
      <c r="BW347" s="114"/>
      <c r="BX347" s="114"/>
      <c r="BY347" s="114"/>
      <c r="BZ347" s="114"/>
      <c r="CA347" s="114"/>
      <c r="CB347" s="114"/>
      <c r="CC347" s="114"/>
      <c r="CD347" s="114"/>
      <c r="CE347" s="114"/>
      <c r="CF347" s="247"/>
      <c r="CG347" s="114"/>
      <c r="CH347" s="114"/>
      <c r="CI347" s="114"/>
      <c r="CJ347" s="114"/>
      <c r="CK347" s="114"/>
      <c r="CL347" s="137"/>
      <c r="CM347" s="114"/>
      <c r="CN347" s="147">
        <v>1615</v>
      </c>
      <c r="CO347" s="149"/>
      <c r="CP347" s="399"/>
      <c r="CR347" s="399"/>
      <c r="CS347" s="399"/>
      <c r="CT347" s="399"/>
      <c r="CU347" s="399"/>
      <c r="CV347" s="399"/>
      <c r="CW347" s="399"/>
      <c r="CX347" s="399"/>
      <c r="CY347" s="399"/>
      <c r="CZ347" s="399"/>
      <c r="DB347" s="241"/>
      <c r="DC347" s="241"/>
      <c r="DD347" s="241"/>
      <c r="DE347" s="241"/>
      <c r="DF347" s="241"/>
      <c r="DG347" s="241"/>
      <c r="DH347" s="419">
        <v>-16.600000000000001</v>
      </c>
      <c r="DI347" s="241"/>
      <c r="DJ347" s="241"/>
      <c r="DK347" s="244"/>
      <c r="DL347" s="244"/>
      <c r="DM347" s="244"/>
      <c r="DN347" s="241"/>
      <c r="DO347" s="241"/>
      <c r="DP347" s="241"/>
      <c r="DQ347" s="241"/>
      <c r="DR347" s="241"/>
      <c r="DS347" s="472"/>
      <c r="DT347" s="402">
        <f t="shared" si="508"/>
        <v>0</v>
      </c>
      <c r="DU347" s="100">
        <f t="shared" si="509"/>
        <v>0</v>
      </c>
      <c r="DV347" s="100">
        <f t="shared" si="510"/>
        <v>0</v>
      </c>
      <c r="DW347" s="100">
        <f t="shared" si="511"/>
        <v>1</v>
      </c>
      <c r="DX347" s="100">
        <f t="shared" si="512"/>
        <v>0</v>
      </c>
      <c r="DY347" s="229">
        <f t="shared" si="513"/>
        <v>0</v>
      </c>
      <c r="DZ347" s="100">
        <f t="shared" si="514"/>
        <v>1</v>
      </c>
      <c r="EA347" s="400">
        <f t="shared" si="515"/>
        <v>0</v>
      </c>
      <c r="EB347" s="402">
        <f t="shared" si="516"/>
        <v>0</v>
      </c>
      <c r="EC347" s="19">
        <f t="shared" si="517"/>
        <v>0</v>
      </c>
      <c r="ED347" s="19">
        <f t="shared" si="518"/>
        <v>1</v>
      </c>
      <c r="EE347" s="19">
        <f t="shared" si="519"/>
        <v>0</v>
      </c>
      <c r="EF347" s="402">
        <f t="shared" si="520"/>
        <v>0</v>
      </c>
      <c r="EG347" s="400">
        <f t="shared" si="521"/>
        <v>0</v>
      </c>
      <c r="EH347" s="400">
        <f t="shared" si="522"/>
        <v>1</v>
      </c>
      <c r="EI347" s="402">
        <f t="shared" si="523"/>
        <v>0</v>
      </c>
      <c r="EJ347" s="229">
        <f t="shared" si="524"/>
        <v>3</v>
      </c>
      <c r="EK347" s="398">
        <f t="shared" si="525"/>
        <v>138.5</v>
      </c>
      <c r="EL347" s="398">
        <f t="shared" si="526"/>
        <v>7.76</v>
      </c>
      <c r="EM347" s="398">
        <f t="shared" si="527"/>
        <v>112.3</v>
      </c>
      <c r="EN347" s="398">
        <f t="shared" si="528"/>
        <v>255.1</v>
      </c>
      <c r="EO347" s="398">
        <f t="shared" si="529"/>
        <v>0.5</v>
      </c>
      <c r="EP347" s="398">
        <f t="shared" si="530"/>
        <v>4.78</v>
      </c>
      <c r="EQ347" s="398">
        <f t="shared" si="531"/>
        <v>1542</v>
      </c>
      <c r="ER347" s="398" t="str">
        <f t="shared" si="532"/>
        <v/>
      </c>
      <c r="ES347" s="398" t="str">
        <f t="shared" si="533"/>
        <v/>
      </c>
      <c r="ET347" s="398">
        <f t="shared" si="534"/>
        <v>143.5</v>
      </c>
      <c r="EU347" s="172">
        <f t="shared" si="535"/>
        <v>7.74</v>
      </c>
      <c r="EV347" s="57">
        <f t="shared" si="536"/>
        <v>6.0244108256705147</v>
      </c>
      <c r="EW347" s="57">
        <f t="shared" si="537"/>
        <v>0.19846547314578003</v>
      </c>
      <c r="EX347" s="57">
        <f t="shared" si="538"/>
        <v>9.2408969347870809</v>
      </c>
      <c r="EY347" s="57">
        <f t="shared" si="539"/>
        <v>12.730176156494833</v>
      </c>
      <c r="EZ347" s="57">
        <f t="shared" si="540"/>
        <v>1.8233202662047587E-2</v>
      </c>
      <c r="FA347" s="57">
        <f t="shared" si="541"/>
        <v>0.25678216492076283</v>
      </c>
      <c r="FB347" s="57">
        <f t="shared" si="542"/>
        <v>25.271604189645199</v>
      </c>
      <c r="FC347" s="57" t="str">
        <f t="shared" si="543"/>
        <v/>
      </c>
      <c r="FD347" s="57" t="str">
        <f t="shared" si="544"/>
        <v/>
      </c>
      <c r="FE347" s="57">
        <f t="shared" si="545"/>
        <v>2.9876351462483841</v>
      </c>
      <c r="FF347" s="56">
        <f t="shared" si="546"/>
        <v>0.21831720869884069</v>
      </c>
      <c r="FG347" s="59">
        <f t="shared" si="547"/>
        <v>21.161327350497029</v>
      </c>
      <c r="FH347" s="59">
        <f t="shared" si="548"/>
        <v>0.69712922417466328</v>
      </c>
      <c r="FI347" s="59">
        <f t="shared" si="549"/>
        <v>32.459546785219352</v>
      </c>
      <c r="FJ347" s="59">
        <f t="shared" si="550"/>
        <v>44.71597848692474</v>
      </c>
      <c r="FK347" s="59">
        <f t="shared" si="551"/>
        <v>6.4045892842409052E-2</v>
      </c>
      <c r="FL347" s="59">
        <f t="shared" si="552"/>
        <v>0.9019722603417889</v>
      </c>
      <c r="FM347" s="59">
        <f t="shared" si="553"/>
        <v>88.742178950897383</v>
      </c>
      <c r="FN347" s="59" t="str">
        <f t="shared" si="554"/>
        <v/>
      </c>
      <c r="FO347" s="59" t="str">
        <f t="shared" si="555"/>
        <v/>
      </c>
      <c r="FP347" s="59">
        <f t="shared" si="556"/>
        <v>10.491192043004489</v>
      </c>
      <c r="FQ347" s="66">
        <f t="shared" si="557"/>
        <v>0.76662900609812579</v>
      </c>
      <c r="FR347" s="331">
        <f t="shared" si="497"/>
        <v>-1.5087465774763949E-2</v>
      </c>
      <c r="FS347" s="331">
        <f t="shared" si="558"/>
        <v>1.5087465774763949E-2</v>
      </c>
      <c r="FT347" s="400">
        <f t="shared" si="559"/>
        <v>0</v>
      </c>
      <c r="FU347" s="400">
        <f t="shared" si="560"/>
        <v>1</v>
      </c>
      <c r="FV347" s="400">
        <f t="shared" si="561"/>
        <v>0</v>
      </c>
      <c r="FW347" s="402">
        <f t="shared" si="562"/>
        <v>0</v>
      </c>
      <c r="FX347" s="222">
        <f t="shared" si="563"/>
        <v>21.161327350497029</v>
      </c>
      <c r="FY347" s="222">
        <f t="shared" si="564"/>
        <v>44.71597848692474</v>
      </c>
      <c r="FZ347" s="222">
        <f t="shared" si="565"/>
        <v>32.459546785219352</v>
      </c>
      <c r="GA347" s="221">
        <f t="shared" si="566"/>
        <v>0</v>
      </c>
      <c r="GB347" s="222">
        <f t="shared" si="567"/>
        <v>88.742178950897383</v>
      </c>
      <c r="GC347" s="222">
        <f t="shared" si="568"/>
        <v>0</v>
      </c>
      <c r="GD347" s="222">
        <f t="shared" si="569"/>
        <v>0</v>
      </c>
      <c r="GE347" s="222">
        <f t="shared" si="570"/>
        <v>0</v>
      </c>
      <c r="GF347" s="222">
        <f t="shared" si="571"/>
        <v>0</v>
      </c>
      <c r="GG347" s="398">
        <f t="shared" si="572"/>
        <v>0</v>
      </c>
      <c r="GH347" s="399">
        <f t="shared" si="573"/>
        <v>0</v>
      </c>
      <c r="GI347" s="398" t="str">
        <f t="shared" si="574"/>
        <v>Ca-Mg-Na</v>
      </c>
      <c r="GJ347" s="398" t="str">
        <f t="shared" si="575"/>
        <v>HCO3</v>
      </c>
    </row>
    <row r="348" spans="1:195">
      <c r="A348" s="402">
        <f t="shared" si="500"/>
        <v>343</v>
      </c>
      <c r="B348" s="399" t="s">
        <v>110</v>
      </c>
      <c r="C348" s="398" t="s">
        <v>3035</v>
      </c>
      <c r="D348" s="79"/>
      <c r="E348" s="166" t="s">
        <v>1757</v>
      </c>
      <c r="F348" s="379">
        <v>3507205</v>
      </c>
      <c r="G348" s="379">
        <v>5664105</v>
      </c>
      <c r="H348" s="409">
        <f t="shared" si="501"/>
        <v>507127.68800000002</v>
      </c>
      <c r="I348" s="405">
        <f t="shared" si="502"/>
        <v>5662279.148</v>
      </c>
      <c r="J348" s="377">
        <v>300.8</v>
      </c>
      <c r="K348" s="377" t="s">
        <v>1356</v>
      </c>
      <c r="L348" s="115">
        <v>44.7</v>
      </c>
      <c r="M348" s="377">
        <v>7.5</v>
      </c>
      <c r="N348" s="400">
        <v>31.1</v>
      </c>
      <c r="O348" s="377"/>
      <c r="P348" s="377"/>
      <c r="Q348" s="399" t="s">
        <v>2845</v>
      </c>
      <c r="R348" s="64" t="s">
        <v>2898</v>
      </c>
      <c r="S348" s="64" t="s">
        <v>2663</v>
      </c>
      <c r="T348" s="499" t="str">
        <f t="shared" si="503"/>
        <v>-</v>
      </c>
      <c r="U348" s="499" t="str">
        <f t="shared" si="504"/>
        <v>M</v>
      </c>
      <c r="V348" s="499" t="str">
        <f t="shared" si="505"/>
        <v>-</v>
      </c>
      <c r="W348" s="499" t="str">
        <f t="shared" si="496"/>
        <v>A</v>
      </c>
      <c r="X348" s="529" t="str">
        <f t="shared" si="506"/>
        <v>Ca-Mg</v>
      </c>
      <c r="Y348" s="530" t="str">
        <f t="shared" si="507"/>
        <v>HCO3</v>
      </c>
      <c r="Z348" s="60" t="s">
        <v>1610</v>
      </c>
      <c r="AA348" s="84">
        <v>24397</v>
      </c>
      <c r="AB348" s="405">
        <v>1</v>
      </c>
      <c r="AC348" s="2" t="s">
        <v>531</v>
      </c>
      <c r="AD348" s="531" t="s">
        <v>1758</v>
      </c>
      <c r="AE348" s="188" t="s">
        <v>1756</v>
      </c>
      <c r="AF348" s="379">
        <v>11.1</v>
      </c>
      <c r="AG348" s="377"/>
      <c r="AH348" s="377"/>
      <c r="AI348" s="379"/>
      <c r="AJ348" s="377"/>
      <c r="AK348" s="377"/>
      <c r="AL348" s="377"/>
      <c r="AM348" s="379">
        <v>0.35</v>
      </c>
      <c r="AN348" s="531"/>
      <c r="AO348" s="106"/>
      <c r="AP348" s="378"/>
      <c r="AQ348" s="531"/>
      <c r="AR348" s="532">
        <v>4107</v>
      </c>
      <c r="AS348" s="507">
        <v>1645.7900000000002</v>
      </c>
      <c r="AT348" s="510">
        <v>0.59741544744911668</v>
      </c>
      <c r="AU348" s="531">
        <v>41.7</v>
      </c>
      <c r="AV348" s="531">
        <v>103.3</v>
      </c>
      <c r="AW348" s="106">
        <v>202.3</v>
      </c>
      <c r="AX348" s="106">
        <v>7.85</v>
      </c>
      <c r="AY348" s="531">
        <v>55.9</v>
      </c>
      <c r="AZ348" s="107">
        <v>1189</v>
      </c>
      <c r="BA348" s="531"/>
      <c r="BB348" s="531">
        <v>4.18</v>
      </c>
      <c r="BC348" s="531">
        <v>0.64</v>
      </c>
      <c r="BD348" s="531"/>
      <c r="BE348" s="108">
        <v>10.78</v>
      </c>
      <c r="BF348" s="108">
        <v>0.74</v>
      </c>
      <c r="BG348" s="531"/>
      <c r="BH348" s="531"/>
      <c r="BI348" s="531"/>
      <c r="BJ348" s="531"/>
      <c r="BK348" s="531"/>
      <c r="BL348" s="106"/>
      <c r="BM348" s="531">
        <v>29.4</v>
      </c>
      <c r="BN348" s="107"/>
      <c r="BO348" s="114"/>
      <c r="BP348" s="114"/>
      <c r="BQ348" s="114"/>
      <c r="BR348" s="114"/>
      <c r="BS348" s="114"/>
      <c r="BT348" s="114"/>
      <c r="BU348" s="114"/>
      <c r="BV348" s="114"/>
      <c r="BW348" s="114"/>
      <c r="BX348" s="114"/>
      <c r="BY348" s="114"/>
      <c r="BZ348" s="114"/>
      <c r="CA348" s="114"/>
      <c r="CB348" s="114"/>
      <c r="CC348" s="114"/>
      <c r="CD348" s="114"/>
      <c r="CE348" s="114"/>
      <c r="CF348" s="247"/>
      <c r="CG348" s="114"/>
      <c r="CH348" s="114"/>
      <c r="CI348" s="114"/>
      <c r="CJ348" s="114"/>
      <c r="CK348" s="114"/>
      <c r="CL348" s="137"/>
      <c r="CM348" s="114"/>
      <c r="CN348" s="147">
        <v>2460</v>
      </c>
      <c r="CO348" s="149"/>
      <c r="CP348" s="399"/>
      <c r="CR348" s="399"/>
      <c r="CS348" s="399"/>
      <c r="CT348" s="399"/>
      <c r="CU348" s="399"/>
      <c r="CV348" s="399"/>
      <c r="CW348" s="399"/>
      <c r="CX348" s="399"/>
      <c r="CY348" s="399"/>
      <c r="CZ348" s="399"/>
      <c r="DB348" s="241"/>
      <c r="DC348" s="241"/>
      <c r="DD348" s="241"/>
      <c r="DE348" s="241"/>
      <c r="DF348" s="241"/>
      <c r="DG348" s="241"/>
      <c r="DH348" s="419">
        <v>-16.600000000000001</v>
      </c>
      <c r="DI348" s="241"/>
      <c r="DJ348" s="241"/>
      <c r="DK348" s="244"/>
      <c r="DL348" s="244"/>
      <c r="DM348" s="244"/>
      <c r="DN348" s="241"/>
      <c r="DO348" s="241"/>
      <c r="DP348" s="241"/>
      <c r="DQ348" s="241"/>
      <c r="DR348" s="241"/>
      <c r="DS348" s="472"/>
      <c r="DT348" s="402">
        <f t="shared" si="508"/>
        <v>1</v>
      </c>
      <c r="DU348" s="100">
        <f t="shared" si="509"/>
        <v>0</v>
      </c>
      <c r="DV348" s="100">
        <f t="shared" si="510"/>
        <v>1</v>
      </c>
      <c r="DW348" s="100">
        <f t="shared" si="511"/>
        <v>0</v>
      </c>
      <c r="DX348" s="100">
        <f t="shared" si="512"/>
        <v>0</v>
      </c>
      <c r="DY348" s="229">
        <f t="shared" si="513"/>
        <v>0</v>
      </c>
      <c r="DZ348" s="100">
        <f t="shared" si="514"/>
        <v>1</v>
      </c>
      <c r="EA348" s="400">
        <f t="shared" si="515"/>
        <v>0</v>
      </c>
      <c r="EB348" s="402">
        <f t="shared" si="516"/>
        <v>0</v>
      </c>
      <c r="EC348" s="19">
        <f t="shared" si="517"/>
        <v>0</v>
      </c>
      <c r="ED348" s="19">
        <f t="shared" si="518"/>
        <v>1</v>
      </c>
      <c r="EE348" s="19">
        <f t="shared" si="519"/>
        <v>0</v>
      </c>
      <c r="EF348" s="402">
        <f t="shared" si="520"/>
        <v>0</v>
      </c>
      <c r="EG348" s="400">
        <f t="shared" si="521"/>
        <v>0</v>
      </c>
      <c r="EH348" s="400">
        <f t="shared" si="522"/>
        <v>1</v>
      </c>
      <c r="EI348" s="402">
        <f t="shared" si="523"/>
        <v>0</v>
      </c>
      <c r="EJ348" s="229">
        <f t="shared" si="524"/>
        <v>2</v>
      </c>
      <c r="EK348" s="398">
        <f t="shared" si="525"/>
        <v>41.7</v>
      </c>
      <c r="EL348" s="398">
        <f t="shared" si="526"/>
        <v>4.18</v>
      </c>
      <c r="EM348" s="398">
        <f t="shared" si="527"/>
        <v>103.3</v>
      </c>
      <c r="EN348" s="398">
        <f t="shared" si="528"/>
        <v>202.3</v>
      </c>
      <c r="EO348" s="398">
        <f t="shared" si="529"/>
        <v>0.74</v>
      </c>
      <c r="EP348" s="398">
        <f t="shared" si="530"/>
        <v>10.78</v>
      </c>
      <c r="EQ348" s="398">
        <f t="shared" si="531"/>
        <v>1189</v>
      </c>
      <c r="ER348" s="398" t="str">
        <f t="shared" si="532"/>
        <v/>
      </c>
      <c r="ES348" s="398" t="str">
        <f t="shared" si="533"/>
        <v/>
      </c>
      <c r="ET348" s="398">
        <f t="shared" si="534"/>
        <v>55.9</v>
      </c>
      <c r="EU348" s="172">
        <f t="shared" si="535"/>
        <v>7.85</v>
      </c>
      <c r="EV348" s="57">
        <f t="shared" si="536"/>
        <v>1.8138478803643356</v>
      </c>
      <c r="EW348" s="57">
        <f t="shared" si="537"/>
        <v>0.10690537084398977</v>
      </c>
      <c r="EX348" s="57">
        <f t="shared" si="538"/>
        <v>8.5003085784817944</v>
      </c>
      <c r="EY348" s="57">
        <f t="shared" si="539"/>
        <v>10.095314137432007</v>
      </c>
      <c r="EZ348" s="57">
        <f t="shared" si="540"/>
        <v>2.698513993983043E-2</v>
      </c>
      <c r="FA348" s="57">
        <f t="shared" si="541"/>
        <v>0.57910287402632288</v>
      </c>
      <c r="FB348" s="57">
        <f t="shared" si="542"/>
        <v>19.486340714324346</v>
      </c>
      <c r="FC348" s="57" t="str">
        <f t="shared" si="543"/>
        <v/>
      </c>
      <c r="FD348" s="57" t="str">
        <f t="shared" si="544"/>
        <v/>
      </c>
      <c r="FE348" s="57">
        <f t="shared" si="545"/>
        <v>1.1638244228242833</v>
      </c>
      <c r="FF348" s="56">
        <f t="shared" si="546"/>
        <v>0.22141990804727382</v>
      </c>
      <c r="FG348" s="59">
        <f t="shared" si="547"/>
        <v>8.5872930449228857</v>
      </c>
      <c r="FH348" s="59">
        <f t="shared" si="548"/>
        <v>0.50612168608598929</v>
      </c>
      <c r="FI348" s="59">
        <f t="shared" si="549"/>
        <v>40.242978215479184</v>
      </c>
      <c r="FJ348" s="59">
        <f t="shared" si="550"/>
        <v>47.79420689968137</v>
      </c>
      <c r="FK348" s="59">
        <f t="shared" si="551"/>
        <v>0.127755644246766</v>
      </c>
      <c r="FL348" s="59">
        <f t="shared" si="552"/>
        <v>2.7416445095838013</v>
      </c>
      <c r="FM348" s="59">
        <f t="shared" si="553"/>
        <v>93.363013264819557</v>
      </c>
      <c r="FN348" s="59" t="str">
        <f t="shared" si="554"/>
        <v/>
      </c>
      <c r="FO348" s="59" t="str">
        <f t="shared" si="555"/>
        <v/>
      </c>
      <c r="FP348" s="59">
        <f t="shared" si="556"/>
        <v>5.576119016855241</v>
      </c>
      <c r="FQ348" s="66">
        <f t="shared" si="557"/>
        <v>1.0608677183252018</v>
      </c>
      <c r="FR348" s="331">
        <f t="shared" si="497"/>
        <v>0.59741544744911668</v>
      </c>
      <c r="FS348" s="331">
        <f t="shared" si="558"/>
        <v>0.59741544744911668</v>
      </c>
      <c r="FT348" s="400">
        <f t="shared" si="559"/>
        <v>0</v>
      </c>
      <c r="FU348" s="400">
        <f t="shared" si="560"/>
        <v>1</v>
      </c>
      <c r="FV348" s="400">
        <f t="shared" si="561"/>
        <v>0</v>
      </c>
      <c r="FW348" s="402">
        <f t="shared" si="562"/>
        <v>0</v>
      </c>
      <c r="FX348" s="222">
        <f t="shared" si="563"/>
        <v>0</v>
      </c>
      <c r="FY348" s="222">
        <f t="shared" si="564"/>
        <v>47.79420689968137</v>
      </c>
      <c r="FZ348" s="222">
        <f t="shared" si="565"/>
        <v>40.242978215479184</v>
      </c>
      <c r="GA348" s="221">
        <f t="shared" si="566"/>
        <v>0</v>
      </c>
      <c r="GB348" s="222">
        <f t="shared" si="567"/>
        <v>93.363013264819557</v>
      </c>
      <c r="GC348" s="222">
        <f t="shared" si="568"/>
        <v>0</v>
      </c>
      <c r="GD348" s="222">
        <f t="shared" si="569"/>
        <v>0</v>
      </c>
      <c r="GE348" s="222">
        <f t="shared" si="570"/>
        <v>0</v>
      </c>
      <c r="GF348" s="222">
        <f t="shared" si="571"/>
        <v>0</v>
      </c>
      <c r="GG348" s="398">
        <f t="shared" si="572"/>
        <v>0</v>
      </c>
      <c r="GH348" s="399">
        <f t="shared" si="573"/>
        <v>0</v>
      </c>
      <c r="GI348" s="398" t="str">
        <f t="shared" si="574"/>
        <v>Ca-Mg</v>
      </c>
      <c r="GJ348" s="398" t="str">
        <f t="shared" si="575"/>
        <v>HCO3</v>
      </c>
    </row>
    <row r="349" spans="1:195">
      <c r="A349" s="402">
        <f t="shared" si="500"/>
        <v>344</v>
      </c>
      <c r="B349" s="399" t="s">
        <v>110</v>
      </c>
      <c r="C349" s="398" t="s">
        <v>3035</v>
      </c>
      <c r="D349" s="79"/>
      <c r="E349" s="186" t="s">
        <v>1759</v>
      </c>
      <c r="F349" s="379">
        <v>3507205</v>
      </c>
      <c r="G349" s="379">
        <v>5664105</v>
      </c>
      <c r="H349" s="409">
        <f t="shared" si="501"/>
        <v>507127.68800000002</v>
      </c>
      <c r="I349" s="405">
        <f t="shared" si="502"/>
        <v>5662279.148</v>
      </c>
      <c r="J349" s="377">
        <v>300.8</v>
      </c>
      <c r="K349" s="377" t="s">
        <v>1356</v>
      </c>
      <c r="L349" s="115">
        <v>44.7</v>
      </c>
      <c r="M349" s="377">
        <v>7.5</v>
      </c>
      <c r="N349" s="400">
        <v>31.1</v>
      </c>
      <c r="O349" s="377">
        <v>299.05</v>
      </c>
      <c r="P349" s="377"/>
      <c r="Q349" s="399" t="s">
        <v>2845</v>
      </c>
      <c r="R349" s="64" t="s">
        <v>2898</v>
      </c>
      <c r="S349" s="64" t="s">
        <v>2663</v>
      </c>
      <c r="T349" s="499" t="str">
        <f t="shared" si="503"/>
        <v>-</v>
      </c>
      <c r="U349" s="499" t="str">
        <f t="shared" si="504"/>
        <v>M</v>
      </c>
      <c r="V349" s="499" t="str">
        <f t="shared" si="505"/>
        <v>-</v>
      </c>
      <c r="W349" s="499" t="str">
        <f t="shared" si="496"/>
        <v>A</v>
      </c>
      <c r="X349" s="529" t="str">
        <f t="shared" si="506"/>
        <v>Ca-Mg</v>
      </c>
      <c r="Y349" s="530" t="str">
        <f t="shared" si="507"/>
        <v>HCO3</v>
      </c>
      <c r="Z349" s="60" t="s">
        <v>1610</v>
      </c>
      <c r="AA349" s="84">
        <v>34142</v>
      </c>
      <c r="AB349" s="405">
        <v>2</v>
      </c>
      <c r="AC349" s="2" t="s">
        <v>375</v>
      </c>
      <c r="AD349" s="531" t="s">
        <v>3068</v>
      </c>
      <c r="AE349" s="80"/>
      <c r="AF349" s="379">
        <v>11.4</v>
      </c>
      <c r="AG349" s="377">
        <v>1320</v>
      </c>
      <c r="AH349" s="377">
        <v>5.9</v>
      </c>
      <c r="AI349" s="379">
        <v>393</v>
      </c>
      <c r="AJ349" s="377"/>
      <c r="AK349" s="377"/>
      <c r="AL349" s="377"/>
      <c r="AM349" s="379">
        <v>0.57999999999999996</v>
      </c>
      <c r="AN349" s="531"/>
      <c r="AO349" s="106"/>
      <c r="AP349" s="378"/>
      <c r="AQ349" s="531"/>
      <c r="AR349" s="532">
        <v>1430</v>
      </c>
      <c r="AS349" s="507">
        <v>1429.6350000000002</v>
      </c>
      <c r="AT349" s="510">
        <v>1.1332146496911222</v>
      </c>
      <c r="AU349" s="531">
        <v>37.5</v>
      </c>
      <c r="AV349" s="531">
        <v>92.3</v>
      </c>
      <c r="AW349" s="106">
        <v>183</v>
      </c>
      <c r="AX349" s="106">
        <v>18.399999999999999</v>
      </c>
      <c r="AY349" s="531">
        <v>54.8</v>
      </c>
      <c r="AZ349" s="107">
        <v>1030</v>
      </c>
      <c r="BA349" s="531"/>
      <c r="BB349" s="531">
        <v>4.1500000000000004</v>
      </c>
      <c r="BC349" s="531"/>
      <c r="BD349" s="531"/>
      <c r="BE349" s="108">
        <v>8.98</v>
      </c>
      <c r="BF349" s="108">
        <v>0.505</v>
      </c>
      <c r="BG349" s="531"/>
      <c r="BH349" s="531"/>
      <c r="BI349" s="531"/>
      <c r="BJ349" s="531">
        <v>0</v>
      </c>
      <c r="BK349" s="531"/>
      <c r="BL349" s="106"/>
      <c r="BM349" s="531"/>
      <c r="BN349" s="107"/>
      <c r="BO349" s="114"/>
      <c r="BP349" s="114"/>
      <c r="BQ349" s="114"/>
      <c r="BR349" s="114"/>
      <c r="BS349" s="114"/>
      <c r="BT349" s="114"/>
      <c r="BU349" s="114"/>
      <c r="BV349" s="114"/>
      <c r="BW349" s="114"/>
      <c r="BX349" s="114"/>
      <c r="BY349" s="114"/>
      <c r="BZ349" s="114"/>
      <c r="CA349" s="114"/>
      <c r="CB349" s="114"/>
      <c r="CC349" s="114"/>
      <c r="CD349" s="114"/>
      <c r="CE349" s="114"/>
      <c r="CF349" s="247"/>
      <c r="CG349" s="114"/>
      <c r="CH349" s="114"/>
      <c r="CI349" s="114"/>
      <c r="CJ349" s="114"/>
      <c r="CK349" s="114"/>
      <c r="CL349" s="137"/>
      <c r="CM349" s="114"/>
      <c r="CN349" s="147">
        <v>3030</v>
      </c>
      <c r="CO349" s="149"/>
      <c r="CP349" s="399"/>
      <c r="CR349" s="399"/>
      <c r="CS349" s="399"/>
      <c r="CT349" s="399"/>
      <c r="CU349" s="399"/>
      <c r="CV349" s="399"/>
      <c r="CW349" s="399"/>
      <c r="CX349" s="399"/>
      <c r="CY349" s="399"/>
      <c r="CZ349" s="399"/>
      <c r="DB349" s="241"/>
      <c r="DC349" s="241"/>
      <c r="DD349" s="241"/>
      <c r="DE349" s="241"/>
      <c r="DF349" s="241"/>
      <c r="DG349" s="241"/>
      <c r="DH349" s="241"/>
      <c r="DI349" s="241"/>
      <c r="DJ349" s="241"/>
      <c r="DK349" s="244"/>
      <c r="DL349" s="244"/>
      <c r="DM349" s="244"/>
      <c r="DN349" s="241"/>
      <c r="DO349" s="241"/>
      <c r="DP349" s="241"/>
      <c r="DQ349" s="241"/>
      <c r="DR349" s="241"/>
      <c r="DS349" s="472"/>
      <c r="DT349" s="402">
        <f t="shared" si="508"/>
        <v>0</v>
      </c>
      <c r="DU349" s="100">
        <f t="shared" si="509"/>
        <v>0</v>
      </c>
      <c r="DV349" s="100">
        <f t="shared" si="510"/>
        <v>1</v>
      </c>
      <c r="DW349" s="100">
        <f t="shared" si="511"/>
        <v>0</v>
      </c>
      <c r="DX349" s="100">
        <f t="shared" si="512"/>
        <v>0</v>
      </c>
      <c r="DY349" s="229">
        <f t="shared" si="513"/>
        <v>0</v>
      </c>
      <c r="DZ349" s="100">
        <f t="shared" si="514"/>
        <v>1</v>
      </c>
      <c r="EA349" s="400">
        <f t="shared" si="515"/>
        <v>0</v>
      </c>
      <c r="EB349" s="402">
        <f t="shared" si="516"/>
        <v>0</v>
      </c>
      <c r="EC349" s="19">
        <f t="shared" si="517"/>
        <v>0</v>
      </c>
      <c r="ED349" s="19">
        <f t="shared" si="518"/>
        <v>1</v>
      </c>
      <c r="EE349" s="19">
        <f t="shared" si="519"/>
        <v>0</v>
      </c>
      <c r="EF349" s="402">
        <f t="shared" si="520"/>
        <v>0</v>
      </c>
      <c r="EG349" s="400">
        <f t="shared" si="521"/>
        <v>0</v>
      </c>
      <c r="EH349" s="400">
        <f t="shared" si="522"/>
        <v>1</v>
      </c>
      <c r="EI349" s="402">
        <f t="shared" si="523"/>
        <v>0</v>
      </c>
      <c r="EJ349" s="229">
        <f t="shared" si="524"/>
        <v>2</v>
      </c>
      <c r="EK349" s="398">
        <f t="shared" si="525"/>
        <v>37.5</v>
      </c>
      <c r="EL349" s="398">
        <f t="shared" si="526"/>
        <v>4.1500000000000004</v>
      </c>
      <c r="EM349" s="398">
        <f t="shared" si="527"/>
        <v>92.3</v>
      </c>
      <c r="EN349" s="398">
        <f t="shared" si="528"/>
        <v>183</v>
      </c>
      <c r="EO349" s="398">
        <f t="shared" si="529"/>
        <v>0.505</v>
      </c>
      <c r="EP349" s="398">
        <f t="shared" si="530"/>
        <v>8.98</v>
      </c>
      <c r="EQ349" s="398">
        <f t="shared" si="531"/>
        <v>1030</v>
      </c>
      <c r="ER349" s="398" t="str">
        <f t="shared" si="532"/>
        <v/>
      </c>
      <c r="ES349" s="398">
        <f t="shared" si="533"/>
        <v>0</v>
      </c>
      <c r="ET349" s="398">
        <f t="shared" si="534"/>
        <v>54.8</v>
      </c>
      <c r="EU349" s="172">
        <f t="shared" si="535"/>
        <v>18.399999999999999</v>
      </c>
      <c r="EV349" s="57">
        <f t="shared" si="536"/>
        <v>1.6311581657952656</v>
      </c>
      <c r="EW349" s="57">
        <f t="shared" si="537"/>
        <v>0.1061381074168798</v>
      </c>
      <c r="EX349" s="57">
        <f t="shared" si="538"/>
        <v>7.5951450318864433</v>
      </c>
      <c r="EY349" s="57">
        <f t="shared" si="539"/>
        <v>9.1321922251609351</v>
      </c>
      <c r="EZ349" s="57">
        <f t="shared" si="540"/>
        <v>1.8415534688668064E-2</v>
      </c>
      <c r="FA349" s="57">
        <f t="shared" si="541"/>
        <v>0.48240666129465487</v>
      </c>
      <c r="FB349" s="57">
        <f t="shared" si="542"/>
        <v>16.880513823174159</v>
      </c>
      <c r="FC349" s="57" t="str">
        <f t="shared" si="543"/>
        <v/>
      </c>
      <c r="FD349" s="57">
        <f t="shared" si="544"/>
        <v>0</v>
      </c>
      <c r="FE349" s="57">
        <f t="shared" si="545"/>
        <v>1.1409226899958984</v>
      </c>
      <c r="FF349" s="56">
        <f t="shared" si="546"/>
        <v>0.51899698191972454</v>
      </c>
      <c r="FG349" s="59">
        <f t="shared" si="547"/>
        <v>8.6006800434444717</v>
      </c>
      <c r="FH349" s="59">
        <f t="shared" si="548"/>
        <v>0.55963910885629053</v>
      </c>
      <c r="FI349" s="59">
        <f t="shared" si="549"/>
        <v>40.0472582442451</v>
      </c>
      <c r="FJ349" s="59">
        <f t="shared" si="550"/>
        <v>48.15171518670418</v>
      </c>
      <c r="FK349" s="59">
        <f t="shared" si="551"/>
        <v>9.7100406942429301E-2</v>
      </c>
      <c r="FL349" s="59">
        <f t="shared" si="552"/>
        <v>2.5436070098075207</v>
      </c>
      <c r="FM349" s="59">
        <f t="shared" si="553"/>
        <v>91.047028795981305</v>
      </c>
      <c r="FN349" s="59" t="str">
        <f t="shared" si="554"/>
        <v/>
      </c>
      <c r="FO349" s="59">
        <f t="shared" si="555"/>
        <v>0</v>
      </c>
      <c r="FP349" s="59">
        <f t="shared" si="556"/>
        <v>6.1537001834291445</v>
      </c>
      <c r="FQ349" s="66">
        <f t="shared" si="557"/>
        <v>2.799271020589539</v>
      </c>
      <c r="FR349" s="331">
        <f t="shared" si="497"/>
        <v>1.1332146496911222</v>
      </c>
      <c r="FS349" s="331">
        <f t="shared" si="558"/>
        <v>1.1332146496911222</v>
      </c>
      <c r="FT349" s="400">
        <f t="shared" si="559"/>
        <v>0</v>
      </c>
      <c r="FU349" s="400">
        <f t="shared" si="560"/>
        <v>1</v>
      </c>
      <c r="FV349" s="400">
        <f t="shared" si="561"/>
        <v>0</v>
      </c>
      <c r="FW349" s="402">
        <f t="shared" si="562"/>
        <v>0</v>
      </c>
      <c r="FX349" s="222">
        <f t="shared" si="563"/>
        <v>0</v>
      </c>
      <c r="FY349" s="222">
        <f t="shared" si="564"/>
        <v>48.15171518670418</v>
      </c>
      <c r="FZ349" s="222">
        <f t="shared" si="565"/>
        <v>40.0472582442451</v>
      </c>
      <c r="GA349" s="221">
        <f t="shared" si="566"/>
        <v>0</v>
      </c>
      <c r="GB349" s="222">
        <f t="shared" si="567"/>
        <v>91.047028795981305</v>
      </c>
      <c r="GC349" s="222">
        <f t="shared" si="568"/>
        <v>0</v>
      </c>
      <c r="GD349" s="222">
        <f t="shared" si="569"/>
        <v>0</v>
      </c>
      <c r="GE349" s="222">
        <f t="shared" si="570"/>
        <v>0</v>
      </c>
      <c r="GF349" s="222">
        <f t="shared" si="571"/>
        <v>0</v>
      </c>
      <c r="GG349" s="398">
        <f t="shared" si="572"/>
        <v>0</v>
      </c>
      <c r="GH349" s="399">
        <f t="shared" si="573"/>
        <v>0</v>
      </c>
      <c r="GI349" s="398" t="str">
        <f t="shared" si="574"/>
        <v>Ca-Mg</v>
      </c>
      <c r="GJ349" s="398" t="str">
        <f t="shared" si="575"/>
        <v>HCO3</v>
      </c>
    </row>
    <row r="350" spans="1:195">
      <c r="A350" s="402">
        <f t="shared" si="500"/>
        <v>345</v>
      </c>
      <c r="B350" s="381" t="s">
        <v>110</v>
      </c>
      <c r="C350" s="116" t="s">
        <v>262</v>
      </c>
      <c r="D350" s="116" t="s">
        <v>173</v>
      </c>
      <c r="E350" s="116" t="s">
        <v>1761</v>
      </c>
      <c r="F350" s="400">
        <v>3508100</v>
      </c>
      <c r="G350" s="400">
        <v>5662810</v>
      </c>
      <c r="H350" s="409">
        <f t="shared" ref="H350:H413" si="576">(MOD(F350,1000000)*0.9996)+125.57</f>
        <v>508022.33</v>
      </c>
      <c r="I350" s="405">
        <f t="shared" ref="I350:I413" si="577">G350*0.9996+439.79</f>
        <v>5660984.6660000002</v>
      </c>
      <c r="J350" s="377">
        <v>271.39999999999998</v>
      </c>
      <c r="K350" s="377" t="s">
        <v>1355</v>
      </c>
      <c r="L350" s="171">
        <v>73.400000000000006</v>
      </c>
      <c r="M350" s="19">
        <v>0</v>
      </c>
      <c r="N350" s="408">
        <v>50</v>
      </c>
      <c r="O350" s="19">
        <v>271.37</v>
      </c>
      <c r="Q350" s="399" t="s">
        <v>1374</v>
      </c>
      <c r="R350" s="65" t="s">
        <v>2895</v>
      </c>
      <c r="S350" s="64" t="s">
        <v>2656</v>
      </c>
      <c r="T350" s="499" t="str">
        <f t="shared" ref="T350:T413" si="578">IF(EA350=1,"T","-")</f>
        <v>-</v>
      </c>
      <c r="U350" s="499" t="str">
        <f t="shared" ref="U350:U413" si="579">IF(ED350=1,"M","-")</f>
        <v>M</v>
      </c>
      <c r="V350" s="499" t="str">
        <f t="shared" ref="V350:V413" si="580">IF(EE350=1,"B","-")</f>
        <v>-</v>
      </c>
      <c r="W350" s="499" t="str">
        <f t="shared" si="496"/>
        <v>A</v>
      </c>
      <c r="X350" s="529" t="str">
        <f t="shared" ref="X350:X361" si="581">GI350</f>
        <v>Na-Mg-Ca</v>
      </c>
      <c r="Y350" s="530" t="str">
        <f t="shared" ref="Y350:Y361" si="582">GJ350</f>
        <v>HCO3-Cl</v>
      </c>
      <c r="Z350" s="60" t="s">
        <v>1762</v>
      </c>
      <c r="AA350" s="51">
        <v>21121</v>
      </c>
      <c r="AB350" s="405">
        <v>1</v>
      </c>
      <c r="AC350" s="117" t="s">
        <v>412</v>
      </c>
      <c r="AD350" s="380" t="s">
        <v>3009</v>
      </c>
      <c r="AE350" s="404"/>
      <c r="AF350" s="236">
        <v>11.8</v>
      </c>
      <c r="AG350" s="377"/>
      <c r="AH350" s="377"/>
      <c r="AI350" s="379"/>
      <c r="AJ350" s="377"/>
      <c r="AK350" s="377"/>
      <c r="AL350" s="377"/>
      <c r="AM350" s="392">
        <v>0.5</v>
      </c>
      <c r="AN350" s="117"/>
      <c r="AO350" s="116"/>
      <c r="AP350" s="378"/>
      <c r="AQ350" s="117"/>
      <c r="AR350" s="384">
        <v>4939</v>
      </c>
      <c r="AS350" s="507">
        <f t="shared" ref="AS350:AS381" si="583">SUM(AU350:BN350)+SUM(BO350:CL350)/1000</f>
        <v>4888.9990999999982</v>
      </c>
      <c r="AT350" s="509">
        <f t="shared" ref="AT350:AT381" si="584">FR350</f>
        <v>4.6201071150336294E-3</v>
      </c>
      <c r="AU350" s="117">
        <v>653.1</v>
      </c>
      <c r="AV350" s="117">
        <v>238.7</v>
      </c>
      <c r="AW350" s="116">
        <v>345.9</v>
      </c>
      <c r="AX350" s="381">
        <v>602.79999999999995</v>
      </c>
      <c r="AY350" s="117">
        <v>25.05</v>
      </c>
      <c r="AZ350" s="118">
        <v>2956</v>
      </c>
      <c r="BA350" s="117">
        <v>0.56000000000000005</v>
      </c>
      <c r="BB350" s="117">
        <v>15.98</v>
      </c>
      <c r="BC350" s="117">
        <v>1.18</v>
      </c>
      <c r="BD350" s="117">
        <v>0.2</v>
      </c>
      <c r="BE350" s="117">
        <v>6.61</v>
      </c>
      <c r="BF350" s="117">
        <v>0.41</v>
      </c>
      <c r="BG350" s="117"/>
      <c r="BH350" s="381">
        <v>0.28499999999999998</v>
      </c>
      <c r="BI350" s="381">
        <v>1.2999999999999999E-2</v>
      </c>
      <c r="BJ350" s="381">
        <v>7.1</v>
      </c>
      <c r="BK350" s="117"/>
      <c r="BL350" s="116"/>
      <c r="BM350" s="381">
        <v>32.69</v>
      </c>
      <c r="BN350" s="118">
        <v>1.78</v>
      </c>
      <c r="BO350" s="114"/>
      <c r="BP350" s="145">
        <v>150</v>
      </c>
      <c r="BQ350" s="114"/>
      <c r="BR350" s="114">
        <v>481</v>
      </c>
      <c r="BS350" s="114">
        <v>1.9</v>
      </c>
      <c r="BT350" s="114"/>
      <c r="BU350" s="114"/>
      <c r="BV350" s="114"/>
      <c r="BW350" s="114"/>
      <c r="BX350" s="114">
        <v>6.2</v>
      </c>
      <c r="BY350" s="114"/>
      <c r="BZ350" s="114"/>
      <c r="CA350" s="114"/>
      <c r="CB350" s="114"/>
      <c r="CC350" s="114"/>
      <c r="CD350" s="114"/>
      <c r="CE350" s="114"/>
      <c r="CF350" s="247"/>
      <c r="CG350" s="114"/>
      <c r="CH350" s="114">
        <v>2</v>
      </c>
      <c r="CI350" s="114"/>
      <c r="CJ350" s="114"/>
      <c r="CK350" s="114"/>
      <c r="CL350" s="137"/>
      <c r="CM350" s="114"/>
      <c r="CN350" s="114">
        <v>2115</v>
      </c>
      <c r="CO350" s="247"/>
      <c r="CP350" s="117"/>
      <c r="CQ350" s="118"/>
      <c r="CR350" s="117"/>
      <c r="CS350" s="117"/>
      <c r="CT350" s="117"/>
      <c r="CU350" s="117"/>
      <c r="CV350" s="117"/>
      <c r="CW350" s="117"/>
      <c r="CX350" s="117"/>
      <c r="CY350" s="117"/>
      <c r="CZ350" s="117"/>
      <c r="DA350" s="118"/>
      <c r="DB350" s="111"/>
      <c r="DC350" s="111"/>
      <c r="DD350" s="121"/>
      <c r="DE350" s="111"/>
      <c r="DF350" s="111"/>
      <c r="DG350" s="111"/>
      <c r="DH350" s="111">
        <v>-9.9</v>
      </c>
      <c r="DI350" s="111"/>
      <c r="DJ350" s="111"/>
      <c r="DK350" s="244"/>
      <c r="DL350" s="244"/>
      <c r="DM350" s="244"/>
      <c r="DN350" s="111"/>
      <c r="DO350" s="121"/>
      <c r="DP350" s="244"/>
      <c r="DQ350" s="241"/>
      <c r="DR350" s="244"/>
      <c r="DS350" s="472"/>
      <c r="DT350" s="402">
        <f t="shared" ref="DT350:DT413" si="585">IF(AB350=1,1,0)</f>
        <v>1</v>
      </c>
      <c r="DU350" s="100">
        <f t="shared" ref="DU350:DU413" si="586">IF(L350&lt;10,1,IF(L350=10,1,0))</f>
        <v>0</v>
      </c>
      <c r="DV350" s="100">
        <f t="shared" ref="DV350:DV413" si="587">IF(DU350=1,0,IF(L350&lt;100,1,IF(L350=100,1,0)))</f>
        <v>1</v>
      </c>
      <c r="DW350" s="100">
        <f t="shared" ref="DW350:DW413" si="588">IF(DU350+DV350=1,0,IF(L350&lt;400,1,IF(L350=400,1,0)))</f>
        <v>0</v>
      </c>
      <c r="DX350" s="100">
        <f t="shared" ref="DX350:DX413" si="589">IF(DU350+DV350+DW350=1,0,IF(L350&lt;10000,1,0))</f>
        <v>0</v>
      </c>
      <c r="DY350" s="229">
        <f t="shared" ref="DY350:DY413" si="590">IF(DU350+DV350+DW350+DX350=1,0,1)</f>
        <v>0</v>
      </c>
      <c r="DZ350" s="100">
        <f t="shared" ref="DZ350:DZ413" si="591">IF(AF350&lt;20,1,IF(AF350=20,1,0))</f>
        <v>1</v>
      </c>
      <c r="EA350" s="400">
        <f t="shared" ref="EA350:EA413" si="592">IF(DZ350=1,0,IF(AF350&lt;100,1,0))</f>
        <v>0</v>
      </c>
      <c r="EB350" s="402">
        <f t="shared" ref="EB350:EB413" si="593">IF(DZ350+EA350=1,0,1)</f>
        <v>0</v>
      </c>
      <c r="EC350" s="19">
        <f t="shared" ref="EC350:EC413" si="594">IF(EE350+ED350=1,0,IF(AS350&gt;0,1,0))</f>
        <v>0</v>
      </c>
      <c r="ED350" s="19">
        <f t="shared" ref="ED350:ED413" si="595">IF(EE350=1,0,IF(AS350&gt;1000,1,IF(AS350=1000,1,0)))</f>
        <v>1</v>
      </c>
      <c r="EE350" s="19">
        <f t="shared" ref="EE350:EE413" si="596">IF(AU350+AX350&gt;14000,1,IF(AU350+AX350=14000,1,0))</f>
        <v>0</v>
      </c>
      <c r="EF350" s="402">
        <f t="shared" ref="EF350:EF413" si="597">IF(EE350+ED350+EC350=1,0,1)</f>
        <v>0</v>
      </c>
      <c r="EG350" s="400">
        <f t="shared" ref="EG350:EG413" si="598">IF(CN350&lt;1000,1,0)</f>
        <v>0</v>
      </c>
      <c r="EH350" s="400">
        <f t="shared" ref="EH350:EH413" si="599">IF(EG350=1,0,IF(CN350&lt;100000,1,0))</f>
        <v>1</v>
      </c>
      <c r="EI350" s="402">
        <f t="shared" ref="EI350:EI413" si="600">IF(EG350+EH350=1,0,1)</f>
        <v>0</v>
      </c>
      <c r="EJ350" s="229">
        <f t="shared" ref="EJ350:EJ413" si="601">SUM(DW350:DX350,EA350,EE350,ED350,EH350)</f>
        <v>2</v>
      </c>
      <c r="EK350" s="398">
        <f t="shared" ref="EK350:EK413" si="602">IF(ISNUMBER(AU350),AU350,"")</f>
        <v>653.1</v>
      </c>
      <c r="EL350" s="398">
        <f t="shared" ref="EL350:EL413" si="603">IF(ISNUMBER(BB350),BB350,"")</f>
        <v>15.98</v>
      </c>
      <c r="EM350" s="398">
        <f t="shared" ref="EM350:EM413" si="604">IF(ISNUMBER(AV350),AV350,"")</f>
        <v>238.7</v>
      </c>
      <c r="EN350" s="398">
        <f t="shared" ref="EN350:EN413" si="605">IF(ISNUMBER(AW350),AW350,"")</f>
        <v>345.9</v>
      </c>
      <c r="EO350" s="398">
        <f t="shared" ref="EO350:EO413" si="606">IF(ISNUMBER(BF350),BF350,"")</f>
        <v>0.41</v>
      </c>
      <c r="EP350" s="398">
        <f t="shared" ref="EP350:EP413" si="607">IF(ISNUMBER(BE350),BE350,"")</f>
        <v>6.61</v>
      </c>
      <c r="EQ350" s="398">
        <f t="shared" ref="EQ350:EQ413" si="608">IF(ISNUMBER(AZ350),AZ350,"")</f>
        <v>2956</v>
      </c>
      <c r="ER350" s="398" t="str">
        <f t="shared" ref="ER350:ER413" si="609">IF(ISNUMBER(BL350),BL350,"")</f>
        <v/>
      </c>
      <c r="ES350" s="398">
        <f t="shared" ref="ES350:ES413" si="610">IF(ISNUMBER(BJ350),BJ350,"")</f>
        <v>7.1</v>
      </c>
      <c r="ET350" s="398">
        <f t="shared" ref="ET350:ET413" si="611">IF(ISNUMBER(AY350),AY350,"")</f>
        <v>25.05</v>
      </c>
      <c r="EU350" s="172">
        <f t="shared" ref="EU350:EU413" si="612">IF(ISNUMBER(AX350),AX350,"")</f>
        <v>602.79999999999995</v>
      </c>
      <c r="EV350" s="57">
        <f t="shared" ref="EV350:EV413" si="613">IF(ISNUMBER(EK350),EK350*EV$4,"")</f>
        <v>28.408250615490349</v>
      </c>
      <c r="EW350" s="57">
        <f t="shared" ref="EW350:EW413" si="614">IF(ISNUMBER(EL350),EL350*EW$4,"")</f>
        <v>0.40869565217391307</v>
      </c>
      <c r="EX350" s="57">
        <f t="shared" ref="EX350:EX413" si="615">IF(ISNUMBER(EM350),EM350*EX$4,"")</f>
        <v>19.642048961119112</v>
      </c>
      <c r="EY350" s="57">
        <f t="shared" ref="EY350:EY413" si="616">IF(ISNUMBER(EN350),EN350*EY$4,"")</f>
        <v>17.261340386246815</v>
      </c>
      <c r="EZ350" s="57">
        <f t="shared" ref="EZ350:EZ413" si="617">IF(ISNUMBER(EO350),EO350*EZ$4,"")</f>
        <v>1.4951226182879021E-2</v>
      </c>
      <c r="FA350" s="57">
        <f t="shared" ref="FA350:FA413" si="618">IF(ISNUMBER(EP350),EP350*FA$4,"")</f>
        <v>0.35508998119795865</v>
      </c>
      <c r="FB350" s="57">
        <f t="shared" ref="FB350:FB413" si="619">IF(ISNUMBER(EQ350),EQ350*FB$4,"")</f>
        <v>48.445435787672636</v>
      </c>
      <c r="FC350" s="57" t="str">
        <f t="shared" ref="FC350:FC413" si="620">IF(ISNUMBER(ER350),ER350*FC$4,"")</f>
        <v/>
      </c>
      <c r="FD350" s="57">
        <f t="shared" ref="FD350:FD413" si="621">IF(ISNUMBER(ES350),ES350*FD$4,"")</f>
        <v>0.11450707927921824</v>
      </c>
      <c r="FE350" s="57">
        <f t="shared" ref="FE350:FE413" si="622">IF(ISNUMBER(ET350),ET350*FE$4,"")</f>
        <v>0.52153491577367261</v>
      </c>
      <c r="FF350" s="56">
        <f t="shared" ref="FF350:FF413" si="623">IF(ISNUMBER(EU350),EU350*FF$4,"")</f>
        <v>17.002792429413585</v>
      </c>
      <c r="FG350" s="59">
        <f t="shared" ref="FG350:FG413" si="624">IF(ISNUMBER(EV350),EV350/SUM($EV350:$FA350)*100,"")</f>
        <v>42.983944079824347</v>
      </c>
      <c r="FH350" s="59">
        <f t="shared" ref="FH350:FH413" si="625">IF(ISNUMBER(EW350),EW350/SUM($EV350:$FA350)*100,"")</f>
        <v>0.61838904818488749</v>
      </c>
      <c r="FI350" s="59">
        <f t="shared" ref="FI350:FI413" si="626">IF(ISNUMBER(EX350),EX350/SUM($EV350:$FA350)*100,"")</f>
        <v>29.71998330997344</v>
      </c>
      <c r="FJ350" s="59">
        <f t="shared" ref="FJ350:FJ413" si="627">IF(ISNUMBER(EY350),EY350/SUM($EV350:$FA350)*100,"")</f>
        <v>26.117781765156391</v>
      </c>
      <c r="FK350" s="59">
        <f t="shared" ref="FK350:FK413" si="628">IF(ISNUMBER(EZ350),EZ350/SUM($EV350:$FA350)*100,"")</f>
        <v>2.26223951227482E-2</v>
      </c>
      <c r="FL350" s="59">
        <f t="shared" ref="FL350:FL413" si="629">IF(ISNUMBER(FA350),FA350/SUM($EV350:$FA350)*100,"")</f>
        <v>0.5372794017381799</v>
      </c>
      <c r="FM350" s="59">
        <f t="shared" ref="FM350:FM413" si="630">IF(ISNUMBER(FB350),FB350/SUM($FB350:$FF350)*100,"")</f>
        <v>73.308573480733727</v>
      </c>
      <c r="FN350" s="59" t="str">
        <f t="shared" ref="FN350:FN413" si="631">IF(ISNUMBER(FC350),FC350/SUM($FB350:$FF350)*100,"")</f>
        <v/>
      </c>
      <c r="FO350" s="59">
        <f t="shared" ref="FO350:FO413" si="632">IF(ISNUMBER(FD350),FD350/SUM($FB350:$FF350)*100,"")</f>
        <v>0.17327433428807734</v>
      </c>
      <c r="FP350" s="59">
        <f t="shared" ref="FP350:FP413" si="633">IF(ISNUMBER(FE350),FE350/SUM($FB350:$FF350)*100,"")</f>
        <v>0.78919675453701399</v>
      </c>
      <c r="FQ350" s="66">
        <f t="shared" ref="FQ350:FQ413" si="634">IF(ISNUMBER(FF350),FF350/SUM($FB350:$FF350)*100,"")</f>
        <v>25.728955430441168</v>
      </c>
      <c r="FR350" s="331">
        <f t="shared" si="497"/>
        <v>4.6201071150336294E-3</v>
      </c>
      <c r="FS350" s="331">
        <f t="shared" ref="FS350:FS413" si="635">ABS(AT350)</f>
        <v>4.6201071150336294E-3</v>
      </c>
      <c r="FT350" s="400">
        <f t="shared" ref="FT350:FT413" si="636">IF(FS350=0,1,0)</f>
        <v>0</v>
      </c>
      <c r="FU350" s="400">
        <f t="shared" ref="FU350:FU413" si="637">IF(FT350=1,0,IF(FS350&lt;5,1,0))</f>
        <v>1</v>
      </c>
      <c r="FV350" s="400">
        <f t="shared" ref="FV350:FV413" si="638">IF(FT350+FU350=1,0,IF(FS350&lt;10,1,0))</f>
        <v>0</v>
      </c>
      <c r="FW350" s="402">
        <f t="shared" ref="FW350:FW413" si="639">IF(FT350+FU350+FV350=1,0,1)</f>
        <v>0</v>
      </c>
      <c r="FX350" s="222">
        <f t="shared" ref="FX350:FX413" si="640">IF(ISNUMBER(FG350),IF(FG350&gt;20,FG350,0),0)</f>
        <v>42.983944079824347</v>
      </c>
      <c r="FY350" s="222">
        <f t="shared" ref="FY350:FY413" si="641">IF(ISNUMBER(FJ350),IF(FJ350&gt;20,FJ350,0),0)</f>
        <v>26.117781765156391</v>
      </c>
      <c r="FZ350" s="222">
        <f t="shared" ref="FZ350:FZ413" si="642">IF(ISNUMBER(FI350),IF(FI350&gt;20,FI350,0),0)</f>
        <v>29.71998330997344</v>
      </c>
      <c r="GA350" s="221">
        <f t="shared" ref="GA350:GA413" si="643">IF(ISNUMBER(FQ350),IF(FQ350&gt;20,FQ350,0),0)</f>
        <v>25.728955430441168</v>
      </c>
      <c r="GB350" s="222">
        <f t="shared" ref="GB350:GB413" si="644">IF(ISNUMBER(FM350),IF(FM350&gt;20,FM350,0),0)</f>
        <v>73.308573480733727</v>
      </c>
      <c r="GC350" s="222">
        <f t="shared" ref="GC350:GC413" si="645">IF(ISNUMBER(FP350),IF(FP350&gt;20,FP350,0),0)</f>
        <v>0</v>
      </c>
      <c r="GD350" s="222">
        <f t="shared" ref="GD350:GD413" si="646">IF(ISNUMBER(FH350),IF(FH350&gt;20,FH350,0),0)</f>
        <v>0</v>
      </c>
      <c r="GE350" s="222">
        <f t="shared" ref="GE350:GE413" si="647">IF(ISNUMBER(FL350),IF(FL350&gt;20,FL350,0),0)</f>
        <v>0</v>
      </c>
      <c r="GF350" s="222">
        <f t="shared" ref="GF350:GF413" si="648">IF(ISNUMBER(FK350),IF(FK350&gt;20,FK350,0),0)</f>
        <v>0</v>
      </c>
      <c r="GG350" s="398">
        <f t="shared" ref="GG350:GG413" si="649">IF(GD350&gt;20,GD350,IF(GE350&gt;20,GE350,IF(GF350&gt;20,GF350,0)))</f>
        <v>0</v>
      </c>
      <c r="GH350" s="399">
        <f t="shared" ref="GH350:GH413" si="650">IF(ISNUMBER(FO350),IF(FO350&gt;20,FO350,0),0)</f>
        <v>0</v>
      </c>
      <c r="GI350" s="398" t="str">
        <f t="shared" ref="GI350:GI413" si="651">IF(ISNUMBER(FR350),IF(GG350&gt;0,"K/Fe/Mn",IF(FY350+FZ350=0,"Na",IF(FX350+FZ350=0,"Ca",IF(FX350+FY350=0,"Mg",IF(FZ350=0,IF(FX350&gt;FY350,"Na-Ca","Ca-Na"),IF(FY350=0,IF(FX350&gt;FZ350,"Na-Mg","Mg-Na"),IF(FX350=0,IF(FY350&gt;FZ350,"Ca-Mg","Mg-Ca"),IF(FX350&gt;FY350,IF(FX350&gt;FZ350,IF(FY350&gt;FZ350,"Na-Ca-Mg","Na-Mg-Ca"),"Mg-Na-Ca"),IF(FY350&gt;FX350,IF(FY350&gt;FZ350,IF(FX350&gt;FZ350,"Ca-Na-Mg","Ca-Mg-Na"),"Mg-Ca-Na"),"x"))))))))),"")</f>
        <v>Na-Mg-Ca</v>
      </c>
      <c r="GJ350" s="398" t="str">
        <f t="shared" ref="GJ350:GJ413" si="652">IF(ISNUMBER(FR350),IF(GH350&gt;0,"NO3",IF(GB350+GC350=0,"Cl",IF(GA350+GC350=0,"HCO3",IF(GA350+GB350=0,"SO4",IF(GC350=0,IF(GA350&gt;GB350,"Cl-HCO3","HCO3-Cl"),IF(GB350=0,IF(GA350&gt;GC350,"Cl-SO4","SO4-Cl"),IF(GA350=0,IF(GB350&gt;GC350,"HCO3-SO4","SO4-HCO3"),IF(GA350&gt;GB350,IF(GA350&gt;GC350,IF(GB350&gt;GC350,"Cl-HCO3-SO4","Cl-SO4-HCO3"),"SO4-Cl-HCO3"),IF(GB350&gt;GA350,IF(GB350&gt;GC350,IF(GA350&gt;GC350,"HCO3-Cl-SO4","HCO3-SO4-Cl"),"SO4-HCO3-Cl"),"x"))))))))),"")</f>
        <v>HCO3-Cl</v>
      </c>
      <c r="GK350" s="69"/>
      <c r="GL350" s="69"/>
      <c r="GM350" s="69"/>
    </row>
    <row r="351" spans="1:195" ht="14.25">
      <c r="A351" s="402">
        <f t="shared" si="500"/>
        <v>346</v>
      </c>
      <c r="B351" s="399" t="s">
        <v>110</v>
      </c>
      <c r="C351" s="2" t="s">
        <v>262</v>
      </c>
      <c r="D351" s="116" t="s">
        <v>173</v>
      </c>
      <c r="E351" s="116"/>
      <c r="F351" s="400">
        <v>3508100</v>
      </c>
      <c r="G351" s="400">
        <v>5662810</v>
      </c>
      <c r="H351" s="409">
        <f t="shared" si="576"/>
        <v>508022.33</v>
      </c>
      <c r="I351" s="405">
        <f t="shared" si="577"/>
        <v>5660984.6660000002</v>
      </c>
      <c r="J351" s="377">
        <v>271.39999999999998</v>
      </c>
      <c r="K351" s="377" t="s">
        <v>1355</v>
      </c>
      <c r="L351" s="19">
        <v>73.400000000000006</v>
      </c>
      <c r="Q351" s="399" t="s">
        <v>1374</v>
      </c>
      <c r="R351" s="65" t="s">
        <v>2895</v>
      </c>
      <c r="S351" s="64" t="s">
        <v>2656</v>
      </c>
      <c r="T351" s="499" t="str">
        <f t="shared" si="578"/>
        <v>-</v>
      </c>
      <c r="U351" s="499" t="str">
        <f t="shared" si="579"/>
        <v>M</v>
      </c>
      <c r="V351" s="499" t="str">
        <f t="shared" si="580"/>
        <v>-</v>
      </c>
      <c r="W351" s="499" t="str">
        <f t="shared" si="496"/>
        <v>A</v>
      </c>
      <c r="X351" s="529" t="str">
        <f t="shared" si="581"/>
        <v>Na-Mg-Ca</v>
      </c>
      <c r="Y351" s="530" t="str">
        <f t="shared" si="582"/>
        <v>HCO3-Cl</v>
      </c>
      <c r="Z351" s="60" t="s">
        <v>1762</v>
      </c>
      <c r="AA351" s="51">
        <v>26399</v>
      </c>
      <c r="AB351" s="100">
        <v>2</v>
      </c>
      <c r="AD351" s="398" t="s">
        <v>1763</v>
      </c>
      <c r="AF351" s="391">
        <v>11.9</v>
      </c>
      <c r="AI351" s="554"/>
      <c r="AR351" s="69">
        <v>4980</v>
      </c>
      <c r="AS351" s="507">
        <f t="shared" si="583"/>
        <v>4954.3</v>
      </c>
      <c r="AT351" s="509">
        <f t="shared" si="584"/>
        <v>-0.26589014059568111</v>
      </c>
      <c r="AU351" s="398">
        <v>671.8</v>
      </c>
      <c r="AV351" s="398">
        <v>253.8</v>
      </c>
      <c r="AW351" s="399">
        <v>346.3</v>
      </c>
      <c r="AX351" s="398">
        <v>616</v>
      </c>
      <c r="AY351" s="398">
        <v>26.4</v>
      </c>
      <c r="AZ351" s="172">
        <v>3040</v>
      </c>
      <c r="BO351" s="138"/>
      <c r="BP351" s="555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49"/>
      <c r="CG351" s="138"/>
      <c r="CH351" s="138"/>
      <c r="CI351" s="138"/>
      <c r="CJ351" s="138"/>
      <c r="CK351" s="138"/>
      <c r="CL351" s="139"/>
      <c r="CM351" s="138"/>
      <c r="CN351" s="138">
        <v>1934</v>
      </c>
      <c r="CO351" s="149"/>
      <c r="DB351" s="241"/>
      <c r="DC351" s="241"/>
      <c r="DD351" s="241"/>
      <c r="DE351" s="241"/>
      <c r="DF351" s="241"/>
      <c r="DG351" s="241"/>
      <c r="DH351" s="241"/>
      <c r="DI351" s="244"/>
      <c r="DJ351" s="244"/>
      <c r="DK351" s="244"/>
      <c r="DL351" s="244"/>
      <c r="DM351" s="244"/>
      <c r="DN351" s="244"/>
      <c r="DO351" s="244"/>
      <c r="DP351" s="244"/>
      <c r="DQ351" s="244"/>
      <c r="DR351" s="244"/>
      <c r="DS351" s="472"/>
      <c r="DT351" s="402">
        <f t="shared" si="585"/>
        <v>0</v>
      </c>
      <c r="DU351" s="100">
        <f t="shared" si="586"/>
        <v>0</v>
      </c>
      <c r="DV351" s="100">
        <f t="shared" si="587"/>
        <v>1</v>
      </c>
      <c r="DW351" s="100">
        <f t="shared" si="588"/>
        <v>0</v>
      </c>
      <c r="DX351" s="100">
        <f t="shared" si="589"/>
        <v>0</v>
      </c>
      <c r="DY351" s="229">
        <f t="shared" si="590"/>
        <v>0</v>
      </c>
      <c r="DZ351" s="100">
        <f t="shared" si="591"/>
        <v>1</v>
      </c>
      <c r="EA351" s="400">
        <f t="shared" si="592"/>
        <v>0</v>
      </c>
      <c r="EB351" s="402">
        <f t="shared" si="593"/>
        <v>0</v>
      </c>
      <c r="EC351" s="19">
        <f t="shared" si="594"/>
        <v>0</v>
      </c>
      <c r="ED351" s="19">
        <f t="shared" si="595"/>
        <v>1</v>
      </c>
      <c r="EE351" s="19">
        <f t="shared" si="596"/>
        <v>0</v>
      </c>
      <c r="EF351" s="402">
        <f t="shared" si="597"/>
        <v>0</v>
      </c>
      <c r="EG351" s="400">
        <f t="shared" si="598"/>
        <v>0</v>
      </c>
      <c r="EH351" s="400">
        <f t="shared" si="599"/>
        <v>1</v>
      </c>
      <c r="EI351" s="402">
        <f t="shared" si="600"/>
        <v>0</v>
      </c>
      <c r="EJ351" s="229">
        <f t="shared" si="601"/>
        <v>2</v>
      </c>
      <c r="EK351" s="398">
        <f t="shared" si="602"/>
        <v>671.8</v>
      </c>
      <c r="EL351" s="398" t="str">
        <f t="shared" si="603"/>
        <v/>
      </c>
      <c r="EM351" s="398">
        <f t="shared" si="604"/>
        <v>253.8</v>
      </c>
      <c r="EN351" s="398">
        <f t="shared" si="605"/>
        <v>346.3</v>
      </c>
      <c r="EO351" s="398" t="str">
        <f t="shared" si="606"/>
        <v/>
      </c>
      <c r="EP351" s="398" t="str">
        <f t="shared" si="607"/>
        <v/>
      </c>
      <c r="EQ351" s="398">
        <f t="shared" si="608"/>
        <v>3040</v>
      </c>
      <c r="ER351" s="398" t="str">
        <f t="shared" si="609"/>
        <v/>
      </c>
      <c r="ES351" s="398" t="str">
        <f t="shared" si="610"/>
        <v/>
      </c>
      <c r="ET351" s="398">
        <f t="shared" si="611"/>
        <v>26.4</v>
      </c>
      <c r="EU351" s="172">
        <f t="shared" si="612"/>
        <v>616</v>
      </c>
      <c r="EV351" s="57">
        <f t="shared" si="613"/>
        <v>29.221654820833585</v>
      </c>
      <c r="EW351" s="57" t="str">
        <f t="shared" si="614"/>
        <v/>
      </c>
      <c r="EX351" s="57">
        <f t="shared" si="615"/>
        <v>20.884591647809096</v>
      </c>
      <c r="EY351" s="57">
        <f t="shared" si="616"/>
        <v>17.281301462148807</v>
      </c>
      <c r="EZ351" s="57" t="str">
        <f t="shared" si="617"/>
        <v/>
      </c>
      <c r="FA351" s="57" t="str">
        <f t="shared" si="618"/>
        <v/>
      </c>
      <c r="FB351" s="57">
        <f t="shared" si="619"/>
        <v>49.822099050921793</v>
      </c>
      <c r="FC351" s="57" t="str">
        <f t="shared" si="620"/>
        <v/>
      </c>
      <c r="FD351" s="57" t="str">
        <f t="shared" si="621"/>
        <v/>
      </c>
      <c r="FE351" s="57">
        <f t="shared" si="622"/>
        <v>0.54964158788123574</v>
      </c>
      <c r="FF351" s="56">
        <f t="shared" si="623"/>
        <v>17.375116351225564</v>
      </c>
      <c r="FG351" s="59">
        <f t="shared" si="624"/>
        <v>43.36358232064606</v>
      </c>
      <c r="FH351" s="59" t="str">
        <f t="shared" si="625"/>
        <v/>
      </c>
      <c r="FI351" s="59">
        <f t="shared" si="626"/>
        <v>30.991766712238938</v>
      </c>
      <c r="FJ351" s="59">
        <f t="shared" si="627"/>
        <v>25.644650967115005</v>
      </c>
      <c r="FK351" s="59" t="str">
        <f t="shared" si="628"/>
        <v/>
      </c>
      <c r="FL351" s="59" t="str">
        <f t="shared" si="629"/>
        <v/>
      </c>
      <c r="FM351" s="59">
        <f t="shared" si="630"/>
        <v>73.541565268858051</v>
      </c>
      <c r="FN351" s="59" t="str">
        <f t="shared" si="631"/>
        <v/>
      </c>
      <c r="FO351" s="59" t="str">
        <f t="shared" si="632"/>
        <v/>
      </c>
      <c r="FP351" s="59">
        <f t="shared" si="633"/>
        <v>0.81131673453446773</v>
      </c>
      <c r="FQ351" s="66">
        <f t="shared" si="634"/>
        <v>25.647117996607495</v>
      </c>
      <c r="FR351" s="331">
        <f t="shared" si="497"/>
        <v>-0.26589014059568111</v>
      </c>
      <c r="FS351" s="331">
        <f t="shared" si="635"/>
        <v>0.26589014059568111</v>
      </c>
      <c r="FT351" s="400">
        <f t="shared" si="636"/>
        <v>0</v>
      </c>
      <c r="FU351" s="400">
        <f t="shared" si="637"/>
        <v>1</v>
      </c>
      <c r="FV351" s="400">
        <f t="shared" si="638"/>
        <v>0</v>
      </c>
      <c r="FW351" s="402">
        <f t="shared" si="639"/>
        <v>0</v>
      </c>
      <c r="FX351" s="222">
        <f t="shared" si="640"/>
        <v>43.36358232064606</v>
      </c>
      <c r="FY351" s="222">
        <f t="shared" si="641"/>
        <v>25.644650967115005</v>
      </c>
      <c r="FZ351" s="222">
        <f t="shared" si="642"/>
        <v>30.991766712238938</v>
      </c>
      <c r="GA351" s="221">
        <f t="shared" si="643"/>
        <v>25.647117996607495</v>
      </c>
      <c r="GB351" s="222">
        <f t="shared" si="644"/>
        <v>73.541565268858051</v>
      </c>
      <c r="GC351" s="222">
        <f t="shared" si="645"/>
        <v>0</v>
      </c>
      <c r="GD351" s="222">
        <f t="shared" si="646"/>
        <v>0</v>
      </c>
      <c r="GE351" s="222">
        <f t="shared" si="647"/>
        <v>0</v>
      </c>
      <c r="GF351" s="222">
        <f t="shared" si="648"/>
        <v>0</v>
      </c>
      <c r="GG351" s="398">
        <f t="shared" si="649"/>
        <v>0</v>
      </c>
      <c r="GH351" s="399">
        <f t="shared" si="650"/>
        <v>0</v>
      </c>
      <c r="GI351" s="398" t="str">
        <f t="shared" si="651"/>
        <v>Na-Mg-Ca</v>
      </c>
      <c r="GJ351" s="398" t="str">
        <f t="shared" si="652"/>
        <v>HCO3-Cl</v>
      </c>
    </row>
    <row r="352" spans="1:195">
      <c r="A352" s="402">
        <f t="shared" si="500"/>
        <v>347</v>
      </c>
      <c r="B352" s="399" t="s">
        <v>110</v>
      </c>
      <c r="C352" s="106" t="s">
        <v>262</v>
      </c>
      <c r="D352" s="116" t="s">
        <v>173</v>
      </c>
      <c r="E352" s="116"/>
      <c r="F352" s="379">
        <v>3508100</v>
      </c>
      <c r="G352" s="379">
        <v>5662810</v>
      </c>
      <c r="H352" s="409">
        <f t="shared" si="576"/>
        <v>508022.33</v>
      </c>
      <c r="I352" s="405">
        <f t="shared" si="577"/>
        <v>5660984.6660000002</v>
      </c>
      <c r="J352" s="377">
        <v>271.39999999999998</v>
      </c>
      <c r="K352" s="377" t="s">
        <v>1355</v>
      </c>
      <c r="L352" s="377">
        <v>73.400000000000006</v>
      </c>
      <c r="M352" s="377">
        <v>24</v>
      </c>
      <c r="N352" s="400">
        <v>70</v>
      </c>
      <c r="O352" s="377"/>
      <c r="P352" s="377"/>
      <c r="Q352" s="399" t="s">
        <v>1374</v>
      </c>
      <c r="R352" s="65" t="s">
        <v>2895</v>
      </c>
      <c r="S352" s="64" t="s">
        <v>2656</v>
      </c>
      <c r="T352" s="499" t="str">
        <f t="shared" si="578"/>
        <v>-</v>
      </c>
      <c r="U352" s="499" t="str">
        <f t="shared" si="579"/>
        <v>M</v>
      </c>
      <c r="V352" s="499" t="str">
        <f t="shared" si="580"/>
        <v>-</v>
      </c>
      <c r="W352" s="499" t="str">
        <f t="shared" si="496"/>
        <v>A</v>
      </c>
      <c r="X352" s="529" t="str">
        <f t="shared" si="581"/>
        <v>Na-Mg-Ca</v>
      </c>
      <c r="Y352" s="530" t="str">
        <f t="shared" si="582"/>
        <v>HCO3-Cl</v>
      </c>
      <c r="Z352" s="60" t="s">
        <v>2193</v>
      </c>
      <c r="AA352" s="84">
        <v>34142</v>
      </c>
      <c r="AB352" s="405">
        <v>3</v>
      </c>
      <c r="AC352" s="2" t="s">
        <v>375</v>
      </c>
      <c r="AD352" s="531" t="s">
        <v>3036</v>
      </c>
      <c r="AE352" s="107"/>
      <c r="AF352" s="379">
        <v>12.7</v>
      </c>
      <c r="AG352" s="377">
        <v>4600</v>
      </c>
      <c r="AH352" s="377">
        <v>6.33</v>
      </c>
      <c r="AI352" s="379">
        <v>384</v>
      </c>
      <c r="AJ352" s="377"/>
      <c r="AK352" s="377"/>
      <c r="AL352" s="377"/>
      <c r="AM352" s="379">
        <v>0.46</v>
      </c>
      <c r="AN352" s="531"/>
      <c r="AO352" s="106"/>
      <c r="AP352" s="378"/>
      <c r="AQ352" s="531"/>
      <c r="AR352" s="532">
        <v>5030</v>
      </c>
      <c r="AS352" s="507">
        <f t="shared" si="583"/>
        <v>4973.34</v>
      </c>
      <c r="AT352" s="509">
        <f t="shared" si="584"/>
        <v>-1.5885859465810055</v>
      </c>
      <c r="AU352" s="531">
        <v>600</v>
      </c>
      <c r="AV352" s="531">
        <v>262</v>
      </c>
      <c r="AW352" s="106">
        <v>363</v>
      </c>
      <c r="AX352" s="106">
        <v>624</v>
      </c>
      <c r="AY352" s="531">
        <v>34</v>
      </c>
      <c r="AZ352" s="107">
        <v>3070</v>
      </c>
      <c r="BA352" s="531"/>
      <c r="BB352" s="531">
        <v>13.6</v>
      </c>
      <c r="BC352" s="531"/>
      <c r="BD352" s="531"/>
      <c r="BE352" s="108">
        <v>6.38</v>
      </c>
      <c r="BF352" s="108">
        <v>0.36</v>
      </c>
      <c r="BG352" s="531"/>
      <c r="BH352" s="531"/>
      <c r="BI352" s="531"/>
      <c r="BJ352" s="531">
        <v>0</v>
      </c>
      <c r="BK352" s="531"/>
      <c r="BL352" s="106"/>
      <c r="BM352" s="531"/>
      <c r="BN352" s="107"/>
      <c r="BO352" s="114"/>
      <c r="BP352" s="114"/>
      <c r="BQ352" s="114"/>
      <c r="BR352" s="114"/>
      <c r="BS352" s="114"/>
      <c r="BT352" s="114"/>
      <c r="BU352" s="114"/>
      <c r="BV352" s="114"/>
      <c r="BW352" s="114"/>
      <c r="BX352" s="114"/>
      <c r="BY352" s="114"/>
      <c r="BZ352" s="114"/>
      <c r="CA352" s="114"/>
      <c r="CB352" s="114"/>
      <c r="CC352" s="114"/>
      <c r="CD352" s="114"/>
      <c r="CE352" s="114"/>
      <c r="CF352" s="247"/>
      <c r="CG352" s="114"/>
      <c r="CH352" s="114"/>
      <c r="CI352" s="114"/>
      <c r="CJ352" s="114"/>
      <c r="CK352" s="114"/>
      <c r="CL352" s="137"/>
      <c r="CM352" s="114"/>
      <c r="CN352" s="147">
        <v>3390</v>
      </c>
      <c r="CO352" s="149"/>
      <c r="CP352" s="399"/>
      <c r="CR352" s="399"/>
      <c r="CS352" s="399"/>
      <c r="CT352" s="399"/>
      <c r="CU352" s="399"/>
      <c r="CV352" s="399"/>
      <c r="CW352" s="399"/>
      <c r="CX352" s="399"/>
      <c r="CY352" s="399"/>
      <c r="CZ352" s="399"/>
      <c r="DB352" s="241"/>
      <c r="DC352" s="241"/>
      <c r="DD352" s="241"/>
      <c r="DE352" s="241"/>
      <c r="DF352" s="241"/>
      <c r="DG352" s="241"/>
      <c r="DH352" s="241"/>
      <c r="DI352" s="241"/>
      <c r="DJ352" s="241"/>
      <c r="DK352" s="244"/>
      <c r="DL352" s="244"/>
      <c r="DM352" s="244"/>
      <c r="DN352" s="241"/>
      <c r="DO352" s="241"/>
      <c r="DP352" s="241"/>
      <c r="DQ352" s="241"/>
      <c r="DR352" s="241"/>
      <c r="DS352" s="472"/>
      <c r="DT352" s="402">
        <f t="shared" si="585"/>
        <v>0</v>
      </c>
      <c r="DU352" s="100">
        <f t="shared" si="586"/>
        <v>0</v>
      </c>
      <c r="DV352" s="100">
        <f t="shared" si="587"/>
        <v>1</v>
      </c>
      <c r="DW352" s="100">
        <f t="shared" si="588"/>
        <v>0</v>
      </c>
      <c r="DX352" s="100">
        <f t="shared" si="589"/>
        <v>0</v>
      </c>
      <c r="DY352" s="229">
        <f t="shared" si="590"/>
        <v>0</v>
      </c>
      <c r="DZ352" s="100">
        <f t="shared" si="591"/>
        <v>1</v>
      </c>
      <c r="EA352" s="400">
        <f t="shared" si="592"/>
        <v>0</v>
      </c>
      <c r="EB352" s="402">
        <f t="shared" si="593"/>
        <v>0</v>
      </c>
      <c r="EC352" s="19">
        <f t="shared" si="594"/>
        <v>0</v>
      </c>
      <c r="ED352" s="19">
        <f t="shared" si="595"/>
        <v>1</v>
      </c>
      <c r="EE352" s="19">
        <f t="shared" si="596"/>
        <v>0</v>
      </c>
      <c r="EF352" s="402">
        <f t="shared" si="597"/>
        <v>0</v>
      </c>
      <c r="EG352" s="400">
        <f t="shared" si="598"/>
        <v>0</v>
      </c>
      <c r="EH352" s="400">
        <f t="shared" si="599"/>
        <v>1</v>
      </c>
      <c r="EI352" s="402">
        <f t="shared" si="600"/>
        <v>0</v>
      </c>
      <c r="EJ352" s="229">
        <f t="shared" si="601"/>
        <v>2</v>
      </c>
      <c r="EK352" s="398">
        <f t="shared" si="602"/>
        <v>600</v>
      </c>
      <c r="EL352" s="398">
        <f t="shared" si="603"/>
        <v>13.6</v>
      </c>
      <c r="EM352" s="398">
        <f t="shared" si="604"/>
        <v>262</v>
      </c>
      <c r="EN352" s="398">
        <f t="shared" si="605"/>
        <v>363</v>
      </c>
      <c r="EO352" s="398">
        <f t="shared" si="606"/>
        <v>0.36</v>
      </c>
      <c r="EP352" s="398">
        <f t="shared" si="607"/>
        <v>6.38</v>
      </c>
      <c r="EQ352" s="398">
        <f t="shared" si="608"/>
        <v>3070</v>
      </c>
      <c r="ER352" s="398" t="str">
        <f t="shared" si="609"/>
        <v/>
      </c>
      <c r="ES352" s="398">
        <f t="shared" si="610"/>
        <v>0</v>
      </c>
      <c r="ET352" s="398">
        <f t="shared" si="611"/>
        <v>34</v>
      </c>
      <c r="EU352" s="172">
        <f t="shared" si="612"/>
        <v>624</v>
      </c>
      <c r="EV352" s="57">
        <f t="shared" si="613"/>
        <v>26.09853065272425</v>
      </c>
      <c r="EW352" s="57">
        <f t="shared" si="614"/>
        <v>0.34782608695652173</v>
      </c>
      <c r="EX352" s="57">
        <f t="shared" si="615"/>
        <v>21.559349927998355</v>
      </c>
      <c r="EY352" s="57">
        <f t="shared" si="616"/>
        <v>18.114676381056938</v>
      </c>
      <c r="EZ352" s="57">
        <f t="shared" si="617"/>
        <v>1.3127905916674263E-2</v>
      </c>
      <c r="FA352" s="57">
        <f t="shared" si="618"/>
        <v>0.34273435401557883</v>
      </c>
      <c r="FB352" s="57">
        <f t="shared" si="619"/>
        <v>50.313764502082201</v>
      </c>
      <c r="FC352" s="57" t="str">
        <f t="shared" si="620"/>
        <v/>
      </c>
      <c r="FD352" s="57">
        <f t="shared" si="621"/>
        <v>0</v>
      </c>
      <c r="FE352" s="57">
        <f t="shared" si="622"/>
        <v>0.70787174196825819</v>
      </c>
      <c r="FF352" s="56">
        <f t="shared" si="623"/>
        <v>17.600767212929792</v>
      </c>
      <c r="FG352" s="59">
        <f t="shared" si="624"/>
        <v>39.259934930953555</v>
      </c>
      <c r="FH352" s="59">
        <f t="shared" si="625"/>
        <v>0.52323365337718031</v>
      </c>
      <c r="FI352" s="59">
        <f t="shared" si="626"/>
        <v>32.431660103382939</v>
      </c>
      <c r="FJ352" s="59">
        <f t="shared" si="627"/>
        <v>27.249848869991506</v>
      </c>
      <c r="FK352" s="59">
        <f t="shared" si="628"/>
        <v>1.9748266250173455E-2</v>
      </c>
      <c r="FL352" s="59">
        <f t="shared" si="629"/>
        <v>0.51557417604463773</v>
      </c>
      <c r="FM352" s="59">
        <f t="shared" si="630"/>
        <v>73.319735199342247</v>
      </c>
      <c r="FN352" s="59" t="str">
        <f t="shared" si="631"/>
        <v/>
      </c>
      <c r="FO352" s="59">
        <f t="shared" si="632"/>
        <v>0</v>
      </c>
      <c r="FP352" s="59">
        <f t="shared" si="633"/>
        <v>1.0315461224147107</v>
      </c>
      <c r="FQ352" s="66">
        <f t="shared" si="634"/>
        <v>25.648718678243043</v>
      </c>
      <c r="FR352" s="331">
        <f t="shared" si="497"/>
        <v>-1.5885859465810055</v>
      </c>
      <c r="FS352" s="331">
        <f t="shared" si="635"/>
        <v>1.5885859465810055</v>
      </c>
      <c r="FT352" s="400">
        <f t="shared" si="636"/>
        <v>0</v>
      </c>
      <c r="FU352" s="400">
        <f t="shared" si="637"/>
        <v>1</v>
      </c>
      <c r="FV352" s="400">
        <f t="shared" si="638"/>
        <v>0</v>
      </c>
      <c r="FW352" s="402">
        <f t="shared" si="639"/>
        <v>0</v>
      </c>
      <c r="FX352" s="222">
        <f t="shared" si="640"/>
        <v>39.259934930953555</v>
      </c>
      <c r="FY352" s="222">
        <f t="shared" si="641"/>
        <v>27.249848869991506</v>
      </c>
      <c r="FZ352" s="222">
        <f t="shared" si="642"/>
        <v>32.431660103382939</v>
      </c>
      <c r="GA352" s="221">
        <f t="shared" si="643"/>
        <v>25.648718678243043</v>
      </c>
      <c r="GB352" s="222">
        <f t="shared" si="644"/>
        <v>73.319735199342247</v>
      </c>
      <c r="GC352" s="222">
        <f t="shared" si="645"/>
        <v>0</v>
      </c>
      <c r="GD352" s="222">
        <f t="shared" si="646"/>
        <v>0</v>
      </c>
      <c r="GE352" s="222">
        <f t="shared" si="647"/>
        <v>0</v>
      </c>
      <c r="GF352" s="222">
        <f t="shared" si="648"/>
        <v>0</v>
      </c>
      <c r="GG352" s="398">
        <f t="shared" si="649"/>
        <v>0</v>
      </c>
      <c r="GH352" s="399">
        <f t="shared" si="650"/>
        <v>0</v>
      </c>
      <c r="GI352" s="398" t="str">
        <f t="shared" si="651"/>
        <v>Na-Mg-Ca</v>
      </c>
      <c r="GJ352" s="398" t="str">
        <f t="shared" si="652"/>
        <v>HCO3-Cl</v>
      </c>
    </row>
    <row r="353" spans="1:195" s="69" customFormat="1">
      <c r="A353" s="402">
        <f t="shared" si="500"/>
        <v>348</v>
      </c>
      <c r="B353" s="65" t="s">
        <v>110</v>
      </c>
      <c r="C353" s="91" t="s">
        <v>173</v>
      </c>
      <c r="D353" s="69" t="s">
        <v>325</v>
      </c>
      <c r="F353" s="400">
        <v>3508100</v>
      </c>
      <c r="G353" s="400">
        <v>5662810</v>
      </c>
      <c r="H353" s="409">
        <f t="shared" si="576"/>
        <v>508022.33</v>
      </c>
      <c r="I353" s="405">
        <f t="shared" si="577"/>
        <v>5660984.6660000002</v>
      </c>
      <c r="J353" s="377">
        <v>271.39999999999998</v>
      </c>
      <c r="K353" s="400" t="s">
        <v>1357</v>
      </c>
      <c r="L353" s="19">
        <v>5.5</v>
      </c>
      <c r="M353" s="19"/>
      <c r="N353" s="408"/>
      <c r="O353" s="19">
        <v>271.37</v>
      </c>
      <c r="P353" s="19"/>
      <c r="Q353" s="399" t="s">
        <v>2845</v>
      </c>
      <c r="R353" s="65" t="s">
        <v>2896</v>
      </c>
      <c r="S353" s="64" t="s">
        <v>2656</v>
      </c>
      <c r="T353" s="499" t="str">
        <f t="shared" si="578"/>
        <v>-</v>
      </c>
      <c r="U353" s="499" t="str">
        <f t="shared" si="579"/>
        <v>M</v>
      </c>
      <c r="V353" s="499" t="str">
        <f t="shared" si="580"/>
        <v>-</v>
      </c>
      <c r="W353" s="499" t="str">
        <f t="shared" si="496"/>
        <v>A</v>
      </c>
      <c r="X353" s="529" t="str">
        <f t="shared" si="581"/>
        <v>Na-Mg-Ca</v>
      </c>
      <c r="Y353" s="530" t="str">
        <f t="shared" si="582"/>
        <v>HCO3-Cl</v>
      </c>
      <c r="Z353" s="404"/>
      <c r="AA353" s="89" t="s">
        <v>1611</v>
      </c>
      <c r="AB353" s="102">
        <v>1</v>
      </c>
      <c r="AC353" s="91" t="s">
        <v>611</v>
      </c>
      <c r="AD353" s="532" t="s">
        <v>2979</v>
      </c>
      <c r="AE353" s="80"/>
      <c r="AF353" s="236">
        <v>11.5</v>
      </c>
      <c r="AG353" s="115">
        <v>5800</v>
      </c>
      <c r="AH353" s="115"/>
      <c r="AI353" s="236"/>
      <c r="AJ353" s="115">
        <v>1.0024599999999999</v>
      </c>
      <c r="AK353" s="115">
        <v>19</v>
      </c>
      <c r="AL353" s="115"/>
      <c r="AM353" s="236">
        <v>8.7999999999999995E-2</v>
      </c>
      <c r="AN353" s="532"/>
      <c r="AO353" s="79"/>
      <c r="AP353" s="407"/>
      <c r="AQ353" s="532"/>
      <c r="AR353" s="532"/>
      <c r="AS353" s="507">
        <f t="shared" si="583"/>
        <v>5086.6440000000011</v>
      </c>
      <c r="AT353" s="509">
        <f t="shared" si="584"/>
        <v>0.1087516754788105</v>
      </c>
      <c r="AU353" s="532">
        <v>675.4</v>
      </c>
      <c r="AV353" s="532">
        <v>258.7</v>
      </c>
      <c r="AW353" s="79">
        <v>353.3</v>
      </c>
      <c r="AX353" s="79">
        <v>633.20000000000005</v>
      </c>
      <c r="AY353" s="532">
        <v>24.77</v>
      </c>
      <c r="AZ353" s="80">
        <v>3079</v>
      </c>
      <c r="BA353" s="532"/>
      <c r="BB353" s="532">
        <v>12.6</v>
      </c>
      <c r="BC353" s="532"/>
      <c r="BD353" s="532">
        <v>1.948</v>
      </c>
      <c r="BE353" s="90">
        <v>6.55</v>
      </c>
      <c r="BF353" s="90">
        <v>0.44800000000000001</v>
      </c>
      <c r="BG353" s="532"/>
      <c r="BH353" s="532"/>
      <c r="BI353" s="532"/>
      <c r="BJ353" s="532"/>
      <c r="BK353" s="532"/>
      <c r="BL353" s="79"/>
      <c r="BM353" s="532">
        <v>40.33</v>
      </c>
      <c r="BN353" s="80"/>
      <c r="BO353" s="147"/>
      <c r="BP353" s="147"/>
      <c r="BQ353" s="147"/>
      <c r="BR353" s="147">
        <v>398</v>
      </c>
      <c r="BS353" s="147"/>
      <c r="BT353" s="147"/>
      <c r="BU353" s="147"/>
      <c r="BV353" s="147"/>
      <c r="BW353" s="147"/>
      <c r="BX353" s="147"/>
      <c r="BY353" s="147"/>
      <c r="BZ353" s="147"/>
      <c r="CA353" s="147"/>
      <c r="CB353" s="147"/>
      <c r="CC353" s="147"/>
      <c r="CD353" s="147"/>
      <c r="CE353" s="147"/>
      <c r="CF353" s="145"/>
      <c r="CG353" s="147"/>
      <c r="CH353" s="147"/>
      <c r="CI353" s="147"/>
      <c r="CJ353" s="147"/>
      <c r="CK353" s="147"/>
      <c r="CL353" s="148"/>
      <c r="CM353" s="147"/>
      <c r="CN353" s="147">
        <v>2551</v>
      </c>
      <c r="CO353" s="141"/>
      <c r="CP353" s="401"/>
      <c r="CQ353" s="70"/>
      <c r="CR353" s="401"/>
      <c r="CS353" s="401"/>
      <c r="CT353" s="401"/>
      <c r="CU353" s="401"/>
      <c r="CV353" s="401"/>
      <c r="CW353" s="401"/>
      <c r="CX353" s="401"/>
      <c r="CY353" s="401"/>
      <c r="CZ353" s="401"/>
      <c r="DA353" s="70"/>
      <c r="DB353" s="182"/>
      <c r="DC353" s="182"/>
      <c r="DD353" s="182"/>
      <c r="DE353" s="182"/>
      <c r="DF353" s="182"/>
      <c r="DG353" s="182"/>
      <c r="DH353" s="182"/>
      <c r="DI353" s="182"/>
      <c r="DJ353" s="182"/>
      <c r="DK353" s="180"/>
      <c r="DL353" s="180"/>
      <c r="DM353" s="180"/>
      <c r="DN353" s="182"/>
      <c r="DO353" s="182"/>
      <c r="DP353" s="182"/>
      <c r="DQ353" s="182"/>
      <c r="DR353" s="182"/>
      <c r="DS353" s="181"/>
      <c r="DT353" s="402">
        <f t="shared" si="585"/>
        <v>1</v>
      </c>
      <c r="DU353" s="100">
        <f t="shared" si="586"/>
        <v>1</v>
      </c>
      <c r="DV353" s="100">
        <f t="shared" si="587"/>
        <v>0</v>
      </c>
      <c r="DW353" s="100">
        <f t="shared" si="588"/>
        <v>0</v>
      </c>
      <c r="DX353" s="100">
        <f t="shared" si="589"/>
        <v>0</v>
      </c>
      <c r="DY353" s="229">
        <f t="shared" si="590"/>
        <v>0</v>
      </c>
      <c r="DZ353" s="100">
        <f t="shared" si="591"/>
        <v>1</v>
      </c>
      <c r="EA353" s="400">
        <f t="shared" si="592"/>
        <v>0</v>
      </c>
      <c r="EB353" s="402">
        <f t="shared" si="593"/>
        <v>0</v>
      </c>
      <c r="EC353" s="19">
        <f t="shared" si="594"/>
        <v>0</v>
      </c>
      <c r="ED353" s="19">
        <f t="shared" si="595"/>
        <v>1</v>
      </c>
      <c r="EE353" s="19">
        <f t="shared" si="596"/>
        <v>0</v>
      </c>
      <c r="EF353" s="402">
        <f t="shared" si="597"/>
        <v>0</v>
      </c>
      <c r="EG353" s="400">
        <f t="shared" si="598"/>
        <v>0</v>
      </c>
      <c r="EH353" s="400">
        <f t="shared" si="599"/>
        <v>1</v>
      </c>
      <c r="EI353" s="402">
        <f t="shared" si="600"/>
        <v>0</v>
      </c>
      <c r="EJ353" s="229">
        <f t="shared" si="601"/>
        <v>2</v>
      </c>
      <c r="EK353" s="398">
        <f t="shared" si="602"/>
        <v>675.4</v>
      </c>
      <c r="EL353" s="398">
        <f t="shared" si="603"/>
        <v>12.6</v>
      </c>
      <c r="EM353" s="398">
        <f t="shared" si="604"/>
        <v>258.7</v>
      </c>
      <c r="EN353" s="398">
        <f t="shared" si="605"/>
        <v>353.3</v>
      </c>
      <c r="EO353" s="398">
        <f t="shared" si="606"/>
        <v>0.44800000000000001</v>
      </c>
      <c r="EP353" s="398">
        <f t="shared" si="607"/>
        <v>6.55</v>
      </c>
      <c r="EQ353" s="398">
        <f t="shared" si="608"/>
        <v>3079</v>
      </c>
      <c r="ER353" s="398" t="str">
        <f t="shared" si="609"/>
        <v/>
      </c>
      <c r="ES353" s="398" t="str">
        <f t="shared" si="610"/>
        <v/>
      </c>
      <c r="ET353" s="398">
        <f t="shared" si="611"/>
        <v>24.77</v>
      </c>
      <c r="EU353" s="172">
        <f t="shared" si="612"/>
        <v>633.20000000000005</v>
      </c>
      <c r="EV353" s="57">
        <f t="shared" si="613"/>
        <v>29.378246004749933</v>
      </c>
      <c r="EW353" s="57">
        <f t="shared" si="614"/>
        <v>0.32225063938618925</v>
      </c>
      <c r="EX353" s="57">
        <f t="shared" si="615"/>
        <v>21.287800864019751</v>
      </c>
      <c r="EY353" s="57">
        <f t="shared" si="616"/>
        <v>17.630620290433654</v>
      </c>
      <c r="EZ353" s="57">
        <f t="shared" si="617"/>
        <v>1.6336949585194639E-2</v>
      </c>
      <c r="FA353" s="57">
        <f t="shared" si="618"/>
        <v>0.35186677410690304</v>
      </c>
      <c r="FB353" s="57">
        <f t="shared" si="619"/>
        <v>50.461264137430327</v>
      </c>
      <c r="FC353" s="57" t="str">
        <f t="shared" si="620"/>
        <v/>
      </c>
      <c r="FD353" s="57" t="str">
        <f t="shared" si="621"/>
        <v/>
      </c>
      <c r="FE353" s="57">
        <f t="shared" si="622"/>
        <v>0.51570538378099284</v>
      </c>
      <c r="FF353" s="56">
        <f t="shared" si="623"/>
        <v>17.860265703889656</v>
      </c>
      <c r="FG353" s="59">
        <f t="shared" si="624"/>
        <v>42.585116405039848</v>
      </c>
      <c r="FH353" s="59">
        <f t="shared" si="625"/>
        <v>0.46711709703978288</v>
      </c>
      <c r="FI353" s="59">
        <f t="shared" si="626"/>
        <v>30.857644723072209</v>
      </c>
      <c r="FJ353" s="59">
        <f t="shared" si="627"/>
        <v>25.556393572297797</v>
      </c>
      <c r="FK353" s="59">
        <f t="shared" si="628"/>
        <v>2.3681158489730708E-2</v>
      </c>
      <c r="FL353" s="59">
        <f t="shared" si="629"/>
        <v>0.51004704406061674</v>
      </c>
      <c r="FM353" s="59">
        <f t="shared" si="630"/>
        <v>73.305187188909656</v>
      </c>
      <c r="FN353" s="59" t="str">
        <f t="shared" si="631"/>
        <v/>
      </c>
      <c r="FO353" s="59" t="str">
        <f t="shared" si="632"/>
        <v/>
      </c>
      <c r="FP353" s="59">
        <f t="shared" si="633"/>
        <v>0.74916632269528571</v>
      </c>
      <c r="FQ353" s="66">
        <f t="shared" si="634"/>
        <v>25.945646488395056</v>
      </c>
      <c r="FR353" s="331">
        <f t="shared" si="497"/>
        <v>0.1087516754788105</v>
      </c>
      <c r="FS353" s="331">
        <f t="shared" si="635"/>
        <v>0.1087516754788105</v>
      </c>
      <c r="FT353" s="400">
        <f t="shared" si="636"/>
        <v>0</v>
      </c>
      <c r="FU353" s="400">
        <f t="shared" si="637"/>
        <v>1</v>
      </c>
      <c r="FV353" s="400">
        <f t="shared" si="638"/>
        <v>0</v>
      </c>
      <c r="FW353" s="402">
        <f t="shared" si="639"/>
        <v>0</v>
      </c>
      <c r="FX353" s="222">
        <f t="shared" si="640"/>
        <v>42.585116405039848</v>
      </c>
      <c r="FY353" s="222">
        <f t="shared" si="641"/>
        <v>25.556393572297797</v>
      </c>
      <c r="FZ353" s="222">
        <f t="shared" si="642"/>
        <v>30.857644723072209</v>
      </c>
      <c r="GA353" s="221">
        <f t="shared" si="643"/>
        <v>25.945646488395056</v>
      </c>
      <c r="GB353" s="222">
        <f t="shared" si="644"/>
        <v>73.305187188909656</v>
      </c>
      <c r="GC353" s="222">
        <f t="shared" si="645"/>
        <v>0</v>
      </c>
      <c r="GD353" s="222">
        <f t="shared" si="646"/>
        <v>0</v>
      </c>
      <c r="GE353" s="222">
        <f t="shared" si="647"/>
        <v>0</v>
      </c>
      <c r="GF353" s="222">
        <f t="shared" si="648"/>
        <v>0</v>
      </c>
      <c r="GG353" s="398">
        <f t="shared" si="649"/>
        <v>0</v>
      </c>
      <c r="GH353" s="399">
        <f t="shared" si="650"/>
        <v>0</v>
      </c>
      <c r="GI353" s="398" t="str">
        <f t="shared" si="651"/>
        <v>Na-Mg-Ca</v>
      </c>
      <c r="GJ353" s="398" t="str">
        <f t="shared" si="652"/>
        <v>HCO3-Cl</v>
      </c>
    </row>
    <row r="354" spans="1:195">
      <c r="A354" s="402">
        <f t="shared" ref="A354:A417" si="653">A353+1</f>
        <v>349</v>
      </c>
      <c r="B354" s="399" t="s">
        <v>110</v>
      </c>
      <c r="C354" s="69" t="s">
        <v>173</v>
      </c>
      <c r="D354" s="69" t="s">
        <v>325</v>
      </c>
      <c r="E354" s="69"/>
      <c r="F354" s="400">
        <v>3508100</v>
      </c>
      <c r="G354" s="400">
        <v>5662810</v>
      </c>
      <c r="H354" s="409">
        <f t="shared" si="576"/>
        <v>508022.33</v>
      </c>
      <c r="I354" s="405">
        <f t="shared" si="577"/>
        <v>5660984.6660000002</v>
      </c>
      <c r="J354" s="377">
        <v>271.39999999999998</v>
      </c>
      <c r="K354" s="400" t="s">
        <v>1357</v>
      </c>
      <c r="L354" s="19">
        <v>5.5</v>
      </c>
      <c r="O354" s="19">
        <v>271.37</v>
      </c>
      <c r="Q354" s="399" t="s">
        <v>2845</v>
      </c>
      <c r="R354" s="65" t="s">
        <v>2896</v>
      </c>
      <c r="S354" s="64" t="s">
        <v>2656</v>
      </c>
      <c r="T354" s="499" t="str">
        <f t="shared" si="578"/>
        <v>-</v>
      </c>
      <c r="U354" s="499" t="str">
        <f t="shared" si="579"/>
        <v>M</v>
      </c>
      <c r="V354" s="499" t="str">
        <f t="shared" si="580"/>
        <v>-</v>
      </c>
      <c r="W354" s="499" t="str">
        <f t="shared" si="496"/>
        <v>A</v>
      </c>
      <c r="X354" s="529" t="str">
        <f t="shared" si="581"/>
        <v>Na-Mg-Ca</v>
      </c>
      <c r="Y354" s="530" t="str">
        <f t="shared" si="582"/>
        <v>HCO3-Cl</v>
      </c>
      <c r="Z354" s="60" t="s">
        <v>1762</v>
      </c>
      <c r="AA354" s="51">
        <v>13192</v>
      </c>
      <c r="AB354" s="100">
        <v>2</v>
      </c>
      <c r="AC354" s="117" t="s">
        <v>412</v>
      </c>
      <c r="AD354" s="2" t="s">
        <v>2980</v>
      </c>
      <c r="AE354" s="61" t="s">
        <v>1764</v>
      </c>
      <c r="AF354" s="397">
        <v>10</v>
      </c>
      <c r="AM354" s="397">
        <v>0.49</v>
      </c>
      <c r="AN354" s="398">
        <v>107.2</v>
      </c>
      <c r="AO354" s="399">
        <v>139.19999999999999</v>
      </c>
      <c r="AR354" s="69">
        <v>4939</v>
      </c>
      <c r="AS354" s="507">
        <f t="shared" si="583"/>
        <v>5010.0348000000004</v>
      </c>
      <c r="AT354" s="509">
        <f t="shared" si="584"/>
        <v>1.1471717897654912E-2</v>
      </c>
      <c r="AU354" s="398">
        <v>661.1</v>
      </c>
      <c r="AV354" s="398">
        <v>251.9</v>
      </c>
      <c r="AW354" s="399">
        <v>351.8</v>
      </c>
      <c r="AX354" s="398">
        <v>619.4</v>
      </c>
      <c r="AY354" s="398">
        <v>30.51</v>
      </c>
      <c r="AZ354" s="172">
        <v>3032</v>
      </c>
      <c r="BA354" s="401">
        <v>0.498</v>
      </c>
      <c r="BB354" s="59">
        <v>18</v>
      </c>
      <c r="BC354" s="401">
        <v>1.4079999999999999</v>
      </c>
      <c r="BE354" s="93">
        <v>5.5259999999999998</v>
      </c>
      <c r="BF354" s="398">
        <v>0.42</v>
      </c>
      <c r="BH354" s="398">
        <v>0.23100000000000001</v>
      </c>
      <c r="BI354" s="398">
        <v>5.0000000000000001E-3</v>
      </c>
      <c r="BM354" s="398">
        <v>32.020000000000003</v>
      </c>
      <c r="BN354" s="172">
        <v>4.6849999999999996</v>
      </c>
      <c r="BO354" s="138"/>
      <c r="BP354" s="138"/>
      <c r="BQ354" s="138"/>
      <c r="BR354" s="138">
        <v>524</v>
      </c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49"/>
      <c r="CG354" s="138"/>
      <c r="CH354" s="138">
        <v>7.8</v>
      </c>
      <c r="CI354" s="138"/>
      <c r="CJ354" s="138"/>
      <c r="CK354" s="138"/>
      <c r="CL354" s="139"/>
      <c r="CM354" s="138"/>
      <c r="CN354" s="138">
        <v>2275</v>
      </c>
      <c r="CO354" s="149"/>
      <c r="DB354" s="241"/>
      <c r="DC354" s="241"/>
      <c r="DD354" s="241"/>
      <c r="DE354" s="241"/>
      <c r="DF354" s="241"/>
      <c r="DG354" s="241"/>
      <c r="DH354" s="241"/>
      <c r="DI354" s="244"/>
      <c r="DJ354" s="244"/>
      <c r="DK354" s="244"/>
      <c r="DL354" s="244"/>
      <c r="DM354" s="244"/>
      <c r="DN354" s="244"/>
      <c r="DO354" s="244"/>
      <c r="DP354" s="244"/>
      <c r="DQ354" s="244"/>
      <c r="DR354" s="244"/>
      <c r="DS354" s="472"/>
      <c r="DT354" s="402">
        <f t="shared" si="585"/>
        <v>0</v>
      </c>
      <c r="DU354" s="100">
        <f t="shared" si="586"/>
        <v>1</v>
      </c>
      <c r="DV354" s="100">
        <f t="shared" si="587"/>
        <v>0</v>
      </c>
      <c r="DW354" s="100">
        <f t="shared" si="588"/>
        <v>0</v>
      </c>
      <c r="DX354" s="100">
        <f t="shared" si="589"/>
        <v>0</v>
      </c>
      <c r="DY354" s="229">
        <f t="shared" si="590"/>
        <v>0</v>
      </c>
      <c r="DZ354" s="100">
        <f t="shared" si="591"/>
        <v>1</v>
      </c>
      <c r="EA354" s="400">
        <f t="shared" si="592"/>
        <v>0</v>
      </c>
      <c r="EB354" s="402">
        <f t="shared" si="593"/>
        <v>0</v>
      </c>
      <c r="EC354" s="19">
        <f t="shared" si="594"/>
        <v>0</v>
      </c>
      <c r="ED354" s="19">
        <f t="shared" si="595"/>
        <v>1</v>
      </c>
      <c r="EE354" s="19">
        <f t="shared" si="596"/>
        <v>0</v>
      </c>
      <c r="EF354" s="402">
        <f t="shared" si="597"/>
        <v>0</v>
      </c>
      <c r="EG354" s="400">
        <f t="shared" si="598"/>
        <v>0</v>
      </c>
      <c r="EH354" s="400">
        <f t="shared" si="599"/>
        <v>1</v>
      </c>
      <c r="EI354" s="402">
        <f t="shared" si="600"/>
        <v>0</v>
      </c>
      <c r="EJ354" s="229">
        <f t="shared" si="601"/>
        <v>2</v>
      </c>
      <c r="EK354" s="398">
        <f t="shared" si="602"/>
        <v>661.1</v>
      </c>
      <c r="EL354" s="398">
        <f t="shared" si="603"/>
        <v>18</v>
      </c>
      <c r="EM354" s="398">
        <f t="shared" si="604"/>
        <v>251.9</v>
      </c>
      <c r="EN354" s="398">
        <f t="shared" si="605"/>
        <v>351.8</v>
      </c>
      <c r="EO354" s="398">
        <f t="shared" si="606"/>
        <v>0.42</v>
      </c>
      <c r="EP354" s="398">
        <f t="shared" si="607"/>
        <v>5.5259999999999998</v>
      </c>
      <c r="EQ354" s="398">
        <f t="shared" si="608"/>
        <v>3032</v>
      </c>
      <c r="ER354" s="398" t="str">
        <f t="shared" si="609"/>
        <v/>
      </c>
      <c r="ES354" s="398" t="str">
        <f t="shared" si="610"/>
        <v/>
      </c>
      <c r="ET354" s="398">
        <f t="shared" si="611"/>
        <v>30.51</v>
      </c>
      <c r="EU354" s="172">
        <f t="shared" si="612"/>
        <v>619.4</v>
      </c>
      <c r="EV354" s="57">
        <f t="shared" si="613"/>
        <v>28.75623102419334</v>
      </c>
      <c r="EW354" s="57">
        <f t="shared" si="614"/>
        <v>0.46035805626598464</v>
      </c>
      <c r="EX354" s="57">
        <f t="shared" si="615"/>
        <v>20.728245217033535</v>
      </c>
      <c r="EY354" s="57">
        <f t="shared" si="616"/>
        <v>17.555766255801185</v>
      </c>
      <c r="EZ354" s="57">
        <f t="shared" si="617"/>
        <v>1.5315890236119973E-2</v>
      </c>
      <c r="FA354" s="57">
        <f t="shared" si="618"/>
        <v>0.29685737308622079</v>
      </c>
      <c r="FB354" s="57">
        <f t="shared" si="619"/>
        <v>49.690988263945684</v>
      </c>
      <c r="FC354" s="57" t="str">
        <f t="shared" si="620"/>
        <v/>
      </c>
      <c r="FD354" s="57" t="str">
        <f t="shared" si="621"/>
        <v/>
      </c>
      <c r="FE354" s="57">
        <f t="shared" si="622"/>
        <v>0.63521078963092825</v>
      </c>
      <c r="FF354" s="56">
        <f t="shared" si="623"/>
        <v>17.47101796744986</v>
      </c>
      <c r="FG354" s="59">
        <f t="shared" si="624"/>
        <v>42.405330744850176</v>
      </c>
      <c r="FH354" s="59">
        <f t="shared" si="625"/>
        <v>0.67886628190569831</v>
      </c>
      <c r="FI354" s="59">
        <f t="shared" si="626"/>
        <v>30.566874130658878</v>
      </c>
      <c r="FJ354" s="59">
        <f t="shared" si="627"/>
        <v>25.888583031976541</v>
      </c>
      <c r="FK354" s="59">
        <f t="shared" si="628"/>
        <v>2.2585553390778813E-2</v>
      </c>
      <c r="FL354" s="59">
        <f t="shared" si="629"/>
        <v>0.43776025721791195</v>
      </c>
      <c r="FM354" s="59">
        <f t="shared" si="630"/>
        <v>73.293551634331294</v>
      </c>
      <c r="FN354" s="59" t="str">
        <f t="shared" si="631"/>
        <v/>
      </c>
      <c r="FO354" s="59" t="str">
        <f t="shared" si="632"/>
        <v/>
      </c>
      <c r="FP354" s="59">
        <f t="shared" si="633"/>
        <v>0.93692752821096692</v>
      </c>
      <c r="FQ354" s="66">
        <f t="shared" si="634"/>
        <v>25.769520837457737</v>
      </c>
      <c r="FR354" s="331">
        <f t="shared" si="497"/>
        <v>1.1471717897654912E-2</v>
      </c>
      <c r="FS354" s="331">
        <f t="shared" si="635"/>
        <v>1.1471717897654912E-2</v>
      </c>
      <c r="FT354" s="400">
        <f t="shared" si="636"/>
        <v>0</v>
      </c>
      <c r="FU354" s="400">
        <f t="shared" si="637"/>
        <v>1</v>
      </c>
      <c r="FV354" s="400">
        <f t="shared" si="638"/>
        <v>0</v>
      </c>
      <c r="FW354" s="402">
        <f t="shared" si="639"/>
        <v>0</v>
      </c>
      <c r="FX354" s="222">
        <f t="shared" si="640"/>
        <v>42.405330744850176</v>
      </c>
      <c r="FY354" s="222">
        <f t="shared" si="641"/>
        <v>25.888583031976541</v>
      </c>
      <c r="FZ354" s="222">
        <f t="shared" si="642"/>
        <v>30.566874130658878</v>
      </c>
      <c r="GA354" s="221">
        <f t="shared" si="643"/>
        <v>25.769520837457737</v>
      </c>
      <c r="GB354" s="222">
        <f t="shared" si="644"/>
        <v>73.293551634331294</v>
      </c>
      <c r="GC354" s="222">
        <f t="shared" si="645"/>
        <v>0</v>
      </c>
      <c r="GD354" s="222">
        <f t="shared" si="646"/>
        <v>0</v>
      </c>
      <c r="GE354" s="222">
        <f t="shared" si="647"/>
        <v>0</v>
      </c>
      <c r="GF354" s="222">
        <f t="shared" si="648"/>
        <v>0</v>
      </c>
      <c r="GG354" s="398">
        <f t="shared" si="649"/>
        <v>0</v>
      </c>
      <c r="GH354" s="399">
        <f t="shared" si="650"/>
        <v>0</v>
      </c>
      <c r="GI354" s="398" t="str">
        <f t="shared" si="651"/>
        <v>Na-Mg-Ca</v>
      </c>
      <c r="GJ354" s="398" t="str">
        <f t="shared" si="652"/>
        <v>HCO3-Cl</v>
      </c>
    </row>
    <row r="355" spans="1:195">
      <c r="A355" s="402">
        <f t="shared" si="653"/>
        <v>350</v>
      </c>
      <c r="B355" s="64" t="s">
        <v>110</v>
      </c>
      <c r="C355" s="2" t="s">
        <v>259</v>
      </c>
      <c r="D355" s="2"/>
      <c r="E355" s="2"/>
      <c r="F355" s="400">
        <v>3509210</v>
      </c>
      <c r="G355" s="400">
        <v>5665275</v>
      </c>
      <c r="H355" s="409">
        <f t="shared" si="576"/>
        <v>509131.88600000006</v>
      </c>
      <c r="I355" s="405">
        <f t="shared" si="577"/>
        <v>5663448.6800000006</v>
      </c>
      <c r="J355" s="408">
        <v>222.7</v>
      </c>
      <c r="K355" s="391" t="s">
        <v>1354</v>
      </c>
      <c r="L355" s="19">
        <v>6</v>
      </c>
      <c r="O355" s="19">
        <v>222.69</v>
      </c>
      <c r="Q355" s="399" t="s">
        <v>1374</v>
      </c>
      <c r="R355" s="65" t="s">
        <v>2895</v>
      </c>
      <c r="S355" s="64" t="s">
        <v>2656</v>
      </c>
      <c r="T355" s="499" t="str">
        <f t="shared" si="578"/>
        <v>-</v>
      </c>
      <c r="U355" s="499" t="str">
        <f t="shared" si="579"/>
        <v>M</v>
      </c>
      <c r="V355" s="499" t="str">
        <f t="shared" si="580"/>
        <v>-</v>
      </c>
      <c r="W355" s="499" t="str">
        <f t="shared" si="496"/>
        <v>A</v>
      </c>
      <c r="X355" s="529" t="str">
        <f t="shared" si="581"/>
        <v>Na-Mg-Ca</v>
      </c>
      <c r="Y355" s="530" t="str">
        <f t="shared" si="582"/>
        <v>HCO3-Cl</v>
      </c>
      <c r="Z355" s="404"/>
      <c r="AA355" s="193" t="s">
        <v>1765</v>
      </c>
      <c r="AB355" s="176">
        <v>1</v>
      </c>
      <c r="AC355" s="384" t="s">
        <v>881</v>
      </c>
      <c r="AD355" s="91" t="s">
        <v>1748</v>
      </c>
      <c r="AE355" s="404"/>
      <c r="AF355" s="392">
        <v>9.5</v>
      </c>
      <c r="AG355" s="408"/>
      <c r="AH355" s="408"/>
      <c r="AI355" s="392"/>
      <c r="AJ355" s="408">
        <v>1.0029999999999999</v>
      </c>
      <c r="AK355" s="392" t="s">
        <v>644</v>
      </c>
      <c r="AL355" s="408"/>
      <c r="AM355" s="392"/>
      <c r="AN355" s="69"/>
      <c r="AO355" s="401"/>
      <c r="AP355" s="171"/>
      <c r="AQ355" s="69"/>
      <c r="AR355" s="69"/>
      <c r="AS355" s="507">
        <f t="shared" si="583"/>
        <v>4036.7269999999994</v>
      </c>
      <c r="AT355" s="509">
        <f t="shared" si="584"/>
        <v>5.9172030890965413E-2</v>
      </c>
      <c r="AU355" s="69">
        <v>604</v>
      </c>
      <c r="AV355" s="69">
        <v>177.3</v>
      </c>
      <c r="AW355" s="401">
        <v>268.3</v>
      </c>
      <c r="AX355" s="401">
        <v>563.9</v>
      </c>
      <c r="AY355" s="401">
        <v>44.7</v>
      </c>
      <c r="AZ355" s="70">
        <v>2307</v>
      </c>
      <c r="BA355" s="401">
        <v>0.52700000000000002</v>
      </c>
      <c r="BB355" s="74">
        <v>12.2</v>
      </c>
      <c r="BC355" s="65" t="s">
        <v>1344</v>
      </c>
      <c r="BD355" s="69"/>
      <c r="BE355" s="364">
        <v>2.6</v>
      </c>
      <c r="BF355" s="401">
        <v>0.2</v>
      </c>
      <c r="BG355" s="69"/>
      <c r="BH355" s="91" t="s">
        <v>1344</v>
      </c>
      <c r="BI355" s="91" t="s">
        <v>1344</v>
      </c>
      <c r="BJ355" s="91" t="s">
        <v>1344</v>
      </c>
      <c r="BK355" s="69"/>
      <c r="BL355" s="401"/>
      <c r="BM355" s="69">
        <v>55.5</v>
      </c>
      <c r="BN355" s="404" t="s">
        <v>1344</v>
      </c>
      <c r="BO355" s="143"/>
      <c r="BP355" s="143">
        <v>500</v>
      </c>
      <c r="BQ355" s="143"/>
      <c r="BR355" s="143" t="s">
        <v>1344</v>
      </c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1"/>
      <c r="CG355" s="143"/>
      <c r="CH355" s="143" t="s">
        <v>1344</v>
      </c>
      <c r="CI355" s="143"/>
      <c r="CJ355" s="143"/>
      <c r="CK355" s="143"/>
      <c r="CL355" s="144"/>
      <c r="CM355" s="143"/>
      <c r="CN355" s="143">
        <v>1767</v>
      </c>
      <c r="CO355" s="141"/>
      <c r="CP355" s="69"/>
      <c r="CQ355" s="70"/>
      <c r="CR355" s="69"/>
      <c r="CS355" s="69"/>
      <c r="CT355" s="69"/>
      <c r="CU355" s="69"/>
      <c r="CV355" s="69"/>
      <c r="CW355" s="69"/>
      <c r="CX355" s="69"/>
      <c r="CY355" s="69"/>
      <c r="CZ355" s="69"/>
      <c r="DA355" s="70"/>
      <c r="DB355" s="182"/>
      <c r="DC355" s="182"/>
      <c r="DD355" s="182"/>
      <c r="DE355" s="182"/>
      <c r="DF355" s="182"/>
      <c r="DG355" s="182"/>
      <c r="DH355" s="182"/>
      <c r="DI355" s="180"/>
      <c r="DJ355" s="180"/>
      <c r="DK355" s="180"/>
      <c r="DL355" s="180"/>
      <c r="DM355" s="180"/>
      <c r="DN355" s="180"/>
      <c r="DO355" s="180"/>
      <c r="DP355" s="180"/>
      <c r="DQ355" s="180"/>
      <c r="DR355" s="180"/>
      <c r="DS355" s="181"/>
      <c r="DT355" s="402">
        <f t="shared" si="585"/>
        <v>1</v>
      </c>
      <c r="DU355" s="100">
        <f t="shared" si="586"/>
        <v>1</v>
      </c>
      <c r="DV355" s="100">
        <f t="shared" si="587"/>
        <v>0</v>
      </c>
      <c r="DW355" s="100">
        <f t="shared" si="588"/>
        <v>0</v>
      </c>
      <c r="DX355" s="100">
        <f t="shared" si="589"/>
        <v>0</v>
      </c>
      <c r="DY355" s="229">
        <f t="shared" si="590"/>
        <v>0</v>
      </c>
      <c r="DZ355" s="100">
        <f t="shared" si="591"/>
        <v>1</v>
      </c>
      <c r="EA355" s="400">
        <f t="shared" si="592"/>
        <v>0</v>
      </c>
      <c r="EB355" s="402">
        <f t="shared" si="593"/>
        <v>0</v>
      </c>
      <c r="EC355" s="19">
        <f t="shared" si="594"/>
        <v>0</v>
      </c>
      <c r="ED355" s="19">
        <f t="shared" si="595"/>
        <v>1</v>
      </c>
      <c r="EE355" s="19">
        <f t="shared" si="596"/>
        <v>0</v>
      </c>
      <c r="EF355" s="402">
        <f t="shared" si="597"/>
        <v>0</v>
      </c>
      <c r="EG355" s="400">
        <f t="shared" si="598"/>
        <v>0</v>
      </c>
      <c r="EH355" s="400">
        <f t="shared" si="599"/>
        <v>1</v>
      </c>
      <c r="EI355" s="402">
        <f t="shared" si="600"/>
        <v>0</v>
      </c>
      <c r="EJ355" s="229">
        <f t="shared" si="601"/>
        <v>2</v>
      </c>
      <c r="EK355" s="398">
        <f t="shared" si="602"/>
        <v>604</v>
      </c>
      <c r="EL355" s="398">
        <f t="shared" si="603"/>
        <v>12.2</v>
      </c>
      <c r="EM355" s="398">
        <f t="shared" si="604"/>
        <v>177.3</v>
      </c>
      <c r="EN355" s="398">
        <f t="shared" si="605"/>
        <v>268.3</v>
      </c>
      <c r="EO355" s="398">
        <f t="shared" si="606"/>
        <v>0.2</v>
      </c>
      <c r="EP355" s="398">
        <f t="shared" si="607"/>
        <v>2.6</v>
      </c>
      <c r="EQ355" s="398">
        <f t="shared" si="608"/>
        <v>2307</v>
      </c>
      <c r="ER355" s="398" t="str">
        <f t="shared" si="609"/>
        <v/>
      </c>
      <c r="ES355" s="398" t="str">
        <f t="shared" si="610"/>
        <v/>
      </c>
      <c r="ET355" s="398">
        <f t="shared" si="611"/>
        <v>44.7</v>
      </c>
      <c r="EU355" s="172">
        <f t="shared" si="612"/>
        <v>563.9</v>
      </c>
      <c r="EV355" s="57">
        <f t="shared" si="613"/>
        <v>26.272520857075747</v>
      </c>
      <c r="EW355" s="57">
        <f t="shared" si="614"/>
        <v>0.31202046035805625</v>
      </c>
      <c r="EX355" s="57">
        <f t="shared" si="615"/>
        <v>14.589590619214157</v>
      </c>
      <c r="EY355" s="57">
        <f t="shared" si="616"/>
        <v>13.388891661260541</v>
      </c>
      <c r="EZ355" s="57">
        <f t="shared" si="617"/>
        <v>7.2932810648190351E-3</v>
      </c>
      <c r="FA355" s="57">
        <f t="shared" si="618"/>
        <v>0.13967230727907604</v>
      </c>
      <c r="FB355" s="57">
        <f t="shared" si="619"/>
        <v>37.809073194235715</v>
      </c>
      <c r="FC355" s="57" t="str">
        <f t="shared" si="620"/>
        <v/>
      </c>
      <c r="FD355" s="57" t="str">
        <f t="shared" si="621"/>
        <v/>
      </c>
      <c r="FE355" s="57">
        <f t="shared" si="622"/>
        <v>0.93064314311709251</v>
      </c>
      <c r="FF355" s="56">
        <f t="shared" si="623"/>
        <v>15.905565114376778</v>
      </c>
      <c r="FG355" s="59">
        <f t="shared" si="624"/>
        <v>48.021433101795502</v>
      </c>
      <c r="FH355" s="59">
        <f t="shared" si="625"/>
        <v>0.57031716693605417</v>
      </c>
      <c r="FI355" s="59">
        <f t="shared" si="626"/>
        <v>26.667142209708661</v>
      </c>
      <c r="FJ355" s="59">
        <f t="shared" si="627"/>
        <v>24.472480913275195</v>
      </c>
      <c r="FK355" s="59">
        <f t="shared" si="628"/>
        <v>1.3330803338290004E-2</v>
      </c>
      <c r="FL355" s="59">
        <f t="shared" si="629"/>
        <v>0.25529580494629872</v>
      </c>
      <c r="FM355" s="59">
        <f t="shared" si="630"/>
        <v>69.190005412697914</v>
      </c>
      <c r="FN355" s="59" t="str">
        <f t="shared" si="631"/>
        <v/>
      </c>
      <c r="FO355" s="59" t="str">
        <f t="shared" si="632"/>
        <v/>
      </c>
      <c r="FP355" s="59">
        <f t="shared" si="633"/>
        <v>1.7030622194510383</v>
      </c>
      <c r="FQ355" s="66">
        <f t="shared" si="634"/>
        <v>29.106932367851034</v>
      </c>
      <c r="FR355" s="331">
        <f t="shared" si="497"/>
        <v>5.9172030890965413E-2</v>
      </c>
      <c r="FS355" s="331">
        <f t="shared" si="635"/>
        <v>5.9172030890965413E-2</v>
      </c>
      <c r="FT355" s="400">
        <f t="shared" si="636"/>
        <v>0</v>
      </c>
      <c r="FU355" s="400">
        <f t="shared" si="637"/>
        <v>1</v>
      </c>
      <c r="FV355" s="400">
        <f t="shared" si="638"/>
        <v>0</v>
      </c>
      <c r="FW355" s="402">
        <f t="shared" si="639"/>
        <v>0</v>
      </c>
      <c r="FX355" s="222">
        <f t="shared" si="640"/>
        <v>48.021433101795502</v>
      </c>
      <c r="FY355" s="222">
        <f t="shared" si="641"/>
        <v>24.472480913275195</v>
      </c>
      <c r="FZ355" s="222">
        <f t="shared" si="642"/>
        <v>26.667142209708661</v>
      </c>
      <c r="GA355" s="221">
        <f t="shared" si="643"/>
        <v>29.106932367851034</v>
      </c>
      <c r="GB355" s="222">
        <f t="shared" si="644"/>
        <v>69.190005412697914</v>
      </c>
      <c r="GC355" s="222">
        <f t="shared" si="645"/>
        <v>0</v>
      </c>
      <c r="GD355" s="222">
        <f t="shared" si="646"/>
        <v>0</v>
      </c>
      <c r="GE355" s="222">
        <f t="shared" si="647"/>
        <v>0</v>
      </c>
      <c r="GF355" s="222">
        <f t="shared" si="648"/>
        <v>0</v>
      </c>
      <c r="GG355" s="398">
        <f t="shared" si="649"/>
        <v>0</v>
      </c>
      <c r="GH355" s="399">
        <f t="shared" si="650"/>
        <v>0</v>
      </c>
      <c r="GI355" s="398" t="str">
        <f t="shared" si="651"/>
        <v>Na-Mg-Ca</v>
      </c>
      <c r="GJ355" s="398" t="str">
        <f t="shared" si="652"/>
        <v>HCO3-Cl</v>
      </c>
    </row>
    <row r="356" spans="1:195" s="69" customFormat="1">
      <c r="A356" s="402">
        <f t="shared" si="653"/>
        <v>351</v>
      </c>
      <c r="B356" s="399" t="s">
        <v>110</v>
      </c>
      <c r="C356" s="398" t="s">
        <v>259</v>
      </c>
      <c r="D356" s="398"/>
      <c r="E356" s="398"/>
      <c r="F356" s="400">
        <v>3509210</v>
      </c>
      <c r="G356" s="400">
        <v>5665275</v>
      </c>
      <c r="H356" s="409">
        <f t="shared" si="576"/>
        <v>509131.88600000006</v>
      </c>
      <c r="I356" s="405">
        <f t="shared" si="577"/>
        <v>5663448.6800000006</v>
      </c>
      <c r="J356" s="408">
        <v>222.7</v>
      </c>
      <c r="K356" s="391" t="s">
        <v>1354</v>
      </c>
      <c r="L356" s="19">
        <v>6</v>
      </c>
      <c r="M356" s="19"/>
      <c r="N356" s="408"/>
      <c r="O356" s="19">
        <v>222.69</v>
      </c>
      <c r="P356" s="19"/>
      <c r="Q356" s="399" t="s">
        <v>1374</v>
      </c>
      <c r="R356" s="65" t="s">
        <v>2895</v>
      </c>
      <c r="S356" s="64" t="s">
        <v>2656</v>
      </c>
      <c r="T356" s="499" t="str">
        <f t="shared" si="578"/>
        <v>-</v>
      </c>
      <c r="U356" s="499" t="str">
        <f t="shared" si="579"/>
        <v>M</v>
      </c>
      <c r="V356" s="499" t="str">
        <f t="shared" si="580"/>
        <v>-</v>
      </c>
      <c r="W356" s="499" t="str">
        <f t="shared" si="496"/>
        <v>A</v>
      </c>
      <c r="X356" s="529" t="str">
        <f t="shared" si="581"/>
        <v>Na-Ca-Mg</v>
      </c>
      <c r="Y356" s="530" t="str">
        <f t="shared" si="582"/>
        <v>HCO3-Cl</v>
      </c>
      <c r="Z356" s="60" t="s">
        <v>1762</v>
      </c>
      <c r="AA356" s="51">
        <v>14791</v>
      </c>
      <c r="AB356" s="100">
        <v>2</v>
      </c>
      <c r="AC356" s="117" t="s">
        <v>412</v>
      </c>
      <c r="AD356" s="2" t="s">
        <v>1766</v>
      </c>
      <c r="AE356" s="61" t="s">
        <v>1767</v>
      </c>
      <c r="AF356" s="397">
        <v>9.1999999999999993</v>
      </c>
      <c r="AG356" s="400"/>
      <c r="AH356" s="400"/>
      <c r="AI356" s="391"/>
      <c r="AJ356" s="400"/>
      <c r="AK356" s="400"/>
      <c r="AL356" s="400"/>
      <c r="AM356" s="379">
        <v>0.16700000000000001</v>
      </c>
      <c r="AN356" s="398"/>
      <c r="AO356" s="399"/>
      <c r="AP356" s="19"/>
      <c r="AQ356" s="398"/>
      <c r="AR356" s="384">
        <v>2792</v>
      </c>
      <c r="AS356" s="507">
        <f t="shared" si="583"/>
        <v>2739.3600000000006</v>
      </c>
      <c r="AT356" s="509">
        <f t="shared" si="584"/>
        <v>-7.3737617681638265E-2</v>
      </c>
      <c r="AU356" s="398">
        <v>325.5</v>
      </c>
      <c r="AV356" s="398">
        <v>144.19999999999999</v>
      </c>
      <c r="AW356" s="399">
        <v>246.6</v>
      </c>
      <c r="AX356" s="398">
        <v>498.2</v>
      </c>
      <c r="AY356" s="398">
        <v>54.9</v>
      </c>
      <c r="AZ356" s="172">
        <v>1452</v>
      </c>
      <c r="BA356" s="398"/>
      <c r="BB356" s="398">
        <v>12.26</v>
      </c>
      <c r="BC356" s="398"/>
      <c r="BD356" s="398"/>
      <c r="BE356" s="398">
        <v>4.8</v>
      </c>
      <c r="BF356" s="398">
        <v>0.9</v>
      </c>
      <c r="BG356" s="398"/>
      <c r="BH356" s="398"/>
      <c r="BI356" s="398"/>
      <c r="BJ356" s="398"/>
      <c r="BK356" s="398"/>
      <c r="BL356" s="399"/>
      <c r="BM356" s="398"/>
      <c r="BN356" s="172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49"/>
      <c r="CG356" s="138"/>
      <c r="CH356" s="138"/>
      <c r="CI356" s="138"/>
      <c r="CJ356" s="138"/>
      <c r="CK356" s="138"/>
      <c r="CL356" s="139"/>
      <c r="CM356" s="138"/>
      <c r="CN356" s="138">
        <v>2317</v>
      </c>
      <c r="CO356" s="149"/>
      <c r="CP356" s="398"/>
      <c r="CQ356" s="172"/>
      <c r="CR356" s="398"/>
      <c r="CS356" s="398"/>
      <c r="CT356" s="398"/>
      <c r="CU356" s="398"/>
      <c r="CV356" s="398"/>
      <c r="CW356" s="398"/>
      <c r="CX356" s="398"/>
      <c r="CY356" s="398"/>
      <c r="CZ356" s="398"/>
      <c r="DA356" s="172"/>
      <c r="DB356" s="241"/>
      <c r="DC356" s="241"/>
      <c r="DD356" s="241"/>
      <c r="DE356" s="241"/>
      <c r="DF356" s="241"/>
      <c r="DG356" s="241"/>
      <c r="DH356" s="241"/>
      <c r="DI356" s="244"/>
      <c r="DJ356" s="244"/>
      <c r="DK356" s="244"/>
      <c r="DL356" s="244"/>
      <c r="DM356" s="244"/>
      <c r="DN356" s="244"/>
      <c r="DO356" s="244"/>
      <c r="DP356" s="244"/>
      <c r="DQ356" s="244"/>
      <c r="DR356" s="244"/>
      <c r="DS356" s="472"/>
      <c r="DT356" s="402">
        <f t="shared" si="585"/>
        <v>0</v>
      </c>
      <c r="DU356" s="100">
        <f t="shared" si="586"/>
        <v>1</v>
      </c>
      <c r="DV356" s="100">
        <f t="shared" si="587"/>
        <v>0</v>
      </c>
      <c r="DW356" s="100">
        <f t="shared" si="588"/>
        <v>0</v>
      </c>
      <c r="DX356" s="100">
        <f t="shared" si="589"/>
        <v>0</v>
      </c>
      <c r="DY356" s="229">
        <f t="shared" si="590"/>
        <v>0</v>
      </c>
      <c r="DZ356" s="100">
        <f t="shared" si="591"/>
        <v>1</v>
      </c>
      <c r="EA356" s="400">
        <f t="shared" si="592"/>
        <v>0</v>
      </c>
      <c r="EB356" s="402">
        <f t="shared" si="593"/>
        <v>0</v>
      </c>
      <c r="EC356" s="19">
        <f t="shared" si="594"/>
        <v>0</v>
      </c>
      <c r="ED356" s="19">
        <f t="shared" si="595"/>
        <v>1</v>
      </c>
      <c r="EE356" s="19">
        <f t="shared" si="596"/>
        <v>0</v>
      </c>
      <c r="EF356" s="402">
        <f t="shared" si="597"/>
        <v>0</v>
      </c>
      <c r="EG356" s="400">
        <f t="shared" si="598"/>
        <v>0</v>
      </c>
      <c r="EH356" s="400">
        <f t="shared" si="599"/>
        <v>1</v>
      </c>
      <c r="EI356" s="402">
        <f t="shared" si="600"/>
        <v>0</v>
      </c>
      <c r="EJ356" s="229">
        <f t="shared" si="601"/>
        <v>2</v>
      </c>
      <c r="EK356" s="398">
        <f t="shared" si="602"/>
        <v>325.5</v>
      </c>
      <c r="EL356" s="398">
        <f t="shared" si="603"/>
        <v>12.26</v>
      </c>
      <c r="EM356" s="398">
        <f t="shared" si="604"/>
        <v>144.19999999999999</v>
      </c>
      <c r="EN356" s="398">
        <f t="shared" si="605"/>
        <v>246.6</v>
      </c>
      <c r="EO356" s="398">
        <f t="shared" si="606"/>
        <v>0.9</v>
      </c>
      <c r="EP356" s="398">
        <f t="shared" si="607"/>
        <v>4.8</v>
      </c>
      <c r="EQ356" s="398">
        <f t="shared" si="608"/>
        <v>1452</v>
      </c>
      <c r="ER356" s="398" t="str">
        <f t="shared" si="609"/>
        <v/>
      </c>
      <c r="ES356" s="398" t="str">
        <f t="shared" si="610"/>
        <v/>
      </c>
      <c r="ET356" s="398">
        <f t="shared" si="611"/>
        <v>54.9</v>
      </c>
      <c r="EU356" s="172">
        <f t="shared" si="612"/>
        <v>498.2</v>
      </c>
      <c r="EV356" s="57">
        <f t="shared" si="613"/>
        <v>14.158452879102907</v>
      </c>
      <c r="EW356" s="57">
        <f t="shared" si="614"/>
        <v>0.3135549872122762</v>
      </c>
      <c r="EX356" s="57">
        <f t="shared" si="615"/>
        <v>11.865871219913599</v>
      </c>
      <c r="EY356" s="57">
        <f t="shared" si="616"/>
        <v>12.306003293577522</v>
      </c>
      <c r="EZ356" s="57">
        <f t="shared" si="617"/>
        <v>3.2819764791685656E-2</v>
      </c>
      <c r="FA356" s="57">
        <f t="shared" si="618"/>
        <v>0.257856567284448</v>
      </c>
      <c r="FB356" s="57">
        <f t="shared" si="619"/>
        <v>23.796607836163961</v>
      </c>
      <c r="FC356" s="57" t="str">
        <f t="shared" si="620"/>
        <v/>
      </c>
      <c r="FD356" s="57" t="str">
        <f t="shared" si="621"/>
        <v/>
      </c>
      <c r="FE356" s="57">
        <f t="shared" si="622"/>
        <v>1.1430046657075699</v>
      </c>
      <c r="FF356" s="56">
        <f t="shared" si="623"/>
        <v>14.052407412630805</v>
      </c>
      <c r="FG356" s="59">
        <f t="shared" si="624"/>
        <v>36.364744708874511</v>
      </c>
      <c r="FH356" s="59">
        <f t="shared" si="625"/>
        <v>0.80533848998417557</v>
      </c>
      <c r="FI356" s="59">
        <f t="shared" si="626"/>
        <v>30.476449746667488</v>
      </c>
      <c r="FJ356" s="59">
        <f t="shared" si="627"/>
        <v>31.606890384048082</v>
      </c>
      <c r="FK356" s="59">
        <f t="shared" si="628"/>
        <v>8.4294688003409668E-2</v>
      </c>
      <c r="FL356" s="59">
        <f t="shared" si="629"/>
        <v>0.66228198242234804</v>
      </c>
      <c r="FM356" s="59">
        <f t="shared" si="630"/>
        <v>61.029430863911891</v>
      </c>
      <c r="FN356" s="59" t="str">
        <f t="shared" si="631"/>
        <v/>
      </c>
      <c r="FO356" s="59" t="str">
        <f t="shared" si="632"/>
        <v/>
      </c>
      <c r="FP356" s="59">
        <f t="shared" si="633"/>
        <v>2.9313810062003256</v>
      </c>
      <c r="FQ356" s="66">
        <f t="shared" si="634"/>
        <v>36.039188129887776</v>
      </c>
      <c r="FR356" s="331">
        <f t="shared" si="497"/>
        <v>-7.3737617681638265E-2</v>
      </c>
      <c r="FS356" s="331">
        <f t="shared" si="635"/>
        <v>7.3737617681638265E-2</v>
      </c>
      <c r="FT356" s="400">
        <f t="shared" si="636"/>
        <v>0</v>
      </c>
      <c r="FU356" s="400">
        <f t="shared" si="637"/>
        <v>1</v>
      </c>
      <c r="FV356" s="400">
        <f t="shared" si="638"/>
        <v>0</v>
      </c>
      <c r="FW356" s="402">
        <f t="shared" si="639"/>
        <v>0</v>
      </c>
      <c r="FX356" s="222">
        <f t="shared" si="640"/>
        <v>36.364744708874511</v>
      </c>
      <c r="FY356" s="222">
        <f t="shared" si="641"/>
        <v>31.606890384048082</v>
      </c>
      <c r="FZ356" s="222">
        <f t="shared" si="642"/>
        <v>30.476449746667488</v>
      </c>
      <c r="GA356" s="221">
        <f t="shared" si="643"/>
        <v>36.039188129887776</v>
      </c>
      <c r="GB356" s="222">
        <f t="shared" si="644"/>
        <v>61.029430863911891</v>
      </c>
      <c r="GC356" s="222">
        <f t="shared" si="645"/>
        <v>0</v>
      </c>
      <c r="GD356" s="222">
        <f t="shared" si="646"/>
        <v>0</v>
      </c>
      <c r="GE356" s="222">
        <f t="shared" si="647"/>
        <v>0</v>
      </c>
      <c r="GF356" s="222">
        <f t="shared" si="648"/>
        <v>0</v>
      </c>
      <c r="GG356" s="398">
        <f t="shared" si="649"/>
        <v>0</v>
      </c>
      <c r="GH356" s="399">
        <f t="shared" si="650"/>
        <v>0</v>
      </c>
      <c r="GI356" s="398" t="str">
        <f t="shared" si="651"/>
        <v>Na-Ca-Mg</v>
      </c>
      <c r="GJ356" s="398" t="str">
        <f t="shared" si="652"/>
        <v>HCO3-Cl</v>
      </c>
    </row>
    <row r="357" spans="1:195">
      <c r="A357" s="402">
        <f t="shared" si="653"/>
        <v>352</v>
      </c>
      <c r="B357" s="170" t="s">
        <v>110</v>
      </c>
      <c r="C357" s="165" t="s">
        <v>259</v>
      </c>
      <c r="D357" s="165"/>
      <c r="E357" s="165"/>
      <c r="F357" s="408">
        <v>3509210</v>
      </c>
      <c r="G357" s="379">
        <v>5665275</v>
      </c>
      <c r="H357" s="409">
        <f t="shared" si="576"/>
        <v>509131.88600000006</v>
      </c>
      <c r="I357" s="405">
        <f t="shared" si="577"/>
        <v>5663448.6800000006</v>
      </c>
      <c r="J357" s="408">
        <v>222.7</v>
      </c>
      <c r="K357" s="392" t="s">
        <v>1354</v>
      </c>
      <c r="L357" s="171">
        <v>6</v>
      </c>
      <c r="M357" s="171"/>
      <c r="O357" s="171"/>
      <c r="P357" s="171"/>
      <c r="Q357" s="399" t="s">
        <v>1374</v>
      </c>
      <c r="R357" s="65" t="s">
        <v>2895</v>
      </c>
      <c r="S357" s="64" t="s">
        <v>2656</v>
      </c>
      <c r="T357" s="499" t="str">
        <f t="shared" si="578"/>
        <v>-</v>
      </c>
      <c r="U357" s="499" t="str">
        <f t="shared" si="579"/>
        <v>M</v>
      </c>
      <c r="V357" s="499" t="str">
        <f t="shared" si="580"/>
        <v>-</v>
      </c>
      <c r="W357" s="499" t="str">
        <f t="shared" si="496"/>
        <v>A</v>
      </c>
      <c r="X357" s="529" t="str">
        <f t="shared" si="581"/>
        <v>Na-Mg-Ca</v>
      </c>
      <c r="Y357" s="530" t="str">
        <f t="shared" si="582"/>
        <v>HCO3-Cl</v>
      </c>
      <c r="Z357" s="60" t="s">
        <v>1768</v>
      </c>
      <c r="AA357" s="177">
        <v>24357</v>
      </c>
      <c r="AB357" s="176">
        <v>3</v>
      </c>
      <c r="AC357" s="170" t="s">
        <v>530</v>
      </c>
      <c r="AD357" s="170" t="s">
        <v>3008</v>
      </c>
      <c r="AE357" s="187" t="s">
        <v>1756</v>
      </c>
      <c r="AF357" s="392">
        <v>10.199999999999999</v>
      </c>
      <c r="AG357" s="408"/>
      <c r="AH357" s="408"/>
      <c r="AI357" s="392"/>
      <c r="AJ357" s="408"/>
      <c r="AK357" s="408"/>
      <c r="AL357" s="408"/>
      <c r="AM357" s="392">
        <v>0.1</v>
      </c>
      <c r="AN357" s="168"/>
      <c r="AO357" s="165"/>
      <c r="AP357" s="171"/>
      <c r="AQ357" s="168"/>
      <c r="AR357" s="168">
        <v>5017</v>
      </c>
      <c r="AS357" s="507">
        <f t="shared" si="583"/>
        <v>2772.38</v>
      </c>
      <c r="AT357" s="509">
        <f t="shared" si="584"/>
        <v>-9.2396058553082094E-3</v>
      </c>
      <c r="AU357" s="174">
        <v>318</v>
      </c>
      <c r="AV357" s="168">
        <v>156.19999999999999</v>
      </c>
      <c r="AW357" s="196">
        <v>240</v>
      </c>
      <c r="AX357" s="168">
        <v>523.29999999999995</v>
      </c>
      <c r="AY357" s="168">
        <v>67.099999999999994</v>
      </c>
      <c r="AZ357" s="167">
        <v>1402</v>
      </c>
      <c r="BA357" s="168"/>
      <c r="BB357" s="174">
        <v>13</v>
      </c>
      <c r="BC357" s="168">
        <v>1.03</v>
      </c>
      <c r="BD357" s="168">
        <v>0.72</v>
      </c>
      <c r="BE357" s="168">
        <v>2.13</v>
      </c>
      <c r="BF357" s="168">
        <v>0.5</v>
      </c>
      <c r="BG357" s="168"/>
      <c r="BH357" s="168"/>
      <c r="BI357" s="168"/>
      <c r="BJ357" s="168"/>
      <c r="BK357" s="168"/>
      <c r="BL357" s="165"/>
      <c r="BM357" s="168">
        <v>48.4</v>
      </c>
      <c r="BN357" s="167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  <c r="CB357" s="168"/>
      <c r="CC357" s="168"/>
      <c r="CD357" s="168"/>
      <c r="CE357" s="168"/>
      <c r="CF357" s="165"/>
      <c r="CG357" s="168"/>
      <c r="CH357" s="168"/>
      <c r="CI357" s="168"/>
      <c r="CJ357" s="168"/>
      <c r="CK357" s="168"/>
      <c r="CL357" s="167"/>
      <c r="CM357" s="168"/>
      <c r="CN357" s="180">
        <v>2245</v>
      </c>
      <c r="CO357" s="165"/>
      <c r="CP357" s="168"/>
      <c r="CQ357" s="167"/>
      <c r="CR357" s="168"/>
      <c r="CS357" s="168"/>
      <c r="CT357" s="168"/>
      <c r="CU357" s="168"/>
      <c r="CV357" s="168"/>
      <c r="CW357" s="168"/>
      <c r="CX357" s="168"/>
      <c r="CY357" s="168"/>
      <c r="CZ357" s="168"/>
      <c r="DA357" s="167"/>
      <c r="DB357" s="182"/>
      <c r="DC357" s="182"/>
      <c r="DD357" s="182"/>
      <c r="DE357" s="182"/>
      <c r="DF357" s="182"/>
      <c r="DG357" s="182"/>
      <c r="DH357" s="419">
        <v>-9</v>
      </c>
      <c r="DI357" s="180"/>
      <c r="DJ357" s="180"/>
      <c r="DK357" s="180"/>
      <c r="DL357" s="180"/>
      <c r="DM357" s="180"/>
      <c r="DN357" s="180"/>
      <c r="DO357" s="180"/>
      <c r="DP357" s="180"/>
      <c r="DQ357" s="180"/>
      <c r="DR357" s="180"/>
      <c r="DS357" s="181"/>
      <c r="DT357" s="402">
        <f t="shared" si="585"/>
        <v>0</v>
      </c>
      <c r="DU357" s="100">
        <f t="shared" si="586"/>
        <v>1</v>
      </c>
      <c r="DV357" s="100">
        <f t="shared" si="587"/>
        <v>0</v>
      </c>
      <c r="DW357" s="100">
        <f t="shared" si="588"/>
        <v>0</v>
      </c>
      <c r="DX357" s="100">
        <f t="shared" si="589"/>
        <v>0</v>
      </c>
      <c r="DY357" s="229">
        <f t="shared" si="590"/>
        <v>0</v>
      </c>
      <c r="DZ357" s="100">
        <f t="shared" si="591"/>
        <v>1</v>
      </c>
      <c r="EA357" s="400">
        <f t="shared" si="592"/>
        <v>0</v>
      </c>
      <c r="EB357" s="402">
        <f t="shared" si="593"/>
        <v>0</v>
      </c>
      <c r="EC357" s="19">
        <f t="shared" si="594"/>
        <v>0</v>
      </c>
      <c r="ED357" s="19">
        <f t="shared" si="595"/>
        <v>1</v>
      </c>
      <c r="EE357" s="19">
        <f t="shared" si="596"/>
        <v>0</v>
      </c>
      <c r="EF357" s="402">
        <f t="shared" si="597"/>
        <v>0</v>
      </c>
      <c r="EG357" s="400">
        <f t="shared" si="598"/>
        <v>0</v>
      </c>
      <c r="EH357" s="400">
        <f t="shared" si="599"/>
        <v>1</v>
      </c>
      <c r="EI357" s="402">
        <f t="shared" si="600"/>
        <v>0</v>
      </c>
      <c r="EJ357" s="229">
        <f t="shared" si="601"/>
        <v>2</v>
      </c>
      <c r="EK357" s="398">
        <f t="shared" si="602"/>
        <v>318</v>
      </c>
      <c r="EL357" s="398">
        <f t="shared" si="603"/>
        <v>13</v>
      </c>
      <c r="EM357" s="398">
        <f t="shared" si="604"/>
        <v>156.19999999999999</v>
      </c>
      <c r="EN357" s="398">
        <f t="shared" si="605"/>
        <v>240</v>
      </c>
      <c r="EO357" s="398">
        <f t="shared" si="606"/>
        <v>0.5</v>
      </c>
      <c r="EP357" s="398">
        <f t="shared" si="607"/>
        <v>2.13</v>
      </c>
      <c r="EQ357" s="398">
        <f t="shared" si="608"/>
        <v>1402</v>
      </c>
      <c r="ER357" s="398" t="str">
        <f t="shared" si="609"/>
        <v/>
      </c>
      <c r="ES357" s="398" t="str">
        <f t="shared" si="610"/>
        <v/>
      </c>
      <c r="ET357" s="398">
        <f t="shared" si="611"/>
        <v>67.099999999999994</v>
      </c>
      <c r="EU357" s="172">
        <f t="shared" si="612"/>
        <v>523.29999999999995</v>
      </c>
      <c r="EV357" s="57">
        <f t="shared" si="613"/>
        <v>13.832221245943852</v>
      </c>
      <c r="EW357" s="57">
        <f t="shared" si="614"/>
        <v>0.33248081841432225</v>
      </c>
      <c r="EX357" s="57">
        <f t="shared" si="615"/>
        <v>12.853322361653982</v>
      </c>
      <c r="EY357" s="57">
        <f t="shared" si="616"/>
        <v>11.976645541194669</v>
      </c>
      <c r="EZ357" s="57">
        <f t="shared" si="617"/>
        <v>1.8233202662047587E-2</v>
      </c>
      <c r="FA357" s="57">
        <f t="shared" si="618"/>
        <v>0.11442385173247381</v>
      </c>
      <c r="FB357" s="57">
        <f t="shared" si="619"/>
        <v>22.977165417563274</v>
      </c>
      <c r="FC357" s="57" t="str">
        <f t="shared" si="620"/>
        <v/>
      </c>
      <c r="FD357" s="57" t="str">
        <f t="shared" si="621"/>
        <v/>
      </c>
      <c r="FE357" s="57">
        <f t="shared" si="622"/>
        <v>1.3970057025314742</v>
      </c>
      <c r="FF357" s="56">
        <f t="shared" si="623"/>
        <v>14.760386991227818</v>
      </c>
      <c r="FG357" s="59">
        <f t="shared" si="624"/>
        <v>35.351817511856574</v>
      </c>
      <c r="FH357" s="59">
        <f t="shared" si="625"/>
        <v>0.84974068949500903</v>
      </c>
      <c r="FI357" s="59">
        <f t="shared" si="626"/>
        <v>32.84998833311036</v>
      </c>
      <c r="FJ357" s="59">
        <f t="shared" si="627"/>
        <v>30.60941406649788</v>
      </c>
      <c r="FK357" s="59">
        <f t="shared" si="628"/>
        <v>4.6599663329880504E-2</v>
      </c>
      <c r="FL357" s="59">
        <f t="shared" si="629"/>
        <v>0.29243973571029497</v>
      </c>
      <c r="FM357" s="59">
        <f t="shared" si="630"/>
        <v>58.713235887836511</v>
      </c>
      <c r="FN357" s="59" t="str">
        <f t="shared" si="631"/>
        <v/>
      </c>
      <c r="FO357" s="59" t="str">
        <f t="shared" si="632"/>
        <v/>
      </c>
      <c r="FP357" s="59">
        <f t="shared" si="633"/>
        <v>3.5697495256175817</v>
      </c>
      <c r="FQ357" s="66">
        <f t="shared" si="634"/>
        <v>37.717014586545915</v>
      </c>
      <c r="FR357" s="331">
        <f t="shared" si="497"/>
        <v>-9.2396058553082094E-3</v>
      </c>
      <c r="FS357" s="331">
        <f t="shared" si="635"/>
        <v>9.2396058553082094E-3</v>
      </c>
      <c r="FT357" s="400">
        <f t="shared" si="636"/>
        <v>0</v>
      </c>
      <c r="FU357" s="400">
        <f t="shared" si="637"/>
        <v>1</v>
      </c>
      <c r="FV357" s="400">
        <f t="shared" si="638"/>
        <v>0</v>
      </c>
      <c r="FW357" s="402">
        <f t="shared" si="639"/>
        <v>0</v>
      </c>
      <c r="FX357" s="222">
        <f t="shared" si="640"/>
        <v>35.351817511856574</v>
      </c>
      <c r="FY357" s="222">
        <f t="shared" si="641"/>
        <v>30.60941406649788</v>
      </c>
      <c r="FZ357" s="222">
        <f t="shared" si="642"/>
        <v>32.84998833311036</v>
      </c>
      <c r="GA357" s="221">
        <f t="shared" si="643"/>
        <v>37.717014586545915</v>
      </c>
      <c r="GB357" s="222">
        <f t="shared" si="644"/>
        <v>58.713235887836511</v>
      </c>
      <c r="GC357" s="222">
        <f t="shared" si="645"/>
        <v>0</v>
      </c>
      <c r="GD357" s="222">
        <f t="shared" si="646"/>
        <v>0</v>
      </c>
      <c r="GE357" s="222">
        <f t="shared" si="647"/>
        <v>0</v>
      </c>
      <c r="GF357" s="222">
        <f t="shared" si="648"/>
        <v>0</v>
      </c>
      <c r="GG357" s="398">
        <f t="shared" si="649"/>
        <v>0</v>
      </c>
      <c r="GH357" s="399">
        <f t="shared" si="650"/>
        <v>0</v>
      </c>
      <c r="GI357" s="398" t="str">
        <f t="shared" si="651"/>
        <v>Na-Mg-Ca</v>
      </c>
      <c r="GJ357" s="398" t="str">
        <f t="shared" si="652"/>
        <v>HCO3-Cl</v>
      </c>
    </row>
    <row r="358" spans="1:195">
      <c r="A358" s="402">
        <f t="shared" si="653"/>
        <v>353</v>
      </c>
      <c r="B358" s="399" t="s">
        <v>110</v>
      </c>
      <c r="C358" s="106" t="s">
        <v>259</v>
      </c>
      <c r="D358" s="106"/>
      <c r="E358" s="106"/>
      <c r="F358" s="379">
        <v>3509210</v>
      </c>
      <c r="G358" s="379">
        <v>5665275</v>
      </c>
      <c r="H358" s="409">
        <f t="shared" si="576"/>
        <v>509131.88600000006</v>
      </c>
      <c r="I358" s="405">
        <f t="shared" si="577"/>
        <v>5663448.6800000006</v>
      </c>
      <c r="J358" s="377">
        <v>222.7</v>
      </c>
      <c r="K358" s="377" t="s">
        <v>1354</v>
      </c>
      <c r="L358" s="377">
        <v>6</v>
      </c>
      <c r="M358" s="377"/>
      <c r="O358" s="377"/>
      <c r="P358" s="377"/>
      <c r="Q358" s="399" t="s">
        <v>1374</v>
      </c>
      <c r="R358" s="65" t="s">
        <v>2895</v>
      </c>
      <c r="S358" s="64" t="s">
        <v>2656</v>
      </c>
      <c r="T358" s="499" t="str">
        <f t="shared" si="578"/>
        <v>-</v>
      </c>
      <c r="U358" s="499" t="str">
        <f t="shared" si="579"/>
        <v>M</v>
      </c>
      <c r="V358" s="499" t="str">
        <f t="shared" si="580"/>
        <v>-</v>
      </c>
      <c r="W358" s="499" t="str">
        <f t="shared" si="496"/>
        <v>A</v>
      </c>
      <c r="X358" s="529" t="str">
        <f t="shared" si="581"/>
        <v>Na-Ca-Mg</v>
      </c>
      <c r="Y358" s="530" t="str">
        <f t="shared" si="582"/>
        <v>HCO3-Cl</v>
      </c>
      <c r="Z358" s="60" t="s">
        <v>3064</v>
      </c>
      <c r="AA358" s="84">
        <v>34142</v>
      </c>
      <c r="AB358" s="405">
        <v>4</v>
      </c>
      <c r="AC358" s="2" t="s">
        <v>375</v>
      </c>
      <c r="AD358" s="531" t="s">
        <v>3037</v>
      </c>
      <c r="AE358" s="107"/>
      <c r="AF358" s="379">
        <v>12.4</v>
      </c>
      <c r="AG358" s="377">
        <v>3200</v>
      </c>
      <c r="AH358" s="377">
        <v>6.11</v>
      </c>
      <c r="AI358" s="379">
        <v>391</v>
      </c>
      <c r="AJ358" s="377"/>
      <c r="AK358" s="377"/>
      <c r="AL358" s="377"/>
      <c r="AM358" s="379">
        <v>5.2999999999999999E-2</v>
      </c>
      <c r="AN358" s="531"/>
      <c r="AO358" s="106"/>
      <c r="AP358" s="378"/>
      <c r="AQ358" s="531"/>
      <c r="AR358" s="532">
        <v>2900</v>
      </c>
      <c r="AS358" s="507">
        <f t="shared" si="583"/>
        <v>2894.6129999999998</v>
      </c>
      <c r="AT358" s="509">
        <f t="shared" si="584"/>
        <v>-0.79036438088613581</v>
      </c>
      <c r="AU358" s="531">
        <v>324</v>
      </c>
      <c r="AV358" s="531">
        <v>156</v>
      </c>
      <c r="AW358" s="106">
        <v>274</v>
      </c>
      <c r="AX358" s="106">
        <v>542</v>
      </c>
      <c r="AY358" s="531">
        <v>75.900000000000006</v>
      </c>
      <c r="AZ358" s="107">
        <v>1510</v>
      </c>
      <c r="BA358" s="531"/>
      <c r="BB358" s="531">
        <v>11</v>
      </c>
      <c r="BC358" s="531"/>
      <c r="BD358" s="531"/>
      <c r="BE358" s="108">
        <v>0.89</v>
      </c>
      <c r="BF358" s="108">
        <v>0.82299999999999995</v>
      </c>
      <c r="BG358" s="531"/>
      <c r="BH358" s="531"/>
      <c r="BI358" s="531"/>
      <c r="BJ358" s="531">
        <v>0</v>
      </c>
      <c r="BK358" s="531"/>
      <c r="BL358" s="106"/>
      <c r="BM358" s="531"/>
      <c r="BN358" s="107"/>
      <c r="BO358" s="114"/>
      <c r="BP358" s="114"/>
      <c r="BQ358" s="114"/>
      <c r="BR358" s="114"/>
      <c r="BS358" s="114"/>
      <c r="BT358" s="114"/>
      <c r="BU358" s="114"/>
      <c r="BV358" s="114"/>
      <c r="BW358" s="114"/>
      <c r="BX358" s="114"/>
      <c r="BY358" s="114"/>
      <c r="BZ358" s="114"/>
      <c r="CA358" s="114"/>
      <c r="CB358" s="114"/>
      <c r="CC358" s="114"/>
      <c r="CD358" s="114"/>
      <c r="CE358" s="114"/>
      <c r="CF358" s="247"/>
      <c r="CG358" s="114"/>
      <c r="CH358" s="114"/>
      <c r="CI358" s="114"/>
      <c r="CJ358" s="114"/>
      <c r="CK358" s="114"/>
      <c r="CL358" s="137"/>
      <c r="CM358" s="114"/>
      <c r="CN358" s="147">
        <v>2720</v>
      </c>
      <c r="CO358" s="149"/>
      <c r="CP358" s="399"/>
      <c r="CR358" s="399"/>
      <c r="CS358" s="399"/>
      <c r="CT358" s="399"/>
      <c r="CU358" s="399"/>
      <c r="CV358" s="399"/>
      <c r="CW358" s="399"/>
      <c r="CX358" s="399"/>
      <c r="CY358" s="399"/>
      <c r="CZ358" s="399"/>
      <c r="DB358" s="241"/>
      <c r="DC358" s="241"/>
      <c r="DD358" s="241"/>
      <c r="DE358" s="241"/>
      <c r="DF358" s="241"/>
      <c r="DG358" s="241"/>
      <c r="DH358" s="241"/>
      <c r="DI358" s="241"/>
      <c r="DJ358" s="241"/>
      <c r="DK358" s="244"/>
      <c r="DL358" s="244"/>
      <c r="DM358" s="244"/>
      <c r="DN358" s="241"/>
      <c r="DO358" s="241"/>
      <c r="DP358" s="241"/>
      <c r="DQ358" s="241"/>
      <c r="DR358" s="241"/>
      <c r="DS358" s="472"/>
      <c r="DT358" s="402">
        <f t="shared" si="585"/>
        <v>0</v>
      </c>
      <c r="DU358" s="100">
        <f t="shared" si="586"/>
        <v>1</v>
      </c>
      <c r="DV358" s="100">
        <f t="shared" si="587"/>
        <v>0</v>
      </c>
      <c r="DW358" s="100">
        <f t="shared" si="588"/>
        <v>0</v>
      </c>
      <c r="DX358" s="100">
        <f t="shared" si="589"/>
        <v>0</v>
      </c>
      <c r="DY358" s="229">
        <f t="shared" si="590"/>
        <v>0</v>
      </c>
      <c r="DZ358" s="100">
        <f t="shared" si="591"/>
        <v>1</v>
      </c>
      <c r="EA358" s="400">
        <f t="shared" si="592"/>
        <v>0</v>
      </c>
      <c r="EB358" s="402">
        <f t="shared" si="593"/>
        <v>0</v>
      </c>
      <c r="EC358" s="19">
        <f t="shared" si="594"/>
        <v>0</v>
      </c>
      <c r="ED358" s="19">
        <f t="shared" si="595"/>
        <v>1</v>
      </c>
      <c r="EE358" s="19">
        <f t="shared" si="596"/>
        <v>0</v>
      </c>
      <c r="EF358" s="402">
        <f t="shared" si="597"/>
        <v>0</v>
      </c>
      <c r="EG358" s="400">
        <f t="shared" si="598"/>
        <v>0</v>
      </c>
      <c r="EH358" s="400">
        <f t="shared" si="599"/>
        <v>1</v>
      </c>
      <c r="EI358" s="402">
        <f t="shared" si="600"/>
        <v>0</v>
      </c>
      <c r="EJ358" s="229">
        <f t="shared" si="601"/>
        <v>2</v>
      </c>
      <c r="EK358" s="398">
        <f t="shared" si="602"/>
        <v>324</v>
      </c>
      <c r="EL358" s="398">
        <f t="shared" si="603"/>
        <v>11</v>
      </c>
      <c r="EM358" s="398">
        <f t="shared" si="604"/>
        <v>156</v>
      </c>
      <c r="EN358" s="398">
        <f t="shared" si="605"/>
        <v>274</v>
      </c>
      <c r="EO358" s="398">
        <f t="shared" si="606"/>
        <v>0.82299999999999995</v>
      </c>
      <c r="EP358" s="398">
        <f t="shared" si="607"/>
        <v>0.89</v>
      </c>
      <c r="EQ358" s="398">
        <f t="shared" si="608"/>
        <v>1510</v>
      </c>
      <c r="ER358" s="398" t="str">
        <f t="shared" si="609"/>
        <v/>
      </c>
      <c r="ES358" s="398">
        <f t="shared" si="610"/>
        <v>0</v>
      </c>
      <c r="ET358" s="398">
        <f t="shared" si="611"/>
        <v>75.900000000000006</v>
      </c>
      <c r="EU358" s="172">
        <f t="shared" si="612"/>
        <v>542</v>
      </c>
      <c r="EV358" s="57">
        <f t="shared" si="613"/>
        <v>14.093206552471095</v>
      </c>
      <c r="EW358" s="57">
        <f t="shared" si="614"/>
        <v>0.2813299232736573</v>
      </c>
      <c r="EX358" s="57">
        <f t="shared" si="615"/>
        <v>12.836864842624976</v>
      </c>
      <c r="EY358" s="57">
        <f t="shared" si="616"/>
        <v>13.673336992863915</v>
      </c>
      <c r="EZ358" s="57">
        <f t="shared" si="617"/>
        <v>3.0011851581730326E-2</v>
      </c>
      <c r="FA358" s="57">
        <f t="shared" si="618"/>
        <v>4.7810905183991406E-2</v>
      </c>
      <c r="FB358" s="57">
        <f t="shared" si="619"/>
        <v>24.747161041740757</v>
      </c>
      <c r="FC358" s="57" t="str">
        <f t="shared" si="620"/>
        <v/>
      </c>
      <c r="FD358" s="57">
        <f t="shared" si="621"/>
        <v>0</v>
      </c>
      <c r="FE358" s="57">
        <f t="shared" si="622"/>
        <v>1.5802195651585531</v>
      </c>
      <c r="FF358" s="56">
        <f t="shared" si="623"/>
        <v>15.287845880461454</v>
      </c>
      <c r="FG358" s="59">
        <f t="shared" si="624"/>
        <v>34.405091344449509</v>
      </c>
      <c r="FH358" s="59">
        <f t="shared" si="625"/>
        <v>0.6867976902289854</v>
      </c>
      <c r="FI358" s="59">
        <f t="shared" si="626"/>
        <v>31.33804261241211</v>
      </c>
      <c r="FJ358" s="59">
        <f t="shared" si="627"/>
        <v>33.380083267170882</v>
      </c>
      <c r="FK358" s="59">
        <f t="shared" si="628"/>
        <v>7.3266540956532331E-2</v>
      </c>
      <c r="FL358" s="59">
        <f t="shared" si="629"/>
        <v>0.11671854478196206</v>
      </c>
      <c r="FM358" s="59">
        <f t="shared" si="630"/>
        <v>59.466601844055525</v>
      </c>
      <c r="FN358" s="59" t="str">
        <f t="shared" si="631"/>
        <v/>
      </c>
      <c r="FO358" s="59">
        <f t="shared" si="632"/>
        <v>0</v>
      </c>
      <c r="FP358" s="59">
        <f t="shared" si="633"/>
        <v>3.7972148623016433</v>
      </c>
      <c r="FQ358" s="66">
        <f t="shared" si="634"/>
        <v>36.736183293642839</v>
      </c>
      <c r="FR358" s="331">
        <f t="shared" si="497"/>
        <v>-0.79036438088613581</v>
      </c>
      <c r="FS358" s="331">
        <f t="shared" si="635"/>
        <v>0.79036438088613581</v>
      </c>
      <c r="FT358" s="400">
        <f t="shared" si="636"/>
        <v>0</v>
      </c>
      <c r="FU358" s="400">
        <f t="shared" si="637"/>
        <v>1</v>
      </c>
      <c r="FV358" s="400">
        <f t="shared" si="638"/>
        <v>0</v>
      </c>
      <c r="FW358" s="402">
        <f t="shared" si="639"/>
        <v>0</v>
      </c>
      <c r="FX358" s="222">
        <f t="shared" si="640"/>
        <v>34.405091344449509</v>
      </c>
      <c r="FY358" s="222">
        <f t="shared" si="641"/>
        <v>33.380083267170882</v>
      </c>
      <c r="FZ358" s="222">
        <f t="shared" si="642"/>
        <v>31.33804261241211</v>
      </c>
      <c r="GA358" s="221">
        <f t="shared" si="643"/>
        <v>36.736183293642839</v>
      </c>
      <c r="GB358" s="222">
        <f t="shared" si="644"/>
        <v>59.466601844055525</v>
      </c>
      <c r="GC358" s="222">
        <f t="shared" si="645"/>
        <v>0</v>
      </c>
      <c r="GD358" s="222">
        <f t="shared" si="646"/>
        <v>0</v>
      </c>
      <c r="GE358" s="222">
        <f t="shared" si="647"/>
        <v>0</v>
      </c>
      <c r="GF358" s="222">
        <f t="shared" si="648"/>
        <v>0</v>
      </c>
      <c r="GG358" s="398">
        <f t="shared" si="649"/>
        <v>0</v>
      </c>
      <c r="GH358" s="399">
        <f t="shared" si="650"/>
        <v>0</v>
      </c>
      <c r="GI358" s="398" t="str">
        <f t="shared" si="651"/>
        <v>Na-Ca-Mg</v>
      </c>
      <c r="GJ358" s="398" t="str">
        <f t="shared" si="652"/>
        <v>HCO3-Cl</v>
      </c>
    </row>
    <row r="359" spans="1:195" s="69" customFormat="1">
      <c r="A359" s="402">
        <f t="shared" si="653"/>
        <v>354</v>
      </c>
      <c r="B359" s="64" t="s">
        <v>110</v>
      </c>
      <c r="C359" s="2" t="s">
        <v>260</v>
      </c>
      <c r="D359" s="2"/>
      <c r="E359" s="2"/>
      <c r="F359" s="400">
        <v>3508840</v>
      </c>
      <c r="G359" s="400">
        <v>5665370</v>
      </c>
      <c r="H359" s="409">
        <f t="shared" si="576"/>
        <v>508762.03400000004</v>
      </c>
      <c r="I359" s="405">
        <f t="shared" si="577"/>
        <v>5663543.642</v>
      </c>
      <c r="J359" s="377">
        <v>228</v>
      </c>
      <c r="K359" s="391" t="s">
        <v>1354</v>
      </c>
      <c r="L359" s="19">
        <v>25</v>
      </c>
      <c r="M359" s="19"/>
      <c r="N359" s="400"/>
      <c r="O359" s="50">
        <v>222.8</v>
      </c>
      <c r="P359" s="50"/>
      <c r="Q359" s="382" t="s">
        <v>2845</v>
      </c>
      <c r="R359" s="65" t="s">
        <v>2896</v>
      </c>
      <c r="S359" s="64" t="s">
        <v>2656</v>
      </c>
      <c r="T359" s="499" t="str">
        <f t="shared" si="578"/>
        <v>-</v>
      </c>
      <c r="U359" s="499" t="str">
        <f t="shared" si="579"/>
        <v>M</v>
      </c>
      <c r="V359" s="499" t="str">
        <f t="shared" si="580"/>
        <v>-</v>
      </c>
      <c r="W359" s="499" t="str">
        <f t="shared" si="496"/>
        <v>A</v>
      </c>
      <c r="X359" s="529" t="str">
        <f t="shared" si="581"/>
        <v>Mg-Ca-Na</v>
      </c>
      <c r="Y359" s="530" t="str">
        <f t="shared" si="582"/>
        <v>HCO3</v>
      </c>
      <c r="Z359" s="120"/>
      <c r="AA359" s="89" t="s">
        <v>1411</v>
      </c>
      <c r="AB359" s="102">
        <v>1</v>
      </c>
      <c r="AC359" s="91" t="s">
        <v>881</v>
      </c>
      <c r="AD359" s="532" t="s">
        <v>1769</v>
      </c>
      <c r="AE359" s="80"/>
      <c r="AF359" s="236">
        <v>10.5</v>
      </c>
      <c r="AG359" s="115"/>
      <c r="AH359" s="115"/>
      <c r="AI359" s="236"/>
      <c r="AJ359" s="115"/>
      <c r="AK359" s="115"/>
      <c r="AL359" s="115"/>
      <c r="AM359" s="236"/>
      <c r="AN359" s="532"/>
      <c r="AO359" s="79"/>
      <c r="AP359" s="407"/>
      <c r="AQ359" s="532"/>
      <c r="AR359" s="532"/>
      <c r="AS359" s="507">
        <f t="shared" si="583"/>
        <v>1712.55</v>
      </c>
      <c r="AT359" s="509">
        <f t="shared" si="584"/>
        <v>0.57720814142005905</v>
      </c>
      <c r="AU359" s="532">
        <v>119.2</v>
      </c>
      <c r="AV359" s="532">
        <v>120.9</v>
      </c>
      <c r="AW359" s="79">
        <v>124.9</v>
      </c>
      <c r="AX359" s="79">
        <v>82.3</v>
      </c>
      <c r="AY359" s="532">
        <v>30.5</v>
      </c>
      <c r="AZ359" s="80">
        <v>1165</v>
      </c>
      <c r="BA359" s="532">
        <v>0.08</v>
      </c>
      <c r="BB359" s="532">
        <v>10.8</v>
      </c>
      <c r="BC359" s="532" t="s">
        <v>1344</v>
      </c>
      <c r="BD359" s="532" t="s">
        <v>1344</v>
      </c>
      <c r="BE359" s="269">
        <v>12</v>
      </c>
      <c r="BF359" s="90">
        <v>0.5</v>
      </c>
      <c r="BG359" s="532"/>
      <c r="BH359" s="532">
        <v>0.16</v>
      </c>
      <c r="BI359" s="532">
        <v>0.01</v>
      </c>
      <c r="BJ359" s="532"/>
      <c r="BK359" s="532"/>
      <c r="BL359" s="79"/>
      <c r="BM359" s="532">
        <v>46.2</v>
      </c>
      <c r="BN359" s="80"/>
      <c r="BO359" s="147"/>
      <c r="BP359" s="147" t="s">
        <v>1344</v>
      </c>
      <c r="BQ359" s="147"/>
      <c r="BR359" s="147" t="s">
        <v>1344</v>
      </c>
      <c r="BS359" s="147"/>
      <c r="BT359" s="147"/>
      <c r="BU359" s="147"/>
      <c r="BV359" s="147"/>
      <c r="BW359" s="147"/>
      <c r="BX359" s="147"/>
      <c r="BY359" s="147"/>
      <c r="BZ359" s="147"/>
      <c r="CA359" s="147"/>
      <c r="CB359" s="147"/>
      <c r="CC359" s="147"/>
      <c r="CD359" s="147"/>
      <c r="CE359" s="147"/>
      <c r="CF359" s="145"/>
      <c r="CG359" s="147"/>
      <c r="CH359" s="147" t="s">
        <v>1344</v>
      </c>
      <c r="CI359" s="147"/>
      <c r="CJ359" s="147"/>
      <c r="CK359" s="147"/>
      <c r="CL359" s="148"/>
      <c r="CM359" s="147"/>
      <c r="CN359" s="147">
        <v>2029</v>
      </c>
      <c r="CO359" s="141" t="s">
        <v>1344</v>
      </c>
      <c r="CP359" s="401"/>
      <c r="CQ359" s="70"/>
      <c r="CR359" s="401"/>
      <c r="CS359" s="401"/>
      <c r="CT359" s="401"/>
      <c r="CU359" s="401"/>
      <c r="CV359" s="401"/>
      <c r="CW359" s="401"/>
      <c r="CX359" s="401"/>
      <c r="CY359" s="401"/>
      <c r="CZ359" s="401"/>
      <c r="DA359" s="70"/>
      <c r="DB359" s="182"/>
      <c r="DC359" s="182"/>
      <c r="DD359" s="182"/>
      <c r="DE359" s="182"/>
      <c r="DF359" s="182"/>
      <c r="DG359" s="182"/>
      <c r="DH359" s="182"/>
      <c r="DI359" s="182"/>
      <c r="DJ359" s="182"/>
      <c r="DK359" s="180"/>
      <c r="DL359" s="180"/>
      <c r="DM359" s="180"/>
      <c r="DN359" s="182"/>
      <c r="DO359" s="182"/>
      <c r="DP359" s="182"/>
      <c r="DQ359" s="182"/>
      <c r="DR359" s="182"/>
      <c r="DS359" s="181"/>
      <c r="DT359" s="402">
        <f t="shared" si="585"/>
        <v>1</v>
      </c>
      <c r="DU359" s="100">
        <f t="shared" si="586"/>
        <v>0</v>
      </c>
      <c r="DV359" s="100">
        <f t="shared" si="587"/>
        <v>1</v>
      </c>
      <c r="DW359" s="100">
        <f t="shared" si="588"/>
        <v>0</v>
      </c>
      <c r="DX359" s="100">
        <f t="shared" si="589"/>
        <v>0</v>
      </c>
      <c r="DY359" s="229">
        <f t="shared" si="590"/>
        <v>0</v>
      </c>
      <c r="DZ359" s="100">
        <f t="shared" si="591"/>
        <v>1</v>
      </c>
      <c r="EA359" s="400">
        <f t="shared" si="592"/>
        <v>0</v>
      </c>
      <c r="EB359" s="402">
        <f t="shared" si="593"/>
        <v>0</v>
      </c>
      <c r="EC359" s="19">
        <f t="shared" si="594"/>
        <v>0</v>
      </c>
      <c r="ED359" s="19">
        <f t="shared" si="595"/>
        <v>1</v>
      </c>
      <c r="EE359" s="19">
        <f t="shared" si="596"/>
        <v>0</v>
      </c>
      <c r="EF359" s="402">
        <f t="shared" si="597"/>
        <v>0</v>
      </c>
      <c r="EG359" s="400">
        <f t="shared" si="598"/>
        <v>0</v>
      </c>
      <c r="EH359" s="400">
        <f t="shared" si="599"/>
        <v>1</v>
      </c>
      <c r="EI359" s="402">
        <f t="shared" si="600"/>
        <v>0</v>
      </c>
      <c r="EJ359" s="229">
        <f t="shared" si="601"/>
        <v>2</v>
      </c>
      <c r="EK359" s="398">
        <f t="shared" si="602"/>
        <v>119.2</v>
      </c>
      <c r="EL359" s="398">
        <f t="shared" si="603"/>
        <v>10.8</v>
      </c>
      <c r="EM359" s="398">
        <f t="shared" si="604"/>
        <v>120.9</v>
      </c>
      <c r="EN359" s="398">
        <f t="shared" si="605"/>
        <v>124.9</v>
      </c>
      <c r="EO359" s="398">
        <f t="shared" si="606"/>
        <v>0.5</v>
      </c>
      <c r="EP359" s="398">
        <f t="shared" si="607"/>
        <v>12</v>
      </c>
      <c r="EQ359" s="398">
        <f t="shared" si="608"/>
        <v>1165</v>
      </c>
      <c r="ER359" s="398" t="str">
        <f t="shared" si="609"/>
        <v/>
      </c>
      <c r="ES359" s="398" t="str">
        <f t="shared" si="610"/>
        <v/>
      </c>
      <c r="ET359" s="398">
        <f t="shared" si="611"/>
        <v>30.5</v>
      </c>
      <c r="EU359" s="172">
        <f t="shared" si="612"/>
        <v>82.3</v>
      </c>
      <c r="EV359" s="57">
        <f t="shared" si="613"/>
        <v>5.1849080896745514</v>
      </c>
      <c r="EW359" s="57">
        <f t="shared" si="614"/>
        <v>0.27621483375959083</v>
      </c>
      <c r="EX359" s="57">
        <f t="shared" si="615"/>
        <v>9.9485702530343563</v>
      </c>
      <c r="EY359" s="57">
        <f t="shared" si="616"/>
        <v>6.232845950396726</v>
      </c>
      <c r="EZ359" s="57">
        <f t="shared" si="617"/>
        <v>1.8233202662047587E-2</v>
      </c>
      <c r="FA359" s="57">
        <f t="shared" si="618"/>
        <v>0.64464141821112009</v>
      </c>
      <c r="FB359" s="57">
        <f t="shared" si="619"/>
        <v>19.093008353396016</v>
      </c>
      <c r="FC359" s="57" t="str">
        <f t="shared" si="620"/>
        <v/>
      </c>
      <c r="FD359" s="57" t="str">
        <f t="shared" si="621"/>
        <v/>
      </c>
      <c r="FE359" s="57">
        <f t="shared" si="622"/>
        <v>0.63500259205976106</v>
      </c>
      <c r="FF359" s="56">
        <f t="shared" si="623"/>
        <v>2.3213832397822465</v>
      </c>
      <c r="FG359" s="59">
        <f t="shared" si="624"/>
        <v>23.245065741944661</v>
      </c>
      <c r="FH359" s="59">
        <f t="shared" si="625"/>
        <v>1.2383309132187561</v>
      </c>
      <c r="FI359" s="59">
        <f t="shared" si="626"/>
        <v>44.601594776707827</v>
      </c>
      <c r="FJ359" s="59">
        <f t="shared" si="627"/>
        <v>27.943198099289646</v>
      </c>
      <c r="FK359" s="59">
        <f t="shared" si="628"/>
        <v>8.1743395878035682E-2</v>
      </c>
      <c r="FL359" s="59">
        <f t="shared" si="629"/>
        <v>2.8900670729610747</v>
      </c>
      <c r="FM359" s="59">
        <f t="shared" si="630"/>
        <v>86.591986124402027</v>
      </c>
      <c r="FN359" s="59" t="str">
        <f t="shared" si="631"/>
        <v/>
      </c>
      <c r="FO359" s="59" t="str">
        <f t="shared" si="632"/>
        <v/>
      </c>
      <c r="FP359" s="59">
        <f t="shared" si="633"/>
        <v>2.8799094738162587</v>
      </c>
      <c r="FQ359" s="66">
        <f t="shared" si="634"/>
        <v>10.528104401781718</v>
      </c>
      <c r="FR359" s="331">
        <f t="shared" si="497"/>
        <v>0.57720814142005905</v>
      </c>
      <c r="FS359" s="331">
        <f t="shared" si="635"/>
        <v>0.57720814142005905</v>
      </c>
      <c r="FT359" s="400">
        <f t="shared" si="636"/>
        <v>0</v>
      </c>
      <c r="FU359" s="400">
        <f t="shared" si="637"/>
        <v>1</v>
      </c>
      <c r="FV359" s="400">
        <f t="shared" si="638"/>
        <v>0</v>
      </c>
      <c r="FW359" s="402">
        <f t="shared" si="639"/>
        <v>0</v>
      </c>
      <c r="FX359" s="222">
        <f t="shared" si="640"/>
        <v>23.245065741944661</v>
      </c>
      <c r="FY359" s="222">
        <f t="shared" si="641"/>
        <v>27.943198099289646</v>
      </c>
      <c r="FZ359" s="222">
        <f t="shared" si="642"/>
        <v>44.601594776707827</v>
      </c>
      <c r="GA359" s="221">
        <f t="shared" si="643"/>
        <v>0</v>
      </c>
      <c r="GB359" s="222">
        <f t="shared" si="644"/>
        <v>86.591986124402027</v>
      </c>
      <c r="GC359" s="222">
        <f t="shared" si="645"/>
        <v>0</v>
      </c>
      <c r="GD359" s="222">
        <f t="shared" si="646"/>
        <v>0</v>
      </c>
      <c r="GE359" s="222">
        <f t="shared" si="647"/>
        <v>0</v>
      </c>
      <c r="GF359" s="222">
        <f t="shared" si="648"/>
        <v>0</v>
      </c>
      <c r="GG359" s="398">
        <f t="shared" si="649"/>
        <v>0</v>
      </c>
      <c r="GH359" s="399">
        <f t="shared" si="650"/>
        <v>0</v>
      </c>
      <c r="GI359" s="398" t="str">
        <f t="shared" si="651"/>
        <v>Mg-Ca-Na</v>
      </c>
      <c r="GJ359" s="398" t="str">
        <f t="shared" si="652"/>
        <v>HCO3</v>
      </c>
      <c r="GK359" s="398"/>
      <c r="GL359" s="398"/>
      <c r="GM359" s="398"/>
    </row>
    <row r="360" spans="1:195">
      <c r="A360" s="402">
        <f t="shared" si="653"/>
        <v>355</v>
      </c>
      <c r="B360" s="399" t="s">
        <v>110</v>
      </c>
      <c r="C360" s="398" t="s">
        <v>260</v>
      </c>
      <c r="F360" s="400">
        <v>3508840</v>
      </c>
      <c r="G360" s="400">
        <v>5665370</v>
      </c>
      <c r="H360" s="409">
        <f t="shared" si="576"/>
        <v>508762.03400000004</v>
      </c>
      <c r="I360" s="405">
        <f t="shared" si="577"/>
        <v>5663543.642</v>
      </c>
      <c r="J360" s="377">
        <v>228</v>
      </c>
      <c r="K360" s="391" t="s">
        <v>1354</v>
      </c>
      <c r="L360" s="19">
        <v>25</v>
      </c>
      <c r="O360" s="50">
        <v>222.8</v>
      </c>
      <c r="P360" s="50"/>
      <c r="Q360" s="382" t="s">
        <v>2845</v>
      </c>
      <c r="R360" s="65" t="s">
        <v>2896</v>
      </c>
      <c r="S360" s="64" t="s">
        <v>2656</v>
      </c>
      <c r="T360" s="499" t="str">
        <f t="shared" si="578"/>
        <v>-</v>
      </c>
      <c r="U360" s="499" t="str">
        <f t="shared" si="579"/>
        <v>M</v>
      </c>
      <c r="V360" s="499" t="str">
        <f t="shared" si="580"/>
        <v>-</v>
      </c>
      <c r="W360" s="499" t="str">
        <f t="shared" si="496"/>
        <v>A</v>
      </c>
      <c r="X360" s="529" t="str">
        <f t="shared" si="581"/>
        <v>Mg-Ca-Na</v>
      </c>
      <c r="Y360" s="530" t="str">
        <f t="shared" si="582"/>
        <v>HCO3</v>
      </c>
      <c r="Z360" s="60" t="s">
        <v>1755</v>
      </c>
      <c r="AA360" s="51">
        <v>15035</v>
      </c>
      <c r="AB360" s="100">
        <v>2</v>
      </c>
      <c r="AC360" s="117" t="s">
        <v>412</v>
      </c>
      <c r="AD360" s="2" t="s">
        <v>1770</v>
      </c>
      <c r="AE360" s="61" t="s">
        <v>1756</v>
      </c>
      <c r="AF360" s="392">
        <v>9.6999999999999993</v>
      </c>
      <c r="AM360" s="379">
        <v>0.16700000000000001</v>
      </c>
      <c r="AR360" s="168">
        <v>2452.5</v>
      </c>
      <c r="AS360" s="507">
        <f t="shared" si="583"/>
        <v>1248.905</v>
      </c>
      <c r="AT360" s="509">
        <f t="shared" si="584"/>
        <v>5.4144666966428313E-2</v>
      </c>
      <c r="AU360" s="398">
        <v>79.900000000000006</v>
      </c>
      <c r="AV360" s="398">
        <v>81.2</v>
      </c>
      <c r="AW360" s="399">
        <v>121.4</v>
      </c>
      <c r="AX360" s="398">
        <v>63.7</v>
      </c>
      <c r="AY360" s="398">
        <v>50.5</v>
      </c>
      <c r="AZ360" s="172">
        <v>838.9</v>
      </c>
      <c r="BB360" s="398">
        <v>8.1300000000000008</v>
      </c>
      <c r="BD360" s="398">
        <v>1.355</v>
      </c>
      <c r="BE360" s="398">
        <v>3.02</v>
      </c>
      <c r="BF360" s="398">
        <v>0.8</v>
      </c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49"/>
      <c r="CG360" s="138"/>
      <c r="CH360" s="138"/>
      <c r="CI360" s="138"/>
      <c r="CJ360" s="138"/>
      <c r="CK360" s="138"/>
      <c r="CL360" s="139"/>
      <c r="CM360" s="138"/>
      <c r="CN360" s="138">
        <v>1205</v>
      </c>
      <c r="CO360" s="149"/>
      <c r="DB360" s="241"/>
      <c r="DC360" s="241"/>
      <c r="DD360" s="241"/>
      <c r="DE360" s="241"/>
      <c r="DF360" s="241"/>
      <c r="DG360" s="241"/>
      <c r="DH360" s="419">
        <v>-11</v>
      </c>
      <c r="DI360" s="244"/>
      <c r="DJ360" s="244"/>
      <c r="DK360" s="244"/>
      <c r="DL360" s="244"/>
      <c r="DM360" s="244"/>
      <c r="DN360" s="244"/>
      <c r="DO360" s="244"/>
      <c r="DP360" s="244"/>
      <c r="DQ360" s="244"/>
      <c r="DR360" s="244"/>
      <c r="DS360" s="472"/>
      <c r="DT360" s="402">
        <f t="shared" si="585"/>
        <v>0</v>
      </c>
      <c r="DU360" s="100">
        <f t="shared" si="586"/>
        <v>0</v>
      </c>
      <c r="DV360" s="100">
        <f t="shared" si="587"/>
        <v>1</v>
      </c>
      <c r="DW360" s="100">
        <f t="shared" si="588"/>
        <v>0</v>
      </c>
      <c r="DX360" s="100">
        <f t="shared" si="589"/>
        <v>0</v>
      </c>
      <c r="DY360" s="229">
        <f t="shared" si="590"/>
        <v>0</v>
      </c>
      <c r="DZ360" s="100">
        <f t="shared" si="591"/>
        <v>1</v>
      </c>
      <c r="EA360" s="400">
        <f t="shared" si="592"/>
        <v>0</v>
      </c>
      <c r="EB360" s="402">
        <f t="shared" si="593"/>
        <v>0</v>
      </c>
      <c r="EC360" s="19">
        <f t="shared" si="594"/>
        <v>0</v>
      </c>
      <c r="ED360" s="19">
        <f t="shared" si="595"/>
        <v>1</v>
      </c>
      <c r="EE360" s="19">
        <f t="shared" si="596"/>
        <v>0</v>
      </c>
      <c r="EF360" s="402">
        <f t="shared" si="597"/>
        <v>0</v>
      </c>
      <c r="EG360" s="400">
        <f t="shared" si="598"/>
        <v>0</v>
      </c>
      <c r="EH360" s="400">
        <f t="shared" si="599"/>
        <v>1</v>
      </c>
      <c r="EI360" s="402">
        <f t="shared" si="600"/>
        <v>0</v>
      </c>
      <c r="EJ360" s="229">
        <f t="shared" si="601"/>
        <v>2</v>
      </c>
      <c r="EK360" s="398">
        <f t="shared" si="602"/>
        <v>79.900000000000006</v>
      </c>
      <c r="EL360" s="398">
        <f t="shared" si="603"/>
        <v>8.1300000000000008</v>
      </c>
      <c r="EM360" s="398">
        <f t="shared" si="604"/>
        <v>81.2</v>
      </c>
      <c r="EN360" s="398">
        <f t="shared" si="605"/>
        <v>121.4</v>
      </c>
      <c r="EO360" s="398">
        <f t="shared" si="606"/>
        <v>0.8</v>
      </c>
      <c r="EP360" s="398">
        <f t="shared" si="607"/>
        <v>3.02</v>
      </c>
      <c r="EQ360" s="398">
        <f t="shared" si="608"/>
        <v>838.9</v>
      </c>
      <c r="ER360" s="398" t="str">
        <f t="shared" si="609"/>
        <v/>
      </c>
      <c r="ES360" s="398" t="str">
        <f t="shared" si="610"/>
        <v/>
      </c>
      <c r="ET360" s="398">
        <f t="shared" si="611"/>
        <v>50.5</v>
      </c>
      <c r="EU360" s="172">
        <f t="shared" si="612"/>
        <v>63.7</v>
      </c>
      <c r="EV360" s="57">
        <f t="shared" si="613"/>
        <v>3.4754543319211129</v>
      </c>
      <c r="EW360" s="57">
        <f t="shared" si="614"/>
        <v>0.20792838874680308</v>
      </c>
      <c r="EX360" s="57">
        <f t="shared" si="615"/>
        <v>6.6817527257765903</v>
      </c>
      <c r="EY360" s="57">
        <f t="shared" si="616"/>
        <v>6.0581865362543041</v>
      </c>
      <c r="EZ360" s="57">
        <f t="shared" si="617"/>
        <v>2.917312425927614E-2</v>
      </c>
      <c r="FA360" s="57">
        <f t="shared" si="618"/>
        <v>0.16223475691646522</v>
      </c>
      <c r="FB360" s="57">
        <f t="shared" si="619"/>
        <v>13.748604899282332</v>
      </c>
      <c r="FC360" s="57" t="str">
        <f t="shared" si="620"/>
        <v/>
      </c>
      <c r="FD360" s="57" t="str">
        <f t="shared" si="621"/>
        <v/>
      </c>
      <c r="FE360" s="57">
        <f t="shared" si="622"/>
        <v>1.0513977343940306</v>
      </c>
      <c r="FF360" s="56">
        <f t="shared" si="623"/>
        <v>1.7967449863199163</v>
      </c>
      <c r="FG360" s="59">
        <f t="shared" si="624"/>
        <v>20.917910555246536</v>
      </c>
      <c r="FH360" s="59">
        <f t="shared" si="625"/>
        <v>1.2514701740586365</v>
      </c>
      <c r="FI360" s="59">
        <f t="shared" si="626"/>
        <v>40.215837275240581</v>
      </c>
      <c r="FJ360" s="59">
        <f t="shared" si="627"/>
        <v>36.462744720434095</v>
      </c>
      <c r="FK360" s="59">
        <f t="shared" si="628"/>
        <v>0.17558590779563221</v>
      </c>
      <c r="FL360" s="59">
        <f t="shared" si="629"/>
        <v>0.97645136722452919</v>
      </c>
      <c r="FM360" s="59">
        <f t="shared" si="630"/>
        <v>82.839151465541264</v>
      </c>
      <c r="FN360" s="59" t="str">
        <f t="shared" si="631"/>
        <v/>
      </c>
      <c r="FO360" s="59" t="str">
        <f t="shared" si="632"/>
        <v/>
      </c>
      <c r="FP360" s="59">
        <f t="shared" si="633"/>
        <v>6.3349624785959495</v>
      </c>
      <c r="FQ360" s="66">
        <f t="shared" si="634"/>
        <v>10.825886055862789</v>
      </c>
      <c r="FR360" s="331">
        <f t="shared" si="497"/>
        <v>5.4144666966428313E-2</v>
      </c>
      <c r="FS360" s="331">
        <f t="shared" si="635"/>
        <v>5.4144666966428313E-2</v>
      </c>
      <c r="FT360" s="400">
        <f t="shared" si="636"/>
        <v>0</v>
      </c>
      <c r="FU360" s="400">
        <f t="shared" si="637"/>
        <v>1</v>
      </c>
      <c r="FV360" s="400">
        <f t="shared" si="638"/>
        <v>0</v>
      </c>
      <c r="FW360" s="402">
        <f t="shared" si="639"/>
        <v>0</v>
      </c>
      <c r="FX360" s="222">
        <f t="shared" si="640"/>
        <v>20.917910555246536</v>
      </c>
      <c r="FY360" s="222">
        <f t="shared" si="641"/>
        <v>36.462744720434095</v>
      </c>
      <c r="FZ360" s="222">
        <f t="shared" si="642"/>
        <v>40.215837275240581</v>
      </c>
      <c r="GA360" s="221">
        <f t="shared" si="643"/>
        <v>0</v>
      </c>
      <c r="GB360" s="222">
        <f t="shared" si="644"/>
        <v>82.839151465541264</v>
      </c>
      <c r="GC360" s="222">
        <f t="shared" si="645"/>
        <v>0</v>
      </c>
      <c r="GD360" s="222">
        <f t="shared" si="646"/>
        <v>0</v>
      </c>
      <c r="GE360" s="222">
        <f t="shared" si="647"/>
        <v>0</v>
      </c>
      <c r="GF360" s="222">
        <f t="shared" si="648"/>
        <v>0</v>
      </c>
      <c r="GG360" s="398">
        <f t="shared" si="649"/>
        <v>0</v>
      </c>
      <c r="GH360" s="399">
        <f t="shared" si="650"/>
        <v>0</v>
      </c>
      <c r="GI360" s="398" t="str">
        <f t="shared" si="651"/>
        <v>Mg-Ca-Na</v>
      </c>
      <c r="GJ360" s="398" t="str">
        <f t="shared" si="652"/>
        <v>HCO3</v>
      </c>
    </row>
    <row r="361" spans="1:195">
      <c r="A361" s="402">
        <f t="shared" si="653"/>
        <v>356</v>
      </c>
      <c r="B361" s="399" t="s">
        <v>110</v>
      </c>
      <c r="C361" s="106" t="s">
        <v>260</v>
      </c>
      <c r="D361" s="106"/>
      <c r="E361" s="106"/>
      <c r="F361" s="379">
        <v>3508840</v>
      </c>
      <c r="G361" s="379">
        <v>5665370</v>
      </c>
      <c r="H361" s="409">
        <f t="shared" si="576"/>
        <v>508762.03400000004</v>
      </c>
      <c r="I361" s="405">
        <f t="shared" si="577"/>
        <v>5663543.642</v>
      </c>
      <c r="J361" s="377">
        <v>228</v>
      </c>
      <c r="K361" s="377" t="s">
        <v>1357</v>
      </c>
      <c r="L361" s="19">
        <v>3</v>
      </c>
      <c r="M361" s="377"/>
      <c r="O361" s="50">
        <v>222.8</v>
      </c>
      <c r="P361" s="50"/>
      <c r="Q361" s="382" t="s">
        <v>2845</v>
      </c>
      <c r="R361" s="65" t="s">
        <v>2896</v>
      </c>
      <c r="S361" s="64" t="s">
        <v>2656</v>
      </c>
      <c r="T361" s="499" t="str">
        <f t="shared" si="578"/>
        <v>-</v>
      </c>
      <c r="U361" s="499" t="str">
        <f t="shared" si="579"/>
        <v>M</v>
      </c>
      <c r="V361" s="499" t="str">
        <f t="shared" si="580"/>
        <v>-</v>
      </c>
      <c r="W361" s="499" t="str">
        <f t="shared" si="496"/>
        <v>A</v>
      </c>
      <c r="X361" s="529" t="str">
        <f t="shared" si="581"/>
        <v>Mg-Ca-Na</v>
      </c>
      <c r="Y361" s="530" t="str">
        <f t="shared" si="582"/>
        <v>HCO3</v>
      </c>
      <c r="Z361" s="60" t="s">
        <v>1613</v>
      </c>
      <c r="AA361" s="84">
        <v>34142</v>
      </c>
      <c r="AB361" s="405">
        <v>3</v>
      </c>
      <c r="AC361" s="2" t="s">
        <v>375</v>
      </c>
      <c r="AD361" s="531" t="s">
        <v>3040</v>
      </c>
      <c r="AE361" s="107"/>
      <c r="AF361" s="379">
        <v>11.7</v>
      </c>
      <c r="AG361" s="377">
        <v>1600</v>
      </c>
      <c r="AH361" s="96">
        <v>6</v>
      </c>
      <c r="AI361" s="379">
        <v>359</v>
      </c>
      <c r="AJ361" s="377"/>
      <c r="AK361" s="377"/>
      <c r="AL361" s="377"/>
      <c r="AM361" s="379">
        <v>0.06</v>
      </c>
      <c r="AN361" s="531"/>
      <c r="AO361" s="106"/>
      <c r="AP361" s="378"/>
      <c r="AQ361" s="531"/>
      <c r="AR361" s="532">
        <v>1790</v>
      </c>
      <c r="AS361" s="507">
        <f t="shared" si="583"/>
        <v>1787.095</v>
      </c>
      <c r="AT361" s="509">
        <f t="shared" si="584"/>
        <v>2.0104520106956795E-2</v>
      </c>
      <c r="AU361" s="531">
        <v>122</v>
      </c>
      <c r="AV361" s="531">
        <v>114</v>
      </c>
      <c r="AW361" s="106">
        <v>172</v>
      </c>
      <c r="AX361" s="106">
        <v>90.8</v>
      </c>
      <c r="AY361" s="531">
        <v>36.5</v>
      </c>
      <c r="AZ361" s="107">
        <v>1240</v>
      </c>
      <c r="BA361" s="531"/>
      <c r="BB361" s="531">
        <v>8.3800000000000008</v>
      </c>
      <c r="BC361" s="531"/>
      <c r="BD361" s="531"/>
      <c r="BE361" s="108">
        <v>2.5</v>
      </c>
      <c r="BF361" s="108">
        <v>0.91500000000000004</v>
      </c>
      <c r="BG361" s="531"/>
      <c r="BH361" s="531"/>
      <c r="BI361" s="531"/>
      <c r="BJ361" s="531">
        <v>0</v>
      </c>
      <c r="BK361" s="531"/>
      <c r="BL361" s="106"/>
      <c r="BM361" s="531"/>
      <c r="BN361" s="107"/>
      <c r="BO361" s="114"/>
      <c r="BP361" s="114"/>
      <c r="BQ361" s="114"/>
      <c r="BR361" s="114"/>
      <c r="BS361" s="114"/>
      <c r="BT361" s="114"/>
      <c r="BU361" s="114"/>
      <c r="BV361" s="114"/>
      <c r="BW361" s="114"/>
      <c r="BX361" s="114"/>
      <c r="BY361" s="114"/>
      <c r="BZ361" s="114"/>
      <c r="CA361" s="114"/>
      <c r="CB361" s="114"/>
      <c r="CC361" s="114"/>
      <c r="CD361" s="114"/>
      <c r="CE361" s="114"/>
      <c r="CF361" s="247"/>
      <c r="CG361" s="114"/>
      <c r="CH361" s="114"/>
      <c r="CI361" s="114"/>
      <c r="CJ361" s="114"/>
      <c r="CK361" s="114"/>
      <c r="CL361" s="137"/>
      <c r="CM361" s="114"/>
      <c r="CN361" s="147">
        <v>2910</v>
      </c>
      <c r="CO361" s="149"/>
      <c r="CP361" s="399"/>
      <c r="CR361" s="399"/>
      <c r="CS361" s="399"/>
      <c r="CT361" s="399"/>
      <c r="CU361" s="399"/>
      <c r="CV361" s="399"/>
      <c r="CW361" s="399"/>
      <c r="CX361" s="399"/>
      <c r="CY361" s="399"/>
      <c r="CZ361" s="399"/>
      <c r="DB361" s="241"/>
      <c r="DC361" s="241"/>
      <c r="DD361" s="241"/>
      <c r="DE361" s="241"/>
      <c r="DF361" s="241"/>
      <c r="DG361" s="241"/>
      <c r="DH361" s="241"/>
      <c r="DI361" s="241"/>
      <c r="DJ361" s="241"/>
      <c r="DK361" s="244"/>
      <c r="DL361" s="244"/>
      <c r="DM361" s="244"/>
      <c r="DN361" s="241"/>
      <c r="DO361" s="241"/>
      <c r="DP361" s="241"/>
      <c r="DQ361" s="241"/>
      <c r="DR361" s="241"/>
      <c r="DS361" s="472"/>
      <c r="DT361" s="402">
        <f t="shared" si="585"/>
        <v>0</v>
      </c>
      <c r="DU361" s="100">
        <f t="shared" si="586"/>
        <v>1</v>
      </c>
      <c r="DV361" s="100">
        <f t="shared" si="587"/>
        <v>0</v>
      </c>
      <c r="DW361" s="100">
        <f t="shared" si="588"/>
        <v>0</v>
      </c>
      <c r="DX361" s="100">
        <f t="shared" si="589"/>
        <v>0</v>
      </c>
      <c r="DY361" s="229">
        <f t="shared" si="590"/>
        <v>0</v>
      </c>
      <c r="DZ361" s="100">
        <f t="shared" si="591"/>
        <v>1</v>
      </c>
      <c r="EA361" s="400">
        <f t="shared" si="592"/>
        <v>0</v>
      </c>
      <c r="EB361" s="402">
        <f t="shared" si="593"/>
        <v>0</v>
      </c>
      <c r="EC361" s="19">
        <f t="shared" si="594"/>
        <v>0</v>
      </c>
      <c r="ED361" s="19">
        <f t="shared" si="595"/>
        <v>1</v>
      </c>
      <c r="EE361" s="19">
        <f t="shared" si="596"/>
        <v>0</v>
      </c>
      <c r="EF361" s="402">
        <f t="shared" si="597"/>
        <v>0</v>
      </c>
      <c r="EG361" s="400">
        <f t="shared" si="598"/>
        <v>0</v>
      </c>
      <c r="EH361" s="400">
        <f t="shared" si="599"/>
        <v>1</v>
      </c>
      <c r="EI361" s="402">
        <f t="shared" si="600"/>
        <v>0</v>
      </c>
      <c r="EJ361" s="229">
        <f t="shared" si="601"/>
        <v>2</v>
      </c>
      <c r="EK361" s="398">
        <f t="shared" si="602"/>
        <v>122</v>
      </c>
      <c r="EL361" s="398">
        <f t="shared" si="603"/>
        <v>8.3800000000000008</v>
      </c>
      <c r="EM361" s="398">
        <f t="shared" si="604"/>
        <v>114</v>
      </c>
      <c r="EN361" s="398">
        <f t="shared" si="605"/>
        <v>172</v>
      </c>
      <c r="EO361" s="398">
        <f t="shared" si="606"/>
        <v>0.91500000000000004</v>
      </c>
      <c r="EP361" s="398">
        <f t="shared" si="607"/>
        <v>2.5</v>
      </c>
      <c r="EQ361" s="398">
        <f t="shared" si="608"/>
        <v>1240</v>
      </c>
      <c r="ER361" s="398" t="str">
        <f t="shared" si="609"/>
        <v/>
      </c>
      <c r="ES361" s="398">
        <f t="shared" si="610"/>
        <v>0</v>
      </c>
      <c r="ET361" s="398">
        <f t="shared" si="611"/>
        <v>36.5</v>
      </c>
      <c r="EU361" s="172">
        <f t="shared" si="612"/>
        <v>90.8</v>
      </c>
      <c r="EV361" s="57">
        <f t="shared" si="613"/>
        <v>5.3067012327205978</v>
      </c>
      <c r="EW361" s="57">
        <f t="shared" si="614"/>
        <v>0.2143222506393862</v>
      </c>
      <c r="EX361" s="57">
        <f t="shared" si="615"/>
        <v>9.3807858465336356</v>
      </c>
      <c r="EY361" s="57">
        <f t="shared" si="616"/>
        <v>8.5832626378561798</v>
      </c>
      <c r="EZ361" s="57">
        <f t="shared" si="617"/>
        <v>3.3366760871547087E-2</v>
      </c>
      <c r="FA361" s="57">
        <f t="shared" si="618"/>
        <v>0.13430029546065003</v>
      </c>
      <c r="FB361" s="57">
        <f t="shared" si="619"/>
        <v>20.322171981297046</v>
      </c>
      <c r="FC361" s="57" t="str">
        <f t="shared" si="620"/>
        <v/>
      </c>
      <c r="FD361" s="57">
        <f t="shared" si="621"/>
        <v>0</v>
      </c>
      <c r="FE361" s="57">
        <f t="shared" si="622"/>
        <v>0.75992113476004186</v>
      </c>
      <c r="FF361" s="56">
        <f t="shared" si="623"/>
        <v>2.5611372803429888</v>
      </c>
      <c r="FG361" s="59">
        <f t="shared" si="624"/>
        <v>22.435884602276246</v>
      </c>
      <c r="FH361" s="59">
        <f t="shared" si="625"/>
        <v>0.90612021897833617</v>
      </c>
      <c r="FI361" s="59">
        <f t="shared" si="626"/>
        <v>39.660463158125594</v>
      </c>
      <c r="FJ361" s="59">
        <f t="shared" si="627"/>
        <v>36.288662505924343</v>
      </c>
      <c r="FK361" s="59">
        <f t="shared" si="628"/>
        <v>0.14106933170646652</v>
      </c>
      <c r="FL361" s="59">
        <f t="shared" si="629"/>
        <v>0.5678001829890077</v>
      </c>
      <c r="FM361" s="59">
        <f t="shared" si="630"/>
        <v>85.953449002431171</v>
      </c>
      <c r="FN361" s="59" t="str">
        <f t="shared" si="631"/>
        <v/>
      </c>
      <c r="FO361" s="59">
        <f t="shared" si="632"/>
        <v>0</v>
      </c>
      <c r="FP361" s="59">
        <f t="shared" si="633"/>
        <v>3.2141171998042521</v>
      </c>
      <c r="FQ361" s="66">
        <f t="shared" si="634"/>
        <v>10.832433797764573</v>
      </c>
      <c r="FR361" s="331">
        <f t="shared" si="497"/>
        <v>2.0104520106956795E-2</v>
      </c>
      <c r="FS361" s="331">
        <f t="shared" si="635"/>
        <v>2.0104520106956795E-2</v>
      </c>
      <c r="FT361" s="400">
        <f t="shared" si="636"/>
        <v>0</v>
      </c>
      <c r="FU361" s="400">
        <f t="shared" si="637"/>
        <v>1</v>
      </c>
      <c r="FV361" s="400">
        <f t="shared" si="638"/>
        <v>0</v>
      </c>
      <c r="FW361" s="402">
        <f t="shared" si="639"/>
        <v>0</v>
      </c>
      <c r="FX361" s="222">
        <f t="shared" si="640"/>
        <v>22.435884602276246</v>
      </c>
      <c r="FY361" s="222">
        <f t="shared" si="641"/>
        <v>36.288662505924343</v>
      </c>
      <c r="FZ361" s="222">
        <f t="shared" si="642"/>
        <v>39.660463158125594</v>
      </c>
      <c r="GA361" s="221">
        <f t="shared" si="643"/>
        <v>0</v>
      </c>
      <c r="GB361" s="222">
        <f t="shared" si="644"/>
        <v>85.953449002431171</v>
      </c>
      <c r="GC361" s="222">
        <f t="shared" si="645"/>
        <v>0</v>
      </c>
      <c r="GD361" s="222">
        <f t="shared" si="646"/>
        <v>0</v>
      </c>
      <c r="GE361" s="222">
        <f t="shared" si="647"/>
        <v>0</v>
      </c>
      <c r="GF361" s="222">
        <f t="shared" si="648"/>
        <v>0</v>
      </c>
      <c r="GG361" s="398">
        <f t="shared" si="649"/>
        <v>0</v>
      </c>
      <c r="GH361" s="399">
        <f t="shared" si="650"/>
        <v>0</v>
      </c>
      <c r="GI361" s="398" t="str">
        <f t="shared" si="651"/>
        <v>Mg-Ca-Na</v>
      </c>
      <c r="GJ361" s="398" t="str">
        <f t="shared" si="652"/>
        <v>HCO3</v>
      </c>
    </row>
    <row r="362" spans="1:195">
      <c r="A362" s="402">
        <f t="shared" si="653"/>
        <v>357</v>
      </c>
      <c r="B362" s="64" t="s">
        <v>110</v>
      </c>
      <c r="C362" s="63" t="s">
        <v>263</v>
      </c>
      <c r="D362" s="63" t="s">
        <v>1000</v>
      </c>
      <c r="E362" s="63"/>
      <c r="F362" s="400">
        <v>3506035</v>
      </c>
      <c r="G362" s="400">
        <v>5662375</v>
      </c>
      <c r="H362" s="409">
        <f t="shared" si="576"/>
        <v>505958.15600000002</v>
      </c>
      <c r="I362" s="405">
        <f t="shared" si="577"/>
        <v>5660549.8399999999</v>
      </c>
      <c r="J362" s="377">
        <v>352</v>
      </c>
      <c r="K362" s="377" t="s">
        <v>1357</v>
      </c>
      <c r="L362" s="407">
        <v>2</v>
      </c>
      <c r="M362" s="378"/>
      <c r="O362" s="19">
        <v>351.97</v>
      </c>
      <c r="Q362" s="399" t="s">
        <v>2845</v>
      </c>
      <c r="R362" s="64" t="s">
        <v>2898</v>
      </c>
      <c r="S362" s="64" t="s">
        <v>2663</v>
      </c>
      <c r="T362" s="499" t="str">
        <f t="shared" si="578"/>
        <v>-</v>
      </c>
      <c r="U362" s="499" t="str">
        <f t="shared" si="579"/>
        <v>-</v>
      </c>
      <c r="V362" s="499" t="str">
        <f t="shared" si="580"/>
        <v>-</v>
      </c>
      <c r="W362" s="499" t="str">
        <f t="shared" si="496"/>
        <v>A</v>
      </c>
      <c r="X362" s="536" t="s">
        <v>1340</v>
      </c>
      <c r="Y362" s="530" t="str">
        <f t="shared" ref="Y362:Y425" si="654">GJ362</f>
        <v>HCO3</v>
      </c>
      <c r="Z362" s="404"/>
      <c r="AA362" s="89" t="s">
        <v>1611</v>
      </c>
      <c r="AB362" s="102">
        <v>1</v>
      </c>
      <c r="AC362" s="91" t="s">
        <v>611</v>
      </c>
      <c r="AD362" s="532" t="s">
        <v>1771</v>
      </c>
      <c r="AE362" s="80"/>
      <c r="AF362" s="236">
        <v>9.9</v>
      </c>
      <c r="AG362" s="115"/>
      <c r="AH362" s="395"/>
      <c r="AI362" s="236"/>
      <c r="AJ362" s="115">
        <v>0.99897000000000002</v>
      </c>
      <c r="AK362" s="115">
        <v>19</v>
      </c>
      <c r="AL362" s="115"/>
      <c r="AM362" s="236">
        <v>3.6999999999999998E-2</v>
      </c>
      <c r="AN362" s="532"/>
      <c r="AO362" s="79"/>
      <c r="AP362" s="407"/>
      <c r="AQ362" s="532"/>
      <c r="AR362" s="532"/>
      <c r="AS362" s="507">
        <f t="shared" si="583"/>
        <v>488.762</v>
      </c>
      <c r="AT362" s="509">
        <f t="shared" si="584"/>
        <v>3.8487517342052948</v>
      </c>
      <c r="AU362" s="532">
        <v>4.6159999999999997</v>
      </c>
      <c r="AV362" s="532">
        <v>34.18</v>
      </c>
      <c r="AW362" s="79">
        <v>38.64</v>
      </c>
      <c r="AX362" s="79">
        <v>4.2670000000000003</v>
      </c>
      <c r="AY362" s="532">
        <v>14.88</v>
      </c>
      <c r="AZ362" s="80">
        <v>344.9</v>
      </c>
      <c r="BA362" s="532"/>
      <c r="BB362" s="532">
        <v>3.177</v>
      </c>
      <c r="BC362" s="532"/>
      <c r="BD362" s="532"/>
      <c r="BE362" s="90">
        <v>26.66</v>
      </c>
      <c r="BF362" s="90">
        <v>3.1419999999999999</v>
      </c>
      <c r="BG362" s="532"/>
      <c r="BH362" s="532"/>
      <c r="BI362" s="532"/>
      <c r="BJ362" s="532"/>
      <c r="BK362" s="532"/>
      <c r="BL362" s="79"/>
      <c r="BM362" s="532">
        <v>14.3</v>
      </c>
      <c r="BN362" s="80"/>
      <c r="BO362" s="147"/>
      <c r="BP362" s="147"/>
      <c r="BQ362" s="147"/>
      <c r="BR362" s="147"/>
      <c r="BS362" s="147"/>
      <c r="BT362" s="147"/>
      <c r="BU362" s="147"/>
      <c r="BV362" s="147"/>
      <c r="BW362" s="147"/>
      <c r="BX362" s="147"/>
      <c r="BY362" s="147"/>
      <c r="BZ362" s="147"/>
      <c r="CA362" s="147"/>
      <c r="CB362" s="147"/>
      <c r="CC362" s="147"/>
      <c r="CD362" s="147"/>
      <c r="CE362" s="147"/>
      <c r="CF362" s="145"/>
      <c r="CG362" s="147"/>
      <c r="CH362" s="147"/>
      <c r="CI362" s="147"/>
      <c r="CJ362" s="147"/>
      <c r="CK362" s="147"/>
      <c r="CL362" s="148"/>
      <c r="CM362" s="147"/>
      <c r="CN362" s="147">
        <v>2353</v>
      </c>
      <c r="CO362" s="141"/>
      <c r="CP362" s="401"/>
      <c r="CQ362" s="70"/>
      <c r="CR362" s="401"/>
      <c r="CS362" s="401"/>
      <c r="CT362" s="401"/>
      <c r="CU362" s="401"/>
      <c r="CV362" s="401"/>
      <c r="CW362" s="401"/>
      <c r="CX362" s="401"/>
      <c r="CY362" s="401"/>
      <c r="CZ362" s="401"/>
      <c r="DA362" s="70"/>
      <c r="DB362" s="182"/>
      <c r="DC362" s="182"/>
      <c r="DD362" s="182"/>
      <c r="DE362" s="182"/>
      <c r="DF362" s="182"/>
      <c r="DG362" s="182"/>
      <c r="DH362" s="182"/>
      <c r="DI362" s="182"/>
      <c r="DJ362" s="182"/>
      <c r="DK362" s="180"/>
      <c r="DL362" s="180"/>
      <c r="DM362" s="180"/>
      <c r="DN362" s="182"/>
      <c r="DO362" s="182"/>
      <c r="DP362" s="182"/>
      <c r="DQ362" s="182"/>
      <c r="DR362" s="182"/>
      <c r="DS362" s="181"/>
      <c r="DT362" s="402">
        <f t="shared" si="585"/>
        <v>1</v>
      </c>
      <c r="DU362" s="100">
        <f t="shared" si="586"/>
        <v>1</v>
      </c>
      <c r="DV362" s="100">
        <f t="shared" si="587"/>
        <v>0</v>
      </c>
      <c r="DW362" s="100">
        <f t="shared" si="588"/>
        <v>0</v>
      </c>
      <c r="DX362" s="100">
        <f t="shared" si="589"/>
        <v>0</v>
      </c>
      <c r="DY362" s="229">
        <f t="shared" si="590"/>
        <v>0</v>
      </c>
      <c r="DZ362" s="100">
        <f t="shared" si="591"/>
        <v>1</v>
      </c>
      <c r="EA362" s="400">
        <f t="shared" si="592"/>
        <v>0</v>
      </c>
      <c r="EB362" s="402">
        <f t="shared" si="593"/>
        <v>0</v>
      </c>
      <c r="EC362" s="19">
        <f t="shared" si="594"/>
        <v>1</v>
      </c>
      <c r="ED362" s="19">
        <f t="shared" si="595"/>
        <v>0</v>
      </c>
      <c r="EE362" s="19">
        <f t="shared" si="596"/>
        <v>0</v>
      </c>
      <c r="EF362" s="402">
        <f t="shared" si="597"/>
        <v>0</v>
      </c>
      <c r="EG362" s="400">
        <f t="shared" si="598"/>
        <v>0</v>
      </c>
      <c r="EH362" s="400">
        <f t="shared" si="599"/>
        <v>1</v>
      </c>
      <c r="EI362" s="402">
        <f t="shared" si="600"/>
        <v>0</v>
      </c>
      <c r="EJ362" s="229">
        <f t="shared" si="601"/>
        <v>1</v>
      </c>
      <c r="EK362" s="398">
        <f t="shared" si="602"/>
        <v>4.6159999999999997</v>
      </c>
      <c r="EL362" s="398">
        <f t="shared" si="603"/>
        <v>3.177</v>
      </c>
      <c r="EM362" s="398">
        <f t="shared" si="604"/>
        <v>34.18</v>
      </c>
      <c r="EN362" s="398">
        <f t="shared" si="605"/>
        <v>38.64</v>
      </c>
      <c r="EO362" s="398">
        <f t="shared" si="606"/>
        <v>3.1419999999999999</v>
      </c>
      <c r="EP362" s="398">
        <f t="shared" si="607"/>
        <v>26.66</v>
      </c>
      <c r="EQ362" s="398">
        <f t="shared" si="608"/>
        <v>344.9</v>
      </c>
      <c r="ER362" s="398" t="str">
        <f t="shared" si="609"/>
        <v/>
      </c>
      <c r="ES362" s="398" t="str">
        <f t="shared" si="610"/>
        <v/>
      </c>
      <c r="ET362" s="398">
        <f t="shared" si="611"/>
        <v>14.88</v>
      </c>
      <c r="EU362" s="172">
        <f t="shared" si="612"/>
        <v>4.2670000000000003</v>
      </c>
      <c r="EV362" s="57">
        <f t="shared" si="613"/>
        <v>0.20078469582162523</v>
      </c>
      <c r="EW362" s="57">
        <f t="shared" si="614"/>
        <v>8.1253196930946292E-2</v>
      </c>
      <c r="EX362" s="57">
        <f t="shared" si="615"/>
        <v>2.8125900020571901</v>
      </c>
      <c r="EY362" s="57">
        <f t="shared" si="616"/>
        <v>1.9282399321323418</v>
      </c>
      <c r="EZ362" s="57">
        <f t="shared" si="617"/>
        <v>0.11457744552830704</v>
      </c>
      <c r="FA362" s="57">
        <f t="shared" si="618"/>
        <v>1.4321783507923718</v>
      </c>
      <c r="FB362" s="57">
        <f t="shared" si="619"/>
        <v>5.6525138035075413</v>
      </c>
      <c r="FC362" s="57" t="str">
        <f t="shared" si="620"/>
        <v/>
      </c>
      <c r="FD362" s="57" t="str">
        <f t="shared" si="621"/>
        <v/>
      </c>
      <c r="FE362" s="57">
        <f t="shared" si="622"/>
        <v>0.30979798589669655</v>
      </c>
      <c r="FF362" s="56">
        <f t="shared" si="623"/>
        <v>0.12035652836149267</v>
      </c>
      <c r="FG362" s="59">
        <f t="shared" si="624"/>
        <v>3.0562587346808487</v>
      </c>
      <c r="FH362" s="59">
        <f t="shared" si="625"/>
        <v>1.2368013997519109</v>
      </c>
      <c r="FI362" s="59">
        <f t="shared" si="626"/>
        <v>42.812041653313564</v>
      </c>
      <c r="FJ362" s="59">
        <f t="shared" si="627"/>
        <v>29.350843255381008</v>
      </c>
      <c r="FK362" s="59">
        <f t="shared" si="628"/>
        <v>1.7440488542234407</v>
      </c>
      <c r="FL362" s="59">
        <f t="shared" si="629"/>
        <v>21.800006102649228</v>
      </c>
      <c r="FM362" s="59">
        <f t="shared" si="630"/>
        <v>92.928193815831932</v>
      </c>
      <c r="FN362" s="59" t="str">
        <f t="shared" si="631"/>
        <v/>
      </c>
      <c r="FO362" s="59" t="str">
        <f t="shared" si="632"/>
        <v/>
      </c>
      <c r="FP362" s="59">
        <f t="shared" si="633"/>
        <v>5.0931263996734044</v>
      </c>
      <c r="FQ362" s="66">
        <f t="shared" si="634"/>
        <v>1.9786797844946726</v>
      </c>
      <c r="FR362" s="331">
        <f t="shared" si="497"/>
        <v>3.8487517342052948</v>
      </c>
      <c r="FS362" s="331">
        <f t="shared" si="635"/>
        <v>3.8487517342052948</v>
      </c>
      <c r="FT362" s="400">
        <f t="shared" si="636"/>
        <v>0</v>
      </c>
      <c r="FU362" s="400">
        <f t="shared" si="637"/>
        <v>1</v>
      </c>
      <c r="FV362" s="400">
        <f t="shared" si="638"/>
        <v>0</v>
      </c>
      <c r="FW362" s="402">
        <f t="shared" si="639"/>
        <v>0</v>
      </c>
      <c r="FX362" s="222">
        <f t="shared" si="640"/>
        <v>0</v>
      </c>
      <c r="FY362" s="222">
        <f t="shared" si="641"/>
        <v>29.350843255381008</v>
      </c>
      <c r="FZ362" s="222">
        <f t="shared" si="642"/>
        <v>42.812041653313564</v>
      </c>
      <c r="GA362" s="221">
        <f t="shared" si="643"/>
        <v>0</v>
      </c>
      <c r="GB362" s="222">
        <f t="shared" si="644"/>
        <v>92.928193815831932</v>
      </c>
      <c r="GC362" s="222">
        <f t="shared" si="645"/>
        <v>0</v>
      </c>
      <c r="GD362" s="222">
        <f t="shared" si="646"/>
        <v>0</v>
      </c>
      <c r="GE362" s="222">
        <f t="shared" si="647"/>
        <v>21.800006102649228</v>
      </c>
      <c r="GF362" s="222">
        <f t="shared" si="648"/>
        <v>0</v>
      </c>
      <c r="GG362" s="398">
        <f t="shared" si="649"/>
        <v>21.800006102649228</v>
      </c>
      <c r="GH362" s="399">
        <f t="shared" si="650"/>
        <v>0</v>
      </c>
      <c r="GI362" s="398" t="str">
        <f t="shared" si="651"/>
        <v>K/Fe/Mn</v>
      </c>
      <c r="GJ362" s="398" t="str">
        <f t="shared" si="652"/>
        <v>HCO3</v>
      </c>
    </row>
    <row r="363" spans="1:195">
      <c r="A363" s="402">
        <f t="shared" si="653"/>
        <v>358</v>
      </c>
      <c r="B363" s="381" t="s">
        <v>110</v>
      </c>
      <c r="C363" s="69" t="s">
        <v>263</v>
      </c>
      <c r="D363" s="69" t="s">
        <v>1000</v>
      </c>
      <c r="E363" s="69"/>
      <c r="F363" s="400">
        <v>3506035</v>
      </c>
      <c r="G363" s="400">
        <v>5662375</v>
      </c>
      <c r="H363" s="409">
        <f t="shared" si="576"/>
        <v>505958.15600000002</v>
      </c>
      <c r="I363" s="405">
        <f t="shared" si="577"/>
        <v>5660549.8399999999</v>
      </c>
      <c r="J363" s="377">
        <v>352</v>
      </c>
      <c r="K363" s="377" t="s">
        <v>1357</v>
      </c>
      <c r="L363" s="407">
        <v>2</v>
      </c>
      <c r="M363" s="378"/>
      <c r="O363" s="19">
        <v>351.97</v>
      </c>
      <c r="Q363" s="399" t="s">
        <v>2845</v>
      </c>
      <c r="R363" s="64" t="s">
        <v>2898</v>
      </c>
      <c r="S363" s="64" t="s">
        <v>2663</v>
      </c>
      <c r="T363" s="499" t="str">
        <f t="shared" si="578"/>
        <v>-</v>
      </c>
      <c r="U363" s="499" t="str">
        <f t="shared" si="579"/>
        <v>-</v>
      </c>
      <c r="V363" s="499" t="str">
        <f t="shared" si="580"/>
        <v>-</v>
      </c>
      <c r="W363" s="499" t="str">
        <f t="shared" si="496"/>
        <v>A</v>
      </c>
      <c r="X363" s="536" t="s">
        <v>1340</v>
      </c>
      <c r="Y363" s="530" t="str">
        <f t="shared" si="654"/>
        <v>HCO3</v>
      </c>
      <c r="Z363" s="60" t="s">
        <v>1612</v>
      </c>
      <c r="AA363" s="251">
        <v>14951</v>
      </c>
      <c r="AB363" s="100">
        <v>2</v>
      </c>
      <c r="AC363" s="117" t="s">
        <v>412</v>
      </c>
      <c r="AD363" s="380" t="s">
        <v>1772</v>
      </c>
      <c r="AE363" s="61" t="s">
        <v>1773</v>
      </c>
      <c r="AF363" s="379">
        <v>7.6</v>
      </c>
      <c r="AG363" s="377"/>
      <c r="AH363" s="377"/>
      <c r="AI363" s="379"/>
      <c r="AJ363" s="377"/>
      <c r="AK363" s="377"/>
      <c r="AL363" s="377"/>
      <c r="AM363" s="379">
        <v>0.16700000000000001</v>
      </c>
      <c r="AN363" s="117"/>
      <c r="AO363" s="116"/>
      <c r="AP363" s="378"/>
      <c r="AQ363" s="117"/>
      <c r="AR363" s="384">
        <v>416</v>
      </c>
      <c r="AS363" s="507">
        <f t="shared" si="583"/>
        <v>415.74500000000006</v>
      </c>
      <c r="AT363" s="509">
        <f t="shared" si="584"/>
        <v>2.8612996040361613</v>
      </c>
      <c r="AU363" s="117">
        <v>6.9640000000000004</v>
      </c>
      <c r="AV363" s="117">
        <v>29.17</v>
      </c>
      <c r="AW363" s="116">
        <v>32.57</v>
      </c>
      <c r="AX363" s="381">
        <v>5.1740000000000004</v>
      </c>
      <c r="AY363" s="117">
        <v>17.100000000000001</v>
      </c>
      <c r="AZ363" s="118">
        <v>291.3</v>
      </c>
      <c r="BA363" s="117"/>
      <c r="BB363" s="117">
        <v>1.97</v>
      </c>
      <c r="BC363" s="117"/>
      <c r="BD363" s="117">
        <v>1.375</v>
      </c>
      <c r="BE363" s="117">
        <v>21.47</v>
      </c>
      <c r="BF363" s="117">
        <v>1.4950000000000001</v>
      </c>
      <c r="BG363" s="117"/>
      <c r="BH363" s="117"/>
      <c r="BI363" s="117"/>
      <c r="BJ363" s="117"/>
      <c r="BK363" s="117"/>
      <c r="BL363" s="116"/>
      <c r="BM363" s="117">
        <v>7.157</v>
      </c>
      <c r="BN363" s="118"/>
      <c r="BO363" s="114"/>
      <c r="BP363" s="114"/>
      <c r="BQ363" s="114"/>
      <c r="BR363" s="114"/>
      <c r="BS363" s="114"/>
      <c r="BT363" s="114"/>
      <c r="BU363" s="114"/>
      <c r="BV363" s="114"/>
      <c r="BW363" s="114"/>
      <c r="BX363" s="114"/>
      <c r="BY363" s="114"/>
      <c r="BZ363" s="114"/>
      <c r="CA363" s="114"/>
      <c r="CB363" s="114"/>
      <c r="CC363" s="114"/>
      <c r="CD363" s="114"/>
      <c r="CE363" s="114"/>
      <c r="CF363" s="247"/>
      <c r="CG363" s="114"/>
      <c r="CH363" s="114"/>
      <c r="CI363" s="114"/>
      <c r="CJ363" s="114"/>
      <c r="CK363" s="114"/>
      <c r="CL363" s="137"/>
      <c r="CM363" s="114"/>
      <c r="CN363" s="114">
        <v>1906</v>
      </c>
      <c r="CO363" s="247"/>
      <c r="CP363" s="117"/>
      <c r="CQ363" s="118"/>
      <c r="CR363" s="117"/>
      <c r="CS363" s="117"/>
      <c r="CT363" s="117"/>
      <c r="CU363" s="117"/>
      <c r="CV363" s="117"/>
      <c r="CW363" s="117"/>
      <c r="CX363" s="117"/>
      <c r="CY363" s="117"/>
      <c r="CZ363" s="117"/>
      <c r="DA363" s="118"/>
      <c r="DB363" s="111"/>
      <c r="DC363" s="111"/>
      <c r="DD363" s="121"/>
      <c r="DE363" s="111"/>
      <c r="DF363" s="111"/>
      <c r="DG363" s="111"/>
      <c r="DH363" s="111">
        <v>-10.4</v>
      </c>
      <c r="DI363" s="111"/>
      <c r="DJ363" s="111"/>
      <c r="DK363" s="244"/>
      <c r="DL363" s="244"/>
      <c r="DM363" s="244"/>
      <c r="DN363" s="111"/>
      <c r="DO363" s="121"/>
      <c r="DP363" s="244"/>
      <c r="DQ363" s="241"/>
      <c r="DR363" s="244"/>
      <c r="DS363" s="472"/>
      <c r="DT363" s="402">
        <f t="shared" si="585"/>
        <v>0</v>
      </c>
      <c r="DU363" s="100">
        <f t="shared" si="586"/>
        <v>1</v>
      </c>
      <c r="DV363" s="100">
        <f t="shared" si="587"/>
        <v>0</v>
      </c>
      <c r="DW363" s="100">
        <f t="shared" si="588"/>
        <v>0</v>
      </c>
      <c r="DX363" s="100">
        <f t="shared" si="589"/>
        <v>0</v>
      </c>
      <c r="DY363" s="229">
        <f t="shared" si="590"/>
        <v>0</v>
      </c>
      <c r="DZ363" s="100">
        <f t="shared" si="591"/>
        <v>1</v>
      </c>
      <c r="EA363" s="400">
        <f t="shared" si="592"/>
        <v>0</v>
      </c>
      <c r="EB363" s="402">
        <f t="shared" si="593"/>
        <v>0</v>
      </c>
      <c r="EC363" s="19">
        <f t="shared" si="594"/>
        <v>1</v>
      </c>
      <c r="ED363" s="19">
        <f t="shared" si="595"/>
        <v>0</v>
      </c>
      <c r="EE363" s="19">
        <f t="shared" si="596"/>
        <v>0</v>
      </c>
      <c r="EF363" s="402">
        <f t="shared" si="597"/>
        <v>0</v>
      </c>
      <c r="EG363" s="400">
        <f t="shared" si="598"/>
        <v>0</v>
      </c>
      <c r="EH363" s="400">
        <f t="shared" si="599"/>
        <v>1</v>
      </c>
      <c r="EI363" s="402">
        <f t="shared" si="600"/>
        <v>0</v>
      </c>
      <c r="EJ363" s="229">
        <f t="shared" si="601"/>
        <v>1</v>
      </c>
      <c r="EK363" s="398">
        <f t="shared" si="602"/>
        <v>6.9640000000000004</v>
      </c>
      <c r="EL363" s="398">
        <f t="shared" si="603"/>
        <v>1.97</v>
      </c>
      <c r="EM363" s="398">
        <f t="shared" si="604"/>
        <v>29.17</v>
      </c>
      <c r="EN363" s="398">
        <f t="shared" si="605"/>
        <v>32.57</v>
      </c>
      <c r="EO363" s="398">
        <f t="shared" si="606"/>
        <v>1.4950000000000001</v>
      </c>
      <c r="EP363" s="398">
        <f t="shared" si="607"/>
        <v>21.47</v>
      </c>
      <c r="EQ363" s="398">
        <f t="shared" si="608"/>
        <v>291.3</v>
      </c>
      <c r="ER363" s="398" t="str">
        <f t="shared" si="609"/>
        <v/>
      </c>
      <c r="ES363" s="398" t="str">
        <f t="shared" si="610"/>
        <v/>
      </c>
      <c r="ET363" s="398">
        <f t="shared" si="611"/>
        <v>17.100000000000001</v>
      </c>
      <c r="EU363" s="172">
        <f t="shared" si="612"/>
        <v>5.1740000000000004</v>
      </c>
      <c r="EV363" s="57">
        <f t="shared" si="613"/>
        <v>0.30291694577595285</v>
      </c>
      <c r="EW363" s="57">
        <f t="shared" si="614"/>
        <v>5.0383631713554984E-2</v>
      </c>
      <c r="EX363" s="57">
        <f t="shared" si="615"/>
        <v>2.4003291503805806</v>
      </c>
      <c r="EY363" s="57">
        <f t="shared" si="616"/>
        <v>1.6253306053196266</v>
      </c>
      <c r="EZ363" s="57">
        <f t="shared" si="617"/>
        <v>5.4517275959522292E-2</v>
      </c>
      <c r="FA363" s="57">
        <f t="shared" si="618"/>
        <v>1.1533709374160623</v>
      </c>
      <c r="FB363" s="57">
        <f t="shared" si="619"/>
        <v>4.7740715307676052</v>
      </c>
      <c r="FC363" s="57" t="str">
        <f t="shared" si="620"/>
        <v/>
      </c>
      <c r="FD363" s="57" t="str">
        <f t="shared" si="621"/>
        <v/>
      </c>
      <c r="FE363" s="57">
        <f t="shared" si="622"/>
        <v>0.3560178466958005</v>
      </c>
      <c r="FF363" s="56">
        <f t="shared" si="623"/>
        <v>0.14593969480720953</v>
      </c>
      <c r="FG363" s="59">
        <f t="shared" si="624"/>
        <v>5.4219645163315029</v>
      </c>
      <c r="FH363" s="59">
        <f t="shared" si="625"/>
        <v>0.90182562304342384</v>
      </c>
      <c r="FI363" s="59">
        <f t="shared" si="626"/>
        <v>42.963920184596063</v>
      </c>
      <c r="FJ363" s="59">
        <f t="shared" si="627"/>
        <v>29.092082804336133</v>
      </c>
      <c r="FK363" s="59">
        <f t="shared" si="628"/>
        <v>0.97581445971071834</v>
      </c>
      <c r="FL363" s="59">
        <f t="shared" si="629"/>
        <v>20.64439241198216</v>
      </c>
      <c r="FM363" s="59">
        <f t="shared" si="630"/>
        <v>90.486073245100883</v>
      </c>
      <c r="FN363" s="59" t="str">
        <f t="shared" si="631"/>
        <v/>
      </c>
      <c r="FO363" s="59" t="str">
        <f t="shared" si="632"/>
        <v/>
      </c>
      <c r="FP363" s="59">
        <f t="shared" si="633"/>
        <v>6.7478370914772672</v>
      </c>
      <c r="FQ363" s="66">
        <f t="shared" si="634"/>
        <v>2.7660896634218566</v>
      </c>
      <c r="FR363" s="331">
        <f t="shared" si="497"/>
        <v>2.8612996040361613</v>
      </c>
      <c r="FS363" s="331">
        <f t="shared" si="635"/>
        <v>2.8612996040361613</v>
      </c>
      <c r="FT363" s="400">
        <f t="shared" si="636"/>
        <v>0</v>
      </c>
      <c r="FU363" s="400">
        <f t="shared" si="637"/>
        <v>1</v>
      </c>
      <c r="FV363" s="400">
        <f t="shared" si="638"/>
        <v>0</v>
      </c>
      <c r="FW363" s="402">
        <f t="shared" si="639"/>
        <v>0</v>
      </c>
      <c r="FX363" s="222">
        <f t="shared" si="640"/>
        <v>0</v>
      </c>
      <c r="FY363" s="222">
        <f t="shared" si="641"/>
        <v>29.092082804336133</v>
      </c>
      <c r="FZ363" s="222">
        <f t="shared" si="642"/>
        <v>42.963920184596063</v>
      </c>
      <c r="GA363" s="221">
        <f t="shared" si="643"/>
        <v>0</v>
      </c>
      <c r="GB363" s="222">
        <f t="shared" si="644"/>
        <v>90.486073245100883</v>
      </c>
      <c r="GC363" s="222">
        <f t="shared" si="645"/>
        <v>0</v>
      </c>
      <c r="GD363" s="222">
        <f t="shared" si="646"/>
        <v>0</v>
      </c>
      <c r="GE363" s="222">
        <f t="shared" si="647"/>
        <v>20.64439241198216</v>
      </c>
      <c r="GF363" s="222">
        <f t="shared" si="648"/>
        <v>0</v>
      </c>
      <c r="GG363" s="398">
        <f t="shared" si="649"/>
        <v>20.64439241198216</v>
      </c>
      <c r="GH363" s="399">
        <f t="shared" si="650"/>
        <v>0</v>
      </c>
      <c r="GI363" s="398" t="str">
        <f t="shared" si="651"/>
        <v>K/Fe/Mn</v>
      </c>
      <c r="GJ363" s="398" t="str">
        <f t="shared" si="652"/>
        <v>HCO3</v>
      </c>
    </row>
    <row r="364" spans="1:195">
      <c r="A364" s="402">
        <f t="shared" si="653"/>
        <v>359</v>
      </c>
      <c r="B364" s="399" t="s">
        <v>110</v>
      </c>
      <c r="C364" s="79" t="s">
        <v>263</v>
      </c>
      <c r="D364" s="79" t="s">
        <v>1000</v>
      </c>
      <c r="E364" s="79"/>
      <c r="F364" s="379">
        <v>3506035</v>
      </c>
      <c r="G364" s="379">
        <v>5662375</v>
      </c>
      <c r="H364" s="409">
        <f t="shared" si="576"/>
        <v>505958.15600000002</v>
      </c>
      <c r="I364" s="405">
        <f t="shared" si="577"/>
        <v>5660549.8399999999</v>
      </c>
      <c r="J364" s="377">
        <v>352</v>
      </c>
      <c r="K364" s="377" t="s">
        <v>1357</v>
      </c>
      <c r="L364" s="407">
        <v>2</v>
      </c>
      <c r="M364" s="377"/>
      <c r="O364" s="19">
        <v>351.97</v>
      </c>
      <c r="Q364" s="399" t="s">
        <v>2845</v>
      </c>
      <c r="R364" s="64" t="s">
        <v>2898</v>
      </c>
      <c r="S364" s="64" t="s">
        <v>2663</v>
      </c>
      <c r="T364" s="499" t="str">
        <f t="shared" si="578"/>
        <v>-</v>
      </c>
      <c r="U364" s="499" t="str">
        <f t="shared" si="579"/>
        <v>-</v>
      </c>
      <c r="V364" s="499" t="str">
        <f t="shared" si="580"/>
        <v>-</v>
      </c>
      <c r="W364" s="499" t="str">
        <f t="shared" si="496"/>
        <v>A</v>
      </c>
      <c r="X364" s="529" t="str">
        <f t="shared" ref="X364:X427" si="655">GI364</f>
        <v>Mg-Ca</v>
      </c>
      <c r="Y364" s="530" t="str">
        <f t="shared" si="654"/>
        <v>HCO3</v>
      </c>
      <c r="Z364" s="60" t="s">
        <v>1612</v>
      </c>
      <c r="AA364" s="84">
        <v>34142</v>
      </c>
      <c r="AB364" s="405">
        <v>3</v>
      </c>
      <c r="AC364" s="2" t="s">
        <v>375</v>
      </c>
      <c r="AD364" s="108" t="s">
        <v>3041</v>
      </c>
      <c r="AE364" s="107"/>
      <c r="AF364" s="379">
        <v>8.9</v>
      </c>
      <c r="AG364" s="377">
        <v>470</v>
      </c>
      <c r="AH364" s="377">
        <v>5.39</v>
      </c>
      <c r="AI364" s="379">
        <v>423</v>
      </c>
      <c r="AJ364" s="377"/>
      <c r="AK364" s="377"/>
      <c r="AL364" s="377"/>
      <c r="AM364" s="379">
        <v>7.0000000000000007E-2</v>
      </c>
      <c r="AN364" s="531"/>
      <c r="AO364" s="106"/>
      <c r="AP364" s="378"/>
      <c r="AQ364" s="531"/>
      <c r="AR364" s="532">
        <v>412</v>
      </c>
      <c r="AS364" s="507">
        <f t="shared" si="583"/>
        <v>411.71</v>
      </c>
      <c r="AT364" s="509">
        <f t="shared" si="584"/>
        <v>2.8334718016564975</v>
      </c>
      <c r="AU364" s="531">
        <v>3.3</v>
      </c>
      <c r="AV364" s="531">
        <v>32.299999999999997</v>
      </c>
      <c r="AW364" s="106">
        <v>35.700000000000003</v>
      </c>
      <c r="AX364" s="106">
        <v>6.38</v>
      </c>
      <c r="AY364" s="531">
        <v>19.2</v>
      </c>
      <c r="AZ364" s="107">
        <v>293</v>
      </c>
      <c r="BA364" s="531"/>
      <c r="BB364" s="531">
        <v>1.2</v>
      </c>
      <c r="BC364" s="531"/>
      <c r="BD364" s="531"/>
      <c r="BE364" s="108">
        <v>19.100000000000001</v>
      </c>
      <c r="BF364" s="108">
        <v>1.53</v>
      </c>
      <c r="BG364" s="531"/>
      <c r="BH364" s="531"/>
      <c r="BI364" s="531"/>
      <c r="BJ364" s="531">
        <v>0</v>
      </c>
      <c r="BK364" s="531"/>
      <c r="BL364" s="106"/>
      <c r="BM364" s="531"/>
      <c r="BN364" s="107"/>
      <c r="BO364" s="114"/>
      <c r="BP364" s="114"/>
      <c r="BQ364" s="114"/>
      <c r="BR364" s="114"/>
      <c r="BS364" s="114"/>
      <c r="BT364" s="114"/>
      <c r="BU364" s="114"/>
      <c r="BV364" s="114"/>
      <c r="BW364" s="114"/>
      <c r="BX364" s="114"/>
      <c r="BY364" s="114"/>
      <c r="BZ364" s="114"/>
      <c r="CA364" s="114"/>
      <c r="CB364" s="114"/>
      <c r="CC364" s="114"/>
      <c r="CD364" s="114"/>
      <c r="CE364" s="114"/>
      <c r="CF364" s="247"/>
      <c r="CG364" s="114"/>
      <c r="CH364" s="114"/>
      <c r="CI364" s="114"/>
      <c r="CJ364" s="114"/>
      <c r="CK364" s="114"/>
      <c r="CL364" s="137"/>
      <c r="CM364" s="114"/>
      <c r="CN364" s="147">
        <v>2800</v>
      </c>
      <c r="CO364" s="149"/>
      <c r="CP364" s="399"/>
      <c r="CR364" s="399"/>
      <c r="CS364" s="399"/>
      <c r="CT364" s="399"/>
      <c r="CU364" s="399"/>
      <c r="CV364" s="399"/>
      <c r="CW364" s="399"/>
      <c r="CX364" s="399"/>
      <c r="CY364" s="399"/>
      <c r="CZ364" s="399"/>
      <c r="DB364" s="241"/>
      <c r="DC364" s="241"/>
      <c r="DD364" s="241"/>
      <c r="DE364" s="241"/>
      <c r="DF364" s="241"/>
      <c r="DG364" s="241"/>
      <c r="DH364" s="241"/>
      <c r="DI364" s="241"/>
      <c r="DJ364" s="241"/>
      <c r="DK364" s="244"/>
      <c r="DL364" s="244"/>
      <c r="DM364" s="244"/>
      <c r="DN364" s="241"/>
      <c r="DO364" s="241"/>
      <c r="DP364" s="241"/>
      <c r="DQ364" s="241"/>
      <c r="DR364" s="241"/>
      <c r="DS364" s="472"/>
      <c r="DT364" s="402">
        <f t="shared" si="585"/>
        <v>0</v>
      </c>
      <c r="DU364" s="100">
        <f t="shared" si="586"/>
        <v>1</v>
      </c>
      <c r="DV364" s="100">
        <f t="shared" si="587"/>
        <v>0</v>
      </c>
      <c r="DW364" s="100">
        <f t="shared" si="588"/>
        <v>0</v>
      </c>
      <c r="DX364" s="100">
        <f t="shared" si="589"/>
        <v>0</v>
      </c>
      <c r="DY364" s="229">
        <f t="shared" si="590"/>
        <v>0</v>
      </c>
      <c r="DZ364" s="100">
        <f t="shared" si="591"/>
        <v>1</v>
      </c>
      <c r="EA364" s="400">
        <f t="shared" si="592"/>
        <v>0</v>
      </c>
      <c r="EB364" s="402">
        <f t="shared" si="593"/>
        <v>0</v>
      </c>
      <c r="EC364" s="19">
        <f t="shared" si="594"/>
        <v>1</v>
      </c>
      <c r="ED364" s="19">
        <f t="shared" si="595"/>
        <v>0</v>
      </c>
      <c r="EE364" s="19">
        <f t="shared" si="596"/>
        <v>0</v>
      </c>
      <c r="EF364" s="402">
        <f t="shared" si="597"/>
        <v>0</v>
      </c>
      <c r="EG364" s="400">
        <f t="shared" si="598"/>
        <v>0</v>
      </c>
      <c r="EH364" s="400">
        <f t="shared" si="599"/>
        <v>1</v>
      </c>
      <c r="EI364" s="402">
        <f t="shared" si="600"/>
        <v>0</v>
      </c>
      <c r="EJ364" s="229">
        <f t="shared" si="601"/>
        <v>1</v>
      </c>
      <c r="EK364" s="398">
        <f t="shared" si="602"/>
        <v>3.3</v>
      </c>
      <c r="EL364" s="398">
        <f t="shared" si="603"/>
        <v>1.2</v>
      </c>
      <c r="EM364" s="398">
        <f t="shared" si="604"/>
        <v>32.299999999999997</v>
      </c>
      <c r="EN364" s="398">
        <f t="shared" si="605"/>
        <v>35.700000000000003</v>
      </c>
      <c r="EO364" s="398">
        <f t="shared" si="606"/>
        <v>1.53</v>
      </c>
      <c r="EP364" s="398">
        <f t="shared" si="607"/>
        <v>19.100000000000001</v>
      </c>
      <c r="EQ364" s="398">
        <f t="shared" si="608"/>
        <v>293</v>
      </c>
      <c r="ER364" s="398" t="str">
        <f t="shared" si="609"/>
        <v/>
      </c>
      <c r="ES364" s="398">
        <f t="shared" si="610"/>
        <v>0</v>
      </c>
      <c r="ET364" s="398">
        <f t="shared" si="611"/>
        <v>19.2</v>
      </c>
      <c r="EU364" s="172">
        <f t="shared" si="612"/>
        <v>6.38</v>
      </c>
      <c r="EV364" s="57">
        <f t="shared" si="613"/>
        <v>0.14354191858998339</v>
      </c>
      <c r="EW364" s="57">
        <f t="shared" si="614"/>
        <v>3.0690537084398974E-2</v>
      </c>
      <c r="EX364" s="57">
        <f t="shared" si="615"/>
        <v>2.6578893231845298</v>
      </c>
      <c r="EY364" s="57">
        <f t="shared" si="616"/>
        <v>1.7815260242527071</v>
      </c>
      <c r="EZ364" s="57">
        <f t="shared" si="617"/>
        <v>5.5793600145865617E-2</v>
      </c>
      <c r="FA364" s="57">
        <f t="shared" si="618"/>
        <v>1.0260542573193663</v>
      </c>
      <c r="FB364" s="57">
        <f t="shared" si="619"/>
        <v>4.8019325730000277</v>
      </c>
      <c r="FC364" s="57" t="str">
        <f t="shared" si="620"/>
        <v/>
      </c>
      <c r="FD364" s="57">
        <f t="shared" si="621"/>
        <v>0</v>
      </c>
      <c r="FE364" s="57">
        <f t="shared" si="622"/>
        <v>0.39973933664089872</v>
      </c>
      <c r="FF364" s="56">
        <f t="shared" si="623"/>
        <v>0.1799565622091219</v>
      </c>
      <c r="FG364" s="59">
        <f t="shared" si="624"/>
        <v>2.5202708797331463</v>
      </c>
      <c r="FH364" s="59">
        <f t="shared" si="625"/>
        <v>0.53885629826448811</v>
      </c>
      <c r="FI364" s="59">
        <f t="shared" si="626"/>
        <v>46.666514761514776</v>
      </c>
      <c r="FJ364" s="59">
        <f t="shared" si="627"/>
        <v>31.279560734004153</v>
      </c>
      <c r="FK364" s="59">
        <f t="shared" si="628"/>
        <v>0.97960921175058413</v>
      </c>
      <c r="FL364" s="59">
        <f t="shared" si="629"/>
        <v>18.015188114732851</v>
      </c>
      <c r="FM364" s="59">
        <f t="shared" si="630"/>
        <v>89.228243794935594</v>
      </c>
      <c r="FN364" s="59" t="str">
        <f t="shared" si="631"/>
        <v/>
      </c>
      <c r="FO364" s="59">
        <f t="shared" si="632"/>
        <v>0</v>
      </c>
      <c r="FP364" s="59">
        <f t="shared" si="633"/>
        <v>7.427850858375586</v>
      </c>
      <c r="FQ364" s="66">
        <f t="shared" si="634"/>
        <v>3.343905346688826</v>
      </c>
      <c r="FR364" s="331">
        <f t="shared" si="497"/>
        <v>2.8334718016564975</v>
      </c>
      <c r="FS364" s="331">
        <f t="shared" si="635"/>
        <v>2.8334718016564975</v>
      </c>
      <c r="FT364" s="400">
        <f t="shared" si="636"/>
        <v>0</v>
      </c>
      <c r="FU364" s="400">
        <f t="shared" si="637"/>
        <v>1</v>
      </c>
      <c r="FV364" s="400">
        <f t="shared" si="638"/>
        <v>0</v>
      </c>
      <c r="FW364" s="402">
        <f t="shared" si="639"/>
        <v>0</v>
      </c>
      <c r="FX364" s="222">
        <f t="shared" si="640"/>
        <v>0</v>
      </c>
      <c r="FY364" s="222">
        <f t="shared" si="641"/>
        <v>31.279560734004153</v>
      </c>
      <c r="FZ364" s="222">
        <f t="shared" si="642"/>
        <v>46.666514761514776</v>
      </c>
      <c r="GA364" s="221">
        <f t="shared" si="643"/>
        <v>0</v>
      </c>
      <c r="GB364" s="222">
        <f t="shared" si="644"/>
        <v>89.228243794935594</v>
      </c>
      <c r="GC364" s="222">
        <f t="shared" si="645"/>
        <v>0</v>
      </c>
      <c r="GD364" s="222">
        <f t="shared" si="646"/>
        <v>0</v>
      </c>
      <c r="GE364" s="222">
        <f t="shared" si="647"/>
        <v>0</v>
      </c>
      <c r="GF364" s="222">
        <f t="shared" si="648"/>
        <v>0</v>
      </c>
      <c r="GG364" s="398">
        <f t="shared" si="649"/>
        <v>0</v>
      </c>
      <c r="GH364" s="399">
        <f t="shared" si="650"/>
        <v>0</v>
      </c>
      <c r="GI364" s="398" t="str">
        <f t="shared" si="651"/>
        <v>Mg-Ca</v>
      </c>
      <c r="GJ364" s="398" t="str">
        <f t="shared" si="652"/>
        <v>HCO3</v>
      </c>
    </row>
    <row r="365" spans="1:195">
      <c r="A365" s="402">
        <f t="shared" si="653"/>
        <v>360</v>
      </c>
      <c r="B365" s="64" t="s">
        <v>110</v>
      </c>
      <c r="C365" s="91" t="s">
        <v>174</v>
      </c>
      <c r="D365" s="91" t="s">
        <v>1001</v>
      </c>
      <c r="E365" s="91"/>
      <c r="F365" s="236">
        <v>3506540</v>
      </c>
      <c r="G365" s="236">
        <v>5662420</v>
      </c>
      <c r="H365" s="410">
        <f t="shared" si="576"/>
        <v>506462.95400000003</v>
      </c>
      <c r="I365" s="102">
        <f t="shared" si="577"/>
        <v>5660594.8220000006</v>
      </c>
      <c r="J365" s="400">
        <v>343</v>
      </c>
      <c r="K365" s="400" t="s">
        <v>1356</v>
      </c>
      <c r="L365" s="19">
        <v>22</v>
      </c>
      <c r="O365" s="19">
        <v>340.56</v>
      </c>
      <c r="Q365" s="382" t="s">
        <v>2845</v>
      </c>
      <c r="R365" s="65" t="s">
        <v>2896</v>
      </c>
      <c r="S365" s="64" t="s">
        <v>2656</v>
      </c>
      <c r="T365" s="499" t="str">
        <f t="shared" si="578"/>
        <v>-</v>
      </c>
      <c r="U365" s="499" t="str">
        <f t="shared" si="579"/>
        <v>M</v>
      </c>
      <c r="V365" s="499" t="str">
        <f t="shared" si="580"/>
        <v>-</v>
      </c>
      <c r="W365" s="499" t="str">
        <f t="shared" si="496"/>
        <v>A</v>
      </c>
      <c r="X365" s="529" t="str">
        <f t="shared" si="655"/>
        <v>Ca-Mg</v>
      </c>
      <c r="Y365" s="530" t="str">
        <f t="shared" si="654"/>
        <v>HCO3</v>
      </c>
      <c r="Z365" s="404"/>
      <c r="AA365" s="89" t="s">
        <v>1611</v>
      </c>
      <c r="AB365" s="102">
        <v>1</v>
      </c>
      <c r="AC365" s="91" t="s">
        <v>611</v>
      </c>
      <c r="AD365" s="532" t="s">
        <v>1774</v>
      </c>
      <c r="AE365" s="80"/>
      <c r="AF365" s="236">
        <v>9.4</v>
      </c>
      <c r="AG365" s="115"/>
      <c r="AH365" s="115"/>
      <c r="AI365" s="236"/>
      <c r="AJ365" s="115">
        <v>0.99951000000000001</v>
      </c>
      <c r="AK365" s="115">
        <v>19</v>
      </c>
      <c r="AL365" s="115"/>
      <c r="AM365" s="236">
        <v>2.5000000000000001E-2</v>
      </c>
      <c r="AN365" s="532"/>
      <c r="AO365" s="79"/>
      <c r="AP365" s="407"/>
      <c r="AQ365" s="532"/>
      <c r="AR365" s="532"/>
      <c r="AS365" s="507">
        <f t="shared" si="583"/>
        <v>1213.912</v>
      </c>
      <c r="AT365" s="509">
        <f t="shared" si="584"/>
        <v>0.87301455190104338</v>
      </c>
      <c r="AU365" s="532">
        <v>8.2059999999999995</v>
      </c>
      <c r="AV365" s="532">
        <v>77.180000000000007</v>
      </c>
      <c r="AW365" s="79">
        <v>159.69999999999999</v>
      </c>
      <c r="AX365" s="79">
        <v>4.6630000000000003</v>
      </c>
      <c r="AY365" s="532">
        <v>21.26</v>
      </c>
      <c r="AZ365" s="80">
        <v>907.4</v>
      </c>
      <c r="BA365" s="532"/>
      <c r="BB365" s="532">
        <v>3.4780000000000002</v>
      </c>
      <c r="BC365" s="532"/>
      <c r="BD365" s="532"/>
      <c r="BE365" s="90">
        <v>13.86</v>
      </c>
      <c r="BF365" s="90">
        <v>5.665</v>
      </c>
      <c r="BG365" s="532"/>
      <c r="BH365" s="532"/>
      <c r="BI365" s="532"/>
      <c r="BJ365" s="532"/>
      <c r="BK365" s="532"/>
      <c r="BL365" s="79"/>
      <c r="BM365" s="532">
        <v>12.5</v>
      </c>
      <c r="BN365" s="80"/>
      <c r="BO365" s="147"/>
      <c r="BP365" s="147"/>
      <c r="BQ365" s="147"/>
      <c r="BR365" s="147"/>
      <c r="BS365" s="147"/>
      <c r="BT365" s="147"/>
      <c r="BU365" s="147"/>
      <c r="BV365" s="147"/>
      <c r="BW365" s="147"/>
      <c r="BX365" s="147"/>
      <c r="BY365" s="147"/>
      <c r="BZ365" s="147"/>
      <c r="CA365" s="147"/>
      <c r="CB365" s="147"/>
      <c r="CC365" s="147"/>
      <c r="CD365" s="147"/>
      <c r="CE365" s="147"/>
      <c r="CF365" s="145"/>
      <c r="CG365" s="147"/>
      <c r="CH365" s="147"/>
      <c r="CI365" s="147"/>
      <c r="CJ365" s="147"/>
      <c r="CK365" s="147"/>
      <c r="CL365" s="148"/>
      <c r="CM365" s="147"/>
      <c r="CN365" s="147">
        <v>2011</v>
      </c>
      <c r="CO365" s="141"/>
      <c r="CP365" s="401"/>
      <c r="CQ365" s="70"/>
      <c r="CR365" s="401"/>
      <c r="CS365" s="401"/>
      <c r="CT365" s="401"/>
      <c r="CU365" s="401"/>
      <c r="CV365" s="401"/>
      <c r="CW365" s="401"/>
      <c r="CX365" s="401"/>
      <c r="CY365" s="401"/>
      <c r="CZ365" s="401"/>
      <c r="DA365" s="70"/>
      <c r="DB365" s="182"/>
      <c r="DC365" s="182"/>
      <c r="DD365" s="182"/>
      <c r="DE365" s="182"/>
      <c r="DF365" s="182"/>
      <c r="DG365" s="182"/>
      <c r="DH365" s="182"/>
      <c r="DI365" s="182"/>
      <c r="DJ365" s="182"/>
      <c r="DK365" s="180"/>
      <c r="DL365" s="180"/>
      <c r="DM365" s="180"/>
      <c r="DN365" s="182"/>
      <c r="DO365" s="182"/>
      <c r="DP365" s="182"/>
      <c r="DQ365" s="182"/>
      <c r="DR365" s="182"/>
      <c r="DS365" s="181"/>
      <c r="DT365" s="402">
        <f t="shared" si="585"/>
        <v>1</v>
      </c>
      <c r="DU365" s="100">
        <f t="shared" si="586"/>
        <v>0</v>
      </c>
      <c r="DV365" s="100">
        <f t="shared" si="587"/>
        <v>1</v>
      </c>
      <c r="DW365" s="100">
        <f t="shared" si="588"/>
        <v>0</v>
      </c>
      <c r="DX365" s="100">
        <f t="shared" si="589"/>
        <v>0</v>
      </c>
      <c r="DY365" s="229">
        <f t="shared" si="590"/>
        <v>0</v>
      </c>
      <c r="DZ365" s="100">
        <f t="shared" si="591"/>
        <v>1</v>
      </c>
      <c r="EA365" s="400">
        <f t="shared" si="592"/>
        <v>0</v>
      </c>
      <c r="EB365" s="402">
        <f t="shared" si="593"/>
        <v>0</v>
      </c>
      <c r="EC365" s="19">
        <f t="shared" si="594"/>
        <v>0</v>
      </c>
      <c r="ED365" s="19">
        <f t="shared" si="595"/>
        <v>1</v>
      </c>
      <c r="EE365" s="19">
        <f t="shared" si="596"/>
        <v>0</v>
      </c>
      <c r="EF365" s="402">
        <f t="shared" si="597"/>
        <v>0</v>
      </c>
      <c r="EG365" s="400">
        <f t="shared" si="598"/>
        <v>0</v>
      </c>
      <c r="EH365" s="400">
        <f t="shared" si="599"/>
        <v>1</v>
      </c>
      <c r="EI365" s="402">
        <f t="shared" si="600"/>
        <v>0</v>
      </c>
      <c r="EJ365" s="229">
        <f t="shared" si="601"/>
        <v>2</v>
      </c>
      <c r="EK365" s="398">
        <f t="shared" si="602"/>
        <v>8.2059999999999995</v>
      </c>
      <c r="EL365" s="398">
        <f t="shared" si="603"/>
        <v>3.4780000000000002</v>
      </c>
      <c r="EM365" s="398">
        <f t="shared" si="604"/>
        <v>77.180000000000007</v>
      </c>
      <c r="EN365" s="398">
        <f t="shared" si="605"/>
        <v>159.69999999999999</v>
      </c>
      <c r="EO365" s="398">
        <f t="shared" si="606"/>
        <v>5.665</v>
      </c>
      <c r="EP365" s="398">
        <f t="shared" si="607"/>
        <v>13.86</v>
      </c>
      <c r="EQ365" s="398">
        <f t="shared" si="608"/>
        <v>907.4</v>
      </c>
      <c r="ER365" s="398" t="str">
        <f t="shared" si="609"/>
        <v/>
      </c>
      <c r="ES365" s="398" t="str">
        <f t="shared" si="610"/>
        <v/>
      </c>
      <c r="ET365" s="398">
        <f t="shared" si="611"/>
        <v>21.26</v>
      </c>
      <c r="EU365" s="172">
        <f t="shared" si="612"/>
        <v>4.6630000000000003</v>
      </c>
      <c r="EV365" s="57">
        <f t="shared" si="613"/>
        <v>0.35694090422709202</v>
      </c>
      <c r="EW365" s="57">
        <f t="shared" si="614"/>
        <v>8.8951406649616371E-2</v>
      </c>
      <c r="EX365" s="57">
        <f t="shared" si="615"/>
        <v>6.3509565932935619</v>
      </c>
      <c r="EY365" s="57">
        <f t="shared" si="616"/>
        <v>7.9694595538699522</v>
      </c>
      <c r="EZ365" s="57">
        <f t="shared" si="617"/>
        <v>0.20658218616099916</v>
      </c>
      <c r="FA365" s="57">
        <f t="shared" si="618"/>
        <v>0.74456083803384365</v>
      </c>
      <c r="FB365" s="57">
        <f t="shared" si="619"/>
        <v>14.871241012765275</v>
      </c>
      <c r="FC365" s="57" t="str">
        <f t="shared" si="620"/>
        <v/>
      </c>
      <c r="FD365" s="57" t="str">
        <f t="shared" si="621"/>
        <v/>
      </c>
      <c r="FE365" s="57">
        <f t="shared" si="622"/>
        <v>0.44262803630132858</v>
      </c>
      <c r="FF365" s="56">
        <f t="shared" si="623"/>
        <v>0.13152624601585197</v>
      </c>
      <c r="FG365" s="59">
        <f t="shared" si="624"/>
        <v>2.2709846098811313</v>
      </c>
      <c r="FH365" s="59">
        <f t="shared" si="625"/>
        <v>0.56594039275486441</v>
      </c>
      <c r="FI365" s="59">
        <f t="shared" si="626"/>
        <v>40.407038001496915</v>
      </c>
      <c r="FJ365" s="59">
        <f t="shared" si="627"/>
        <v>50.704527784784823</v>
      </c>
      <c r="FK365" s="59">
        <f t="shared" si="628"/>
        <v>1.3143491258394686</v>
      </c>
      <c r="FL365" s="59">
        <f t="shared" si="629"/>
        <v>4.7371600852428086</v>
      </c>
      <c r="FM365" s="59">
        <f t="shared" si="630"/>
        <v>96.282683146996035</v>
      </c>
      <c r="FN365" s="59" t="str">
        <f t="shared" si="631"/>
        <v/>
      </c>
      <c r="FO365" s="59" t="str">
        <f t="shared" si="632"/>
        <v/>
      </c>
      <c r="FP365" s="59">
        <f t="shared" si="633"/>
        <v>2.8657604926579872</v>
      </c>
      <c r="FQ365" s="66">
        <f t="shared" si="634"/>
        <v>0.85155636034597082</v>
      </c>
      <c r="FR365" s="331">
        <f t="shared" si="497"/>
        <v>0.87301455190104338</v>
      </c>
      <c r="FS365" s="331">
        <f t="shared" si="635"/>
        <v>0.87301455190104338</v>
      </c>
      <c r="FT365" s="400">
        <f t="shared" si="636"/>
        <v>0</v>
      </c>
      <c r="FU365" s="400">
        <f t="shared" si="637"/>
        <v>1</v>
      </c>
      <c r="FV365" s="400">
        <f t="shared" si="638"/>
        <v>0</v>
      </c>
      <c r="FW365" s="402">
        <f t="shared" si="639"/>
        <v>0</v>
      </c>
      <c r="FX365" s="222">
        <f t="shared" si="640"/>
        <v>0</v>
      </c>
      <c r="FY365" s="222">
        <f t="shared" si="641"/>
        <v>50.704527784784823</v>
      </c>
      <c r="FZ365" s="222">
        <f t="shared" si="642"/>
        <v>40.407038001496915</v>
      </c>
      <c r="GA365" s="221">
        <f t="shared" si="643"/>
        <v>0</v>
      </c>
      <c r="GB365" s="222">
        <f t="shared" si="644"/>
        <v>96.282683146996035</v>
      </c>
      <c r="GC365" s="222">
        <f t="shared" si="645"/>
        <v>0</v>
      </c>
      <c r="GD365" s="222">
        <f t="shared" si="646"/>
        <v>0</v>
      </c>
      <c r="GE365" s="222">
        <f t="shared" si="647"/>
        <v>0</v>
      </c>
      <c r="GF365" s="222">
        <f t="shared" si="648"/>
        <v>0</v>
      </c>
      <c r="GG365" s="398">
        <f t="shared" si="649"/>
        <v>0</v>
      </c>
      <c r="GH365" s="399">
        <f t="shared" si="650"/>
        <v>0</v>
      </c>
      <c r="GI365" s="398" t="str">
        <f t="shared" si="651"/>
        <v>Ca-Mg</v>
      </c>
      <c r="GJ365" s="398" t="str">
        <f t="shared" si="652"/>
        <v>HCO3</v>
      </c>
    </row>
    <row r="366" spans="1:195">
      <c r="A366" s="402">
        <f t="shared" si="653"/>
        <v>361</v>
      </c>
      <c r="B366" s="399" t="s">
        <v>110</v>
      </c>
      <c r="C366" s="69" t="s">
        <v>174</v>
      </c>
      <c r="D366" s="69" t="s">
        <v>1001</v>
      </c>
      <c r="E366" s="69"/>
      <c r="F366" s="236">
        <v>3506540</v>
      </c>
      <c r="G366" s="236">
        <v>5662420</v>
      </c>
      <c r="H366" s="410">
        <f t="shared" si="576"/>
        <v>506462.95400000003</v>
      </c>
      <c r="I366" s="102">
        <f t="shared" si="577"/>
        <v>5660594.8220000006</v>
      </c>
      <c r="J366" s="400">
        <v>343</v>
      </c>
      <c r="K366" s="400" t="s">
        <v>1356</v>
      </c>
      <c r="L366" s="19">
        <v>22</v>
      </c>
      <c r="O366" s="19">
        <v>340.56</v>
      </c>
      <c r="Q366" s="382" t="s">
        <v>2845</v>
      </c>
      <c r="R366" s="65" t="s">
        <v>2896</v>
      </c>
      <c r="S366" s="64" t="s">
        <v>2656</v>
      </c>
      <c r="T366" s="499" t="str">
        <f t="shared" si="578"/>
        <v>-</v>
      </c>
      <c r="U366" s="499" t="str">
        <f t="shared" si="579"/>
        <v>-</v>
      </c>
      <c r="V366" s="499" t="str">
        <f t="shared" si="580"/>
        <v>-</v>
      </c>
      <c r="W366" s="499" t="str">
        <f t="shared" si="496"/>
        <v>A</v>
      </c>
      <c r="X366" s="529" t="str">
        <f t="shared" si="655"/>
        <v>Ca-Mg</v>
      </c>
      <c r="Y366" s="530" t="str">
        <f t="shared" si="654"/>
        <v>HCO3</v>
      </c>
      <c r="Z366" s="60" t="s">
        <v>1612</v>
      </c>
      <c r="AA366" s="51">
        <v>14790</v>
      </c>
      <c r="AB366" s="100">
        <v>2</v>
      </c>
      <c r="AC366" s="398" t="s">
        <v>280</v>
      </c>
      <c r="AD366" s="2" t="s">
        <v>1775</v>
      </c>
      <c r="AE366" s="61" t="s">
        <v>1776</v>
      </c>
      <c r="AF366" s="391">
        <v>7.6</v>
      </c>
      <c r="AM366" s="397">
        <v>0.53</v>
      </c>
      <c r="AR366" s="384">
        <v>809</v>
      </c>
      <c r="AS366" s="507">
        <f t="shared" si="583"/>
        <v>800.33100000000013</v>
      </c>
      <c r="AT366" s="509">
        <f t="shared" si="584"/>
        <v>0.88569381962013904</v>
      </c>
      <c r="AU366" s="398">
        <v>4.0759999999999996</v>
      </c>
      <c r="AV366" s="398">
        <v>52.6</v>
      </c>
      <c r="AW366" s="399">
        <v>107.4</v>
      </c>
      <c r="AX366" s="398">
        <v>5.3369999999999997</v>
      </c>
      <c r="AY366" s="398">
        <v>17.350000000000001</v>
      </c>
      <c r="AZ366" s="172">
        <v>599.70000000000005</v>
      </c>
      <c r="BB366" s="398">
        <v>1.8069999999999999</v>
      </c>
      <c r="BE366" s="398">
        <v>10.07</v>
      </c>
      <c r="BF366" s="398">
        <v>1.9910000000000001</v>
      </c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49"/>
      <c r="CG366" s="138"/>
      <c r="CH366" s="138"/>
      <c r="CI366" s="138"/>
      <c r="CJ366" s="138"/>
      <c r="CK366" s="138"/>
      <c r="CL366" s="139"/>
      <c r="CM366" s="138"/>
      <c r="CN366" s="138">
        <v>1926</v>
      </c>
      <c r="CO366" s="149"/>
      <c r="DB366" s="241"/>
      <c r="DC366" s="241"/>
      <c r="DD366" s="241"/>
      <c r="DE366" s="241"/>
      <c r="DF366" s="241"/>
      <c r="DG366" s="241"/>
      <c r="DH366" s="241"/>
      <c r="DI366" s="244"/>
      <c r="DJ366" s="244"/>
      <c r="DK366" s="244"/>
      <c r="DL366" s="244"/>
      <c r="DM366" s="244"/>
      <c r="DN366" s="244"/>
      <c r="DO366" s="244"/>
      <c r="DP366" s="244"/>
      <c r="DQ366" s="244"/>
      <c r="DR366" s="244"/>
      <c r="DS366" s="472"/>
      <c r="DT366" s="402">
        <f t="shared" si="585"/>
        <v>0</v>
      </c>
      <c r="DU366" s="100">
        <f t="shared" si="586"/>
        <v>0</v>
      </c>
      <c r="DV366" s="100">
        <f t="shared" si="587"/>
        <v>1</v>
      </c>
      <c r="DW366" s="100">
        <f t="shared" si="588"/>
        <v>0</v>
      </c>
      <c r="DX366" s="100">
        <f t="shared" si="589"/>
        <v>0</v>
      </c>
      <c r="DY366" s="229">
        <f t="shared" si="590"/>
        <v>0</v>
      </c>
      <c r="DZ366" s="100">
        <f t="shared" si="591"/>
        <v>1</v>
      </c>
      <c r="EA366" s="400">
        <f t="shared" si="592"/>
        <v>0</v>
      </c>
      <c r="EB366" s="402">
        <f t="shared" si="593"/>
        <v>0</v>
      </c>
      <c r="EC366" s="19">
        <f t="shared" si="594"/>
        <v>1</v>
      </c>
      <c r="ED366" s="19">
        <f t="shared" si="595"/>
        <v>0</v>
      </c>
      <c r="EE366" s="19">
        <f t="shared" si="596"/>
        <v>0</v>
      </c>
      <c r="EF366" s="402">
        <f t="shared" si="597"/>
        <v>0</v>
      </c>
      <c r="EG366" s="400">
        <f t="shared" si="598"/>
        <v>0</v>
      </c>
      <c r="EH366" s="400">
        <f t="shared" si="599"/>
        <v>1</v>
      </c>
      <c r="EI366" s="402">
        <f t="shared" si="600"/>
        <v>0</v>
      </c>
      <c r="EJ366" s="229">
        <f t="shared" si="601"/>
        <v>1</v>
      </c>
      <c r="EK366" s="398">
        <f t="shared" si="602"/>
        <v>4.0759999999999996</v>
      </c>
      <c r="EL366" s="398">
        <f t="shared" si="603"/>
        <v>1.8069999999999999</v>
      </c>
      <c r="EM366" s="398">
        <f t="shared" si="604"/>
        <v>52.6</v>
      </c>
      <c r="EN366" s="398">
        <f t="shared" si="605"/>
        <v>107.4</v>
      </c>
      <c r="EO366" s="398">
        <f t="shared" si="606"/>
        <v>1.9910000000000001</v>
      </c>
      <c r="EP366" s="398">
        <f t="shared" si="607"/>
        <v>10.07</v>
      </c>
      <c r="EQ366" s="398">
        <f t="shared" si="608"/>
        <v>599.70000000000005</v>
      </c>
      <c r="ER366" s="398" t="str">
        <f t="shared" si="609"/>
        <v/>
      </c>
      <c r="ES366" s="398" t="str">
        <f t="shared" si="610"/>
        <v/>
      </c>
      <c r="ET366" s="398">
        <f t="shared" si="611"/>
        <v>17.350000000000001</v>
      </c>
      <c r="EU366" s="172">
        <f t="shared" si="612"/>
        <v>5.3369999999999997</v>
      </c>
      <c r="EV366" s="57">
        <f t="shared" si="613"/>
        <v>0.1772960182341734</v>
      </c>
      <c r="EW366" s="57">
        <f t="shared" si="614"/>
        <v>4.621483375959079E-2</v>
      </c>
      <c r="EX366" s="57">
        <f t="shared" si="615"/>
        <v>4.3283275046286773</v>
      </c>
      <c r="EY366" s="57">
        <f t="shared" si="616"/>
        <v>5.3595488796846151</v>
      </c>
      <c r="EZ366" s="57">
        <f t="shared" si="617"/>
        <v>7.2604613000273502E-2</v>
      </c>
      <c r="FA366" s="57">
        <f t="shared" si="618"/>
        <v>0.54096159011549827</v>
      </c>
      <c r="FB366" s="57">
        <f t="shared" si="619"/>
        <v>9.8283923686966457</v>
      </c>
      <c r="FC366" s="57" t="str">
        <f t="shared" si="620"/>
        <v/>
      </c>
      <c r="FD366" s="57" t="str">
        <f t="shared" si="621"/>
        <v/>
      </c>
      <c r="FE366" s="57">
        <f t="shared" si="622"/>
        <v>0.36122278597497887</v>
      </c>
      <c r="FF366" s="56">
        <f t="shared" si="623"/>
        <v>0.15053733111443315</v>
      </c>
      <c r="FG366" s="59">
        <f t="shared" si="624"/>
        <v>1.6845301906047767</v>
      </c>
      <c r="FH366" s="59">
        <f t="shared" si="625"/>
        <v>0.4390977501761294</v>
      </c>
      <c r="FI366" s="59">
        <f t="shared" si="626"/>
        <v>41.124433752041718</v>
      </c>
      <c r="FJ366" s="59">
        <f t="shared" si="627"/>
        <v>50.92230488744589</v>
      </c>
      <c r="FK366" s="59">
        <f t="shared" si="628"/>
        <v>0.68983310394820163</v>
      </c>
      <c r="FL366" s="59">
        <f t="shared" si="629"/>
        <v>5.139800315783285</v>
      </c>
      <c r="FM366" s="59">
        <f t="shared" si="630"/>
        <v>95.050748837670469</v>
      </c>
      <c r="FN366" s="59" t="str">
        <f t="shared" si="631"/>
        <v/>
      </c>
      <c r="FO366" s="59" t="str">
        <f t="shared" si="632"/>
        <v/>
      </c>
      <c r="FP366" s="59">
        <f t="shared" si="633"/>
        <v>3.4933990235785068</v>
      </c>
      <c r="FQ366" s="66">
        <f t="shared" si="634"/>
        <v>1.4558521387510206</v>
      </c>
      <c r="FR366" s="331">
        <f t="shared" si="497"/>
        <v>0.88569381962013904</v>
      </c>
      <c r="FS366" s="331">
        <f t="shared" si="635"/>
        <v>0.88569381962013904</v>
      </c>
      <c r="FT366" s="400">
        <f t="shared" si="636"/>
        <v>0</v>
      </c>
      <c r="FU366" s="400">
        <f t="shared" si="637"/>
        <v>1</v>
      </c>
      <c r="FV366" s="400">
        <f t="shared" si="638"/>
        <v>0</v>
      </c>
      <c r="FW366" s="402">
        <f t="shared" si="639"/>
        <v>0</v>
      </c>
      <c r="FX366" s="222">
        <f t="shared" si="640"/>
        <v>0</v>
      </c>
      <c r="FY366" s="222">
        <f t="shared" si="641"/>
        <v>50.92230488744589</v>
      </c>
      <c r="FZ366" s="222">
        <f t="shared" si="642"/>
        <v>41.124433752041718</v>
      </c>
      <c r="GA366" s="221">
        <f t="shared" si="643"/>
        <v>0</v>
      </c>
      <c r="GB366" s="222">
        <f t="shared" si="644"/>
        <v>95.050748837670469</v>
      </c>
      <c r="GC366" s="222">
        <f t="shared" si="645"/>
        <v>0</v>
      </c>
      <c r="GD366" s="222">
        <f t="shared" si="646"/>
        <v>0</v>
      </c>
      <c r="GE366" s="222">
        <f t="shared" si="647"/>
        <v>0</v>
      </c>
      <c r="GF366" s="222">
        <f t="shared" si="648"/>
        <v>0</v>
      </c>
      <c r="GG366" s="398">
        <f t="shared" si="649"/>
        <v>0</v>
      </c>
      <c r="GH366" s="399">
        <f t="shared" si="650"/>
        <v>0</v>
      </c>
      <c r="GI366" s="398" t="str">
        <f t="shared" si="651"/>
        <v>Ca-Mg</v>
      </c>
      <c r="GJ366" s="398" t="str">
        <f t="shared" si="652"/>
        <v>HCO3</v>
      </c>
    </row>
    <row r="367" spans="1:195" ht="14.25">
      <c r="A367" s="402">
        <f t="shared" si="653"/>
        <v>362</v>
      </c>
      <c r="B367" s="399" t="s">
        <v>110</v>
      </c>
      <c r="C367" s="69" t="s">
        <v>174</v>
      </c>
      <c r="D367" s="69" t="s">
        <v>1001</v>
      </c>
      <c r="E367" s="69"/>
      <c r="F367" s="236">
        <v>3506540</v>
      </c>
      <c r="G367" s="236">
        <v>5662420</v>
      </c>
      <c r="H367" s="410">
        <f t="shared" si="576"/>
        <v>506462.95400000003</v>
      </c>
      <c r="I367" s="102">
        <f t="shared" si="577"/>
        <v>5660594.8220000006</v>
      </c>
      <c r="J367" s="377">
        <v>343</v>
      </c>
      <c r="K367" s="400" t="s">
        <v>1356</v>
      </c>
      <c r="L367" s="19">
        <v>32.799999999999997</v>
      </c>
      <c r="Q367" s="382" t="s">
        <v>2845</v>
      </c>
      <c r="R367" s="65" t="s">
        <v>2896</v>
      </c>
      <c r="S367" s="64" t="s">
        <v>2656</v>
      </c>
      <c r="T367" s="499" t="str">
        <f t="shared" si="578"/>
        <v>-</v>
      </c>
      <c r="U367" s="499" t="str">
        <f t="shared" si="579"/>
        <v>-</v>
      </c>
      <c r="V367" s="499" t="str">
        <f t="shared" si="580"/>
        <v>-</v>
      </c>
      <c r="W367" s="499" t="str">
        <f t="shared" si="496"/>
        <v>A</v>
      </c>
      <c r="X367" s="529" t="str">
        <f t="shared" si="655"/>
        <v>Ca-Mg</v>
      </c>
      <c r="Y367" s="530" t="str">
        <f t="shared" si="654"/>
        <v>HCO3</v>
      </c>
      <c r="Z367" s="60" t="s">
        <v>1777</v>
      </c>
      <c r="AA367" s="51">
        <v>26603</v>
      </c>
      <c r="AB367" s="100">
        <v>3</v>
      </c>
      <c r="AD367" s="2" t="s">
        <v>1763</v>
      </c>
      <c r="AE367" s="80"/>
      <c r="AF367" s="391">
        <v>10.3</v>
      </c>
      <c r="AI367" s="554"/>
      <c r="AR367" s="69">
        <v>649.29999999999995</v>
      </c>
      <c r="AS367" s="507">
        <f t="shared" si="583"/>
        <v>637.20000000000005</v>
      </c>
      <c r="AT367" s="509">
        <f t="shared" si="584"/>
        <v>-2.0771704573437426</v>
      </c>
      <c r="AU367" s="398">
        <v>4.0999999999999996</v>
      </c>
      <c r="AV367" s="398">
        <v>47.5</v>
      </c>
      <c r="AW367" s="399">
        <v>80.900000000000006</v>
      </c>
      <c r="AX367" s="398">
        <v>9.5</v>
      </c>
      <c r="AY367" s="398">
        <v>19.2</v>
      </c>
      <c r="AZ367" s="172">
        <v>476</v>
      </c>
      <c r="BO367" s="138"/>
      <c r="BP367" s="555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49"/>
      <c r="CG367" s="138"/>
      <c r="CH367" s="138"/>
      <c r="CI367" s="138"/>
      <c r="CJ367" s="138"/>
      <c r="CK367" s="138"/>
      <c r="CL367" s="139"/>
      <c r="CM367" s="138"/>
      <c r="CN367" s="138">
        <v>1100</v>
      </c>
      <c r="CO367" s="149"/>
      <c r="DB367" s="241"/>
      <c r="DC367" s="241"/>
      <c r="DD367" s="241"/>
      <c r="DE367" s="241"/>
      <c r="DF367" s="241"/>
      <c r="DG367" s="241"/>
      <c r="DH367" s="241"/>
      <c r="DI367" s="244"/>
      <c r="DJ367" s="244"/>
      <c r="DK367" s="244"/>
      <c r="DL367" s="244"/>
      <c r="DM367" s="244"/>
      <c r="DN367" s="244"/>
      <c r="DO367" s="244"/>
      <c r="DP367" s="244"/>
      <c r="DQ367" s="244"/>
      <c r="DR367" s="244"/>
      <c r="DS367" s="472"/>
      <c r="DT367" s="402">
        <f t="shared" si="585"/>
        <v>0</v>
      </c>
      <c r="DU367" s="100">
        <f t="shared" si="586"/>
        <v>0</v>
      </c>
      <c r="DV367" s="100">
        <f t="shared" si="587"/>
        <v>1</v>
      </c>
      <c r="DW367" s="100">
        <f t="shared" si="588"/>
        <v>0</v>
      </c>
      <c r="DX367" s="100">
        <f t="shared" si="589"/>
        <v>0</v>
      </c>
      <c r="DY367" s="229">
        <f t="shared" si="590"/>
        <v>0</v>
      </c>
      <c r="DZ367" s="100">
        <f t="shared" si="591"/>
        <v>1</v>
      </c>
      <c r="EA367" s="400">
        <f t="shared" si="592"/>
        <v>0</v>
      </c>
      <c r="EB367" s="402">
        <f t="shared" si="593"/>
        <v>0</v>
      </c>
      <c r="EC367" s="19">
        <f t="shared" si="594"/>
        <v>1</v>
      </c>
      <c r="ED367" s="19">
        <f t="shared" si="595"/>
        <v>0</v>
      </c>
      <c r="EE367" s="19">
        <f t="shared" si="596"/>
        <v>0</v>
      </c>
      <c r="EF367" s="402">
        <f t="shared" si="597"/>
        <v>0</v>
      </c>
      <c r="EG367" s="400">
        <f t="shared" si="598"/>
        <v>0</v>
      </c>
      <c r="EH367" s="400">
        <f t="shared" si="599"/>
        <v>1</v>
      </c>
      <c r="EI367" s="402">
        <f t="shared" si="600"/>
        <v>0</v>
      </c>
      <c r="EJ367" s="229">
        <f t="shared" si="601"/>
        <v>1</v>
      </c>
      <c r="EK367" s="398">
        <f t="shared" si="602"/>
        <v>4.0999999999999996</v>
      </c>
      <c r="EL367" s="398" t="str">
        <f t="shared" si="603"/>
        <v/>
      </c>
      <c r="EM367" s="398">
        <f t="shared" si="604"/>
        <v>47.5</v>
      </c>
      <c r="EN367" s="398">
        <f t="shared" si="605"/>
        <v>80.900000000000006</v>
      </c>
      <c r="EO367" s="398" t="str">
        <f t="shared" si="606"/>
        <v/>
      </c>
      <c r="EP367" s="398" t="str">
        <f t="shared" si="607"/>
        <v/>
      </c>
      <c r="EQ367" s="398">
        <f t="shared" si="608"/>
        <v>476</v>
      </c>
      <c r="ER367" s="398" t="str">
        <f t="shared" si="609"/>
        <v/>
      </c>
      <c r="ES367" s="398" t="str">
        <f t="shared" si="610"/>
        <v/>
      </c>
      <c r="ET367" s="398">
        <f t="shared" si="611"/>
        <v>19.2</v>
      </c>
      <c r="EU367" s="172">
        <f t="shared" si="612"/>
        <v>9.5</v>
      </c>
      <c r="EV367" s="57">
        <f t="shared" si="613"/>
        <v>0.17833995946028236</v>
      </c>
      <c r="EW367" s="57" t="str">
        <f t="shared" si="614"/>
        <v/>
      </c>
      <c r="EX367" s="57">
        <f t="shared" si="615"/>
        <v>3.908660769389015</v>
      </c>
      <c r="EY367" s="57">
        <f t="shared" si="616"/>
        <v>4.0371276011777031</v>
      </c>
      <c r="EZ367" s="57" t="str">
        <f t="shared" si="617"/>
        <v/>
      </c>
      <c r="FA367" s="57" t="str">
        <f t="shared" si="618"/>
        <v/>
      </c>
      <c r="FB367" s="57">
        <f t="shared" si="619"/>
        <v>7.8010918250785437</v>
      </c>
      <c r="FC367" s="57" t="str">
        <f t="shared" si="620"/>
        <v/>
      </c>
      <c r="FD367" s="57" t="str">
        <f t="shared" si="621"/>
        <v/>
      </c>
      <c r="FE367" s="57">
        <f t="shared" si="622"/>
        <v>0.39973933664089872</v>
      </c>
      <c r="FF367" s="56">
        <f t="shared" si="623"/>
        <v>0.26796039827377088</v>
      </c>
      <c r="FG367" s="59">
        <f t="shared" si="624"/>
        <v>2.1951888524598142</v>
      </c>
      <c r="FH367" s="59" t="str">
        <f t="shared" si="625"/>
        <v/>
      </c>
      <c r="FI367" s="59">
        <f t="shared" si="626"/>
        <v>48.111755632201152</v>
      </c>
      <c r="FJ367" s="59">
        <f t="shared" si="627"/>
        <v>49.693055515339033</v>
      </c>
      <c r="FK367" s="59" t="str">
        <f t="shared" si="628"/>
        <v/>
      </c>
      <c r="FL367" s="59" t="str">
        <f t="shared" si="629"/>
        <v/>
      </c>
      <c r="FM367" s="59">
        <f t="shared" si="630"/>
        <v>92.115761378885495</v>
      </c>
      <c r="FN367" s="59" t="str">
        <f t="shared" si="631"/>
        <v/>
      </c>
      <c r="FO367" s="59" t="str">
        <f t="shared" si="632"/>
        <v/>
      </c>
      <c r="FP367" s="59">
        <f t="shared" si="633"/>
        <v>4.720146124853013</v>
      </c>
      <c r="FQ367" s="66">
        <f t="shared" si="634"/>
        <v>3.1640924962614809</v>
      </c>
      <c r="FR367" s="331">
        <f t="shared" si="497"/>
        <v>-2.0771704573437426</v>
      </c>
      <c r="FS367" s="331">
        <f t="shared" si="635"/>
        <v>2.0771704573437426</v>
      </c>
      <c r="FT367" s="400">
        <f t="shared" si="636"/>
        <v>0</v>
      </c>
      <c r="FU367" s="400">
        <f t="shared" si="637"/>
        <v>1</v>
      </c>
      <c r="FV367" s="400">
        <f t="shared" si="638"/>
        <v>0</v>
      </c>
      <c r="FW367" s="402">
        <f t="shared" si="639"/>
        <v>0</v>
      </c>
      <c r="FX367" s="222">
        <f t="shared" si="640"/>
        <v>0</v>
      </c>
      <c r="FY367" s="222">
        <f t="shared" si="641"/>
        <v>49.693055515339033</v>
      </c>
      <c r="FZ367" s="222">
        <f t="shared" si="642"/>
        <v>48.111755632201152</v>
      </c>
      <c r="GA367" s="221">
        <f t="shared" si="643"/>
        <v>0</v>
      </c>
      <c r="GB367" s="222">
        <f t="shared" si="644"/>
        <v>92.115761378885495</v>
      </c>
      <c r="GC367" s="222">
        <f t="shared" si="645"/>
        <v>0</v>
      </c>
      <c r="GD367" s="222">
        <f t="shared" si="646"/>
        <v>0</v>
      </c>
      <c r="GE367" s="222">
        <f t="shared" si="647"/>
        <v>0</v>
      </c>
      <c r="GF367" s="222">
        <f t="shared" si="648"/>
        <v>0</v>
      </c>
      <c r="GG367" s="398">
        <f t="shared" si="649"/>
        <v>0</v>
      </c>
      <c r="GH367" s="399">
        <f t="shared" si="650"/>
        <v>0</v>
      </c>
      <c r="GI367" s="398" t="str">
        <f t="shared" si="651"/>
        <v>Ca-Mg</v>
      </c>
      <c r="GJ367" s="398" t="str">
        <f t="shared" si="652"/>
        <v>HCO3</v>
      </c>
    </row>
    <row r="368" spans="1:195">
      <c r="A368" s="402">
        <f t="shared" si="653"/>
        <v>363</v>
      </c>
      <c r="B368" s="399" t="s">
        <v>110</v>
      </c>
      <c r="C368" s="79" t="s">
        <v>174</v>
      </c>
      <c r="D368" s="79" t="s">
        <v>1001</v>
      </c>
      <c r="E368" s="79"/>
      <c r="F368" s="236">
        <v>3506540</v>
      </c>
      <c r="G368" s="236">
        <v>5662420</v>
      </c>
      <c r="H368" s="410">
        <f t="shared" si="576"/>
        <v>506462.95400000003</v>
      </c>
      <c r="I368" s="102">
        <f t="shared" si="577"/>
        <v>5660594.8220000006</v>
      </c>
      <c r="J368" s="377">
        <v>343</v>
      </c>
      <c r="K368" s="377" t="s">
        <v>1356</v>
      </c>
      <c r="L368" s="19">
        <v>32.799999999999997</v>
      </c>
      <c r="M368" s="377">
        <v>10.3</v>
      </c>
      <c r="N368" s="400">
        <v>29.3</v>
      </c>
      <c r="O368" s="377">
        <v>343</v>
      </c>
      <c r="P368" s="377"/>
      <c r="Q368" s="382" t="s">
        <v>2845</v>
      </c>
      <c r="R368" s="65" t="s">
        <v>2896</v>
      </c>
      <c r="S368" s="64" t="s">
        <v>2656</v>
      </c>
      <c r="T368" s="499" t="str">
        <f t="shared" si="578"/>
        <v>-</v>
      </c>
      <c r="U368" s="499" t="str">
        <f t="shared" si="579"/>
        <v>-</v>
      </c>
      <c r="V368" s="499" t="str">
        <f t="shared" si="580"/>
        <v>-</v>
      </c>
      <c r="W368" s="499" t="str">
        <f t="shared" si="496"/>
        <v>A</v>
      </c>
      <c r="X368" s="529" t="str">
        <f t="shared" si="655"/>
        <v>Ca-Mg</v>
      </c>
      <c r="Y368" s="530" t="str">
        <f t="shared" si="654"/>
        <v>HCO3</v>
      </c>
      <c r="Z368" s="60" t="s">
        <v>1777</v>
      </c>
      <c r="AA368" s="84">
        <v>34142</v>
      </c>
      <c r="AB368" s="405">
        <v>4</v>
      </c>
      <c r="AC368" s="2" t="s">
        <v>375</v>
      </c>
      <c r="AD368" s="108" t="s">
        <v>3039</v>
      </c>
      <c r="AE368" s="80"/>
      <c r="AF368" s="379">
        <v>10.4</v>
      </c>
      <c r="AG368" s="377">
        <v>780</v>
      </c>
      <c r="AH368" s="377">
        <v>5.71</v>
      </c>
      <c r="AI368" s="379">
        <v>438</v>
      </c>
      <c r="AJ368" s="377"/>
      <c r="AK368" s="377"/>
      <c r="AL368" s="377"/>
      <c r="AM368" s="379">
        <v>0.3</v>
      </c>
      <c r="AN368" s="531"/>
      <c r="AO368" s="106"/>
      <c r="AP368" s="378"/>
      <c r="AQ368" s="531"/>
      <c r="AR368" s="532">
        <v>773</v>
      </c>
      <c r="AS368" s="507">
        <f t="shared" si="583"/>
        <v>773.01</v>
      </c>
      <c r="AT368" s="509">
        <f t="shared" si="584"/>
        <v>2.1576782675668849</v>
      </c>
      <c r="AU368" s="531">
        <v>4.3</v>
      </c>
      <c r="AV368" s="531">
        <v>55.3</v>
      </c>
      <c r="AW368" s="106">
        <v>102</v>
      </c>
      <c r="AX368" s="106">
        <v>8.51</v>
      </c>
      <c r="AY368" s="531">
        <v>20.2</v>
      </c>
      <c r="AZ368" s="107">
        <v>570</v>
      </c>
      <c r="BA368" s="531"/>
      <c r="BB368" s="531">
        <v>1.24</v>
      </c>
      <c r="BC368" s="531"/>
      <c r="BD368" s="531"/>
      <c r="BE368" s="108">
        <v>9.6300000000000008</v>
      </c>
      <c r="BF368" s="108">
        <v>1.83</v>
      </c>
      <c r="BG368" s="531"/>
      <c r="BH368" s="531"/>
      <c r="BI368" s="531"/>
      <c r="BJ368" s="531">
        <v>0</v>
      </c>
      <c r="BK368" s="531"/>
      <c r="BL368" s="106"/>
      <c r="BM368" s="531"/>
      <c r="BN368" s="107"/>
      <c r="BO368" s="114"/>
      <c r="BP368" s="114"/>
      <c r="BQ368" s="114"/>
      <c r="BR368" s="114"/>
      <c r="BS368" s="114"/>
      <c r="BT368" s="114"/>
      <c r="BU368" s="114"/>
      <c r="BV368" s="114"/>
      <c r="BW368" s="114"/>
      <c r="BX368" s="114"/>
      <c r="BY368" s="114"/>
      <c r="BZ368" s="114"/>
      <c r="CA368" s="114"/>
      <c r="CB368" s="114"/>
      <c r="CC368" s="114"/>
      <c r="CD368" s="114"/>
      <c r="CE368" s="114"/>
      <c r="CF368" s="247"/>
      <c r="CG368" s="114"/>
      <c r="CH368" s="114"/>
      <c r="CI368" s="114"/>
      <c r="CJ368" s="114"/>
      <c r="CK368" s="114"/>
      <c r="CL368" s="137"/>
      <c r="CM368" s="114"/>
      <c r="CN368" s="147">
        <v>2570</v>
      </c>
      <c r="CO368" s="149"/>
      <c r="CP368" s="399"/>
      <c r="CR368" s="399"/>
      <c r="CS368" s="399"/>
      <c r="CT368" s="399"/>
      <c r="CU368" s="399"/>
      <c r="CV368" s="399"/>
      <c r="CW368" s="399"/>
      <c r="CX368" s="399"/>
      <c r="CY368" s="399"/>
      <c r="CZ368" s="399"/>
      <c r="DB368" s="241"/>
      <c r="DC368" s="241"/>
      <c r="DD368" s="241"/>
      <c r="DE368" s="241"/>
      <c r="DF368" s="241"/>
      <c r="DG368" s="241"/>
      <c r="DH368" s="241"/>
      <c r="DI368" s="241"/>
      <c r="DJ368" s="241"/>
      <c r="DK368" s="244"/>
      <c r="DL368" s="244"/>
      <c r="DM368" s="244"/>
      <c r="DN368" s="241"/>
      <c r="DO368" s="241"/>
      <c r="DP368" s="241"/>
      <c r="DQ368" s="241"/>
      <c r="DR368" s="241"/>
      <c r="DS368" s="472"/>
      <c r="DT368" s="402">
        <f t="shared" si="585"/>
        <v>0</v>
      </c>
      <c r="DU368" s="100">
        <f t="shared" si="586"/>
        <v>0</v>
      </c>
      <c r="DV368" s="100">
        <f t="shared" si="587"/>
        <v>1</v>
      </c>
      <c r="DW368" s="100">
        <f t="shared" si="588"/>
        <v>0</v>
      </c>
      <c r="DX368" s="100">
        <f t="shared" si="589"/>
        <v>0</v>
      </c>
      <c r="DY368" s="229">
        <f t="shared" si="590"/>
        <v>0</v>
      </c>
      <c r="DZ368" s="100">
        <f t="shared" si="591"/>
        <v>1</v>
      </c>
      <c r="EA368" s="400">
        <f t="shared" si="592"/>
        <v>0</v>
      </c>
      <c r="EB368" s="402">
        <f t="shared" si="593"/>
        <v>0</v>
      </c>
      <c r="EC368" s="19">
        <f t="shared" si="594"/>
        <v>1</v>
      </c>
      <c r="ED368" s="19">
        <f t="shared" si="595"/>
        <v>0</v>
      </c>
      <c r="EE368" s="19">
        <f t="shared" si="596"/>
        <v>0</v>
      </c>
      <c r="EF368" s="402">
        <f t="shared" si="597"/>
        <v>0</v>
      </c>
      <c r="EG368" s="400">
        <f t="shared" si="598"/>
        <v>0</v>
      </c>
      <c r="EH368" s="400">
        <f t="shared" si="599"/>
        <v>1</v>
      </c>
      <c r="EI368" s="402">
        <f t="shared" si="600"/>
        <v>0</v>
      </c>
      <c r="EJ368" s="229">
        <f t="shared" si="601"/>
        <v>1</v>
      </c>
      <c r="EK368" s="398">
        <f t="shared" si="602"/>
        <v>4.3</v>
      </c>
      <c r="EL368" s="398">
        <f t="shared" si="603"/>
        <v>1.24</v>
      </c>
      <c r="EM368" s="398">
        <f t="shared" si="604"/>
        <v>55.3</v>
      </c>
      <c r="EN368" s="398">
        <f t="shared" si="605"/>
        <v>102</v>
      </c>
      <c r="EO368" s="398">
        <f t="shared" si="606"/>
        <v>1.83</v>
      </c>
      <c r="EP368" s="398">
        <f t="shared" si="607"/>
        <v>9.6300000000000008</v>
      </c>
      <c r="EQ368" s="398">
        <f t="shared" si="608"/>
        <v>570</v>
      </c>
      <c r="ER368" s="398" t="str">
        <f t="shared" si="609"/>
        <v/>
      </c>
      <c r="ES368" s="398">
        <f t="shared" si="610"/>
        <v>0</v>
      </c>
      <c r="ET368" s="398">
        <f t="shared" si="611"/>
        <v>20.2</v>
      </c>
      <c r="EU368" s="172">
        <f t="shared" si="612"/>
        <v>8.51</v>
      </c>
      <c r="EV368" s="57">
        <f t="shared" si="613"/>
        <v>0.18703946967785712</v>
      </c>
      <c r="EW368" s="57">
        <f t="shared" si="614"/>
        <v>3.1713554987212275E-2</v>
      </c>
      <c r="EX368" s="57">
        <f t="shared" si="615"/>
        <v>4.550504011520264</v>
      </c>
      <c r="EY368" s="57">
        <f t="shared" si="616"/>
        <v>5.0900743550077348</v>
      </c>
      <c r="EZ368" s="57">
        <f t="shared" si="617"/>
        <v>6.6733521743094174E-2</v>
      </c>
      <c r="FA368" s="57">
        <f t="shared" si="618"/>
        <v>0.51732473811442392</v>
      </c>
      <c r="FB368" s="57">
        <f t="shared" si="619"/>
        <v>9.3416435720478361</v>
      </c>
      <c r="FC368" s="57" t="str">
        <f t="shared" si="620"/>
        <v/>
      </c>
      <c r="FD368" s="57">
        <f t="shared" si="621"/>
        <v>0</v>
      </c>
      <c r="FE368" s="57">
        <f t="shared" si="622"/>
        <v>0.42055909375761225</v>
      </c>
      <c r="FF368" s="56">
        <f t="shared" si="623"/>
        <v>0.24003610413787263</v>
      </c>
      <c r="FG368" s="59">
        <f t="shared" si="624"/>
        <v>1.7909843061255624</v>
      </c>
      <c r="FH368" s="59">
        <f t="shared" si="625"/>
        <v>0.30367108809372012</v>
      </c>
      <c r="FI368" s="59">
        <f t="shared" si="626"/>
        <v>43.573055909701615</v>
      </c>
      <c r="FJ368" s="59">
        <f t="shared" si="627"/>
        <v>48.739676724555444</v>
      </c>
      <c r="FK368" s="59">
        <f t="shared" si="628"/>
        <v>0.63900250754678012</v>
      </c>
      <c r="FL368" s="59">
        <f t="shared" si="629"/>
        <v>4.9536094639768802</v>
      </c>
      <c r="FM368" s="59">
        <f t="shared" si="630"/>
        <v>93.395526610696692</v>
      </c>
      <c r="FN368" s="59" t="str">
        <f t="shared" si="631"/>
        <v/>
      </c>
      <c r="FO368" s="59">
        <f t="shared" si="632"/>
        <v>0</v>
      </c>
      <c r="FP368" s="59">
        <f t="shared" si="633"/>
        <v>4.2046496132584865</v>
      </c>
      <c r="FQ368" s="66">
        <f t="shared" si="634"/>
        <v>2.3998237760448187</v>
      </c>
      <c r="FR368" s="331">
        <f t="shared" si="497"/>
        <v>2.1576782675668849</v>
      </c>
      <c r="FS368" s="331">
        <f t="shared" si="635"/>
        <v>2.1576782675668849</v>
      </c>
      <c r="FT368" s="400">
        <f t="shared" si="636"/>
        <v>0</v>
      </c>
      <c r="FU368" s="400">
        <f t="shared" si="637"/>
        <v>1</v>
      </c>
      <c r="FV368" s="400">
        <f t="shared" si="638"/>
        <v>0</v>
      </c>
      <c r="FW368" s="402">
        <f t="shared" si="639"/>
        <v>0</v>
      </c>
      <c r="FX368" s="222">
        <f t="shared" si="640"/>
        <v>0</v>
      </c>
      <c r="FY368" s="222">
        <f t="shared" si="641"/>
        <v>48.739676724555444</v>
      </c>
      <c r="FZ368" s="222">
        <f t="shared" si="642"/>
        <v>43.573055909701615</v>
      </c>
      <c r="GA368" s="221">
        <f t="shared" si="643"/>
        <v>0</v>
      </c>
      <c r="GB368" s="222">
        <f t="shared" si="644"/>
        <v>93.395526610696692</v>
      </c>
      <c r="GC368" s="222">
        <f t="shared" si="645"/>
        <v>0</v>
      </c>
      <c r="GD368" s="222">
        <f t="shared" si="646"/>
        <v>0</v>
      </c>
      <c r="GE368" s="222">
        <f t="shared" si="647"/>
        <v>0</v>
      </c>
      <c r="GF368" s="222">
        <f t="shared" si="648"/>
        <v>0</v>
      </c>
      <c r="GG368" s="398">
        <f t="shared" si="649"/>
        <v>0</v>
      </c>
      <c r="GH368" s="399">
        <f t="shared" si="650"/>
        <v>0</v>
      </c>
      <c r="GI368" s="398" t="str">
        <f t="shared" si="651"/>
        <v>Ca-Mg</v>
      </c>
      <c r="GJ368" s="398" t="str">
        <f t="shared" si="652"/>
        <v>HCO3</v>
      </c>
    </row>
    <row r="369" spans="1:195">
      <c r="A369" s="402">
        <f t="shared" si="653"/>
        <v>364</v>
      </c>
      <c r="B369" s="399" t="s">
        <v>111</v>
      </c>
      <c r="C369" s="69" t="s">
        <v>267</v>
      </c>
      <c r="D369" s="69" t="s">
        <v>1003</v>
      </c>
      <c r="E369" s="69"/>
      <c r="F369" s="379">
        <v>3505090</v>
      </c>
      <c r="G369" s="379">
        <v>5667390</v>
      </c>
      <c r="H369" s="409">
        <f t="shared" si="576"/>
        <v>505013.53400000004</v>
      </c>
      <c r="I369" s="405">
        <f t="shared" si="577"/>
        <v>5665562.8340000007</v>
      </c>
      <c r="J369" s="408">
        <v>233.4</v>
      </c>
      <c r="K369" s="400" t="s">
        <v>1357</v>
      </c>
      <c r="L369" s="19">
        <v>2.1</v>
      </c>
      <c r="O369" s="19">
        <v>234</v>
      </c>
      <c r="Q369" s="67" t="s">
        <v>2846</v>
      </c>
      <c r="R369" s="64" t="s">
        <v>1507</v>
      </c>
      <c r="S369" s="64" t="s">
        <v>1345</v>
      </c>
      <c r="T369" s="499" t="str">
        <f t="shared" si="578"/>
        <v>-</v>
      </c>
      <c r="U369" s="499" t="str">
        <f t="shared" si="579"/>
        <v>M</v>
      </c>
      <c r="V369" s="499" t="str">
        <f t="shared" si="580"/>
        <v>-</v>
      </c>
      <c r="W369" s="499" t="str">
        <f t="shared" si="496"/>
        <v>A</v>
      </c>
      <c r="X369" s="529" t="str">
        <f t="shared" si="655"/>
        <v>Ca-Mg</v>
      </c>
      <c r="Y369" s="530" t="str">
        <f t="shared" si="654"/>
        <v>HCO3</v>
      </c>
      <c r="Z369" s="60" t="s">
        <v>1610</v>
      </c>
      <c r="AA369" s="51">
        <v>15033</v>
      </c>
      <c r="AB369" s="100">
        <v>1</v>
      </c>
      <c r="AC369" s="170" t="s">
        <v>532</v>
      </c>
      <c r="AD369" s="2" t="s">
        <v>1778</v>
      </c>
      <c r="AE369" s="61" t="s">
        <v>1767</v>
      </c>
      <c r="AF369" s="397">
        <v>9.6</v>
      </c>
      <c r="AM369" s="392">
        <v>0.12</v>
      </c>
      <c r="AR369" s="168">
        <v>3478.3</v>
      </c>
      <c r="AS369" s="507">
        <f t="shared" si="583"/>
        <v>1525.7810000000002</v>
      </c>
      <c r="AT369" s="509">
        <f t="shared" si="584"/>
        <v>-8.2011064448502327E-3</v>
      </c>
      <c r="AU369" s="398">
        <v>73.77</v>
      </c>
      <c r="AV369" s="398">
        <v>95.576999999999998</v>
      </c>
      <c r="AW369" s="399">
        <v>167.292</v>
      </c>
      <c r="AX369" s="398">
        <v>53.363999999999997</v>
      </c>
      <c r="AY369" s="398">
        <v>16.899999999999999</v>
      </c>
      <c r="AZ369" s="172">
        <v>1097.4000000000001</v>
      </c>
      <c r="BB369" s="398">
        <v>3.44</v>
      </c>
      <c r="BE369" s="398">
        <v>5.5</v>
      </c>
      <c r="BF369" s="398">
        <v>0.92</v>
      </c>
      <c r="BM369" s="57">
        <v>11.618</v>
      </c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49"/>
      <c r="CG369" s="138"/>
      <c r="CH369" s="138"/>
      <c r="CI369" s="138"/>
      <c r="CJ369" s="138"/>
      <c r="CK369" s="138"/>
      <c r="CL369" s="139"/>
      <c r="CM369" s="138"/>
      <c r="CN369" s="138">
        <v>1952.5</v>
      </c>
      <c r="CO369" s="149"/>
      <c r="DB369" s="241"/>
      <c r="DC369" s="241"/>
      <c r="DD369" s="241"/>
      <c r="DE369" s="241"/>
      <c r="DF369" s="241"/>
      <c r="DG369" s="241"/>
      <c r="DH369" s="241"/>
      <c r="DI369" s="244"/>
      <c r="DJ369" s="244"/>
      <c r="DK369" s="244"/>
      <c r="DL369" s="244"/>
      <c r="DM369" s="244"/>
      <c r="DN369" s="244"/>
      <c r="DO369" s="244"/>
      <c r="DP369" s="244"/>
      <c r="DQ369" s="244"/>
      <c r="DR369" s="244"/>
      <c r="DS369" s="472"/>
      <c r="DT369" s="402">
        <f t="shared" si="585"/>
        <v>1</v>
      </c>
      <c r="DU369" s="100">
        <f t="shared" si="586"/>
        <v>1</v>
      </c>
      <c r="DV369" s="100">
        <f t="shared" si="587"/>
        <v>0</v>
      </c>
      <c r="DW369" s="100">
        <f t="shared" si="588"/>
        <v>0</v>
      </c>
      <c r="DX369" s="100">
        <f t="shared" si="589"/>
        <v>0</v>
      </c>
      <c r="DY369" s="229">
        <f t="shared" si="590"/>
        <v>0</v>
      </c>
      <c r="DZ369" s="100">
        <f t="shared" si="591"/>
        <v>1</v>
      </c>
      <c r="EA369" s="400">
        <f t="shared" si="592"/>
        <v>0</v>
      </c>
      <c r="EB369" s="402">
        <f t="shared" si="593"/>
        <v>0</v>
      </c>
      <c r="EC369" s="19">
        <f t="shared" si="594"/>
        <v>0</v>
      </c>
      <c r="ED369" s="19">
        <f t="shared" si="595"/>
        <v>1</v>
      </c>
      <c r="EE369" s="19">
        <f t="shared" si="596"/>
        <v>0</v>
      </c>
      <c r="EF369" s="402">
        <f t="shared" si="597"/>
        <v>0</v>
      </c>
      <c r="EG369" s="400">
        <f t="shared" si="598"/>
        <v>0</v>
      </c>
      <c r="EH369" s="400">
        <f t="shared" si="599"/>
        <v>1</v>
      </c>
      <c r="EI369" s="402">
        <f t="shared" si="600"/>
        <v>0</v>
      </c>
      <c r="EJ369" s="229">
        <f t="shared" si="601"/>
        <v>2</v>
      </c>
      <c r="EK369" s="398">
        <f t="shared" si="602"/>
        <v>73.77</v>
      </c>
      <c r="EL369" s="398">
        <f t="shared" si="603"/>
        <v>3.44</v>
      </c>
      <c r="EM369" s="398">
        <f t="shared" si="604"/>
        <v>95.576999999999998</v>
      </c>
      <c r="EN369" s="398">
        <f t="shared" si="605"/>
        <v>167.292</v>
      </c>
      <c r="EO369" s="398">
        <f t="shared" si="606"/>
        <v>0.92</v>
      </c>
      <c r="EP369" s="398">
        <f t="shared" si="607"/>
        <v>5.5</v>
      </c>
      <c r="EQ369" s="398">
        <f t="shared" si="608"/>
        <v>1097.4000000000001</v>
      </c>
      <c r="ER369" s="398" t="str">
        <f t="shared" si="609"/>
        <v/>
      </c>
      <c r="ES369" s="398" t="str">
        <f t="shared" si="610"/>
        <v/>
      </c>
      <c r="ET369" s="398">
        <f t="shared" si="611"/>
        <v>16.899999999999999</v>
      </c>
      <c r="EU369" s="172">
        <f t="shared" si="612"/>
        <v>53.363999999999997</v>
      </c>
      <c r="EV369" s="57">
        <f t="shared" si="613"/>
        <v>3.2088143437524463</v>
      </c>
      <c r="EW369" s="57">
        <f t="shared" si="614"/>
        <v>8.797953964194373E-2</v>
      </c>
      <c r="EX369" s="57">
        <f t="shared" si="615"/>
        <v>7.8648014811767135</v>
      </c>
      <c r="EY369" s="57">
        <f t="shared" si="616"/>
        <v>8.3483207744897445</v>
      </c>
      <c r="EZ369" s="57">
        <f t="shared" si="617"/>
        <v>3.3549092898167564E-2</v>
      </c>
      <c r="FA369" s="57">
        <f t="shared" si="618"/>
        <v>0.29546065001343003</v>
      </c>
      <c r="FB369" s="57">
        <f t="shared" si="619"/>
        <v>17.985122203447887</v>
      </c>
      <c r="FC369" s="57" t="str">
        <f t="shared" si="620"/>
        <v/>
      </c>
      <c r="FD369" s="57" t="str">
        <f t="shared" si="621"/>
        <v/>
      </c>
      <c r="FE369" s="57">
        <f t="shared" si="622"/>
        <v>0.35185389527245775</v>
      </c>
      <c r="FF369" s="56">
        <f t="shared" si="623"/>
        <v>1.5052040729980534</v>
      </c>
      <c r="FG369" s="59">
        <f t="shared" si="624"/>
        <v>16.174335056457284</v>
      </c>
      <c r="FH369" s="59">
        <f t="shared" si="625"/>
        <v>0.44346926928080521</v>
      </c>
      <c r="FI369" s="59">
        <f t="shared" si="626"/>
        <v>39.643282746085703</v>
      </c>
      <c r="FJ369" s="59">
        <f t="shared" si="627"/>
        <v>42.080507907314839</v>
      </c>
      <c r="FK369" s="59">
        <f t="shared" si="628"/>
        <v>0.16910740580291947</v>
      </c>
      <c r="FL369" s="59">
        <f t="shared" si="629"/>
        <v>1.4892976150584543</v>
      </c>
      <c r="FM369" s="59">
        <f t="shared" si="630"/>
        <v>90.640857243512841</v>
      </c>
      <c r="FN369" s="59" t="str">
        <f t="shared" si="631"/>
        <v/>
      </c>
      <c r="FO369" s="59" t="str">
        <f t="shared" si="632"/>
        <v/>
      </c>
      <c r="FP369" s="59">
        <f t="shared" si="633"/>
        <v>1.7732622737392771</v>
      </c>
      <c r="FQ369" s="66">
        <f t="shared" si="634"/>
        <v>7.585880482747867</v>
      </c>
      <c r="FR369" s="331">
        <f t="shared" si="497"/>
        <v>-8.2011064448502327E-3</v>
      </c>
      <c r="FS369" s="331">
        <f t="shared" si="635"/>
        <v>8.2011064448502327E-3</v>
      </c>
      <c r="FT369" s="400">
        <f t="shared" si="636"/>
        <v>0</v>
      </c>
      <c r="FU369" s="400">
        <f t="shared" si="637"/>
        <v>1</v>
      </c>
      <c r="FV369" s="400">
        <f t="shared" si="638"/>
        <v>0</v>
      </c>
      <c r="FW369" s="402">
        <f t="shared" si="639"/>
        <v>0</v>
      </c>
      <c r="FX369" s="222">
        <f t="shared" si="640"/>
        <v>0</v>
      </c>
      <c r="FY369" s="222">
        <f t="shared" si="641"/>
        <v>42.080507907314839</v>
      </c>
      <c r="FZ369" s="222">
        <f t="shared" si="642"/>
        <v>39.643282746085703</v>
      </c>
      <c r="GA369" s="221">
        <f t="shared" si="643"/>
        <v>0</v>
      </c>
      <c r="GB369" s="222">
        <f t="shared" si="644"/>
        <v>90.640857243512841</v>
      </c>
      <c r="GC369" s="222">
        <f t="shared" si="645"/>
        <v>0</v>
      </c>
      <c r="GD369" s="222">
        <f t="shared" si="646"/>
        <v>0</v>
      </c>
      <c r="GE369" s="222">
        <f t="shared" si="647"/>
        <v>0</v>
      </c>
      <c r="GF369" s="222">
        <f t="shared" si="648"/>
        <v>0</v>
      </c>
      <c r="GG369" s="398">
        <f t="shared" si="649"/>
        <v>0</v>
      </c>
      <c r="GH369" s="399">
        <f t="shared" si="650"/>
        <v>0</v>
      </c>
      <c r="GI369" s="398" t="str">
        <f t="shared" si="651"/>
        <v>Ca-Mg</v>
      </c>
      <c r="GJ369" s="398" t="str">
        <f t="shared" si="652"/>
        <v>HCO3</v>
      </c>
    </row>
    <row r="370" spans="1:195">
      <c r="A370" s="402">
        <f t="shared" si="653"/>
        <v>365</v>
      </c>
      <c r="B370" s="64" t="s">
        <v>111</v>
      </c>
      <c r="C370" s="63" t="s">
        <v>267</v>
      </c>
      <c r="D370" s="63" t="s">
        <v>1003</v>
      </c>
      <c r="E370" s="63"/>
      <c r="F370" s="379">
        <v>3505090</v>
      </c>
      <c r="G370" s="379">
        <v>5667390</v>
      </c>
      <c r="H370" s="409">
        <f t="shared" si="576"/>
        <v>505013.53400000004</v>
      </c>
      <c r="I370" s="405">
        <f t="shared" si="577"/>
        <v>5665562.8340000007</v>
      </c>
      <c r="J370" s="377">
        <v>233.4</v>
      </c>
      <c r="K370" s="377" t="s">
        <v>1357</v>
      </c>
      <c r="L370" s="377">
        <v>2.1</v>
      </c>
      <c r="M370" s="377"/>
      <c r="O370" s="377"/>
      <c r="P370" s="377"/>
      <c r="Q370" s="382" t="s">
        <v>2846</v>
      </c>
      <c r="R370" s="64" t="s">
        <v>1507</v>
      </c>
      <c r="S370" s="64" t="s">
        <v>1345</v>
      </c>
      <c r="T370" s="499" t="str">
        <f t="shared" si="578"/>
        <v>-</v>
      </c>
      <c r="U370" s="499" t="str">
        <f t="shared" si="579"/>
        <v>M</v>
      </c>
      <c r="V370" s="499" t="str">
        <f t="shared" si="580"/>
        <v>-</v>
      </c>
      <c r="W370" s="499" t="str">
        <f t="shared" si="496"/>
        <v>A</v>
      </c>
      <c r="X370" s="529" t="str">
        <f t="shared" si="655"/>
        <v>Mg-Ca</v>
      </c>
      <c r="Y370" s="530" t="str">
        <f t="shared" si="654"/>
        <v>HCO3</v>
      </c>
      <c r="Z370" s="60" t="s">
        <v>1610</v>
      </c>
      <c r="AA370" s="84">
        <v>34124</v>
      </c>
      <c r="AB370" s="405">
        <v>2</v>
      </c>
      <c r="AC370" s="2" t="s">
        <v>375</v>
      </c>
      <c r="AD370" s="108" t="s">
        <v>3055</v>
      </c>
      <c r="AE370" s="107"/>
      <c r="AF370" s="379">
        <v>10.199999999999999</v>
      </c>
      <c r="AG370" s="377">
        <v>1330</v>
      </c>
      <c r="AH370" s="377">
        <v>5.86</v>
      </c>
      <c r="AI370" s="379">
        <v>389</v>
      </c>
      <c r="AJ370" s="377"/>
      <c r="AK370" s="377"/>
      <c r="AL370" s="377"/>
      <c r="AM370" s="379">
        <v>0.11</v>
      </c>
      <c r="AN370" s="531"/>
      <c r="AO370" s="106"/>
      <c r="AP370" s="378"/>
      <c r="AQ370" s="531"/>
      <c r="AR370" s="532">
        <v>1400</v>
      </c>
      <c r="AS370" s="507">
        <f t="shared" si="583"/>
        <v>1402.836</v>
      </c>
      <c r="AT370" s="510">
        <f t="shared" si="584"/>
        <v>0.77709912982095797</v>
      </c>
      <c r="AU370" s="531">
        <v>65.2</v>
      </c>
      <c r="AV370" s="531">
        <v>95.4</v>
      </c>
      <c r="AW370" s="106">
        <v>157</v>
      </c>
      <c r="AX370" s="106">
        <v>57</v>
      </c>
      <c r="AY370" s="531">
        <v>53.3</v>
      </c>
      <c r="AZ370" s="107">
        <v>961</v>
      </c>
      <c r="BA370" s="531"/>
      <c r="BB370" s="531">
        <v>3.53</v>
      </c>
      <c r="BC370" s="531"/>
      <c r="BD370" s="531"/>
      <c r="BE370" s="108">
        <v>4.0599999999999996</v>
      </c>
      <c r="BF370" s="108">
        <v>0.58599999999999997</v>
      </c>
      <c r="BG370" s="531"/>
      <c r="BH370" s="531"/>
      <c r="BI370" s="531"/>
      <c r="BJ370" s="531">
        <v>5.76</v>
      </c>
      <c r="BK370" s="531"/>
      <c r="BL370" s="106"/>
      <c r="BM370" s="531"/>
      <c r="BN370" s="107"/>
      <c r="BO370" s="114"/>
      <c r="BP370" s="114"/>
      <c r="BQ370" s="114"/>
      <c r="BR370" s="114"/>
      <c r="BS370" s="114"/>
      <c r="BT370" s="114"/>
      <c r="BU370" s="114"/>
      <c r="BV370" s="114"/>
      <c r="BW370" s="114"/>
      <c r="BX370" s="114"/>
      <c r="BY370" s="114"/>
      <c r="BZ370" s="114"/>
      <c r="CA370" s="114"/>
      <c r="CB370" s="114"/>
      <c r="CC370" s="114"/>
      <c r="CD370" s="114"/>
      <c r="CE370" s="114"/>
      <c r="CF370" s="247"/>
      <c r="CG370" s="114"/>
      <c r="CH370" s="114"/>
      <c r="CI370" s="114"/>
      <c r="CJ370" s="114"/>
      <c r="CK370" s="114"/>
      <c r="CL370" s="137"/>
      <c r="CM370" s="114"/>
      <c r="CN370" s="147">
        <v>3150</v>
      </c>
      <c r="CO370" s="149"/>
      <c r="CP370" s="399"/>
      <c r="CR370" s="399"/>
      <c r="CS370" s="399"/>
      <c r="CT370" s="399"/>
      <c r="CU370" s="399"/>
      <c r="CV370" s="399"/>
      <c r="CW370" s="399"/>
      <c r="CX370" s="399"/>
      <c r="CY370" s="399"/>
      <c r="CZ370" s="399"/>
      <c r="DB370" s="241"/>
      <c r="DC370" s="241"/>
      <c r="DD370" s="241"/>
      <c r="DE370" s="241"/>
      <c r="DF370" s="241"/>
      <c r="DG370" s="241"/>
      <c r="DH370" s="241"/>
      <c r="DI370" s="241"/>
      <c r="DJ370" s="241"/>
      <c r="DK370" s="244"/>
      <c r="DL370" s="244"/>
      <c r="DM370" s="244"/>
      <c r="DN370" s="241"/>
      <c r="DO370" s="241"/>
      <c r="DP370" s="241"/>
      <c r="DQ370" s="241"/>
      <c r="DR370" s="241"/>
      <c r="DS370" s="472"/>
      <c r="DT370" s="402">
        <f t="shared" si="585"/>
        <v>0</v>
      </c>
      <c r="DU370" s="100">
        <f t="shared" si="586"/>
        <v>1</v>
      </c>
      <c r="DV370" s="100">
        <f t="shared" si="587"/>
        <v>0</v>
      </c>
      <c r="DW370" s="100">
        <f t="shared" si="588"/>
        <v>0</v>
      </c>
      <c r="DX370" s="100">
        <f t="shared" si="589"/>
        <v>0</v>
      </c>
      <c r="DY370" s="229">
        <f t="shared" si="590"/>
        <v>0</v>
      </c>
      <c r="DZ370" s="100">
        <f t="shared" si="591"/>
        <v>1</v>
      </c>
      <c r="EA370" s="400">
        <f t="shared" si="592"/>
        <v>0</v>
      </c>
      <c r="EB370" s="402">
        <f t="shared" si="593"/>
        <v>0</v>
      </c>
      <c r="EC370" s="19">
        <f t="shared" si="594"/>
        <v>0</v>
      </c>
      <c r="ED370" s="19">
        <f t="shared" si="595"/>
        <v>1</v>
      </c>
      <c r="EE370" s="19">
        <f t="shared" si="596"/>
        <v>0</v>
      </c>
      <c r="EF370" s="402">
        <f t="shared" si="597"/>
        <v>0</v>
      </c>
      <c r="EG370" s="400">
        <f t="shared" si="598"/>
        <v>0</v>
      </c>
      <c r="EH370" s="400">
        <f t="shared" si="599"/>
        <v>1</v>
      </c>
      <c r="EI370" s="402">
        <f t="shared" si="600"/>
        <v>0</v>
      </c>
      <c r="EJ370" s="229">
        <f t="shared" si="601"/>
        <v>2</v>
      </c>
      <c r="EK370" s="398">
        <f t="shared" si="602"/>
        <v>65.2</v>
      </c>
      <c r="EL370" s="398">
        <f t="shared" si="603"/>
        <v>3.53</v>
      </c>
      <c r="EM370" s="398">
        <f t="shared" si="604"/>
        <v>95.4</v>
      </c>
      <c r="EN370" s="398">
        <f t="shared" si="605"/>
        <v>157</v>
      </c>
      <c r="EO370" s="398">
        <f t="shared" si="606"/>
        <v>0.58599999999999997</v>
      </c>
      <c r="EP370" s="398">
        <f t="shared" si="607"/>
        <v>4.0599999999999996</v>
      </c>
      <c r="EQ370" s="398">
        <f t="shared" si="608"/>
        <v>961</v>
      </c>
      <c r="ER370" s="398" t="str">
        <f t="shared" si="609"/>
        <v/>
      </c>
      <c r="ES370" s="398">
        <f t="shared" si="610"/>
        <v>5.76</v>
      </c>
      <c r="ET370" s="398">
        <f t="shared" si="611"/>
        <v>53.3</v>
      </c>
      <c r="EU370" s="172">
        <f t="shared" si="612"/>
        <v>57</v>
      </c>
      <c r="EV370" s="57">
        <f t="shared" si="613"/>
        <v>2.8360403309293689</v>
      </c>
      <c r="EW370" s="57">
        <f t="shared" si="614"/>
        <v>9.0281329923273645E-2</v>
      </c>
      <c r="EX370" s="57">
        <f t="shared" si="615"/>
        <v>7.8502365768360436</v>
      </c>
      <c r="EY370" s="57">
        <f t="shared" si="616"/>
        <v>7.8347222915315129</v>
      </c>
      <c r="EZ370" s="57">
        <f t="shared" si="617"/>
        <v>2.1369313519919771E-2</v>
      </c>
      <c r="FA370" s="57">
        <f t="shared" si="618"/>
        <v>0.21810367982809561</v>
      </c>
      <c r="FB370" s="57">
        <f t="shared" si="619"/>
        <v>15.749683285505212</v>
      </c>
      <c r="FC370" s="57" t="str">
        <f t="shared" si="620"/>
        <v/>
      </c>
      <c r="FD370" s="57">
        <f t="shared" si="621"/>
        <v>9.2895884034971427E-2</v>
      </c>
      <c r="FE370" s="57">
        <f t="shared" si="622"/>
        <v>1.1096930543208283</v>
      </c>
      <c r="FF370" s="56">
        <f t="shared" si="623"/>
        <v>1.6077623896426252</v>
      </c>
      <c r="FG370" s="59">
        <f t="shared" si="624"/>
        <v>15.044705388217228</v>
      </c>
      <c r="FH370" s="59">
        <f t="shared" si="625"/>
        <v>0.47892690239246083</v>
      </c>
      <c r="FI370" s="59">
        <f t="shared" si="626"/>
        <v>41.644152672399549</v>
      </c>
      <c r="FJ370" s="59">
        <f t="shared" si="627"/>
        <v>41.561852061519687</v>
      </c>
      <c r="FK370" s="59">
        <f t="shared" si="628"/>
        <v>0.11336052691122572</v>
      </c>
      <c r="FL370" s="59">
        <f t="shared" si="629"/>
        <v>1.1570024485598458</v>
      </c>
      <c r="FM370" s="59">
        <f t="shared" si="630"/>
        <v>84.858049101084575</v>
      </c>
      <c r="FN370" s="59" t="str">
        <f t="shared" si="631"/>
        <v/>
      </c>
      <c r="FO370" s="59">
        <f t="shared" si="632"/>
        <v>0.50051568313015748</v>
      </c>
      <c r="FP370" s="59">
        <f t="shared" si="633"/>
        <v>5.9789384956936127</v>
      </c>
      <c r="FQ370" s="66">
        <f t="shared" si="634"/>
        <v>8.662496720091637</v>
      </c>
      <c r="FR370" s="331">
        <f t="shared" si="497"/>
        <v>0.77709912982095797</v>
      </c>
      <c r="FS370" s="331">
        <f t="shared" si="635"/>
        <v>0.77709912982095797</v>
      </c>
      <c r="FT370" s="400">
        <f t="shared" si="636"/>
        <v>0</v>
      </c>
      <c r="FU370" s="400">
        <f t="shared" si="637"/>
        <v>1</v>
      </c>
      <c r="FV370" s="400">
        <f t="shared" si="638"/>
        <v>0</v>
      </c>
      <c r="FW370" s="402">
        <f t="shared" si="639"/>
        <v>0</v>
      </c>
      <c r="FX370" s="222">
        <f t="shared" si="640"/>
        <v>0</v>
      </c>
      <c r="FY370" s="222">
        <f t="shared" si="641"/>
        <v>41.561852061519687</v>
      </c>
      <c r="FZ370" s="222">
        <f t="shared" si="642"/>
        <v>41.644152672399549</v>
      </c>
      <c r="GA370" s="221">
        <f t="shared" si="643"/>
        <v>0</v>
      </c>
      <c r="GB370" s="222">
        <f t="shared" si="644"/>
        <v>84.858049101084575</v>
      </c>
      <c r="GC370" s="222">
        <f t="shared" si="645"/>
        <v>0</v>
      </c>
      <c r="GD370" s="222">
        <f t="shared" si="646"/>
        <v>0</v>
      </c>
      <c r="GE370" s="222">
        <f t="shared" si="647"/>
        <v>0</v>
      </c>
      <c r="GF370" s="222">
        <f t="shared" si="648"/>
        <v>0</v>
      </c>
      <c r="GG370" s="398">
        <f t="shared" si="649"/>
        <v>0</v>
      </c>
      <c r="GH370" s="399">
        <f t="shared" si="650"/>
        <v>0</v>
      </c>
      <c r="GI370" s="398" t="str">
        <f t="shared" si="651"/>
        <v>Mg-Ca</v>
      </c>
      <c r="GJ370" s="398" t="str">
        <f t="shared" si="652"/>
        <v>HCO3</v>
      </c>
    </row>
    <row r="371" spans="1:195">
      <c r="A371" s="402">
        <f t="shared" si="653"/>
        <v>366</v>
      </c>
      <c r="B371" s="399" t="s">
        <v>111</v>
      </c>
      <c r="C371" s="398" t="s">
        <v>269</v>
      </c>
      <c r="F371" s="400">
        <v>3506235</v>
      </c>
      <c r="G371" s="400">
        <v>5668055</v>
      </c>
      <c r="H371" s="409">
        <f t="shared" si="576"/>
        <v>506158.076</v>
      </c>
      <c r="I371" s="405">
        <f t="shared" si="577"/>
        <v>5666227.568</v>
      </c>
      <c r="J371" s="408">
        <v>222</v>
      </c>
      <c r="K371" s="400" t="s">
        <v>1357</v>
      </c>
      <c r="L371" s="199">
        <v>4</v>
      </c>
      <c r="O371" s="19">
        <v>222</v>
      </c>
      <c r="Q371" s="67" t="s">
        <v>2846</v>
      </c>
      <c r="R371" s="399" t="s">
        <v>1507</v>
      </c>
      <c r="S371" s="399" t="s">
        <v>1345</v>
      </c>
      <c r="T371" s="499" t="str">
        <f t="shared" si="578"/>
        <v>-</v>
      </c>
      <c r="U371" s="499" t="str">
        <f t="shared" si="579"/>
        <v>M</v>
      </c>
      <c r="V371" s="499" t="str">
        <f t="shared" si="580"/>
        <v>-</v>
      </c>
      <c r="W371" s="499" t="str">
        <f t="shared" si="496"/>
        <v>-</v>
      </c>
      <c r="X371" s="529" t="str">
        <f t="shared" si="655"/>
        <v>Ca-Mg</v>
      </c>
      <c r="Y371" s="530" t="str">
        <f t="shared" si="654"/>
        <v>HCO3</v>
      </c>
      <c r="Z371" s="60" t="s">
        <v>1610</v>
      </c>
      <c r="AA371" s="51">
        <v>24111</v>
      </c>
      <c r="AB371" s="100">
        <v>1</v>
      </c>
      <c r="AC371" s="531" t="s">
        <v>2988</v>
      </c>
      <c r="AD371" s="2" t="s">
        <v>1779</v>
      </c>
      <c r="AE371" s="61" t="s">
        <v>2731</v>
      </c>
      <c r="AF371" s="391">
        <v>9.5</v>
      </c>
      <c r="AM371" s="392">
        <v>0.03</v>
      </c>
      <c r="AR371" s="168">
        <v>1449.1</v>
      </c>
      <c r="AS371" s="507">
        <f t="shared" si="583"/>
        <v>1031.1299999999999</v>
      </c>
      <c r="AT371" s="509">
        <f t="shared" si="584"/>
        <v>1.1541068472705225</v>
      </c>
      <c r="AU371" s="398">
        <v>37.799999999999997</v>
      </c>
      <c r="AV371" s="398">
        <v>51.34</v>
      </c>
      <c r="AW371" s="399">
        <v>151.1</v>
      </c>
      <c r="AX371" s="398">
        <v>27.9</v>
      </c>
      <c r="AY371" s="398">
        <v>50.74</v>
      </c>
      <c r="AZ371" s="172">
        <v>704.55</v>
      </c>
      <c r="BB371" s="398">
        <v>4</v>
      </c>
      <c r="BE371" s="398">
        <v>3.27</v>
      </c>
      <c r="BF371" s="398">
        <v>0.43</v>
      </c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49"/>
      <c r="CG371" s="138"/>
      <c r="CH371" s="138"/>
      <c r="CI371" s="138"/>
      <c r="CJ371" s="138"/>
      <c r="CK371" s="138"/>
      <c r="CL371" s="139"/>
      <c r="CM371" s="138"/>
      <c r="CN371" s="180">
        <v>418</v>
      </c>
      <c r="CO371" s="149"/>
      <c r="DB371" s="241"/>
      <c r="DC371" s="241"/>
      <c r="DD371" s="241"/>
      <c r="DE371" s="241"/>
      <c r="DF371" s="241"/>
      <c r="DG371" s="241"/>
      <c r="DH371" s="241"/>
      <c r="DI371" s="244"/>
      <c r="DJ371" s="244"/>
      <c r="DK371" s="244"/>
      <c r="DL371" s="244"/>
      <c r="DM371" s="244"/>
      <c r="DN371" s="244"/>
      <c r="DO371" s="244"/>
      <c r="DP371" s="244"/>
      <c r="DQ371" s="244"/>
      <c r="DR371" s="244"/>
      <c r="DS371" s="472"/>
      <c r="DT371" s="402">
        <f t="shared" si="585"/>
        <v>1</v>
      </c>
      <c r="DU371" s="100">
        <f t="shared" si="586"/>
        <v>1</v>
      </c>
      <c r="DV371" s="100">
        <f t="shared" si="587"/>
        <v>0</v>
      </c>
      <c r="DW371" s="100">
        <f t="shared" si="588"/>
        <v>0</v>
      </c>
      <c r="DX371" s="100">
        <f t="shared" si="589"/>
        <v>0</v>
      </c>
      <c r="DY371" s="229">
        <f t="shared" si="590"/>
        <v>0</v>
      </c>
      <c r="DZ371" s="100">
        <f t="shared" si="591"/>
        <v>1</v>
      </c>
      <c r="EA371" s="400">
        <f t="shared" si="592"/>
        <v>0</v>
      </c>
      <c r="EB371" s="402">
        <f t="shared" si="593"/>
        <v>0</v>
      </c>
      <c r="EC371" s="19">
        <f t="shared" si="594"/>
        <v>0</v>
      </c>
      <c r="ED371" s="19">
        <f t="shared" si="595"/>
        <v>1</v>
      </c>
      <c r="EE371" s="19">
        <f t="shared" si="596"/>
        <v>0</v>
      </c>
      <c r="EF371" s="402">
        <f t="shared" si="597"/>
        <v>0</v>
      </c>
      <c r="EG371" s="400">
        <f t="shared" si="598"/>
        <v>1</v>
      </c>
      <c r="EH371" s="400">
        <f t="shared" si="599"/>
        <v>0</v>
      </c>
      <c r="EI371" s="402">
        <f t="shared" si="600"/>
        <v>0</v>
      </c>
      <c r="EJ371" s="229">
        <f t="shared" si="601"/>
        <v>1</v>
      </c>
      <c r="EK371" s="398">
        <f t="shared" si="602"/>
        <v>37.799999999999997</v>
      </c>
      <c r="EL371" s="398">
        <f t="shared" si="603"/>
        <v>4</v>
      </c>
      <c r="EM371" s="398">
        <f t="shared" si="604"/>
        <v>51.34</v>
      </c>
      <c r="EN371" s="398">
        <f t="shared" si="605"/>
        <v>151.1</v>
      </c>
      <c r="EO371" s="398">
        <f t="shared" si="606"/>
        <v>0.43</v>
      </c>
      <c r="EP371" s="398">
        <f t="shared" si="607"/>
        <v>3.27</v>
      </c>
      <c r="EQ371" s="398">
        <f t="shared" si="608"/>
        <v>704.55</v>
      </c>
      <c r="ER371" s="398" t="str">
        <f t="shared" si="609"/>
        <v/>
      </c>
      <c r="ES371" s="398" t="str">
        <f t="shared" si="610"/>
        <v/>
      </c>
      <c r="ET371" s="398">
        <f t="shared" si="611"/>
        <v>50.74</v>
      </c>
      <c r="EU371" s="172">
        <f t="shared" si="612"/>
        <v>27.9</v>
      </c>
      <c r="EV371" s="57">
        <f t="shared" si="613"/>
        <v>1.6442074311216277</v>
      </c>
      <c r="EW371" s="57">
        <f t="shared" si="614"/>
        <v>0.10230179028132992</v>
      </c>
      <c r="EX371" s="57">
        <f t="shared" si="615"/>
        <v>4.2246451347459377</v>
      </c>
      <c r="EY371" s="57">
        <f t="shared" si="616"/>
        <v>7.5402964219771436</v>
      </c>
      <c r="EZ371" s="57">
        <f t="shared" si="617"/>
        <v>1.5680554289360923E-2</v>
      </c>
      <c r="FA371" s="57">
        <f t="shared" si="618"/>
        <v>0.17566478646253023</v>
      </c>
      <c r="FB371" s="57">
        <f t="shared" si="619"/>
        <v>11.546763120502284</v>
      </c>
      <c r="FC371" s="57" t="str">
        <f t="shared" si="620"/>
        <v/>
      </c>
      <c r="FD371" s="57" t="str">
        <f t="shared" si="621"/>
        <v/>
      </c>
      <c r="FE371" s="57">
        <f t="shared" si="622"/>
        <v>1.0563944761020418</v>
      </c>
      <c r="FF371" s="56">
        <f t="shared" si="623"/>
        <v>0.78695738019349548</v>
      </c>
      <c r="FG371" s="59">
        <f t="shared" si="624"/>
        <v>11.999065131359959</v>
      </c>
      <c r="FH371" s="59">
        <f t="shared" si="625"/>
        <v>0.74657602283370339</v>
      </c>
      <c r="FI371" s="59">
        <f t="shared" si="626"/>
        <v>30.83053340424274</v>
      </c>
      <c r="FJ371" s="59">
        <f t="shared" si="627"/>
        <v>55.02742912148495</v>
      </c>
      <c r="FK371" s="59">
        <f t="shared" si="628"/>
        <v>0.11443324525392518</v>
      </c>
      <c r="FL371" s="59">
        <f t="shared" si="629"/>
        <v>1.2819630748247224</v>
      </c>
      <c r="FM371" s="59">
        <f t="shared" si="630"/>
        <v>86.233487468257977</v>
      </c>
      <c r="FN371" s="59" t="str">
        <f t="shared" si="631"/>
        <v/>
      </c>
      <c r="FO371" s="59" t="str">
        <f t="shared" si="632"/>
        <v/>
      </c>
      <c r="FP371" s="59">
        <f t="shared" si="633"/>
        <v>7.8893607555465008</v>
      </c>
      <c r="FQ371" s="66">
        <f t="shared" si="634"/>
        <v>5.8771517761955199</v>
      </c>
      <c r="FR371" s="331">
        <f t="shared" si="497"/>
        <v>1.1541068472705225</v>
      </c>
      <c r="FS371" s="331">
        <f t="shared" si="635"/>
        <v>1.1541068472705225</v>
      </c>
      <c r="FT371" s="400">
        <f t="shared" si="636"/>
        <v>0</v>
      </c>
      <c r="FU371" s="400">
        <f t="shared" si="637"/>
        <v>1</v>
      </c>
      <c r="FV371" s="400">
        <f t="shared" si="638"/>
        <v>0</v>
      </c>
      <c r="FW371" s="402">
        <f t="shared" si="639"/>
        <v>0</v>
      </c>
      <c r="FX371" s="222">
        <f t="shared" si="640"/>
        <v>0</v>
      </c>
      <c r="FY371" s="222">
        <f t="shared" si="641"/>
        <v>55.02742912148495</v>
      </c>
      <c r="FZ371" s="222">
        <f t="shared" si="642"/>
        <v>30.83053340424274</v>
      </c>
      <c r="GA371" s="221">
        <f t="shared" si="643"/>
        <v>0</v>
      </c>
      <c r="GB371" s="222">
        <f t="shared" si="644"/>
        <v>86.233487468257977</v>
      </c>
      <c r="GC371" s="222">
        <f t="shared" si="645"/>
        <v>0</v>
      </c>
      <c r="GD371" s="222">
        <f t="shared" si="646"/>
        <v>0</v>
      </c>
      <c r="GE371" s="222">
        <f t="shared" si="647"/>
        <v>0</v>
      </c>
      <c r="GF371" s="222">
        <f t="shared" si="648"/>
        <v>0</v>
      </c>
      <c r="GG371" s="398">
        <f t="shared" si="649"/>
        <v>0</v>
      </c>
      <c r="GH371" s="399">
        <f t="shared" si="650"/>
        <v>0</v>
      </c>
      <c r="GI371" s="398" t="str">
        <f t="shared" si="651"/>
        <v>Ca-Mg</v>
      </c>
      <c r="GJ371" s="398" t="str">
        <f t="shared" si="652"/>
        <v>HCO3</v>
      </c>
    </row>
    <row r="372" spans="1:195">
      <c r="A372" s="402">
        <f t="shared" si="653"/>
        <v>367</v>
      </c>
      <c r="B372" s="64" t="s">
        <v>111</v>
      </c>
      <c r="C372" s="94" t="s">
        <v>269</v>
      </c>
      <c r="D372" s="94"/>
      <c r="E372" s="94"/>
      <c r="F372" s="400">
        <v>3506235</v>
      </c>
      <c r="G372" s="400">
        <v>5668055</v>
      </c>
      <c r="H372" s="409">
        <f t="shared" si="576"/>
        <v>506158.076</v>
      </c>
      <c r="I372" s="405">
        <f t="shared" si="577"/>
        <v>5666227.568</v>
      </c>
      <c r="J372" s="377">
        <v>223</v>
      </c>
      <c r="K372" s="377" t="s">
        <v>1357</v>
      </c>
      <c r="L372" s="377">
        <v>4</v>
      </c>
      <c r="M372" s="377"/>
      <c r="O372" s="377"/>
      <c r="P372" s="377"/>
      <c r="Q372" s="67" t="s">
        <v>2846</v>
      </c>
      <c r="R372" s="399" t="s">
        <v>1507</v>
      </c>
      <c r="S372" s="399" t="s">
        <v>1345</v>
      </c>
      <c r="T372" s="499" t="str">
        <f t="shared" si="578"/>
        <v>-</v>
      </c>
      <c r="U372" s="499" t="str">
        <f t="shared" si="579"/>
        <v>M</v>
      </c>
      <c r="V372" s="499" t="str">
        <f t="shared" si="580"/>
        <v>-</v>
      </c>
      <c r="W372" s="499" t="str">
        <f t="shared" si="496"/>
        <v>A</v>
      </c>
      <c r="X372" s="529" t="str">
        <f t="shared" si="655"/>
        <v>Ca-Mg</v>
      </c>
      <c r="Y372" s="530" t="str">
        <f t="shared" si="654"/>
        <v>HCO3</v>
      </c>
      <c r="Z372" s="60" t="s">
        <v>1610</v>
      </c>
      <c r="AA372" s="84">
        <v>34130</v>
      </c>
      <c r="AB372" s="405">
        <v>2</v>
      </c>
      <c r="AC372" s="2" t="s">
        <v>375</v>
      </c>
      <c r="AD372" s="108" t="s">
        <v>3058</v>
      </c>
      <c r="AE372" s="107"/>
      <c r="AF372" s="379">
        <v>13.5</v>
      </c>
      <c r="AG372" s="377">
        <v>1310</v>
      </c>
      <c r="AH372" s="377">
        <v>6.03</v>
      </c>
      <c r="AI372" s="379">
        <v>332</v>
      </c>
      <c r="AJ372" s="377"/>
      <c r="AK372" s="377"/>
      <c r="AL372" s="377"/>
      <c r="AM372" s="379">
        <v>3.0000000000000001E-3</v>
      </c>
      <c r="AN372" s="531"/>
      <c r="AO372" s="106"/>
      <c r="AP372" s="378"/>
      <c r="AQ372" s="531"/>
      <c r="AR372" s="532">
        <v>1350</v>
      </c>
      <c r="AS372" s="507">
        <f t="shared" si="583"/>
        <v>1349.876</v>
      </c>
      <c r="AT372" s="510">
        <f t="shared" si="584"/>
        <v>-0.41138146303261247</v>
      </c>
      <c r="AU372" s="531">
        <v>57.4</v>
      </c>
      <c r="AV372" s="531">
        <v>83.7</v>
      </c>
      <c r="AW372" s="106">
        <v>157</v>
      </c>
      <c r="AX372" s="106">
        <v>40.799999999999997</v>
      </c>
      <c r="AY372" s="531">
        <v>77.8</v>
      </c>
      <c r="AZ372" s="107">
        <v>912</v>
      </c>
      <c r="BA372" s="531"/>
      <c r="BB372" s="531">
        <v>3.11</v>
      </c>
      <c r="BC372" s="531"/>
      <c r="BD372" s="531"/>
      <c r="BE372" s="108">
        <v>7.47</v>
      </c>
      <c r="BF372" s="108">
        <v>0.79600000000000004</v>
      </c>
      <c r="BG372" s="531"/>
      <c r="BH372" s="531"/>
      <c r="BI372" s="531"/>
      <c r="BJ372" s="531">
        <v>9.8000000000000007</v>
      </c>
      <c r="BK372" s="531"/>
      <c r="BL372" s="106"/>
      <c r="BM372" s="531"/>
      <c r="BN372" s="107"/>
      <c r="BO372" s="114"/>
      <c r="BP372" s="114"/>
      <c r="BQ372" s="114"/>
      <c r="BR372" s="114"/>
      <c r="BS372" s="114"/>
      <c r="BT372" s="114"/>
      <c r="BU372" s="114"/>
      <c r="BV372" s="114"/>
      <c r="BW372" s="114"/>
      <c r="BX372" s="114"/>
      <c r="BY372" s="114"/>
      <c r="BZ372" s="114"/>
      <c r="CA372" s="114"/>
      <c r="CB372" s="114"/>
      <c r="CC372" s="114"/>
      <c r="CD372" s="114"/>
      <c r="CE372" s="114"/>
      <c r="CF372" s="247"/>
      <c r="CG372" s="114"/>
      <c r="CH372" s="114"/>
      <c r="CI372" s="114"/>
      <c r="CJ372" s="114"/>
      <c r="CK372" s="114"/>
      <c r="CL372" s="137"/>
      <c r="CM372" s="114"/>
      <c r="CN372" s="147">
        <v>1890</v>
      </c>
      <c r="CO372" s="149"/>
      <c r="CP372" s="399"/>
      <c r="CR372" s="399"/>
      <c r="CS372" s="399"/>
      <c r="CT372" s="399"/>
      <c r="CU372" s="399"/>
      <c r="CV372" s="399"/>
      <c r="CW372" s="399"/>
      <c r="CX372" s="399"/>
      <c r="CY372" s="399"/>
      <c r="CZ372" s="399"/>
      <c r="DB372" s="241"/>
      <c r="DC372" s="241"/>
      <c r="DD372" s="241"/>
      <c r="DE372" s="241"/>
      <c r="DF372" s="241"/>
      <c r="DG372" s="241"/>
      <c r="DH372" s="241"/>
      <c r="DI372" s="241"/>
      <c r="DJ372" s="241"/>
      <c r="DK372" s="244"/>
      <c r="DL372" s="244"/>
      <c r="DM372" s="244"/>
      <c r="DN372" s="241"/>
      <c r="DO372" s="241"/>
      <c r="DP372" s="241"/>
      <c r="DQ372" s="241"/>
      <c r="DR372" s="241"/>
      <c r="DS372" s="472"/>
      <c r="DT372" s="402">
        <f t="shared" si="585"/>
        <v>0</v>
      </c>
      <c r="DU372" s="100">
        <f t="shared" si="586"/>
        <v>1</v>
      </c>
      <c r="DV372" s="100">
        <f t="shared" si="587"/>
        <v>0</v>
      </c>
      <c r="DW372" s="100">
        <f t="shared" si="588"/>
        <v>0</v>
      </c>
      <c r="DX372" s="100">
        <f t="shared" si="589"/>
        <v>0</v>
      </c>
      <c r="DY372" s="229">
        <f t="shared" si="590"/>
        <v>0</v>
      </c>
      <c r="DZ372" s="100">
        <f t="shared" si="591"/>
        <v>1</v>
      </c>
      <c r="EA372" s="400">
        <f t="shared" si="592"/>
        <v>0</v>
      </c>
      <c r="EB372" s="402">
        <f t="shared" si="593"/>
        <v>0</v>
      </c>
      <c r="EC372" s="19">
        <f t="shared" si="594"/>
        <v>0</v>
      </c>
      <c r="ED372" s="19">
        <f t="shared" si="595"/>
        <v>1</v>
      </c>
      <c r="EE372" s="19">
        <f t="shared" si="596"/>
        <v>0</v>
      </c>
      <c r="EF372" s="402">
        <f t="shared" si="597"/>
        <v>0</v>
      </c>
      <c r="EG372" s="400">
        <f t="shared" si="598"/>
        <v>0</v>
      </c>
      <c r="EH372" s="400">
        <f t="shared" si="599"/>
        <v>1</v>
      </c>
      <c r="EI372" s="402">
        <f t="shared" si="600"/>
        <v>0</v>
      </c>
      <c r="EJ372" s="229">
        <f t="shared" si="601"/>
        <v>2</v>
      </c>
      <c r="EK372" s="398">
        <f t="shared" si="602"/>
        <v>57.4</v>
      </c>
      <c r="EL372" s="398">
        <f t="shared" si="603"/>
        <v>3.11</v>
      </c>
      <c r="EM372" s="398">
        <f t="shared" si="604"/>
        <v>83.7</v>
      </c>
      <c r="EN372" s="398">
        <f t="shared" si="605"/>
        <v>157</v>
      </c>
      <c r="EO372" s="398">
        <f t="shared" si="606"/>
        <v>0.79600000000000004</v>
      </c>
      <c r="EP372" s="398">
        <f t="shared" si="607"/>
        <v>7.47</v>
      </c>
      <c r="EQ372" s="398">
        <f t="shared" si="608"/>
        <v>912</v>
      </c>
      <c r="ER372" s="398" t="str">
        <f t="shared" si="609"/>
        <v/>
      </c>
      <c r="ES372" s="398">
        <f t="shared" si="610"/>
        <v>9.8000000000000007</v>
      </c>
      <c r="ET372" s="398">
        <f t="shared" si="611"/>
        <v>77.8</v>
      </c>
      <c r="EU372" s="172">
        <f t="shared" si="612"/>
        <v>40.799999999999997</v>
      </c>
      <c r="EV372" s="57">
        <f t="shared" si="613"/>
        <v>2.4967594324439535</v>
      </c>
      <c r="EW372" s="57">
        <f t="shared" si="614"/>
        <v>7.9539641943734016E-2</v>
      </c>
      <c r="EX372" s="57">
        <f t="shared" si="615"/>
        <v>6.8874717136391697</v>
      </c>
      <c r="EY372" s="57">
        <f t="shared" si="616"/>
        <v>7.8347222915315129</v>
      </c>
      <c r="EZ372" s="57">
        <f t="shared" si="617"/>
        <v>2.902725863797976E-2</v>
      </c>
      <c r="FA372" s="57">
        <f t="shared" si="618"/>
        <v>0.40128928283642223</v>
      </c>
      <c r="FB372" s="57">
        <f t="shared" si="619"/>
        <v>14.946629715276538</v>
      </c>
      <c r="FC372" s="57" t="str">
        <f t="shared" si="620"/>
        <v/>
      </c>
      <c r="FD372" s="57">
        <f t="shared" si="621"/>
        <v>0.15805202492061113</v>
      </c>
      <c r="FE372" s="57">
        <f t="shared" si="622"/>
        <v>1.6197771036803084</v>
      </c>
      <c r="FF372" s="56">
        <f t="shared" si="623"/>
        <v>1.1508193946915632</v>
      </c>
      <c r="FG372" s="59">
        <f t="shared" si="624"/>
        <v>14.083063024614436</v>
      </c>
      <c r="FH372" s="59">
        <f t="shared" si="625"/>
        <v>0.44864626358992127</v>
      </c>
      <c r="FI372" s="59">
        <f t="shared" si="626"/>
        <v>38.849036460226522</v>
      </c>
      <c r="FJ372" s="59">
        <f t="shared" si="627"/>
        <v>44.19203803867746</v>
      </c>
      <c r="FK372" s="59">
        <f t="shared" si="628"/>
        <v>0.16372931549528821</v>
      </c>
      <c r="FL372" s="59">
        <f t="shared" si="629"/>
        <v>2.2634868973963607</v>
      </c>
      <c r="FM372" s="59">
        <f t="shared" si="630"/>
        <v>83.61620734398744</v>
      </c>
      <c r="FN372" s="59" t="str">
        <f t="shared" si="631"/>
        <v/>
      </c>
      <c r="FO372" s="59">
        <f t="shared" si="632"/>
        <v>0.8841933692510946</v>
      </c>
      <c r="FP372" s="59">
        <f t="shared" si="633"/>
        <v>9.0615490403128813</v>
      </c>
      <c r="FQ372" s="66">
        <f t="shared" si="634"/>
        <v>6.4380502464485856</v>
      </c>
      <c r="FR372" s="331">
        <f t="shared" si="497"/>
        <v>-0.41138146303261247</v>
      </c>
      <c r="FS372" s="331">
        <f t="shared" si="635"/>
        <v>0.41138146303261247</v>
      </c>
      <c r="FT372" s="400">
        <f t="shared" si="636"/>
        <v>0</v>
      </c>
      <c r="FU372" s="400">
        <f t="shared" si="637"/>
        <v>1</v>
      </c>
      <c r="FV372" s="400">
        <f t="shared" si="638"/>
        <v>0</v>
      </c>
      <c r="FW372" s="402">
        <f t="shared" si="639"/>
        <v>0</v>
      </c>
      <c r="FX372" s="222">
        <f t="shared" si="640"/>
        <v>0</v>
      </c>
      <c r="FY372" s="222">
        <f t="shared" si="641"/>
        <v>44.19203803867746</v>
      </c>
      <c r="FZ372" s="222">
        <f t="shared" si="642"/>
        <v>38.849036460226522</v>
      </c>
      <c r="GA372" s="221">
        <f t="shared" si="643"/>
        <v>0</v>
      </c>
      <c r="GB372" s="222">
        <f t="shared" si="644"/>
        <v>83.61620734398744</v>
      </c>
      <c r="GC372" s="222">
        <f t="shared" si="645"/>
        <v>0</v>
      </c>
      <c r="GD372" s="222">
        <f t="shared" si="646"/>
        <v>0</v>
      </c>
      <c r="GE372" s="222">
        <f t="shared" si="647"/>
        <v>0</v>
      </c>
      <c r="GF372" s="222">
        <f t="shared" si="648"/>
        <v>0</v>
      </c>
      <c r="GG372" s="398">
        <f t="shared" si="649"/>
        <v>0</v>
      </c>
      <c r="GH372" s="399">
        <f t="shared" si="650"/>
        <v>0</v>
      </c>
      <c r="GI372" s="398" t="str">
        <f t="shared" si="651"/>
        <v>Ca-Mg</v>
      </c>
      <c r="GJ372" s="398" t="str">
        <f t="shared" si="652"/>
        <v>HCO3</v>
      </c>
    </row>
    <row r="373" spans="1:195">
      <c r="A373" s="402">
        <f t="shared" si="653"/>
        <v>368</v>
      </c>
      <c r="B373" s="399" t="s">
        <v>111</v>
      </c>
      <c r="C373" s="69" t="s">
        <v>176</v>
      </c>
      <c r="D373" s="69" t="s">
        <v>1004</v>
      </c>
      <c r="E373" s="69"/>
      <c r="F373" s="400">
        <v>3504620</v>
      </c>
      <c r="G373" s="400">
        <v>5667085</v>
      </c>
      <c r="H373" s="409">
        <f t="shared" si="576"/>
        <v>504543.72200000001</v>
      </c>
      <c r="I373" s="405">
        <f t="shared" si="577"/>
        <v>5665257.9560000002</v>
      </c>
      <c r="J373" s="408">
        <v>238.6</v>
      </c>
      <c r="K373" s="400" t="s">
        <v>1357</v>
      </c>
      <c r="L373" s="19">
        <v>1.8</v>
      </c>
      <c r="O373" s="19">
        <v>239</v>
      </c>
      <c r="Q373" s="67" t="s">
        <v>2846</v>
      </c>
      <c r="R373" s="399" t="s">
        <v>1507</v>
      </c>
      <c r="S373" s="399" t="s">
        <v>1345</v>
      </c>
      <c r="T373" s="499" t="str">
        <f t="shared" si="578"/>
        <v>-</v>
      </c>
      <c r="U373" s="499" t="str">
        <f t="shared" si="579"/>
        <v>M</v>
      </c>
      <c r="V373" s="499" t="str">
        <f t="shared" si="580"/>
        <v>-</v>
      </c>
      <c r="W373" s="499" t="str">
        <f t="shared" si="496"/>
        <v>A</v>
      </c>
      <c r="X373" s="529" t="str">
        <f t="shared" si="655"/>
        <v>Ca-Mg-Na</v>
      </c>
      <c r="Y373" s="530" t="str">
        <f t="shared" si="654"/>
        <v>HCO3</v>
      </c>
      <c r="Z373" s="60" t="s">
        <v>1755</v>
      </c>
      <c r="AA373" s="51">
        <v>15033</v>
      </c>
      <c r="AB373" s="100">
        <v>1</v>
      </c>
      <c r="AC373" s="170" t="s">
        <v>532</v>
      </c>
      <c r="AD373" s="2" t="s">
        <v>1778</v>
      </c>
      <c r="AE373" s="61" t="s">
        <v>1767</v>
      </c>
      <c r="AF373" s="397">
        <v>9.4</v>
      </c>
      <c r="AM373" s="392">
        <v>7.0000000000000007E-2</v>
      </c>
      <c r="AR373" s="168">
        <v>3350.2</v>
      </c>
      <c r="AS373" s="507">
        <f t="shared" si="583"/>
        <v>1727.69</v>
      </c>
      <c r="AT373" s="509">
        <f t="shared" si="584"/>
        <v>0.25885979077041976</v>
      </c>
      <c r="AU373" s="398">
        <v>106.3</v>
      </c>
      <c r="AV373" s="398">
        <v>63.393999999999998</v>
      </c>
      <c r="AW373" s="399">
        <v>235.077</v>
      </c>
      <c r="AX373" s="398">
        <v>49.64</v>
      </c>
      <c r="AY373" s="398">
        <v>8.3190000000000008</v>
      </c>
      <c r="AZ373" s="172">
        <v>1240.8</v>
      </c>
      <c r="BB373" s="398">
        <v>3.28</v>
      </c>
      <c r="BE373" s="398">
        <v>6</v>
      </c>
      <c r="BF373" s="398">
        <v>1.23</v>
      </c>
      <c r="BM373" s="398">
        <v>13.65</v>
      </c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49"/>
      <c r="CG373" s="138"/>
      <c r="CH373" s="138"/>
      <c r="CI373" s="138"/>
      <c r="CJ373" s="138"/>
      <c r="CK373" s="138"/>
      <c r="CL373" s="139"/>
      <c r="CM373" s="138"/>
      <c r="CN373" s="138">
        <v>1622.5</v>
      </c>
      <c r="CO373" s="149"/>
      <c r="DB373" s="241"/>
      <c r="DC373" s="241"/>
      <c r="DD373" s="241"/>
      <c r="DE373" s="241"/>
      <c r="DF373" s="241"/>
      <c r="DG373" s="241"/>
      <c r="DH373" s="241"/>
      <c r="DI373" s="244"/>
      <c r="DJ373" s="244"/>
      <c r="DK373" s="244"/>
      <c r="DL373" s="244"/>
      <c r="DM373" s="244"/>
      <c r="DN373" s="244"/>
      <c r="DO373" s="244"/>
      <c r="DP373" s="244"/>
      <c r="DQ373" s="244"/>
      <c r="DR373" s="244"/>
      <c r="DS373" s="472"/>
      <c r="DT373" s="402">
        <f t="shared" si="585"/>
        <v>1</v>
      </c>
      <c r="DU373" s="100">
        <f t="shared" si="586"/>
        <v>1</v>
      </c>
      <c r="DV373" s="100">
        <f t="shared" si="587"/>
        <v>0</v>
      </c>
      <c r="DW373" s="100">
        <f t="shared" si="588"/>
        <v>0</v>
      </c>
      <c r="DX373" s="100">
        <f t="shared" si="589"/>
        <v>0</v>
      </c>
      <c r="DY373" s="229">
        <f t="shared" si="590"/>
        <v>0</v>
      </c>
      <c r="DZ373" s="100">
        <f t="shared" si="591"/>
        <v>1</v>
      </c>
      <c r="EA373" s="400">
        <f t="shared" si="592"/>
        <v>0</v>
      </c>
      <c r="EB373" s="402">
        <f t="shared" si="593"/>
        <v>0</v>
      </c>
      <c r="EC373" s="19">
        <f t="shared" si="594"/>
        <v>0</v>
      </c>
      <c r="ED373" s="19">
        <f t="shared" si="595"/>
        <v>1</v>
      </c>
      <c r="EE373" s="19">
        <f t="shared" si="596"/>
        <v>0</v>
      </c>
      <c r="EF373" s="402">
        <f t="shared" si="597"/>
        <v>0</v>
      </c>
      <c r="EG373" s="400">
        <f t="shared" si="598"/>
        <v>0</v>
      </c>
      <c r="EH373" s="400">
        <f t="shared" si="599"/>
        <v>1</v>
      </c>
      <c r="EI373" s="402">
        <f t="shared" si="600"/>
        <v>0</v>
      </c>
      <c r="EJ373" s="229">
        <f t="shared" si="601"/>
        <v>2</v>
      </c>
      <c r="EK373" s="398">
        <f t="shared" si="602"/>
        <v>106.3</v>
      </c>
      <c r="EL373" s="398">
        <f t="shared" si="603"/>
        <v>3.28</v>
      </c>
      <c r="EM373" s="398">
        <f t="shared" si="604"/>
        <v>63.393999999999998</v>
      </c>
      <c r="EN373" s="398">
        <f t="shared" si="605"/>
        <v>235.077</v>
      </c>
      <c r="EO373" s="398">
        <f t="shared" si="606"/>
        <v>1.23</v>
      </c>
      <c r="EP373" s="398">
        <f t="shared" si="607"/>
        <v>6</v>
      </c>
      <c r="EQ373" s="398">
        <f t="shared" si="608"/>
        <v>1240.8</v>
      </c>
      <c r="ER373" s="398" t="str">
        <f t="shared" si="609"/>
        <v/>
      </c>
      <c r="ES373" s="398" t="str">
        <f t="shared" si="610"/>
        <v/>
      </c>
      <c r="ET373" s="398">
        <f t="shared" si="611"/>
        <v>8.3190000000000008</v>
      </c>
      <c r="EU373" s="172">
        <f t="shared" si="612"/>
        <v>49.64</v>
      </c>
      <c r="EV373" s="57">
        <f t="shared" si="613"/>
        <v>4.6237896806409795</v>
      </c>
      <c r="EW373" s="57">
        <f t="shared" si="614"/>
        <v>8.3887468030690526E-2</v>
      </c>
      <c r="EX373" s="57">
        <f t="shared" si="615"/>
        <v>5.2165398066241515</v>
      </c>
      <c r="EY373" s="57">
        <f t="shared" si="616"/>
        <v>11.730974599530914</v>
      </c>
      <c r="EZ373" s="57">
        <f t="shared" si="617"/>
        <v>4.4853678548637067E-2</v>
      </c>
      <c r="FA373" s="57">
        <f t="shared" si="618"/>
        <v>0.32232070910556004</v>
      </c>
      <c r="FB373" s="57">
        <f t="shared" si="619"/>
        <v>20.335283059994655</v>
      </c>
      <c r="FC373" s="57" t="str">
        <f t="shared" si="620"/>
        <v/>
      </c>
      <c r="FD373" s="57" t="str">
        <f t="shared" si="621"/>
        <v/>
      </c>
      <c r="FE373" s="57">
        <f t="shared" si="622"/>
        <v>0.17319955945393944</v>
      </c>
      <c r="FF373" s="56">
        <f t="shared" si="623"/>
        <v>1.4001635968747355</v>
      </c>
      <c r="FG373" s="59">
        <f t="shared" si="624"/>
        <v>20.995880700182777</v>
      </c>
      <c r="FH373" s="59">
        <f t="shared" si="625"/>
        <v>0.38091941733141577</v>
      </c>
      <c r="FI373" s="59">
        <f t="shared" si="626"/>
        <v>23.687463101144349</v>
      </c>
      <c r="FJ373" s="59">
        <f t="shared" si="627"/>
        <v>53.268457304589489</v>
      </c>
      <c r="FK373" s="59">
        <f t="shared" si="628"/>
        <v>0.20367329589285749</v>
      </c>
      <c r="FL373" s="59">
        <f t="shared" si="629"/>
        <v>1.4636061808590985</v>
      </c>
      <c r="FM373" s="59">
        <f t="shared" si="630"/>
        <v>92.818528626582065</v>
      </c>
      <c r="FN373" s="59" t="str">
        <f t="shared" si="631"/>
        <v/>
      </c>
      <c r="FO373" s="59" t="str">
        <f t="shared" si="632"/>
        <v/>
      </c>
      <c r="FP373" s="59">
        <f t="shared" si="633"/>
        <v>0.79055345430195878</v>
      </c>
      <c r="FQ373" s="66">
        <f t="shared" si="634"/>
        <v>6.3909179191159931</v>
      </c>
      <c r="FR373" s="331">
        <f t="shared" si="497"/>
        <v>0.25885979077041976</v>
      </c>
      <c r="FS373" s="331">
        <f t="shared" si="635"/>
        <v>0.25885979077041976</v>
      </c>
      <c r="FT373" s="400">
        <f t="shared" si="636"/>
        <v>0</v>
      </c>
      <c r="FU373" s="400">
        <f t="shared" si="637"/>
        <v>1</v>
      </c>
      <c r="FV373" s="400">
        <f t="shared" si="638"/>
        <v>0</v>
      </c>
      <c r="FW373" s="402">
        <f t="shared" si="639"/>
        <v>0</v>
      </c>
      <c r="FX373" s="222">
        <f t="shared" si="640"/>
        <v>20.995880700182777</v>
      </c>
      <c r="FY373" s="222">
        <f t="shared" si="641"/>
        <v>53.268457304589489</v>
      </c>
      <c r="FZ373" s="222">
        <f t="shared" si="642"/>
        <v>23.687463101144349</v>
      </c>
      <c r="GA373" s="221">
        <f t="shared" si="643"/>
        <v>0</v>
      </c>
      <c r="GB373" s="222">
        <f t="shared" si="644"/>
        <v>92.818528626582065</v>
      </c>
      <c r="GC373" s="222">
        <f t="shared" si="645"/>
        <v>0</v>
      </c>
      <c r="GD373" s="222">
        <f t="shared" si="646"/>
        <v>0</v>
      </c>
      <c r="GE373" s="222">
        <f t="shared" si="647"/>
        <v>0</v>
      </c>
      <c r="GF373" s="222">
        <f t="shared" si="648"/>
        <v>0</v>
      </c>
      <c r="GG373" s="398">
        <f t="shared" si="649"/>
        <v>0</v>
      </c>
      <c r="GH373" s="399">
        <f t="shared" si="650"/>
        <v>0</v>
      </c>
      <c r="GI373" s="398" t="str">
        <f t="shared" si="651"/>
        <v>Ca-Mg-Na</v>
      </c>
      <c r="GJ373" s="398" t="str">
        <f t="shared" si="652"/>
        <v>HCO3</v>
      </c>
    </row>
    <row r="374" spans="1:195" ht="14.25">
      <c r="A374" s="402">
        <f t="shared" si="653"/>
        <v>369</v>
      </c>
      <c r="B374" s="399" t="s">
        <v>111</v>
      </c>
      <c r="C374" s="69" t="s">
        <v>176</v>
      </c>
      <c r="D374" s="69" t="s">
        <v>1004</v>
      </c>
      <c r="E374" s="69"/>
      <c r="F374" s="379">
        <v>3544620</v>
      </c>
      <c r="G374" s="379">
        <v>5667085</v>
      </c>
      <c r="H374" s="409">
        <f t="shared" si="576"/>
        <v>544527.72199999995</v>
      </c>
      <c r="I374" s="405">
        <f t="shared" si="577"/>
        <v>5665257.9560000002</v>
      </c>
      <c r="J374" s="408">
        <v>238.6</v>
      </c>
      <c r="K374" s="391" t="s">
        <v>1357</v>
      </c>
      <c r="L374" s="19">
        <v>1.8</v>
      </c>
      <c r="Q374" s="67" t="s">
        <v>2846</v>
      </c>
      <c r="R374" s="399" t="s">
        <v>1507</v>
      </c>
      <c r="S374" s="399" t="s">
        <v>1345</v>
      </c>
      <c r="T374" s="499" t="str">
        <f t="shared" si="578"/>
        <v>-</v>
      </c>
      <c r="U374" s="499" t="str">
        <f t="shared" si="579"/>
        <v>M</v>
      </c>
      <c r="V374" s="499" t="str">
        <f t="shared" si="580"/>
        <v>-</v>
      </c>
      <c r="W374" s="499" t="str">
        <f t="shared" si="496"/>
        <v>A</v>
      </c>
      <c r="X374" s="529" t="str">
        <f t="shared" si="655"/>
        <v>Ca-Mg</v>
      </c>
      <c r="Y374" s="530" t="str">
        <f t="shared" si="654"/>
        <v>HCO3</v>
      </c>
      <c r="Z374" s="60" t="s">
        <v>1610</v>
      </c>
      <c r="AA374" s="51">
        <v>24859</v>
      </c>
      <c r="AB374" s="100">
        <v>2</v>
      </c>
      <c r="AD374" s="2" t="s">
        <v>1763</v>
      </c>
      <c r="AF374" s="391">
        <v>8.5</v>
      </c>
      <c r="AI374" s="554"/>
      <c r="AR374" s="69">
        <v>1757</v>
      </c>
      <c r="AS374" s="507">
        <f t="shared" si="583"/>
        <v>1753.3</v>
      </c>
      <c r="AT374" s="509">
        <f t="shared" si="584"/>
        <v>-2.6853497654473362</v>
      </c>
      <c r="AU374" s="398">
        <v>83.6</v>
      </c>
      <c r="AV374" s="398">
        <v>105.3</v>
      </c>
      <c r="AW374" s="399">
        <v>195.1</v>
      </c>
      <c r="AX374" s="398">
        <v>42.6</v>
      </c>
      <c r="AY374" s="398">
        <v>69.7</v>
      </c>
      <c r="AZ374" s="172">
        <v>1257</v>
      </c>
      <c r="BO374" s="138"/>
      <c r="BP374" s="555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49"/>
      <c r="CG374" s="138"/>
      <c r="CH374" s="138"/>
      <c r="CI374" s="138"/>
      <c r="CJ374" s="138"/>
      <c r="CK374" s="138"/>
      <c r="CL374" s="139"/>
      <c r="CM374" s="138"/>
      <c r="CN374" s="138">
        <v>1925</v>
      </c>
      <c r="CO374" s="149"/>
      <c r="DB374" s="241"/>
      <c r="DC374" s="241"/>
      <c r="DD374" s="241"/>
      <c r="DE374" s="241"/>
      <c r="DF374" s="241"/>
      <c r="DG374" s="241"/>
      <c r="DH374" s="241"/>
      <c r="DI374" s="244"/>
      <c r="DJ374" s="244"/>
      <c r="DK374" s="244"/>
      <c r="DL374" s="244"/>
      <c r="DM374" s="244"/>
      <c r="DN374" s="244"/>
      <c r="DO374" s="244"/>
      <c r="DP374" s="244"/>
      <c r="DQ374" s="244"/>
      <c r="DR374" s="244"/>
      <c r="DS374" s="472"/>
      <c r="DT374" s="402">
        <f t="shared" si="585"/>
        <v>0</v>
      </c>
      <c r="DU374" s="100">
        <f t="shared" si="586"/>
        <v>1</v>
      </c>
      <c r="DV374" s="100">
        <f t="shared" si="587"/>
        <v>0</v>
      </c>
      <c r="DW374" s="100">
        <f t="shared" si="588"/>
        <v>0</v>
      </c>
      <c r="DX374" s="100">
        <f t="shared" si="589"/>
        <v>0</v>
      </c>
      <c r="DY374" s="229">
        <f t="shared" si="590"/>
        <v>0</v>
      </c>
      <c r="DZ374" s="100">
        <f t="shared" si="591"/>
        <v>1</v>
      </c>
      <c r="EA374" s="400">
        <f t="shared" si="592"/>
        <v>0</v>
      </c>
      <c r="EB374" s="402">
        <f t="shared" si="593"/>
        <v>0</v>
      </c>
      <c r="EC374" s="19">
        <f t="shared" si="594"/>
        <v>0</v>
      </c>
      <c r="ED374" s="19">
        <f t="shared" si="595"/>
        <v>1</v>
      </c>
      <c r="EE374" s="19">
        <f t="shared" si="596"/>
        <v>0</v>
      </c>
      <c r="EF374" s="402">
        <f t="shared" si="597"/>
        <v>0</v>
      </c>
      <c r="EG374" s="400">
        <f t="shared" si="598"/>
        <v>0</v>
      </c>
      <c r="EH374" s="400">
        <f t="shared" si="599"/>
        <v>1</v>
      </c>
      <c r="EI374" s="402">
        <f t="shared" si="600"/>
        <v>0</v>
      </c>
      <c r="EJ374" s="229">
        <f t="shared" si="601"/>
        <v>2</v>
      </c>
      <c r="EK374" s="398">
        <f t="shared" si="602"/>
        <v>83.6</v>
      </c>
      <c r="EL374" s="398" t="str">
        <f t="shared" si="603"/>
        <v/>
      </c>
      <c r="EM374" s="398">
        <f t="shared" si="604"/>
        <v>105.3</v>
      </c>
      <c r="EN374" s="398">
        <f t="shared" si="605"/>
        <v>195.1</v>
      </c>
      <c r="EO374" s="398" t="str">
        <f t="shared" si="606"/>
        <v/>
      </c>
      <c r="EP374" s="398" t="str">
        <f t="shared" si="607"/>
        <v/>
      </c>
      <c r="EQ374" s="398">
        <f t="shared" si="608"/>
        <v>1257</v>
      </c>
      <c r="ER374" s="398" t="str">
        <f t="shared" si="609"/>
        <v/>
      </c>
      <c r="ES374" s="398" t="str">
        <f t="shared" si="610"/>
        <v/>
      </c>
      <c r="ET374" s="398">
        <f t="shared" si="611"/>
        <v>69.7</v>
      </c>
      <c r="EU374" s="172">
        <f t="shared" si="612"/>
        <v>42.6</v>
      </c>
      <c r="EV374" s="57">
        <f t="shared" si="613"/>
        <v>3.6363952709462453</v>
      </c>
      <c r="EW374" s="57" t="str">
        <f t="shared" si="614"/>
        <v/>
      </c>
      <c r="EX374" s="57">
        <f t="shared" si="615"/>
        <v>8.6648837687718583</v>
      </c>
      <c r="EY374" s="57">
        <f t="shared" si="616"/>
        <v>9.7360147711961655</v>
      </c>
      <c r="EZ374" s="57" t="str">
        <f t="shared" si="617"/>
        <v/>
      </c>
      <c r="FA374" s="57" t="str">
        <f t="shared" si="618"/>
        <v/>
      </c>
      <c r="FB374" s="57">
        <f t="shared" si="619"/>
        <v>20.600782403621281</v>
      </c>
      <c r="FC374" s="57" t="str">
        <f t="shared" si="620"/>
        <v/>
      </c>
      <c r="FD374" s="57" t="str">
        <f t="shared" si="621"/>
        <v/>
      </c>
      <c r="FE374" s="57">
        <f t="shared" si="622"/>
        <v>1.4511370710349294</v>
      </c>
      <c r="FF374" s="56">
        <f t="shared" si="623"/>
        <v>1.2015908385750147</v>
      </c>
      <c r="FG374" s="59">
        <f t="shared" si="624"/>
        <v>16.50109719527028</v>
      </c>
      <c r="FH374" s="59" t="str">
        <f t="shared" si="625"/>
        <v/>
      </c>
      <c r="FI374" s="59">
        <f t="shared" si="626"/>
        <v>39.319182487281886</v>
      </c>
      <c r="FJ374" s="59">
        <f t="shared" si="627"/>
        <v>44.179720317447831</v>
      </c>
      <c r="FK374" s="59" t="str">
        <f t="shared" si="628"/>
        <v/>
      </c>
      <c r="FL374" s="59" t="str">
        <f t="shared" si="629"/>
        <v/>
      </c>
      <c r="FM374" s="59">
        <f t="shared" si="630"/>
        <v>88.592139965635454</v>
      </c>
      <c r="FN374" s="59" t="str">
        <f t="shared" si="631"/>
        <v/>
      </c>
      <c r="FO374" s="59" t="str">
        <f t="shared" si="632"/>
        <v/>
      </c>
      <c r="FP374" s="59">
        <f t="shared" si="633"/>
        <v>6.2405075684819673</v>
      </c>
      <c r="FQ374" s="66">
        <f t="shared" si="634"/>
        <v>5.1673524658825842</v>
      </c>
      <c r="FR374" s="331">
        <f t="shared" si="497"/>
        <v>-2.6853497654473362</v>
      </c>
      <c r="FS374" s="331">
        <f t="shared" si="635"/>
        <v>2.6853497654473362</v>
      </c>
      <c r="FT374" s="400">
        <f t="shared" si="636"/>
        <v>0</v>
      </c>
      <c r="FU374" s="400">
        <f t="shared" si="637"/>
        <v>1</v>
      </c>
      <c r="FV374" s="400">
        <f t="shared" si="638"/>
        <v>0</v>
      </c>
      <c r="FW374" s="402">
        <f t="shared" si="639"/>
        <v>0</v>
      </c>
      <c r="FX374" s="222">
        <f t="shared" si="640"/>
        <v>0</v>
      </c>
      <c r="FY374" s="222">
        <f t="shared" si="641"/>
        <v>44.179720317447831</v>
      </c>
      <c r="FZ374" s="222">
        <f t="shared" si="642"/>
        <v>39.319182487281886</v>
      </c>
      <c r="GA374" s="221">
        <f t="shared" si="643"/>
        <v>0</v>
      </c>
      <c r="GB374" s="222">
        <f t="shared" si="644"/>
        <v>88.592139965635454</v>
      </c>
      <c r="GC374" s="222">
        <f t="shared" si="645"/>
        <v>0</v>
      </c>
      <c r="GD374" s="222">
        <f t="shared" si="646"/>
        <v>0</v>
      </c>
      <c r="GE374" s="222">
        <f t="shared" si="647"/>
        <v>0</v>
      </c>
      <c r="GF374" s="222">
        <f t="shared" si="648"/>
        <v>0</v>
      </c>
      <c r="GG374" s="398">
        <f t="shared" si="649"/>
        <v>0</v>
      </c>
      <c r="GH374" s="399">
        <f t="shared" si="650"/>
        <v>0</v>
      </c>
      <c r="GI374" s="398" t="str">
        <f t="shared" si="651"/>
        <v>Ca-Mg</v>
      </c>
      <c r="GJ374" s="398" t="str">
        <f t="shared" si="652"/>
        <v>HCO3</v>
      </c>
    </row>
    <row r="375" spans="1:195">
      <c r="A375" s="402">
        <f t="shared" si="653"/>
        <v>370</v>
      </c>
      <c r="B375" s="64" t="s">
        <v>111</v>
      </c>
      <c r="C375" s="79" t="s">
        <v>176</v>
      </c>
      <c r="D375" s="79" t="s">
        <v>1004</v>
      </c>
      <c r="E375" s="79"/>
      <c r="F375" s="379">
        <v>3544620</v>
      </c>
      <c r="G375" s="379">
        <v>5667085</v>
      </c>
      <c r="H375" s="409">
        <f t="shared" si="576"/>
        <v>544527.72199999995</v>
      </c>
      <c r="I375" s="405">
        <f t="shared" si="577"/>
        <v>5665257.9560000002</v>
      </c>
      <c r="J375" s="408">
        <v>238.6</v>
      </c>
      <c r="K375" s="377" t="s">
        <v>1357</v>
      </c>
      <c r="L375" s="19">
        <v>1.8</v>
      </c>
      <c r="M375" s="377"/>
      <c r="N375" s="408"/>
      <c r="O375" s="377"/>
      <c r="P375" s="377"/>
      <c r="Q375" s="67" t="s">
        <v>2846</v>
      </c>
      <c r="R375" s="399" t="s">
        <v>1507</v>
      </c>
      <c r="S375" s="399" t="s">
        <v>1345</v>
      </c>
      <c r="T375" s="499" t="str">
        <f t="shared" si="578"/>
        <v>-</v>
      </c>
      <c r="U375" s="499" t="str">
        <f t="shared" si="579"/>
        <v>M</v>
      </c>
      <c r="V375" s="499" t="str">
        <f t="shared" si="580"/>
        <v>-</v>
      </c>
      <c r="W375" s="499" t="str">
        <f t="shared" si="496"/>
        <v>A</v>
      </c>
      <c r="X375" s="529" t="str">
        <f t="shared" si="655"/>
        <v>Ca-Mg</v>
      </c>
      <c r="Y375" s="530" t="str">
        <f t="shared" si="654"/>
        <v>HCO3</v>
      </c>
      <c r="Z375" s="60" t="s">
        <v>1610</v>
      </c>
      <c r="AA375" s="84">
        <v>34124</v>
      </c>
      <c r="AB375" s="405">
        <v>3</v>
      </c>
      <c r="AC375" s="2" t="s">
        <v>375</v>
      </c>
      <c r="AD375" s="108" t="s">
        <v>3056</v>
      </c>
      <c r="AE375" s="80"/>
      <c r="AF375" s="379">
        <v>10.1</v>
      </c>
      <c r="AG375" s="377">
        <v>1730</v>
      </c>
      <c r="AH375" s="377">
        <v>5.96</v>
      </c>
      <c r="AI375" s="379">
        <v>391</v>
      </c>
      <c r="AJ375" s="377"/>
      <c r="AK375" s="377"/>
      <c r="AL375" s="377"/>
      <c r="AM375" s="379">
        <v>0.08</v>
      </c>
      <c r="AN375" s="531"/>
      <c r="AO375" s="106"/>
      <c r="AP375" s="378"/>
      <c r="AQ375" s="531"/>
      <c r="AR375" s="532">
        <v>2020</v>
      </c>
      <c r="AS375" s="507">
        <f t="shared" si="583"/>
        <v>2016.4400000000003</v>
      </c>
      <c r="AT375" s="509">
        <f t="shared" si="584"/>
        <v>-1.7481573534584399E-4</v>
      </c>
      <c r="AU375" s="531">
        <v>103</v>
      </c>
      <c r="AV375" s="531">
        <v>120</v>
      </c>
      <c r="AW375" s="106">
        <v>228</v>
      </c>
      <c r="AX375" s="106">
        <v>50.4</v>
      </c>
      <c r="AY375" s="531">
        <v>62</v>
      </c>
      <c r="AZ375" s="107">
        <v>1440</v>
      </c>
      <c r="BA375" s="531"/>
      <c r="BB375" s="531">
        <v>3.71</v>
      </c>
      <c r="BC375" s="531"/>
      <c r="BD375" s="531"/>
      <c r="BE375" s="108">
        <v>8.3800000000000008</v>
      </c>
      <c r="BF375" s="108">
        <v>0.95</v>
      </c>
      <c r="BG375" s="531"/>
      <c r="BH375" s="531"/>
      <c r="BI375" s="531"/>
      <c r="BJ375" s="531">
        <v>0</v>
      </c>
      <c r="BK375" s="531"/>
      <c r="BL375" s="106"/>
      <c r="BM375" s="531"/>
      <c r="BN375" s="107"/>
      <c r="BO375" s="114"/>
      <c r="BP375" s="114"/>
      <c r="BQ375" s="114"/>
      <c r="BR375" s="114"/>
      <c r="BS375" s="114"/>
      <c r="BT375" s="114"/>
      <c r="BU375" s="114"/>
      <c r="BV375" s="114"/>
      <c r="BW375" s="114"/>
      <c r="BX375" s="114"/>
      <c r="BY375" s="114"/>
      <c r="BZ375" s="114"/>
      <c r="CA375" s="114"/>
      <c r="CB375" s="114"/>
      <c r="CC375" s="114"/>
      <c r="CD375" s="114"/>
      <c r="CE375" s="114"/>
      <c r="CF375" s="247"/>
      <c r="CG375" s="114"/>
      <c r="CH375" s="114"/>
      <c r="CI375" s="114"/>
      <c r="CJ375" s="114"/>
      <c r="CK375" s="114"/>
      <c r="CL375" s="137"/>
      <c r="CM375" s="114"/>
      <c r="CN375" s="147">
        <v>3810</v>
      </c>
      <c r="CO375" s="247"/>
      <c r="CP375" s="531"/>
      <c r="CQ375" s="107"/>
      <c r="CR375" s="531"/>
      <c r="CS375" s="531"/>
      <c r="CT375" s="531"/>
      <c r="CU375" s="531"/>
      <c r="CV375" s="531"/>
      <c r="CW375" s="531"/>
      <c r="CX375" s="531"/>
      <c r="CY375" s="531"/>
      <c r="CZ375" s="531"/>
      <c r="DA375" s="107"/>
      <c r="DB375" s="111"/>
      <c r="DC375" s="111"/>
      <c r="DD375" s="121"/>
      <c r="DE375" s="111"/>
      <c r="DF375" s="111"/>
      <c r="DG375" s="111"/>
      <c r="DH375" s="111"/>
      <c r="DI375" s="241"/>
      <c r="DJ375" s="241"/>
      <c r="DK375" s="244"/>
      <c r="DL375" s="244"/>
      <c r="DM375" s="244"/>
      <c r="DN375" s="241"/>
      <c r="DO375" s="241"/>
      <c r="DP375" s="241"/>
      <c r="DQ375" s="241"/>
      <c r="DR375" s="241"/>
      <c r="DS375" s="472"/>
      <c r="DT375" s="402">
        <f t="shared" si="585"/>
        <v>0</v>
      </c>
      <c r="DU375" s="100">
        <f t="shared" si="586"/>
        <v>1</v>
      </c>
      <c r="DV375" s="100">
        <f t="shared" si="587"/>
        <v>0</v>
      </c>
      <c r="DW375" s="100">
        <f t="shared" si="588"/>
        <v>0</v>
      </c>
      <c r="DX375" s="100">
        <f t="shared" si="589"/>
        <v>0</v>
      </c>
      <c r="DY375" s="229">
        <f t="shared" si="590"/>
        <v>0</v>
      </c>
      <c r="DZ375" s="100">
        <f t="shared" si="591"/>
        <v>1</v>
      </c>
      <c r="EA375" s="400">
        <f t="shared" si="592"/>
        <v>0</v>
      </c>
      <c r="EB375" s="402">
        <f t="shared" si="593"/>
        <v>0</v>
      </c>
      <c r="EC375" s="19">
        <f t="shared" si="594"/>
        <v>0</v>
      </c>
      <c r="ED375" s="19">
        <f t="shared" si="595"/>
        <v>1</v>
      </c>
      <c r="EE375" s="19">
        <f t="shared" si="596"/>
        <v>0</v>
      </c>
      <c r="EF375" s="402">
        <f t="shared" si="597"/>
        <v>0</v>
      </c>
      <c r="EG375" s="400">
        <f t="shared" si="598"/>
        <v>0</v>
      </c>
      <c r="EH375" s="400">
        <f t="shared" si="599"/>
        <v>1</v>
      </c>
      <c r="EI375" s="402">
        <f t="shared" si="600"/>
        <v>0</v>
      </c>
      <c r="EJ375" s="229">
        <f t="shared" si="601"/>
        <v>2</v>
      </c>
      <c r="EK375" s="398">
        <f t="shared" si="602"/>
        <v>103</v>
      </c>
      <c r="EL375" s="398">
        <f t="shared" si="603"/>
        <v>3.71</v>
      </c>
      <c r="EM375" s="398">
        <f t="shared" si="604"/>
        <v>120</v>
      </c>
      <c r="EN375" s="398">
        <f t="shared" si="605"/>
        <v>228</v>
      </c>
      <c r="EO375" s="398">
        <f t="shared" si="606"/>
        <v>0.95</v>
      </c>
      <c r="EP375" s="398">
        <f t="shared" si="607"/>
        <v>8.3800000000000008</v>
      </c>
      <c r="EQ375" s="398">
        <f t="shared" si="608"/>
        <v>1440</v>
      </c>
      <c r="ER375" s="398" t="str">
        <f t="shared" si="609"/>
        <v/>
      </c>
      <c r="ES375" s="398">
        <f t="shared" si="610"/>
        <v>0</v>
      </c>
      <c r="ET375" s="398">
        <f t="shared" si="611"/>
        <v>62</v>
      </c>
      <c r="EU375" s="172">
        <f t="shared" si="612"/>
        <v>50.4</v>
      </c>
      <c r="EV375" s="57">
        <f t="shared" si="613"/>
        <v>4.4802477620509968</v>
      </c>
      <c r="EW375" s="57">
        <f t="shared" si="614"/>
        <v>9.4884910485933505E-2</v>
      </c>
      <c r="EX375" s="57">
        <f t="shared" si="615"/>
        <v>9.8745114174038271</v>
      </c>
      <c r="EY375" s="57">
        <f t="shared" si="616"/>
        <v>11.377813264134936</v>
      </c>
      <c r="EZ375" s="57">
        <f t="shared" si="617"/>
        <v>3.4643085057890412E-2</v>
      </c>
      <c r="FA375" s="57">
        <f t="shared" si="618"/>
        <v>0.4501745903840989</v>
      </c>
      <c r="FB375" s="57">
        <f t="shared" si="619"/>
        <v>23.599941655699794</v>
      </c>
      <c r="FC375" s="57" t="str">
        <f t="shared" si="620"/>
        <v/>
      </c>
      <c r="FD375" s="57">
        <f t="shared" si="621"/>
        <v>0</v>
      </c>
      <c r="FE375" s="57">
        <f t="shared" si="622"/>
        <v>1.2908249412362356</v>
      </c>
      <c r="FF375" s="56">
        <f t="shared" si="623"/>
        <v>1.4216004287366371</v>
      </c>
      <c r="FG375" s="59">
        <f t="shared" si="624"/>
        <v>17.027215461319699</v>
      </c>
      <c r="FH375" s="59">
        <f t="shared" si="625"/>
        <v>0.36061081901693998</v>
      </c>
      <c r="FI375" s="59">
        <f t="shared" si="626"/>
        <v>37.528155229171119</v>
      </c>
      <c r="FJ375" s="59">
        <f t="shared" si="627"/>
        <v>43.241465252894542</v>
      </c>
      <c r="FK375" s="59">
        <f t="shared" si="628"/>
        <v>0.1316613064397778</v>
      </c>
      <c r="FL375" s="59">
        <f t="shared" si="629"/>
        <v>1.7108919311579225</v>
      </c>
      <c r="FM375" s="59">
        <f t="shared" si="630"/>
        <v>89.691442935079209</v>
      </c>
      <c r="FN375" s="59" t="str">
        <f t="shared" si="631"/>
        <v/>
      </c>
      <c r="FO375" s="59">
        <f t="shared" si="632"/>
        <v>0</v>
      </c>
      <c r="FP375" s="59">
        <f t="shared" si="633"/>
        <v>4.9057727872858914</v>
      </c>
      <c r="FQ375" s="66">
        <f t="shared" si="634"/>
        <v>5.4027842776349173</v>
      </c>
      <c r="FR375" s="331">
        <f t="shared" si="497"/>
        <v>-1.7481573534584399E-4</v>
      </c>
      <c r="FS375" s="331">
        <f t="shared" si="635"/>
        <v>1.7481573534584399E-4</v>
      </c>
      <c r="FT375" s="400">
        <f t="shared" si="636"/>
        <v>0</v>
      </c>
      <c r="FU375" s="400">
        <f t="shared" si="637"/>
        <v>1</v>
      </c>
      <c r="FV375" s="400">
        <f t="shared" si="638"/>
        <v>0</v>
      </c>
      <c r="FW375" s="402">
        <f t="shared" si="639"/>
        <v>0</v>
      </c>
      <c r="FX375" s="222">
        <f t="shared" si="640"/>
        <v>0</v>
      </c>
      <c r="FY375" s="222">
        <f t="shared" si="641"/>
        <v>43.241465252894542</v>
      </c>
      <c r="FZ375" s="222">
        <f t="shared" si="642"/>
        <v>37.528155229171119</v>
      </c>
      <c r="GA375" s="221">
        <f t="shared" si="643"/>
        <v>0</v>
      </c>
      <c r="GB375" s="222">
        <f t="shared" si="644"/>
        <v>89.691442935079209</v>
      </c>
      <c r="GC375" s="222">
        <f t="shared" si="645"/>
        <v>0</v>
      </c>
      <c r="GD375" s="222">
        <f t="shared" si="646"/>
        <v>0</v>
      </c>
      <c r="GE375" s="222">
        <f t="shared" si="647"/>
        <v>0</v>
      </c>
      <c r="GF375" s="222">
        <f t="shared" si="648"/>
        <v>0</v>
      </c>
      <c r="GG375" s="398">
        <f t="shared" si="649"/>
        <v>0</v>
      </c>
      <c r="GH375" s="399">
        <f t="shared" si="650"/>
        <v>0</v>
      </c>
      <c r="GI375" s="398" t="str">
        <f t="shared" si="651"/>
        <v>Ca-Mg</v>
      </c>
      <c r="GJ375" s="398" t="str">
        <f t="shared" si="652"/>
        <v>HCO3</v>
      </c>
      <c r="GK375" s="69"/>
      <c r="GL375" s="69"/>
      <c r="GM375" s="69"/>
    </row>
    <row r="376" spans="1:195">
      <c r="A376" s="402">
        <f t="shared" si="653"/>
        <v>371</v>
      </c>
      <c r="B376" s="399" t="s">
        <v>111</v>
      </c>
      <c r="C376" s="398" t="s">
        <v>268</v>
      </c>
      <c r="F376" s="400">
        <v>3504500</v>
      </c>
      <c r="G376" s="400">
        <v>5666925</v>
      </c>
      <c r="H376" s="409">
        <f t="shared" si="576"/>
        <v>504423.77</v>
      </c>
      <c r="I376" s="405">
        <f t="shared" si="577"/>
        <v>5665098.0200000005</v>
      </c>
      <c r="J376" s="408">
        <v>239.6</v>
      </c>
      <c r="K376" s="392" t="s">
        <v>1354</v>
      </c>
      <c r="L376" s="19">
        <v>4</v>
      </c>
      <c r="O376" s="19">
        <v>239</v>
      </c>
      <c r="Q376" s="399" t="s">
        <v>2845</v>
      </c>
      <c r="R376" s="64" t="s">
        <v>2898</v>
      </c>
      <c r="S376" s="64" t="s">
        <v>2663</v>
      </c>
      <c r="T376" s="499" t="str">
        <f t="shared" si="578"/>
        <v>-</v>
      </c>
      <c r="U376" s="499" t="str">
        <f t="shared" si="579"/>
        <v>M</v>
      </c>
      <c r="V376" s="499" t="str">
        <f t="shared" si="580"/>
        <v>-</v>
      </c>
      <c r="W376" s="499" t="str">
        <f t="shared" si="496"/>
        <v>A</v>
      </c>
      <c r="X376" s="529" t="str">
        <f t="shared" si="655"/>
        <v>Ca-Mg</v>
      </c>
      <c r="Y376" s="530" t="str">
        <f t="shared" si="654"/>
        <v>HCO3</v>
      </c>
      <c r="Z376" s="60" t="s">
        <v>1610</v>
      </c>
      <c r="AA376" s="51">
        <v>15033</v>
      </c>
      <c r="AB376" s="100">
        <v>1</v>
      </c>
      <c r="AC376" s="2" t="s">
        <v>532</v>
      </c>
      <c r="AD376" s="91" t="s">
        <v>1780</v>
      </c>
      <c r="AE376" s="53" t="s">
        <v>1764</v>
      </c>
      <c r="AF376" s="397">
        <v>10.1</v>
      </c>
      <c r="AM376" s="392">
        <v>0.57999999999999996</v>
      </c>
      <c r="AR376" s="168">
        <v>3150.6</v>
      </c>
      <c r="AS376" s="507">
        <f t="shared" si="583"/>
        <v>1544.5999999999997</v>
      </c>
      <c r="AT376" s="509">
        <f t="shared" si="584"/>
        <v>0.37970710728189899</v>
      </c>
      <c r="AU376" s="398">
        <v>70.5</v>
      </c>
      <c r="AV376" s="398">
        <v>91.2</v>
      </c>
      <c r="AW376" s="399">
        <v>177.643</v>
      </c>
      <c r="AX376" s="398">
        <v>36.343000000000004</v>
      </c>
      <c r="AY376" s="398">
        <v>16.905999999999999</v>
      </c>
      <c r="AZ376" s="172">
        <v>1123.8</v>
      </c>
      <c r="BB376" s="398">
        <v>1.56</v>
      </c>
      <c r="BE376" s="398">
        <v>8</v>
      </c>
      <c r="BF376" s="398">
        <v>1.0980000000000001</v>
      </c>
      <c r="BM376" s="398">
        <v>17.55</v>
      </c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49"/>
      <c r="CG376" s="138"/>
      <c r="CH376" s="138"/>
      <c r="CI376" s="138"/>
      <c r="CJ376" s="138"/>
      <c r="CK376" s="138"/>
      <c r="CL376" s="139"/>
      <c r="CM376" s="138"/>
      <c r="CN376" s="138">
        <v>1606</v>
      </c>
      <c r="CO376" s="149"/>
      <c r="DB376" s="241"/>
      <c r="DC376" s="241"/>
      <c r="DD376" s="241"/>
      <c r="DE376" s="241"/>
      <c r="DF376" s="241"/>
      <c r="DG376" s="241"/>
      <c r="DH376" s="241"/>
      <c r="DI376" s="244"/>
      <c r="DJ376" s="244"/>
      <c r="DK376" s="244"/>
      <c r="DL376" s="244"/>
      <c r="DM376" s="244"/>
      <c r="DN376" s="244"/>
      <c r="DO376" s="244"/>
      <c r="DP376" s="244"/>
      <c r="DQ376" s="244"/>
      <c r="DR376" s="244"/>
      <c r="DS376" s="472"/>
      <c r="DT376" s="402">
        <f t="shared" si="585"/>
        <v>1</v>
      </c>
      <c r="DU376" s="100">
        <f t="shared" si="586"/>
        <v>1</v>
      </c>
      <c r="DV376" s="100">
        <f t="shared" si="587"/>
        <v>0</v>
      </c>
      <c r="DW376" s="100">
        <f t="shared" si="588"/>
        <v>0</v>
      </c>
      <c r="DX376" s="100">
        <f t="shared" si="589"/>
        <v>0</v>
      </c>
      <c r="DY376" s="229">
        <f t="shared" si="590"/>
        <v>0</v>
      </c>
      <c r="DZ376" s="100">
        <f t="shared" si="591"/>
        <v>1</v>
      </c>
      <c r="EA376" s="400">
        <f t="shared" si="592"/>
        <v>0</v>
      </c>
      <c r="EB376" s="402">
        <f t="shared" si="593"/>
        <v>0</v>
      </c>
      <c r="EC376" s="19">
        <f t="shared" si="594"/>
        <v>0</v>
      </c>
      <c r="ED376" s="19">
        <f t="shared" si="595"/>
        <v>1</v>
      </c>
      <c r="EE376" s="19">
        <f t="shared" si="596"/>
        <v>0</v>
      </c>
      <c r="EF376" s="402">
        <f t="shared" si="597"/>
        <v>0</v>
      </c>
      <c r="EG376" s="400">
        <f t="shared" si="598"/>
        <v>0</v>
      </c>
      <c r="EH376" s="400">
        <f t="shared" si="599"/>
        <v>1</v>
      </c>
      <c r="EI376" s="402">
        <f t="shared" si="600"/>
        <v>0</v>
      </c>
      <c r="EJ376" s="229">
        <f t="shared" si="601"/>
        <v>2</v>
      </c>
      <c r="EK376" s="398">
        <f t="shared" si="602"/>
        <v>70.5</v>
      </c>
      <c r="EL376" s="398">
        <f t="shared" si="603"/>
        <v>1.56</v>
      </c>
      <c r="EM376" s="398">
        <f t="shared" si="604"/>
        <v>91.2</v>
      </c>
      <c r="EN376" s="398">
        <f t="shared" si="605"/>
        <v>177.643</v>
      </c>
      <c r="EO376" s="398">
        <f t="shared" si="606"/>
        <v>1.0980000000000001</v>
      </c>
      <c r="EP376" s="398">
        <f t="shared" si="607"/>
        <v>8</v>
      </c>
      <c r="EQ376" s="398">
        <f t="shared" si="608"/>
        <v>1123.8</v>
      </c>
      <c r="ER376" s="398" t="str">
        <f t="shared" si="609"/>
        <v/>
      </c>
      <c r="ES376" s="398" t="str">
        <f t="shared" si="610"/>
        <v/>
      </c>
      <c r="ET376" s="398">
        <f t="shared" si="611"/>
        <v>16.905999999999999</v>
      </c>
      <c r="EU376" s="172">
        <f t="shared" si="612"/>
        <v>36.343000000000004</v>
      </c>
      <c r="EV376" s="57">
        <f t="shared" si="613"/>
        <v>3.0665773516950994</v>
      </c>
      <c r="EW376" s="57">
        <f t="shared" si="614"/>
        <v>3.9897698209718668E-2</v>
      </c>
      <c r="EX376" s="57">
        <f t="shared" si="615"/>
        <v>7.5046286772269086</v>
      </c>
      <c r="EY376" s="57">
        <f t="shared" si="616"/>
        <v>8.8648635161435188</v>
      </c>
      <c r="EZ376" s="57">
        <f t="shared" si="617"/>
        <v>4.0040113045856508E-2</v>
      </c>
      <c r="FA376" s="57">
        <f t="shared" si="618"/>
        <v>0.42976094547408006</v>
      </c>
      <c r="FB376" s="57">
        <f t="shared" si="619"/>
        <v>18.41778780046905</v>
      </c>
      <c r="FC376" s="57" t="str">
        <f t="shared" si="620"/>
        <v/>
      </c>
      <c r="FD376" s="57" t="str">
        <f t="shared" si="621"/>
        <v/>
      </c>
      <c r="FE376" s="57">
        <f t="shared" si="622"/>
        <v>0.351978813815158</v>
      </c>
      <c r="FF376" s="56">
        <f t="shared" si="623"/>
        <v>1.0251036583645954</v>
      </c>
      <c r="FG376" s="59">
        <f t="shared" si="624"/>
        <v>15.374576227374998</v>
      </c>
      <c r="FH376" s="59">
        <f t="shared" si="625"/>
        <v>0.20003089179637043</v>
      </c>
      <c r="FI376" s="59">
        <f t="shared" si="626"/>
        <v>37.625167221818522</v>
      </c>
      <c r="FJ376" s="59">
        <f t="shared" si="627"/>
        <v>44.444833520630304</v>
      </c>
      <c r="FK376" s="59">
        <f t="shared" si="628"/>
        <v>0.20074490207656115</v>
      </c>
      <c r="FL376" s="59">
        <f t="shared" si="629"/>
        <v>2.1546472363032527</v>
      </c>
      <c r="FM376" s="59">
        <f t="shared" si="630"/>
        <v>93.043235680697975</v>
      </c>
      <c r="FN376" s="59" t="str">
        <f t="shared" si="631"/>
        <v/>
      </c>
      <c r="FO376" s="59" t="str">
        <f t="shared" si="632"/>
        <v/>
      </c>
      <c r="FP376" s="59">
        <f t="shared" si="633"/>
        <v>1.7781314500529877</v>
      </c>
      <c r="FQ376" s="66">
        <f t="shared" si="634"/>
        <v>5.1786328692490269</v>
      </c>
      <c r="FR376" s="331">
        <f t="shared" si="497"/>
        <v>0.37970710728189899</v>
      </c>
      <c r="FS376" s="331">
        <f t="shared" si="635"/>
        <v>0.37970710728189899</v>
      </c>
      <c r="FT376" s="400">
        <f t="shared" si="636"/>
        <v>0</v>
      </c>
      <c r="FU376" s="400">
        <f t="shared" si="637"/>
        <v>1</v>
      </c>
      <c r="FV376" s="400">
        <f t="shared" si="638"/>
        <v>0</v>
      </c>
      <c r="FW376" s="402">
        <f t="shared" si="639"/>
        <v>0</v>
      </c>
      <c r="FX376" s="222">
        <f t="shared" si="640"/>
        <v>0</v>
      </c>
      <c r="FY376" s="222">
        <f t="shared" si="641"/>
        <v>44.444833520630304</v>
      </c>
      <c r="FZ376" s="222">
        <f t="shared" si="642"/>
        <v>37.625167221818522</v>
      </c>
      <c r="GA376" s="221">
        <f t="shared" si="643"/>
        <v>0</v>
      </c>
      <c r="GB376" s="222">
        <f t="shared" si="644"/>
        <v>93.043235680697975</v>
      </c>
      <c r="GC376" s="222">
        <f t="shared" si="645"/>
        <v>0</v>
      </c>
      <c r="GD376" s="222">
        <f t="shared" si="646"/>
        <v>0</v>
      </c>
      <c r="GE376" s="222">
        <f t="shared" si="647"/>
        <v>0</v>
      </c>
      <c r="GF376" s="222">
        <f t="shared" si="648"/>
        <v>0</v>
      </c>
      <c r="GG376" s="398">
        <f t="shared" si="649"/>
        <v>0</v>
      </c>
      <c r="GH376" s="399">
        <f t="shared" si="650"/>
        <v>0</v>
      </c>
      <c r="GI376" s="398" t="str">
        <f t="shared" si="651"/>
        <v>Ca-Mg</v>
      </c>
      <c r="GJ376" s="398" t="str">
        <f t="shared" si="652"/>
        <v>HCO3</v>
      </c>
    </row>
    <row r="377" spans="1:195">
      <c r="A377" s="402">
        <f t="shared" si="653"/>
        <v>372</v>
      </c>
      <c r="B377" s="64" t="s">
        <v>111</v>
      </c>
      <c r="C377" s="94" t="s">
        <v>268</v>
      </c>
      <c r="D377" s="94"/>
      <c r="E377" s="94"/>
      <c r="F377" s="379">
        <v>3504500</v>
      </c>
      <c r="G377" s="379">
        <v>5666925</v>
      </c>
      <c r="H377" s="409">
        <f t="shared" si="576"/>
        <v>504423.77</v>
      </c>
      <c r="I377" s="405">
        <f t="shared" si="577"/>
        <v>5665098.0200000005</v>
      </c>
      <c r="J377" s="408">
        <v>239.6</v>
      </c>
      <c r="K377" s="392" t="s">
        <v>1354</v>
      </c>
      <c r="L377" s="377">
        <v>4</v>
      </c>
      <c r="M377" s="377"/>
      <c r="O377" s="377"/>
      <c r="P377" s="377"/>
      <c r="Q377" s="399" t="s">
        <v>2845</v>
      </c>
      <c r="R377" s="64" t="s">
        <v>2898</v>
      </c>
      <c r="S377" s="64" t="s">
        <v>2663</v>
      </c>
      <c r="T377" s="499" t="str">
        <f t="shared" si="578"/>
        <v>-</v>
      </c>
      <c r="U377" s="499" t="str">
        <f t="shared" si="579"/>
        <v>M</v>
      </c>
      <c r="V377" s="499" t="str">
        <f t="shared" si="580"/>
        <v>-</v>
      </c>
      <c r="W377" s="499" t="str">
        <f t="shared" si="496"/>
        <v>A</v>
      </c>
      <c r="X377" s="529" t="str">
        <f t="shared" si="655"/>
        <v>Ca-Mg</v>
      </c>
      <c r="Y377" s="530" t="str">
        <f t="shared" si="654"/>
        <v>HCO3</v>
      </c>
      <c r="Z377" s="60" t="s">
        <v>1610</v>
      </c>
      <c r="AA377" s="84">
        <v>34124</v>
      </c>
      <c r="AB377" s="405">
        <v>2</v>
      </c>
      <c r="AC377" s="2" t="s">
        <v>375</v>
      </c>
      <c r="AD377" s="108" t="s">
        <v>3057</v>
      </c>
      <c r="AE377" s="107"/>
      <c r="AF377" s="379">
        <v>10.4</v>
      </c>
      <c r="AG377" s="377">
        <v>1320</v>
      </c>
      <c r="AH377" s="377">
        <v>5.83</v>
      </c>
      <c r="AI377" s="379">
        <v>386</v>
      </c>
      <c r="AJ377" s="377"/>
      <c r="AK377" s="377"/>
      <c r="AL377" s="377"/>
      <c r="AM377" s="379">
        <v>0.6</v>
      </c>
      <c r="AN377" s="531"/>
      <c r="AO377" s="106"/>
      <c r="AP377" s="378"/>
      <c r="AQ377" s="531"/>
      <c r="AR377" s="532">
        <v>1410</v>
      </c>
      <c r="AS377" s="507">
        <f t="shared" si="583"/>
        <v>1412.269</v>
      </c>
      <c r="AT377" s="509">
        <f t="shared" si="584"/>
        <v>0.40040667747369324</v>
      </c>
      <c r="AU377" s="531">
        <v>60.7</v>
      </c>
      <c r="AV377" s="531">
        <v>85.3</v>
      </c>
      <c r="AW377" s="106">
        <v>170</v>
      </c>
      <c r="AX377" s="106">
        <v>34.200000000000003</v>
      </c>
      <c r="AY377" s="531">
        <v>99.9</v>
      </c>
      <c r="AZ377" s="107">
        <v>949</v>
      </c>
      <c r="BA377" s="531"/>
      <c r="BB377" s="531">
        <v>3.08</v>
      </c>
      <c r="BC377" s="531"/>
      <c r="BD377" s="531"/>
      <c r="BE377" s="108">
        <v>9.1300000000000008</v>
      </c>
      <c r="BF377" s="108">
        <v>0.95899999999999996</v>
      </c>
      <c r="BG377" s="531"/>
      <c r="BH377" s="531"/>
      <c r="BI377" s="531"/>
      <c r="BJ377" s="531">
        <v>0</v>
      </c>
      <c r="BK377" s="531"/>
      <c r="BL377" s="106"/>
      <c r="BM377" s="531"/>
      <c r="BN377" s="107"/>
      <c r="BO377" s="114"/>
      <c r="BP377" s="114"/>
      <c r="BQ377" s="114"/>
      <c r="BR377" s="114"/>
      <c r="BS377" s="114"/>
      <c r="BT377" s="114"/>
      <c r="BU377" s="114"/>
      <c r="BV377" s="114"/>
      <c r="BW377" s="114"/>
      <c r="BX377" s="114"/>
      <c r="BY377" s="114"/>
      <c r="BZ377" s="114"/>
      <c r="CA377" s="114"/>
      <c r="CB377" s="114"/>
      <c r="CC377" s="114"/>
      <c r="CD377" s="114"/>
      <c r="CE377" s="114"/>
      <c r="CF377" s="247"/>
      <c r="CG377" s="114"/>
      <c r="CH377" s="114"/>
      <c r="CI377" s="114"/>
      <c r="CJ377" s="114"/>
      <c r="CK377" s="114"/>
      <c r="CL377" s="137"/>
      <c r="CM377" s="114"/>
      <c r="CN377" s="147">
        <v>3320</v>
      </c>
      <c r="CO377" s="247"/>
      <c r="CP377" s="531"/>
      <c r="CQ377" s="107"/>
      <c r="CR377" s="531"/>
      <c r="CS377" s="531"/>
      <c r="CT377" s="531"/>
      <c r="CU377" s="531"/>
      <c r="CV377" s="531"/>
      <c r="CW377" s="531"/>
      <c r="CX377" s="531"/>
      <c r="CY377" s="531"/>
      <c r="CZ377" s="531"/>
      <c r="DA377" s="107"/>
      <c r="DB377" s="111"/>
      <c r="DC377" s="111"/>
      <c r="DD377" s="121"/>
      <c r="DE377" s="111"/>
      <c r="DF377" s="111"/>
      <c r="DG377" s="111"/>
      <c r="DH377" s="111"/>
      <c r="DI377" s="241"/>
      <c r="DJ377" s="241"/>
      <c r="DK377" s="244"/>
      <c r="DL377" s="244"/>
      <c r="DM377" s="244"/>
      <c r="DN377" s="241"/>
      <c r="DO377" s="241"/>
      <c r="DP377" s="241"/>
      <c r="DQ377" s="241"/>
      <c r="DR377" s="241"/>
      <c r="DS377" s="472"/>
      <c r="DT377" s="402">
        <f t="shared" si="585"/>
        <v>0</v>
      </c>
      <c r="DU377" s="100">
        <f t="shared" si="586"/>
        <v>1</v>
      </c>
      <c r="DV377" s="100">
        <f t="shared" si="587"/>
        <v>0</v>
      </c>
      <c r="DW377" s="100">
        <f t="shared" si="588"/>
        <v>0</v>
      </c>
      <c r="DX377" s="100">
        <f t="shared" si="589"/>
        <v>0</v>
      </c>
      <c r="DY377" s="229">
        <f t="shared" si="590"/>
        <v>0</v>
      </c>
      <c r="DZ377" s="100">
        <f t="shared" si="591"/>
        <v>1</v>
      </c>
      <c r="EA377" s="400">
        <f t="shared" si="592"/>
        <v>0</v>
      </c>
      <c r="EB377" s="402">
        <f t="shared" si="593"/>
        <v>0</v>
      </c>
      <c r="EC377" s="19">
        <f t="shared" si="594"/>
        <v>0</v>
      </c>
      <c r="ED377" s="19">
        <f t="shared" si="595"/>
        <v>1</v>
      </c>
      <c r="EE377" s="19">
        <f t="shared" si="596"/>
        <v>0</v>
      </c>
      <c r="EF377" s="402">
        <f t="shared" si="597"/>
        <v>0</v>
      </c>
      <c r="EG377" s="400">
        <f t="shared" si="598"/>
        <v>0</v>
      </c>
      <c r="EH377" s="400">
        <f t="shared" si="599"/>
        <v>1</v>
      </c>
      <c r="EI377" s="402">
        <f t="shared" si="600"/>
        <v>0</v>
      </c>
      <c r="EJ377" s="229">
        <f t="shared" si="601"/>
        <v>2</v>
      </c>
      <c r="EK377" s="398">
        <f t="shared" si="602"/>
        <v>60.7</v>
      </c>
      <c r="EL377" s="398">
        <f t="shared" si="603"/>
        <v>3.08</v>
      </c>
      <c r="EM377" s="398">
        <f t="shared" si="604"/>
        <v>85.3</v>
      </c>
      <c r="EN377" s="398">
        <f t="shared" si="605"/>
        <v>170</v>
      </c>
      <c r="EO377" s="398">
        <f t="shared" si="606"/>
        <v>0.95899999999999996</v>
      </c>
      <c r="EP377" s="398">
        <f t="shared" si="607"/>
        <v>9.1300000000000008</v>
      </c>
      <c r="EQ377" s="398">
        <f t="shared" si="608"/>
        <v>949</v>
      </c>
      <c r="ER377" s="398" t="str">
        <f t="shared" si="609"/>
        <v/>
      </c>
      <c r="ES377" s="398">
        <f t="shared" si="610"/>
        <v>0</v>
      </c>
      <c r="ET377" s="398">
        <f t="shared" si="611"/>
        <v>99.9</v>
      </c>
      <c r="EU377" s="172">
        <f t="shared" si="612"/>
        <v>34.200000000000003</v>
      </c>
      <c r="EV377" s="57">
        <f t="shared" si="613"/>
        <v>2.640301351033937</v>
      </c>
      <c r="EW377" s="57">
        <f t="shared" si="614"/>
        <v>7.8772378516624039E-2</v>
      </c>
      <c r="EX377" s="57">
        <f t="shared" si="615"/>
        <v>7.0191318658712207</v>
      </c>
      <c r="EY377" s="57">
        <f t="shared" si="616"/>
        <v>8.483457258346224</v>
      </c>
      <c r="EZ377" s="57">
        <f t="shared" si="617"/>
        <v>3.4971282705807273E-2</v>
      </c>
      <c r="FA377" s="57">
        <f t="shared" si="618"/>
        <v>0.4904646790222939</v>
      </c>
      <c r="FB377" s="57">
        <f t="shared" si="619"/>
        <v>15.553017105041047</v>
      </c>
      <c r="FC377" s="57" t="str">
        <f t="shared" si="620"/>
        <v/>
      </c>
      <c r="FD377" s="57">
        <f t="shared" si="621"/>
        <v>0</v>
      </c>
      <c r="FE377" s="57">
        <f t="shared" si="622"/>
        <v>2.0798937359596765</v>
      </c>
      <c r="FF377" s="56">
        <f t="shared" si="623"/>
        <v>0.96465743378557522</v>
      </c>
      <c r="FG377" s="59">
        <f t="shared" si="624"/>
        <v>14.083786387531591</v>
      </c>
      <c r="FH377" s="59">
        <f t="shared" si="625"/>
        <v>0.42018436714864815</v>
      </c>
      <c r="FI377" s="59">
        <f t="shared" si="626"/>
        <v>37.441163216514852</v>
      </c>
      <c r="FJ377" s="59">
        <f t="shared" si="627"/>
        <v>45.252107229167152</v>
      </c>
      <c r="FK377" s="59">
        <f t="shared" si="628"/>
        <v>0.18654237143562963</v>
      </c>
      <c r="FL377" s="59">
        <f t="shared" si="629"/>
        <v>2.6162164282021183</v>
      </c>
      <c r="FM377" s="59">
        <f t="shared" si="630"/>
        <v>83.629305053430514</v>
      </c>
      <c r="FN377" s="59" t="str">
        <f t="shared" si="631"/>
        <v/>
      </c>
      <c r="FO377" s="59">
        <f t="shared" si="632"/>
        <v>0</v>
      </c>
      <c r="FP377" s="59">
        <f t="shared" si="633"/>
        <v>11.18368651873427</v>
      </c>
      <c r="FQ377" s="66">
        <f t="shared" si="634"/>
        <v>5.1870084278352246</v>
      </c>
      <c r="FR377" s="331">
        <f t="shared" si="497"/>
        <v>0.40040667747369324</v>
      </c>
      <c r="FS377" s="331">
        <f t="shared" si="635"/>
        <v>0.40040667747369324</v>
      </c>
      <c r="FT377" s="400">
        <f t="shared" si="636"/>
        <v>0</v>
      </c>
      <c r="FU377" s="400">
        <f t="shared" si="637"/>
        <v>1</v>
      </c>
      <c r="FV377" s="400">
        <f t="shared" si="638"/>
        <v>0</v>
      </c>
      <c r="FW377" s="402">
        <f t="shared" si="639"/>
        <v>0</v>
      </c>
      <c r="FX377" s="222">
        <f t="shared" si="640"/>
        <v>0</v>
      </c>
      <c r="FY377" s="222">
        <f t="shared" si="641"/>
        <v>45.252107229167152</v>
      </c>
      <c r="FZ377" s="222">
        <f t="shared" si="642"/>
        <v>37.441163216514852</v>
      </c>
      <c r="GA377" s="221">
        <f t="shared" si="643"/>
        <v>0</v>
      </c>
      <c r="GB377" s="222">
        <f t="shared" si="644"/>
        <v>83.629305053430514</v>
      </c>
      <c r="GC377" s="222">
        <f t="shared" si="645"/>
        <v>0</v>
      </c>
      <c r="GD377" s="222">
        <f t="shared" si="646"/>
        <v>0</v>
      </c>
      <c r="GE377" s="222">
        <f t="shared" si="647"/>
        <v>0</v>
      </c>
      <c r="GF377" s="222">
        <f t="shared" si="648"/>
        <v>0</v>
      </c>
      <c r="GG377" s="398">
        <f t="shared" si="649"/>
        <v>0</v>
      </c>
      <c r="GH377" s="399">
        <f t="shared" si="650"/>
        <v>0</v>
      </c>
      <c r="GI377" s="398" t="str">
        <f t="shared" si="651"/>
        <v>Ca-Mg</v>
      </c>
      <c r="GJ377" s="398" t="str">
        <f t="shared" si="652"/>
        <v>HCO3</v>
      </c>
    </row>
    <row r="378" spans="1:195">
      <c r="A378" s="402">
        <f t="shared" si="653"/>
        <v>373</v>
      </c>
      <c r="B378" s="399" t="s">
        <v>111</v>
      </c>
      <c r="C378" s="106" t="s">
        <v>364</v>
      </c>
      <c r="D378" s="106"/>
      <c r="E378" s="106"/>
      <c r="F378" s="379">
        <v>3504515</v>
      </c>
      <c r="G378" s="379">
        <v>5666930</v>
      </c>
      <c r="H378" s="409">
        <f t="shared" si="576"/>
        <v>504438.76400000002</v>
      </c>
      <c r="I378" s="405">
        <f t="shared" si="577"/>
        <v>5665103.0180000002</v>
      </c>
      <c r="J378" s="377">
        <v>238</v>
      </c>
      <c r="K378" s="377" t="s">
        <v>1357</v>
      </c>
      <c r="L378" s="115">
        <v>0</v>
      </c>
      <c r="M378" s="377"/>
      <c r="O378" s="377"/>
      <c r="P378" s="377"/>
      <c r="Q378" s="67" t="s">
        <v>2846</v>
      </c>
      <c r="R378" s="64" t="s">
        <v>1507</v>
      </c>
      <c r="S378" s="64" t="s">
        <v>1345</v>
      </c>
      <c r="T378" s="499" t="str">
        <f t="shared" si="578"/>
        <v>-</v>
      </c>
      <c r="U378" s="499" t="str">
        <f t="shared" si="579"/>
        <v>M</v>
      </c>
      <c r="V378" s="499" t="str">
        <f t="shared" si="580"/>
        <v>-</v>
      </c>
      <c r="W378" s="499" t="str">
        <f t="shared" si="496"/>
        <v>A</v>
      </c>
      <c r="X378" s="529" t="str">
        <f t="shared" si="655"/>
        <v>Ca-Mg</v>
      </c>
      <c r="Y378" s="530" t="str">
        <f t="shared" si="654"/>
        <v>HCO3</v>
      </c>
      <c r="Z378" s="60" t="s">
        <v>1610</v>
      </c>
      <c r="AA378" s="84">
        <v>34130</v>
      </c>
      <c r="AB378" s="405">
        <v>1</v>
      </c>
      <c r="AC378" s="2" t="s">
        <v>375</v>
      </c>
      <c r="AD378" s="531" t="s">
        <v>3059</v>
      </c>
      <c r="AE378" s="80"/>
      <c r="AF378" s="237">
        <v>10</v>
      </c>
      <c r="AG378" s="377">
        <v>1290</v>
      </c>
      <c r="AH378" s="377">
        <v>5.72</v>
      </c>
      <c r="AI378" s="379">
        <v>325</v>
      </c>
      <c r="AJ378" s="377"/>
      <c r="AK378" s="377"/>
      <c r="AL378" s="377"/>
      <c r="AM378" s="379">
        <v>0.02</v>
      </c>
      <c r="AN378" s="531"/>
      <c r="AO378" s="106"/>
      <c r="AP378" s="378"/>
      <c r="AQ378" s="531"/>
      <c r="AR378" s="532">
        <v>1370</v>
      </c>
      <c r="AS378" s="507">
        <f t="shared" si="583"/>
        <v>1367.1649999999997</v>
      </c>
      <c r="AT378" s="510">
        <f t="shared" si="584"/>
        <v>0.22405596182797058</v>
      </c>
      <c r="AU378" s="531">
        <v>62.9</v>
      </c>
      <c r="AV378" s="531">
        <v>83.4</v>
      </c>
      <c r="AW378" s="106">
        <v>153</v>
      </c>
      <c r="AX378" s="106">
        <v>33.700000000000003</v>
      </c>
      <c r="AY378" s="531">
        <v>46.1</v>
      </c>
      <c r="AZ378" s="107">
        <v>973</v>
      </c>
      <c r="BA378" s="531"/>
      <c r="BB378" s="531">
        <v>3.32</v>
      </c>
      <c r="BC378" s="531"/>
      <c r="BD378" s="531"/>
      <c r="BE378" s="604">
        <v>11</v>
      </c>
      <c r="BF378" s="108">
        <v>0.745</v>
      </c>
      <c r="BG378" s="531"/>
      <c r="BH378" s="531"/>
      <c r="BI378" s="531"/>
      <c r="BJ378" s="531">
        <v>0</v>
      </c>
      <c r="BK378" s="531"/>
      <c r="BL378" s="106"/>
      <c r="BM378" s="531"/>
      <c r="BN378" s="107"/>
      <c r="BO378" s="114"/>
      <c r="BP378" s="114"/>
      <c r="BQ378" s="114"/>
      <c r="BR378" s="114"/>
      <c r="BS378" s="114"/>
      <c r="BT378" s="114"/>
      <c r="BU378" s="114"/>
      <c r="BV378" s="114"/>
      <c r="BW378" s="114"/>
      <c r="BX378" s="114"/>
      <c r="BY378" s="114"/>
      <c r="BZ378" s="114"/>
      <c r="CA378" s="114"/>
      <c r="CB378" s="114"/>
      <c r="CC378" s="114"/>
      <c r="CD378" s="114"/>
      <c r="CE378" s="114"/>
      <c r="CF378" s="247"/>
      <c r="CG378" s="114"/>
      <c r="CH378" s="114"/>
      <c r="CI378" s="114"/>
      <c r="CJ378" s="114"/>
      <c r="CK378" s="114"/>
      <c r="CL378" s="137"/>
      <c r="CM378" s="114"/>
      <c r="CN378" s="147">
        <v>4430</v>
      </c>
      <c r="CO378" s="247"/>
      <c r="CP378" s="531"/>
      <c r="CQ378" s="107"/>
      <c r="CR378" s="531"/>
      <c r="CS378" s="531"/>
      <c r="CT378" s="531"/>
      <c r="CU378" s="531"/>
      <c r="CV378" s="531"/>
      <c r="CW378" s="531"/>
      <c r="CX378" s="531"/>
      <c r="CY378" s="531"/>
      <c r="CZ378" s="531"/>
      <c r="DA378" s="107"/>
      <c r="DB378" s="111"/>
      <c r="DC378" s="111"/>
      <c r="DD378" s="121"/>
      <c r="DE378" s="111"/>
      <c r="DF378" s="111"/>
      <c r="DG378" s="111"/>
      <c r="DH378" s="111"/>
      <c r="DI378" s="241"/>
      <c r="DJ378" s="241"/>
      <c r="DK378" s="244"/>
      <c r="DL378" s="244"/>
      <c r="DM378" s="244"/>
      <c r="DN378" s="241"/>
      <c r="DO378" s="241"/>
      <c r="DP378" s="241"/>
      <c r="DQ378" s="241"/>
      <c r="DR378" s="241"/>
      <c r="DS378" s="472"/>
      <c r="DT378" s="402">
        <f t="shared" si="585"/>
        <v>1</v>
      </c>
      <c r="DU378" s="100">
        <f t="shared" si="586"/>
        <v>1</v>
      </c>
      <c r="DV378" s="100">
        <f t="shared" si="587"/>
        <v>0</v>
      </c>
      <c r="DW378" s="100">
        <f t="shared" si="588"/>
        <v>0</v>
      </c>
      <c r="DX378" s="100">
        <f t="shared" si="589"/>
        <v>0</v>
      </c>
      <c r="DY378" s="229">
        <f t="shared" si="590"/>
        <v>0</v>
      </c>
      <c r="DZ378" s="100">
        <f t="shared" si="591"/>
        <v>1</v>
      </c>
      <c r="EA378" s="400">
        <f t="shared" si="592"/>
        <v>0</v>
      </c>
      <c r="EB378" s="402">
        <f t="shared" si="593"/>
        <v>0</v>
      </c>
      <c r="EC378" s="19">
        <f t="shared" si="594"/>
        <v>0</v>
      </c>
      <c r="ED378" s="19">
        <f t="shared" si="595"/>
        <v>1</v>
      </c>
      <c r="EE378" s="19">
        <f t="shared" si="596"/>
        <v>0</v>
      </c>
      <c r="EF378" s="402">
        <f t="shared" si="597"/>
        <v>0</v>
      </c>
      <c r="EG378" s="400">
        <f t="shared" si="598"/>
        <v>0</v>
      </c>
      <c r="EH378" s="400">
        <f t="shared" si="599"/>
        <v>1</v>
      </c>
      <c r="EI378" s="402">
        <f t="shared" si="600"/>
        <v>0</v>
      </c>
      <c r="EJ378" s="229">
        <f t="shared" si="601"/>
        <v>2</v>
      </c>
      <c r="EK378" s="398">
        <f t="shared" si="602"/>
        <v>62.9</v>
      </c>
      <c r="EL378" s="398">
        <f t="shared" si="603"/>
        <v>3.32</v>
      </c>
      <c r="EM378" s="398">
        <f t="shared" si="604"/>
        <v>83.4</v>
      </c>
      <c r="EN378" s="398">
        <f t="shared" si="605"/>
        <v>153</v>
      </c>
      <c r="EO378" s="398">
        <f t="shared" si="606"/>
        <v>0.745</v>
      </c>
      <c r="EP378" s="398">
        <f t="shared" si="607"/>
        <v>11</v>
      </c>
      <c r="EQ378" s="398">
        <f t="shared" si="608"/>
        <v>973</v>
      </c>
      <c r="ER378" s="398" t="str">
        <f t="shared" si="609"/>
        <v/>
      </c>
      <c r="ES378" s="398">
        <f t="shared" si="610"/>
        <v>0</v>
      </c>
      <c r="ET378" s="398">
        <f t="shared" si="611"/>
        <v>46.1</v>
      </c>
      <c r="EU378" s="172">
        <f t="shared" si="612"/>
        <v>33.700000000000003</v>
      </c>
      <c r="EV378" s="57">
        <f t="shared" si="613"/>
        <v>2.7359959634272588</v>
      </c>
      <c r="EW378" s="57">
        <f t="shared" si="614"/>
        <v>8.4910485933503824E-2</v>
      </c>
      <c r="EX378" s="57">
        <f t="shared" si="615"/>
        <v>6.8627854350956605</v>
      </c>
      <c r="EY378" s="57">
        <f t="shared" si="616"/>
        <v>7.6351115325116012</v>
      </c>
      <c r="EZ378" s="57">
        <f t="shared" si="617"/>
        <v>2.7167471966450904E-2</v>
      </c>
      <c r="FA378" s="57">
        <f t="shared" si="618"/>
        <v>0.59092130002686005</v>
      </c>
      <c r="FB378" s="57">
        <f t="shared" si="619"/>
        <v>15.946349465969377</v>
      </c>
      <c r="FC378" s="57" t="str">
        <f t="shared" si="620"/>
        <v/>
      </c>
      <c r="FD378" s="57">
        <f t="shared" si="621"/>
        <v>0</v>
      </c>
      <c r="FE378" s="57">
        <f t="shared" si="622"/>
        <v>0.95979080308049136</v>
      </c>
      <c r="FF378" s="56">
        <f t="shared" si="623"/>
        <v>0.95055425492906098</v>
      </c>
      <c r="FG378" s="59">
        <f t="shared" si="624"/>
        <v>15.253456031313146</v>
      </c>
      <c r="FH378" s="59">
        <f t="shared" si="625"/>
        <v>0.47338460330245596</v>
      </c>
      <c r="FI378" s="59">
        <f t="shared" si="626"/>
        <v>38.260727459348473</v>
      </c>
      <c r="FJ378" s="59">
        <f t="shared" si="627"/>
        <v>42.566524078292545</v>
      </c>
      <c r="FK378" s="59">
        <f t="shared" si="628"/>
        <v>0.15146142196901996</v>
      </c>
      <c r="FL378" s="59">
        <f t="shared" si="629"/>
        <v>3.2944464057743685</v>
      </c>
      <c r="FM378" s="59">
        <f t="shared" si="630"/>
        <v>89.301799079083551</v>
      </c>
      <c r="FN378" s="59" t="str">
        <f t="shared" si="631"/>
        <v/>
      </c>
      <c r="FO378" s="59">
        <f t="shared" si="632"/>
        <v>0</v>
      </c>
      <c r="FP378" s="59">
        <f t="shared" si="633"/>
        <v>5.3749634446153109</v>
      </c>
      <c r="FQ378" s="66">
        <f t="shared" si="634"/>
        <v>5.3232374763011476</v>
      </c>
      <c r="FR378" s="331">
        <f t="shared" si="497"/>
        <v>0.22405596182797058</v>
      </c>
      <c r="FS378" s="331">
        <f t="shared" si="635"/>
        <v>0.22405596182797058</v>
      </c>
      <c r="FT378" s="400">
        <f t="shared" si="636"/>
        <v>0</v>
      </c>
      <c r="FU378" s="400">
        <f t="shared" si="637"/>
        <v>1</v>
      </c>
      <c r="FV378" s="400">
        <f t="shared" si="638"/>
        <v>0</v>
      </c>
      <c r="FW378" s="402">
        <f t="shared" si="639"/>
        <v>0</v>
      </c>
      <c r="FX378" s="222">
        <f t="shared" si="640"/>
        <v>0</v>
      </c>
      <c r="FY378" s="222">
        <f t="shared" si="641"/>
        <v>42.566524078292545</v>
      </c>
      <c r="FZ378" s="222">
        <f t="shared" si="642"/>
        <v>38.260727459348473</v>
      </c>
      <c r="GA378" s="221">
        <f t="shared" si="643"/>
        <v>0</v>
      </c>
      <c r="GB378" s="222">
        <f t="shared" si="644"/>
        <v>89.301799079083551</v>
      </c>
      <c r="GC378" s="222">
        <f t="shared" si="645"/>
        <v>0</v>
      </c>
      <c r="GD378" s="222">
        <f t="shared" si="646"/>
        <v>0</v>
      </c>
      <c r="GE378" s="222">
        <f t="shared" si="647"/>
        <v>0</v>
      </c>
      <c r="GF378" s="222">
        <f t="shared" si="648"/>
        <v>0</v>
      </c>
      <c r="GG378" s="398">
        <f t="shared" si="649"/>
        <v>0</v>
      </c>
      <c r="GH378" s="399">
        <f t="shared" si="650"/>
        <v>0</v>
      </c>
      <c r="GI378" s="398" t="str">
        <f t="shared" si="651"/>
        <v>Ca-Mg</v>
      </c>
      <c r="GJ378" s="398" t="str">
        <f t="shared" si="652"/>
        <v>HCO3</v>
      </c>
    </row>
    <row r="379" spans="1:195">
      <c r="A379" s="402">
        <f t="shared" si="653"/>
        <v>374</v>
      </c>
      <c r="B379" s="399" t="s">
        <v>111</v>
      </c>
      <c r="C379" s="106" t="s">
        <v>3060</v>
      </c>
      <c r="D379" s="106"/>
      <c r="E379" s="106"/>
      <c r="F379" s="379">
        <v>3505780</v>
      </c>
      <c r="G379" s="379">
        <v>5667665</v>
      </c>
      <c r="H379" s="409">
        <f t="shared" si="576"/>
        <v>505703.25800000003</v>
      </c>
      <c r="I379" s="405">
        <f t="shared" si="577"/>
        <v>5665837.7240000004</v>
      </c>
      <c r="J379" s="377">
        <v>230</v>
      </c>
      <c r="K379" s="377" t="s">
        <v>1357</v>
      </c>
      <c r="L379" s="115">
        <v>0</v>
      </c>
      <c r="M379" s="377"/>
      <c r="O379" s="377"/>
      <c r="P379" s="377"/>
      <c r="Q379" s="382" t="s">
        <v>2846</v>
      </c>
      <c r="R379" s="64" t="s">
        <v>1507</v>
      </c>
      <c r="S379" s="64" t="s">
        <v>1345</v>
      </c>
      <c r="T379" s="499" t="str">
        <f t="shared" si="578"/>
        <v>-</v>
      </c>
      <c r="U379" s="499" t="str">
        <f t="shared" si="579"/>
        <v>-</v>
      </c>
      <c r="V379" s="499" t="str">
        <f t="shared" si="580"/>
        <v>-</v>
      </c>
      <c r="W379" s="499" t="str">
        <f t="shared" si="496"/>
        <v>A</v>
      </c>
      <c r="X379" s="529" t="str">
        <f t="shared" si="655"/>
        <v>Mg-Ca</v>
      </c>
      <c r="Y379" s="530" t="str">
        <f t="shared" si="654"/>
        <v>HCO3</v>
      </c>
      <c r="Z379" s="120" t="s">
        <v>1777</v>
      </c>
      <c r="AA379" s="84">
        <v>34130</v>
      </c>
      <c r="AB379" s="405">
        <v>1</v>
      </c>
      <c r="AC379" s="2" t="s">
        <v>375</v>
      </c>
      <c r="AD379" s="531" t="s">
        <v>3061</v>
      </c>
      <c r="AE379" s="86" t="s">
        <v>3062</v>
      </c>
      <c r="AF379" s="379">
        <v>10.5</v>
      </c>
      <c r="AG379" s="377">
        <v>820</v>
      </c>
      <c r="AH379" s="377">
        <v>5.87</v>
      </c>
      <c r="AI379" s="379">
        <v>572</v>
      </c>
      <c r="AJ379" s="377"/>
      <c r="AK379" s="377"/>
      <c r="AL379" s="377"/>
      <c r="AM379" s="379">
        <v>0.02</v>
      </c>
      <c r="AN379" s="531"/>
      <c r="AO379" s="106"/>
      <c r="AP379" s="378"/>
      <c r="AQ379" s="531"/>
      <c r="AR379" s="532">
        <v>789</v>
      </c>
      <c r="AS379" s="507">
        <f t="shared" si="583"/>
        <v>788.89300000000003</v>
      </c>
      <c r="AT379" s="510">
        <f t="shared" si="584"/>
        <v>-0.58035875168910867</v>
      </c>
      <c r="AU379" s="531">
        <v>20.5</v>
      </c>
      <c r="AV379" s="531">
        <v>57.3</v>
      </c>
      <c r="AW379" s="106">
        <v>91.7</v>
      </c>
      <c r="AX379" s="374">
        <v>11</v>
      </c>
      <c r="AY379" s="88">
        <v>71.099999999999994</v>
      </c>
      <c r="AZ379" s="107">
        <v>531</v>
      </c>
      <c r="BA379" s="531"/>
      <c r="BB379" s="531">
        <v>2.4300000000000002</v>
      </c>
      <c r="BC379" s="531"/>
      <c r="BD379" s="531"/>
      <c r="BE379" s="108">
        <v>2.23</v>
      </c>
      <c r="BF379" s="108">
        <v>0.63300000000000001</v>
      </c>
      <c r="BG379" s="531"/>
      <c r="BH379" s="531"/>
      <c r="BI379" s="531"/>
      <c r="BJ379" s="88">
        <v>1</v>
      </c>
      <c r="BK379" s="531"/>
      <c r="BL379" s="106"/>
      <c r="BM379" s="531"/>
      <c r="BN379" s="107"/>
      <c r="BO379" s="114"/>
      <c r="BP379" s="114"/>
      <c r="BQ379" s="114"/>
      <c r="BR379" s="114"/>
      <c r="BS379" s="114"/>
      <c r="BT379" s="114"/>
      <c r="BU379" s="114"/>
      <c r="BV379" s="114"/>
      <c r="BW379" s="114"/>
      <c r="BX379" s="114"/>
      <c r="BY379" s="114"/>
      <c r="BZ379" s="114"/>
      <c r="CA379" s="114"/>
      <c r="CB379" s="114"/>
      <c r="CC379" s="114"/>
      <c r="CD379" s="114"/>
      <c r="CE379" s="114"/>
      <c r="CF379" s="247"/>
      <c r="CG379" s="114"/>
      <c r="CH379" s="114"/>
      <c r="CI379" s="114"/>
      <c r="CJ379" s="114"/>
      <c r="CK379" s="114"/>
      <c r="CL379" s="137"/>
      <c r="CM379" s="114"/>
      <c r="CN379" s="147">
        <v>1650</v>
      </c>
      <c r="CO379" s="149"/>
      <c r="CP379" s="399"/>
      <c r="CR379" s="399"/>
      <c r="CS379" s="399"/>
      <c r="CT379" s="399"/>
      <c r="CU379" s="399"/>
      <c r="CV379" s="399"/>
      <c r="CW379" s="399"/>
      <c r="CX379" s="399"/>
      <c r="CY379" s="399"/>
      <c r="CZ379" s="399"/>
      <c r="DB379" s="241"/>
      <c r="DC379" s="241"/>
      <c r="DD379" s="241"/>
      <c r="DE379" s="241"/>
      <c r="DF379" s="241"/>
      <c r="DG379" s="241"/>
      <c r="DH379" s="241"/>
      <c r="DI379" s="241"/>
      <c r="DJ379" s="241"/>
      <c r="DK379" s="244"/>
      <c r="DL379" s="244"/>
      <c r="DM379" s="244"/>
      <c r="DN379" s="241"/>
      <c r="DO379" s="241"/>
      <c r="DP379" s="241"/>
      <c r="DQ379" s="241"/>
      <c r="DR379" s="241"/>
      <c r="DS379" s="472"/>
      <c r="DT379" s="402">
        <f t="shared" si="585"/>
        <v>1</v>
      </c>
      <c r="DU379" s="100">
        <f t="shared" si="586"/>
        <v>1</v>
      </c>
      <c r="DV379" s="100">
        <f t="shared" si="587"/>
        <v>0</v>
      </c>
      <c r="DW379" s="100">
        <f t="shared" si="588"/>
        <v>0</v>
      </c>
      <c r="DX379" s="100">
        <f t="shared" si="589"/>
        <v>0</v>
      </c>
      <c r="DY379" s="229">
        <f t="shared" si="590"/>
        <v>0</v>
      </c>
      <c r="DZ379" s="100">
        <f t="shared" si="591"/>
        <v>1</v>
      </c>
      <c r="EA379" s="400">
        <f t="shared" si="592"/>
        <v>0</v>
      </c>
      <c r="EB379" s="402">
        <f t="shared" si="593"/>
        <v>0</v>
      </c>
      <c r="EC379" s="19">
        <f t="shared" si="594"/>
        <v>1</v>
      </c>
      <c r="ED379" s="19">
        <f t="shared" si="595"/>
        <v>0</v>
      </c>
      <c r="EE379" s="19">
        <f t="shared" si="596"/>
        <v>0</v>
      </c>
      <c r="EF379" s="402">
        <f t="shared" si="597"/>
        <v>0</v>
      </c>
      <c r="EG379" s="400">
        <f t="shared" si="598"/>
        <v>0</v>
      </c>
      <c r="EH379" s="400">
        <f t="shared" si="599"/>
        <v>1</v>
      </c>
      <c r="EI379" s="402">
        <f t="shared" si="600"/>
        <v>0</v>
      </c>
      <c r="EJ379" s="229">
        <f t="shared" si="601"/>
        <v>1</v>
      </c>
      <c r="EK379" s="398">
        <f t="shared" si="602"/>
        <v>20.5</v>
      </c>
      <c r="EL379" s="398">
        <f t="shared" si="603"/>
        <v>2.4300000000000002</v>
      </c>
      <c r="EM379" s="398">
        <f t="shared" si="604"/>
        <v>57.3</v>
      </c>
      <c r="EN379" s="398">
        <f t="shared" si="605"/>
        <v>91.7</v>
      </c>
      <c r="EO379" s="398">
        <f t="shared" si="606"/>
        <v>0.63300000000000001</v>
      </c>
      <c r="EP379" s="398">
        <f t="shared" si="607"/>
        <v>2.23</v>
      </c>
      <c r="EQ379" s="398">
        <f t="shared" si="608"/>
        <v>531</v>
      </c>
      <c r="ER379" s="398" t="str">
        <f t="shared" si="609"/>
        <v/>
      </c>
      <c r="ES379" s="398">
        <f t="shared" si="610"/>
        <v>1</v>
      </c>
      <c r="ET379" s="398">
        <f t="shared" si="611"/>
        <v>71.099999999999994</v>
      </c>
      <c r="EU379" s="172">
        <f t="shared" si="612"/>
        <v>11</v>
      </c>
      <c r="EV379" s="57">
        <f t="shared" si="613"/>
        <v>0.89169979730141191</v>
      </c>
      <c r="EW379" s="57">
        <f t="shared" si="614"/>
        <v>6.2148337595907932E-2</v>
      </c>
      <c r="EX379" s="57">
        <f t="shared" si="615"/>
        <v>4.7150792018103269</v>
      </c>
      <c r="EY379" s="57">
        <f t="shared" si="616"/>
        <v>4.576076650531463</v>
      </c>
      <c r="EZ379" s="57">
        <f t="shared" si="617"/>
        <v>2.3083234570152246E-2</v>
      </c>
      <c r="FA379" s="57">
        <f t="shared" si="618"/>
        <v>0.11979586355089981</v>
      </c>
      <c r="FB379" s="57">
        <f t="shared" si="619"/>
        <v>8.7024784855393005</v>
      </c>
      <c r="FC379" s="57" t="str">
        <f t="shared" si="620"/>
        <v/>
      </c>
      <c r="FD379" s="57">
        <f t="shared" si="621"/>
        <v>1.6127757644960317E-2</v>
      </c>
      <c r="FE379" s="57">
        <f t="shared" si="622"/>
        <v>1.480284730998328</v>
      </c>
      <c r="FF379" s="56">
        <f t="shared" si="623"/>
        <v>0.31026993484331367</v>
      </c>
      <c r="FG379" s="59">
        <f t="shared" si="624"/>
        <v>8.584037671333645</v>
      </c>
      <c r="FH379" s="59">
        <f t="shared" si="625"/>
        <v>0.59827721476279183</v>
      </c>
      <c r="FI379" s="59">
        <f t="shared" si="626"/>
        <v>45.390183573161089</v>
      </c>
      <c r="FJ379" s="59">
        <f t="shared" si="627"/>
        <v>44.052061550255736</v>
      </c>
      <c r="FK379" s="59">
        <f t="shared" si="628"/>
        <v>0.22221307633586951</v>
      </c>
      <c r="FL379" s="59">
        <f t="shared" si="629"/>
        <v>1.1532269141508762</v>
      </c>
      <c r="FM379" s="59">
        <f t="shared" si="630"/>
        <v>82.808499754391292</v>
      </c>
      <c r="FN379" s="59" t="str">
        <f t="shared" si="631"/>
        <v/>
      </c>
      <c r="FO379" s="59">
        <f t="shared" si="632"/>
        <v>0.15346379967508941</v>
      </c>
      <c r="FP379" s="59">
        <f t="shared" si="633"/>
        <v>14.085660537626463</v>
      </c>
      <c r="FQ379" s="66">
        <f t="shared" si="634"/>
        <v>2.9523759083071521</v>
      </c>
      <c r="FR379" s="331">
        <f t="shared" si="497"/>
        <v>-0.58035875168910867</v>
      </c>
      <c r="FS379" s="331">
        <f t="shared" si="635"/>
        <v>0.58035875168910867</v>
      </c>
      <c r="FT379" s="400">
        <f t="shared" si="636"/>
        <v>0</v>
      </c>
      <c r="FU379" s="400">
        <f t="shared" si="637"/>
        <v>1</v>
      </c>
      <c r="FV379" s="400">
        <f t="shared" si="638"/>
        <v>0</v>
      </c>
      <c r="FW379" s="402">
        <f t="shared" si="639"/>
        <v>0</v>
      </c>
      <c r="FX379" s="222">
        <f t="shared" si="640"/>
        <v>0</v>
      </c>
      <c r="FY379" s="222">
        <f t="shared" si="641"/>
        <v>44.052061550255736</v>
      </c>
      <c r="FZ379" s="222">
        <f t="shared" si="642"/>
        <v>45.390183573161089</v>
      </c>
      <c r="GA379" s="221">
        <f t="shared" si="643"/>
        <v>0</v>
      </c>
      <c r="GB379" s="222">
        <f t="shared" si="644"/>
        <v>82.808499754391292</v>
      </c>
      <c r="GC379" s="222">
        <f t="shared" si="645"/>
        <v>0</v>
      </c>
      <c r="GD379" s="222">
        <f t="shared" si="646"/>
        <v>0</v>
      </c>
      <c r="GE379" s="222">
        <f t="shared" si="647"/>
        <v>0</v>
      </c>
      <c r="GF379" s="222">
        <f t="shared" si="648"/>
        <v>0</v>
      </c>
      <c r="GG379" s="398">
        <f t="shared" si="649"/>
        <v>0</v>
      </c>
      <c r="GH379" s="399">
        <f t="shared" si="650"/>
        <v>0</v>
      </c>
      <c r="GI379" s="398" t="str">
        <f t="shared" si="651"/>
        <v>Mg-Ca</v>
      </c>
      <c r="GJ379" s="398" t="str">
        <f t="shared" si="652"/>
        <v>HCO3</v>
      </c>
    </row>
    <row r="380" spans="1:195" s="69" customFormat="1">
      <c r="A380" s="402">
        <f t="shared" si="653"/>
        <v>375</v>
      </c>
      <c r="B380" s="399" t="s">
        <v>109</v>
      </c>
      <c r="C380" s="106" t="s">
        <v>366</v>
      </c>
      <c r="D380" s="106"/>
      <c r="E380" s="106"/>
      <c r="F380" s="236">
        <v>3505800</v>
      </c>
      <c r="G380" s="236">
        <v>5663810</v>
      </c>
      <c r="H380" s="410">
        <f t="shared" si="576"/>
        <v>505723.25000000006</v>
      </c>
      <c r="I380" s="102">
        <f t="shared" si="577"/>
        <v>5661984.2659999998</v>
      </c>
      <c r="J380" s="377">
        <v>328</v>
      </c>
      <c r="K380" s="377" t="s">
        <v>1355</v>
      </c>
      <c r="L380" s="377">
        <v>116</v>
      </c>
      <c r="M380" s="377">
        <v>110</v>
      </c>
      <c r="N380" s="400">
        <v>115</v>
      </c>
      <c r="O380" s="377"/>
      <c r="P380" s="377"/>
      <c r="Q380" s="399" t="s">
        <v>2845</v>
      </c>
      <c r="R380" s="64" t="s">
        <v>2898</v>
      </c>
      <c r="S380" s="64" t="s">
        <v>2663</v>
      </c>
      <c r="T380" s="499" t="str">
        <f t="shared" si="578"/>
        <v>-</v>
      </c>
      <c r="U380" s="499" t="str">
        <f t="shared" si="579"/>
        <v>M</v>
      </c>
      <c r="V380" s="499" t="str">
        <f t="shared" si="580"/>
        <v>-</v>
      </c>
      <c r="W380" s="499" t="str">
        <f t="shared" si="496"/>
        <v>A</v>
      </c>
      <c r="X380" s="529" t="str">
        <f t="shared" si="655"/>
        <v>Ca-Mg</v>
      </c>
      <c r="Y380" s="530" t="str">
        <f t="shared" si="654"/>
        <v>HCO3</v>
      </c>
      <c r="Z380" s="60" t="s">
        <v>1755</v>
      </c>
      <c r="AA380" s="84">
        <v>34149</v>
      </c>
      <c r="AB380" s="405">
        <v>1</v>
      </c>
      <c r="AC380" s="2" t="s">
        <v>375</v>
      </c>
      <c r="AD380" s="108" t="s">
        <v>3044</v>
      </c>
      <c r="AE380" s="86" t="s">
        <v>3045</v>
      </c>
      <c r="AF380" s="379">
        <v>12.6</v>
      </c>
      <c r="AG380" s="377">
        <v>1380</v>
      </c>
      <c r="AH380" s="96">
        <v>5.7</v>
      </c>
      <c r="AI380" s="379">
        <v>378</v>
      </c>
      <c r="AJ380" s="377"/>
      <c r="AK380" s="377"/>
      <c r="AL380" s="377"/>
      <c r="AM380" s="379">
        <v>0.16</v>
      </c>
      <c r="AN380" s="531"/>
      <c r="AO380" s="106"/>
      <c r="AP380" s="378"/>
      <c r="AQ380" s="531"/>
      <c r="AR380" s="532">
        <v>1300</v>
      </c>
      <c r="AS380" s="507">
        <f t="shared" si="583"/>
        <v>1299.8829999999998</v>
      </c>
      <c r="AT380" s="510">
        <f t="shared" si="584"/>
        <v>0.81327311939509428</v>
      </c>
      <c r="AU380" s="531">
        <v>10.199999999999999</v>
      </c>
      <c r="AV380" s="531">
        <v>78.8</v>
      </c>
      <c r="AW380" s="76">
        <v>195</v>
      </c>
      <c r="AX380" s="106">
        <v>6.83</v>
      </c>
      <c r="AY380" s="531">
        <v>11</v>
      </c>
      <c r="AZ380" s="107">
        <v>991</v>
      </c>
      <c r="BA380" s="531"/>
      <c r="BB380" s="531">
        <v>2.0299999999999998</v>
      </c>
      <c r="BC380" s="531"/>
      <c r="BD380" s="531"/>
      <c r="BE380" s="108">
        <v>4.04</v>
      </c>
      <c r="BF380" s="108">
        <v>0.46300000000000002</v>
      </c>
      <c r="BG380" s="531"/>
      <c r="BH380" s="531"/>
      <c r="BI380" s="531"/>
      <c r="BJ380" s="531">
        <v>0.52</v>
      </c>
      <c r="BK380" s="531"/>
      <c r="BL380" s="106"/>
      <c r="BM380" s="531"/>
      <c r="BN380" s="107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4"/>
      <c r="CE380" s="114"/>
      <c r="CF380" s="247"/>
      <c r="CG380" s="114"/>
      <c r="CH380" s="114"/>
      <c r="CI380" s="114"/>
      <c r="CJ380" s="114"/>
      <c r="CK380" s="114"/>
      <c r="CL380" s="137"/>
      <c r="CM380" s="114"/>
      <c r="CN380" s="147">
        <v>3630</v>
      </c>
      <c r="CO380" s="149"/>
      <c r="CP380" s="399"/>
      <c r="CQ380" s="172"/>
      <c r="CR380" s="399"/>
      <c r="CS380" s="399"/>
      <c r="CT380" s="399"/>
      <c r="CU380" s="399"/>
      <c r="CV380" s="399"/>
      <c r="CW380" s="399"/>
      <c r="CX380" s="399"/>
      <c r="CY380" s="399"/>
      <c r="CZ380" s="399"/>
      <c r="DA380" s="172"/>
      <c r="DB380" s="241"/>
      <c r="DC380" s="241"/>
      <c r="DD380" s="241"/>
      <c r="DE380" s="241"/>
      <c r="DF380" s="241"/>
      <c r="DG380" s="241"/>
      <c r="DH380" s="241"/>
      <c r="DI380" s="241"/>
      <c r="DJ380" s="241"/>
      <c r="DK380" s="244"/>
      <c r="DL380" s="244"/>
      <c r="DM380" s="244"/>
      <c r="DN380" s="241"/>
      <c r="DO380" s="241"/>
      <c r="DP380" s="241"/>
      <c r="DQ380" s="241"/>
      <c r="DR380" s="241"/>
      <c r="DS380" s="472"/>
      <c r="DT380" s="402">
        <f t="shared" si="585"/>
        <v>1</v>
      </c>
      <c r="DU380" s="100">
        <f t="shared" si="586"/>
        <v>0</v>
      </c>
      <c r="DV380" s="100">
        <f t="shared" si="587"/>
        <v>0</v>
      </c>
      <c r="DW380" s="100">
        <f t="shared" si="588"/>
        <v>1</v>
      </c>
      <c r="DX380" s="100">
        <f t="shared" si="589"/>
        <v>0</v>
      </c>
      <c r="DY380" s="229">
        <f t="shared" si="590"/>
        <v>0</v>
      </c>
      <c r="DZ380" s="100">
        <f t="shared" si="591"/>
        <v>1</v>
      </c>
      <c r="EA380" s="400">
        <f t="shared" si="592"/>
        <v>0</v>
      </c>
      <c r="EB380" s="402">
        <f t="shared" si="593"/>
        <v>0</v>
      </c>
      <c r="EC380" s="19">
        <f t="shared" si="594"/>
        <v>0</v>
      </c>
      <c r="ED380" s="19">
        <f t="shared" si="595"/>
        <v>1</v>
      </c>
      <c r="EE380" s="19">
        <f t="shared" si="596"/>
        <v>0</v>
      </c>
      <c r="EF380" s="402">
        <f t="shared" si="597"/>
        <v>0</v>
      </c>
      <c r="EG380" s="400">
        <f t="shared" si="598"/>
        <v>0</v>
      </c>
      <c r="EH380" s="400">
        <f t="shared" si="599"/>
        <v>1</v>
      </c>
      <c r="EI380" s="402">
        <f t="shared" si="600"/>
        <v>0</v>
      </c>
      <c r="EJ380" s="229">
        <f t="shared" si="601"/>
        <v>3</v>
      </c>
      <c r="EK380" s="398">
        <f t="shared" si="602"/>
        <v>10.199999999999999</v>
      </c>
      <c r="EL380" s="398">
        <f t="shared" si="603"/>
        <v>2.0299999999999998</v>
      </c>
      <c r="EM380" s="398">
        <f t="shared" si="604"/>
        <v>78.8</v>
      </c>
      <c r="EN380" s="398">
        <f t="shared" si="605"/>
        <v>195</v>
      </c>
      <c r="EO380" s="398">
        <f t="shared" si="606"/>
        <v>0.46300000000000002</v>
      </c>
      <c r="EP380" s="398">
        <f t="shared" si="607"/>
        <v>4.04</v>
      </c>
      <c r="EQ380" s="398">
        <f t="shared" si="608"/>
        <v>991</v>
      </c>
      <c r="ER380" s="398" t="str">
        <f t="shared" si="609"/>
        <v/>
      </c>
      <c r="ES380" s="398">
        <f t="shared" si="610"/>
        <v>0.52</v>
      </c>
      <c r="ET380" s="398">
        <f t="shared" si="611"/>
        <v>11</v>
      </c>
      <c r="EU380" s="172">
        <f t="shared" si="612"/>
        <v>6.83</v>
      </c>
      <c r="EV380" s="57">
        <f t="shared" si="613"/>
        <v>0.44367502109631224</v>
      </c>
      <c r="EW380" s="57">
        <f t="shared" si="614"/>
        <v>5.191815856777493E-2</v>
      </c>
      <c r="EX380" s="57">
        <f t="shared" si="615"/>
        <v>6.4842624974285128</v>
      </c>
      <c r="EY380" s="57">
        <f t="shared" si="616"/>
        <v>9.7310245022206683</v>
      </c>
      <c r="EZ380" s="57">
        <f t="shared" si="617"/>
        <v>1.6883945665056067E-2</v>
      </c>
      <c r="FA380" s="57">
        <f t="shared" si="618"/>
        <v>0.21702927746441042</v>
      </c>
      <c r="FB380" s="57">
        <f t="shared" si="619"/>
        <v>16.241348736665625</v>
      </c>
      <c r="FC380" s="57" t="str">
        <f t="shared" si="620"/>
        <v/>
      </c>
      <c r="FD380" s="57">
        <f t="shared" si="621"/>
        <v>8.3864339753793645E-3</v>
      </c>
      <c r="FE380" s="57">
        <f t="shared" si="622"/>
        <v>0.22901732828384824</v>
      </c>
      <c r="FF380" s="56">
        <f t="shared" si="623"/>
        <v>0.19264942317998474</v>
      </c>
      <c r="FG380" s="59">
        <f t="shared" si="624"/>
        <v>2.6183560375091548</v>
      </c>
      <c r="FH380" s="59">
        <f t="shared" si="625"/>
        <v>0.30639593729298875</v>
      </c>
      <c r="FI380" s="59">
        <f t="shared" si="626"/>
        <v>38.266990593663728</v>
      </c>
      <c r="FJ380" s="59">
        <f t="shared" si="627"/>
        <v>57.427814379949062</v>
      </c>
      <c r="FK380" s="59">
        <f t="shared" si="628"/>
        <v>9.9640905994298548E-2</v>
      </c>
      <c r="FL380" s="59">
        <f t="shared" si="629"/>
        <v>1.2808021455907739</v>
      </c>
      <c r="FM380" s="59">
        <f t="shared" si="630"/>
        <v>97.420413787343222</v>
      </c>
      <c r="FN380" s="59" t="str">
        <f t="shared" si="631"/>
        <v/>
      </c>
      <c r="FO380" s="59">
        <f t="shared" si="632"/>
        <v>5.0304311626364652E-2</v>
      </c>
      <c r="FP380" s="59">
        <f t="shared" si="633"/>
        <v>1.3737136765936346</v>
      </c>
      <c r="FQ380" s="66">
        <f t="shared" si="634"/>
        <v>1.1555682244367718</v>
      </c>
      <c r="FR380" s="331">
        <f t="shared" si="497"/>
        <v>0.81327311939509428</v>
      </c>
      <c r="FS380" s="331">
        <f t="shared" si="635"/>
        <v>0.81327311939509428</v>
      </c>
      <c r="FT380" s="400">
        <f t="shared" si="636"/>
        <v>0</v>
      </c>
      <c r="FU380" s="400">
        <f t="shared" si="637"/>
        <v>1</v>
      </c>
      <c r="FV380" s="400">
        <f t="shared" si="638"/>
        <v>0</v>
      </c>
      <c r="FW380" s="402">
        <f t="shared" si="639"/>
        <v>0</v>
      </c>
      <c r="FX380" s="222">
        <f t="shared" si="640"/>
        <v>0</v>
      </c>
      <c r="FY380" s="222">
        <f t="shared" si="641"/>
        <v>57.427814379949062</v>
      </c>
      <c r="FZ380" s="222">
        <f t="shared" si="642"/>
        <v>38.266990593663728</v>
      </c>
      <c r="GA380" s="221">
        <f t="shared" si="643"/>
        <v>0</v>
      </c>
      <c r="GB380" s="222">
        <f t="shared" si="644"/>
        <v>97.420413787343222</v>
      </c>
      <c r="GC380" s="222">
        <f t="shared" si="645"/>
        <v>0</v>
      </c>
      <c r="GD380" s="222">
        <f t="shared" si="646"/>
        <v>0</v>
      </c>
      <c r="GE380" s="222">
        <f t="shared" si="647"/>
        <v>0</v>
      </c>
      <c r="GF380" s="222">
        <f t="shared" si="648"/>
        <v>0</v>
      </c>
      <c r="GG380" s="398">
        <f t="shared" si="649"/>
        <v>0</v>
      </c>
      <c r="GH380" s="399">
        <f t="shared" si="650"/>
        <v>0</v>
      </c>
      <c r="GI380" s="398" t="str">
        <f t="shared" si="651"/>
        <v>Ca-Mg</v>
      </c>
      <c r="GJ380" s="398" t="str">
        <f t="shared" si="652"/>
        <v>HCO3</v>
      </c>
      <c r="GK380" s="398"/>
      <c r="GL380" s="398"/>
      <c r="GM380" s="398"/>
    </row>
    <row r="381" spans="1:195">
      <c r="A381" s="402">
        <f t="shared" si="653"/>
        <v>376</v>
      </c>
      <c r="B381" s="170" t="s">
        <v>109</v>
      </c>
      <c r="C381" s="165" t="s">
        <v>374</v>
      </c>
      <c r="D381" s="2"/>
      <c r="E381" s="2"/>
      <c r="F381" s="400">
        <v>3505250</v>
      </c>
      <c r="G381" s="400">
        <v>5664610</v>
      </c>
      <c r="H381" s="409">
        <f t="shared" si="576"/>
        <v>505173.47000000003</v>
      </c>
      <c r="I381" s="405">
        <f t="shared" si="577"/>
        <v>5662783.9460000005</v>
      </c>
      <c r="J381" s="400">
        <v>304.35000000000002</v>
      </c>
      <c r="K381" s="400" t="s">
        <v>1357</v>
      </c>
      <c r="L381" s="129">
        <v>2.4500000000000002</v>
      </c>
      <c r="Q381" s="67" t="s">
        <v>2846</v>
      </c>
      <c r="R381" s="399" t="s">
        <v>1507</v>
      </c>
      <c r="S381" s="399" t="s">
        <v>1345</v>
      </c>
      <c r="T381" s="499" t="str">
        <f t="shared" si="578"/>
        <v>-</v>
      </c>
      <c r="U381" s="499" t="str">
        <f t="shared" si="579"/>
        <v>-</v>
      </c>
      <c r="V381" s="499" t="str">
        <f t="shared" si="580"/>
        <v>-</v>
      </c>
      <c r="W381" s="499" t="str">
        <f t="shared" si="496"/>
        <v>A</v>
      </c>
      <c r="X381" s="529" t="str">
        <f t="shared" si="655"/>
        <v>Ca-Mg</v>
      </c>
      <c r="Y381" s="530" t="str">
        <f t="shared" si="654"/>
        <v>HCO3</v>
      </c>
      <c r="Z381" s="60" t="s">
        <v>1610</v>
      </c>
      <c r="AA381" s="51">
        <v>14950</v>
      </c>
      <c r="AB381" s="100">
        <v>1</v>
      </c>
      <c r="AC381" s="2" t="s">
        <v>412</v>
      </c>
      <c r="AD381" s="2" t="s">
        <v>1782</v>
      </c>
      <c r="AE381" s="61" t="s">
        <v>2732</v>
      </c>
      <c r="AF381" s="391">
        <v>9.9</v>
      </c>
      <c r="AM381" s="391">
        <v>0.41</v>
      </c>
      <c r="AR381" s="384">
        <v>908</v>
      </c>
      <c r="AS381" s="507">
        <f t="shared" si="583"/>
        <v>887.67400000000009</v>
      </c>
      <c r="AT381" s="509">
        <f t="shared" si="584"/>
        <v>1.9226543356453043</v>
      </c>
      <c r="AU381" s="398">
        <v>13.51</v>
      </c>
      <c r="AV381" s="398">
        <v>59.41</v>
      </c>
      <c r="AW381" s="399">
        <v>113.8</v>
      </c>
      <c r="AX381" s="398">
        <v>10.18</v>
      </c>
      <c r="AY381" s="398">
        <v>25.6</v>
      </c>
      <c r="AZ381" s="172">
        <v>636.4</v>
      </c>
      <c r="BB381" s="57">
        <v>2.6379999999999999</v>
      </c>
      <c r="BE381" s="57">
        <v>7.7489999999999997</v>
      </c>
      <c r="BF381" s="398">
        <v>1.427</v>
      </c>
      <c r="BM381" s="398">
        <v>16.96</v>
      </c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49"/>
      <c r="CG381" s="138"/>
      <c r="CH381" s="138"/>
      <c r="CI381" s="138"/>
      <c r="CJ381" s="138"/>
      <c r="CK381" s="138"/>
      <c r="CL381" s="139"/>
      <c r="CM381" s="138"/>
      <c r="CN381" s="138">
        <v>1309</v>
      </c>
      <c r="CO381" s="149"/>
      <c r="DB381" s="241"/>
      <c r="DC381" s="241"/>
      <c r="DD381" s="241"/>
      <c r="DE381" s="241"/>
      <c r="DF381" s="241"/>
      <c r="DG381" s="241"/>
      <c r="DH381" s="241">
        <v>-15.8</v>
      </c>
      <c r="DI381" s="244"/>
      <c r="DJ381" s="244"/>
      <c r="DK381" s="244"/>
      <c r="DL381" s="244"/>
      <c r="DM381" s="244"/>
      <c r="DN381" s="244"/>
      <c r="DO381" s="244"/>
      <c r="DP381" s="244"/>
      <c r="DQ381" s="244"/>
      <c r="DR381" s="244"/>
      <c r="DS381" s="472"/>
      <c r="DT381" s="402">
        <f t="shared" si="585"/>
        <v>1</v>
      </c>
      <c r="DU381" s="100">
        <f t="shared" si="586"/>
        <v>1</v>
      </c>
      <c r="DV381" s="100">
        <f t="shared" si="587"/>
        <v>0</v>
      </c>
      <c r="DW381" s="100">
        <f t="shared" si="588"/>
        <v>0</v>
      </c>
      <c r="DX381" s="100">
        <f t="shared" si="589"/>
        <v>0</v>
      </c>
      <c r="DY381" s="229">
        <f t="shared" si="590"/>
        <v>0</v>
      </c>
      <c r="DZ381" s="100">
        <f t="shared" si="591"/>
        <v>1</v>
      </c>
      <c r="EA381" s="400">
        <f t="shared" si="592"/>
        <v>0</v>
      </c>
      <c r="EB381" s="402">
        <f t="shared" si="593"/>
        <v>0</v>
      </c>
      <c r="EC381" s="19">
        <f t="shared" si="594"/>
        <v>1</v>
      </c>
      <c r="ED381" s="19">
        <f t="shared" si="595"/>
        <v>0</v>
      </c>
      <c r="EE381" s="19">
        <f t="shared" si="596"/>
        <v>0</v>
      </c>
      <c r="EF381" s="402">
        <f t="shared" si="597"/>
        <v>0</v>
      </c>
      <c r="EG381" s="400">
        <f t="shared" si="598"/>
        <v>0</v>
      </c>
      <c r="EH381" s="400">
        <f t="shared" si="599"/>
        <v>1</v>
      </c>
      <c r="EI381" s="402">
        <f t="shared" si="600"/>
        <v>0</v>
      </c>
      <c r="EJ381" s="229">
        <f t="shared" si="601"/>
        <v>1</v>
      </c>
      <c r="EK381" s="398">
        <f t="shared" si="602"/>
        <v>13.51</v>
      </c>
      <c r="EL381" s="398">
        <f t="shared" si="603"/>
        <v>2.6379999999999999</v>
      </c>
      <c r="EM381" s="398">
        <f t="shared" si="604"/>
        <v>59.41</v>
      </c>
      <c r="EN381" s="398">
        <f t="shared" si="605"/>
        <v>113.8</v>
      </c>
      <c r="EO381" s="398">
        <f t="shared" si="606"/>
        <v>1.427</v>
      </c>
      <c r="EP381" s="398">
        <f t="shared" si="607"/>
        <v>7.7489999999999997</v>
      </c>
      <c r="EQ381" s="398">
        <f t="shared" si="608"/>
        <v>636.4</v>
      </c>
      <c r="ER381" s="398" t="str">
        <f t="shared" si="609"/>
        <v/>
      </c>
      <c r="ES381" s="398" t="str">
        <f t="shared" si="610"/>
        <v/>
      </c>
      <c r="ET381" s="398">
        <f t="shared" si="611"/>
        <v>25.6</v>
      </c>
      <c r="EU381" s="172">
        <f t="shared" si="612"/>
        <v>10.18</v>
      </c>
      <c r="EV381" s="57">
        <f t="shared" si="613"/>
        <v>0.58765191519717441</v>
      </c>
      <c r="EW381" s="57">
        <f t="shared" si="614"/>
        <v>6.7468030690537084E-2</v>
      </c>
      <c r="EX381" s="57">
        <f t="shared" si="615"/>
        <v>4.8887060275663448</v>
      </c>
      <c r="EY381" s="57">
        <f t="shared" si="616"/>
        <v>5.6789260941164725</v>
      </c>
      <c r="EZ381" s="57">
        <f t="shared" si="617"/>
        <v>5.2037560397483813E-2</v>
      </c>
      <c r="FA381" s="57">
        <f t="shared" si="618"/>
        <v>0.4162771958098308</v>
      </c>
      <c r="FB381" s="57">
        <f t="shared" si="619"/>
        <v>10.429863103949549</v>
      </c>
      <c r="FC381" s="57" t="str">
        <f t="shared" si="620"/>
        <v/>
      </c>
      <c r="FD381" s="57" t="str">
        <f t="shared" si="621"/>
        <v/>
      </c>
      <c r="FE381" s="57">
        <f t="shared" si="622"/>
        <v>0.53298578218786508</v>
      </c>
      <c r="FF381" s="56">
        <f t="shared" si="623"/>
        <v>0.28714072151863024</v>
      </c>
      <c r="FG381" s="59">
        <f t="shared" si="624"/>
        <v>5.0265037746767494</v>
      </c>
      <c r="FH381" s="59">
        <f t="shared" si="625"/>
        <v>0.57709045468218023</v>
      </c>
      <c r="FI381" s="59">
        <f t="shared" si="626"/>
        <v>41.815739326914667</v>
      </c>
      <c r="FJ381" s="59">
        <f t="shared" si="627"/>
        <v>48.574917753154949</v>
      </c>
      <c r="FK381" s="59">
        <f t="shared" si="628"/>
        <v>0.44510532000080066</v>
      </c>
      <c r="FL381" s="59">
        <f t="shared" si="629"/>
        <v>3.5606433705706526</v>
      </c>
      <c r="FM381" s="59">
        <f t="shared" si="630"/>
        <v>92.709979899462596</v>
      </c>
      <c r="FN381" s="59" t="str">
        <f t="shared" si="631"/>
        <v/>
      </c>
      <c r="FO381" s="59" t="str">
        <f t="shared" si="632"/>
        <v/>
      </c>
      <c r="FP381" s="59">
        <f t="shared" si="633"/>
        <v>4.737655773700876</v>
      </c>
      <c r="FQ381" s="66">
        <f t="shared" si="634"/>
        <v>2.5523643268365341</v>
      </c>
      <c r="FR381" s="331">
        <f t="shared" si="497"/>
        <v>1.9226543356453043</v>
      </c>
      <c r="FS381" s="331">
        <f t="shared" si="635"/>
        <v>1.9226543356453043</v>
      </c>
      <c r="FT381" s="400">
        <f t="shared" si="636"/>
        <v>0</v>
      </c>
      <c r="FU381" s="400">
        <f t="shared" si="637"/>
        <v>1</v>
      </c>
      <c r="FV381" s="400">
        <f t="shared" si="638"/>
        <v>0</v>
      </c>
      <c r="FW381" s="402">
        <f t="shared" si="639"/>
        <v>0</v>
      </c>
      <c r="FX381" s="222">
        <f t="shared" si="640"/>
        <v>0</v>
      </c>
      <c r="FY381" s="222">
        <f t="shared" si="641"/>
        <v>48.574917753154949</v>
      </c>
      <c r="FZ381" s="222">
        <f t="shared" si="642"/>
        <v>41.815739326914667</v>
      </c>
      <c r="GA381" s="221">
        <f t="shared" si="643"/>
        <v>0</v>
      </c>
      <c r="GB381" s="222">
        <f t="shared" si="644"/>
        <v>92.709979899462596</v>
      </c>
      <c r="GC381" s="222">
        <f t="shared" si="645"/>
        <v>0</v>
      </c>
      <c r="GD381" s="222">
        <f t="shared" si="646"/>
        <v>0</v>
      </c>
      <c r="GE381" s="222">
        <f t="shared" si="647"/>
        <v>0</v>
      </c>
      <c r="GF381" s="222">
        <f t="shared" si="648"/>
        <v>0</v>
      </c>
      <c r="GG381" s="398">
        <f t="shared" si="649"/>
        <v>0</v>
      </c>
      <c r="GH381" s="399">
        <f t="shared" si="650"/>
        <v>0</v>
      </c>
      <c r="GI381" s="398" t="str">
        <f t="shared" si="651"/>
        <v>Ca-Mg</v>
      </c>
      <c r="GJ381" s="398" t="str">
        <f t="shared" si="652"/>
        <v>HCO3</v>
      </c>
    </row>
    <row r="382" spans="1:195">
      <c r="A382" s="402">
        <f t="shared" si="653"/>
        <v>377</v>
      </c>
      <c r="B382" s="170" t="s">
        <v>109</v>
      </c>
      <c r="C382" s="165" t="s">
        <v>374</v>
      </c>
      <c r="D382" s="165"/>
      <c r="E382" s="165"/>
      <c r="F382" s="408">
        <v>3505250</v>
      </c>
      <c r="G382" s="408">
        <v>5664610</v>
      </c>
      <c r="H382" s="409">
        <f t="shared" si="576"/>
        <v>505173.47000000003</v>
      </c>
      <c r="I382" s="405">
        <f t="shared" si="577"/>
        <v>5662783.9460000005</v>
      </c>
      <c r="J382" s="408">
        <v>304.60000000000002</v>
      </c>
      <c r="K382" s="392" t="s">
        <v>1357</v>
      </c>
      <c r="L382" s="171">
        <v>2.4500000000000002</v>
      </c>
      <c r="M382" s="171"/>
      <c r="O382" s="171"/>
      <c r="P382" s="171"/>
      <c r="Q382" s="67" t="s">
        <v>2846</v>
      </c>
      <c r="R382" s="399" t="s">
        <v>1507</v>
      </c>
      <c r="S382" s="399" t="s">
        <v>1345</v>
      </c>
      <c r="T382" s="499" t="str">
        <f t="shared" si="578"/>
        <v>-</v>
      </c>
      <c r="U382" s="499" t="str">
        <f t="shared" si="579"/>
        <v>-</v>
      </c>
      <c r="V382" s="499" t="str">
        <f t="shared" si="580"/>
        <v>-</v>
      </c>
      <c r="W382" s="499" t="str">
        <f t="shared" si="496"/>
        <v>A</v>
      </c>
      <c r="X382" s="529" t="str">
        <f t="shared" si="655"/>
        <v>Ca-Mg</v>
      </c>
      <c r="Y382" s="530" t="str">
        <f t="shared" si="654"/>
        <v>HCO3</v>
      </c>
      <c r="Z382" s="60" t="s">
        <v>1610</v>
      </c>
      <c r="AA382" s="177">
        <v>24393</v>
      </c>
      <c r="AB382" s="176">
        <v>2</v>
      </c>
      <c r="AC382" s="170" t="s">
        <v>530</v>
      </c>
      <c r="AD382" s="170" t="s">
        <v>1781</v>
      </c>
      <c r="AE382" s="188" t="s">
        <v>2700</v>
      </c>
      <c r="AF382" s="392">
        <v>9.1999999999999993</v>
      </c>
      <c r="AG382" s="408"/>
      <c r="AH382" s="408"/>
      <c r="AI382" s="392"/>
      <c r="AJ382" s="408"/>
      <c r="AK382" s="408"/>
      <c r="AL382" s="408"/>
      <c r="AM382" s="392">
        <v>0.38</v>
      </c>
      <c r="AN382" s="168"/>
      <c r="AO382" s="165"/>
      <c r="AP382" s="171"/>
      <c r="AQ382" s="168"/>
      <c r="AR382" s="168">
        <v>2230</v>
      </c>
      <c r="AS382" s="507">
        <f t="shared" ref="AS382:AS407" si="656">SUM(AU382:BN382)+SUM(BO382:CL382)/1000</f>
        <v>896.34000000000015</v>
      </c>
      <c r="AT382" s="509">
        <f t="shared" ref="AT382:AT407" si="657">FR382</f>
        <v>0.49146729092144337</v>
      </c>
      <c r="AU382" s="168">
        <v>9.85</v>
      </c>
      <c r="AV382" s="168">
        <v>59.13</v>
      </c>
      <c r="AW382" s="165">
        <v>115.7</v>
      </c>
      <c r="AX382" s="168">
        <v>6.36</v>
      </c>
      <c r="AY382" s="168">
        <v>27.9</v>
      </c>
      <c r="AZ382" s="187">
        <v>651</v>
      </c>
      <c r="BA382" s="168"/>
      <c r="BB382" s="168">
        <v>2.08</v>
      </c>
      <c r="BC382" s="168">
        <v>0.24</v>
      </c>
      <c r="BD382" s="168">
        <v>0.38</v>
      </c>
      <c r="BE382" s="168">
        <v>7.57</v>
      </c>
      <c r="BF382" s="168">
        <v>0.4</v>
      </c>
      <c r="BG382" s="168"/>
      <c r="BH382" s="168"/>
      <c r="BI382" s="168"/>
      <c r="BJ382" s="168"/>
      <c r="BK382" s="168"/>
      <c r="BL382" s="165"/>
      <c r="BM382" s="168">
        <v>15.73</v>
      </c>
      <c r="BN382" s="167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  <c r="CB382" s="168"/>
      <c r="CC382" s="168"/>
      <c r="CD382" s="168"/>
      <c r="CE382" s="168"/>
      <c r="CF382" s="165"/>
      <c r="CG382" s="168"/>
      <c r="CH382" s="168"/>
      <c r="CI382" s="168"/>
      <c r="CJ382" s="168"/>
      <c r="CK382" s="168"/>
      <c r="CL382" s="167"/>
      <c r="CM382" s="168"/>
      <c r="CN382" s="180">
        <v>1334</v>
      </c>
      <c r="CO382" s="165"/>
      <c r="CP382" s="168"/>
      <c r="CQ382" s="167"/>
      <c r="CR382" s="168"/>
      <c r="CS382" s="168"/>
      <c r="CT382" s="168"/>
      <c r="CU382" s="168"/>
      <c r="CV382" s="168"/>
      <c r="CW382" s="168"/>
      <c r="CX382" s="168"/>
      <c r="CY382" s="168"/>
      <c r="CZ382" s="168"/>
      <c r="DA382" s="167"/>
      <c r="DB382" s="182"/>
      <c r="DC382" s="182"/>
      <c r="DD382" s="182"/>
      <c r="DE382" s="182"/>
      <c r="DF382" s="182"/>
      <c r="DG382" s="182"/>
      <c r="DH382" s="182"/>
      <c r="DI382" s="180"/>
      <c r="DJ382" s="180"/>
      <c r="DK382" s="180"/>
      <c r="DL382" s="180"/>
      <c r="DM382" s="180"/>
      <c r="DN382" s="180"/>
      <c r="DO382" s="180"/>
      <c r="DP382" s="180"/>
      <c r="DQ382" s="180"/>
      <c r="DR382" s="180"/>
      <c r="DS382" s="181"/>
      <c r="DT382" s="402">
        <f t="shared" si="585"/>
        <v>0</v>
      </c>
      <c r="DU382" s="100">
        <f t="shared" si="586"/>
        <v>1</v>
      </c>
      <c r="DV382" s="100">
        <f t="shared" si="587"/>
        <v>0</v>
      </c>
      <c r="DW382" s="100">
        <f t="shared" si="588"/>
        <v>0</v>
      </c>
      <c r="DX382" s="100">
        <f t="shared" si="589"/>
        <v>0</v>
      </c>
      <c r="DY382" s="229">
        <f t="shared" si="590"/>
        <v>0</v>
      </c>
      <c r="DZ382" s="100">
        <f t="shared" si="591"/>
        <v>1</v>
      </c>
      <c r="EA382" s="400">
        <f t="shared" si="592"/>
        <v>0</v>
      </c>
      <c r="EB382" s="402">
        <f t="shared" si="593"/>
        <v>0</v>
      </c>
      <c r="EC382" s="19">
        <f t="shared" si="594"/>
        <v>1</v>
      </c>
      <c r="ED382" s="19">
        <f t="shared" si="595"/>
        <v>0</v>
      </c>
      <c r="EE382" s="19">
        <f t="shared" si="596"/>
        <v>0</v>
      </c>
      <c r="EF382" s="402">
        <f t="shared" si="597"/>
        <v>0</v>
      </c>
      <c r="EG382" s="400">
        <f t="shared" si="598"/>
        <v>0</v>
      </c>
      <c r="EH382" s="400">
        <f t="shared" si="599"/>
        <v>1</v>
      </c>
      <c r="EI382" s="402">
        <f t="shared" si="600"/>
        <v>0</v>
      </c>
      <c r="EJ382" s="229">
        <f t="shared" si="601"/>
        <v>1</v>
      </c>
      <c r="EK382" s="398">
        <f t="shared" si="602"/>
        <v>9.85</v>
      </c>
      <c r="EL382" s="398">
        <f t="shared" si="603"/>
        <v>2.08</v>
      </c>
      <c r="EM382" s="398">
        <f t="shared" si="604"/>
        <v>59.13</v>
      </c>
      <c r="EN382" s="398">
        <f t="shared" si="605"/>
        <v>115.7</v>
      </c>
      <c r="EO382" s="398">
        <f t="shared" si="606"/>
        <v>0.4</v>
      </c>
      <c r="EP382" s="398">
        <f t="shared" si="607"/>
        <v>7.57</v>
      </c>
      <c r="EQ382" s="398">
        <f t="shared" si="608"/>
        <v>651</v>
      </c>
      <c r="ER382" s="398" t="str">
        <f t="shared" si="609"/>
        <v/>
      </c>
      <c r="ES382" s="398" t="str">
        <f t="shared" si="610"/>
        <v/>
      </c>
      <c r="ET382" s="398">
        <f t="shared" si="611"/>
        <v>27.9</v>
      </c>
      <c r="EU382" s="172">
        <f t="shared" si="612"/>
        <v>6.36</v>
      </c>
      <c r="EV382" s="57">
        <f t="shared" si="613"/>
        <v>0.42845087821555644</v>
      </c>
      <c r="EW382" s="57">
        <f t="shared" si="614"/>
        <v>5.3196930946291562E-2</v>
      </c>
      <c r="EX382" s="57">
        <f t="shared" si="615"/>
        <v>4.8656655009257364</v>
      </c>
      <c r="EY382" s="57">
        <f t="shared" si="616"/>
        <v>5.7737412046509302</v>
      </c>
      <c r="EZ382" s="57">
        <f t="shared" si="617"/>
        <v>1.458656212963807E-2</v>
      </c>
      <c r="FA382" s="57">
        <f t="shared" si="618"/>
        <v>0.40666129465484829</v>
      </c>
      <c r="FB382" s="57">
        <f t="shared" si="619"/>
        <v>10.66914029018095</v>
      </c>
      <c r="FC382" s="57" t="str">
        <f t="shared" si="620"/>
        <v/>
      </c>
      <c r="FD382" s="57" t="str">
        <f t="shared" si="621"/>
        <v/>
      </c>
      <c r="FE382" s="57">
        <f t="shared" si="622"/>
        <v>0.58087122355630594</v>
      </c>
      <c r="FF382" s="56">
        <f t="shared" si="623"/>
        <v>0.17939243505486135</v>
      </c>
      <c r="FG382" s="59">
        <f t="shared" si="624"/>
        <v>3.7120053211621298</v>
      </c>
      <c r="FH382" s="59">
        <f t="shared" si="625"/>
        <v>0.46088665184805983</v>
      </c>
      <c r="FI382" s="59">
        <f t="shared" si="626"/>
        <v>42.155068757601043</v>
      </c>
      <c r="FJ382" s="59">
        <f t="shared" si="627"/>
        <v>50.022439360935643</v>
      </c>
      <c r="FK382" s="59">
        <f t="shared" si="628"/>
        <v>0.12637480513095742</v>
      </c>
      <c r="FL382" s="59">
        <f t="shared" si="629"/>
        <v>3.5232251033221682</v>
      </c>
      <c r="FM382" s="59">
        <f t="shared" si="630"/>
        <v>93.348177542613556</v>
      </c>
      <c r="FN382" s="59" t="str">
        <f t="shared" si="631"/>
        <v/>
      </c>
      <c r="FO382" s="59" t="str">
        <f t="shared" si="632"/>
        <v/>
      </c>
      <c r="FP382" s="59">
        <f t="shared" si="633"/>
        <v>5.08225298675959</v>
      </c>
      <c r="FQ382" s="66">
        <f t="shared" si="634"/>
        <v>1.5695694706268553</v>
      </c>
      <c r="FR382" s="331">
        <f t="shared" si="497"/>
        <v>0.49146729092144337</v>
      </c>
      <c r="FS382" s="331">
        <f t="shared" si="635"/>
        <v>0.49146729092144337</v>
      </c>
      <c r="FT382" s="400">
        <f t="shared" si="636"/>
        <v>0</v>
      </c>
      <c r="FU382" s="400">
        <f t="shared" si="637"/>
        <v>1</v>
      </c>
      <c r="FV382" s="400">
        <f t="shared" si="638"/>
        <v>0</v>
      </c>
      <c r="FW382" s="402">
        <f t="shared" si="639"/>
        <v>0</v>
      </c>
      <c r="FX382" s="222">
        <f t="shared" si="640"/>
        <v>0</v>
      </c>
      <c r="FY382" s="222">
        <f t="shared" si="641"/>
        <v>50.022439360935643</v>
      </c>
      <c r="FZ382" s="222">
        <f t="shared" si="642"/>
        <v>42.155068757601043</v>
      </c>
      <c r="GA382" s="221">
        <f t="shared" si="643"/>
        <v>0</v>
      </c>
      <c r="GB382" s="222">
        <f t="shared" si="644"/>
        <v>93.348177542613556</v>
      </c>
      <c r="GC382" s="222">
        <f t="shared" si="645"/>
        <v>0</v>
      </c>
      <c r="GD382" s="222">
        <f t="shared" si="646"/>
        <v>0</v>
      </c>
      <c r="GE382" s="222">
        <f t="shared" si="647"/>
        <v>0</v>
      </c>
      <c r="GF382" s="222">
        <f t="shared" si="648"/>
        <v>0</v>
      </c>
      <c r="GG382" s="398">
        <f t="shared" si="649"/>
        <v>0</v>
      </c>
      <c r="GH382" s="399">
        <f t="shared" si="650"/>
        <v>0</v>
      </c>
      <c r="GI382" s="398" t="str">
        <f t="shared" si="651"/>
        <v>Ca-Mg</v>
      </c>
      <c r="GJ382" s="398" t="str">
        <f t="shared" si="652"/>
        <v>HCO3</v>
      </c>
    </row>
    <row r="383" spans="1:195">
      <c r="A383" s="402">
        <f t="shared" si="653"/>
        <v>378</v>
      </c>
      <c r="B383" s="170" t="s">
        <v>109</v>
      </c>
      <c r="C383" s="165" t="s">
        <v>374</v>
      </c>
      <c r="D383" s="106"/>
      <c r="E383" s="106"/>
      <c r="F383" s="379">
        <v>3505250</v>
      </c>
      <c r="G383" s="379">
        <v>5664610</v>
      </c>
      <c r="H383" s="409">
        <f t="shared" si="576"/>
        <v>505173.47000000003</v>
      </c>
      <c r="I383" s="405">
        <f t="shared" si="577"/>
        <v>5662783.9460000005</v>
      </c>
      <c r="J383" s="400">
        <v>304.35000000000002</v>
      </c>
      <c r="K383" s="377" t="s">
        <v>1357</v>
      </c>
      <c r="L383" s="377">
        <v>2.4500000000000002</v>
      </c>
      <c r="M383" s="377"/>
      <c r="O383" s="377"/>
      <c r="P383" s="377"/>
      <c r="Q383" s="67" t="s">
        <v>2846</v>
      </c>
      <c r="R383" s="399" t="s">
        <v>1507</v>
      </c>
      <c r="S383" s="399" t="s">
        <v>1345</v>
      </c>
      <c r="T383" s="499" t="str">
        <f t="shared" si="578"/>
        <v>-</v>
      </c>
      <c r="U383" s="499" t="str">
        <f t="shared" si="579"/>
        <v>-</v>
      </c>
      <c r="V383" s="499" t="str">
        <f t="shared" si="580"/>
        <v>-</v>
      </c>
      <c r="W383" s="499" t="str">
        <f t="shared" si="496"/>
        <v>A</v>
      </c>
      <c r="X383" s="529" t="str">
        <f t="shared" si="655"/>
        <v>Ca-Mg</v>
      </c>
      <c r="Y383" s="530" t="str">
        <f t="shared" si="654"/>
        <v>HCO3</v>
      </c>
      <c r="Z383" s="60" t="s">
        <v>1610</v>
      </c>
      <c r="AA383" s="84">
        <v>34142</v>
      </c>
      <c r="AB383" s="405">
        <v>3</v>
      </c>
      <c r="AC383" s="2" t="s">
        <v>375</v>
      </c>
      <c r="AD383" s="108" t="s">
        <v>3046</v>
      </c>
      <c r="AE383" s="107"/>
      <c r="AF383" s="379">
        <v>11.4</v>
      </c>
      <c r="AG383" s="377">
        <v>950</v>
      </c>
      <c r="AH383" s="377">
        <v>5.86</v>
      </c>
      <c r="AI383" s="379">
        <v>405</v>
      </c>
      <c r="AJ383" s="377"/>
      <c r="AK383" s="377"/>
      <c r="AL383" s="377"/>
      <c r="AM383" s="379">
        <v>0.15</v>
      </c>
      <c r="AN383" s="531"/>
      <c r="AO383" s="106"/>
      <c r="AP383" s="378"/>
      <c r="AQ383" s="531"/>
      <c r="AR383" s="532">
        <v>968</v>
      </c>
      <c r="AS383" s="507">
        <f t="shared" si="656"/>
        <v>962.30599999999993</v>
      </c>
      <c r="AT383" s="509">
        <f t="shared" si="657"/>
        <v>0.14678898592708203</v>
      </c>
      <c r="AU383" s="531">
        <v>11.7</v>
      </c>
      <c r="AV383" s="531">
        <v>68.400000000000006</v>
      </c>
      <c r="AW383" s="106">
        <v>128</v>
      </c>
      <c r="AX383" s="106">
        <v>10.6</v>
      </c>
      <c r="AY383" s="531">
        <v>29.8</v>
      </c>
      <c r="AZ383" s="107">
        <v>711</v>
      </c>
      <c r="BA383" s="531"/>
      <c r="BB383" s="531">
        <v>2.15</v>
      </c>
      <c r="BC383" s="531"/>
      <c r="BD383" s="531"/>
      <c r="BE383" s="108">
        <v>0.28999999999999998</v>
      </c>
      <c r="BF383" s="108">
        <v>0.36599999999999999</v>
      </c>
      <c r="BG383" s="531"/>
      <c r="BH383" s="531"/>
      <c r="BI383" s="531"/>
      <c r="BJ383" s="531">
        <v>0</v>
      </c>
      <c r="BK383" s="531"/>
      <c r="BL383" s="106"/>
      <c r="BM383" s="531"/>
      <c r="BN383" s="107"/>
      <c r="BO383" s="114"/>
      <c r="BP383" s="114"/>
      <c r="BQ383" s="114"/>
      <c r="BR383" s="114"/>
      <c r="BS383" s="114"/>
      <c r="BT383" s="114"/>
      <c r="BU383" s="114"/>
      <c r="BV383" s="114"/>
      <c r="BW383" s="114"/>
      <c r="BX383" s="114"/>
      <c r="BY383" s="114"/>
      <c r="BZ383" s="114"/>
      <c r="CA383" s="114"/>
      <c r="CB383" s="114"/>
      <c r="CC383" s="114"/>
      <c r="CD383" s="114"/>
      <c r="CE383" s="114"/>
      <c r="CF383" s="247"/>
      <c r="CG383" s="114"/>
      <c r="CH383" s="114"/>
      <c r="CI383" s="114"/>
      <c r="CJ383" s="114"/>
      <c r="CK383" s="114"/>
      <c r="CL383" s="137"/>
      <c r="CM383" s="114"/>
      <c r="CN383" s="147">
        <v>2220</v>
      </c>
      <c r="CO383" s="149"/>
      <c r="CP383" s="399"/>
      <c r="CR383" s="399"/>
      <c r="CS383" s="399"/>
      <c r="CT383" s="399"/>
      <c r="CU383" s="399"/>
      <c r="CV383" s="399"/>
      <c r="CW383" s="399"/>
      <c r="CX383" s="399"/>
      <c r="CY383" s="399"/>
      <c r="CZ383" s="399"/>
      <c r="DB383" s="241"/>
      <c r="DC383" s="241"/>
      <c r="DD383" s="241"/>
      <c r="DE383" s="241"/>
      <c r="DF383" s="241"/>
      <c r="DG383" s="241"/>
      <c r="DH383" s="241"/>
      <c r="DI383" s="241"/>
      <c r="DJ383" s="241"/>
      <c r="DK383" s="244"/>
      <c r="DL383" s="244"/>
      <c r="DM383" s="244"/>
      <c r="DN383" s="241"/>
      <c r="DO383" s="241"/>
      <c r="DP383" s="241"/>
      <c r="DQ383" s="241"/>
      <c r="DR383" s="241"/>
      <c r="DS383" s="472"/>
      <c r="DT383" s="402">
        <f t="shared" si="585"/>
        <v>0</v>
      </c>
      <c r="DU383" s="100">
        <f t="shared" si="586"/>
        <v>1</v>
      </c>
      <c r="DV383" s="100">
        <f t="shared" si="587"/>
        <v>0</v>
      </c>
      <c r="DW383" s="100">
        <f t="shared" si="588"/>
        <v>0</v>
      </c>
      <c r="DX383" s="100">
        <f t="shared" si="589"/>
        <v>0</v>
      </c>
      <c r="DY383" s="229">
        <f t="shared" si="590"/>
        <v>0</v>
      </c>
      <c r="DZ383" s="100">
        <f t="shared" si="591"/>
        <v>1</v>
      </c>
      <c r="EA383" s="400">
        <f t="shared" si="592"/>
        <v>0</v>
      </c>
      <c r="EB383" s="402">
        <f t="shared" si="593"/>
        <v>0</v>
      </c>
      <c r="EC383" s="19">
        <f t="shared" si="594"/>
        <v>1</v>
      </c>
      <c r="ED383" s="19">
        <f t="shared" si="595"/>
        <v>0</v>
      </c>
      <c r="EE383" s="19">
        <f t="shared" si="596"/>
        <v>0</v>
      </c>
      <c r="EF383" s="402">
        <f t="shared" si="597"/>
        <v>0</v>
      </c>
      <c r="EG383" s="400">
        <f t="shared" si="598"/>
        <v>0</v>
      </c>
      <c r="EH383" s="400">
        <f t="shared" si="599"/>
        <v>1</v>
      </c>
      <c r="EI383" s="402">
        <f t="shared" si="600"/>
        <v>0</v>
      </c>
      <c r="EJ383" s="229">
        <f t="shared" si="601"/>
        <v>1</v>
      </c>
      <c r="EK383" s="398">
        <f t="shared" si="602"/>
        <v>11.7</v>
      </c>
      <c r="EL383" s="398">
        <f t="shared" si="603"/>
        <v>2.15</v>
      </c>
      <c r="EM383" s="398">
        <f t="shared" si="604"/>
        <v>68.400000000000006</v>
      </c>
      <c r="EN383" s="398">
        <f t="shared" si="605"/>
        <v>128</v>
      </c>
      <c r="EO383" s="398">
        <f t="shared" si="606"/>
        <v>0.36599999999999999</v>
      </c>
      <c r="EP383" s="398">
        <f t="shared" si="607"/>
        <v>0.28999999999999998</v>
      </c>
      <c r="EQ383" s="398">
        <f t="shared" si="608"/>
        <v>711</v>
      </c>
      <c r="ER383" s="398" t="str">
        <f t="shared" si="609"/>
        <v/>
      </c>
      <c r="ES383" s="398">
        <f t="shared" si="610"/>
        <v>0</v>
      </c>
      <c r="ET383" s="398">
        <f t="shared" si="611"/>
        <v>29.8</v>
      </c>
      <c r="EU383" s="172">
        <f t="shared" si="612"/>
        <v>10.6</v>
      </c>
      <c r="EV383" s="57">
        <f t="shared" si="613"/>
        <v>0.50892134772812292</v>
      </c>
      <c r="EW383" s="57">
        <f t="shared" si="614"/>
        <v>5.4987212276214829E-2</v>
      </c>
      <c r="EX383" s="57">
        <f t="shared" si="615"/>
        <v>5.6284715079201817</v>
      </c>
      <c r="EY383" s="57">
        <f t="shared" si="616"/>
        <v>6.387544288637157</v>
      </c>
      <c r="EZ383" s="57">
        <f t="shared" si="617"/>
        <v>1.3346704348618834E-2</v>
      </c>
      <c r="FA383" s="57">
        <f t="shared" si="618"/>
        <v>1.5578834273435401E-2</v>
      </c>
      <c r="FB383" s="57">
        <f t="shared" si="619"/>
        <v>11.652471192501775</v>
      </c>
      <c r="FC383" s="57" t="str">
        <f t="shared" si="620"/>
        <v/>
      </c>
      <c r="FD383" s="57">
        <f t="shared" si="621"/>
        <v>0</v>
      </c>
      <c r="FE383" s="57">
        <f t="shared" si="622"/>
        <v>0.62042876207806164</v>
      </c>
      <c r="FF383" s="56">
        <f t="shared" si="623"/>
        <v>0.29898739175810224</v>
      </c>
      <c r="FG383" s="59">
        <f t="shared" si="624"/>
        <v>4.0362233824555105</v>
      </c>
      <c r="FH383" s="59">
        <f t="shared" si="625"/>
        <v>0.43610014183148132</v>
      </c>
      <c r="FI383" s="59">
        <f t="shared" si="626"/>
        <v>44.639055542013537</v>
      </c>
      <c r="FJ383" s="59">
        <f t="shared" si="627"/>
        <v>50.659214295802201</v>
      </c>
      <c r="FK383" s="59">
        <f t="shared" si="628"/>
        <v>0.10585187752704507</v>
      </c>
      <c r="FL383" s="59">
        <f t="shared" si="629"/>
        <v>0.12355476037022323</v>
      </c>
      <c r="FM383" s="59">
        <f t="shared" si="630"/>
        <v>92.686729299209162</v>
      </c>
      <c r="FN383" s="59" t="str">
        <f t="shared" si="631"/>
        <v/>
      </c>
      <c r="FO383" s="59">
        <f t="shared" si="632"/>
        <v>0</v>
      </c>
      <c r="FP383" s="59">
        <f t="shared" si="633"/>
        <v>4.9350486922616765</v>
      </c>
      <c r="FQ383" s="66">
        <f t="shared" si="634"/>
        <v>2.3782220085291668</v>
      </c>
      <c r="FR383" s="331">
        <f t="shared" si="497"/>
        <v>0.14678898592708203</v>
      </c>
      <c r="FS383" s="331">
        <f t="shared" si="635"/>
        <v>0.14678898592708203</v>
      </c>
      <c r="FT383" s="400">
        <f t="shared" si="636"/>
        <v>0</v>
      </c>
      <c r="FU383" s="400">
        <f t="shared" si="637"/>
        <v>1</v>
      </c>
      <c r="FV383" s="400">
        <f t="shared" si="638"/>
        <v>0</v>
      </c>
      <c r="FW383" s="402">
        <f t="shared" si="639"/>
        <v>0</v>
      </c>
      <c r="FX383" s="222">
        <f t="shared" si="640"/>
        <v>0</v>
      </c>
      <c r="FY383" s="222">
        <f t="shared" si="641"/>
        <v>50.659214295802201</v>
      </c>
      <c r="FZ383" s="222">
        <f t="shared" si="642"/>
        <v>44.639055542013537</v>
      </c>
      <c r="GA383" s="221">
        <f t="shared" si="643"/>
        <v>0</v>
      </c>
      <c r="GB383" s="222">
        <f t="shared" si="644"/>
        <v>92.686729299209162</v>
      </c>
      <c r="GC383" s="222">
        <f t="shared" si="645"/>
        <v>0</v>
      </c>
      <c r="GD383" s="222">
        <f t="shared" si="646"/>
        <v>0</v>
      </c>
      <c r="GE383" s="222">
        <f t="shared" si="647"/>
        <v>0</v>
      </c>
      <c r="GF383" s="222">
        <f t="shared" si="648"/>
        <v>0</v>
      </c>
      <c r="GG383" s="398">
        <f t="shared" si="649"/>
        <v>0</v>
      </c>
      <c r="GH383" s="399">
        <f t="shared" si="650"/>
        <v>0</v>
      </c>
      <c r="GI383" s="398" t="str">
        <f t="shared" si="651"/>
        <v>Ca-Mg</v>
      </c>
      <c r="GJ383" s="398" t="str">
        <f t="shared" si="652"/>
        <v>HCO3</v>
      </c>
    </row>
    <row r="384" spans="1:195">
      <c r="A384" s="402">
        <f t="shared" si="653"/>
        <v>379</v>
      </c>
      <c r="B384" s="170" t="s">
        <v>109</v>
      </c>
      <c r="C384" s="166" t="s">
        <v>600</v>
      </c>
      <c r="D384" s="166" t="s">
        <v>373</v>
      </c>
      <c r="E384" s="166"/>
      <c r="F384" s="408">
        <v>3505870</v>
      </c>
      <c r="G384" s="396">
        <v>5663970</v>
      </c>
      <c r="H384" s="409">
        <f t="shared" si="576"/>
        <v>505793.22200000001</v>
      </c>
      <c r="I384" s="104">
        <f t="shared" si="577"/>
        <v>5662144.2020000005</v>
      </c>
      <c r="J384" s="408">
        <v>325</v>
      </c>
      <c r="K384" s="392" t="s">
        <v>1356</v>
      </c>
      <c r="L384" s="171">
        <v>50.7</v>
      </c>
      <c r="M384" s="171"/>
      <c r="O384" s="171"/>
      <c r="P384" s="171"/>
      <c r="Q384" s="399" t="s">
        <v>2845</v>
      </c>
      <c r="R384" s="64" t="s">
        <v>2898</v>
      </c>
      <c r="S384" s="64" t="s">
        <v>2663</v>
      </c>
      <c r="T384" s="499" t="str">
        <f t="shared" si="578"/>
        <v>-</v>
      </c>
      <c r="U384" s="499" t="str">
        <f t="shared" si="579"/>
        <v>M</v>
      </c>
      <c r="V384" s="499" t="str">
        <f t="shared" si="580"/>
        <v>-</v>
      </c>
      <c r="W384" s="499" t="str">
        <f t="shared" si="496"/>
        <v>A</v>
      </c>
      <c r="X384" s="529" t="str">
        <f t="shared" si="655"/>
        <v>Ca-Mg</v>
      </c>
      <c r="Y384" s="530" t="str">
        <f t="shared" si="654"/>
        <v>HCO3</v>
      </c>
      <c r="Z384" s="60" t="s">
        <v>1610</v>
      </c>
      <c r="AA384" s="51">
        <v>25262</v>
      </c>
      <c r="AB384" s="176">
        <v>1</v>
      </c>
      <c r="AC384" s="168" t="s">
        <v>531</v>
      </c>
      <c r="AD384" s="170" t="s">
        <v>1750</v>
      </c>
      <c r="AE384" s="188" t="s">
        <v>1002</v>
      </c>
      <c r="AF384" s="392">
        <v>10.4</v>
      </c>
      <c r="AG384" s="408"/>
      <c r="AH384" s="408"/>
      <c r="AI384" s="392"/>
      <c r="AJ384" s="408"/>
      <c r="AK384" s="408"/>
      <c r="AL384" s="408"/>
      <c r="AM384" s="392">
        <v>0.83</v>
      </c>
      <c r="AN384" s="168"/>
      <c r="AO384" s="165"/>
      <c r="AP384" s="171"/>
      <c r="AQ384" s="168"/>
      <c r="AR384" s="168">
        <v>2519</v>
      </c>
      <c r="AS384" s="507">
        <f t="shared" si="656"/>
        <v>1248.8100000000002</v>
      </c>
      <c r="AT384" s="509">
        <f t="shared" si="657"/>
        <v>0.37211353977301076</v>
      </c>
      <c r="AU384" s="168">
        <v>19.7</v>
      </c>
      <c r="AV384" s="168">
        <v>74.599999999999994</v>
      </c>
      <c r="AW384" s="165">
        <v>170.3</v>
      </c>
      <c r="AX384" s="168">
        <v>5.04</v>
      </c>
      <c r="AY384" s="168">
        <v>12.9</v>
      </c>
      <c r="AZ384" s="167">
        <v>942.7</v>
      </c>
      <c r="BA384" s="168"/>
      <c r="BB384" s="168">
        <v>2.13</v>
      </c>
      <c r="BC384" s="168"/>
      <c r="BD384" s="168">
        <v>1.06</v>
      </c>
      <c r="BE384" s="168">
        <v>7.41</v>
      </c>
      <c r="BF384" s="168">
        <v>0.89</v>
      </c>
      <c r="BG384" s="168"/>
      <c r="BH384" s="168"/>
      <c r="BI384" s="168"/>
      <c r="BJ384" s="168"/>
      <c r="BK384" s="168"/>
      <c r="BL384" s="165"/>
      <c r="BM384" s="168">
        <v>12.08</v>
      </c>
      <c r="BN384" s="167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  <c r="BY384" s="168"/>
      <c r="BZ384" s="168"/>
      <c r="CA384" s="168"/>
      <c r="CB384" s="168"/>
      <c r="CC384" s="168"/>
      <c r="CD384" s="168"/>
      <c r="CE384" s="168"/>
      <c r="CF384" s="165"/>
      <c r="CG384" s="168"/>
      <c r="CH384" s="168"/>
      <c r="CI384" s="168"/>
      <c r="CJ384" s="168"/>
      <c r="CK384" s="168"/>
      <c r="CL384" s="167"/>
      <c r="CM384" s="168"/>
      <c r="CN384" s="180">
        <v>1269</v>
      </c>
      <c r="CO384" s="165"/>
      <c r="CP384" s="168"/>
      <c r="CQ384" s="167"/>
      <c r="CR384" s="168"/>
      <c r="CS384" s="168"/>
      <c r="CT384" s="168"/>
      <c r="CU384" s="168"/>
      <c r="CV384" s="168"/>
      <c r="CW384" s="168"/>
      <c r="CX384" s="168"/>
      <c r="CY384" s="168"/>
      <c r="CZ384" s="168"/>
      <c r="DA384" s="167"/>
      <c r="DB384" s="182"/>
      <c r="DC384" s="182"/>
      <c r="DD384" s="182"/>
      <c r="DE384" s="182"/>
      <c r="DF384" s="182"/>
      <c r="DG384" s="182"/>
      <c r="DH384" s="182"/>
      <c r="DI384" s="180"/>
      <c r="DJ384" s="180"/>
      <c r="DK384" s="180"/>
      <c r="DL384" s="180"/>
      <c r="DM384" s="180"/>
      <c r="DN384" s="180"/>
      <c r="DO384" s="180"/>
      <c r="DP384" s="180"/>
      <c r="DQ384" s="180"/>
      <c r="DR384" s="180"/>
      <c r="DS384" s="181"/>
      <c r="DT384" s="402">
        <f t="shared" si="585"/>
        <v>1</v>
      </c>
      <c r="DU384" s="100">
        <f t="shared" si="586"/>
        <v>0</v>
      </c>
      <c r="DV384" s="100">
        <f t="shared" si="587"/>
        <v>1</v>
      </c>
      <c r="DW384" s="100">
        <f t="shared" si="588"/>
        <v>0</v>
      </c>
      <c r="DX384" s="100">
        <f t="shared" si="589"/>
        <v>0</v>
      </c>
      <c r="DY384" s="229">
        <f t="shared" si="590"/>
        <v>0</v>
      </c>
      <c r="DZ384" s="100">
        <f t="shared" si="591"/>
        <v>1</v>
      </c>
      <c r="EA384" s="400">
        <f t="shared" si="592"/>
        <v>0</v>
      </c>
      <c r="EB384" s="402">
        <f t="shared" si="593"/>
        <v>0</v>
      </c>
      <c r="EC384" s="19">
        <f t="shared" si="594"/>
        <v>0</v>
      </c>
      <c r="ED384" s="19">
        <f t="shared" si="595"/>
        <v>1</v>
      </c>
      <c r="EE384" s="19">
        <f t="shared" si="596"/>
        <v>0</v>
      </c>
      <c r="EF384" s="402">
        <f t="shared" si="597"/>
        <v>0</v>
      </c>
      <c r="EG384" s="400">
        <f t="shared" si="598"/>
        <v>0</v>
      </c>
      <c r="EH384" s="400">
        <f t="shared" si="599"/>
        <v>1</v>
      </c>
      <c r="EI384" s="402">
        <f t="shared" si="600"/>
        <v>0</v>
      </c>
      <c r="EJ384" s="229">
        <f t="shared" si="601"/>
        <v>2</v>
      </c>
      <c r="EK384" s="398">
        <f t="shared" si="602"/>
        <v>19.7</v>
      </c>
      <c r="EL384" s="398">
        <f t="shared" si="603"/>
        <v>2.13</v>
      </c>
      <c r="EM384" s="398">
        <f t="shared" si="604"/>
        <v>74.599999999999994</v>
      </c>
      <c r="EN384" s="398">
        <f t="shared" si="605"/>
        <v>170.3</v>
      </c>
      <c r="EO384" s="398">
        <f t="shared" si="606"/>
        <v>0.89</v>
      </c>
      <c r="EP384" s="398">
        <f t="shared" si="607"/>
        <v>7.41</v>
      </c>
      <c r="EQ384" s="398">
        <f t="shared" si="608"/>
        <v>942.7</v>
      </c>
      <c r="ER384" s="398" t="str">
        <f t="shared" si="609"/>
        <v/>
      </c>
      <c r="ES384" s="398" t="str">
        <f t="shared" si="610"/>
        <v/>
      </c>
      <c r="ET384" s="398">
        <f t="shared" si="611"/>
        <v>12.9</v>
      </c>
      <c r="EU384" s="172">
        <f t="shared" si="612"/>
        <v>5.04</v>
      </c>
      <c r="EV384" s="57">
        <f t="shared" si="613"/>
        <v>0.85690175643111288</v>
      </c>
      <c r="EW384" s="57">
        <f t="shared" si="614"/>
        <v>5.4475703324808181E-2</v>
      </c>
      <c r="EX384" s="57">
        <f t="shared" si="615"/>
        <v>6.1386545978193787</v>
      </c>
      <c r="EY384" s="57">
        <f t="shared" si="616"/>
        <v>8.4984280652727175</v>
      </c>
      <c r="EZ384" s="57">
        <f t="shared" si="617"/>
        <v>3.2455100738444709E-2</v>
      </c>
      <c r="FA384" s="57">
        <f t="shared" si="618"/>
        <v>0.39806607574536668</v>
      </c>
      <c r="FB384" s="57">
        <f t="shared" si="619"/>
        <v>15.44976736029736</v>
      </c>
      <c r="FC384" s="57" t="str">
        <f t="shared" si="620"/>
        <v/>
      </c>
      <c r="FD384" s="57" t="str">
        <f t="shared" si="621"/>
        <v/>
      </c>
      <c r="FE384" s="57">
        <f t="shared" si="622"/>
        <v>0.26857486680560388</v>
      </c>
      <c r="FF384" s="56">
        <f t="shared" si="623"/>
        <v>0.14216004287366371</v>
      </c>
      <c r="FG384" s="59">
        <f t="shared" si="624"/>
        <v>5.3626807640543692</v>
      </c>
      <c r="FH384" s="59">
        <f t="shared" si="625"/>
        <v>0.34092100306222972</v>
      </c>
      <c r="FI384" s="59">
        <f t="shared" si="626"/>
        <v>38.417058527229585</v>
      </c>
      <c r="FJ384" s="59">
        <f t="shared" si="627"/>
        <v>53.185042939051975</v>
      </c>
      <c r="FK384" s="59">
        <f t="shared" si="628"/>
        <v>0.20311120046058156</v>
      </c>
      <c r="FL384" s="59">
        <f t="shared" si="629"/>
        <v>2.4911855661412665</v>
      </c>
      <c r="FM384" s="59">
        <f t="shared" si="630"/>
        <v>97.410328483374869</v>
      </c>
      <c r="FN384" s="59" t="str">
        <f t="shared" si="631"/>
        <v/>
      </c>
      <c r="FO384" s="59" t="str">
        <f t="shared" si="632"/>
        <v/>
      </c>
      <c r="FP384" s="59">
        <f t="shared" si="633"/>
        <v>1.6933566304139474</v>
      </c>
      <c r="FQ384" s="66">
        <f t="shared" si="634"/>
        <v>0.89631488621118682</v>
      </c>
      <c r="FR384" s="331">
        <f t="shared" si="497"/>
        <v>0.37211353977301076</v>
      </c>
      <c r="FS384" s="331">
        <f t="shared" si="635"/>
        <v>0.37211353977301076</v>
      </c>
      <c r="FT384" s="400">
        <f t="shared" si="636"/>
        <v>0</v>
      </c>
      <c r="FU384" s="400">
        <f t="shared" si="637"/>
        <v>1</v>
      </c>
      <c r="FV384" s="400">
        <f t="shared" si="638"/>
        <v>0</v>
      </c>
      <c r="FW384" s="402">
        <f t="shared" si="639"/>
        <v>0</v>
      </c>
      <c r="FX384" s="222">
        <f t="shared" si="640"/>
        <v>0</v>
      </c>
      <c r="FY384" s="222">
        <f t="shared" si="641"/>
        <v>53.185042939051975</v>
      </c>
      <c r="FZ384" s="222">
        <f t="shared" si="642"/>
        <v>38.417058527229585</v>
      </c>
      <c r="GA384" s="221">
        <f t="shared" si="643"/>
        <v>0</v>
      </c>
      <c r="GB384" s="222">
        <f t="shared" si="644"/>
        <v>97.410328483374869</v>
      </c>
      <c r="GC384" s="222">
        <f t="shared" si="645"/>
        <v>0</v>
      </c>
      <c r="GD384" s="222">
        <f t="shared" si="646"/>
        <v>0</v>
      </c>
      <c r="GE384" s="222">
        <f t="shared" si="647"/>
        <v>0</v>
      </c>
      <c r="GF384" s="222">
        <f t="shared" si="648"/>
        <v>0</v>
      </c>
      <c r="GG384" s="398">
        <f t="shared" si="649"/>
        <v>0</v>
      </c>
      <c r="GH384" s="399">
        <f t="shared" si="650"/>
        <v>0</v>
      </c>
      <c r="GI384" s="398" t="str">
        <f t="shared" si="651"/>
        <v>Ca-Mg</v>
      </c>
      <c r="GJ384" s="398" t="str">
        <f t="shared" si="652"/>
        <v>HCO3</v>
      </c>
    </row>
    <row r="385" spans="1:192">
      <c r="A385" s="402">
        <f t="shared" si="653"/>
        <v>380</v>
      </c>
      <c r="B385" s="399" t="s">
        <v>109</v>
      </c>
      <c r="C385" s="166" t="s">
        <v>600</v>
      </c>
      <c r="D385" s="106" t="s">
        <v>373</v>
      </c>
      <c r="E385" s="106"/>
      <c r="F385" s="379">
        <v>3505870</v>
      </c>
      <c r="G385" s="379">
        <v>5663970</v>
      </c>
      <c r="H385" s="409">
        <f t="shared" si="576"/>
        <v>505793.22200000001</v>
      </c>
      <c r="I385" s="405">
        <f t="shared" si="577"/>
        <v>5662144.2020000005</v>
      </c>
      <c r="J385" s="377">
        <v>325</v>
      </c>
      <c r="K385" s="377" t="s">
        <v>1356</v>
      </c>
      <c r="L385" s="377">
        <v>50.7</v>
      </c>
      <c r="M385" s="377">
        <v>33</v>
      </c>
      <c r="N385" s="400">
        <v>50.7</v>
      </c>
      <c r="O385" s="377"/>
      <c r="P385" s="377"/>
      <c r="Q385" s="401" t="s">
        <v>2845</v>
      </c>
      <c r="R385" s="65" t="s">
        <v>2898</v>
      </c>
      <c r="S385" s="65" t="s">
        <v>2663</v>
      </c>
      <c r="T385" s="499" t="str">
        <f t="shared" si="578"/>
        <v>-</v>
      </c>
      <c r="U385" s="499" t="str">
        <f t="shared" si="579"/>
        <v>M</v>
      </c>
      <c r="V385" s="499" t="str">
        <f t="shared" si="580"/>
        <v>-</v>
      </c>
      <c r="W385" s="499" t="str">
        <f t="shared" si="496"/>
        <v>A</v>
      </c>
      <c r="X385" s="529" t="str">
        <f t="shared" si="655"/>
        <v>Ca-Mg</v>
      </c>
      <c r="Y385" s="530" t="str">
        <f t="shared" si="654"/>
        <v>HCO3</v>
      </c>
      <c r="Z385" s="60" t="s">
        <v>1610</v>
      </c>
      <c r="AA385" s="84">
        <v>34149</v>
      </c>
      <c r="AB385" s="405">
        <v>2</v>
      </c>
      <c r="AC385" s="2" t="s">
        <v>375</v>
      </c>
      <c r="AD385" s="108" t="s">
        <v>3054</v>
      </c>
      <c r="AE385" s="80"/>
      <c r="AF385" s="379">
        <v>11.5</v>
      </c>
      <c r="AG385" s="377">
        <v>1020</v>
      </c>
      <c r="AH385" s="377">
        <v>6.09</v>
      </c>
      <c r="AI385" s="379">
        <v>405</v>
      </c>
      <c r="AJ385" s="377"/>
      <c r="AK385" s="377"/>
      <c r="AL385" s="377"/>
      <c r="AM385" s="379">
        <v>0.27</v>
      </c>
      <c r="AN385" s="531"/>
      <c r="AO385" s="106"/>
      <c r="AP385" s="378"/>
      <c r="AQ385" s="531"/>
      <c r="AR385" s="532">
        <v>1050</v>
      </c>
      <c r="AS385" s="507">
        <f t="shared" si="656"/>
        <v>1051.4879999999998</v>
      </c>
      <c r="AT385" s="509">
        <f t="shared" si="657"/>
        <v>1.3716270297831399</v>
      </c>
      <c r="AU385" s="531">
        <v>16.8</v>
      </c>
      <c r="AV385" s="531">
        <v>64.400000000000006</v>
      </c>
      <c r="AW385" s="106">
        <v>153</v>
      </c>
      <c r="AX385" s="106">
        <v>16.3</v>
      </c>
      <c r="AY385" s="531">
        <v>22.1</v>
      </c>
      <c r="AZ385" s="107">
        <v>772</v>
      </c>
      <c r="BA385" s="531"/>
      <c r="BB385" s="531">
        <v>1.98</v>
      </c>
      <c r="BC385" s="531"/>
      <c r="BD385" s="531"/>
      <c r="BE385" s="108">
        <v>3.85</v>
      </c>
      <c r="BF385" s="108">
        <v>0.83799999999999997</v>
      </c>
      <c r="BG385" s="531"/>
      <c r="BH385" s="531"/>
      <c r="BI385" s="531"/>
      <c r="BJ385" s="531">
        <v>0.22</v>
      </c>
      <c r="BK385" s="531"/>
      <c r="BL385" s="106"/>
      <c r="BM385" s="531"/>
      <c r="BN385" s="107"/>
      <c r="BO385" s="114"/>
      <c r="BP385" s="114"/>
      <c r="BQ385" s="114"/>
      <c r="BR385" s="114"/>
      <c r="BS385" s="114"/>
      <c r="BT385" s="114"/>
      <c r="BU385" s="114"/>
      <c r="BV385" s="114"/>
      <c r="BW385" s="114"/>
      <c r="BX385" s="114"/>
      <c r="BY385" s="114"/>
      <c r="BZ385" s="114"/>
      <c r="CA385" s="114"/>
      <c r="CB385" s="114"/>
      <c r="CC385" s="114"/>
      <c r="CD385" s="114"/>
      <c r="CE385" s="114"/>
      <c r="CF385" s="247"/>
      <c r="CG385" s="114"/>
      <c r="CH385" s="114"/>
      <c r="CI385" s="114"/>
      <c r="CJ385" s="114"/>
      <c r="CK385" s="114"/>
      <c r="CL385" s="137"/>
      <c r="CM385" s="114"/>
      <c r="CN385" s="147">
        <v>1430</v>
      </c>
      <c r="CO385" s="149"/>
      <c r="CP385" s="399"/>
      <c r="CR385" s="399"/>
      <c r="CS385" s="399"/>
      <c r="CT385" s="399"/>
      <c r="CU385" s="399"/>
      <c r="CV385" s="399"/>
      <c r="CW385" s="399"/>
      <c r="CX385" s="399"/>
      <c r="CY385" s="399"/>
      <c r="CZ385" s="399"/>
      <c r="DB385" s="241"/>
      <c r="DC385" s="241"/>
      <c r="DD385" s="241"/>
      <c r="DE385" s="241"/>
      <c r="DF385" s="241"/>
      <c r="DG385" s="241"/>
      <c r="DH385" s="241"/>
      <c r="DI385" s="241"/>
      <c r="DJ385" s="241"/>
      <c r="DK385" s="244"/>
      <c r="DL385" s="244"/>
      <c r="DM385" s="244"/>
      <c r="DN385" s="241"/>
      <c r="DO385" s="241"/>
      <c r="DP385" s="241"/>
      <c r="DQ385" s="241"/>
      <c r="DR385" s="241"/>
      <c r="DS385" s="472"/>
      <c r="DT385" s="402">
        <f t="shared" si="585"/>
        <v>0</v>
      </c>
      <c r="DU385" s="100">
        <f t="shared" si="586"/>
        <v>0</v>
      </c>
      <c r="DV385" s="100">
        <f t="shared" si="587"/>
        <v>1</v>
      </c>
      <c r="DW385" s="100">
        <f t="shared" si="588"/>
        <v>0</v>
      </c>
      <c r="DX385" s="100">
        <f t="shared" si="589"/>
        <v>0</v>
      </c>
      <c r="DY385" s="229">
        <f t="shared" si="590"/>
        <v>0</v>
      </c>
      <c r="DZ385" s="100">
        <f t="shared" si="591"/>
        <v>1</v>
      </c>
      <c r="EA385" s="400">
        <f t="shared" si="592"/>
        <v>0</v>
      </c>
      <c r="EB385" s="402">
        <f t="shared" si="593"/>
        <v>0</v>
      </c>
      <c r="EC385" s="19">
        <f t="shared" si="594"/>
        <v>0</v>
      </c>
      <c r="ED385" s="19">
        <f t="shared" si="595"/>
        <v>1</v>
      </c>
      <c r="EE385" s="19">
        <f t="shared" si="596"/>
        <v>0</v>
      </c>
      <c r="EF385" s="402">
        <f t="shared" si="597"/>
        <v>0</v>
      </c>
      <c r="EG385" s="400">
        <f t="shared" si="598"/>
        <v>0</v>
      </c>
      <c r="EH385" s="400">
        <f t="shared" si="599"/>
        <v>1</v>
      </c>
      <c r="EI385" s="402">
        <f t="shared" si="600"/>
        <v>0</v>
      </c>
      <c r="EJ385" s="229">
        <f t="shared" si="601"/>
        <v>2</v>
      </c>
      <c r="EK385" s="398">
        <f t="shared" si="602"/>
        <v>16.8</v>
      </c>
      <c r="EL385" s="398">
        <f t="shared" si="603"/>
        <v>1.98</v>
      </c>
      <c r="EM385" s="398">
        <f t="shared" si="604"/>
        <v>64.400000000000006</v>
      </c>
      <c r="EN385" s="398">
        <f t="shared" si="605"/>
        <v>153</v>
      </c>
      <c r="EO385" s="398">
        <f t="shared" si="606"/>
        <v>0.83799999999999997</v>
      </c>
      <c r="EP385" s="398">
        <f t="shared" si="607"/>
        <v>3.85</v>
      </c>
      <c r="EQ385" s="398">
        <f t="shared" si="608"/>
        <v>772</v>
      </c>
      <c r="ER385" s="398" t="str">
        <f t="shared" si="609"/>
        <v/>
      </c>
      <c r="ES385" s="398">
        <f t="shared" si="610"/>
        <v>0.22</v>
      </c>
      <c r="ET385" s="398">
        <f t="shared" si="611"/>
        <v>22.1</v>
      </c>
      <c r="EU385" s="172">
        <f t="shared" si="612"/>
        <v>16.3</v>
      </c>
      <c r="EV385" s="57">
        <f t="shared" si="613"/>
        <v>0.73075885827627907</v>
      </c>
      <c r="EW385" s="57">
        <f t="shared" si="614"/>
        <v>5.0639386189258312E-2</v>
      </c>
      <c r="EX385" s="57">
        <f t="shared" si="615"/>
        <v>5.2993211273400549</v>
      </c>
      <c r="EY385" s="57">
        <f t="shared" si="616"/>
        <v>7.6351115325116012</v>
      </c>
      <c r="EZ385" s="57">
        <f t="shared" si="617"/>
        <v>3.0558847661591754E-2</v>
      </c>
      <c r="FA385" s="57">
        <f t="shared" si="618"/>
        <v>0.20682245500940102</v>
      </c>
      <c r="FB385" s="57">
        <f t="shared" si="619"/>
        <v>12.652190943194613</v>
      </c>
      <c r="FC385" s="57" t="str">
        <f t="shared" si="620"/>
        <v/>
      </c>
      <c r="FD385" s="57">
        <f t="shared" si="621"/>
        <v>3.5481066818912697E-3</v>
      </c>
      <c r="FE385" s="57">
        <f t="shared" si="622"/>
        <v>0.46011663227936789</v>
      </c>
      <c r="FF385" s="56">
        <f t="shared" si="623"/>
        <v>0.45976363072236476</v>
      </c>
      <c r="FG385" s="59">
        <f t="shared" si="624"/>
        <v>5.2372088049395042</v>
      </c>
      <c r="FH385" s="59">
        <f t="shared" si="625"/>
        <v>0.36292278392997268</v>
      </c>
      <c r="FI385" s="59">
        <f t="shared" si="626"/>
        <v>37.979219757626822</v>
      </c>
      <c r="FJ385" s="59">
        <f t="shared" si="627"/>
        <v>54.719382313183118</v>
      </c>
      <c r="FK385" s="59">
        <f t="shared" si="628"/>
        <v>0.21900940950562597</v>
      </c>
      <c r="FL385" s="59">
        <f t="shared" si="629"/>
        <v>1.4822569308149569</v>
      </c>
      <c r="FM385" s="59">
        <f t="shared" si="630"/>
        <v>93.19789139337729</v>
      </c>
      <c r="FN385" s="59" t="str">
        <f t="shared" si="631"/>
        <v/>
      </c>
      <c r="FO385" s="59">
        <f t="shared" si="632"/>
        <v>2.6135873436915175E-2</v>
      </c>
      <c r="FP385" s="59">
        <f t="shared" si="633"/>
        <v>3.3892864971757675</v>
      </c>
      <c r="FQ385" s="66">
        <f t="shared" si="634"/>
        <v>3.3866862360100156</v>
      </c>
      <c r="FR385" s="331">
        <f t="shared" si="497"/>
        <v>1.3716270297831399</v>
      </c>
      <c r="FS385" s="331">
        <f t="shared" si="635"/>
        <v>1.3716270297831399</v>
      </c>
      <c r="FT385" s="400">
        <f t="shared" si="636"/>
        <v>0</v>
      </c>
      <c r="FU385" s="400">
        <f t="shared" si="637"/>
        <v>1</v>
      </c>
      <c r="FV385" s="400">
        <f t="shared" si="638"/>
        <v>0</v>
      </c>
      <c r="FW385" s="402">
        <f t="shared" si="639"/>
        <v>0</v>
      </c>
      <c r="FX385" s="222">
        <f t="shared" si="640"/>
        <v>0</v>
      </c>
      <c r="FY385" s="222">
        <f t="shared" si="641"/>
        <v>54.719382313183118</v>
      </c>
      <c r="FZ385" s="222">
        <f t="shared" si="642"/>
        <v>37.979219757626822</v>
      </c>
      <c r="GA385" s="221">
        <f t="shared" si="643"/>
        <v>0</v>
      </c>
      <c r="GB385" s="222">
        <f t="shared" si="644"/>
        <v>93.19789139337729</v>
      </c>
      <c r="GC385" s="222">
        <f t="shared" si="645"/>
        <v>0</v>
      </c>
      <c r="GD385" s="222">
        <f t="shared" si="646"/>
        <v>0</v>
      </c>
      <c r="GE385" s="222">
        <f t="shared" si="647"/>
        <v>0</v>
      </c>
      <c r="GF385" s="222">
        <f t="shared" si="648"/>
        <v>0</v>
      </c>
      <c r="GG385" s="398">
        <f t="shared" si="649"/>
        <v>0</v>
      </c>
      <c r="GH385" s="399">
        <f t="shared" si="650"/>
        <v>0</v>
      </c>
      <c r="GI385" s="398" t="str">
        <f t="shared" si="651"/>
        <v>Ca-Mg</v>
      </c>
      <c r="GJ385" s="398" t="str">
        <f t="shared" si="652"/>
        <v>HCO3</v>
      </c>
    </row>
    <row r="386" spans="1:192">
      <c r="A386" s="402">
        <f t="shared" si="653"/>
        <v>381</v>
      </c>
      <c r="B386" s="64" t="s">
        <v>109</v>
      </c>
      <c r="C386" s="2" t="s">
        <v>3047</v>
      </c>
      <c r="D386" s="94" t="s">
        <v>372</v>
      </c>
      <c r="E386" s="94"/>
      <c r="F386" s="379">
        <v>3505970</v>
      </c>
      <c r="G386" s="379">
        <v>5663930</v>
      </c>
      <c r="H386" s="409">
        <f t="shared" si="576"/>
        <v>505893.18200000003</v>
      </c>
      <c r="I386" s="405">
        <f t="shared" si="577"/>
        <v>5662104.2180000003</v>
      </c>
      <c r="J386" s="377">
        <v>330</v>
      </c>
      <c r="K386" s="377" t="s">
        <v>1357</v>
      </c>
      <c r="L386" s="115">
        <v>155</v>
      </c>
      <c r="M386" s="377">
        <v>91</v>
      </c>
      <c r="N386" s="400">
        <v>155</v>
      </c>
      <c r="O386" s="377"/>
      <c r="P386" s="377"/>
      <c r="Q386" s="399" t="s">
        <v>2845</v>
      </c>
      <c r="R386" s="64" t="s">
        <v>2898</v>
      </c>
      <c r="S386" s="64" t="s">
        <v>2663</v>
      </c>
      <c r="T386" s="499" t="str">
        <f t="shared" si="578"/>
        <v>-</v>
      </c>
      <c r="U386" s="499" t="str">
        <f t="shared" si="579"/>
        <v>M</v>
      </c>
      <c r="V386" s="499" t="str">
        <f t="shared" si="580"/>
        <v>-</v>
      </c>
      <c r="W386" s="499" t="str">
        <f t="shared" si="496"/>
        <v>A</v>
      </c>
      <c r="X386" s="529" t="str">
        <f t="shared" si="655"/>
        <v>Ca-Mg</v>
      </c>
      <c r="Y386" s="530" t="str">
        <f t="shared" si="654"/>
        <v>HCO3</v>
      </c>
      <c r="Z386" s="60" t="s">
        <v>1610</v>
      </c>
      <c r="AA386" s="84">
        <v>34149</v>
      </c>
      <c r="AB386" s="405">
        <v>1</v>
      </c>
      <c r="AC386" s="2" t="s">
        <v>375</v>
      </c>
      <c r="AD386" s="108" t="s">
        <v>3048</v>
      </c>
      <c r="AE386" s="86" t="s">
        <v>2733</v>
      </c>
      <c r="AF386" s="379">
        <v>12.1</v>
      </c>
      <c r="AG386" s="377">
        <v>2300</v>
      </c>
      <c r="AH386" s="377">
        <v>6.01</v>
      </c>
      <c r="AI386" s="379">
        <v>321</v>
      </c>
      <c r="AJ386" s="377"/>
      <c r="AK386" s="377"/>
      <c r="AL386" s="377"/>
      <c r="AM386" s="379">
        <v>0.96</v>
      </c>
      <c r="AN386" s="531"/>
      <c r="AO386" s="106"/>
      <c r="AP386" s="378"/>
      <c r="AQ386" s="531"/>
      <c r="AR386" s="532">
        <v>2580</v>
      </c>
      <c r="AS386" s="507">
        <f t="shared" si="656"/>
        <v>2580.5139999999997</v>
      </c>
      <c r="AT386" s="510">
        <f t="shared" si="657"/>
        <v>-0.57185716340256809</v>
      </c>
      <c r="AU386" s="531">
        <v>27</v>
      </c>
      <c r="AV386" s="531">
        <v>152</v>
      </c>
      <c r="AW386" s="76">
        <v>374</v>
      </c>
      <c r="AX386" s="106">
        <v>4.25</v>
      </c>
      <c r="AY386" s="531">
        <v>12.5</v>
      </c>
      <c r="AZ386" s="107">
        <v>2000</v>
      </c>
      <c r="BA386" s="531"/>
      <c r="BB386" s="531">
        <v>3.89</v>
      </c>
      <c r="BC386" s="531"/>
      <c r="BD386" s="531"/>
      <c r="BE386" s="108">
        <v>5.98</v>
      </c>
      <c r="BF386" s="108">
        <v>0.54400000000000004</v>
      </c>
      <c r="BG386" s="531"/>
      <c r="BH386" s="531"/>
      <c r="BI386" s="531"/>
      <c r="BJ386" s="531">
        <v>0.35</v>
      </c>
      <c r="BK386" s="531"/>
      <c r="BL386" s="106"/>
      <c r="BM386" s="531"/>
      <c r="BN386" s="107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 s="114"/>
      <c r="BZ386" s="114"/>
      <c r="CA386" s="114"/>
      <c r="CB386" s="114"/>
      <c r="CC386" s="114"/>
      <c r="CD386" s="114"/>
      <c r="CE386" s="114"/>
      <c r="CF386" s="247"/>
      <c r="CG386" s="114"/>
      <c r="CH386" s="114"/>
      <c r="CI386" s="114"/>
      <c r="CJ386" s="114"/>
      <c r="CK386" s="114"/>
      <c r="CL386" s="137"/>
      <c r="CM386" s="114"/>
      <c r="CN386" s="147">
        <v>4570</v>
      </c>
      <c r="CO386" s="149"/>
      <c r="CP386" s="399"/>
      <c r="CR386" s="399"/>
      <c r="CS386" s="399"/>
      <c r="CT386" s="399"/>
      <c r="CU386" s="399"/>
      <c r="CV386" s="399"/>
      <c r="CW386" s="399"/>
      <c r="CX386" s="399"/>
      <c r="CY386" s="399"/>
      <c r="CZ386" s="399"/>
      <c r="DB386" s="241"/>
      <c r="DC386" s="241"/>
      <c r="DD386" s="241"/>
      <c r="DE386" s="241"/>
      <c r="DF386" s="241"/>
      <c r="DG386" s="241"/>
      <c r="DH386" s="241"/>
      <c r="DI386" s="241"/>
      <c r="DJ386" s="241"/>
      <c r="DK386" s="244"/>
      <c r="DL386" s="244"/>
      <c r="DM386" s="244"/>
      <c r="DN386" s="241"/>
      <c r="DO386" s="241"/>
      <c r="DP386" s="241"/>
      <c r="DQ386" s="241"/>
      <c r="DR386" s="241"/>
      <c r="DS386" s="472"/>
      <c r="DT386" s="402">
        <f t="shared" si="585"/>
        <v>1</v>
      </c>
      <c r="DU386" s="100">
        <f t="shared" si="586"/>
        <v>0</v>
      </c>
      <c r="DV386" s="100">
        <f t="shared" si="587"/>
        <v>0</v>
      </c>
      <c r="DW386" s="100">
        <f t="shared" si="588"/>
        <v>1</v>
      </c>
      <c r="DX386" s="100">
        <f t="shared" si="589"/>
        <v>0</v>
      </c>
      <c r="DY386" s="229">
        <f t="shared" si="590"/>
        <v>0</v>
      </c>
      <c r="DZ386" s="100">
        <f t="shared" si="591"/>
        <v>1</v>
      </c>
      <c r="EA386" s="400">
        <f t="shared" si="592"/>
        <v>0</v>
      </c>
      <c r="EB386" s="402">
        <f t="shared" si="593"/>
        <v>0</v>
      </c>
      <c r="EC386" s="19">
        <f t="shared" si="594"/>
        <v>0</v>
      </c>
      <c r="ED386" s="19">
        <f t="shared" si="595"/>
        <v>1</v>
      </c>
      <c r="EE386" s="19">
        <f t="shared" si="596"/>
        <v>0</v>
      </c>
      <c r="EF386" s="402">
        <f t="shared" si="597"/>
        <v>0</v>
      </c>
      <c r="EG386" s="400">
        <f t="shared" si="598"/>
        <v>0</v>
      </c>
      <c r="EH386" s="400">
        <f t="shared" si="599"/>
        <v>1</v>
      </c>
      <c r="EI386" s="402">
        <f t="shared" si="600"/>
        <v>0</v>
      </c>
      <c r="EJ386" s="229">
        <f t="shared" si="601"/>
        <v>3</v>
      </c>
      <c r="EK386" s="398">
        <f t="shared" si="602"/>
        <v>27</v>
      </c>
      <c r="EL386" s="398">
        <f t="shared" si="603"/>
        <v>3.89</v>
      </c>
      <c r="EM386" s="398">
        <f t="shared" si="604"/>
        <v>152</v>
      </c>
      <c r="EN386" s="398">
        <f t="shared" si="605"/>
        <v>374</v>
      </c>
      <c r="EO386" s="398">
        <f t="shared" si="606"/>
        <v>0.54400000000000004</v>
      </c>
      <c r="EP386" s="398">
        <f t="shared" si="607"/>
        <v>5.98</v>
      </c>
      <c r="EQ386" s="398">
        <f t="shared" si="608"/>
        <v>2000</v>
      </c>
      <c r="ER386" s="398" t="str">
        <f t="shared" si="609"/>
        <v/>
      </c>
      <c r="ES386" s="398">
        <f t="shared" si="610"/>
        <v>0.35</v>
      </c>
      <c r="ET386" s="398">
        <f t="shared" si="611"/>
        <v>12.5</v>
      </c>
      <c r="EU386" s="172">
        <f t="shared" si="612"/>
        <v>4.25</v>
      </c>
      <c r="EV386" s="57">
        <f t="shared" si="613"/>
        <v>1.1744338793725912</v>
      </c>
      <c r="EW386" s="57">
        <f t="shared" si="614"/>
        <v>9.948849104859335E-2</v>
      </c>
      <c r="EX386" s="57">
        <f t="shared" si="615"/>
        <v>12.507714462044849</v>
      </c>
      <c r="EY386" s="57">
        <f t="shared" si="616"/>
        <v>18.663605968361693</v>
      </c>
      <c r="EZ386" s="57">
        <f t="shared" si="617"/>
        <v>1.9837724496307777E-2</v>
      </c>
      <c r="FA386" s="57">
        <f t="shared" si="618"/>
        <v>0.32124630674187488</v>
      </c>
      <c r="FB386" s="57">
        <f t="shared" si="619"/>
        <v>32.777696744027494</v>
      </c>
      <c r="FC386" s="57" t="str">
        <f t="shared" si="620"/>
        <v/>
      </c>
      <c r="FD386" s="57">
        <f t="shared" si="621"/>
        <v>5.6447151757361104E-3</v>
      </c>
      <c r="FE386" s="57">
        <f t="shared" si="622"/>
        <v>0.26024696395891844</v>
      </c>
      <c r="FF386" s="56">
        <f t="shared" si="623"/>
        <v>0.11987702028037117</v>
      </c>
      <c r="FG386" s="59">
        <f t="shared" si="624"/>
        <v>3.5820843407928309</v>
      </c>
      <c r="FH386" s="59">
        <f t="shared" si="625"/>
        <v>0.30344506585986608</v>
      </c>
      <c r="FI386" s="59">
        <f t="shared" si="626"/>
        <v>38.149178851630204</v>
      </c>
      <c r="FJ386" s="59">
        <f t="shared" si="627"/>
        <v>56.924967728035291</v>
      </c>
      <c r="FK386" s="59">
        <f t="shared" si="628"/>
        <v>6.0506090230595604E-2</v>
      </c>
      <c r="FL386" s="59">
        <f t="shared" si="629"/>
        <v>0.97981792345120944</v>
      </c>
      <c r="FM386" s="59">
        <f t="shared" si="630"/>
        <v>98.836766018699336</v>
      </c>
      <c r="FN386" s="59" t="str">
        <f t="shared" si="631"/>
        <v/>
      </c>
      <c r="FO386" s="59">
        <f t="shared" si="632"/>
        <v>1.702088457963687E-2</v>
      </c>
      <c r="FP386" s="59">
        <f t="shared" si="633"/>
        <v>0.78473995548730446</v>
      </c>
      <c r="FQ386" s="66">
        <f t="shared" si="634"/>
        <v>0.36147314123372082</v>
      </c>
      <c r="FR386" s="331">
        <f t="shared" si="497"/>
        <v>-0.57185716340256809</v>
      </c>
      <c r="FS386" s="331">
        <f t="shared" si="635"/>
        <v>0.57185716340256809</v>
      </c>
      <c r="FT386" s="400">
        <f t="shared" si="636"/>
        <v>0</v>
      </c>
      <c r="FU386" s="400">
        <f t="shared" si="637"/>
        <v>1</v>
      </c>
      <c r="FV386" s="400">
        <f t="shared" si="638"/>
        <v>0</v>
      </c>
      <c r="FW386" s="402">
        <f t="shared" si="639"/>
        <v>0</v>
      </c>
      <c r="FX386" s="222">
        <f t="shared" si="640"/>
        <v>0</v>
      </c>
      <c r="FY386" s="222">
        <f t="shared" si="641"/>
        <v>56.924967728035291</v>
      </c>
      <c r="FZ386" s="222">
        <f t="shared" si="642"/>
        <v>38.149178851630204</v>
      </c>
      <c r="GA386" s="221">
        <f t="shared" si="643"/>
        <v>0</v>
      </c>
      <c r="GB386" s="222">
        <f t="shared" si="644"/>
        <v>98.836766018699336</v>
      </c>
      <c r="GC386" s="222">
        <f t="shared" si="645"/>
        <v>0</v>
      </c>
      <c r="GD386" s="222">
        <f t="shared" si="646"/>
        <v>0</v>
      </c>
      <c r="GE386" s="222">
        <f t="shared" si="647"/>
        <v>0</v>
      </c>
      <c r="GF386" s="222">
        <f t="shared" si="648"/>
        <v>0</v>
      </c>
      <c r="GG386" s="398">
        <f t="shared" si="649"/>
        <v>0</v>
      </c>
      <c r="GH386" s="399">
        <f t="shared" si="650"/>
        <v>0</v>
      </c>
      <c r="GI386" s="398" t="str">
        <f t="shared" si="651"/>
        <v>Ca-Mg</v>
      </c>
      <c r="GJ386" s="398" t="str">
        <f t="shared" si="652"/>
        <v>HCO3</v>
      </c>
    </row>
    <row r="387" spans="1:192">
      <c r="A387" s="402">
        <f t="shared" si="653"/>
        <v>382</v>
      </c>
      <c r="B387" s="399" t="s">
        <v>109</v>
      </c>
      <c r="C387" s="106" t="s">
        <v>1783</v>
      </c>
      <c r="D387" s="106"/>
      <c r="E387" s="106"/>
      <c r="F387" s="400">
        <v>3505260</v>
      </c>
      <c r="G387" s="400">
        <v>5664565</v>
      </c>
      <c r="H387" s="409">
        <f t="shared" si="576"/>
        <v>505183.46600000001</v>
      </c>
      <c r="I387" s="405">
        <f t="shared" si="577"/>
        <v>5662738.9640000006</v>
      </c>
      <c r="J387" s="400">
        <v>305</v>
      </c>
      <c r="K387" s="400" t="s">
        <v>1357</v>
      </c>
      <c r="L387" s="199">
        <v>3.75</v>
      </c>
      <c r="Q387" s="67" t="s">
        <v>2846</v>
      </c>
      <c r="R387" s="399" t="s">
        <v>1507</v>
      </c>
      <c r="S387" s="399" t="s">
        <v>1345</v>
      </c>
      <c r="T387" s="499" t="str">
        <f t="shared" si="578"/>
        <v>-</v>
      </c>
      <c r="U387" s="499" t="str">
        <f t="shared" si="579"/>
        <v>M</v>
      </c>
      <c r="V387" s="499" t="str">
        <f t="shared" si="580"/>
        <v>-</v>
      </c>
      <c r="W387" s="499" t="str">
        <f t="shared" si="496"/>
        <v>A</v>
      </c>
      <c r="X387" s="529" t="str">
        <f t="shared" si="655"/>
        <v>Ca-Mg</v>
      </c>
      <c r="Y387" s="530" t="str">
        <f t="shared" si="654"/>
        <v>HCO3</v>
      </c>
      <c r="Z387" s="60" t="s">
        <v>1610</v>
      </c>
      <c r="AA387" s="51">
        <v>14951</v>
      </c>
      <c r="AB387" s="100">
        <v>1</v>
      </c>
      <c r="AC387" s="2" t="s">
        <v>412</v>
      </c>
      <c r="AD387" s="2" t="s">
        <v>3050</v>
      </c>
      <c r="AE387" s="61" t="s">
        <v>2734</v>
      </c>
      <c r="AF387" s="391">
        <v>9.9</v>
      </c>
      <c r="AM387" s="391">
        <v>0.21</v>
      </c>
      <c r="AR387" s="168">
        <v>2852</v>
      </c>
      <c r="AS387" s="507">
        <f t="shared" si="656"/>
        <v>1086.365</v>
      </c>
      <c r="AT387" s="509">
        <f t="shared" si="657"/>
        <v>0.51278174466280579</v>
      </c>
      <c r="AU387" s="398">
        <v>8.2170000000000005</v>
      </c>
      <c r="AV387" s="398">
        <v>71.42</v>
      </c>
      <c r="AW387" s="399">
        <v>143.80000000000001</v>
      </c>
      <c r="AX387" s="398">
        <v>5.61</v>
      </c>
      <c r="AY387" s="398">
        <v>20.73</v>
      </c>
      <c r="AZ387" s="172">
        <v>806.6</v>
      </c>
      <c r="BB387" s="57">
        <v>2.6339999999999999</v>
      </c>
      <c r="BE387" s="398">
        <v>8.57</v>
      </c>
      <c r="BF387" s="398">
        <v>0.36399999999999999</v>
      </c>
      <c r="BM387" s="398">
        <v>18.420000000000002</v>
      </c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49"/>
      <c r="CG387" s="138"/>
      <c r="CH387" s="138"/>
      <c r="CI387" s="138"/>
      <c r="CJ387" s="138"/>
      <c r="CK387" s="138"/>
      <c r="CL387" s="139"/>
      <c r="CM387" s="138"/>
      <c r="CN387" s="138">
        <v>1767</v>
      </c>
      <c r="CO387" s="149"/>
      <c r="DB387" s="241"/>
      <c r="DC387" s="241"/>
      <c r="DD387" s="241"/>
      <c r="DE387" s="241"/>
      <c r="DF387" s="241"/>
      <c r="DG387" s="241"/>
      <c r="DH387" s="241"/>
      <c r="DI387" s="244"/>
      <c r="DJ387" s="244"/>
      <c r="DK387" s="244"/>
      <c r="DL387" s="244"/>
      <c r="DM387" s="244"/>
      <c r="DN387" s="244"/>
      <c r="DO387" s="244"/>
      <c r="DP387" s="244"/>
      <c r="DQ387" s="244"/>
      <c r="DR387" s="244"/>
      <c r="DS387" s="472"/>
      <c r="DT387" s="402">
        <f t="shared" si="585"/>
        <v>1</v>
      </c>
      <c r="DU387" s="100">
        <f t="shared" si="586"/>
        <v>1</v>
      </c>
      <c r="DV387" s="100">
        <f t="shared" si="587"/>
        <v>0</v>
      </c>
      <c r="DW387" s="100">
        <f t="shared" si="588"/>
        <v>0</v>
      </c>
      <c r="DX387" s="100">
        <f t="shared" si="589"/>
        <v>0</v>
      </c>
      <c r="DY387" s="229">
        <f t="shared" si="590"/>
        <v>0</v>
      </c>
      <c r="DZ387" s="100">
        <f t="shared" si="591"/>
        <v>1</v>
      </c>
      <c r="EA387" s="400">
        <f t="shared" si="592"/>
        <v>0</v>
      </c>
      <c r="EB387" s="402">
        <f t="shared" si="593"/>
        <v>0</v>
      </c>
      <c r="EC387" s="19">
        <f t="shared" si="594"/>
        <v>0</v>
      </c>
      <c r="ED387" s="19">
        <f t="shared" si="595"/>
        <v>1</v>
      </c>
      <c r="EE387" s="19">
        <f t="shared" si="596"/>
        <v>0</v>
      </c>
      <c r="EF387" s="402">
        <f t="shared" si="597"/>
        <v>0</v>
      </c>
      <c r="EG387" s="400">
        <f t="shared" si="598"/>
        <v>0</v>
      </c>
      <c r="EH387" s="400">
        <f t="shared" si="599"/>
        <v>1</v>
      </c>
      <c r="EI387" s="402">
        <f t="shared" si="600"/>
        <v>0</v>
      </c>
      <c r="EJ387" s="229">
        <f t="shared" si="601"/>
        <v>2</v>
      </c>
      <c r="EK387" s="398">
        <f t="shared" si="602"/>
        <v>8.2170000000000005</v>
      </c>
      <c r="EL387" s="398">
        <f t="shared" si="603"/>
        <v>2.6339999999999999</v>
      </c>
      <c r="EM387" s="398">
        <f t="shared" si="604"/>
        <v>71.42</v>
      </c>
      <c r="EN387" s="398">
        <f t="shared" si="605"/>
        <v>143.80000000000001</v>
      </c>
      <c r="EO387" s="398">
        <f t="shared" si="606"/>
        <v>0.36399999999999999</v>
      </c>
      <c r="EP387" s="398">
        <f t="shared" si="607"/>
        <v>8.57</v>
      </c>
      <c r="EQ387" s="398">
        <f t="shared" si="608"/>
        <v>806.6</v>
      </c>
      <c r="ER387" s="398" t="str">
        <f t="shared" si="609"/>
        <v/>
      </c>
      <c r="ES387" s="398" t="str">
        <f t="shared" si="610"/>
        <v/>
      </c>
      <c r="ET387" s="398">
        <f t="shared" si="611"/>
        <v>20.73</v>
      </c>
      <c r="EU387" s="172">
        <f t="shared" si="612"/>
        <v>5.61</v>
      </c>
      <c r="EV387" s="57">
        <f t="shared" si="613"/>
        <v>0.35741937728905865</v>
      </c>
      <c r="EW387" s="57">
        <f t="shared" si="614"/>
        <v>6.7365728900255745E-2</v>
      </c>
      <c r="EX387" s="57">
        <f t="shared" si="615"/>
        <v>5.8769800452581782</v>
      </c>
      <c r="EY387" s="57">
        <f t="shared" si="616"/>
        <v>7.1760067867658064</v>
      </c>
      <c r="EZ387" s="57">
        <f t="shared" si="617"/>
        <v>1.3273771537970644E-2</v>
      </c>
      <c r="FA387" s="57">
        <f t="shared" si="618"/>
        <v>0.46038141283910827</v>
      </c>
      <c r="FB387" s="57">
        <f t="shared" si="619"/>
        <v>13.219245096866288</v>
      </c>
      <c r="FC387" s="57" t="str">
        <f t="shared" si="620"/>
        <v/>
      </c>
      <c r="FD387" s="57" t="str">
        <f t="shared" si="621"/>
        <v/>
      </c>
      <c r="FE387" s="57">
        <f t="shared" si="622"/>
        <v>0.43159356502947038</v>
      </c>
      <c r="FF387" s="56">
        <f t="shared" si="623"/>
        <v>0.15823766677008996</v>
      </c>
      <c r="FG387" s="59">
        <f t="shared" si="624"/>
        <v>2.5618839861215301</v>
      </c>
      <c r="FH387" s="59">
        <f t="shared" si="625"/>
        <v>0.48285905311562038</v>
      </c>
      <c r="FI387" s="59">
        <f t="shared" si="626"/>
        <v>42.124579755300282</v>
      </c>
      <c r="FJ387" s="59">
        <f t="shared" si="627"/>
        <v>51.435646860429785</v>
      </c>
      <c r="FK387" s="59">
        <f t="shared" si="628"/>
        <v>9.5142750783377111E-2</v>
      </c>
      <c r="FL387" s="59">
        <f t="shared" si="629"/>
        <v>3.2998875942494168</v>
      </c>
      <c r="FM387" s="59">
        <f t="shared" si="630"/>
        <v>95.728669914184294</v>
      </c>
      <c r="FN387" s="59" t="str">
        <f t="shared" si="631"/>
        <v/>
      </c>
      <c r="FO387" s="59" t="str">
        <f t="shared" si="632"/>
        <v/>
      </c>
      <c r="FP387" s="59">
        <f t="shared" si="633"/>
        <v>3.1254339881773139</v>
      </c>
      <c r="FQ387" s="66">
        <f t="shared" si="634"/>
        <v>1.1458960976383998</v>
      </c>
      <c r="FR387" s="331">
        <f t="shared" si="497"/>
        <v>0.51278174466280579</v>
      </c>
      <c r="FS387" s="331">
        <f t="shared" si="635"/>
        <v>0.51278174466280579</v>
      </c>
      <c r="FT387" s="400">
        <f t="shared" si="636"/>
        <v>0</v>
      </c>
      <c r="FU387" s="400">
        <f t="shared" si="637"/>
        <v>1</v>
      </c>
      <c r="FV387" s="400">
        <f t="shared" si="638"/>
        <v>0</v>
      </c>
      <c r="FW387" s="402">
        <f t="shared" si="639"/>
        <v>0</v>
      </c>
      <c r="FX387" s="222">
        <f t="shared" si="640"/>
        <v>0</v>
      </c>
      <c r="FY387" s="222">
        <f t="shared" si="641"/>
        <v>51.435646860429785</v>
      </c>
      <c r="FZ387" s="222">
        <f t="shared" si="642"/>
        <v>42.124579755300282</v>
      </c>
      <c r="GA387" s="221">
        <f t="shared" si="643"/>
        <v>0</v>
      </c>
      <c r="GB387" s="222">
        <f t="shared" si="644"/>
        <v>95.728669914184294</v>
      </c>
      <c r="GC387" s="222">
        <f t="shared" si="645"/>
        <v>0</v>
      </c>
      <c r="GD387" s="222">
        <f t="shared" si="646"/>
        <v>0</v>
      </c>
      <c r="GE387" s="222">
        <f t="shared" si="647"/>
        <v>0</v>
      </c>
      <c r="GF387" s="222">
        <f t="shared" si="648"/>
        <v>0</v>
      </c>
      <c r="GG387" s="398">
        <f t="shared" si="649"/>
        <v>0</v>
      </c>
      <c r="GH387" s="399">
        <f t="shared" si="650"/>
        <v>0</v>
      </c>
      <c r="GI387" s="398" t="str">
        <f t="shared" si="651"/>
        <v>Ca-Mg</v>
      </c>
      <c r="GJ387" s="398" t="str">
        <f t="shared" si="652"/>
        <v>HCO3</v>
      </c>
    </row>
    <row r="388" spans="1:192">
      <c r="A388" s="402">
        <f t="shared" si="653"/>
        <v>383</v>
      </c>
      <c r="B388" s="64" t="s">
        <v>109</v>
      </c>
      <c r="C388" s="106" t="s">
        <v>1783</v>
      </c>
      <c r="D388" s="106"/>
      <c r="E388" s="106"/>
      <c r="F388" s="379">
        <v>3505260</v>
      </c>
      <c r="G388" s="379">
        <v>5664565</v>
      </c>
      <c r="H388" s="409">
        <f t="shared" si="576"/>
        <v>505183.46600000001</v>
      </c>
      <c r="I388" s="405">
        <f t="shared" si="577"/>
        <v>5662738.9640000006</v>
      </c>
      <c r="J388" s="377">
        <v>305</v>
      </c>
      <c r="K388" s="377" t="s">
        <v>1357</v>
      </c>
      <c r="L388" s="377">
        <v>3.75</v>
      </c>
      <c r="M388" s="377"/>
      <c r="O388" s="377"/>
      <c r="P388" s="377"/>
      <c r="Q388" s="67" t="s">
        <v>2846</v>
      </c>
      <c r="R388" s="399" t="s">
        <v>1507</v>
      </c>
      <c r="S388" s="399" t="s">
        <v>1345</v>
      </c>
      <c r="T388" s="499" t="str">
        <f t="shared" si="578"/>
        <v>-</v>
      </c>
      <c r="U388" s="499" t="str">
        <f t="shared" si="579"/>
        <v>M</v>
      </c>
      <c r="V388" s="499" t="str">
        <f t="shared" si="580"/>
        <v>-</v>
      </c>
      <c r="W388" s="499" t="str">
        <f t="shared" si="496"/>
        <v>A</v>
      </c>
      <c r="X388" s="529" t="str">
        <f t="shared" si="655"/>
        <v>Ca-Mg</v>
      </c>
      <c r="Y388" s="530" t="str">
        <f t="shared" si="654"/>
        <v>HCO3</v>
      </c>
      <c r="Z388" s="60" t="s">
        <v>1610</v>
      </c>
      <c r="AA388" s="84">
        <v>34149</v>
      </c>
      <c r="AB388" s="405">
        <v>2</v>
      </c>
      <c r="AC388" s="2" t="s">
        <v>375</v>
      </c>
      <c r="AD388" s="108" t="s">
        <v>1751</v>
      </c>
      <c r="AE388" s="107"/>
      <c r="AF388" s="379">
        <v>11.7</v>
      </c>
      <c r="AG388" s="377">
        <v>970</v>
      </c>
      <c r="AH388" s="377">
        <v>5.98</v>
      </c>
      <c r="AI388" s="379">
        <v>465</v>
      </c>
      <c r="AJ388" s="377"/>
      <c r="AK388" s="377"/>
      <c r="AL388" s="377"/>
      <c r="AM388" s="379">
        <v>0.16</v>
      </c>
      <c r="AN388" s="531"/>
      <c r="AO388" s="106"/>
      <c r="AP388" s="378"/>
      <c r="AQ388" s="531"/>
      <c r="AR388" s="532">
        <v>1010</v>
      </c>
      <c r="AS388" s="507">
        <f t="shared" si="656"/>
        <v>1010.796</v>
      </c>
      <c r="AT388" s="509">
        <f t="shared" si="657"/>
        <v>0.93788096157279599</v>
      </c>
      <c r="AU388" s="531">
        <v>10.8</v>
      </c>
      <c r="AV388" s="531">
        <v>66.2</v>
      </c>
      <c r="AW388" s="106">
        <v>140</v>
      </c>
      <c r="AX388" s="106">
        <v>6.38</v>
      </c>
      <c r="AY388" s="531">
        <v>25</v>
      </c>
      <c r="AZ388" s="107">
        <v>753</v>
      </c>
      <c r="BA388" s="531"/>
      <c r="BB388" s="531">
        <v>2.4500000000000002</v>
      </c>
      <c r="BC388" s="531"/>
      <c r="BD388" s="531"/>
      <c r="BE388" s="108">
        <v>5.96</v>
      </c>
      <c r="BF388" s="108">
        <v>0.34599999999999997</v>
      </c>
      <c r="BG388" s="531"/>
      <c r="BH388" s="531"/>
      <c r="BI388" s="531"/>
      <c r="BJ388" s="531">
        <v>0.66</v>
      </c>
      <c r="BK388" s="531"/>
      <c r="BL388" s="106"/>
      <c r="BM388" s="531"/>
      <c r="BN388" s="107"/>
      <c r="BO388" s="114"/>
      <c r="BP388" s="114"/>
      <c r="BQ388" s="114"/>
      <c r="BR388" s="114"/>
      <c r="BS388" s="114"/>
      <c r="BT388" s="114"/>
      <c r="BU388" s="114"/>
      <c r="BV388" s="114"/>
      <c r="BW388" s="114"/>
      <c r="BX388" s="114"/>
      <c r="BY388" s="114"/>
      <c r="BZ388" s="114"/>
      <c r="CA388" s="114"/>
      <c r="CB388" s="114"/>
      <c r="CC388" s="114"/>
      <c r="CD388" s="114"/>
      <c r="CE388" s="114"/>
      <c r="CF388" s="247"/>
      <c r="CG388" s="114"/>
      <c r="CH388" s="114"/>
      <c r="CI388" s="114"/>
      <c r="CJ388" s="114"/>
      <c r="CK388" s="114"/>
      <c r="CL388" s="137"/>
      <c r="CM388" s="114"/>
      <c r="CN388" s="147">
        <v>1790</v>
      </c>
      <c r="CO388" s="149"/>
      <c r="CP388" s="399"/>
      <c r="CR388" s="399"/>
      <c r="CS388" s="399"/>
      <c r="CT388" s="399"/>
      <c r="CU388" s="399"/>
      <c r="CV388" s="399"/>
      <c r="CW388" s="399"/>
      <c r="CX388" s="399"/>
      <c r="CY388" s="399"/>
      <c r="CZ388" s="399"/>
      <c r="DB388" s="241"/>
      <c r="DC388" s="241"/>
      <c r="DD388" s="241"/>
      <c r="DE388" s="241"/>
      <c r="DF388" s="241"/>
      <c r="DG388" s="241"/>
      <c r="DH388" s="241"/>
      <c r="DI388" s="241"/>
      <c r="DJ388" s="241"/>
      <c r="DK388" s="244"/>
      <c r="DL388" s="244"/>
      <c r="DM388" s="244"/>
      <c r="DN388" s="241"/>
      <c r="DO388" s="241"/>
      <c r="DP388" s="241"/>
      <c r="DQ388" s="241"/>
      <c r="DR388" s="241"/>
      <c r="DS388" s="472"/>
      <c r="DT388" s="402">
        <f t="shared" si="585"/>
        <v>0</v>
      </c>
      <c r="DU388" s="100">
        <f t="shared" si="586"/>
        <v>1</v>
      </c>
      <c r="DV388" s="100">
        <f t="shared" si="587"/>
        <v>0</v>
      </c>
      <c r="DW388" s="100">
        <f t="shared" si="588"/>
        <v>0</v>
      </c>
      <c r="DX388" s="100">
        <f t="shared" si="589"/>
        <v>0</v>
      </c>
      <c r="DY388" s="229">
        <f t="shared" si="590"/>
        <v>0</v>
      </c>
      <c r="DZ388" s="100">
        <f t="shared" si="591"/>
        <v>1</v>
      </c>
      <c r="EA388" s="400">
        <f t="shared" si="592"/>
        <v>0</v>
      </c>
      <c r="EB388" s="402">
        <f t="shared" si="593"/>
        <v>0</v>
      </c>
      <c r="EC388" s="19">
        <f t="shared" si="594"/>
        <v>0</v>
      </c>
      <c r="ED388" s="19">
        <f t="shared" si="595"/>
        <v>1</v>
      </c>
      <c r="EE388" s="19">
        <f t="shared" si="596"/>
        <v>0</v>
      </c>
      <c r="EF388" s="402">
        <f t="shared" si="597"/>
        <v>0</v>
      </c>
      <c r="EG388" s="400">
        <f t="shared" si="598"/>
        <v>0</v>
      </c>
      <c r="EH388" s="400">
        <f t="shared" si="599"/>
        <v>1</v>
      </c>
      <c r="EI388" s="402">
        <f t="shared" si="600"/>
        <v>0</v>
      </c>
      <c r="EJ388" s="229">
        <f t="shared" si="601"/>
        <v>2</v>
      </c>
      <c r="EK388" s="398">
        <f t="shared" si="602"/>
        <v>10.8</v>
      </c>
      <c r="EL388" s="398">
        <f t="shared" si="603"/>
        <v>2.4500000000000002</v>
      </c>
      <c r="EM388" s="398">
        <f t="shared" si="604"/>
        <v>66.2</v>
      </c>
      <c r="EN388" s="398">
        <f t="shared" si="605"/>
        <v>140</v>
      </c>
      <c r="EO388" s="398">
        <f t="shared" si="606"/>
        <v>0.34599999999999997</v>
      </c>
      <c r="EP388" s="398">
        <f t="shared" si="607"/>
        <v>5.96</v>
      </c>
      <c r="EQ388" s="398">
        <f t="shared" si="608"/>
        <v>753</v>
      </c>
      <c r="ER388" s="398" t="str">
        <f t="shared" si="609"/>
        <v/>
      </c>
      <c r="ES388" s="398">
        <f t="shared" si="610"/>
        <v>0.66</v>
      </c>
      <c r="ET388" s="398">
        <f t="shared" si="611"/>
        <v>25</v>
      </c>
      <c r="EU388" s="172">
        <f t="shared" si="612"/>
        <v>6.38</v>
      </c>
      <c r="EV388" s="57">
        <f t="shared" si="613"/>
        <v>0.46977355174903657</v>
      </c>
      <c r="EW388" s="57">
        <f t="shared" si="614"/>
        <v>6.2659846547314588E-2</v>
      </c>
      <c r="EX388" s="57">
        <f t="shared" si="615"/>
        <v>5.4474387986011115</v>
      </c>
      <c r="EY388" s="57">
        <f t="shared" si="616"/>
        <v>6.9863765656968901</v>
      </c>
      <c r="EZ388" s="57">
        <f t="shared" si="617"/>
        <v>1.261737624213693E-2</v>
      </c>
      <c r="FA388" s="57">
        <f t="shared" si="618"/>
        <v>0.32017190437818965</v>
      </c>
      <c r="FB388" s="57">
        <f t="shared" si="619"/>
        <v>12.340802824126351</v>
      </c>
      <c r="FC388" s="57" t="str">
        <f t="shared" si="620"/>
        <v/>
      </c>
      <c r="FD388" s="57">
        <f t="shared" si="621"/>
        <v>1.0644320045673811E-2</v>
      </c>
      <c r="FE388" s="57">
        <f t="shared" si="622"/>
        <v>0.52049392791783688</v>
      </c>
      <c r="FF388" s="56">
        <f t="shared" si="623"/>
        <v>0.1799565622091219</v>
      </c>
      <c r="FG388" s="59">
        <f t="shared" si="624"/>
        <v>3.5323874570666436</v>
      </c>
      <c r="FH388" s="59">
        <f t="shared" si="625"/>
        <v>0.47116074368464833</v>
      </c>
      <c r="FI388" s="59">
        <f t="shared" si="626"/>
        <v>40.961149076345841</v>
      </c>
      <c r="FJ388" s="59">
        <f t="shared" si="627"/>
        <v>52.5329466912941</v>
      </c>
      <c r="FK388" s="59">
        <f t="shared" si="628"/>
        <v>9.4874352574504134E-2</v>
      </c>
      <c r="FL388" s="59">
        <f t="shared" si="629"/>
        <v>2.4074816790342592</v>
      </c>
      <c r="FM388" s="59">
        <f t="shared" si="630"/>
        <v>94.551789861545089</v>
      </c>
      <c r="FN388" s="59" t="str">
        <f t="shared" si="631"/>
        <v/>
      </c>
      <c r="FO388" s="59">
        <f t="shared" si="632"/>
        <v>8.1553811897066064E-2</v>
      </c>
      <c r="FP388" s="59">
        <f t="shared" si="633"/>
        <v>3.9878793298993918</v>
      </c>
      <c r="FQ388" s="66">
        <f t="shared" si="634"/>
        <v>1.3787769966584429</v>
      </c>
      <c r="FR388" s="331">
        <f t="shared" si="497"/>
        <v>0.93788096157279599</v>
      </c>
      <c r="FS388" s="331">
        <f t="shared" si="635"/>
        <v>0.93788096157279599</v>
      </c>
      <c r="FT388" s="400">
        <f t="shared" si="636"/>
        <v>0</v>
      </c>
      <c r="FU388" s="400">
        <f t="shared" si="637"/>
        <v>1</v>
      </c>
      <c r="FV388" s="400">
        <f t="shared" si="638"/>
        <v>0</v>
      </c>
      <c r="FW388" s="402">
        <f t="shared" si="639"/>
        <v>0</v>
      </c>
      <c r="FX388" s="222">
        <f t="shared" si="640"/>
        <v>0</v>
      </c>
      <c r="FY388" s="222">
        <f t="shared" si="641"/>
        <v>52.5329466912941</v>
      </c>
      <c r="FZ388" s="222">
        <f t="shared" si="642"/>
        <v>40.961149076345841</v>
      </c>
      <c r="GA388" s="221">
        <f t="shared" si="643"/>
        <v>0</v>
      </c>
      <c r="GB388" s="222">
        <f t="shared" si="644"/>
        <v>94.551789861545089</v>
      </c>
      <c r="GC388" s="222">
        <f t="shared" si="645"/>
        <v>0</v>
      </c>
      <c r="GD388" s="222">
        <f t="shared" si="646"/>
        <v>0</v>
      </c>
      <c r="GE388" s="222">
        <f t="shared" si="647"/>
        <v>0</v>
      </c>
      <c r="GF388" s="222">
        <f t="shared" si="648"/>
        <v>0</v>
      </c>
      <c r="GG388" s="398">
        <f t="shared" si="649"/>
        <v>0</v>
      </c>
      <c r="GH388" s="399">
        <f t="shared" si="650"/>
        <v>0</v>
      </c>
      <c r="GI388" s="398" t="str">
        <f t="shared" si="651"/>
        <v>Ca-Mg</v>
      </c>
      <c r="GJ388" s="398" t="str">
        <f t="shared" si="652"/>
        <v>HCO3</v>
      </c>
    </row>
    <row r="389" spans="1:192">
      <c r="A389" s="402">
        <f t="shared" si="653"/>
        <v>384</v>
      </c>
      <c r="B389" s="399" t="s">
        <v>109</v>
      </c>
      <c r="C389" s="2" t="s">
        <v>1784</v>
      </c>
      <c r="D389" s="2"/>
      <c r="E389" s="2"/>
      <c r="F389" s="400">
        <v>3505260</v>
      </c>
      <c r="G389" s="400">
        <v>5664565</v>
      </c>
      <c r="H389" s="409">
        <f t="shared" si="576"/>
        <v>505183.46600000001</v>
      </c>
      <c r="I389" s="405">
        <f t="shared" si="577"/>
        <v>5662738.9640000006</v>
      </c>
      <c r="J389" s="400">
        <v>305</v>
      </c>
      <c r="K389" s="400" t="s">
        <v>1357</v>
      </c>
      <c r="L389" s="19">
        <v>2.71</v>
      </c>
      <c r="Q389" s="67" t="s">
        <v>2846</v>
      </c>
      <c r="R389" s="399" t="s">
        <v>1507</v>
      </c>
      <c r="S389" s="399" t="s">
        <v>1345</v>
      </c>
      <c r="T389" s="499" t="str">
        <f t="shared" si="578"/>
        <v>-</v>
      </c>
      <c r="U389" s="499" t="str">
        <f t="shared" si="579"/>
        <v>M</v>
      </c>
      <c r="V389" s="499" t="str">
        <f t="shared" si="580"/>
        <v>-</v>
      </c>
      <c r="W389" s="499" t="str">
        <f t="shared" si="496"/>
        <v>A</v>
      </c>
      <c r="X389" s="529" t="str">
        <f t="shared" si="655"/>
        <v>Ca-Mg</v>
      </c>
      <c r="Y389" s="530" t="str">
        <f t="shared" si="654"/>
        <v>HCO3</v>
      </c>
      <c r="Z389" s="60" t="s">
        <v>1610</v>
      </c>
      <c r="AA389" s="51">
        <v>14951</v>
      </c>
      <c r="AB389" s="100">
        <v>1</v>
      </c>
      <c r="AC389" s="2" t="s">
        <v>412</v>
      </c>
      <c r="AD389" s="2" t="s">
        <v>3049</v>
      </c>
      <c r="AF389" s="391">
        <v>9.9</v>
      </c>
      <c r="AM389" s="391">
        <v>0.23</v>
      </c>
      <c r="AR389" s="69"/>
      <c r="AS389" s="507">
        <f t="shared" si="656"/>
        <v>1017.5549999999998</v>
      </c>
      <c r="AT389" s="509">
        <f t="shared" si="657"/>
        <v>0.13247181282372281</v>
      </c>
      <c r="AU389" s="398">
        <v>8.0429999999999993</v>
      </c>
      <c r="AV389" s="398">
        <v>68.209999999999994</v>
      </c>
      <c r="AW389" s="399">
        <v>135</v>
      </c>
      <c r="AX389" s="398">
        <v>5.048</v>
      </c>
      <c r="AY389" s="398">
        <v>20.59</v>
      </c>
      <c r="AZ389" s="172">
        <v>757.8</v>
      </c>
      <c r="BB389" s="57">
        <v>1.7569999999999999</v>
      </c>
      <c r="BE389" s="57">
        <v>4.9779999999999998</v>
      </c>
      <c r="BF389" s="398">
        <v>0.35899999999999999</v>
      </c>
      <c r="BM389" s="398">
        <v>15.77</v>
      </c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49"/>
      <c r="CG389" s="138"/>
      <c r="CH389" s="138"/>
      <c r="CI389" s="138"/>
      <c r="CJ389" s="138"/>
      <c r="CK389" s="138"/>
      <c r="CL389" s="139"/>
      <c r="CM389" s="138"/>
      <c r="CN389" s="138">
        <v>1550</v>
      </c>
      <c r="CO389" s="149"/>
      <c r="DB389" s="241"/>
      <c r="DC389" s="241"/>
      <c r="DD389" s="241"/>
      <c r="DE389" s="241"/>
      <c r="DF389" s="241"/>
      <c r="DG389" s="241"/>
      <c r="DH389" s="241"/>
      <c r="DI389" s="244"/>
      <c r="DJ389" s="244"/>
      <c r="DK389" s="244"/>
      <c r="DL389" s="244"/>
      <c r="DM389" s="244"/>
      <c r="DN389" s="244"/>
      <c r="DO389" s="244"/>
      <c r="DP389" s="244"/>
      <c r="DQ389" s="244"/>
      <c r="DR389" s="244"/>
      <c r="DS389" s="472"/>
      <c r="DT389" s="402">
        <f t="shared" si="585"/>
        <v>1</v>
      </c>
      <c r="DU389" s="100">
        <f t="shared" si="586"/>
        <v>1</v>
      </c>
      <c r="DV389" s="100">
        <f t="shared" si="587"/>
        <v>0</v>
      </c>
      <c r="DW389" s="100">
        <f t="shared" si="588"/>
        <v>0</v>
      </c>
      <c r="DX389" s="100">
        <f t="shared" si="589"/>
        <v>0</v>
      </c>
      <c r="DY389" s="229">
        <f t="shared" si="590"/>
        <v>0</v>
      </c>
      <c r="DZ389" s="100">
        <f t="shared" si="591"/>
        <v>1</v>
      </c>
      <c r="EA389" s="400">
        <f t="shared" si="592"/>
        <v>0</v>
      </c>
      <c r="EB389" s="402">
        <f t="shared" si="593"/>
        <v>0</v>
      </c>
      <c r="EC389" s="19">
        <f t="shared" si="594"/>
        <v>0</v>
      </c>
      <c r="ED389" s="19">
        <f t="shared" si="595"/>
        <v>1</v>
      </c>
      <c r="EE389" s="19">
        <f t="shared" si="596"/>
        <v>0</v>
      </c>
      <c r="EF389" s="402">
        <f t="shared" si="597"/>
        <v>0</v>
      </c>
      <c r="EG389" s="400">
        <f t="shared" si="598"/>
        <v>0</v>
      </c>
      <c r="EH389" s="400">
        <f t="shared" si="599"/>
        <v>1</v>
      </c>
      <c r="EI389" s="402">
        <f t="shared" si="600"/>
        <v>0</v>
      </c>
      <c r="EJ389" s="229">
        <f t="shared" si="601"/>
        <v>2</v>
      </c>
      <c r="EK389" s="398">
        <f t="shared" si="602"/>
        <v>8.0429999999999993</v>
      </c>
      <c r="EL389" s="398">
        <f t="shared" si="603"/>
        <v>1.7569999999999999</v>
      </c>
      <c r="EM389" s="398">
        <f t="shared" si="604"/>
        <v>68.209999999999994</v>
      </c>
      <c r="EN389" s="398">
        <f t="shared" si="605"/>
        <v>135</v>
      </c>
      <c r="EO389" s="398">
        <f t="shared" si="606"/>
        <v>0.35899999999999999</v>
      </c>
      <c r="EP389" s="398">
        <f t="shared" si="607"/>
        <v>4.9779999999999998</v>
      </c>
      <c r="EQ389" s="398">
        <f t="shared" si="608"/>
        <v>757.8</v>
      </c>
      <c r="ER389" s="398" t="str">
        <f t="shared" si="609"/>
        <v/>
      </c>
      <c r="ES389" s="398" t="str">
        <f t="shared" si="610"/>
        <v/>
      </c>
      <c r="ET389" s="398">
        <f t="shared" si="611"/>
        <v>20.59</v>
      </c>
      <c r="EU389" s="172">
        <f t="shared" si="612"/>
        <v>5.048</v>
      </c>
      <c r="EV389" s="57">
        <f t="shared" si="613"/>
        <v>0.34985080339976854</v>
      </c>
      <c r="EW389" s="57">
        <f t="shared" si="614"/>
        <v>4.4936061381074165E-2</v>
      </c>
      <c r="EX389" s="57">
        <f t="shared" si="615"/>
        <v>5.6128368648426248</v>
      </c>
      <c r="EY389" s="57">
        <f t="shared" si="616"/>
        <v>6.7368631169220015</v>
      </c>
      <c r="EZ389" s="57">
        <f t="shared" si="617"/>
        <v>1.3091439511350167E-2</v>
      </c>
      <c r="FA389" s="57">
        <f t="shared" si="618"/>
        <v>0.26741874832124629</v>
      </c>
      <c r="FB389" s="57">
        <f t="shared" si="619"/>
        <v>12.419469296312016</v>
      </c>
      <c r="FC389" s="57" t="str">
        <f t="shared" si="620"/>
        <v/>
      </c>
      <c r="FD389" s="57" t="str">
        <f t="shared" si="621"/>
        <v/>
      </c>
      <c r="FE389" s="57">
        <f t="shared" si="622"/>
        <v>0.4286787990331305</v>
      </c>
      <c r="FF389" s="56">
        <f t="shared" si="623"/>
        <v>0.14238569373536794</v>
      </c>
      <c r="FG389" s="59">
        <f t="shared" si="624"/>
        <v>2.685995263387587</v>
      </c>
      <c r="FH389" s="59">
        <f t="shared" si="625"/>
        <v>0.34499863042172146</v>
      </c>
      <c r="FI389" s="59">
        <f t="shared" si="626"/>
        <v>43.092807238482671</v>
      </c>
      <c r="FJ389" s="59">
        <f t="shared" si="627"/>
        <v>51.722569296106421</v>
      </c>
      <c r="FK389" s="59">
        <f t="shared" si="628"/>
        <v>0.10051011510249663</v>
      </c>
      <c r="FL389" s="59">
        <f t="shared" si="629"/>
        <v>2.053119456499096</v>
      </c>
      <c r="FM389" s="59">
        <f t="shared" si="630"/>
        <v>95.603995170325334</v>
      </c>
      <c r="FN389" s="59" t="str">
        <f t="shared" si="631"/>
        <v/>
      </c>
      <c r="FO389" s="59" t="str">
        <f t="shared" si="632"/>
        <v/>
      </c>
      <c r="FP389" s="59">
        <f t="shared" si="633"/>
        <v>3.2999321351480266</v>
      </c>
      <c r="FQ389" s="66">
        <f t="shared" si="634"/>
        <v>1.0960726945266361</v>
      </c>
      <c r="FR389" s="331">
        <f t="shared" si="497"/>
        <v>0.13247181282372281</v>
      </c>
      <c r="FS389" s="331">
        <f t="shared" si="635"/>
        <v>0.13247181282372281</v>
      </c>
      <c r="FT389" s="400">
        <f t="shared" si="636"/>
        <v>0</v>
      </c>
      <c r="FU389" s="400">
        <f t="shared" si="637"/>
        <v>1</v>
      </c>
      <c r="FV389" s="400">
        <f t="shared" si="638"/>
        <v>0</v>
      </c>
      <c r="FW389" s="402">
        <f t="shared" si="639"/>
        <v>0</v>
      </c>
      <c r="FX389" s="222">
        <f t="shared" si="640"/>
        <v>0</v>
      </c>
      <c r="FY389" s="222">
        <f t="shared" si="641"/>
        <v>51.722569296106421</v>
      </c>
      <c r="FZ389" s="222">
        <f t="shared" si="642"/>
        <v>43.092807238482671</v>
      </c>
      <c r="GA389" s="221">
        <f t="shared" si="643"/>
        <v>0</v>
      </c>
      <c r="GB389" s="222">
        <f t="shared" si="644"/>
        <v>95.603995170325334</v>
      </c>
      <c r="GC389" s="222">
        <f t="shared" si="645"/>
        <v>0</v>
      </c>
      <c r="GD389" s="222">
        <f t="shared" si="646"/>
        <v>0</v>
      </c>
      <c r="GE389" s="222">
        <f t="shared" si="647"/>
        <v>0</v>
      </c>
      <c r="GF389" s="222">
        <f t="shared" si="648"/>
        <v>0</v>
      </c>
      <c r="GG389" s="398">
        <f t="shared" si="649"/>
        <v>0</v>
      </c>
      <c r="GH389" s="399">
        <f t="shared" si="650"/>
        <v>0</v>
      </c>
      <c r="GI389" s="398" t="str">
        <f t="shared" si="651"/>
        <v>Ca-Mg</v>
      </c>
      <c r="GJ389" s="398" t="str">
        <f t="shared" si="652"/>
        <v>HCO3</v>
      </c>
    </row>
    <row r="390" spans="1:192">
      <c r="A390" s="402">
        <f t="shared" si="653"/>
        <v>385</v>
      </c>
      <c r="B390" s="399" t="s">
        <v>109</v>
      </c>
      <c r="C390" s="2" t="s">
        <v>172</v>
      </c>
      <c r="D390" s="2" t="s">
        <v>1005</v>
      </c>
      <c r="E390" s="2"/>
      <c r="F390" s="379">
        <v>3505785</v>
      </c>
      <c r="G390" s="379">
        <v>5663960</v>
      </c>
      <c r="H390" s="409">
        <f t="shared" si="576"/>
        <v>505708.25600000005</v>
      </c>
      <c r="I390" s="405">
        <f t="shared" si="577"/>
        <v>5662134.2060000002</v>
      </c>
      <c r="J390" s="400">
        <v>322.04000000000002</v>
      </c>
      <c r="K390" s="391" t="s">
        <v>1354</v>
      </c>
      <c r="L390" s="19">
        <v>5.5</v>
      </c>
      <c r="Q390" s="399" t="s">
        <v>2845</v>
      </c>
      <c r="R390" s="64" t="s">
        <v>2898</v>
      </c>
      <c r="S390" s="64" t="s">
        <v>2663</v>
      </c>
      <c r="T390" s="499" t="str">
        <f t="shared" si="578"/>
        <v>-</v>
      </c>
      <c r="U390" s="499" t="str">
        <f t="shared" si="579"/>
        <v>M</v>
      </c>
      <c r="V390" s="499" t="str">
        <f t="shared" si="580"/>
        <v>-</v>
      </c>
      <c r="W390" s="499" t="str">
        <f t="shared" si="496"/>
        <v>A</v>
      </c>
      <c r="X390" s="529" t="str">
        <f t="shared" si="655"/>
        <v>Ca-Mg</v>
      </c>
      <c r="Y390" s="530" t="str">
        <f t="shared" si="654"/>
        <v>HCO3</v>
      </c>
      <c r="Z390" s="404"/>
      <c r="AA390" s="177" t="s">
        <v>1785</v>
      </c>
      <c r="AB390" s="176">
        <v>1</v>
      </c>
      <c r="AC390" s="65" t="s">
        <v>881</v>
      </c>
      <c r="AD390" s="65" t="s">
        <v>1786</v>
      </c>
      <c r="AE390" s="70"/>
      <c r="AF390" s="392">
        <v>9.6</v>
      </c>
      <c r="AG390" s="408"/>
      <c r="AH390" s="408"/>
      <c r="AI390" s="392"/>
      <c r="AJ390" s="408"/>
      <c r="AK390" s="408"/>
      <c r="AL390" s="408"/>
      <c r="AM390" s="392">
        <v>0.125</v>
      </c>
      <c r="AN390" s="69"/>
      <c r="AO390" s="401"/>
      <c r="AP390" s="171"/>
      <c r="AQ390" s="69"/>
      <c r="AR390" s="69"/>
      <c r="AS390" s="507">
        <f t="shared" si="656"/>
        <v>1521.49</v>
      </c>
      <c r="AT390" s="509">
        <f t="shared" si="657"/>
        <v>0.28937303711812368</v>
      </c>
      <c r="AU390" s="69">
        <v>16.47</v>
      </c>
      <c r="AV390" s="69">
        <v>99.86</v>
      </c>
      <c r="AW390" s="401">
        <v>206.1</v>
      </c>
      <c r="AX390" s="401">
        <v>3.048</v>
      </c>
      <c r="AY390" s="401">
        <v>19.489999999999998</v>
      </c>
      <c r="AZ390" s="70">
        <v>1159</v>
      </c>
      <c r="BA390" s="69">
        <v>7.4999999999999997E-2</v>
      </c>
      <c r="BB390" s="259">
        <v>3.3079999999999998</v>
      </c>
      <c r="BC390" s="69"/>
      <c r="BD390" s="69"/>
      <c r="BE390" s="259">
        <v>4.8280000000000003</v>
      </c>
      <c r="BF390" s="401">
        <v>1.014</v>
      </c>
      <c r="BG390" s="69"/>
      <c r="BH390" s="69"/>
      <c r="BI390" s="69"/>
      <c r="BJ390" s="69"/>
      <c r="BK390" s="69"/>
      <c r="BL390" s="401"/>
      <c r="BM390" s="69">
        <v>8.2439999999999998</v>
      </c>
      <c r="BN390" s="70"/>
      <c r="BO390" s="143"/>
      <c r="BP390" s="143">
        <v>53</v>
      </c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1"/>
      <c r="CG390" s="143"/>
      <c r="CH390" s="143"/>
      <c r="CI390" s="143"/>
      <c r="CJ390" s="143"/>
      <c r="CK390" s="143"/>
      <c r="CL390" s="144"/>
      <c r="CM390" s="143"/>
      <c r="CN390" s="143">
        <v>2597</v>
      </c>
      <c r="CO390" s="141"/>
      <c r="CP390" s="69"/>
      <c r="CQ390" s="70"/>
      <c r="CR390" s="69"/>
      <c r="CS390" s="69"/>
      <c r="CT390" s="69"/>
      <c r="CU390" s="69"/>
      <c r="CV390" s="69"/>
      <c r="CW390" s="69"/>
      <c r="CX390" s="69"/>
      <c r="CY390" s="69"/>
      <c r="CZ390" s="69"/>
      <c r="DA390" s="70"/>
      <c r="DB390" s="182"/>
      <c r="DC390" s="182"/>
      <c r="DD390" s="182"/>
      <c r="DE390" s="182"/>
      <c r="DF390" s="182"/>
      <c r="DG390" s="182"/>
      <c r="DH390" s="182"/>
      <c r="DI390" s="180"/>
      <c r="DJ390" s="180"/>
      <c r="DK390" s="180"/>
      <c r="DL390" s="180"/>
      <c r="DM390" s="180"/>
      <c r="DN390" s="180"/>
      <c r="DO390" s="180"/>
      <c r="DP390" s="180"/>
      <c r="DQ390" s="180"/>
      <c r="DR390" s="180"/>
      <c r="DS390" s="181"/>
      <c r="DT390" s="402">
        <f t="shared" si="585"/>
        <v>1</v>
      </c>
      <c r="DU390" s="100">
        <f t="shared" si="586"/>
        <v>1</v>
      </c>
      <c r="DV390" s="100">
        <f t="shared" si="587"/>
        <v>0</v>
      </c>
      <c r="DW390" s="100">
        <f t="shared" si="588"/>
        <v>0</v>
      </c>
      <c r="DX390" s="100">
        <f t="shared" si="589"/>
        <v>0</v>
      </c>
      <c r="DY390" s="229">
        <f t="shared" si="590"/>
        <v>0</v>
      </c>
      <c r="DZ390" s="100">
        <f t="shared" si="591"/>
        <v>1</v>
      </c>
      <c r="EA390" s="400">
        <f t="shared" si="592"/>
        <v>0</v>
      </c>
      <c r="EB390" s="402">
        <f t="shared" si="593"/>
        <v>0</v>
      </c>
      <c r="EC390" s="19">
        <f t="shared" si="594"/>
        <v>0</v>
      </c>
      <c r="ED390" s="19">
        <f t="shared" si="595"/>
        <v>1</v>
      </c>
      <c r="EE390" s="19">
        <f t="shared" si="596"/>
        <v>0</v>
      </c>
      <c r="EF390" s="402">
        <f t="shared" si="597"/>
        <v>0</v>
      </c>
      <c r="EG390" s="400">
        <f t="shared" si="598"/>
        <v>0</v>
      </c>
      <c r="EH390" s="400">
        <f t="shared" si="599"/>
        <v>1</v>
      </c>
      <c r="EI390" s="402">
        <f t="shared" si="600"/>
        <v>0</v>
      </c>
      <c r="EJ390" s="229">
        <f t="shared" si="601"/>
        <v>2</v>
      </c>
      <c r="EK390" s="398">
        <f t="shared" si="602"/>
        <v>16.47</v>
      </c>
      <c r="EL390" s="398">
        <f t="shared" si="603"/>
        <v>3.3079999999999998</v>
      </c>
      <c r="EM390" s="398">
        <f t="shared" si="604"/>
        <v>99.86</v>
      </c>
      <c r="EN390" s="398">
        <f t="shared" si="605"/>
        <v>206.1</v>
      </c>
      <c r="EO390" s="398">
        <f t="shared" si="606"/>
        <v>1.014</v>
      </c>
      <c r="EP390" s="398">
        <f t="shared" si="607"/>
        <v>4.8280000000000003</v>
      </c>
      <c r="EQ390" s="398">
        <f t="shared" si="608"/>
        <v>1159</v>
      </c>
      <c r="ER390" s="398" t="str">
        <f t="shared" si="609"/>
        <v/>
      </c>
      <c r="ES390" s="398" t="str">
        <f t="shared" si="610"/>
        <v/>
      </c>
      <c r="ET390" s="398">
        <f t="shared" si="611"/>
        <v>19.489999999999998</v>
      </c>
      <c r="EU390" s="172">
        <f t="shared" si="612"/>
        <v>3.048</v>
      </c>
      <c r="EV390" s="57">
        <f t="shared" si="613"/>
        <v>0.71640466641728062</v>
      </c>
      <c r="EW390" s="57">
        <f t="shared" si="614"/>
        <v>8.4603580562659847E-2</v>
      </c>
      <c r="EX390" s="57">
        <f t="shared" si="615"/>
        <v>8.2172392511828853</v>
      </c>
      <c r="EY390" s="57">
        <f t="shared" si="616"/>
        <v>10.284944358500923</v>
      </c>
      <c r="EZ390" s="57">
        <f t="shared" si="617"/>
        <v>3.6976934998632506E-2</v>
      </c>
      <c r="FA390" s="57">
        <f t="shared" si="618"/>
        <v>0.25936073059360731</v>
      </c>
      <c r="FB390" s="57">
        <f t="shared" si="619"/>
        <v>18.994675263163934</v>
      </c>
      <c r="FC390" s="57" t="str">
        <f t="shared" si="620"/>
        <v/>
      </c>
      <c r="FD390" s="57" t="str">
        <f t="shared" si="621"/>
        <v/>
      </c>
      <c r="FE390" s="57">
        <f t="shared" si="622"/>
        <v>0.40577706620474563</v>
      </c>
      <c r="FF390" s="56">
        <f t="shared" si="623"/>
        <v>8.5972978309310902E-2</v>
      </c>
      <c r="FG390" s="59">
        <f t="shared" si="624"/>
        <v>3.6552135886924053</v>
      </c>
      <c r="FH390" s="59">
        <f t="shared" si="625"/>
        <v>0.4316612828210461</v>
      </c>
      <c r="FI390" s="59">
        <f t="shared" si="626"/>
        <v>41.925696440069679</v>
      </c>
      <c r="FJ390" s="59">
        <f t="shared" si="627"/>
        <v>52.47546553003729</v>
      </c>
      <c r="FK390" s="59">
        <f t="shared" si="628"/>
        <v>0.18866236027065769</v>
      </c>
      <c r="FL390" s="59">
        <f t="shared" si="629"/>
        <v>1.3233007981089222</v>
      </c>
      <c r="FM390" s="59">
        <f t="shared" si="630"/>
        <v>97.476448159425644</v>
      </c>
      <c r="FN390" s="59" t="str">
        <f t="shared" si="631"/>
        <v/>
      </c>
      <c r="FO390" s="59" t="str">
        <f t="shared" si="632"/>
        <v/>
      </c>
      <c r="FP390" s="59">
        <f t="shared" si="633"/>
        <v>2.0823576402433464</v>
      </c>
      <c r="FQ390" s="66">
        <f t="shared" si="634"/>
        <v>0.44119420033101736</v>
      </c>
      <c r="FR390" s="331">
        <f t="shared" si="497"/>
        <v>0.28937303711812368</v>
      </c>
      <c r="FS390" s="331">
        <f t="shared" si="635"/>
        <v>0.28937303711812368</v>
      </c>
      <c r="FT390" s="400">
        <f t="shared" si="636"/>
        <v>0</v>
      </c>
      <c r="FU390" s="400">
        <f t="shared" si="637"/>
        <v>1</v>
      </c>
      <c r="FV390" s="400">
        <f t="shared" si="638"/>
        <v>0</v>
      </c>
      <c r="FW390" s="402">
        <f t="shared" si="639"/>
        <v>0</v>
      </c>
      <c r="FX390" s="222">
        <f t="shared" si="640"/>
        <v>0</v>
      </c>
      <c r="FY390" s="222">
        <f t="shared" si="641"/>
        <v>52.47546553003729</v>
      </c>
      <c r="FZ390" s="222">
        <f t="shared" si="642"/>
        <v>41.925696440069679</v>
      </c>
      <c r="GA390" s="221">
        <f t="shared" si="643"/>
        <v>0</v>
      </c>
      <c r="GB390" s="222">
        <f t="shared" si="644"/>
        <v>97.476448159425644</v>
      </c>
      <c r="GC390" s="222">
        <f t="shared" si="645"/>
        <v>0</v>
      </c>
      <c r="GD390" s="222">
        <f t="shared" si="646"/>
        <v>0</v>
      </c>
      <c r="GE390" s="222">
        <f t="shared" si="647"/>
        <v>0</v>
      </c>
      <c r="GF390" s="222">
        <f t="shared" si="648"/>
        <v>0</v>
      </c>
      <c r="GG390" s="398">
        <f t="shared" si="649"/>
        <v>0</v>
      </c>
      <c r="GH390" s="399">
        <f t="shared" si="650"/>
        <v>0</v>
      </c>
      <c r="GI390" s="398" t="str">
        <f t="shared" si="651"/>
        <v>Ca-Mg</v>
      </c>
      <c r="GJ390" s="398" t="str">
        <f t="shared" si="652"/>
        <v>HCO3</v>
      </c>
    </row>
    <row r="391" spans="1:192">
      <c r="A391" s="402">
        <f t="shared" si="653"/>
        <v>386</v>
      </c>
      <c r="B391" s="399" t="s">
        <v>109</v>
      </c>
      <c r="C391" s="91" t="s">
        <v>172</v>
      </c>
      <c r="D391" s="91" t="s">
        <v>1005</v>
      </c>
      <c r="E391" s="91"/>
      <c r="F391" s="400">
        <v>3505785</v>
      </c>
      <c r="G391" s="400">
        <v>5663960</v>
      </c>
      <c r="H391" s="409">
        <f t="shared" si="576"/>
        <v>505708.25600000005</v>
      </c>
      <c r="I391" s="405">
        <f t="shared" si="577"/>
        <v>5662134.2060000002</v>
      </c>
      <c r="J391" s="400">
        <v>322.04000000000002</v>
      </c>
      <c r="K391" s="391" t="s">
        <v>1354</v>
      </c>
      <c r="L391" s="19">
        <v>5.5</v>
      </c>
      <c r="Q391" s="399" t="s">
        <v>2845</v>
      </c>
      <c r="R391" s="64" t="s">
        <v>2898</v>
      </c>
      <c r="S391" s="64" t="s">
        <v>2663</v>
      </c>
      <c r="T391" s="499" t="str">
        <f t="shared" si="578"/>
        <v>-</v>
      </c>
      <c r="U391" s="499" t="str">
        <f t="shared" si="579"/>
        <v>M</v>
      </c>
      <c r="V391" s="499" t="str">
        <f t="shared" si="580"/>
        <v>-</v>
      </c>
      <c r="W391" s="499" t="str">
        <f t="shared" ref="W391:W454" si="658">IF(EH391=1,"A","-")</f>
        <v>A</v>
      </c>
      <c r="X391" s="529" t="str">
        <f t="shared" si="655"/>
        <v>Ca-Mg</v>
      </c>
      <c r="Y391" s="530" t="str">
        <f t="shared" si="654"/>
        <v>HCO3</v>
      </c>
      <c r="Z391" s="60" t="s">
        <v>1610</v>
      </c>
      <c r="AA391" s="51">
        <v>14952</v>
      </c>
      <c r="AB391" s="100">
        <v>2</v>
      </c>
      <c r="AC391" s="2" t="s">
        <v>412</v>
      </c>
      <c r="AD391" s="2" t="s">
        <v>3051</v>
      </c>
      <c r="AE391" s="61" t="s">
        <v>1767</v>
      </c>
      <c r="AF391" s="397">
        <v>11</v>
      </c>
      <c r="AM391" s="379">
        <v>0.12</v>
      </c>
      <c r="AN391" s="398">
        <v>41.8</v>
      </c>
      <c r="AO391" s="399">
        <v>39.799999999999997</v>
      </c>
      <c r="AR391" s="384">
        <v>1225</v>
      </c>
      <c r="AS391" s="507">
        <f t="shared" si="656"/>
        <v>1213.7</v>
      </c>
      <c r="AT391" s="509">
        <f t="shared" si="657"/>
        <v>0.12284550739686481</v>
      </c>
      <c r="AU391" s="398">
        <v>15.1</v>
      </c>
      <c r="AV391" s="398">
        <v>73.099999999999994</v>
      </c>
      <c r="AW391" s="399">
        <v>176.6</v>
      </c>
      <c r="AX391" s="398">
        <v>12.8</v>
      </c>
      <c r="AY391" s="398">
        <v>59.2</v>
      </c>
      <c r="AZ391" s="172">
        <v>868</v>
      </c>
      <c r="BB391" s="398">
        <v>3.3</v>
      </c>
      <c r="BE391" s="398">
        <v>4.9000000000000004</v>
      </c>
      <c r="BF391" s="398">
        <v>0.7</v>
      </c>
      <c r="BH391" s="2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49"/>
      <c r="CG391" s="138"/>
      <c r="CH391" s="138"/>
      <c r="CI391" s="138"/>
      <c r="CJ391" s="138"/>
      <c r="CK391" s="138"/>
      <c r="CL391" s="139"/>
      <c r="CM391" s="138"/>
      <c r="CN391" s="138">
        <v>1807</v>
      </c>
      <c r="CO391" s="149"/>
      <c r="DB391" s="241"/>
      <c r="DC391" s="241"/>
      <c r="DD391" s="241"/>
      <c r="DE391" s="241"/>
      <c r="DF391" s="241"/>
      <c r="DG391" s="241"/>
      <c r="DH391" s="241"/>
      <c r="DI391" s="244"/>
      <c r="DJ391" s="244"/>
      <c r="DK391" s="244"/>
      <c r="DL391" s="244"/>
      <c r="DM391" s="244"/>
      <c r="DN391" s="244"/>
      <c r="DO391" s="244"/>
      <c r="DP391" s="244"/>
      <c r="DQ391" s="244"/>
      <c r="DR391" s="244"/>
      <c r="DS391" s="472"/>
      <c r="DT391" s="402">
        <f t="shared" si="585"/>
        <v>0</v>
      </c>
      <c r="DU391" s="100">
        <f t="shared" si="586"/>
        <v>1</v>
      </c>
      <c r="DV391" s="100">
        <f t="shared" si="587"/>
        <v>0</v>
      </c>
      <c r="DW391" s="100">
        <f t="shared" si="588"/>
        <v>0</v>
      </c>
      <c r="DX391" s="100">
        <f t="shared" si="589"/>
        <v>0</v>
      </c>
      <c r="DY391" s="229">
        <f t="shared" si="590"/>
        <v>0</v>
      </c>
      <c r="DZ391" s="100">
        <f t="shared" si="591"/>
        <v>1</v>
      </c>
      <c r="EA391" s="400">
        <f t="shared" si="592"/>
        <v>0</v>
      </c>
      <c r="EB391" s="402">
        <f t="shared" si="593"/>
        <v>0</v>
      </c>
      <c r="EC391" s="19">
        <f t="shared" si="594"/>
        <v>0</v>
      </c>
      <c r="ED391" s="19">
        <f t="shared" si="595"/>
        <v>1</v>
      </c>
      <c r="EE391" s="19">
        <f t="shared" si="596"/>
        <v>0</v>
      </c>
      <c r="EF391" s="402">
        <f t="shared" si="597"/>
        <v>0</v>
      </c>
      <c r="EG391" s="400">
        <f t="shared" si="598"/>
        <v>0</v>
      </c>
      <c r="EH391" s="400">
        <f t="shared" si="599"/>
        <v>1</v>
      </c>
      <c r="EI391" s="402">
        <f t="shared" si="600"/>
        <v>0</v>
      </c>
      <c r="EJ391" s="229">
        <f t="shared" si="601"/>
        <v>2</v>
      </c>
      <c r="EK391" s="398">
        <f t="shared" si="602"/>
        <v>15.1</v>
      </c>
      <c r="EL391" s="398">
        <f t="shared" si="603"/>
        <v>3.3</v>
      </c>
      <c r="EM391" s="398">
        <f t="shared" si="604"/>
        <v>73.099999999999994</v>
      </c>
      <c r="EN391" s="398">
        <f t="shared" si="605"/>
        <v>176.6</v>
      </c>
      <c r="EO391" s="398">
        <f t="shared" si="606"/>
        <v>0.7</v>
      </c>
      <c r="EP391" s="398">
        <f t="shared" si="607"/>
        <v>4.9000000000000004</v>
      </c>
      <c r="EQ391" s="398">
        <f t="shared" si="608"/>
        <v>868</v>
      </c>
      <c r="ER391" s="398" t="str">
        <f t="shared" si="609"/>
        <v/>
      </c>
      <c r="ES391" s="398" t="str">
        <f t="shared" si="610"/>
        <v/>
      </c>
      <c r="ET391" s="398">
        <f t="shared" si="611"/>
        <v>59.2</v>
      </c>
      <c r="EU391" s="172">
        <f t="shared" si="612"/>
        <v>12.8</v>
      </c>
      <c r="EV391" s="57">
        <f t="shared" si="613"/>
        <v>0.65681302142689368</v>
      </c>
      <c r="EW391" s="57">
        <f t="shared" si="614"/>
        <v>8.4398976982097182E-2</v>
      </c>
      <c r="EX391" s="57">
        <f t="shared" si="615"/>
        <v>6.0152232051018313</v>
      </c>
      <c r="EY391" s="57">
        <f t="shared" si="616"/>
        <v>8.8128150107290768</v>
      </c>
      <c r="EZ391" s="57">
        <f t="shared" si="617"/>
        <v>2.5526483726866622E-2</v>
      </c>
      <c r="FA391" s="57">
        <f t="shared" si="618"/>
        <v>0.26322857910287406</v>
      </c>
      <c r="FB391" s="57">
        <f t="shared" si="619"/>
        <v>14.225520386907933</v>
      </c>
      <c r="FC391" s="57" t="str">
        <f t="shared" si="620"/>
        <v/>
      </c>
      <c r="FD391" s="57" t="str">
        <f t="shared" si="621"/>
        <v/>
      </c>
      <c r="FE391" s="57">
        <f t="shared" si="622"/>
        <v>1.2325296213094379</v>
      </c>
      <c r="FF391" s="56">
        <f t="shared" si="623"/>
        <v>0.36104137872676501</v>
      </c>
      <c r="FG391" s="59">
        <f t="shared" si="624"/>
        <v>4.141838837553121</v>
      </c>
      <c r="FH391" s="59">
        <f t="shared" si="625"/>
        <v>0.53221685519386497</v>
      </c>
      <c r="FI391" s="59">
        <f t="shared" si="626"/>
        <v>37.93177704260021</v>
      </c>
      <c r="FJ391" s="59">
        <f t="shared" si="627"/>
        <v>55.573288422802037</v>
      </c>
      <c r="FK391" s="59">
        <f t="shared" si="628"/>
        <v>0.16096907070511202</v>
      </c>
      <c r="FL391" s="59">
        <f t="shared" si="629"/>
        <v>1.6599097711456647</v>
      </c>
      <c r="FM391" s="59">
        <f t="shared" si="630"/>
        <v>89.926279828237071</v>
      </c>
      <c r="FN391" s="59" t="str">
        <f t="shared" si="631"/>
        <v/>
      </c>
      <c r="FO391" s="59" t="str">
        <f t="shared" si="632"/>
        <v/>
      </c>
      <c r="FP391" s="59">
        <f t="shared" si="633"/>
        <v>7.7914059104979518</v>
      </c>
      <c r="FQ391" s="66">
        <f t="shared" si="634"/>
        <v>2.2823142612649732</v>
      </c>
      <c r="FR391" s="331">
        <f t="shared" ref="FR391:FR454" si="659">IFERROR((SUM(EV391:FA391)-SUM(FB391:FF391))/SUM(EV391:FF391)*100,"")</f>
        <v>0.12284550739686481</v>
      </c>
      <c r="FS391" s="331">
        <f t="shared" si="635"/>
        <v>0.12284550739686481</v>
      </c>
      <c r="FT391" s="400">
        <f t="shared" si="636"/>
        <v>0</v>
      </c>
      <c r="FU391" s="400">
        <f t="shared" si="637"/>
        <v>1</v>
      </c>
      <c r="FV391" s="400">
        <f t="shared" si="638"/>
        <v>0</v>
      </c>
      <c r="FW391" s="402">
        <f t="shared" si="639"/>
        <v>0</v>
      </c>
      <c r="FX391" s="222">
        <f t="shared" si="640"/>
        <v>0</v>
      </c>
      <c r="FY391" s="222">
        <f t="shared" si="641"/>
        <v>55.573288422802037</v>
      </c>
      <c r="FZ391" s="222">
        <f t="shared" si="642"/>
        <v>37.93177704260021</v>
      </c>
      <c r="GA391" s="221">
        <f t="shared" si="643"/>
        <v>0</v>
      </c>
      <c r="GB391" s="222">
        <f t="shared" si="644"/>
        <v>89.926279828237071</v>
      </c>
      <c r="GC391" s="222">
        <f t="shared" si="645"/>
        <v>0</v>
      </c>
      <c r="GD391" s="222">
        <f t="shared" si="646"/>
        <v>0</v>
      </c>
      <c r="GE391" s="222">
        <f t="shared" si="647"/>
        <v>0</v>
      </c>
      <c r="GF391" s="222">
        <f t="shared" si="648"/>
        <v>0</v>
      </c>
      <c r="GG391" s="398">
        <f t="shared" si="649"/>
        <v>0</v>
      </c>
      <c r="GH391" s="399">
        <f t="shared" si="650"/>
        <v>0</v>
      </c>
      <c r="GI391" s="398" t="str">
        <f t="shared" si="651"/>
        <v>Ca-Mg</v>
      </c>
      <c r="GJ391" s="398" t="str">
        <f t="shared" si="652"/>
        <v>HCO3</v>
      </c>
    </row>
    <row r="392" spans="1:192" ht="14.25">
      <c r="A392" s="402">
        <f t="shared" si="653"/>
        <v>387</v>
      </c>
      <c r="B392" s="399" t="s">
        <v>109</v>
      </c>
      <c r="C392" s="2" t="s">
        <v>172</v>
      </c>
      <c r="D392" s="2" t="s">
        <v>1005</v>
      </c>
      <c r="E392" s="2"/>
      <c r="F392" s="379">
        <v>3505785</v>
      </c>
      <c r="G392" s="379">
        <v>5663960</v>
      </c>
      <c r="H392" s="409">
        <f t="shared" si="576"/>
        <v>505708.25600000005</v>
      </c>
      <c r="I392" s="405">
        <f t="shared" si="577"/>
        <v>5662134.2060000002</v>
      </c>
      <c r="J392" s="408">
        <v>322.04000000000002</v>
      </c>
      <c r="K392" s="391" t="s">
        <v>1357</v>
      </c>
      <c r="L392" s="19">
        <v>5.5</v>
      </c>
      <c r="Q392" s="399" t="s">
        <v>2845</v>
      </c>
      <c r="R392" s="64" t="s">
        <v>2898</v>
      </c>
      <c r="S392" s="64" t="s">
        <v>2663</v>
      </c>
      <c r="T392" s="499" t="str">
        <f t="shared" si="578"/>
        <v>-</v>
      </c>
      <c r="U392" s="499" t="str">
        <f t="shared" si="579"/>
        <v>M</v>
      </c>
      <c r="V392" s="499" t="str">
        <f t="shared" si="580"/>
        <v>-</v>
      </c>
      <c r="W392" s="499" t="str">
        <f t="shared" si="658"/>
        <v>A</v>
      </c>
      <c r="X392" s="529" t="str">
        <f t="shared" si="655"/>
        <v>Ca-Mg</v>
      </c>
      <c r="Y392" s="530" t="str">
        <f t="shared" si="654"/>
        <v>HCO3</v>
      </c>
      <c r="Z392" s="60" t="s">
        <v>1610</v>
      </c>
      <c r="AA392" s="51">
        <v>22780</v>
      </c>
      <c r="AB392" s="100">
        <v>3</v>
      </c>
      <c r="AC392" s="168" t="s">
        <v>531</v>
      </c>
      <c r="AD392" s="2" t="s">
        <v>3010</v>
      </c>
      <c r="AF392" s="391">
        <v>11.3</v>
      </c>
      <c r="AI392" s="554"/>
      <c r="AM392" s="392">
        <v>7.0000000000000007E-2</v>
      </c>
      <c r="AR392" s="168">
        <v>2901.1</v>
      </c>
      <c r="AS392" s="507">
        <f t="shared" si="656"/>
        <v>1083.4600000000003</v>
      </c>
      <c r="AT392" s="509">
        <f t="shared" si="657"/>
        <v>0.39768859776582566</v>
      </c>
      <c r="AU392" s="398">
        <v>13.4</v>
      </c>
      <c r="AV392" s="398">
        <v>67.099999999999994</v>
      </c>
      <c r="AW392" s="399">
        <v>152.19999999999999</v>
      </c>
      <c r="AX392" s="398">
        <v>11</v>
      </c>
      <c r="AY392" s="398">
        <v>33.9</v>
      </c>
      <c r="AZ392" s="172">
        <v>787.8</v>
      </c>
      <c r="BA392" s="168"/>
      <c r="BB392" s="168">
        <v>2.64</v>
      </c>
      <c r="BC392" s="168">
        <v>0.38</v>
      </c>
      <c r="BD392" s="168"/>
      <c r="BE392" s="168">
        <v>4.4400000000000004</v>
      </c>
      <c r="BF392" s="168">
        <v>0.9</v>
      </c>
      <c r="BG392" s="168"/>
      <c r="BH392" s="168"/>
      <c r="BI392" s="168"/>
      <c r="BJ392" s="168"/>
      <c r="BK392" s="168"/>
      <c r="BM392" s="168">
        <v>9.6999999999999993</v>
      </c>
      <c r="BN392" s="167"/>
      <c r="BO392" s="138"/>
      <c r="BP392" s="555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49"/>
      <c r="CG392" s="138"/>
      <c r="CH392" s="138"/>
      <c r="CI392" s="138"/>
      <c r="CJ392" s="138"/>
      <c r="CK392" s="138"/>
      <c r="CL392" s="139"/>
      <c r="CM392" s="138"/>
      <c r="CN392" s="138">
        <v>1818</v>
      </c>
      <c r="CO392" s="149"/>
      <c r="DB392" s="241"/>
      <c r="DC392" s="241"/>
      <c r="DD392" s="241"/>
      <c r="DE392" s="241"/>
      <c r="DF392" s="241"/>
      <c r="DG392" s="241"/>
      <c r="DH392" s="241"/>
      <c r="DI392" s="244"/>
      <c r="DJ392" s="244"/>
      <c r="DK392" s="244"/>
      <c r="DL392" s="244"/>
      <c r="DM392" s="244"/>
      <c r="DN392" s="244"/>
      <c r="DO392" s="244"/>
      <c r="DP392" s="244"/>
      <c r="DQ392" s="244"/>
      <c r="DR392" s="244"/>
      <c r="DS392" s="472"/>
      <c r="DT392" s="402">
        <f t="shared" si="585"/>
        <v>0</v>
      </c>
      <c r="DU392" s="100">
        <f t="shared" si="586"/>
        <v>1</v>
      </c>
      <c r="DV392" s="100">
        <f t="shared" si="587"/>
        <v>0</v>
      </c>
      <c r="DW392" s="100">
        <f t="shared" si="588"/>
        <v>0</v>
      </c>
      <c r="DX392" s="100">
        <f t="shared" si="589"/>
        <v>0</v>
      </c>
      <c r="DY392" s="229">
        <f t="shared" si="590"/>
        <v>0</v>
      </c>
      <c r="DZ392" s="100">
        <f t="shared" si="591"/>
        <v>1</v>
      </c>
      <c r="EA392" s="400">
        <f t="shared" si="592"/>
        <v>0</v>
      </c>
      <c r="EB392" s="402">
        <f t="shared" si="593"/>
        <v>0</v>
      </c>
      <c r="EC392" s="19">
        <f t="shared" si="594"/>
        <v>0</v>
      </c>
      <c r="ED392" s="19">
        <f t="shared" si="595"/>
        <v>1</v>
      </c>
      <c r="EE392" s="19">
        <f t="shared" si="596"/>
        <v>0</v>
      </c>
      <c r="EF392" s="402">
        <f t="shared" si="597"/>
        <v>0</v>
      </c>
      <c r="EG392" s="400">
        <f t="shared" si="598"/>
        <v>0</v>
      </c>
      <c r="EH392" s="400">
        <f t="shared" si="599"/>
        <v>1</v>
      </c>
      <c r="EI392" s="402">
        <f t="shared" si="600"/>
        <v>0</v>
      </c>
      <c r="EJ392" s="229">
        <f t="shared" si="601"/>
        <v>2</v>
      </c>
      <c r="EK392" s="398">
        <f t="shared" si="602"/>
        <v>13.4</v>
      </c>
      <c r="EL392" s="398">
        <f t="shared" si="603"/>
        <v>2.64</v>
      </c>
      <c r="EM392" s="398">
        <f t="shared" si="604"/>
        <v>67.099999999999994</v>
      </c>
      <c r="EN392" s="398">
        <f t="shared" si="605"/>
        <v>152.19999999999999</v>
      </c>
      <c r="EO392" s="398">
        <f t="shared" si="606"/>
        <v>0.9</v>
      </c>
      <c r="EP392" s="398">
        <f t="shared" si="607"/>
        <v>4.4400000000000004</v>
      </c>
      <c r="EQ392" s="398">
        <f t="shared" si="608"/>
        <v>787.8</v>
      </c>
      <c r="ER392" s="398" t="str">
        <f t="shared" si="609"/>
        <v/>
      </c>
      <c r="ES392" s="398" t="str">
        <f t="shared" si="610"/>
        <v/>
      </c>
      <c r="ET392" s="398">
        <f t="shared" si="611"/>
        <v>33.9</v>
      </c>
      <c r="EU392" s="172">
        <f t="shared" si="612"/>
        <v>11</v>
      </c>
      <c r="EV392" s="57">
        <f t="shared" si="613"/>
        <v>0.5828671845775083</v>
      </c>
      <c r="EW392" s="57">
        <f t="shared" si="614"/>
        <v>6.7519181585677754E-2</v>
      </c>
      <c r="EX392" s="57">
        <f t="shared" si="615"/>
        <v>5.5214976342316398</v>
      </c>
      <c r="EY392" s="57">
        <f t="shared" si="616"/>
        <v>7.5951893807076187</v>
      </c>
      <c r="EZ392" s="57">
        <f t="shared" si="617"/>
        <v>3.2819764791685656E-2</v>
      </c>
      <c r="FA392" s="57">
        <f t="shared" si="618"/>
        <v>0.23851732473811446</v>
      </c>
      <c r="FB392" s="57">
        <f t="shared" si="619"/>
        <v>12.911134747472429</v>
      </c>
      <c r="FC392" s="57" t="str">
        <f t="shared" si="620"/>
        <v/>
      </c>
      <c r="FD392" s="57" t="str">
        <f t="shared" si="621"/>
        <v/>
      </c>
      <c r="FE392" s="57">
        <f t="shared" si="622"/>
        <v>0.70578976625658685</v>
      </c>
      <c r="FF392" s="56">
        <f t="shared" si="623"/>
        <v>0.31026993484331367</v>
      </c>
      <c r="FG392" s="59">
        <f t="shared" si="624"/>
        <v>4.1519457334350038</v>
      </c>
      <c r="FH392" s="59">
        <f t="shared" si="625"/>
        <v>0.48096030335432205</v>
      </c>
      <c r="FI392" s="59">
        <f t="shared" si="626"/>
        <v>39.331359100678647</v>
      </c>
      <c r="FJ392" s="59">
        <f t="shared" si="627"/>
        <v>54.102915686903664</v>
      </c>
      <c r="FK392" s="59">
        <f t="shared" si="628"/>
        <v>0.23378547635676561</v>
      </c>
      <c r="FL392" s="59">
        <f t="shared" si="629"/>
        <v>1.6990336992715984</v>
      </c>
      <c r="FM392" s="59">
        <f t="shared" si="630"/>
        <v>92.704491167608737</v>
      </c>
      <c r="FN392" s="59" t="str">
        <f t="shared" si="631"/>
        <v/>
      </c>
      <c r="FO392" s="59" t="str">
        <f t="shared" si="632"/>
        <v/>
      </c>
      <c r="FP392" s="59">
        <f t="shared" si="633"/>
        <v>5.0677095725401973</v>
      </c>
      <c r="FQ392" s="66">
        <f t="shared" si="634"/>
        <v>2.2277992598510701</v>
      </c>
      <c r="FR392" s="331">
        <f t="shared" si="659"/>
        <v>0.39768859776582566</v>
      </c>
      <c r="FS392" s="331">
        <f t="shared" si="635"/>
        <v>0.39768859776582566</v>
      </c>
      <c r="FT392" s="400">
        <f t="shared" si="636"/>
        <v>0</v>
      </c>
      <c r="FU392" s="400">
        <f t="shared" si="637"/>
        <v>1</v>
      </c>
      <c r="FV392" s="400">
        <f t="shared" si="638"/>
        <v>0</v>
      </c>
      <c r="FW392" s="402">
        <f t="shared" si="639"/>
        <v>0</v>
      </c>
      <c r="FX392" s="222">
        <f t="shared" si="640"/>
        <v>0</v>
      </c>
      <c r="FY392" s="222">
        <f t="shared" si="641"/>
        <v>54.102915686903664</v>
      </c>
      <c r="FZ392" s="222">
        <f t="shared" si="642"/>
        <v>39.331359100678647</v>
      </c>
      <c r="GA392" s="221">
        <f t="shared" si="643"/>
        <v>0</v>
      </c>
      <c r="GB392" s="222">
        <f t="shared" si="644"/>
        <v>92.704491167608737</v>
      </c>
      <c r="GC392" s="222">
        <f t="shared" si="645"/>
        <v>0</v>
      </c>
      <c r="GD392" s="222">
        <f t="shared" si="646"/>
        <v>0</v>
      </c>
      <c r="GE392" s="222">
        <f t="shared" si="647"/>
        <v>0</v>
      </c>
      <c r="GF392" s="222">
        <f t="shared" si="648"/>
        <v>0</v>
      </c>
      <c r="GG392" s="398">
        <f t="shared" si="649"/>
        <v>0</v>
      </c>
      <c r="GH392" s="399">
        <f t="shared" si="650"/>
        <v>0</v>
      </c>
      <c r="GI392" s="398" t="str">
        <f t="shared" si="651"/>
        <v>Ca-Mg</v>
      </c>
      <c r="GJ392" s="398" t="str">
        <f t="shared" si="652"/>
        <v>HCO3</v>
      </c>
    </row>
    <row r="393" spans="1:192">
      <c r="A393" s="402">
        <f t="shared" si="653"/>
        <v>388</v>
      </c>
      <c r="B393" s="64" t="s">
        <v>109</v>
      </c>
      <c r="C393" s="94" t="s">
        <v>172</v>
      </c>
      <c r="D393" s="94" t="s">
        <v>1005</v>
      </c>
      <c r="E393" s="94"/>
      <c r="F393" s="379">
        <v>3505785</v>
      </c>
      <c r="G393" s="379">
        <v>5663960</v>
      </c>
      <c r="H393" s="409">
        <f t="shared" si="576"/>
        <v>505708.25600000005</v>
      </c>
      <c r="I393" s="405">
        <f t="shared" si="577"/>
        <v>5662134.2060000002</v>
      </c>
      <c r="J393" s="408">
        <v>322.04000000000002</v>
      </c>
      <c r="K393" s="377" t="s">
        <v>1357</v>
      </c>
      <c r="L393" s="377">
        <v>5.5</v>
      </c>
      <c r="M393" s="377"/>
      <c r="O393" s="377"/>
      <c r="P393" s="377"/>
      <c r="Q393" s="399" t="s">
        <v>2845</v>
      </c>
      <c r="R393" s="64" t="s">
        <v>2898</v>
      </c>
      <c r="S393" s="64" t="s">
        <v>2663</v>
      </c>
      <c r="T393" s="499" t="str">
        <f t="shared" si="578"/>
        <v>-</v>
      </c>
      <c r="U393" s="499" t="str">
        <f t="shared" si="579"/>
        <v>-</v>
      </c>
      <c r="V393" s="499" t="str">
        <f t="shared" si="580"/>
        <v>-</v>
      </c>
      <c r="W393" s="499" t="str">
        <f t="shared" si="658"/>
        <v>A</v>
      </c>
      <c r="X393" s="529" t="str">
        <f t="shared" si="655"/>
        <v>Ca-Mg</v>
      </c>
      <c r="Y393" s="530" t="str">
        <f t="shared" si="654"/>
        <v>HCO3</v>
      </c>
      <c r="Z393" s="60"/>
      <c r="AA393" s="84">
        <v>34149</v>
      </c>
      <c r="AB393" s="405">
        <v>4</v>
      </c>
      <c r="AC393" s="2" t="s">
        <v>375</v>
      </c>
      <c r="AD393" s="108" t="s">
        <v>1751</v>
      </c>
      <c r="AE393" s="107"/>
      <c r="AF393" s="379">
        <v>13</v>
      </c>
      <c r="AG393" s="377">
        <v>950</v>
      </c>
      <c r="AH393" s="377">
        <v>5.94</v>
      </c>
      <c r="AI393" s="379">
        <v>441</v>
      </c>
      <c r="AJ393" s="377"/>
      <c r="AK393" s="377"/>
      <c r="AL393" s="377"/>
      <c r="AM393" s="379">
        <v>0.03</v>
      </c>
      <c r="AN393" s="531"/>
      <c r="AO393" s="106"/>
      <c r="AP393" s="378"/>
      <c r="AQ393" s="531"/>
      <c r="AR393" s="532">
        <v>943</v>
      </c>
      <c r="AS393" s="507">
        <f t="shared" si="656"/>
        <v>943.81299999999999</v>
      </c>
      <c r="AT393" s="510">
        <f t="shared" si="657"/>
        <v>1.4794956256115608</v>
      </c>
      <c r="AU393" s="531">
        <v>15.7</v>
      </c>
      <c r="AV393" s="531">
        <v>56</v>
      </c>
      <c r="AW393" s="106">
        <v>142</v>
      </c>
      <c r="AX393" s="106">
        <v>20.9</v>
      </c>
      <c r="AY393" s="531">
        <v>34.6</v>
      </c>
      <c r="AZ393" s="107">
        <v>668</v>
      </c>
      <c r="BA393" s="531"/>
      <c r="BB393" s="531">
        <v>2.1800000000000002</v>
      </c>
      <c r="BC393" s="531"/>
      <c r="BD393" s="531"/>
      <c r="BE393" s="108">
        <v>3.16</v>
      </c>
      <c r="BF393" s="108">
        <v>0.83299999999999996</v>
      </c>
      <c r="BG393" s="531"/>
      <c r="BH393" s="531"/>
      <c r="BI393" s="531"/>
      <c r="BJ393" s="531">
        <v>0.44</v>
      </c>
      <c r="BK393" s="531"/>
      <c r="BL393" s="106"/>
      <c r="BM393" s="531"/>
      <c r="BN393" s="107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/>
      <c r="BY393" s="114"/>
      <c r="BZ393" s="114"/>
      <c r="CA393" s="114"/>
      <c r="CB393" s="114"/>
      <c r="CC393" s="114"/>
      <c r="CD393" s="114"/>
      <c r="CE393" s="114"/>
      <c r="CF393" s="247"/>
      <c r="CG393" s="114"/>
      <c r="CH393" s="114"/>
      <c r="CI393" s="114"/>
      <c r="CJ393" s="114"/>
      <c r="CK393" s="114"/>
      <c r="CL393" s="137"/>
      <c r="CM393" s="114"/>
      <c r="CN393" s="147">
        <v>1700</v>
      </c>
      <c r="CO393" s="149"/>
      <c r="CP393" s="399"/>
      <c r="CR393" s="399"/>
      <c r="CS393" s="399"/>
      <c r="CT393" s="399"/>
      <c r="CU393" s="399"/>
      <c r="CV393" s="399"/>
      <c r="CW393" s="399"/>
      <c r="CX393" s="399"/>
      <c r="CY393" s="399"/>
      <c r="CZ393" s="399"/>
      <c r="DB393" s="241"/>
      <c r="DC393" s="241"/>
      <c r="DD393" s="241"/>
      <c r="DE393" s="241"/>
      <c r="DF393" s="241"/>
      <c r="DG393" s="241"/>
      <c r="DH393" s="241"/>
      <c r="DI393" s="241"/>
      <c r="DJ393" s="241"/>
      <c r="DK393" s="244"/>
      <c r="DL393" s="244"/>
      <c r="DM393" s="244"/>
      <c r="DN393" s="241"/>
      <c r="DO393" s="241"/>
      <c r="DP393" s="241"/>
      <c r="DQ393" s="241"/>
      <c r="DR393" s="241"/>
      <c r="DS393" s="472"/>
      <c r="DT393" s="402">
        <f t="shared" si="585"/>
        <v>0</v>
      </c>
      <c r="DU393" s="100">
        <f t="shared" si="586"/>
        <v>1</v>
      </c>
      <c r="DV393" s="100">
        <f t="shared" si="587"/>
        <v>0</v>
      </c>
      <c r="DW393" s="100">
        <f t="shared" si="588"/>
        <v>0</v>
      </c>
      <c r="DX393" s="100">
        <f t="shared" si="589"/>
        <v>0</v>
      </c>
      <c r="DY393" s="229">
        <f t="shared" si="590"/>
        <v>0</v>
      </c>
      <c r="DZ393" s="100">
        <f t="shared" si="591"/>
        <v>1</v>
      </c>
      <c r="EA393" s="400">
        <f t="shared" si="592"/>
        <v>0</v>
      </c>
      <c r="EB393" s="402">
        <f t="shared" si="593"/>
        <v>0</v>
      </c>
      <c r="EC393" s="19">
        <f t="shared" si="594"/>
        <v>1</v>
      </c>
      <c r="ED393" s="19">
        <f t="shared" si="595"/>
        <v>0</v>
      </c>
      <c r="EE393" s="19">
        <f t="shared" si="596"/>
        <v>0</v>
      </c>
      <c r="EF393" s="402">
        <f t="shared" si="597"/>
        <v>0</v>
      </c>
      <c r="EG393" s="400">
        <f t="shared" si="598"/>
        <v>0</v>
      </c>
      <c r="EH393" s="400">
        <f t="shared" si="599"/>
        <v>1</v>
      </c>
      <c r="EI393" s="402">
        <f t="shared" si="600"/>
        <v>0</v>
      </c>
      <c r="EJ393" s="229">
        <f t="shared" si="601"/>
        <v>1</v>
      </c>
      <c r="EK393" s="398">
        <f t="shared" si="602"/>
        <v>15.7</v>
      </c>
      <c r="EL393" s="398">
        <f t="shared" si="603"/>
        <v>2.1800000000000002</v>
      </c>
      <c r="EM393" s="398">
        <f t="shared" si="604"/>
        <v>56</v>
      </c>
      <c r="EN393" s="398">
        <f t="shared" si="605"/>
        <v>142</v>
      </c>
      <c r="EO393" s="398">
        <f t="shared" si="606"/>
        <v>0.83299999999999996</v>
      </c>
      <c r="EP393" s="398">
        <f t="shared" si="607"/>
        <v>3.16</v>
      </c>
      <c r="EQ393" s="398">
        <f t="shared" si="608"/>
        <v>668</v>
      </c>
      <c r="ER393" s="398" t="str">
        <f t="shared" si="609"/>
        <v/>
      </c>
      <c r="ES393" s="398">
        <f t="shared" si="610"/>
        <v>0.44</v>
      </c>
      <c r="ET393" s="398">
        <f t="shared" si="611"/>
        <v>34.6</v>
      </c>
      <c r="EU393" s="172">
        <f t="shared" si="612"/>
        <v>20.9</v>
      </c>
      <c r="EV393" s="57">
        <f t="shared" si="613"/>
        <v>0.68291155207961785</v>
      </c>
      <c r="EW393" s="57">
        <f t="shared" si="614"/>
        <v>5.5754475703324813E-2</v>
      </c>
      <c r="EX393" s="57">
        <f t="shared" si="615"/>
        <v>4.6081053281217859</v>
      </c>
      <c r="EY393" s="57">
        <f t="shared" si="616"/>
        <v>7.086181945206846</v>
      </c>
      <c r="EZ393" s="57">
        <f t="shared" si="617"/>
        <v>3.037651563497128E-2</v>
      </c>
      <c r="FA393" s="57">
        <f t="shared" si="618"/>
        <v>0.16975557346226164</v>
      </c>
      <c r="FB393" s="57">
        <f t="shared" si="619"/>
        <v>10.947750712505183</v>
      </c>
      <c r="FC393" s="57" t="str">
        <f t="shared" si="620"/>
        <v/>
      </c>
      <c r="FD393" s="57">
        <f t="shared" si="621"/>
        <v>7.0962133637825393E-3</v>
      </c>
      <c r="FE393" s="57">
        <f t="shared" si="622"/>
        <v>0.72036359623828639</v>
      </c>
      <c r="FF393" s="56">
        <f t="shared" si="623"/>
        <v>0.58951287620229587</v>
      </c>
      <c r="FG393" s="59">
        <f t="shared" si="624"/>
        <v>5.405738431950315</v>
      </c>
      <c r="FH393" s="59">
        <f t="shared" si="625"/>
        <v>0.44133696544580447</v>
      </c>
      <c r="FI393" s="59">
        <f t="shared" si="626"/>
        <v>36.476483660066677</v>
      </c>
      <c r="FJ393" s="59">
        <f t="shared" si="627"/>
        <v>56.092250834455271</v>
      </c>
      <c r="FK393" s="59">
        <f t="shared" si="628"/>
        <v>0.24045207244870209</v>
      </c>
      <c r="FL393" s="59">
        <f t="shared" si="629"/>
        <v>1.3437380356332398</v>
      </c>
      <c r="FM393" s="59">
        <f t="shared" si="630"/>
        <v>89.262108544691003</v>
      </c>
      <c r="FN393" s="59" t="str">
        <f t="shared" si="631"/>
        <v/>
      </c>
      <c r="FO393" s="59">
        <f t="shared" si="632"/>
        <v>5.785873136576903E-2</v>
      </c>
      <c r="FP393" s="59">
        <f t="shared" si="633"/>
        <v>5.8734597825302322</v>
      </c>
      <c r="FQ393" s="66">
        <f t="shared" si="634"/>
        <v>4.8065729414130018</v>
      </c>
      <c r="FR393" s="331">
        <f t="shared" si="659"/>
        <v>1.4794956256115608</v>
      </c>
      <c r="FS393" s="331">
        <f t="shared" si="635"/>
        <v>1.4794956256115608</v>
      </c>
      <c r="FT393" s="400">
        <f t="shared" si="636"/>
        <v>0</v>
      </c>
      <c r="FU393" s="400">
        <f t="shared" si="637"/>
        <v>1</v>
      </c>
      <c r="FV393" s="400">
        <f t="shared" si="638"/>
        <v>0</v>
      </c>
      <c r="FW393" s="402">
        <f t="shared" si="639"/>
        <v>0</v>
      </c>
      <c r="FX393" s="222">
        <f t="shared" si="640"/>
        <v>0</v>
      </c>
      <c r="FY393" s="222">
        <f t="shared" si="641"/>
        <v>56.092250834455271</v>
      </c>
      <c r="FZ393" s="222">
        <f t="shared" si="642"/>
        <v>36.476483660066677</v>
      </c>
      <c r="GA393" s="221">
        <f t="shared" si="643"/>
        <v>0</v>
      </c>
      <c r="GB393" s="222">
        <f t="shared" si="644"/>
        <v>89.262108544691003</v>
      </c>
      <c r="GC393" s="222">
        <f t="shared" si="645"/>
        <v>0</v>
      </c>
      <c r="GD393" s="222">
        <f t="shared" si="646"/>
        <v>0</v>
      </c>
      <c r="GE393" s="222">
        <f t="shared" si="647"/>
        <v>0</v>
      </c>
      <c r="GF393" s="222">
        <f t="shared" si="648"/>
        <v>0</v>
      </c>
      <c r="GG393" s="398">
        <f t="shared" si="649"/>
        <v>0</v>
      </c>
      <c r="GH393" s="399">
        <f t="shared" si="650"/>
        <v>0</v>
      </c>
      <c r="GI393" s="398" t="str">
        <f t="shared" si="651"/>
        <v>Ca-Mg</v>
      </c>
      <c r="GJ393" s="398" t="str">
        <f t="shared" si="652"/>
        <v>HCO3</v>
      </c>
    </row>
    <row r="394" spans="1:192">
      <c r="A394" s="402">
        <f t="shared" si="653"/>
        <v>389</v>
      </c>
      <c r="B394" s="134" t="s">
        <v>109</v>
      </c>
      <c r="C394" s="164" t="s">
        <v>172</v>
      </c>
      <c r="D394" s="164" t="s">
        <v>1005</v>
      </c>
      <c r="E394" s="164"/>
      <c r="F394" s="400">
        <v>3505785</v>
      </c>
      <c r="G394" s="400">
        <v>5663960</v>
      </c>
      <c r="H394" s="409">
        <f t="shared" si="576"/>
        <v>505708.25600000005</v>
      </c>
      <c r="I394" s="405">
        <f t="shared" si="577"/>
        <v>5662134.2060000002</v>
      </c>
      <c r="J394" s="408">
        <v>322.04000000000002</v>
      </c>
      <c r="K394" s="391" t="s">
        <v>1357</v>
      </c>
      <c r="L394" s="171">
        <v>5.5</v>
      </c>
      <c r="Q394" s="399" t="s">
        <v>2845</v>
      </c>
      <c r="R394" s="64" t="s">
        <v>2898</v>
      </c>
      <c r="S394" s="64" t="s">
        <v>2663</v>
      </c>
      <c r="T394" s="499" t="str">
        <f t="shared" si="578"/>
        <v>-</v>
      </c>
      <c r="U394" s="499" t="str">
        <f t="shared" si="579"/>
        <v>M</v>
      </c>
      <c r="V394" s="499" t="str">
        <f t="shared" si="580"/>
        <v>-</v>
      </c>
      <c r="W394" s="499" t="str">
        <f t="shared" si="658"/>
        <v>A</v>
      </c>
      <c r="X394" s="529" t="str">
        <f t="shared" si="655"/>
        <v>Ca-Mg</v>
      </c>
      <c r="Y394" s="530" t="str">
        <f t="shared" si="654"/>
        <v>HCO3</v>
      </c>
      <c r="Z394" s="60" t="s">
        <v>1610</v>
      </c>
      <c r="AA394" s="51">
        <v>38075</v>
      </c>
      <c r="AB394" s="100">
        <v>5</v>
      </c>
      <c r="AC394" s="163" t="s">
        <v>456</v>
      </c>
      <c r="AD394" s="132" t="s">
        <v>1760</v>
      </c>
      <c r="AE394" s="183"/>
      <c r="AF394" s="391">
        <v>12.7</v>
      </c>
      <c r="AG394" s="400">
        <v>1280</v>
      </c>
      <c r="AH394" s="400">
        <v>5.77</v>
      </c>
      <c r="AI394" s="391">
        <v>40</v>
      </c>
      <c r="AJ394" s="400">
        <v>0.99929999999999997</v>
      </c>
      <c r="AK394" s="400">
        <v>20</v>
      </c>
      <c r="AM394" s="391">
        <v>0.75</v>
      </c>
      <c r="AN394" s="163"/>
      <c r="AO394" s="164"/>
      <c r="AQ394" s="163"/>
      <c r="AR394" s="168">
        <v>1207.3109999999999</v>
      </c>
      <c r="AS394" s="507">
        <f t="shared" si="656"/>
        <v>1207.2309999999998</v>
      </c>
      <c r="AT394" s="509">
        <f t="shared" si="657"/>
        <v>-5.9763203834713237E-2</v>
      </c>
      <c r="AU394" s="163">
        <v>22.4</v>
      </c>
      <c r="AV394" s="163">
        <v>71.900000000000006</v>
      </c>
      <c r="AW394" s="164">
        <v>170</v>
      </c>
      <c r="AX394" s="165">
        <v>32.799999999999997</v>
      </c>
      <c r="AY394" s="163">
        <v>25</v>
      </c>
      <c r="AZ394" s="162">
        <v>867</v>
      </c>
      <c r="BA394" s="163">
        <v>5.2999999999999999E-2</v>
      </c>
      <c r="BB394" s="163">
        <v>0.05</v>
      </c>
      <c r="BC394" s="163">
        <v>0.3</v>
      </c>
      <c r="BD394" s="163">
        <v>2.5</v>
      </c>
      <c r="BE394" s="163">
        <v>4.3</v>
      </c>
      <c r="BF394" s="163">
        <v>0.81</v>
      </c>
      <c r="BG394" s="165">
        <v>0.17</v>
      </c>
      <c r="BH394" s="170" t="s">
        <v>1403</v>
      </c>
      <c r="BI394" s="170" t="s">
        <v>1393</v>
      </c>
      <c r="BJ394" s="170" t="s">
        <v>1404</v>
      </c>
      <c r="BK394" s="170" t="s">
        <v>1393</v>
      </c>
      <c r="BL394" s="164"/>
      <c r="BM394" s="163">
        <v>9.73</v>
      </c>
      <c r="BN394" s="162">
        <v>0.12</v>
      </c>
      <c r="BO394" s="138"/>
      <c r="BP394" s="141">
        <v>14</v>
      </c>
      <c r="BQ394" s="138" t="s">
        <v>457</v>
      </c>
      <c r="BR394" s="138">
        <v>84</v>
      </c>
      <c r="BS394" s="138"/>
      <c r="BT394" s="138" t="s">
        <v>1406</v>
      </c>
      <c r="BU394" s="138"/>
      <c r="BV394" s="138" t="s">
        <v>286</v>
      </c>
      <c r="BW394" s="138"/>
      <c r="BX394" s="138"/>
      <c r="BY394" s="138" t="s">
        <v>1407</v>
      </c>
      <c r="BZ394" s="138"/>
      <c r="CA394" s="138" t="s">
        <v>286</v>
      </c>
      <c r="CB394" s="138" t="s">
        <v>457</v>
      </c>
      <c r="CC394" s="138"/>
      <c r="CD394" s="138" t="s">
        <v>457</v>
      </c>
      <c r="CE394" s="138" t="s">
        <v>457</v>
      </c>
      <c r="CF394" s="149"/>
      <c r="CG394" s="138"/>
      <c r="CH394" s="138"/>
      <c r="CI394" s="138"/>
      <c r="CJ394" s="138"/>
      <c r="CK394" s="138"/>
      <c r="CL394" s="139"/>
      <c r="CM394" s="138">
        <v>1.55</v>
      </c>
      <c r="CN394" s="138">
        <v>1530</v>
      </c>
      <c r="CO394" s="149" t="s">
        <v>1393</v>
      </c>
      <c r="CP394" s="163"/>
      <c r="CQ394" s="162"/>
      <c r="CR394" s="163"/>
      <c r="CS394" s="163"/>
      <c r="CT394" s="163"/>
      <c r="CU394" s="163"/>
      <c r="CV394" s="163"/>
      <c r="CW394" s="163"/>
      <c r="CX394" s="163"/>
      <c r="CY394" s="163"/>
      <c r="CZ394" s="163"/>
      <c r="DA394" s="162"/>
      <c r="DB394" s="241"/>
      <c r="DC394" s="241"/>
      <c r="DD394" s="241"/>
      <c r="DE394" s="241"/>
      <c r="DF394" s="241"/>
      <c r="DG394" s="241"/>
      <c r="DH394" s="241"/>
      <c r="DI394" s="244"/>
      <c r="DJ394" s="244"/>
      <c r="DK394" s="244"/>
      <c r="DL394" s="244"/>
      <c r="DM394" s="244"/>
      <c r="DN394" s="244"/>
      <c r="DO394" s="244"/>
      <c r="DP394" s="244"/>
      <c r="DQ394" s="244"/>
      <c r="DR394" s="244"/>
      <c r="DS394" s="472"/>
      <c r="DT394" s="402">
        <f t="shared" si="585"/>
        <v>0</v>
      </c>
      <c r="DU394" s="100">
        <f t="shared" si="586"/>
        <v>1</v>
      </c>
      <c r="DV394" s="100">
        <f t="shared" si="587"/>
        <v>0</v>
      </c>
      <c r="DW394" s="100">
        <f t="shared" si="588"/>
        <v>0</v>
      </c>
      <c r="DX394" s="100">
        <f t="shared" si="589"/>
        <v>0</v>
      </c>
      <c r="DY394" s="229">
        <f t="shared" si="590"/>
        <v>0</v>
      </c>
      <c r="DZ394" s="100">
        <f t="shared" si="591"/>
        <v>1</v>
      </c>
      <c r="EA394" s="400">
        <f t="shared" si="592"/>
        <v>0</v>
      </c>
      <c r="EB394" s="402">
        <f t="shared" si="593"/>
        <v>0</v>
      </c>
      <c r="EC394" s="19">
        <f t="shared" si="594"/>
        <v>0</v>
      </c>
      <c r="ED394" s="19">
        <f t="shared" si="595"/>
        <v>1</v>
      </c>
      <c r="EE394" s="19">
        <f t="shared" si="596"/>
        <v>0</v>
      </c>
      <c r="EF394" s="402">
        <f t="shared" si="597"/>
        <v>0</v>
      </c>
      <c r="EG394" s="400">
        <f t="shared" si="598"/>
        <v>0</v>
      </c>
      <c r="EH394" s="400">
        <f t="shared" si="599"/>
        <v>1</v>
      </c>
      <c r="EI394" s="402">
        <f t="shared" si="600"/>
        <v>0</v>
      </c>
      <c r="EJ394" s="229">
        <f t="shared" si="601"/>
        <v>2</v>
      </c>
      <c r="EK394" s="398">
        <f t="shared" si="602"/>
        <v>22.4</v>
      </c>
      <c r="EL394" s="398">
        <f t="shared" si="603"/>
        <v>0.05</v>
      </c>
      <c r="EM394" s="398">
        <f t="shared" si="604"/>
        <v>71.900000000000006</v>
      </c>
      <c r="EN394" s="398">
        <f t="shared" si="605"/>
        <v>170</v>
      </c>
      <c r="EO394" s="398">
        <f t="shared" si="606"/>
        <v>0.81</v>
      </c>
      <c r="EP394" s="398">
        <f t="shared" si="607"/>
        <v>4.3</v>
      </c>
      <c r="EQ394" s="398">
        <f t="shared" si="608"/>
        <v>867</v>
      </c>
      <c r="ER394" s="398" t="str">
        <f t="shared" si="609"/>
        <v/>
      </c>
      <c r="ES394" s="398" t="str">
        <f t="shared" si="610"/>
        <v/>
      </c>
      <c r="ET394" s="398">
        <f t="shared" si="611"/>
        <v>25</v>
      </c>
      <c r="EU394" s="172">
        <f t="shared" si="612"/>
        <v>32.799999999999997</v>
      </c>
      <c r="EV394" s="57">
        <f t="shared" si="613"/>
        <v>0.97434514436837194</v>
      </c>
      <c r="EW394" s="57">
        <f t="shared" si="614"/>
        <v>1.2787723785166241E-3</v>
      </c>
      <c r="EX394" s="57">
        <f t="shared" si="615"/>
        <v>5.9164780909277939</v>
      </c>
      <c r="EY394" s="57">
        <f t="shared" si="616"/>
        <v>8.483457258346224</v>
      </c>
      <c r="EZ394" s="57">
        <f t="shared" si="617"/>
        <v>2.9537788312517094E-2</v>
      </c>
      <c r="FA394" s="57">
        <f t="shared" si="618"/>
        <v>0.23099650819231801</v>
      </c>
      <c r="FB394" s="57">
        <f t="shared" si="619"/>
        <v>14.209131538535919</v>
      </c>
      <c r="FC394" s="57" t="str">
        <f t="shared" si="620"/>
        <v/>
      </c>
      <c r="FD394" s="57" t="str">
        <f t="shared" si="621"/>
        <v/>
      </c>
      <c r="FE394" s="57">
        <f t="shared" si="622"/>
        <v>0.52049392791783688</v>
      </c>
      <c r="FF394" s="56">
        <f t="shared" si="623"/>
        <v>0.92516853298733515</v>
      </c>
      <c r="FG394" s="59">
        <f t="shared" si="624"/>
        <v>6.2313847155758717</v>
      </c>
      <c r="FH394" s="59">
        <f t="shared" si="625"/>
        <v>8.178336701574843E-3</v>
      </c>
      <c r="FI394" s="59">
        <f t="shared" si="626"/>
        <v>37.83859483360682</v>
      </c>
      <c r="FJ394" s="59">
        <f t="shared" si="627"/>
        <v>54.255605624400395</v>
      </c>
      <c r="FK394" s="59">
        <f t="shared" si="628"/>
        <v>0.18890772298337266</v>
      </c>
      <c r="FL394" s="59">
        <f t="shared" si="629"/>
        <v>1.477328766731967</v>
      </c>
      <c r="FM394" s="59">
        <f t="shared" si="630"/>
        <v>90.765368992036656</v>
      </c>
      <c r="FN394" s="59" t="str">
        <f t="shared" si="631"/>
        <v/>
      </c>
      <c r="FO394" s="59" t="str">
        <f t="shared" si="632"/>
        <v/>
      </c>
      <c r="FP394" s="59">
        <f t="shared" si="633"/>
        <v>3.3248213163100044</v>
      </c>
      <c r="FQ394" s="66">
        <f t="shared" si="634"/>
        <v>5.90980969165334</v>
      </c>
      <c r="FR394" s="331">
        <f t="shared" si="659"/>
        <v>-5.9763203834713237E-2</v>
      </c>
      <c r="FS394" s="331">
        <f t="shared" si="635"/>
        <v>5.9763203834713237E-2</v>
      </c>
      <c r="FT394" s="400">
        <f t="shared" si="636"/>
        <v>0</v>
      </c>
      <c r="FU394" s="400">
        <f t="shared" si="637"/>
        <v>1</v>
      </c>
      <c r="FV394" s="400">
        <f t="shared" si="638"/>
        <v>0</v>
      </c>
      <c r="FW394" s="402">
        <f t="shared" si="639"/>
        <v>0</v>
      </c>
      <c r="FX394" s="222">
        <f t="shared" si="640"/>
        <v>0</v>
      </c>
      <c r="FY394" s="222">
        <f t="shared" si="641"/>
        <v>54.255605624400395</v>
      </c>
      <c r="FZ394" s="222">
        <f t="shared" si="642"/>
        <v>37.83859483360682</v>
      </c>
      <c r="GA394" s="221">
        <f t="shared" si="643"/>
        <v>0</v>
      </c>
      <c r="GB394" s="222">
        <f t="shared" si="644"/>
        <v>90.765368992036656</v>
      </c>
      <c r="GC394" s="222">
        <f t="shared" si="645"/>
        <v>0</v>
      </c>
      <c r="GD394" s="222">
        <f t="shared" si="646"/>
        <v>0</v>
      </c>
      <c r="GE394" s="222">
        <f t="shared" si="647"/>
        <v>0</v>
      </c>
      <c r="GF394" s="222">
        <f t="shared" si="648"/>
        <v>0</v>
      </c>
      <c r="GG394" s="398">
        <f t="shared" si="649"/>
        <v>0</v>
      </c>
      <c r="GH394" s="399">
        <f t="shared" si="650"/>
        <v>0</v>
      </c>
      <c r="GI394" s="398" t="str">
        <f t="shared" si="651"/>
        <v>Ca-Mg</v>
      </c>
      <c r="GJ394" s="398" t="str">
        <f t="shared" si="652"/>
        <v>HCO3</v>
      </c>
    </row>
    <row r="395" spans="1:192">
      <c r="A395" s="402">
        <f t="shared" si="653"/>
        <v>390</v>
      </c>
      <c r="B395" s="170" t="s">
        <v>109</v>
      </c>
      <c r="C395" s="165" t="s">
        <v>265</v>
      </c>
      <c r="D395" s="165"/>
      <c r="E395" s="165"/>
      <c r="F395" s="408">
        <v>3505585</v>
      </c>
      <c r="G395" s="408">
        <v>5664220</v>
      </c>
      <c r="H395" s="409">
        <f t="shared" si="576"/>
        <v>505508.33600000001</v>
      </c>
      <c r="I395" s="405">
        <f t="shared" si="577"/>
        <v>5662394.102</v>
      </c>
      <c r="J395" s="408">
        <v>313.89999999999998</v>
      </c>
      <c r="K395" s="400" t="s">
        <v>1356</v>
      </c>
      <c r="L395" s="19">
        <v>150.5</v>
      </c>
      <c r="O395" s="19">
        <v>313.87</v>
      </c>
      <c r="Q395" s="399" t="s">
        <v>2845</v>
      </c>
      <c r="R395" s="64" t="s">
        <v>2898</v>
      </c>
      <c r="S395" s="64" t="s">
        <v>2663</v>
      </c>
      <c r="T395" s="499" t="str">
        <f t="shared" si="578"/>
        <v>-</v>
      </c>
      <c r="U395" s="499" t="str">
        <f t="shared" si="579"/>
        <v>-</v>
      </c>
      <c r="V395" s="499" t="str">
        <f t="shared" si="580"/>
        <v>-</v>
      </c>
      <c r="W395" s="499" t="str">
        <f t="shared" si="658"/>
        <v>-</v>
      </c>
      <c r="X395" s="529" t="str">
        <f t="shared" si="655"/>
        <v>Ca-Mg</v>
      </c>
      <c r="Y395" s="530" t="str">
        <f t="shared" si="654"/>
        <v>HCO3</v>
      </c>
      <c r="Z395" s="60" t="s">
        <v>1788</v>
      </c>
      <c r="AA395" s="177">
        <v>14952</v>
      </c>
      <c r="AB395" s="176">
        <v>1</v>
      </c>
      <c r="AC395" s="168" t="s">
        <v>531</v>
      </c>
      <c r="AD395" s="170" t="s">
        <v>3052</v>
      </c>
      <c r="AE395" s="167"/>
      <c r="AF395" s="392">
        <v>9.6</v>
      </c>
      <c r="AG395" s="408"/>
      <c r="AH395" s="408"/>
      <c r="AI395" s="392"/>
      <c r="AJ395" s="408"/>
      <c r="AK395" s="408"/>
      <c r="AL395" s="408"/>
      <c r="AM395" s="392">
        <v>0.38</v>
      </c>
      <c r="AN395" s="168"/>
      <c r="AO395" s="165"/>
      <c r="AP395" s="171"/>
      <c r="AQ395" s="168"/>
      <c r="AR395" s="168">
        <v>1247.0999999999999</v>
      </c>
      <c r="AS395" s="507">
        <f t="shared" si="656"/>
        <v>565.94600000000003</v>
      </c>
      <c r="AT395" s="509">
        <f t="shared" si="657"/>
        <v>0.76108874385847991</v>
      </c>
      <c r="AU395" s="398">
        <v>8.2539999999999996</v>
      </c>
      <c r="AV395" s="168">
        <v>35.22</v>
      </c>
      <c r="AW395" s="165">
        <v>69.67</v>
      </c>
      <c r="AX395" s="168">
        <v>10.52</v>
      </c>
      <c r="AY395" s="168">
        <v>19.920000000000002</v>
      </c>
      <c r="AZ395" s="167">
        <v>394.6</v>
      </c>
      <c r="BA395" s="168"/>
      <c r="BB395" s="168">
        <v>1.7030000000000001</v>
      </c>
      <c r="BC395" s="168"/>
      <c r="BD395" s="168">
        <v>1.0900000000000001</v>
      </c>
      <c r="BE395" s="173">
        <v>9.3789999999999996</v>
      </c>
      <c r="BF395" s="168">
        <v>0.2</v>
      </c>
      <c r="BG395" s="168"/>
      <c r="BH395" s="168"/>
      <c r="BI395" s="168"/>
      <c r="BJ395" s="168"/>
      <c r="BK395" s="168"/>
      <c r="BL395" s="165"/>
      <c r="BM395" s="168">
        <v>15.39</v>
      </c>
      <c r="BN395" s="167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  <c r="CA395" s="168"/>
      <c r="CB395" s="168"/>
      <c r="CC395" s="168"/>
      <c r="CD395" s="168"/>
      <c r="CE395" s="168"/>
      <c r="CF395" s="165"/>
      <c r="CG395" s="168"/>
      <c r="CH395" s="168"/>
      <c r="CI395" s="168"/>
      <c r="CJ395" s="168"/>
      <c r="CK395" s="168"/>
      <c r="CL395" s="167"/>
      <c r="CM395" s="168"/>
      <c r="CN395" s="180">
        <v>681.1</v>
      </c>
      <c r="CO395" s="165"/>
      <c r="CP395" s="168"/>
      <c r="CQ395" s="167"/>
      <c r="CR395" s="168"/>
      <c r="CS395" s="168"/>
      <c r="CT395" s="168"/>
      <c r="CU395" s="168"/>
      <c r="CV395" s="168"/>
      <c r="CW395" s="168"/>
      <c r="CX395" s="168"/>
      <c r="CY395" s="168"/>
      <c r="CZ395" s="168"/>
      <c r="DA395" s="167"/>
      <c r="DB395" s="182"/>
      <c r="DC395" s="182"/>
      <c r="DD395" s="182"/>
      <c r="DE395" s="182"/>
      <c r="DF395" s="182"/>
      <c r="DG395" s="182"/>
      <c r="DH395" s="182"/>
      <c r="DI395" s="180"/>
      <c r="DJ395" s="180"/>
      <c r="DK395" s="180"/>
      <c r="DL395" s="180"/>
      <c r="DM395" s="180"/>
      <c r="DN395" s="180"/>
      <c r="DO395" s="180"/>
      <c r="DP395" s="180"/>
      <c r="DQ395" s="180"/>
      <c r="DR395" s="180"/>
      <c r="DS395" s="181"/>
      <c r="DT395" s="402">
        <f t="shared" si="585"/>
        <v>1</v>
      </c>
      <c r="DU395" s="100">
        <f t="shared" si="586"/>
        <v>0</v>
      </c>
      <c r="DV395" s="100">
        <f t="shared" si="587"/>
        <v>0</v>
      </c>
      <c r="DW395" s="100">
        <f t="shared" si="588"/>
        <v>1</v>
      </c>
      <c r="DX395" s="100">
        <f t="shared" si="589"/>
        <v>0</v>
      </c>
      <c r="DY395" s="229">
        <f t="shared" si="590"/>
        <v>0</v>
      </c>
      <c r="DZ395" s="100">
        <f t="shared" si="591"/>
        <v>1</v>
      </c>
      <c r="EA395" s="400">
        <f t="shared" si="592"/>
        <v>0</v>
      </c>
      <c r="EB395" s="402">
        <f t="shared" si="593"/>
        <v>0</v>
      </c>
      <c r="EC395" s="19">
        <f t="shared" si="594"/>
        <v>1</v>
      </c>
      <c r="ED395" s="19">
        <f t="shared" si="595"/>
        <v>0</v>
      </c>
      <c r="EE395" s="19">
        <f t="shared" si="596"/>
        <v>0</v>
      </c>
      <c r="EF395" s="402">
        <f t="shared" si="597"/>
        <v>0</v>
      </c>
      <c r="EG395" s="400">
        <f t="shared" si="598"/>
        <v>1</v>
      </c>
      <c r="EH395" s="400">
        <f t="shared" si="599"/>
        <v>0</v>
      </c>
      <c r="EI395" s="402">
        <f t="shared" si="600"/>
        <v>0</v>
      </c>
      <c r="EJ395" s="229">
        <f t="shared" si="601"/>
        <v>1</v>
      </c>
      <c r="EK395" s="398">
        <f t="shared" si="602"/>
        <v>8.2539999999999996</v>
      </c>
      <c r="EL395" s="398">
        <f t="shared" si="603"/>
        <v>1.7030000000000001</v>
      </c>
      <c r="EM395" s="398">
        <f t="shared" si="604"/>
        <v>35.22</v>
      </c>
      <c r="EN395" s="398">
        <f t="shared" si="605"/>
        <v>69.67</v>
      </c>
      <c r="EO395" s="398">
        <f t="shared" si="606"/>
        <v>0.2</v>
      </c>
      <c r="EP395" s="398">
        <f t="shared" si="607"/>
        <v>9.3789999999999996</v>
      </c>
      <c r="EQ395" s="398">
        <f t="shared" si="608"/>
        <v>394.6</v>
      </c>
      <c r="ER395" s="398" t="str">
        <f t="shared" si="609"/>
        <v/>
      </c>
      <c r="ES395" s="398" t="str">
        <f t="shared" si="610"/>
        <v/>
      </c>
      <c r="ET395" s="398">
        <f t="shared" si="611"/>
        <v>19.920000000000002</v>
      </c>
      <c r="EU395" s="172">
        <f t="shared" si="612"/>
        <v>10.52</v>
      </c>
      <c r="EV395" s="57">
        <f t="shared" si="613"/>
        <v>0.35902878667930993</v>
      </c>
      <c r="EW395" s="57">
        <f t="shared" si="614"/>
        <v>4.3554987212276214E-2</v>
      </c>
      <c r="EX395" s="57">
        <f t="shared" si="615"/>
        <v>2.8981691010080231</v>
      </c>
      <c r="EY395" s="57">
        <f t="shared" si="616"/>
        <v>3.4767203952293024</v>
      </c>
      <c r="EZ395" s="57">
        <f t="shared" si="617"/>
        <v>7.2932810648190351E-3</v>
      </c>
      <c r="FA395" s="57">
        <f t="shared" si="618"/>
        <v>0.50384098845017455</v>
      </c>
      <c r="FB395" s="57">
        <f t="shared" si="619"/>
        <v>6.4670395675966255</v>
      </c>
      <c r="FC395" s="57" t="str">
        <f t="shared" si="620"/>
        <v/>
      </c>
      <c r="FD395" s="57" t="str">
        <f t="shared" si="621"/>
        <v/>
      </c>
      <c r="FE395" s="57">
        <f t="shared" si="622"/>
        <v>0.41472956176493248</v>
      </c>
      <c r="FF395" s="56">
        <f t="shared" si="623"/>
        <v>0.29673088314105994</v>
      </c>
      <c r="FG395" s="59">
        <f t="shared" si="624"/>
        <v>4.9258899553377624</v>
      </c>
      <c r="FH395" s="59">
        <f t="shared" si="625"/>
        <v>0.59757624450724844</v>
      </c>
      <c r="FI395" s="59">
        <f t="shared" si="626"/>
        <v>39.763001166469955</v>
      </c>
      <c r="FJ395" s="59">
        <f t="shared" si="627"/>
        <v>47.700749098080294</v>
      </c>
      <c r="FK395" s="59">
        <f t="shared" si="628"/>
        <v>0.10006412096068708</v>
      </c>
      <c r="FL395" s="59">
        <f t="shared" si="629"/>
        <v>6.9127194146440543</v>
      </c>
      <c r="FM395" s="59">
        <f t="shared" si="630"/>
        <v>90.089009630607237</v>
      </c>
      <c r="FN395" s="59" t="str">
        <f t="shared" si="631"/>
        <v/>
      </c>
      <c r="FO395" s="59" t="str">
        <f t="shared" si="632"/>
        <v/>
      </c>
      <c r="FP395" s="59">
        <f t="shared" si="633"/>
        <v>5.7773847049189682</v>
      </c>
      <c r="FQ395" s="66">
        <f t="shared" si="634"/>
        <v>4.13360566447379</v>
      </c>
      <c r="FR395" s="331">
        <f t="shared" si="659"/>
        <v>0.76108874385847991</v>
      </c>
      <c r="FS395" s="331">
        <f t="shared" si="635"/>
        <v>0.76108874385847991</v>
      </c>
      <c r="FT395" s="400">
        <f t="shared" si="636"/>
        <v>0</v>
      </c>
      <c r="FU395" s="400">
        <f t="shared" si="637"/>
        <v>1</v>
      </c>
      <c r="FV395" s="400">
        <f t="shared" si="638"/>
        <v>0</v>
      </c>
      <c r="FW395" s="402">
        <f t="shared" si="639"/>
        <v>0</v>
      </c>
      <c r="FX395" s="222">
        <f t="shared" si="640"/>
        <v>0</v>
      </c>
      <c r="FY395" s="222">
        <f t="shared" si="641"/>
        <v>47.700749098080294</v>
      </c>
      <c r="FZ395" s="222">
        <f t="shared" si="642"/>
        <v>39.763001166469955</v>
      </c>
      <c r="GA395" s="221">
        <f t="shared" si="643"/>
        <v>0</v>
      </c>
      <c r="GB395" s="222">
        <f t="shared" si="644"/>
        <v>90.089009630607237</v>
      </c>
      <c r="GC395" s="222">
        <f t="shared" si="645"/>
        <v>0</v>
      </c>
      <c r="GD395" s="222">
        <f t="shared" si="646"/>
        <v>0</v>
      </c>
      <c r="GE395" s="222">
        <f t="shared" si="647"/>
        <v>0</v>
      </c>
      <c r="GF395" s="222">
        <f t="shared" si="648"/>
        <v>0</v>
      </c>
      <c r="GG395" s="398">
        <f t="shared" si="649"/>
        <v>0</v>
      </c>
      <c r="GH395" s="399">
        <f t="shared" si="650"/>
        <v>0</v>
      </c>
      <c r="GI395" s="398" t="str">
        <f t="shared" si="651"/>
        <v>Ca-Mg</v>
      </c>
      <c r="GJ395" s="398" t="str">
        <f t="shared" si="652"/>
        <v>HCO3</v>
      </c>
    </row>
    <row r="396" spans="1:192">
      <c r="A396" s="402">
        <f t="shared" si="653"/>
        <v>391</v>
      </c>
      <c r="B396" s="399" t="s">
        <v>109</v>
      </c>
      <c r="C396" s="69" t="s">
        <v>264</v>
      </c>
      <c r="D396" s="69" t="s">
        <v>237</v>
      </c>
      <c r="E396" s="401" t="s">
        <v>1787</v>
      </c>
      <c r="F396" s="400">
        <v>3505575</v>
      </c>
      <c r="G396" s="400">
        <v>5664205</v>
      </c>
      <c r="H396" s="409">
        <f t="shared" si="576"/>
        <v>505498.34</v>
      </c>
      <c r="I396" s="405">
        <f t="shared" si="577"/>
        <v>5662379.108</v>
      </c>
      <c r="J396" s="408">
        <v>313.7</v>
      </c>
      <c r="K396" s="400" t="s">
        <v>1356</v>
      </c>
      <c r="L396" s="19">
        <v>149.5</v>
      </c>
      <c r="M396" s="171"/>
      <c r="O396" s="19" t="s">
        <v>289</v>
      </c>
      <c r="Q396" s="399" t="s">
        <v>2845</v>
      </c>
      <c r="R396" s="64" t="s">
        <v>2898</v>
      </c>
      <c r="S396" s="64" t="s">
        <v>2663</v>
      </c>
      <c r="T396" s="499" t="str">
        <f t="shared" si="578"/>
        <v>-</v>
      </c>
      <c r="U396" s="499" t="str">
        <f t="shared" si="579"/>
        <v>-</v>
      </c>
      <c r="V396" s="499" t="str">
        <f t="shared" si="580"/>
        <v>-</v>
      </c>
      <c r="W396" s="499" t="str">
        <f t="shared" si="658"/>
        <v>-</v>
      </c>
      <c r="X396" s="529" t="str">
        <f t="shared" si="655"/>
        <v>Ca-Mg</v>
      </c>
      <c r="Y396" s="530" t="str">
        <f t="shared" si="654"/>
        <v>HCO3</v>
      </c>
      <c r="Z396" s="60" t="s">
        <v>1788</v>
      </c>
      <c r="AA396" s="51">
        <v>14953</v>
      </c>
      <c r="AB396" s="100">
        <v>1</v>
      </c>
      <c r="AC396" s="168" t="s">
        <v>531</v>
      </c>
      <c r="AD396" s="2" t="s">
        <v>1789</v>
      </c>
      <c r="AE396" s="404"/>
      <c r="AF396" s="391">
        <v>9.4</v>
      </c>
      <c r="AM396" s="391">
        <v>0.12</v>
      </c>
      <c r="AR396" s="168">
        <v>1388</v>
      </c>
      <c r="AS396" s="507">
        <f t="shared" si="656"/>
        <v>618.84800000000007</v>
      </c>
      <c r="AT396" s="509">
        <f t="shared" si="657"/>
        <v>1.0647906131093996</v>
      </c>
      <c r="AU396" s="398">
        <v>10.95</v>
      </c>
      <c r="AV396" s="398">
        <v>36.53</v>
      </c>
      <c r="AW396" s="399">
        <v>75.77</v>
      </c>
      <c r="AX396" s="398">
        <v>4.5970000000000004</v>
      </c>
      <c r="AY396" s="398">
        <v>16.7</v>
      </c>
      <c r="AZ396" s="172">
        <v>439.8</v>
      </c>
      <c r="BB396" s="398">
        <v>5.09</v>
      </c>
      <c r="BE396" s="57">
        <v>8.3309999999999995</v>
      </c>
      <c r="BF396" s="398">
        <v>0.26</v>
      </c>
      <c r="BM396" s="398">
        <v>20.82</v>
      </c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49"/>
      <c r="CG396" s="138"/>
      <c r="CH396" s="138"/>
      <c r="CI396" s="138"/>
      <c r="CJ396" s="138"/>
      <c r="CK396" s="138"/>
      <c r="CL396" s="139"/>
      <c r="CM396" s="138"/>
      <c r="CN396" s="138">
        <v>770.9</v>
      </c>
      <c r="CO396" s="149"/>
      <c r="DB396" s="241"/>
      <c r="DC396" s="241"/>
      <c r="DD396" s="241"/>
      <c r="DE396" s="241"/>
      <c r="DF396" s="241"/>
      <c r="DG396" s="241"/>
      <c r="DH396" s="241"/>
      <c r="DI396" s="244"/>
      <c r="DJ396" s="244"/>
      <c r="DK396" s="244"/>
      <c r="DL396" s="244"/>
      <c r="DM396" s="244"/>
      <c r="DN396" s="244"/>
      <c r="DO396" s="244"/>
      <c r="DP396" s="244"/>
      <c r="DQ396" s="244"/>
      <c r="DR396" s="244"/>
      <c r="DS396" s="472"/>
      <c r="DT396" s="402">
        <f t="shared" si="585"/>
        <v>1</v>
      </c>
      <c r="DU396" s="100">
        <f t="shared" si="586"/>
        <v>0</v>
      </c>
      <c r="DV396" s="100">
        <f t="shared" si="587"/>
        <v>0</v>
      </c>
      <c r="DW396" s="100">
        <f t="shared" si="588"/>
        <v>1</v>
      </c>
      <c r="DX396" s="100">
        <f t="shared" si="589"/>
        <v>0</v>
      </c>
      <c r="DY396" s="229">
        <f t="shared" si="590"/>
        <v>0</v>
      </c>
      <c r="DZ396" s="100">
        <f t="shared" si="591"/>
        <v>1</v>
      </c>
      <c r="EA396" s="400">
        <f t="shared" si="592"/>
        <v>0</v>
      </c>
      <c r="EB396" s="402">
        <f t="shared" si="593"/>
        <v>0</v>
      </c>
      <c r="EC396" s="19">
        <f t="shared" si="594"/>
        <v>1</v>
      </c>
      <c r="ED396" s="19">
        <f t="shared" si="595"/>
        <v>0</v>
      </c>
      <c r="EE396" s="19">
        <f t="shared" si="596"/>
        <v>0</v>
      </c>
      <c r="EF396" s="402">
        <f t="shared" si="597"/>
        <v>0</v>
      </c>
      <c r="EG396" s="400">
        <f t="shared" si="598"/>
        <v>1</v>
      </c>
      <c r="EH396" s="400">
        <f t="shared" si="599"/>
        <v>0</v>
      </c>
      <c r="EI396" s="402">
        <f t="shared" si="600"/>
        <v>0</v>
      </c>
      <c r="EJ396" s="229">
        <f t="shared" si="601"/>
        <v>1</v>
      </c>
      <c r="EK396" s="398">
        <f t="shared" si="602"/>
        <v>10.95</v>
      </c>
      <c r="EL396" s="398">
        <f t="shared" si="603"/>
        <v>5.09</v>
      </c>
      <c r="EM396" s="398">
        <f t="shared" si="604"/>
        <v>36.53</v>
      </c>
      <c r="EN396" s="398">
        <f t="shared" si="605"/>
        <v>75.77</v>
      </c>
      <c r="EO396" s="398">
        <f t="shared" si="606"/>
        <v>0.26</v>
      </c>
      <c r="EP396" s="398">
        <f t="shared" si="607"/>
        <v>8.3309999999999995</v>
      </c>
      <c r="EQ396" s="398">
        <f t="shared" si="608"/>
        <v>439.8</v>
      </c>
      <c r="ER396" s="398" t="str">
        <f t="shared" si="609"/>
        <v/>
      </c>
      <c r="ES396" s="398" t="str">
        <f t="shared" si="610"/>
        <v/>
      </c>
      <c r="ET396" s="398">
        <f t="shared" si="611"/>
        <v>16.7</v>
      </c>
      <c r="EU396" s="172">
        <f t="shared" si="612"/>
        <v>4.5970000000000004</v>
      </c>
      <c r="EV396" s="57">
        <f t="shared" si="613"/>
        <v>0.47629818441221755</v>
      </c>
      <c r="EW396" s="57">
        <f t="shared" si="614"/>
        <v>0.13017902813299231</v>
      </c>
      <c r="EX396" s="57">
        <f t="shared" si="615"/>
        <v>3.0059658506480154</v>
      </c>
      <c r="EY396" s="57">
        <f t="shared" si="616"/>
        <v>3.7811268027346667</v>
      </c>
      <c r="EZ396" s="57">
        <f t="shared" si="617"/>
        <v>9.4812653842647459E-3</v>
      </c>
      <c r="FA396" s="57">
        <f t="shared" si="618"/>
        <v>0.44754230459307009</v>
      </c>
      <c r="FB396" s="57">
        <f t="shared" si="619"/>
        <v>7.2078155140116458</v>
      </c>
      <c r="FC396" s="57" t="str">
        <f t="shared" si="620"/>
        <v/>
      </c>
      <c r="FD396" s="57" t="str">
        <f t="shared" si="621"/>
        <v/>
      </c>
      <c r="FE396" s="57">
        <f t="shared" si="622"/>
        <v>0.34768994384911506</v>
      </c>
      <c r="FF396" s="56">
        <f t="shared" si="623"/>
        <v>0.12966462640679208</v>
      </c>
      <c r="FG396" s="59">
        <f t="shared" si="624"/>
        <v>6.0670341459008075</v>
      </c>
      <c r="FH396" s="59">
        <f t="shared" si="625"/>
        <v>1.6582062132731217</v>
      </c>
      <c r="FI396" s="59">
        <f t="shared" si="626"/>
        <v>38.289664025906937</v>
      </c>
      <c r="FJ396" s="59">
        <f t="shared" si="627"/>
        <v>48.163579398232805</v>
      </c>
      <c r="FK396" s="59">
        <f t="shared" si="628"/>
        <v>0.12077132081380662</v>
      </c>
      <c r="FL396" s="59">
        <f t="shared" si="629"/>
        <v>5.7007448958725169</v>
      </c>
      <c r="FM396" s="59">
        <f t="shared" si="630"/>
        <v>93.788627121823779</v>
      </c>
      <c r="FN396" s="59" t="str">
        <f t="shared" si="631"/>
        <v/>
      </c>
      <c r="FO396" s="59" t="str">
        <f t="shared" si="632"/>
        <v/>
      </c>
      <c r="FP396" s="59">
        <f t="shared" si="633"/>
        <v>4.5241671952176734</v>
      </c>
      <c r="FQ396" s="66">
        <f t="shared" si="634"/>
        <v>1.6872056829585438</v>
      </c>
      <c r="FR396" s="331">
        <f t="shared" si="659"/>
        <v>1.0647906131093996</v>
      </c>
      <c r="FS396" s="331">
        <f t="shared" si="635"/>
        <v>1.0647906131093996</v>
      </c>
      <c r="FT396" s="400">
        <f t="shared" si="636"/>
        <v>0</v>
      </c>
      <c r="FU396" s="400">
        <f t="shared" si="637"/>
        <v>1</v>
      </c>
      <c r="FV396" s="400">
        <f t="shared" si="638"/>
        <v>0</v>
      </c>
      <c r="FW396" s="402">
        <f t="shared" si="639"/>
        <v>0</v>
      </c>
      <c r="FX396" s="222">
        <f t="shared" si="640"/>
        <v>0</v>
      </c>
      <c r="FY396" s="222">
        <f t="shared" si="641"/>
        <v>48.163579398232805</v>
      </c>
      <c r="FZ396" s="222">
        <f t="shared" si="642"/>
        <v>38.289664025906937</v>
      </c>
      <c r="GA396" s="221">
        <f t="shared" si="643"/>
        <v>0</v>
      </c>
      <c r="GB396" s="222">
        <f t="shared" si="644"/>
        <v>93.788627121823779</v>
      </c>
      <c r="GC396" s="222">
        <f t="shared" si="645"/>
        <v>0</v>
      </c>
      <c r="GD396" s="222">
        <f t="shared" si="646"/>
        <v>0</v>
      </c>
      <c r="GE396" s="222">
        <f t="shared" si="647"/>
        <v>0</v>
      </c>
      <c r="GF396" s="222">
        <f t="shared" si="648"/>
        <v>0</v>
      </c>
      <c r="GG396" s="398">
        <f t="shared" si="649"/>
        <v>0</v>
      </c>
      <c r="GH396" s="399">
        <f t="shared" si="650"/>
        <v>0</v>
      </c>
      <c r="GI396" s="398" t="str">
        <f t="shared" si="651"/>
        <v>Ca-Mg</v>
      </c>
      <c r="GJ396" s="398" t="str">
        <f t="shared" si="652"/>
        <v>HCO3</v>
      </c>
    </row>
    <row r="397" spans="1:192">
      <c r="A397" s="402">
        <f t="shared" si="653"/>
        <v>392</v>
      </c>
      <c r="B397" s="64" t="s">
        <v>109</v>
      </c>
      <c r="C397" s="63" t="s">
        <v>264</v>
      </c>
      <c r="D397" s="63" t="s">
        <v>237</v>
      </c>
      <c r="E397" s="63"/>
      <c r="F397" s="379">
        <v>3505575</v>
      </c>
      <c r="G397" s="379">
        <v>5664205</v>
      </c>
      <c r="H397" s="409">
        <f t="shared" si="576"/>
        <v>505498.34</v>
      </c>
      <c r="I397" s="405">
        <f t="shared" si="577"/>
        <v>5662379.108</v>
      </c>
      <c r="J397" s="377">
        <v>314</v>
      </c>
      <c r="K397" s="400" t="s">
        <v>1356</v>
      </c>
      <c r="L397" s="377">
        <v>153</v>
      </c>
      <c r="M397" s="377">
        <v>82.5</v>
      </c>
      <c r="N397" s="400">
        <v>153</v>
      </c>
      <c r="O397" s="377"/>
      <c r="P397" s="377"/>
      <c r="Q397" s="399" t="s">
        <v>2845</v>
      </c>
      <c r="R397" s="64" t="s">
        <v>2898</v>
      </c>
      <c r="S397" s="64" t="s">
        <v>2663</v>
      </c>
      <c r="T397" s="499" t="str">
        <f t="shared" si="578"/>
        <v>-</v>
      </c>
      <c r="U397" s="499" t="str">
        <f t="shared" si="579"/>
        <v>-</v>
      </c>
      <c r="V397" s="499" t="str">
        <f t="shared" si="580"/>
        <v>-</v>
      </c>
      <c r="W397" s="499" t="str">
        <f t="shared" si="658"/>
        <v>A</v>
      </c>
      <c r="X397" s="529" t="str">
        <f t="shared" si="655"/>
        <v>Ca-Mg</v>
      </c>
      <c r="Y397" s="530" t="str">
        <f t="shared" si="654"/>
        <v>HCO3</v>
      </c>
      <c r="Z397" s="60" t="s">
        <v>1610</v>
      </c>
      <c r="AA397" s="84">
        <v>34149</v>
      </c>
      <c r="AB397" s="405">
        <v>2</v>
      </c>
      <c r="AC397" s="2" t="s">
        <v>375</v>
      </c>
      <c r="AD397" s="108" t="s">
        <v>3053</v>
      </c>
      <c r="AE397" s="107"/>
      <c r="AF397" s="379">
        <v>12.3</v>
      </c>
      <c r="AG397" s="377">
        <v>800</v>
      </c>
      <c r="AH397" s="377">
        <v>6.05</v>
      </c>
      <c r="AI397" s="379">
        <v>422</v>
      </c>
      <c r="AJ397" s="377"/>
      <c r="AK397" s="377"/>
      <c r="AL397" s="377"/>
      <c r="AM397" s="379">
        <v>0.71</v>
      </c>
      <c r="AN397" s="531"/>
      <c r="AO397" s="106"/>
      <c r="AP397" s="378"/>
      <c r="AQ397" s="531"/>
      <c r="AR397" s="532">
        <v>785</v>
      </c>
      <c r="AS397" s="507">
        <f t="shared" si="656"/>
        <v>785.0089999999999</v>
      </c>
      <c r="AT397" s="509">
        <f t="shared" si="657"/>
        <v>9.7241805374624929E-2</v>
      </c>
      <c r="AU397" s="531">
        <v>11.6</v>
      </c>
      <c r="AV397" s="531">
        <v>49.8</v>
      </c>
      <c r="AW397" s="106">
        <v>107</v>
      </c>
      <c r="AX397" s="106">
        <v>14.2</v>
      </c>
      <c r="AY397" s="531">
        <v>39.9</v>
      </c>
      <c r="AZ397" s="107">
        <v>554</v>
      </c>
      <c r="BA397" s="531"/>
      <c r="BB397" s="531">
        <v>1.92</v>
      </c>
      <c r="BC397" s="531"/>
      <c r="BD397" s="531"/>
      <c r="BE397" s="108">
        <v>6.15</v>
      </c>
      <c r="BF397" s="108">
        <v>0.309</v>
      </c>
      <c r="BG397" s="531"/>
      <c r="BH397" s="531"/>
      <c r="BI397" s="531"/>
      <c r="BJ397" s="531">
        <v>0.13</v>
      </c>
      <c r="BK397" s="531"/>
      <c r="BL397" s="106"/>
      <c r="BM397" s="531"/>
      <c r="BN397" s="107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 s="114"/>
      <c r="BZ397" s="114"/>
      <c r="CA397" s="114"/>
      <c r="CB397" s="114"/>
      <c r="CC397" s="114"/>
      <c r="CD397" s="114"/>
      <c r="CE397" s="114"/>
      <c r="CF397" s="247"/>
      <c r="CG397" s="114"/>
      <c r="CH397" s="114"/>
      <c r="CI397" s="114"/>
      <c r="CJ397" s="114"/>
      <c r="CK397" s="114"/>
      <c r="CL397" s="137"/>
      <c r="CM397" s="114"/>
      <c r="CN397" s="147">
        <v>1100</v>
      </c>
      <c r="CO397" s="149"/>
      <c r="CP397" s="399"/>
      <c r="CR397" s="399"/>
      <c r="CS397" s="399"/>
      <c r="CT397" s="399"/>
      <c r="CU397" s="399"/>
      <c r="CV397" s="399"/>
      <c r="CW397" s="399"/>
      <c r="CX397" s="399"/>
      <c r="CY397" s="399"/>
      <c r="CZ397" s="399"/>
      <c r="DB397" s="241"/>
      <c r="DC397" s="241"/>
      <c r="DD397" s="241"/>
      <c r="DE397" s="241"/>
      <c r="DF397" s="241"/>
      <c r="DG397" s="241"/>
      <c r="DH397" s="241"/>
      <c r="DI397" s="241"/>
      <c r="DJ397" s="241"/>
      <c r="DK397" s="244"/>
      <c r="DL397" s="244"/>
      <c r="DM397" s="244"/>
      <c r="DN397" s="241"/>
      <c r="DO397" s="241"/>
      <c r="DP397" s="241"/>
      <c r="DQ397" s="241"/>
      <c r="DR397" s="241"/>
      <c r="DS397" s="472"/>
      <c r="DT397" s="402">
        <f t="shared" si="585"/>
        <v>0</v>
      </c>
      <c r="DU397" s="100">
        <f t="shared" si="586"/>
        <v>0</v>
      </c>
      <c r="DV397" s="100">
        <f t="shared" si="587"/>
        <v>0</v>
      </c>
      <c r="DW397" s="100">
        <f t="shared" si="588"/>
        <v>1</v>
      </c>
      <c r="DX397" s="100">
        <f t="shared" si="589"/>
        <v>0</v>
      </c>
      <c r="DY397" s="229">
        <f t="shared" si="590"/>
        <v>0</v>
      </c>
      <c r="DZ397" s="100">
        <f t="shared" si="591"/>
        <v>1</v>
      </c>
      <c r="EA397" s="400">
        <f t="shared" si="592"/>
        <v>0</v>
      </c>
      <c r="EB397" s="402">
        <f t="shared" si="593"/>
        <v>0</v>
      </c>
      <c r="EC397" s="19">
        <f t="shared" si="594"/>
        <v>1</v>
      </c>
      <c r="ED397" s="19">
        <f t="shared" si="595"/>
        <v>0</v>
      </c>
      <c r="EE397" s="19">
        <f t="shared" si="596"/>
        <v>0</v>
      </c>
      <c r="EF397" s="402">
        <f t="shared" si="597"/>
        <v>0</v>
      </c>
      <c r="EG397" s="400">
        <f t="shared" si="598"/>
        <v>0</v>
      </c>
      <c r="EH397" s="400">
        <f t="shared" si="599"/>
        <v>1</v>
      </c>
      <c r="EI397" s="402">
        <f t="shared" si="600"/>
        <v>0</v>
      </c>
      <c r="EJ397" s="229">
        <f t="shared" si="601"/>
        <v>2</v>
      </c>
      <c r="EK397" s="398">
        <f t="shared" si="602"/>
        <v>11.6</v>
      </c>
      <c r="EL397" s="398">
        <f t="shared" si="603"/>
        <v>1.92</v>
      </c>
      <c r="EM397" s="398">
        <f t="shared" si="604"/>
        <v>49.8</v>
      </c>
      <c r="EN397" s="398">
        <f t="shared" si="605"/>
        <v>107</v>
      </c>
      <c r="EO397" s="398">
        <f t="shared" si="606"/>
        <v>0.309</v>
      </c>
      <c r="EP397" s="398">
        <f t="shared" si="607"/>
        <v>6.15</v>
      </c>
      <c r="EQ397" s="398">
        <f t="shared" si="608"/>
        <v>554</v>
      </c>
      <c r="ER397" s="398" t="str">
        <f t="shared" si="609"/>
        <v/>
      </c>
      <c r="ES397" s="398">
        <f t="shared" si="610"/>
        <v>0.13</v>
      </c>
      <c r="ET397" s="398">
        <f t="shared" si="611"/>
        <v>39.9</v>
      </c>
      <c r="EU397" s="172">
        <f t="shared" si="612"/>
        <v>14.2</v>
      </c>
      <c r="EV397" s="57">
        <f t="shared" si="613"/>
        <v>0.50457159261933548</v>
      </c>
      <c r="EW397" s="57">
        <f t="shared" si="614"/>
        <v>4.9104859335038359E-2</v>
      </c>
      <c r="EX397" s="57">
        <f t="shared" si="615"/>
        <v>4.0979222382225879</v>
      </c>
      <c r="EY397" s="57">
        <f t="shared" si="616"/>
        <v>5.3395878037826234</v>
      </c>
      <c r="EZ397" s="57">
        <f t="shared" si="617"/>
        <v>1.1268119245145409E-2</v>
      </c>
      <c r="FA397" s="57">
        <f t="shared" si="618"/>
        <v>0.33037872683319908</v>
      </c>
      <c r="FB397" s="57">
        <f t="shared" si="619"/>
        <v>9.0794219980956168</v>
      </c>
      <c r="FC397" s="57" t="str">
        <f t="shared" si="620"/>
        <v/>
      </c>
      <c r="FD397" s="57">
        <f t="shared" si="621"/>
        <v>2.0966084938448411E-3</v>
      </c>
      <c r="FE397" s="57">
        <f t="shared" si="622"/>
        <v>0.83070830895686765</v>
      </c>
      <c r="FF397" s="56">
        <f t="shared" si="623"/>
        <v>0.40053027952500486</v>
      </c>
      <c r="FG397" s="59">
        <f t="shared" si="624"/>
        <v>4.8831871763982537</v>
      </c>
      <c r="FH397" s="59">
        <f t="shared" si="625"/>
        <v>0.47523131090061793</v>
      </c>
      <c r="FI397" s="59">
        <f t="shared" si="626"/>
        <v>39.659230952113134</v>
      </c>
      <c r="FJ397" s="59">
        <f t="shared" si="627"/>
        <v>51.675930773920939</v>
      </c>
      <c r="FK397" s="59">
        <f t="shared" si="628"/>
        <v>0.10905159189477498</v>
      </c>
      <c r="FL397" s="59">
        <f t="shared" si="629"/>
        <v>3.1973681947722805</v>
      </c>
      <c r="FM397" s="59">
        <f t="shared" si="630"/>
        <v>88.04068423558779</v>
      </c>
      <c r="FN397" s="59" t="str">
        <f t="shared" si="631"/>
        <v/>
      </c>
      <c r="FO397" s="59">
        <f t="shared" si="632"/>
        <v>2.0330241992382505E-2</v>
      </c>
      <c r="FP397" s="59">
        <f t="shared" si="633"/>
        <v>8.0551524024426655</v>
      </c>
      <c r="FQ397" s="66">
        <f t="shared" si="634"/>
        <v>3.8838331199771279</v>
      </c>
      <c r="FR397" s="331">
        <f t="shared" si="659"/>
        <v>9.7241805374624929E-2</v>
      </c>
      <c r="FS397" s="331">
        <f t="shared" si="635"/>
        <v>9.7241805374624929E-2</v>
      </c>
      <c r="FT397" s="400">
        <f t="shared" si="636"/>
        <v>0</v>
      </c>
      <c r="FU397" s="400">
        <f t="shared" si="637"/>
        <v>1</v>
      </c>
      <c r="FV397" s="400">
        <f t="shared" si="638"/>
        <v>0</v>
      </c>
      <c r="FW397" s="402">
        <f t="shared" si="639"/>
        <v>0</v>
      </c>
      <c r="FX397" s="222">
        <f t="shared" si="640"/>
        <v>0</v>
      </c>
      <c r="FY397" s="222">
        <f t="shared" si="641"/>
        <v>51.675930773920939</v>
      </c>
      <c r="FZ397" s="222">
        <f t="shared" si="642"/>
        <v>39.659230952113134</v>
      </c>
      <c r="GA397" s="221">
        <f t="shared" si="643"/>
        <v>0</v>
      </c>
      <c r="GB397" s="222">
        <f t="shared" si="644"/>
        <v>88.04068423558779</v>
      </c>
      <c r="GC397" s="222">
        <f t="shared" si="645"/>
        <v>0</v>
      </c>
      <c r="GD397" s="222">
        <f t="shared" si="646"/>
        <v>0</v>
      </c>
      <c r="GE397" s="222">
        <f t="shared" si="647"/>
        <v>0</v>
      </c>
      <c r="GF397" s="222">
        <f t="shared" si="648"/>
        <v>0</v>
      </c>
      <c r="GG397" s="398">
        <f t="shared" si="649"/>
        <v>0</v>
      </c>
      <c r="GH397" s="399">
        <f t="shared" si="650"/>
        <v>0</v>
      </c>
      <c r="GI397" s="398" t="str">
        <f t="shared" si="651"/>
        <v>Ca-Mg</v>
      </c>
      <c r="GJ397" s="398" t="str">
        <f t="shared" si="652"/>
        <v>HCO3</v>
      </c>
    </row>
    <row r="398" spans="1:192" s="69" customFormat="1">
      <c r="A398" s="402">
        <f t="shared" si="653"/>
        <v>393</v>
      </c>
      <c r="B398" s="381" t="s">
        <v>152</v>
      </c>
      <c r="C398" s="381" t="s">
        <v>175</v>
      </c>
      <c r="D398" s="116" t="s">
        <v>3028</v>
      </c>
      <c r="E398" s="116" t="s">
        <v>3031</v>
      </c>
      <c r="F398" s="400">
        <v>3507060</v>
      </c>
      <c r="G398" s="400">
        <v>5665725</v>
      </c>
      <c r="H398" s="409">
        <f t="shared" si="576"/>
        <v>506982.74600000004</v>
      </c>
      <c r="I398" s="405">
        <f t="shared" si="577"/>
        <v>5663898.5</v>
      </c>
      <c r="J398" s="408">
        <v>260</v>
      </c>
      <c r="K398" s="377" t="s">
        <v>1356</v>
      </c>
      <c r="L398" s="407">
        <v>29.6</v>
      </c>
      <c r="M398" s="378"/>
      <c r="N398" s="408"/>
      <c r="O398" s="407"/>
      <c r="P398" s="407"/>
      <c r="Q398" s="399" t="s">
        <v>1374</v>
      </c>
      <c r="R398" s="65" t="s">
        <v>2895</v>
      </c>
      <c r="S398" s="64" t="s">
        <v>2656</v>
      </c>
      <c r="T398" s="499" t="str">
        <f t="shared" si="578"/>
        <v>-</v>
      </c>
      <c r="U398" s="499" t="str">
        <f t="shared" si="579"/>
        <v>M</v>
      </c>
      <c r="V398" s="499" t="str">
        <f t="shared" si="580"/>
        <v>-</v>
      </c>
      <c r="W398" s="499" t="str">
        <f t="shared" si="658"/>
        <v>A</v>
      </c>
      <c r="X398" s="529" t="str">
        <f t="shared" si="655"/>
        <v>Ca-Mg</v>
      </c>
      <c r="Y398" s="530" t="str">
        <f t="shared" si="654"/>
        <v>HCO3</v>
      </c>
      <c r="Z398" s="60" t="s">
        <v>1610</v>
      </c>
      <c r="AA398" s="377" t="s">
        <v>1467</v>
      </c>
      <c r="AB398" s="405">
        <v>1</v>
      </c>
      <c r="AC398" s="117"/>
      <c r="AD398" s="380" t="s">
        <v>3030</v>
      </c>
      <c r="AE398" s="120"/>
      <c r="AF398" s="379">
        <v>8</v>
      </c>
      <c r="AG398" s="377"/>
      <c r="AH398" s="377"/>
      <c r="AI398" s="379"/>
      <c r="AJ398" s="377"/>
      <c r="AK398" s="377"/>
      <c r="AL398" s="377"/>
      <c r="AM398" s="379">
        <v>0.77</v>
      </c>
      <c r="AN398" s="117"/>
      <c r="AO398" s="116"/>
      <c r="AP398" s="378"/>
      <c r="AQ398" s="117"/>
      <c r="AR398" s="384">
        <v>1535</v>
      </c>
      <c r="AS398" s="507">
        <f t="shared" si="656"/>
        <v>1503</v>
      </c>
      <c r="AT398" s="509">
        <f t="shared" si="657"/>
        <v>0.28382294150261395</v>
      </c>
      <c r="AU398" s="117">
        <v>57</v>
      </c>
      <c r="AV398" s="117">
        <v>81</v>
      </c>
      <c r="AW398" s="116">
        <v>194</v>
      </c>
      <c r="AX398" s="381">
        <v>10</v>
      </c>
      <c r="AY398" s="117">
        <v>40</v>
      </c>
      <c r="AZ398" s="118">
        <v>1108</v>
      </c>
      <c r="BA398" s="117"/>
      <c r="BB398" s="117">
        <v>5</v>
      </c>
      <c r="BC398" s="117"/>
      <c r="BD398" s="117"/>
      <c r="BE398" s="117">
        <v>8</v>
      </c>
      <c r="BF398" s="117"/>
      <c r="BG398" s="117"/>
      <c r="BH398" s="117"/>
      <c r="BI398" s="117"/>
      <c r="BJ398" s="117"/>
      <c r="BK398" s="117"/>
      <c r="BL398" s="116"/>
      <c r="BM398" s="117"/>
      <c r="BN398" s="118"/>
      <c r="BO398" s="114"/>
      <c r="BP398" s="114"/>
      <c r="BQ398" s="114"/>
      <c r="BR398" s="114"/>
      <c r="BS398" s="114"/>
      <c r="BT398" s="114"/>
      <c r="BU398" s="114"/>
      <c r="BV398" s="114"/>
      <c r="BW398" s="114"/>
      <c r="BX398" s="114"/>
      <c r="BY398" s="114"/>
      <c r="BZ398" s="114"/>
      <c r="CA398" s="114"/>
      <c r="CB398" s="114"/>
      <c r="CC398" s="114"/>
      <c r="CD398" s="114"/>
      <c r="CE398" s="114"/>
      <c r="CF398" s="247"/>
      <c r="CG398" s="114"/>
      <c r="CH398" s="114"/>
      <c r="CI398" s="114"/>
      <c r="CJ398" s="114"/>
      <c r="CK398" s="114"/>
      <c r="CL398" s="137"/>
      <c r="CM398" s="114"/>
      <c r="CN398" s="114">
        <v>2367</v>
      </c>
      <c r="CO398" s="247"/>
      <c r="CP398" s="117"/>
      <c r="CQ398" s="118"/>
      <c r="CR398" s="117"/>
      <c r="CS398" s="117"/>
      <c r="CT398" s="117"/>
      <c r="CU398" s="117"/>
      <c r="CV398" s="117"/>
      <c r="CW398" s="117"/>
      <c r="CX398" s="117"/>
      <c r="CY398" s="117"/>
      <c r="CZ398" s="117"/>
      <c r="DA398" s="118"/>
      <c r="DB398" s="111"/>
      <c r="DC398" s="111"/>
      <c r="DD398" s="121"/>
      <c r="DE398" s="111"/>
      <c r="DF398" s="111"/>
      <c r="DG398" s="111"/>
      <c r="DH398" s="111"/>
      <c r="DI398" s="111"/>
      <c r="DJ398" s="111"/>
      <c r="DK398" s="244"/>
      <c r="DL398" s="244"/>
      <c r="DM398" s="244"/>
      <c r="DN398" s="111"/>
      <c r="DO398" s="121"/>
      <c r="DP398" s="244"/>
      <c r="DQ398" s="241"/>
      <c r="DR398" s="244"/>
      <c r="DS398" s="472"/>
      <c r="DT398" s="402">
        <f t="shared" si="585"/>
        <v>1</v>
      </c>
      <c r="DU398" s="100">
        <f t="shared" si="586"/>
        <v>0</v>
      </c>
      <c r="DV398" s="100">
        <f t="shared" si="587"/>
        <v>1</v>
      </c>
      <c r="DW398" s="100">
        <f t="shared" si="588"/>
        <v>0</v>
      </c>
      <c r="DX398" s="100">
        <f t="shared" si="589"/>
        <v>0</v>
      </c>
      <c r="DY398" s="229">
        <f t="shared" si="590"/>
        <v>0</v>
      </c>
      <c r="DZ398" s="100">
        <f t="shared" si="591"/>
        <v>1</v>
      </c>
      <c r="EA398" s="400">
        <f t="shared" si="592"/>
        <v>0</v>
      </c>
      <c r="EB398" s="402">
        <f t="shared" si="593"/>
        <v>0</v>
      </c>
      <c r="EC398" s="19">
        <f t="shared" si="594"/>
        <v>0</v>
      </c>
      <c r="ED398" s="19">
        <f t="shared" si="595"/>
        <v>1</v>
      </c>
      <c r="EE398" s="19">
        <f t="shared" si="596"/>
        <v>0</v>
      </c>
      <c r="EF398" s="402">
        <f t="shared" si="597"/>
        <v>0</v>
      </c>
      <c r="EG398" s="400">
        <f t="shared" si="598"/>
        <v>0</v>
      </c>
      <c r="EH398" s="400">
        <f t="shared" si="599"/>
        <v>1</v>
      </c>
      <c r="EI398" s="402">
        <f t="shared" si="600"/>
        <v>0</v>
      </c>
      <c r="EJ398" s="229">
        <f t="shared" si="601"/>
        <v>2</v>
      </c>
      <c r="EK398" s="398">
        <f t="shared" si="602"/>
        <v>57</v>
      </c>
      <c r="EL398" s="398">
        <f t="shared" si="603"/>
        <v>5</v>
      </c>
      <c r="EM398" s="398">
        <f t="shared" si="604"/>
        <v>81</v>
      </c>
      <c r="EN398" s="398">
        <f t="shared" si="605"/>
        <v>194</v>
      </c>
      <c r="EO398" s="398" t="str">
        <f t="shared" si="606"/>
        <v/>
      </c>
      <c r="EP398" s="398">
        <f t="shared" si="607"/>
        <v>8</v>
      </c>
      <c r="EQ398" s="398">
        <f t="shared" si="608"/>
        <v>1108</v>
      </c>
      <c r="ER398" s="398" t="str">
        <f t="shared" si="609"/>
        <v/>
      </c>
      <c r="ES398" s="398" t="str">
        <f t="shared" si="610"/>
        <v/>
      </c>
      <c r="ET398" s="398">
        <f t="shared" si="611"/>
        <v>40</v>
      </c>
      <c r="EU398" s="172">
        <f t="shared" si="612"/>
        <v>10</v>
      </c>
      <c r="EV398" s="57">
        <f t="shared" si="613"/>
        <v>2.4793604120088037</v>
      </c>
      <c r="EW398" s="57">
        <f t="shared" si="614"/>
        <v>0.12787723785166241</v>
      </c>
      <c r="EX398" s="57">
        <f t="shared" si="615"/>
        <v>6.665295206747583</v>
      </c>
      <c r="EY398" s="57">
        <f t="shared" si="616"/>
        <v>9.6811218124656904</v>
      </c>
      <c r="EZ398" s="57" t="str">
        <f t="shared" si="617"/>
        <v/>
      </c>
      <c r="FA398" s="57">
        <f t="shared" si="618"/>
        <v>0.42976094547408006</v>
      </c>
      <c r="FB398" s="57">
        <f t="shared" si="619"/>
        <v>18.158843996191234</v>
      </c>
      <c r="FC398" s="57" t="str">
        <f t="shared" si="620"/>
        <v/>
      </c>
      <c r="FD398" s="57" t="str">
        <f t="shared" si="621"/>
        <v/>
      </c>
      <c r="FE398" s="57">
        <f t="shared" si="622"/>
        <v>0.8327902846685391</v>
      </c>
      <c r="FF398" s="56">
        <f t="shared" si="623"/>
        <v>0.28206357713028513</v>
      </c>
      <c r="FG398" s="59">
        <f t="shared" si="624"/>
        <v>12.791143012730799</v>
      </c>
      <c r="FH398" s="59">
        <f t="shared" si="625"/>
        <v>0.65972499581387922</v>
      </c>
      <c r="FI398" s="59">
        <f t="shared" si="626"/>
        <v>34.386587685531978</v>
      </c>
      <c r="FJ398" s="59">
        <f t="shared" si="627"/>
        <v>49.94538632912419</v>
      </c>
      <c r="FK398" s="59" t="str">
        <f t="shared" si="628"/>
        <v/>
      </c>
      <c r="FL398" s="59">
        <f t="shared" si="629"/>
        <v>2.217157976799156</v>
      </c>
      <c r="FM398" s="59">
        <f t="shared" si="630"/>
        <v>94.215672207725035</v>
      </c>
      <c r="FN398" s="59" t="str">
        <f t="shared" si="631"/>
        <v/>
      </c>
      <c r="FO398" s="59" t="str">
        <f t="shared" si="632"/>
        <v/>
      </c>
      <c r="FP398" s="59">
        <f t="shared" si="633"/>
        <v>4.320864064615912</v>
      </c>
      <c r="FQ398" s="66">
        <f t="shared" si="634"/>
        <v>1.463463727659057</v>
      </c>
      <c r="FR398" s="331">
        <f t="shared" si="659"/>
        <v>0.28382294150261395</v>
      </c>
      <c r="FS398" s="331">
        <f t="shared" si="635"/>
        <v>0.28382294150261395</v>
      </c>
      <c r="FT398" s="400">
        <f t="shared" si="636"/>
        <v>0</v>
      </c>
      <c r="FU398" s="400">
        <f t="shared" si="637"/>
        <v>1</v>
      </c>
      <c r="FV398" s="400">
        <f t="shared" si="638"/>
        <v>0</v>
      </c>
      <c r="FW398" s="402">
        <f t="shared" si="639"/>
        <v>0</v>
      </c>
      <c r="FX398" s="222">
        <f t="shared" si="640"/>
        <v>0</v>
      </c>
      <c r="FY398" s="222">
        <f t="shared" si="641"/>
        <v>49.94538632912419</v>
      </c>
      <c r="FZ398" s="222">
        <f t="shared" si="642"/>
        <v>34.386587685531978</v>
      </c>
      <c r="GA398" s="221">
        <f t="shared" si="643"/>
        <v>0</v>
      </c>
      <c r="GB398" s="222">
        <f t="shared" si="644"/>
        <v>94.215672207725035</v>
      </c>
      <c r="GC398" s="222">
        <f t="shared" si="645"/>
        <v>0</v>
      </c>
      <c r="GD398" s="222">
        <f t="shared" si="646"/>
        <v>0</v>
      </c>
      <c r="GE398" s="222">
        <f t="shared" si="647"/>
        <v>0</v>
      </c>
      <c r="GF398" s="222">
        <f t="shared" si="648"/>
        <v>0</v>
      </c>
      <c r="GG398" s="398">
        <f t="shared" si="649"/>
        <v>0</v>
      </c>
      <c r="GH398" s="399">
        <f t="shared" si="650"/>
        <v>0</v>
      </c>
      <c r="GI398" s="398" t="str">
        <f t="shared" si="651"/>
        <v>Ca-Mg</v>
      </c>
      <c r="GJ398" s="398" t="str">
        <f t="shared" si="652"/>
        <v>HCO3</v>
      </c>
    </row>
    <row r="399" spans="1:192" s="69" customFormat="1">
      <c r="A399" s="402">
        <f t="shared" si="653"/>
        <v>394</v>
      </c>
      <c r="B399" s="399" t="s">
        <v>152</v>
      </c>
      <c r="C399" s="69" t="s">
        <v>175</v>
      </c>
      <c r="D399" s="116" t="s">
        <v>3028</v>
      </c>
      <c r="E399" s="116"/>
      <c r="F399" s="400">
        <v>3507060</v>
      </c>
      <c r="G399" s="400">
        <v>5665725</v>
      </c>
      <c r="H399" s="409">
        <f t="shared" si="576"/>
        <v>506982.74600000004</v>
      </c>
      <c r="I399" s="405">
        <f t="shared" si="577"/>
        <v>5663898.5</v>
      </c>
      <c r="J399" s="408">
        <v>260</v>
      </c>
      <c r="K399" s="400" t="s">
        <v>1356</v>
      </c>
      <c r="L399" s="19">
        <v>29.6</v>
      </c>
      <c r="M399" s="19"/>
      <c r="N399" s="408"/>
      <c r="O399" s="19">
        <v>260</v>
      </c>
      <c r="P399" s="19"/>
      <c r="Q399" s="399" t="s">
        <v>1374</v>
      </c>
      <c r="R399" s="65" t="s">
        <v>2895</v>
      </c>
      <c r="S399" s="64" t="s">
        <v>2656</v>
      </c>
      <c r="T399" s="499" t="str">
        <f t="shared" si="578"/>
        <v>-</v>
      </c>
      <c r="U399" s="499" t="str">
        <f t="shared" si="579"/>
        <v>-</v>
      </c>
      <c r="V399" s="499" t="str">
        <f t="shared" si="580"/>
        <v>-</v>
      </c>
      <c r="W399" s="499" t="str">
        <f t="shared" si="658"/>
        <v>A</v>
      </c>
      <c r="X399" s="529" t="str">
        <f t="shared" si="655"/>
        <v>Ca-Mg</v>
      </c>
      <c r="Y399" s="530" t="str">
        <f t="shared" si="654"/>
        <v>HCO3</v>
      </c>
      <c r="Z399" s="60"/>
      <c r="AA399" s="51">
        <v>15035</v>
      </c>
      <c r="AB399" s="100">
        <v>2</v>
      </c>
      <c r="AC399" s="2" t="s">
        <v>532</v>
      </c>
      <c r="AD399" s="398" t="s">
        <v>1790</v>
      </c>
      <c r="AE399" s="404"/>
      <c r="AF399" s="391">
        <v>7.8</v>
      </c>
      <c r="AG399" s="400"/>
      <c r="AH399" s="400"/>
      <c r="AI399" s="391"/>
      <c r="AJ399" s="400"/>
      <c r="AK399" s="400"/>
      <c r="AL399" s="400"/>
      <c r="AM399" s="391">
        <v>0.77</v>
      </c>
      <c r="AN399" s="398"/>
      <c r="AO399" s="399"/>
      <c r="AP399" s="19"/>
      <c r="AQ399" s="398"/>
      <c r="AS399" s="507">
        <f t="shared" si="656"/>
        <v>905.428</v>
      </c>
      <c r="AT399" s="509">
        <f t="shared" si="657"/>
        <v>0.29882753136303575</v>
      </c>
      <c r="AU399" s="398">
        <v>29.48</v>
      </c>
      <c r="AV399" s="398">
        <v>51.07</v>
      </c>
      <c r="AW399" s="399">
        <v>109.8</v>
      </c>
      <c r="AX399" s="398">
        <v>7.11</v>
      </c>
      <c r="AY399" s="398">
        <v>41.25</v>
      </c>
      <c r="AZ399" s="172">
        <v>631.9</v>
      </c>
      <c r="BA399" s="398"/>
      <c r="BB399" s="57">
        <v>4.4669999999999996</v>
      </c>
      <c r="BC399" s="398"/>
      <c r="BD399" s="398"/>
      <c r="BE399" s="57">
        <v>7.2110000000000003</v>
      </c>
      <c r="BF399" s="398">
        <v>0.5</v>
      </c>
      <c r="BG399" s="398"/>
      <c r="BH399" s="398"/>
      <c r="BI399" s="398"/>
      <c r="BJ399" s="398"/>
      <c r="BK399" s="398"/>
      <c r="BL399" s="399"/>
      <c r="BM399" s="398">
        <v>22.64</v>
      </c>
      <c r="BN399" s="172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49"/>
      <c r="CG399" s="138"/>
      <c r="CH399" s="138"/>
      <c r="CI399" s="138"/>
      <c r="CJ399" s="138"/>
      <c r="CK399" s="138"/>
      <c r="CL399" s="139"/>
      <c r="CM399" s="138"/>
      <c r="CN399" s="138">
        <v>1312</v>
      </c>
      <c r="CO399" s="149"/>
      <c r="CP399" s="398"/>
      <c r="CQ399" s="172"/>
      <c r="CR399" s="398"/>
      <c r="CS399" s="398"/>
      <c r="CT399" s="398"/>
      <c r="CU399" s="398"/>
      <c r="CV399" s="398"/>
      <c r="CW399" s="398"/>
      <c r="CX399" s="398"/>
      <c r="CY399" s="398"/>
      <c r="CZ399" s="398"/>
      <c r="DA399" s="172"/>
      <c r="DB399" s="241"/>
      <c r="DC399" s="241"/>
      <c r="DD399" s="241"/>
      <c r="DE399" s="241"/>
      <c r="DF399" s="241"/>
      <c r="DG399" s="241"/>
      <c r="DH399" s="241"/>
      <c r="DI399" s="244"/>
      <c r="DJ399" s="244"/>
      <c r="DK399" s="244"/>
      <c r="DL399" s="244"/>
      <c r="DM399" s="244"/>
      <c r="DN399" s="244"/>
      <c r="DO399" s="244"/>
      <c r="DP399" s="244"/>
      <c r="DQ399" s="244"/>
      <c r="DR399" s="244"/>
      <c r="DS399" s="472"/>
      <c r="DT399" s="402">
        <f t="shared" si="585"/>
        <v>0</v>
      </c>
      <c r="DU399" s="100">
        <f t="shared" si="586"/>
        <v>0</v>
      </c>
      <c r="DV399" s="100">
        <f t="shared" si="587"/>
        <v>1</v>
      </c>
      <c r="DW399" s="100">
        <f t="shared" si="588"/>
        <v>0</v>
      </c>
      <c r="DX399" s="100">
        <f t="shared" si="589"/>
        <v>0</v>
      </c>
      <c r="DY399" s="229">
        <f t="shared" si="590"/>
        <v>0</v>
      </c>
      <c r="DZ399" s="100">
        <f t="shared" si="591"/>
        <v>1</v>
      </c>
      <c r="EA399" s="400">
        <f t="shared" si="592"/>
        <v>0</v>
      </c>
      <c r="EB399" s="402">
        <f t="shared" si="593"/>
        <v>0</v>
      </c>
      <c r="EC399" s="19">
        <f t="shared" si="594"/>
        <v>1</v>
      </c>
      <c r="ED399" s="19">
        <f t="shared" si="595"/>
        <v>0</v>
      </c>
      <c r="EE399" s="19">
        <f t="shared" si="596"/>
        <v>0</v>
      </c>
      <c r="EF399" s="402">
        <f t="shared" si="597"/>
        <v>0</v>
      </c>
      <c r="EG399" s="400">
        <f t="shared" si="598"/>
        <v>0</v>
      </c>
      <c r="EH399" s="400">
        <f t="shared" si="599"/>
        <v>1</v>
      </c>
      <c r="EI399" s="402">
        <f t="shared" si="600"/>
        <v>0</v>
      </c>
      <c r="EJ399" s="229">
        <f t="shared" si="601"/>
        <v>1</v>
      </c>
      <c r="EK399" s="398">
        <f t="shared" si="602"/>
        <v>29.48</v>
      </c>
      <c r="EL399" s="398">
        <f t="shared" si="603"/>
        <v>4.4669999999999996</v>
      </c>
      <c r="EM399" s="398">
        <f t="shared" si="604"/>
        <v>51.07</v>
      </c>
      <c r="EN399" s="398">
        <f t="shared" si="605"/>
        <v>109.8</v>
      </c>
      <c r="EO399" s="398">
        <f t="shared" si="606"/>
        <v>0.5</v>
      </c>
      <c r="EP399" s="398">
        <f t="shared" si="607"/>
        <v>7.2110000000000003</v>
      </c>
      <c r="EQ399" s="398">
        <f t="shared" si="608"/>
        <v>631.9</v>
      </c>
      <c r="ER399" s="398" t="str">
        <f t="shared" si="609"/>
        <v/>
      </c>
      <c r="ES399" s="398" t="str">
        <f t="shared" si="610"/>
        <v/>
      </c>
      <c r="ET399" s="398">
        <f t="shared" si="611"/>
        <v>41.25</v>
      </c>
      <c r="EU399" s="172">
        <f t="shared" si="612"/>
        <v>7.11</v>
      </c>
      <c r="EV399" s="57">
        <f t="shared" si="613"/>
        <v>1.2823078060705182</v>
      </c>
      <c r="EW399" s="57">
        <f t="shared" si="614"/>
        <v>0.11424552429667519</v>
      </c>
      <c r="EX399" s="57">
        <f t="shared" si="615"/>
        <v>4.2024274840567788</v>
      </c>
      <c r="EY399" s="57">
        <f t="shared" si="616"/>
        <v>5.4793153350965609</v>
      </c>
      <c r="EZ399" s="57">
        <f t="shared" si="617"/>
        <v>1.8233202662047587E-2</v>
      </c>
      <c r="FA399" s="57">
        <f t="shared" si="618"/>
        <v>0.38737577222669894</v>
      </c>
      <c r="FB399" s="57">
        <f t="shared" si="619"/>
        <v>10.356113286275486</v>
      </c>
      <c r="FC399" s="57" t="str">
        <f t="shared" si="620"/>
        <v/>
      </c>
      <c r="FD399" s="57" t="str">
        <f t="shared" si="621"/>
        <v/>
      </c>
      <c r="FE399" s="57">
        <f t="shared" si="622"/>
        <v>0.85881498106443088</v>
      </c>
      <c r="FF399" s="56">
        <f t="shared" si="623"/>
        <v>0.20054720333963275</v>
      </c>
      <c r="FG399" s="59">
        <f t="shared" si="624"/>
        <v>11.16613026822162</v>
      </c>
      <c r="FH399" s="59">
        <f t="shared" si="625"/>
        <v>0.99483166274026369</v>
      </c>
      <c r="FI399" s="59">
        <f t="shared" si="626"/>
        <v>36.594063069403383</v>
      </c>
      <c r="FJ399" s="59">
        <f t="shared" si="627"/>
        <v>47.712997240373937</v>
      </c>
      <c r="FK399" s="59">
        <f t="shared" si="628"/>
        <v>0.15877179813417766</v>
      </c>
      <c r="FL399" s="59">
        <f t="shared" si="629"/>
        <v>3.3732059611266179</v>
      </c>
      <c r="FM399" s="59">
        <f t="shared" si="630"/>
        <v>90.719946907818098</v>
      </c>
      <c r="FN399" s="59" t="str">
        <f t="shared" si="631"/>
        <v/>
      </c>
      <c r="FO399" s="59" t="str">
        <f t="shared" si="632"/>
        <v/>
      </c>
      <c r="FP399" s="59">
        <f t="shared" si="633"/>
        <v>7.5232519510053022</v>
      </c>
      <c r="FQ399" s="66">
        <f t="shared" si="634"/>
        <v>1.7568011411765962</v>
      </c>
      <c r="FR399" s="331">
        <f t="shared" si="659"/>
        <v>0.29882753136303575</v>
      </c>
      <c r="FS399" s="331">
        <f t="shared" si="635"/>
        <v>0.29882753136303575</v>
      </c>
      <c r="FT399" s="400">
        <f t="shared" si="636"/>
        <v>0</v>
      </c>
      <c r="FU399" s="400">
        <f t="shared" si="637"/>
        <v>1</v>
      </c>
      <c r="FV399" s="400">
        <f t="shared" si="638"/>
        <v>0</v>
      </c>
      <c r="FW399" s="402">
        <f t="shared" si="639"/>
        <v>0</v>
      </c>
      <c r="FX399" s="222">
        <f t="shared" si="640"/>
        <v>0</v>
      </c>
      <c r="FY399" s="222">
        <f t="shared" si="641"/>
        <v>47.712997240373937</v>
      </c>
      <c r="FZ399" s="222">
        <f t="shared" si="642"/>
        <v>36.594063069403383</v>
      </c>
      <c r="GA399" s="221">
        <f t="shared" si="643"/>
        <v>0</v>
      </c>
      <c r="GB399" s="222">
        <f t="shared" si="644"/>
        <v>90.719946907818098</v>
      </c>
      <c r="GC399" s="222">
        <f t="shared" si="645"/>
        <v>0</v>
      </c>
      <c r="GD399" s="222">
        <f t="shared" si="646"/>
        <v>0</v>
      </c>
      <c r="GE399" s="222">
        <f t="shared" si="647"/>
        <v>0</v>
      </c>
      <c r="GF399" s="222">
        <f t="shared" si="648"/>
        <v>0</v>
      </c>
      <c r="GG399" s="398">
        <f t="shared" si="649"/>
        <v>0</v>
      </c>
      <c r="GH399" s="399">
        <f t="shared" si="650"/>
        <v>0</v>
      </c>
      <c r="GI399" s="398" t="str">
        <f t="shared" si="651"/>
        <v>Ca-Mg</v>
      </c>
      <c r="GJ399" s="398" t="str">
        <f t="shared" si="652"/>
        <v>HCO3</v>
      </c>
    </row>
    <row r="400" spans="1:192" s="69" customFormat="1" ht="14.25">
      <c r="A400" s="402">
        <f t="shared" si="653"/>
        <v>395</v>
      </c>
      <c r="B400" s="64" t="s">
        <v>152</v>
      </c>
      <c r="C400" s="91" t="s">
        <v>175</v>
      </c>
      <c r="D400" s="116" t="s">
        <v>3028</v>
      </c>
      <c r="E400" s="116"/>
      <c r="F400" s="400">
        <v>3507060</v>
      </c>
      <c r="G400" s="400">
        <v>5665725</v>
      </c>
      <c r="H400" s="409">
        <f t="shared" si="576"/>
        <v>506982.74600000004</v>
      </c>
      <c r="I400" s="405">
        <f t="shared" si="577"/>
        <v>5663898.5</v>
      </c>
      <c r="J400" s="408">
        <v>260</v>
      </c>
      <c r="K400" s="400" t="s">
        <v>1356</v>
      </c>
      <c r="L400" s="171">
        <v>29.6</v>
      </c>
      <c r="M400" s="19"/>
      <c r="N400" s="408"/>
      <c r="O400" s="19"/>
      <c r="P400" s="19"/>
      <c r="Q400" s="399" t="s">
        <v>1374</v>
      </c>
      <c r="R400" s="65" t="s">
        <v>2895</v>
      </c>
      <c r="S400" s="64" t="s">
        <v>2656</v>
      </c>
      <c r="T400" s="499" t="str">
        <f t="shared" si="578"/>
        <v>-</v>
      </c>
      <c r="U400" s="499" t="str">
        <f t="shared" si="579"/>
        <v>M</v>
      </c>
      <c r="V400" s="499" t="str">
        <f t="shared" si="580"/>
        <v>-</v>
      </c>
      <c r="W400" s="499" t="str">
        <f t="shared" si="658"/>
        <v>A</v>
      </c>
      <c r="X400" s="529" t="str">
        <f t="shared" si="655"/>
        <v>Ca-Mg</v>
      </c>
      <c r="Y400" s="530" t="str">
        <f t="shared" si="654"/>
        <v>HCO3</v>
      </c>
      <c r="Z400" s="60" t="s">
        <v>1777</v>
      </c>
      <c r="AA400" s="51">
        <v>23964</v>
      </c>
      <c r="AB400" s="100">
        <v>3</v>
      </c>
      <c r="AC400" s="168" t="s">
        <v>531</v>
      </c>
      <c r="AD400" s="2" t="s">
        <v>1781</v>
      </c>
      <c r="AE400" s="404"/>
      <c r="AF400" s="391">
        <v>12.5</v>
      </c>
      <c r="AG400" s="400"/>
      <c r="AH400" s="400"/>
      <c r="AI400" s="554"/>
      <c r="AJ400" s="400"/>
      <c r="AK400" s="400"/>
      <c r="AL400" s="400"/>
      <c r="AM400" s="392">
        <v>1.3</v>
      </c>
      <c r="AN400" s="398"/>
      <c r="AO400" s="399"/>
      <c r="AP400" s="19"/>
      <c r="AQ400" s="398"/>
      <c r="AR400" s="168">
        <v>2320</v>
      </c>
      <c r="AS400" s="507">
        <f t="shared" si="656"/>
        <v>1011.5699999999999</v>
      </c>
      <c r="AT400" s="509">
        <f t="shared" si="657"/>
        <v>0.495510878726588</v>
      </c>
      <c r="AU400" s="398">
        <v>32.799999999999997</v>
      </c>
      <c r="AV400" s="398">
        <v>57.7</v>
      </c>
      <c r="AW400" s="399">
        <v>125.4</v>
      </c>
      <c r="AX400" s="398">
        <v>10.3</v>
      </c>
      <c r="AY400" s="398">
        <v>52.9</v>
      </c>
      <c r="AZ400" s="172">
        <v>693.8</v>
      </c>
      <c r="BA400" s="168"/>
      <c r="BB400" s="168">
        <v>3.21</v>
      </c>
      <c r="BC400" s="168"/>
      <c r="BD400" s="168"/>
      <c r="BE400" s="168">
        <v>6.6</v>
      </c>
      <c r="BF400" s="168">
        <v>0.56000000000000005</v>
      </c>
      <c r="BG400" s="168"/>
      <c r="BH400" s="168"/>
      <c r="BI400" s="168"/>
      <c r="BJ400" s="168"/>
      <c r="BK400" s="168"/>
      <c r="BL400" s="399"/>
      <c r="BM400" s="168">
        <v>28.3</v>
      </c>
      <c r="BN400" s="167"/>
      <c r="BO400" s="138"/>
      <c r="BP400" s="555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49"/>
      <c r="CG400" s="138"/>
      <c r="CH400" s="138"/>
      <c r="CI400" s="138"/>
      <c r="CJ400" s="138"/>
      <c r="CK400" s="138"/>
      <c r="CL400" s="139"/>
      <c r="CM400" s="138"/>
      <c r="CN400" s="138">
        <v>1308</v>
      </c>
      <c r="CO400" s="149"/>
      <c r="CP400" s="398"/>
      <c r="CQ400" s="172"/>
      <c r="CR400" s="398"/>
      <c r="CS400" s="398"/>
      <c r="CT400" s="398"/>
      <c r="CU400" s="398"/>
      <c r="CV400" s="398"/>
      <c r="CW400" s="398"/>
      <c r="CX400" s="398"/>
      <c r="CY400" s="398"/>
      <c r="CZ400" s="398"/>
      <c r="DA400" s="172"/>
      <c r="DB400" s="241"/>
      <c r="DC400" s="241"/>
      <c r="DD400" s="241"/>
      <c r="DE400" s="241"/>
      <c r="DF400" s="241"/>
      <c r="DG400" s="241"/>
      <c r="DH400" s="241"/>
      <c r="DI400" s="244"/>
      <c r="DJ400" s="244"/>
      <c r="DK400" s="244"/>
      <c r="DL400" s="244"/>
      <c r="DM400" s="244"/>
      <c r="DN400" s="244"/>
      <c r="DO400" s="244"/>
      <c r="DP400" s="244"/>
      <c r="DQ400" s="244"/>
      <c r="DR400" s="244"/>
      <c r="DS400" s="472"/>
      <c r="DT400" s="402">
        <f t="shared" si="585"/>
        <v>0</v>
      </c>
      <c r="DU400" s="100">
        <f t="shared" si="586"/>
        <v>0</v>
      </c>
      <c r="DV400" s="100">
        <f t="shared" si="587"/>
        <v>1</v>
      </c>
      <c r="DW400" s="100">
        <f t="shared" si="588"/>
        <v>0</v>
      </c>
      <c r="DX400" s="100">
        <f t="shared" si="589"/>
        <v>0</v>
      </c>
      <c r="DY400" s="229">
        <f t="shared" si="590"/>
        <v>0</v>
      </c>
      <c r="DZ400" s="100">
        <f t="shared" si="591"/>
        <v>1</v>
      </c>
      <c r="EA400" s="400">
        <f t="shared" si="592"/>
        <v>0</v>
      </c>
      <c r="EB400" s="402">
        <f t="shared" si="593"/>
        <v>0</v>
      </c>
      <c r="EC400" s="19">
        <f t="shared" si="594"/>
        <v>0</v>
      </c>
      <c r="ED400" s="19">
        <f t="shared" si="595"/>
        <v>1</v>
      </c>
      <c r="EE400" s="19">
        <f t="shared" si="596"/>
        <v>0</v>
      </c>
      <c r="EF400" s="402">
        <f t="shared" si="597"/>
        <v>0</v>
      </c>
      <c r="EG400" s="400">
        <f t="shared" si="598"/>
        <v>0</v>
      </c>
      <c r="EH400" s="400">
        <f t="shared" si="599"/>
        <v>1</v>
      </c>
      <c r="EI400" s="402">
        <f t="shared" si="600"/>
        <v>0</v>
      </c>
      <c r="EJ400" s="229">
        <f t="shared" si="601"/>
        <v>2</v>
      </c>
      <c r="EK400" s="398">
        <f t="shared" si="602"/>
        <v>32.799999999999997</v>
      </c>
      <c r="EL400" s="398">
        <f t="shared" si="603"/>
        <v>3.21</v>
      </c>
      <c r="EM400" s="398">
        <f t="shared" si="604"/>
        <v>57.7</v>
      </c>
      <c r="EN400" s="398">
        <f t="shared" si="605"/>
        <v>125.4</v>
      </c>
      <c r="EO400" s="398">
        <f t="shared" si="606"/>
        <v>0.56000000000000005</v>
      </c>
      <c r="EP400" s="398">
        <f t="shared" si="607"/>
        <v>6.6</v>
      </c>
      <c r="EQ400" s="398">
        <f t="shared" si="608"/>
        <v>693.8</v>
      </c>
      <c r="ER400" s="398" t="str">
        <f t="shared" si="609"/>
        <v/>
      </c>
      <c r="ES400" s="398" t="str">
        <f t="shared" si="610"/>
        <v/>
      </c>
      <c r="ET400" s="398">
        <f t="shared" si="611"/>
        <v>52.9</v>
      </c>
      <c r="EU400" s="172">
        <f t="shared" si="612"/>
        <v>10.3</v>
      </c>
      <c r="EV400" s="57">
        <f t="shared" si="613"/>
        <v>1.4267196756822589</v>
      </c>
      <c r="EW400" s="57">
        <f t="shared" si="614"/>
        <v>8.2097186700767266E-2</v>
      </c>
      <c r="EX400" s="57">
        <f t="shared" si="615"/>
        <v>4.7479942398683406</v>
      </c>
      <c r="EY400" s="57">
        <f t="shared" si="616"/>
        <v>6.2577972952742149</v>
      </c>
      <c r="EZ400" s="57">
        <f t="shared" si="617"/>
        <v>2.0421186981493301E-2</v>
      </c>
      <c r="FA400" s="57">
        <f t="shared" si="618"/>
        <v>0.35455278001611601</v>
      </c>
      <c r="FB400" s="57">
        <f t="shared" si="619"/>
        <v>11.370583000503137</v>
      </c>
      <c r="FC400" s="57" t="str">
        <f t="shared" si="620"/>
        <v/>
      </c>
      <c r="FD400" s="57" t="str">
        <f t="shared" si="621"/>
        <v/>
      </c>
      <c r="FE400" s="57">
        <f t="shared" si="622"/>
        <v>1.1013651514741429</v>
      </c>
      <c r="FF400" s="56">
        <f t="shared" si="623"/>
        <v>0.29052548444419368</v>
      </c>
      <c r="FG400" s="59">
        <f t="shared" si="624"/>
        <v>11.06878124778588</v>
      </c>
      <c r="FH400" s="59">
        <f t="shared" si="625"/>
        <v>0.63692666200519055</v>
      </c>
      <c r="FI400" s="59">
        <f t="shared" si="626"/>
        <v>36.835904419498831</v>
      </c>
      <c r="FJ400" s="59">
        <f t="shared" si="627"/>
        <v>48.549263415220842</v>
      </c>
      <c r="FK400" s="59">
        <f t="shared" si="628"/>
        <v>0.15843171953887211</v>
      </c>
      <c r="FL400" s="59">
        <f t="shared" si="629"/>
        <v>2.7506925359503809</v>
      </c>
      <c r="FM400" s="59">
        <f t="shared" si="630"/>
        <v>89.093880421847317</v>
      </c>
      <c r="FN400" s="59" t="str">
        <f t="shared" si="631"/>
        <v/>
      </c>
      <c r="FO400" s="59" t="str">
        <f t="shared" si="632"/>
        <v/>
      </c>
      <c r="FP400" s="59">
        <f t="shared" si="633"/>
        <v>8.6297153894294709</v>
      </c>
      <c r="FQ400" s="66">
        <f t="shared" si="634"/>
        <v>2.2764041887232089</v>
      </c>
      <c r="FR400" s="331">
        <f t="shared" si="659"/>
        <v>0.495510878726588</v>
      </c>
      <c r="FS400" s="331">
        <f t="shared" si="635"/>
        <v>0.495510878726588</v>
      </c>
      <c r="FT400" s="400">
        <f t="shared" si="636"/>
        <v>0</v>
      </c>
      <c r="FU400" s="400">
        <f t="shared" si="637"/>
        <v>1</v>
      </c>
      <c r="FV400" s="400">
        <f t="shared" si="638"/>
        <v>0</v>
      </c>
      <c r="FW400" s="402">
        <f t="shared" si="639"/>
        <v>0</v>
      </c>
      <c r="FX400" s="222">
        <f t="shared" si="640"/>
        <v>0</v>
      </c>
      <c r="FY400" s="222">
        <f t="shared" si="641"/>
        <v>48.549263415220842</v>
      </c>
      <c r="FZ400" s="222">
        <f t="shared" si="642"/>
        <v>36.835904419498831</v>
      </c>
      <c r="GA400" s="221">
        <f t="shared" si="643"/>
        <v>0</v>
      </c>
      <c r="GB400" s="222">
        <f t="shared" si="644"/>
        <v>89.093880421847317</v>
      </c>
      <c r="GC400" s="222">
        <f t="shared" si="645"/>
        <v>0</v>
      </c>
      <c r="GD400" s="222">
        <f t="shared" si="646"/>
        <v>0</v>
      </c>
      <c r="GE400" s="222">
        <f t="shared" si="647"/>
        <v>0</v>
      </c>
      <c r="GF400" s="222">
        <f t="shared" si="648"/>
        <v>0</v>
      </c>
      <c r="GG400" s="398">
        <f t="shared" si="649"/>
        <v>0</v>
      </c>
      <c r="GH400" s="399">
        <f t="shared" si="650"/>
        <v>0</v>
      </c>
      <c r="GI400" s="398" t="str">
        <f t="shared" si="651"/>
        <v>Ca-Mg</v>
      </c>
      <c r="GJ400" s="398" t="str">
        <f t="shared" si="652"/>
        <v>HCO3</v>
      </c>
    </row>
    <row r="401" spans="1:192">
      <c r="A401" s="402">
        <f t="shared" si="653"/>
        <v>396</v>
      </c>
      <c r="B401" s="64" t="s">
        <v>152</v>
      </c>
      <c r="C401" s="63" t="s">
        <v>175</v>
      </c>
      <c r="D401" s="116" t="s">
        <v>3028</v>
      </c>
      <c r="E401" s="116"/>
      <c r="F401" s="379">
        <v>3507060</v>
      </c>
      <c r="G401" s="379">
        <v>5665725</v>
      </c>
      <c r="H401" s="409">
        <f t="shared" si="576"/>
        <v>506982.74600000004</v>
      </c>
      <c r="I401" s="405">
        <f t="shared" si="577"/>
        <v>5663898.5</v>
      </c>
      <c r="J401" s="377">
        <v>260</v>
      </c>
      <c r="K401" s="400" t="s">
        <v>1356</v>
      </c>
      <c r="L401" s="377">
        <v>29.6</v>
      </c>
      <c r="M401" s="377">
        <v>8.6</v>
      </c>
      <c r="N401" s="400">
        <v>29.6</v>
      </c>
      <c r="O401" s="377">
        <v>260</v>
      </c>
      <c r="P401" s="377"/>
      <c r="Q401" s="399" t="s">
        <v>1374</v>
      </c>
      <c r="R401" s="65" t="s">
        <v>2895</v>
      </c>
      <c r="S401" s="64" t="s">
        <v>2656</v>
      </c>
      <c r="T401" s="499" t="str">
        <f t="shared" si="578"/>
        <v>-</v>
      </c>
      <c r="U401" s="499" t="str">
        <f t="shared" si="579"/>
        <v>M</v>
      </c>
      <c r="V401" s="499" t="str">
        <f t="shared" si="580"/>
        <v>-</v>
      </c>
      <c r="W401" s="499" t="str">
        <f t="shared" si="658"/>
        <v>A</v>
      </c>
      <c r="X401" s="529" t="str">
        <f t="shared" si="655"/>
        <v>Ca-Mg</v>
      </c>
      <c r="Y401" s="530" t="str">
        <f t="shared" si="654"/>
        <v>HCO3</v>
      </c>
      <c r="Z401" s="60" t="s">
        <v>1755</v>
      </c>
      <c r="AA401" s="84">
        <v>34142</v>
      </c>
      <c r="AB401" s="405">
        <v>4</v>
      </c>
      <c r="AC401" s="2" t="s">
        <v>375</v>
      </c>
      <c r="AD401" s="531" t="s">
        <v>3029</v>
      </c>
      <c r="AE401" s="86" t="s">
        <v>1791</v>
      </c>
      <c r="AF401" s="379">
        <v>10.9</v>
      </c>
      <c r="AG401" s="377">
        <v>950</v>
      </c>
      <c r="AH401" s="377">
        <v>5.93</v>
      </c>
      <c r="AI401" s="379">
        <v>375</v>
      </c>
      <c r="AJ401" s="377"/>
      <c r="AK401" s="377"/>
      <c r="AL401" s="377"/>
      <c r="AM401" s="379">
        <v>0.25</v>
      </c>
      <c r="AN401" s="531"/>
      <c r="AO401" s="106"/>
      <c r="AP401" s="378"/>
      <c r="AQ401" s="531"/>
      <c r="AR401" s="532">
        <v>1430</v>
      </c>
      <c r="AS401" s="507">
        <f t="shared" si="656"/>
        <v>1430.1610000000001</v>
      </c>
      <c r="AT401" s="509">
        <f t="shared" si="657"/>
        <v>1.2115259717566913</v>
      </c>
      <c r="AU401" s="531">
        <v>51.6</v>
      </c>
      <c r="AV401" s="531">
        <v>84.8</v>
      </c>
      <c r="AW401" s="106">
        <v>184</v>
      </c>
      <c r="AX401" s="106">
        <v>10.6</v>
      </c>
      <c r="AY401" s="531">
        <v>58.6</v>
      </c>
      <c r="AZ401" s="107">
        <v>1030</v>
      </c>
      <c r="BA401" s="531"/>
      <c r="BB401" s="531">
        <v>3.95</v>
      </c>
      <c r="BC401" s="531"/>
      <c r="BD401" s="531"/>
      <c r="BE401" s="85">
        <v>6.0380000000000003</v>
      </c>
      <c r="BF401" s="108">
        <v>0.57299999999999995</v>
      </c>
      <c r="BG401" s="531"/>
      <c r="BH401" s="531"/>
      <c r="BI401" s="531"/>
      <c r="BJ401" s="531">
        <v>0</v>
      </c>
      <c r="BK401" s="531"/>
      <c r="BL401" s="106"/>
      <c r="BM401" s="531"/>
      <c r="BN401" s="107"/>
      <c r="BO401" s="114"/>
      <c r="BP401" s="114"/>
      <c r="BQ401" s="114"/>
      <c r="BR401" s="114"/>
      <c r="BS401" s="114"/>
      <c r="BT401" s="114"/>
      <c r="BU401" s="114"/>
      <c r="BV401" s="114"/>
      <c r="BW401" s="114"/>
      <c r="BX401" s="114"/>
      <c r="BY401" s="114"/>
      <c r="BZ401" s="114"/>
      <c r="CA401" s="114"/>
      <c r="CB401" s="114"/>
      <c r="CC401" s="114"/>
      <c r="CD401" s="114"/>
      <c r="CE401" s="114"/>
      <c r="CF401" s="247"/>
      <c r="CG401" s="114"/>
      <c r="CH401" s="114"/>
      <c r="CI401" s="114"/>
      <c r="CJ401" s="114"/>
      <c r="CK401" s="114"/>
      <c r="CL401" s="137"/>
      <c r="CM401" s="114"/>
      <c r="CN401" s="147">
        <v>2840</v>
      </c>
      <c r="CO401" s="149"/>
      <c r="CP401" s="399"/>
      <c r="CR401" s="399"/>
      <c r="CS401" s="399"/>
      <c r="CT401" s="399"/>
      <c r="CU401" s="399"/>
      <c r="CV401" s="399"/>
      <c r="CW401" s="399"/>
      <c r="CX401" s="399"/>
      <c r="CY401" s="399"/>
      <c r="CZ401" s="399"/>
      <c r="DB401" s="241"/>
      <c r="DC401" s="241"/>
      <c r="DD401" s="241"/>
      <c r="DE401" s="241"/>
      <c r="DF401" s="241"/>
      <c r="DG401" s="241"/>
      <c r="DH401" s="241"/>
      <c r="DI401" s="241"/>
      <c r="DJ401" s="241"/>
      <c r="DK401" s="244"/>
      <c r="DL401" s="244"/>
      <c r="DM401" s="244"/>
      <c r="DN401" s="241"/>
      <c r="DO401" s="241"/>
      <c r="DP401" s="241"/>
      <c r="DQ401" s="241"/>
      <c r="DR401" s="241"/>
      <c r="DS401" s="472"/>
      <c r="DT401" s="402">
        <f t="shared" si="585"/>
        <v>0</v>
      </c>
      <c r="DU401" s="100">
        <f t="shared" si="586"/>
        <v>0</v>
      </c>
      <c r="DV401" s="100">
        <f t="shared" si="587"/>
        <v>1</v>
      </c>
      <c r="DW401" s="100">
        <f t="shared" si="588"/>
        <v>0</v>
      </c>
      <c r="DX401" s="100">
        <f t="shared" si="589"/>
        <v>0</v>
      </c>
      <c r="DY401" s="229">
        <f t="shared" si="590"/>
        <v>0</v>
      </c>
      <c r="DZ401" s="100">
        <f t="shared" si="591"/>
        <v>1</v>
      </c>
      <c r="EA401" s="400">
        <f t="shared" si="592"/>
        <v>0</v>
      </c>
      <c r="EB401" s="402">
        <f t="shared" si="593"/>
        <v>0</v>
      </c>
      <c r="EC401" s="19">
        <f t="shared" si="594"/>
        <v>0</v>
      </c>
      <c r="ED401" s="19">
        <f t="shared" si="595"/>
        <v>1</v>
      </c>
      <c r="EE401" s="19">
        <f t="shared" si="596"/>
        <v>0</v>
      </c>
      <c r="EF401" s="402">
        <f t="shared" si="597"/>
        <v>0</v>
      </c>
      <c r="EG401" s="400">
        <f t="shared" si="598"/>
        <v>0</v>
      </c>
      <c r="EH401" s="400">
        <f t="shared" si="599"/>
        <v>1</v>
      </c>
      <c r="EI401" s="402">
        <f t="shared" si="600"/>
        <v>0</v>
      </c>
      <c r="EJ401" s="229">
        <f t="shared" si="601"/>
        <v>2</v>
      </c>
      <c r="EK401" s="398">
        <f t="shared" si="602"/>
        <v>51.6</v>
      </c>
      <c r="EL401" s="398">
        <f t="shared" si="603"/>
        <v>3.95</v>
      </c>
      <c r="EM401" s="398">
        <f t="shared" si="604"/>
        <v>84.8</v>
      </c>
      <c r="EN401" s="398">
        <f t="shared" si="605"/>
        <v>184</v>
      </c>
      <c r="EO401" s="398">
        <f t="shared" si="606"/>
        <v>0.57299999999999995</v>
      </c>
      <c r="EP401" s="398">
        <f t="shared" si="607"/>
        <v>6.0380000000000003</v>
      </c>
      <c r="EQ401" s="398">
        <f t="shared" si="608"/>
        <v>1030</v>
      </c>
      <c r="ER401" s="398" t="str">
        <f t="shared" si="609"/>
        <v/>
      </c>
      <c r="ES401" s="398">
        <f t="shared" si="610"/>
        <v>0</v>
      </c>
      <c r="ET401" s="398">
        <f t="shared" si="611"/>
        <v>58.6</v>
      </c>
      <c r="EU401" s="172">
        <f t="shared" si="612"/>
        <v>10.6</v>
      </c>
      <c r="EV401" s="57">
        <f t="shared" si="613"/>
        <v>2.2444736361342859</v>
      </c>
      <c r="EW401" s="57">
        <f t="shared" si="614"/>
        <v>0.1010230179028133</v>
      </c>
      <c r="EX401" s="57">
        <f t="shared" si="615"/>
        <v>6.9779880682987043</v>
      </c>
      <c r="EY401" s="57">
        <f t="shared" si="616"/>
        <v>9.182094914915913</v>
      </c>
      <c r="EZ401" s="57">
        <f t="shared" si="617"/>
        <v>2.0895250250706533E-2</v>
      </c>
      <c r="FA401" s="57">
        <f t="shared" si="618"/>
        <v>0.32436207359656194</v>
      </c>
      <c r="FB401" s="57">
        <f t="shared" si="619"/>
        <v>16.880513823174159</v>
      </c>
      <c r="FC401" s="57" t="str">
        <f t="shared" si="620"/>
        <v/>
      </c>
      <c r="FD401" s="57">
        <f t="shared" si="621"/>
        <v>0</v>
      </c>
      <c r="FE401" s="57">
        <f t="shared" si="622"/>
        <v>1.2200377670394098</v>
      </c>
      <c r="FF401" s="56">
        <f t="shared" si="623"/>
        <v>0.29898739175810224</v>
      </c>
      <c r="FG401" s="59">
        <f t="shared" si="624"/>
        <v>11.90649328072824</v>
      </c>
      <c r="FH401" s="59">
        <f t="shared" si="625"/>
        <v>0.53590733457239437</v>
      </c>
      <c r="FI401" s="59">
        <f t="shared" si="626"/>
        <v>37.01686075105652</v>
      </c>
      <c r="FJ401" s="59">
        <f t="shared" si="627"/>
        <v>48.709216115254165</v>
      </c>
      <c r="FK401" s="59">
        <f t="shared" si="628"/>
        <v>0.11084521230450642</v>
      </c>
      <c r="FL401" s="59">
        <f t="shared" si="629"/>
        <v>1.7206773060841964</v>
      </c>
      <c r="FM401" s="59">
        <f t="shared" si="630"/>
        <v>91.744221633564337</v>
      </c>
      <c r="FN401" s="59" t="str">
        <f t="shared" si="631"/>
        <v/>
      </c>
      <c r="FO401" s="59">
        <f t="shared" si="632"/>
        <v>0</v>
      </c>
      <c r="FP401" s="59">
        <f t="shared" si="633"/>
        <v>6.6308061752788108</v>
      </c>
      <c r="FQ401" s="66">
        <f t="shared" si="634"/>
        <v>1.6249721911568413</v>
      </c>
      <c r="FR401" s="331">
        <f t="shared" si="659"/>
        <v>1.2115259717566913</v>
      </c>
      <c r="FS401" s="331">
        <f t="shared" si="635"/>
        <v>1.2115259717566913</v>
      </c>
      <c r="FT401" s="400">
        <f t="shared" si="636"/>
        <v>0</v>
      </c>
      <c r="FU401" s="400">
        <f t="shared" si="637"/>
        <v>1</v>
      </c>
      <c r="FV401" s="400">
        <f t="shared" si="638"/>
        <v>0</v>
      </c>
      <c r="FW401" s="402">
        <f t="shared" si="639"/>
        <v>0</v>
      </c>
      <c r="FX401" s="222">
        <f t="shared" si="640"/>
        <v>0</v>
      </c>
      <c r="FY401" s="222">
        <f t="shared" si="641"/>
        <v>48.709216115254165</v>
      </c>
      <c r="FZ401" s="222">
        <f t="shared" si="642"/>
        <v>37.01686075105652</v>
      </c>
      <c r="GA401" s="221">
        <f t="shared" si="643"/>
        <v>0</v>
      </c>
      <c r="GB401" s="222">
        <f t="shared" si="644"/>
        <v>91.744221633564337</v>
      </c>
      <c r="GC401" s="222">
        <f t="shared" si="645"/>
        <v>0</v>
      </c>
      <c r="GD401" s="222">
        <f t="shared" si="646"/>
        <v>0</v>
      </c>
      <c r="GE401" s="222">
        <f t="shared" si="647"/>
        <v>0</v>
      </c>
      <c r="GF401" s="222">
        <f t="shared" si="648"/>
        <v>0</v>
      </c>
      <c r="GG401" s="398">
        <f t="shared" si="649"/>
        <v>0</v>
      </c>
      <c r="GH401" s="399">
        <f t="shared" si="650"/>
        <v>0</v>
      </c>
      <c r="GI401" s="398" t="str">
        <f t="shared" si="651"/>
        <v>Ca-Mg</v>
      </c>
      <c r="GJ401" s="398" t="str">
        <f t="shared" si="652"/>
        <v>HCO3</v>
      </c>
    </row>
    <row r="402" spans="1:192">
      <c r="A402" s="402">
        <f t="shared" si="653"/>
        <v>397</v>
      </c>
      <c r="B402" s="166" t="s">
        <v>152</v>
      </c>
      <c r="C402" s="165" t="s">
        <v>266</v>
      </c>
      <c r="D402" s="165"/>
      <c r="E402" s="165"/>
      <c r="F402" s="408">
        <v>3508090</v>
      </c>
      <c r="G402" s="408">
        <v>5665455</v>
      </c>
      <c r="H402" s="409">
        <f t="shared" si="576"/>
        <v>508012.33400000003</v>
      </c>
      <c r="I402" s="405">
        <f t="shared" si="577"/>
        <v>5663628.608</v>
      </c>
      <c r="J402" s="408">
        <v>245</v>
      </c>
      <c r="K402" s="392" t="s">
        <v>1357</v>
      </c>
      <c r="L402" s="171">
        <v>5.8</v>
      </c>
      <c r="M402" s="171"/>
      <c r="O402" s="171"/>
      <c r="P402" s="171"/>
      <c r="Q402" s="399" t="s">
        <v>1374</v>
      </c>
      <c r="R402" s="65" t="s">
        <v>2895</v>
      </c>
      <c r="S402" s="64" t="s">
        <v>2656</v>
      </c>
      <c r="T402" s="499" t="str">
        <f t="shared" si="578"/>
        <v>-</v>
      </c>
      <c r="U402" s="499" t="str">
        <f t="shared" si="579"/>
        <v>M</v>
      </c>
      <c r="V402" s="499" t="str">
        <f t="shared" si="580"/>
        <v>-</v>
      </c>
      <c r="W402" s="499" t="str">
        <f t="shared" si="658"/>
        <v>-</v>
      </c>
      <c r="X402" s="529" t="str">
        <f t="shared" si="655"/>
        <v>Ca-Na-Mg</v>
      </c>
      <c r="Y402" s="530" t="str">
        <f t="shared" si="654"/>
        <v>HCO3</v>
      </c>
      <c r="Z402" s="60" t="s">
        <v>1792</v>
      </c>
      <c r="AA402" s="51">
        <v>16950</v>
      </c>
      <c r="AB402" s="176">
        <v>1</v>
      </c>
      <c r="AC402" s="168" t="s">
        <v>531</v>
      </c>
      <c r="AD402" s="170" t="s">
        <v>3042</v>
      </c>
      <c r="AE402" s="188" t="s">
        <v>1756</v>
      </c>
      <c r="AF402" s="392">
        <v>8</v>
      </c>
      <c r="AG402" s="408"/>
      <c r="AH402" s="408"/>
      <c r="AI402" s="392"/>
      <c r="AJ402" s="408"/>
      <c r="AK402" s="408"/>
      <c r="AL402" s="408"/>
      <c r="AM402" s="392">
        <v>0.14000000000000001</v>
      </c>
      <c r="AN402" s="168"/>
      <c r="AO402" s="165"/>
      <c r="AP402" s="171"/>
      <c r="AQ402" s="168"/>
      <c r="AR402" s="168">
        <v>2104.1</v>
      </c>
      <c r="AS402" s="507">
        <f t="shared" si="656"/>
        <v>1328.654</v>
      </c>
      <c r="AT402" s="509">
        <f t="shared" si="657"/>
        <v>0.37838950399521665</v>
      </c>
      <c r="AU402" s="168">
        <v>129.4</v>
      </c>
      <c r="AV402" s="168">
        <v>55.39</v>
      </c>
      <c r="AW402" s="165">
        <v>118.7</v>
      </c>
      <c r="AX402" s="168">
        <v>14.66</v>
      </c>
      <c r="AY402" s="168">
        <v>32.83</v>
      </c>
      <c r="AZ402" s="167">
        <v>920.1</v>
      </c>
      <c r="BA402" s="168"/>
      <c r="BB402" s="168">
        <v>4.53</v>
      </c>
      <c r="BC402" s="168"/>
      <c r="BD402" s="168"/>
      <c r="BE402" s="168">
        <v>1.2070000000000001</v>
      </c>
      <c r="BF402" s="168">
        <v>0.23699999999999999</v>
      </c>
      <c r="BG402" s="168"/>
      <c r="BH402" s="168"/>
      <c r="BI402" s="168"/>
      <c r="BJ402" s="168"/>
      <c r="BK402" s="168"/>
      <c r="BL402" s="165"/>
      <c r="BM402" s="168">
        <v>51.6</v>
      </c>
      <c r="BN402" s="167"/>
      <c r="BO402" s="168"/>
      <c r="BP402" s="168"/>
      <c r="BQ402" s="168"/>
      <c r="BR402" s="168"/>
      <c r="BS402" s="168"/>
      <c r="BT402" s="168"/>
      <c r="BU402" s="168"/>
      <c r="BV402" s="168"/>
      <c r="BW402" s="168"/>
      <c r="BX402" s="168"/>
      <c r="BY402" s="168"/>
      <c r="BZ402" s="168"/>
      <c r="CA402" s="168"/>
      <c r="CB402" s="168"/>
      <c r="CC402" s="168"/>
      <c r="CD402" s="168"/>
      <c r="CE402" s="168"/>
      <c r="CF402" s="165"/>
      <c r="CG402" s="168"/>
      <c r="CH402" s="168"/>
      <c r="CI402" s="168"/>
      <c r="CJ402" s="168"/>
      <c r="CK402" s="168"/>
      <c r="CL402" s="167"/>
      <c r="CM402" s="168"/>
      <c r="CN402" s="180">
        <v>769.4</v>
      </c>
      <c r="CO402" s="165"/>
      <c r="CP402" s="168"/>
      <c r="CQ402" s="167"/>
      <c r="CR402" s="168"/>
      <c r="CS402" s="168"/>
      <c r="CT402" s="168"/>
      <c r="CU402" s="168"/>
      <c r="CV402" s="168"/>
      <c r="CW402" s="168"/>
      <c r="CX402" s="168"/>
      <c r="CY402" s="168"/>
      <c r="CZ402" s="168"/>
      <c r="DA402" s="167"/>
      <c r="DB402" s="182"/>
      <c r="DC402" s="182"/>
      <c r="DD402" s="182"/>
      <c r="DE402" s="182"/>
      <c r="DF402" s="182"/>
      <c r="DG402" s="182"/>
      <c r="DH402" s="419">
        <v>-1</v>
      </c>
      <c r="DI402" s="180"/>
      <c r="DJ402" s="180"/>
      <c r="DK402" s="180"/>
      <c r="DL402" s="180"/>
      <c r="DM402" s="180"/>
      <c r="DN402" s="180"/>
      <c r="DO402" s="180"/>
      <c r="DP402" s="180"/>
      <c r="DQ402" s="180"/>
      <c r="DR402" s="180"/>
      <c r="DS402" s="181"/>
      <c r="DT402" s="402">
        <f t="shared" si="585"/>
        <v>1</v>
      </c>
      <c r="DU402" s="100">
        <f t="shared" si="586"/>
        <v>1</v>
      </c>
      <c r="DV402" s="100">
        <f t="shared" si="587"/>
        <v>0</v>
      </c>
      <c r="DW402" s="100">
        <f t="shared" si="588"/>
        <v>0</v>
      </c>
      <c r="DX402" s="100">
        <f t="shared" si="589"/>
        <v>0</v>
      </c>
      <c r="DY402" s="229">
        <f t="shared" si="590"/>
        <v>0</v>
      </c>
      <c r="DZ402" s="100">
        <f t="shared" si="591"/>
        <v>1</v>
      </c>
      <c r="EA402" s="400">
        <f t="shared" si="592"/>
        <v>0</v>
      </c>
      <c r="EB402" s="402">
        <f t="shared" si="593"/>
        <v>0</v>
      </c>
      <c r="EC402" s="19">
        <f t="shared" si="594"/>
        <v>0</v>
      </c>
      <c r="ED402" s="19">
        <f t="shared" si="595"/>
        <v>1</v>
      </c>
      <c r="EE402" s="19">
        <f t="shared" si="596"/>
        <v>0</v>
      </c>
      <c r="EF402" s="402">
        <f t="shared" si="597"/>
        <v>0</v>
      </c>
      <c r="EG402" s="400">
        <f t="shared" si="598"/>
        <v>1</v>
      </c>
      <c r="EH402" s="400">
        <f t="shared" si="599"/>
        <v>0</v>
      </c>
      <c r="EI402" s="402">
        <f t="shared" si="600"/>
        <v>0</v>
      </c>
      <c r="EJ402" s="229">
        <f t="shared" si="601"/>
        <v>1</v>
      </c>
      <c r="EK402" s="398">
        <f t="shared" si="602"/>
        <v>129.4</v>
      </c>
      <c r="EL402" s="398">
        <f t="shared" si="603"/>
        <v>4.53</v>
      </c>
      <c r="EM402" s="398">
        <f t="shared" si="604"/>
        <v>55.39</v>
      </c>
      <c r="EN402" s="398">
        <f t="shared" si="605"/>
        <v>118.7</v>
      </c>
      <c r="EO402" s="398">
        <f t="shared" si="606"/>
        <v>0.23699999999999999</v>
      </c>
      <c r="EP402" s="398">
        <f t="shared" si="607"/>
        <v>1.2070000000000001</v>
      </c>
      <c r="EQ402" s="398">
        <f t="shared" si="608"/>
        <v>920.1</v>
      </c>
      <c r="ER402" s="398" t="str">
        <f t="shared" si="609"/>
        <v/>
      </c>
      <c r="ES402" s="398" t="str">
        <f t="shared" si="610"/>
        <v/>
      </c>
      <c r="ET402" s="398">
        <f t="shared" si="611"/>
        <v>32.83</v>
      </c>
      <c r="EU402" s="172">
        <f t="shared" si="612"/>
        <v>14.66</v>
      </c>
      <c r="EV402" s="57">
        <f t="shared" si="613"/>
        <v>5.6285831107708635</v>
      </c>
      <c r="EW402" s="57">
        <f t="shared" si="614"/>
        <v>0.11585677749360614</v>
      </c>
      <c r="EX402" s="57">
        <f t="shared" si="615"/>
        <v>4.5579098950833163</v>
      </c>
      <c r="EY402" s="57">
        <f t="shared" si="616"/>
        <v>5.923449273915864</v>
      </c>
      <c r="EZ402" s="57">
        <f t="shared" si="617"/>
        <v>8.6425380618105566E-3</v>
      </c>
      <c r="FA402" s="57">
        <f t="shared" si="618"/>
        <v>6.4840182648401828E-2</v>
      </c>
      <c r="FB402" s="57">
        <f t="shared" si="619"/>
        <v>15.079379387089849</v>
      </c>
      <c r="FC402" s="57" t="str">
        <f t="shared" si="620"/>
        <v/>
      </c>
      <c r="FD402" s="57" t="str">
        <f t="shared" si="621"/>
        <v/>
      </c>
      <c r="FE402" s="57">
        <f t="shared" si="622"/>
        <v>0.68351262614170338</v>
      </c>
      <c r="FF402" s="56">
        <f t="shared" si="623"/>
        <v>0.41350520407299801</v>
      </c>
      <c r="FG402" s="59">
        <f t="shared" si="624"/>
        <v>34.532706332969127</v>
      </c>
      <c r="FH402" s="59">
        <f t="shared" si="625"/>
        <v>0.71080909620306032</v>
      </c>
      <c r="FI402" s="59">
        <f t="shared" si="626"/>
        <v>27.963869556771982</v>
      </c>
      <c r="FJ402" s="59">
        <f t="shared" si="627"/>
        <v>36.341780911601603</v>
      </c>
      <c r="FK402" s="59">
        <f t="shared" si="628"/>
        <v>5.3024042283198659E-2</v>
      </c>
      <c r="FL402" s="59">
        <f t="shared" si="629"/>
        <v>0.39781006017101939</v>
      </c>
      <c r="FM402" s="59">
        <f t="shared" si="630"/>
        <v>93.218404472405155</v>
      </c>
      <c r="FN402" s="59" t="str">
        <f t="shared" si="631"/>
        <v/>
      </c>
      <c r="FO402" s="59" t="str">
        <f t="shared" si="632"/>
        <v/>
      </c>
      <c r="FP402" s="59">
        <f t="shared" si="633"/>
        <v>4.2253699446161104</v>
      </c>
      <c r="FQ402" s="66">
        <f t="shared" si="634"/>
        <v>2.5562255829787279</v>
      </c>
      <c r="FR402" s="331">
        <f t="shared" si="659"/>
        <v>0.37838950399521665</v>
      </c>
      <c r="FS402" s="331">
        <f t="shared" si="635"/>
        <v>0.37838950399521665</v>
      </c>
      <c r="FT402" s="400">
        <f t="shared" si="636"/>
        <v>0</v>
      </c>
      <c r="FU402" s="400">
        <f t="shared" si="637"/>
        <v>1</v>
      </c>
      <c r="FV402" s="400">
        <f t="shared" si="638"/>
        <v>0</v>
      </c>
      <c r="FW402" s="402">
        <f t="shared" si="639"/>
        <v>0</v>
      </c>
      <c r="FX402" s="222">
        <f t="shared" si="640"/>
        <v>34.532706332969127</v>
      </c>
      <c r="FY402" s="222">
        <f t="shared" si="641"/>
        <v>36.341780911601603</v>
      </c>
      <c r="FZ402" s="222">
        <f t="shared" si="642"/>
        <v>27.963869556771982</v>
      </c>
      <c r="GA402" s="221">
        <f t="shared" si="643"/>
        <v>0</v>
      </c>
      <c r="GB402" s="222">
        <f t="shared" si="644"/>
        <v>93.218404472405155</v>
      </c>
      <c r="GC402" s="222">
        <f t="shared" si="645"/>
        <v>0</v>
      </c>
      <c r="GD402" s="222">
        <f t="shared" si="646"/>
        <v>0</v>
      </c>
      <c r="GE402" s="222">
        <f t="shared" si="647"/>
        <v>0</v>
      </c>
      <c r="GF402" s="222">
        <f t="shared" si="648"/>
        <v>0</v>
      </c>
      <c r="GG402" s="398">
        <f t="shared" si="649"/>
        <v>0</v>
      </c>
      <c r="GH402" s="399">
        <f t="shared" si="650"/>
        <v>0</v>
      </c>
      <c r="GI402" s="398" t="str">
        <f t="shared" si="651"/>
        <v>Ca-Na-Mg</v>
      </c>
      <c r="GJ402" s="398" t="str">
        <f t="shared" si="652"/>
        <v>HCO3</v>
      </c>
    </row>
    <row r="403" spans="1:192">
      <c r="A403" s="402">
        <f t="shared" si="653"/>
        <v>398</v>
      </c>
      <c r="B403" s="166" t="s">
        <v>152</v>
      </c>
      <c r="C403" s="165" t="s">
        <v>365</v>
      </c>
      <c r="D403" s="165"/>
      <c r="E403" s="165"/>
      <c r="F403" s="400">
        <v>3507620</v>
      </c>
      <c r="G403" s="400">
        <v>5665615</v>
      </c>
      <c r="H403" s="409">
        <f t="shared" si="576"/>
        <v>507542.52200000006</v>
      </c>
      <c r="I403" s="405">
        <f t="shared" si="577"/>
        <v>5663788.5440000007</v>
      </c>
      <c r="J403" s="408">
        <v>254</v>
      </c>
      <c r="K403" s="392" t="s">
        <v>1357</v>
      </c>
      <c r="L403" s="171">
        <v>0.8</v>
      </c>
      <c r="M403" s="171"/>
      <c r="O403" s="171"/>
      <c r="P403" s="171"/>
      <c r="Q403" s="67" t="s">
        <v>2846</v>
      </c>
      <c r="R403" s="399" t="s">
        <v>1507</v>
      </c>
      <c r="S403" s="399" t="s">
        <v>1345</v>
      </c>
      <c r="T403" s="499" t="str">
        <f t="shared" si="578"/>
        <v>-</v>
      </c>
      <c r="U403" s="499" t="str">
        <f t="shared" si="579"/>
        <v>M</v>
      </c>
      <c r="V403" s="499" t="str">
        <f t="shared" si="580"/>
        <v>-</v>
      </c>
      <c r="W403" s="499" t="str">
        <f t="shared" si="658"/>
        <v>-</v>
      </c>
      <c r="X403" s="529" t="str">
        <f t="shared" si="655"/>
        <v>Ca-Mg-Na</v>
      </c>
      <c r="Y403" s="530" t="str">
        <f t="shared" si="654"/>
        <v>HCO3</v>
      </c>
      <c r="Z403" s="60" t="s">
        <v>1792</v>
      </c>
      <c r="AA403" s="51">
        <v>24110</v>
      </c>
      <c r="AB403" s="176">
        <v>1</v>
      </c>
      <c r="AC403" s="170" t="s">
        <v>2988</v>
      </c>
      <c r="AD403" s="170" t="s">
        <v>3043</v>
      </c>
      <c r="AE403" s="61" t="s">
        <v>2735</v>
      </c>
      <c r="AF403" s="392">
        <v>6.2</v>
      </c>
      <c r="AG403" s="408"/>
      <c r="AH403" s="408"/>
      <c r="AI403" s="392"/>
      <c r="AJ403" s="408"/>
      <c r="AK403" s="408"/>
      <c r="AL403" s="408"/>
      <c r="AM403" s="392">
        <v>1.7000000000000001E-2</v>
      </c>
      <c r="AN403" s="168"/>
      <c r="AO403" s="165"/>
      <c r="AP403" s="171"/>
      <c r="AQ403" s="168"/>
      <c r="AR403" s="168">
        <v>2312.5</v>
      </c>
      <c r="AS403" s="507">
        <f t="shared" si="656"/>
        <v>1388.4300000000003</v>
      </c>
      <c r="AT403" s="509">
        <f t="shared" si="657"/>
        <v>2.2264800803390274</v>
      </c>
      <c r="AU403" s="168">
        <v>88.3</v>
      </c>
      <c r="AV403" s="168">
        <v>88.04</v>
      </c>
      <c r="AW403" s="165">
        <v>147.28</v>
      </c>
      <c r="AX403" s="168">
        <v>25.5</v>
      </c>
      <c r="AY403" s="168">
        <v>66.25</v>
      </c>
      <c r="AZ403" s="167">
        <v>963.8</v>
      </c>
      <c r="BA403" s="168"/>
      <c r="BB403" s="168">
        <v>7.7</v>
      </c>
      <c r="BC403" s="168"/>
      <c r="BD403" s="168"/>
      <c r="BE403" s="168">
        <v>1.17</v>
      </c>
      <c r="BF403" s="168">
        <v>0.39</v>
      </c>
      <c r="BG403" s="168"/>
      <c r="BH403" s="168"/>
      <c r="BI403" s="168"/>
      <c r="BJ403" s="168"/>
      <c r="BK403" s="168"/>
      <c r="BL403" s="165"/>
      <c r="BM403" s="168"/>
      <c r="BN403" s="167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  <c r="BY403" s="168"/>
      <c r="BZ403" s="168"/>
      <c r="CA403" s="168"/>
      <c r="CB403" s="168"/>
      <c r="CC403" s="168"/>
      <c r="CD403" s="168"/>
      <c r="CE403" s="168"/>
      <c r="CF403" s="165"/>
      <c r="CG403" s="168"/>
      <c r="CH403" s="168"/>
      <c r="CI403" s="168"/>
      <c r="CJ403" s="168"/>
      <c r="CK403" s="168"/>
      <c r="CL403" s="167"/>
      <c r="CM403" s="168"/>
      <c r="CN403" s="180">
        <v>924</v>
      </c>
      <c r="CO403" s="165"/>
      <c r="CP403" s="168"/>
      <c r="CQ403" s="167"/>
      <c r="CR403" s="168"/>
      <c r="CS403" s="168"/>
      <c r="CT403" s="168"/>
      <c r="CU403" s="168"/>
      <c r="CV403" s="168"/>
      <c r="CW403" s="168"/>
      <c r="CX403" s="168"/>
      <c r="CY403" s="168"/>
      <c r="CZ403" s="168"/>
      <c r="DA403" s="167"/>
      <c r="DB403" s="182"/>
      <c r="DC403" s="182"/>
      <c r="DD403" s="182"/>
      <c r="DE403" s="182"/>
      <c r="DF403" s="182"/>
      <c r="DG403" s="182"/>
      <c r="DH403" s="182"/>
      <c r="DI403" s="180"/>
      <c r="DJ403" s="180"/>
      <c r="DK403" s="180"/>
      <c r="DL403" s="180"/>
      <c r="DM403" s="180"/>
      <c r="DN403" s="180"/>
      <c r="DO403" s="180"/>
      <c r="DP403" s="180"/>
      <c r="DQ403" s="180"/>
      <c r="DR403" s="180"/>
      <c r="DS403" s="181"/>
      <c r="DT403" s="402">
        <f t="shared" si="585"/>
        <v>1</v>
      </c>
      <c r="DU403" s="100">
        <f t="shared" si="586"/>
        <v>1</v>
      </c>
      <c r="DV403" s="100">
        <f t="shared" si="587"/>
        <v>0</v>
      </c>
      <c r="DW403" s="100">
        <f t="shared" si="588"/>
        <v>0</v>
      </c>
      <c r="DX403" s="100">
        <f t="shared" si="589"/>
        <v>0</v>
      </c>
      <c r="DY403" s="229">
        <f t="shared" si="590"/>
        <v>0</v>
      </c>
      <c r="DZ403" s="100">
        <f t="shared" si="591"/>
        <v>1</v>
      </c>
      <c r="EA403" s="400">
        <f t="shared" si="592"/>
        <v>0</v>
      </c>
      <c r="EB403" s="402">
        <f t="shared" si="593"/>
        <v>0</v>
      </c>
      <c r="EC403" s="19">
        <f t="shared" si="594"/>
        <v>0</v>
      </c>
      <c r="ED403" s="19">
        <f t="shared" si="595"/>
        <v>1</v>
      </c>
      <c r="EE403" s="19">
        <f t="shared" si="596"/>
        <v>0</v>
      </c>
      <c r="EF403" s="402">
        <f t="shared" si="597"/>
        <v>0</v>
      </c>
      <c r="EG403" s="400">
        <f t="shared" si="598"/>
        <v>1</v>
      </c>
      <c r="EH403" s="400">
        <f t="shared" si="599"/>
        <v>0</v>
      </c>
      <c r="EI403" s="402">
        <f t="shared" si="600"/>
        <v>0</v>
      </c>
      <c r="EJ403" s="229">
        <f t="shared" si="601"/>
        <v>1</v>
      </c>
      <c r="EK403" s="398">
        <f t="shared" si="602"/>
        <v>88.3</v>
      </c>
      <c r="EL403" s="398">
        <f t="shared" si="603"/>
        <v>7.7</v>
      </c>
      <c r="EM403" s="398">
        <f t="shared" si="604"/>
        <v>88.04</v>
      </c>
      <c r="EN403" s="398">
        <f t="shared" si="605"/>
        <v>147.28</v>
      </c>
      <c r="EO403" s="398">
        <f t="shared" si="606"/>
        <v>0.39</v>
      </c>
      <c r="EP403" s="398">
        <f t="shared" si="607"/>
        <v>1.17</v>
      </c>
      <c r="EQ403" s="398">
        <f t="shared" si="608"/>
        <v>963.8</v>
      </c>
      <c r="ER403" s="398" t="str">
        <f t="shared" si="609"/>
        <v/>
      </c>
      <c r="ES403" s="398" t="str">
        <f t="shared" si="610"/>
        <v/>
      </c>
      <c r="ET403" s="398">
        <f t="shared" si="611"/>
        <v>66.25</v>
      </c>
      <c r="EU403" s="172">
        <f t="shared" si="612"/>
        <v>25.5</v>
      </c>
      <c r="EV403" s="57">
        <f t="shared" si="613"/>
        <v>3.840833761059252</v>
      </c>
      <c r="EW403" s="57">
        <f t="shared" si="614"/>
        <v>0.1969309462915601</v>
      </c>
      <c r="EX403" s="57">
        <f t="shared" si="615"/>
        <v>7.2445998765686088</v>
      </c>
      <c r="EY403" s="57">
        <f t="shared" si="616"/>
        <v>7.3496681471131291</v>
      </c>
      <c r="EZ403" s="57">
        <f t="shared" si="617"/>
        <v>1.4221898076397118E-2</v>
      </c>
      <c r="FA403" s="57">
        <f t="shared" si="618"/>
        <v>6.2852538275584208E-2</v>
      </c>
      <c r="FB403" s="57">
        <f t="shared" si="619"/>
        <v>15.795572060946849</v>
      </c>
      <c r="FC403" s="57" t="str">
        <f t="shared" si="620"/>
        <v/>
      </c>
      <c r="FD403" s="57" t="str">
        <f t="shared" si="621"/>
        <v/>
      </c>
      <c r="FE403" s="57">
        <f t="shared" si="622"/>
        <v>1.3793089089822679</v>
      </c>
      <c r="FF403" s="56">
        <f t="shared" si="623"/>
        <v>0.71926212168222703</v>
      </c>
      <c r="FG403" s="59">
        <f t="shared" si="624"/>
        <v>20.529219949923391</v>
      </c>
      <c r="FH403" s="59">
        <f t="shared" si="625"/>
        <v>1.0525940363144031</v>
      </c>
      <c r="FI403" s="59">
        <f t="shared" si="626"/>
        <v>38.722317488234147</v>
      </c>
      <c r="FJ403" s="59">
        <f t="shared" si="627"/>
        <v>39.283906395735222</v>
      </c>
      <c r="FK403" s="59">
        <f t="shared" si="628"/>
        <v>7.6015910054703539E-2</v>
      </c>
      <c r="FL403" s="59">
        <f t="shared" si="629"/>
        <v>0.33594621973813182</v>
      </c>
      <c r="FM403" s="59">
        <f t="shared" si="630"/>
        <v>88.272302172165539</v>
      </c>
      <c r="FN403" s="59" t="str">
        <f t="shared" si="631"/>
        <v/>
      </c>
      <c r="FO403" s="59" t="str">
        <f t="shared" si="632"/>
        <v/>
      </c>
      <c r="FP403" s="59">
        <f t="shared" si="633"/>
        <v>7.7081584847104452</v>
      </c>
      <c r="FQ403" s="66">
        <f t="shared" si="634"/>
        <v>4.0195393431240216</v>
      </c>
      <c r="FR403" s="331">
        <f t="shared" si="659"/>
        <v>2.2264800803390274</v>
      </c>
      <c r="FS403" s="331">
        <f t="shared" si="635"/>
        <v>2.2264800803390274</v>
      </c>
      <c r="FT403" s="400">
        <f t="shared" si="636"/>
        <v>0</v>
      </c>
      <c r="FU403" s="400">
        <f t="shared" si="637"/>
        <v>1</v>
      </c>
      <c r="FV403" s="400">
        <f t="shared" si="638"/>
        <v>0</v>
      </c>
      <c r="FW403" s="402">
        <f t="shared" si="639"/>
        <v>0</v>
      </c>
      <c r="FX403" s="222">
        <f t="shared" si="640"/>
        <v>20.529219949923391</v>
      </c>
      <c r="FY403" s="222">
        <f t="shared" si="641"/>
        <v>39.283906395735222</v>
      </c>
      <c r="FZ403" s="222">
        <f t="shared" si="642"/>
        <v>38.722317488234147</v>
      </c>
      <c r="GA403" s="221">
        <f t="shared" si="643"/>
        <v>0</v>
      </c>
      <c r="GB403" s="222">
        <f t="shared" si="644"/>
        <v>88.272302172165539</v>
      </c>
      <c r="GC403" s="222">
        <f t="shared" si="645"/>
        <v>0</v>
      </c>
      <c r="GD403" s="222">
        <f t="shared" si="646"/>
        <v>0</v>
      </c>
      <c r="GE403" s="222">
        <f t="shared" si="647"/>
        <v>0</v>
      </c>
      <c r="GF403" s="222">
        <f t="shared" si="648"/>
        <v>0</v>
      </c>
      <c r="GG403" s="398">
        <f t="shared" si="649"/>
        <v>0</v>
      </c>
      <c r="GH403" s="399">
        <f t="shared" si="650"/>
        <v>0</v>
      </c>
      <c r="GI403" s="398" t="str">
        <f t="shared" si="651"/>
        <v>Ca-Mg-Na</v>
      </c>
      <c r="GJ403" s="398" t="str">
        <f t="shared" si="652"/>
        <v>HCO3</v>
      </c>
    </row>
    <row r="404" spans="1:192">
      <c r="A404" s="402">
        <f t="shared" si="653"/>
        <v>399</v>
      </c>
      <c r="B404" s="383" t="s">
        <v>310</v>
      </c>
      <c r="C404" s="116" t="s">
        <v>479</v>
      </c>
      <c r="D404" s="116"/>
      <c r="E404" s="116"/>
      <c r="F404" s="408">
        <v>3512800</v>
      </c>
      <c r="G404" s="408">
        <v>5656900</v>
      </c>
      <c r="H404" s="409">
        <f t="shared" si="576"/>
        <v>512720.45</v>
      </c>
      <c r="I404" s="405">
        <f t="shared" si="577"/>
        <v>5655077.0300000003</v>
      </c>
      <c r="J404" s="377">
        <v>195</v>
      </c>
      <c r="K404" s="377" t="s">
        <v>1354</v>
      </c>
      <c r="L404" s="378">
        <v>4</v>
      </c>
      <c r="M404" s="378"/>
      <c r="O404" s="378"/>
      <c r="P404" s="378"/>
      <c r="Q404" s="67" t="s">
        <v>2846</v>
      </c>
      <c r="R404" s="399" t="s">
        <v>1507</v>
      </c>
      <c r="S404" s="399" t="s">
        <v>1345</v>
      </c>
      <c r="T404" s="499" t="str">
        <f t="shared" si="578"/>
        <v>-</v>
      </c>
      <c r="U404" s="499" t="str">
        <f t="shared" si="579"/>
        <v>M</v>
      </c>
      <c r="V404" s="499" t="str">
        <f t="shared" si="580"/>
        <v>-</v>
      </c>
      <c r="W404" s="499" t="str">
        <f t="shared" si="658"/>
        <v>A</v>
      </c>
      <c r="X404" s="529" t="str">
        <f t="shared" si="655"/>
        <v>Na-Ca</v>
      </c>
      <c r="Y404" s="530" t="str">
        <f t="shared" si="654"/>
        <v>Cl-HCO3-SO4</v>
      </c>
      <c r="Z404" s="60" t="s">
        <v>1797</v>
      </c>
      <c r="AA404" s="377" t="s">
        <v>1798</v>
      </c>
      <c r="AB404" s="405">
        <v>1</v>
      </c>
      <c r="AC404" s="117"/>
      <c r="AD404" s="380" t="s">
        <v>1799</v>
      </c>
      <c r="AE404" s="118"/>
      <c r="AF404" s="379">
        <v>11.2</v>
      </c>
      <c r="AG404" s="377"/>
      <c r="AH404" s="377"/>
      <c r="AI404" s="379"/>
      <c r="AJ404" s="377"/>
      <c r="AK404" s="377"/>
      <c r="AL404" s="377"/>
      <c r="AM404" s="379"/>
      <c r="AN404" s="117">
        <v>46.7</v>
      </c>
      <c r="AO404" s="116">
        <v>16.7</v>
      </c>
      <c r="AP404" s="378"/>
      <c r="AQ404" s="117"/>
      <c r="AR404" s="384"/>
      <c r="AS404" s="507">
        <f t="shared" si="656"/>
        <v>2432.8999999999996</v>
      </c>
      <c r="AT404" s="509">
        <f t="shared" si="657"/>
        <v>0.25362326657016709</v>
      </c>
      <c r="AU404" s="117">
        <v>465.3</v>
      </c>
      <c r="AV404" s="117">
        <v>83.8</v>
      </c>
      <c r="AW404" s="116">
        <v>196.3</v>
      </c>
      <c r="AX404" s="117">
        <v>666.6</v>
      </c>
      <c r="AY404" s="117">
        <v>360.6</v>
      </c>
      <c r="AZ404" s="118">
        <v>647.1</v>
      </c>
      <c r="BA404" s="117"/>
      <c r="BB404" s="117"/>
      <c r="BC404" s="117"/>
      <c r="BD404" s="117"/>
      <c r="BE404" s="117">
        <v>3.2</v>
      </c>
      <c r="BF404" s="117"/>
      <c r="BG404" s="117"/>
      <c r="BH404" s="117"/>
      <c r="BI404" s="117"/>
      <c r="BJ404" s="117"/>
      <c r="BK404" s="117"/>
      <c r="BL404" s="116"/>
      <c r="BM404" s="117">
        <v>10</v>
      </c>
      <c r="BN404" s="118"/>
      <c r="BO404" s="114"/>
      <c r="BP404" s="114"/>
      <c r="BQ404" s="114"/>
      <c r="BR404" s="114"/>
      <c r="BS404" s="114"/>
      <c r="BT404" s="114"/>
      <c r="BU404" s="114"/>
      <c r="BV404" s="114"/>
      <c r="BW404" s="114"/>
      <c r="BX404" s="114"/>
      <c r="BY404" s="114"/>
      <c r="BZ404" s="114"/>
      <c r="CA404" s="114"/>
      <c r="CB404" s="114"/>
      <c r="CC404" s="114"/>
      <c r="CD404" s="114"/>
      <c r="CE404" s="114"/>
      <c r="CF404" s="247"/>
      <c r="CG404" s="114"/>
      <c r="CH404" s="114"/>
      <c r="CI404" s="114"/>
      <c r="CJ404" s="114"/>
      <c r="CK404" s="114"/>
      <c r="CL404" s="137"/>
      <c r="CM404" s="114"/>
      <c r="CN404" s="114">
        <v>1430</v>
      </c>
      <c r="CO404" s="247"/>
      <c r="CP404" s="117"/>
      <c r="CQ404" s="118"/>
      <c r="CR404" s="117"/>
      <c r="CS404" s="117"/>
      <c r="CT404" s="117"/>
      <c r="CU404" s="117"/>
      <c r="CV404" s="117"/>
      <c r="CW404" s="117"/>
      <c r="CX404" s="117"/>
      <c r="CY404" s="117"/>
      <c r="CZ404" s="117"/>
      <c r="DA404" s="118"/>
      <c r="DB404" s="111"/>
      <c r="DC404" s="111"/>
      <c r="DD404" s="121"/>
      <c r="DE404" s="111"/>
      <c r="DF404" s="111"/>
      <c r="DG404" s="111"/>
      <c r="DH404" s="111"/>
      <c r="DI404" s="111"/>
      <c r="DJ404" s="111"/>
      <c r="DK404" s="244"/>
      <c r="DL404" s="244"/>
      <c r="DM404" s="244"/>
      <c r="DN404" s="111"/>
      <c r="DO404" s="121"/>
      <c r="DP404" s="244"/>
      <c r="DQ404" s="241"/>
      <c r="DR404" s="244"/>
      <c r="DS404" s="472"/>
      <c r="DT404" s="402">
        <f t="shared" si="585"/>
        <v>1</v>
      </c>
      <c r="DU404" s="100">
        <f t="shared" si="586"/>
        <v>1</v>
      </c>
      <c r="DV404" s="100">
        <f t="shared" si="587"/>
        <v>0</v>
      </c>
      <c r="DW404" s="100">
        <f t="shared" si="588"/>
        <v>0</v>
      </c>
      <c r="DX404" s="100">
        <f t="shared" si="589"/>
        <v>0</v>
      </c>
      <c r="DY404" s="229">
        <f t="shared" si="590"/>
        <v>0</v>
      </c>
      <c r="DZ404" s="100">
        <f t="shared" si="591"/>
        <v>1</v>
      </c>
      <c r="EA404" s="400">
        <f t="shared" si="592"/>
        <v>0</v>
      </c>
      <c r="EB404" s="402">
        <f t="shared" si="593"/>
        <v>0</v>
      </c>
      <c r="EC404" s="19">
        <f t="shared" si="594"/>
        <v>0</v>
      </c>
      <c r="ED404" s="19">
        <f t="shared" si="595"/>
        <v>1</v>
      </c>
      <c r="EE404" s="19">
        <f t="shared" si="596"/>
        <v>0</v>
      </c>
      <c r="EF404" s="402">
        <f t="shared" si="597"/>
        <v>0</v>
      </c>
      <c r="EG404" s="400">
        <f t="shared" si="598"/>
        <v>0</v>
      </c>
      <c r="EH404" s="400">
        <f t="shared" si="599"/>
        <v>1</v>
      </c>
      <c r="EI404" s="402">
        <f t="shared" si="600"/>
        <v>0</v>
      </c>
      <c r="EJ404" s="229">
        <f t="shared" si="601"/>
        <v>2</v>
      </c>
      <c r="EK404" s="398">
        <f t="shared" si="602"/>
        <v>465.3</v>
      </c>
      <c r="EL404" s="398" t="str">
        <f t="shared" si="603"/>
        <v/>
      </c>
      <c r="EM404" s="398">
        <f t="shared" si="604"/>
        <v>83.8</v>
      </c>
      <c r="EN404" s="398">
        <f t="shared" si="605"/>
        <v>196.3</v>
      </c>
      <c r="EO404" s="398" t="str">
        <f t="shared" si="606"/>
        <v/>
      </c>
      <c r="EP404" s="398">
        <f t="shared" si="607"/>
        <v>3.2</v>
      </c>
      <c r="EQ404" s="398">
        <f t="shared" si="608"/>
        <v>647.1</v>
      </c>
      <c r="ER404" s="398" t="str">
        <f t="shared" si="609"/>
        <v/>
      </c>
      <c r="ES404" s="398" t="str">
        <f t="shared" si="610"/>
        <v/>
      </c>
      <c r="ET404" s="398">
        <f t="shared" si="611"/>
        <v>360.6</v>
      </c>
      <c r="EU404" s="172">
        <f t="shared" si="612"/>
        <v>666.6</v>
      </c>
      <c r="EV404" s="57">
        <f t="shared" si="613"/>
        <v>20.239410521187658</v>
      </c>
      <c r="EW404" s="57" t="str">
        <f t="shared" si="614"/>
        <v/>
      </c>
      <c r="EX404" s="57">
        <f t="shared" si="615"/>
        <v>6.8957004731536724</v>
      </c>
      <c r="EY404" s="57">
        <f t="shared" si="616"/>
        <v>9.7958979989021397</v>
      </c>
      <c r="EZ404" s="57" t="str">
        <f t="shared" si="617"/>
        <v/>
      </c>
      <c r="FA404" s="57">
        <f t="shared" si="618"/>
        <v>0.17190437818963203</v>
      </c>
      <c r="FB404" s="57">
        <f t="shared" si="619"/>
        <v>10.605223781530096</v>
      </c>
      <c r="FC404" s="57" t="str">
        <f t="shared" si="620"/>
        <v/>
      </c>
      <c r="FD404" s="57" t="str">
        <f t="shared" si="621"/>
        <v/>
      </c>
      <c r="FE404" s="57">
        <f t="shared" si="622"/>
        <v>7.5076044162868802</v>
      </c>
      <c r="FF404" s="56">
        <f t="shared" si="623"/>
        <v>18.802358051504807</v>
      </c>
      <c r="FG404" s="59">
        <f t="shared" si="624"/>
        <v>54.549383544556704</v>
      </c>
      <c r="FH404" s="59" t="str">
        <f t="shared" si="625"/>
        <v/>
      </c>
      <c r="FI404" s="59">
        <f t="shared" si="626"/>
        <v>18.585334267747626</v>
      </c>
      <c r="FJ404" s="59">
        <f t="shared" si="627"/>
        <v>26.401964451784426</v>
      </c>
      <c r="FK404" s="59" t="str">
        <f t="shared" si="628"/>
        <v/>
      </c>
      <c r="FL404" s="59">
        <f t="shared" si="629"/>
        <v>0.46331773591123854</v>
      </c>
      <c r="FM404" s="59">
        <f t="shared" si="630"/>
        <v>28.728620546306843</v>
      </c>
      <c r="FN404" s="59" t="str">
        <f t="shared" si="631"/>
        <v/>
      </c>
      <c r="FO404" s="59" t="str">
        <f t="shared" si="632"/>
        <v/>
      </c>
      <c r="FP404" s="59">
        <f t="shared" si="633"/>
        <v>20.337441522253762</v>
      </c>
      <c r="FQ404" s="66">
        <f t="shared" si="634"/>
        <v>50.933937931439388</v>
      </c>
      <c r="FR404" s="331">
        <f t="shared" si="659"/>
        <v>0.25362326657016709</v>
      </c>
      <c r="FS404" s="331">
        <f t="shared" si="635"/>
        <v>0.25362326657016709</v>
      </c>
      <c r="FT404" s="400">
        <f t="shared" si="636"/>
        <v>0</v>
      </c>
      <c r="FU404" s="400">
        <f t="shared" si="637"/>
        <v>1</v>
      </c>
      <c r="FV404" s="400">
        <f t="shared" si="638"/>
        <v>0</v>
      </c>
      <c r="FW404" s="402">
        <f t="shared" si="639"/>
        <v>0</v>
      </c>
      <c r="FX404" s="222">
        <f t="shared" si="640"/>
        <v>54.549383544556704</v>
      </c>
      <c r="FY404" s="222">
        <f t="shared" si="641"/>
        <v>26.401964451784426</v>
      </c>
      <c r="FZ404" s="222">
        <f t="shared" si="642"/>
        <v>0</v>
      </c>
      <c r="GA404" s="221">
        <f t="shared" si="643"/>
        <v>50.933937931439388</v>
      </c>
      <c r="GB404" s="222">
        <f t="shared" si="644"/>
        <v>28.728620546306843</v>
      </c>
      <c r="GC404" s="222">
        <f t="shared" si="645"/>
        <v>20.337441522253762</v>
      </c>
      <c r="GD404" s="222">
        <f t="shared" si="646"/>
        <v>0</v>
      </c>
      <c r="GE404" s="222">
        <f t="shared" si="647"/>
        <v>0</v>
      </c>
      <c r="GF404" s="222">
        <f t="shared" si="648"/>
        <v>0</v>
      </c>
      <c r="GG404" s="398">
        <f t="shared" si="649"/>
        <v>0</v>
      </c>
      <c r="GH404" s="399">
        <f t="shared" si="650"/>
        <v>0</v>
      </c>
      <c r="GI404" s="398" t="str">
        <f t="shared" si="651"/>
        <v>Na-Ca</v>
      </c>
      <c r="GJ404" s="398" t="str">
        <f t="shared" si="652"/>
        <v>Cl-HCO3-SO4</v>
      </c>
    </row>
    <row r="405" spans="1:192">
      <c r="A405" s="402">
        <f t="shared" si="653"/>
        <v>400</v>
      </c>
      <c r="B405" s="134" t="s">
        <v>310</v>
      </c>
      <c r="C405" s="164" t="s">
        <v>479</v>
      </c>
      <c r="D405" s="164"/>
      <c r="E405" s="164"/>
      <c r="F405" s="408">
        <v>3512800</v>
      </c>
      <c r="G405" s="408">
        <v>5656900</v>
      </c>
      <c r="H405" s="409">
        <f t="shared" si="576"/>
        <v>512720.45</v>
      </c>
      <c r="I405" s="405">
        <f t="shared" si="577"/>
        <v>5655077.0300000003</v>
      </c>
      <c r="J405" s="400">
        <v>195</v>
      </c>
      <c r="K405" s="391" t="s">
        <v>1354</v>
      </c>
      <c r="L405" s="19">
        <v>4</v>
      </c>
      <c r="O405" s="185" t="s">
        <v>1353</v>
      </c>
      <c r="P405" s="185"/>
      <c r="Q405" s="67" t="s">
        <v>2846</v>
      </c>
      <c r="R405" s="399" t="s">
        <v>1507</v>
      </c>
      <c r="S405" s="399" t="s">
        <v>1345</v>
      </c>
      <c r="T405" s="499" t="str">
        <f t="shared" si="578"/>
        <v>-</v>
      </c>
      <c r="U405" s="499" t="str">
        <f t="shared" si="579"/>
        <v>M</v>
      </c>
      <c r="V405" s="499" t="str">
        <f t="shared" si="580"/>
        <v>-</v>
      </c>
      <c r="W405" s="499" t="str">
        <f t="shared" si="658"/>
        <v>-</v>
      </c>
      <c r="X405" s="529" t="str">
        <f t="shared" si="655"/>
        <v>Na-Ca</v>
      </c>
      <c r="Y405" s="530" t="str">
        <f t="shared" si="654"/>
        <v>Cl-HCO3</v>
      </c>
      <c r="Z405" s="60" t="s">
        <v>1793</v>
      </c>
      <c r="AA405" s="51">
        <v>36504</v>
      </c>
      <c r="AB405" s="100">
        <v>2</v>
      </c>
      <c r="AC405" s="132" t="s">
        <v>482</v>
      </c>
      <c r="AD405" s="132" t="s">
        <v>1794</v>
      </c>
      <c r="AE405" s="183"/>
      <c r="AF405" s="391">
        <v>11.2</v>
      </c>
      <c r="AG405" s="400">
        <v>4420</v>
      </c>
      <c r="AH405" s="400">
        <v>6.11</v>
      </c>
      <c r="AJ405" s="400">
        <v>1.0005999999999999</v>
      </c>
      <c r="AK405" s="400">
        <v>20</v>
      </c>
      <c r="AM405" s="391">
        <v>1.4</v>
      </c>
      <c r="AN405" s="163"/>
      <c r="AO405" s="164"/>
      <c r="AQ405" s="163"/>
      <c r="AR405" s="168">
        <v>2956.4520000000002</v>
      </c>
      <c r="AS405" s="507">
        <f t="shared" si="656"/>
        <v>2956.4796000000006</v>
      </c>
      <c r="AT405" s="509">
        <f t="shared" si="657"/>
        <v>-0.36319807360273432</v>
      </c>
      <c r="AU405" s="163">
        <v>605</v>
      </c>
      <c r="AV405" s="163">
        <v>91.3</v>
      </c>
      <c r="AW405" s="164">
        <v>212</v>
      </c>
      <c r="AX405" s="165">
        <v>887</v>
      </c>
      <c r="AY405" s="163">
        <v>383</v>
      </c>
      <c r="AZ405" s="162">
        <v>744</v>
      </c>
      <c r="BA405" s="163">
        <v>0.28999999999999998</v>
      </c>
      <c r="BB405" s="163">
        <v>9.9</v>
      </c>
      <c r="BC405" s="163">
        <v>4.5999999999999996</v>
      </c>
      <c r="BD405" s="163">
        <v>0.75</v>
      </c>
      <c r="BE405" s="163">
        <v>2.8</v>
      </c>
      <c r="BF405" s="163">
        <v>1.3</v>
      </c>
      <c r="BG405" s="165">
        <v>1.58</v>
      </c>
      <c r="BH405" s="165">
        <v>1.2</v>
      </c>
      <c r="BI405" s="165">
        <v>0.01</v>
      </c>
      <c r="BJ405" s="170" t="s">
        <v>286</v>
      </c>
      <c r="BK405" s="170" t="s">
        <v>1393</v>
      </c>
      <c r="BL405" s="164"/>
      <c r="BM405" s="163">
        <v>11</v>
      </c>
      <c r="BN405" s="162">
        <v>0.73</v>
      </c>
      <c r="BO405" s="138"/>
      <c r="BP405" s="138"/>
      <c r="BQ405" s="138">
        <v>3.6</v>
      </c>
      <c r="BR405" s="138">
        <v>16</v>
      </c>
      <c r="BS405" s="138"/>
      <c r="BT405" s="138" t="s">
        <v>1406</v>
      </c>
      <c r="BU405" s="138"/>
      <c r="BV405" s="138" t="s">
        <v>287</v>
      </c>
      <c r="BW405" s="138"/>
      <c r="BX405" s="138"/>
      <c r="BY405" s="138" t="s">
        <v>1406</v>
      </c>
      <c r="BZ405" s="138"/>
      <c r="CA405" s="138" t="s">
        <v>464</v>
      </c>
      <c r="CB405" s="138" t="s">
        <v>287</v>
      </c>
      <c r="CC405" s="138"/>
      <c r="CD405" s="138" t="s">
        <v>457</v>
      </c>
      <c r="CE405" s="138" t="s">
        <v>287</v>
      </c>
      <c r="CF405" s="149"/>
      <c r="CG405" s="138"/>
      <c r="CH405" s="138"/>
      <c r="CI405" s="138"/>
      <c r="CJ405" s="138"/>
      <c r="CK405" s="138"/>
      <c r="CL405" s="139"/>
      <c r="CM405" s="138" t="s">
        <v>1406</v>
      </c>
      <c r="CN405" s="138">
        <v>561</v>
      </c>
      <c r="CO405" s="149" t="s">
        <v>1406</v>
      </c>
      <c r="CP405" s="163"/>
      <c r="CQ405" s="162"/>
      <c r="CR405" s="163"/>
      <c r="CS405" s="163"/>
      <c r="CT405" s="163"/>
      <c r="CU405" s="163"/>
      <c r="CV405" s="163"/>
      <c r="CW405" s="163"/>
      <c r="CX405" s="163"/>
      <c r="CY405" s="163"/>
      <c r="CZ405" s="163"/>
      <c r="DA405" s="162"/>
      <c r="DB405" s="241"/>
      <c r="DC405" s="241"/>
      <c r="DD405" s="241"/>
      <c r="DE405" s="241"/>
      <c r="DF405" s="241"/>
      <c r="DG405" s="241"/>
      <c r="DH405" s="241"/>
      <c r="DI405" s="244"/>
      <c r="DJ405" s="244"/>
      <c r="DK405" s="244"/>
      <c r="DL405" s="244"/>
      <c r="DM405" s="244"/>
      <c r="DN405" s="244"/>
      <c r="DO405" s="244"/>
      <c r="DP405" s="244"/>
      <c r="DQ405" s="244"/>
      <c r="DR405" s="244"/>
      <c r="DS405" s="472"/>
      <c r="DT405" s="402">
        <f t="shared" si="585"/>
        <v>0</v>
      </c>
      <c r="DU405" s="100">
        <f t="shared" si="586"/>
        <v>1</v>
      </c>
      <c r="DV405" s="100">
        <f t="shared" si="587"/>
        <v>0</v>
      </c>
      <c r="DW405" s="100">
        <f t="shared" si="588"/>
        <v>0</v>
      </c>
      <c r="DX405" s="100">
        <f t="shared" si="589"/>
        <v>0</v>
      </c>
      <c r="DY405" s="229">
        <f t="shared" si="590"/>
        <v>0</v>
      </c>
      <c r="DZ405" s="100">
        <f t="shared" si="591"/>
        <v>1</v>
      </c>
      <c r="EA405" s="400">
        <f t="shared" si="592"/>
        <v>0</v>
      </c>
      <c r="EB405" s="402">
        <f t="shared" si="593"/>
        <v>0</v>
      </c>
      <c r="EC405" s="19">
        <f t="shared" si="594"/>
        <v>0</v>
      </c>
      <c r="ED405" s="19">
        <f t="shared" si="595"/>
        <v>1</v>
      </c>
      <c r="EE405" s="19">
        <f t="shared" si="596"/>
        <v>0</v>
      </c>
      <c r="EF405" s="402">
        <f t="shared" si="597"/>
        <v>0</v>
      </c>
      <c r="EG405" s="400">
        <f t="shared" si="598"/>
        <v>1</v>
      </c>
      <c r="EH405" s="400">
        <f t="shared" si="599"/>
        <v>0</v>
      </c>
      <c r="EI405" s="402">
        <f t="shared" si="600"/>
        <v>0</v>
      </c>
      <c r="EJ405" s="229">
        <f t="shared" si="601"/>
        <v>1</v>
      </c>
      <c r="EK405" s="398">
        <f t="shared" si="602"/>
        <v>605</v>
      </c>
      <c r="EL405" s="398">
        <f t="shared" si="603"/>
        <v>9.9</v>
      </c>
      <c r="EM405" s="398">
        <f t="shared" si="604"/>
        <v>91.3</v>
      </c>
      <c r="EN405" s="398">
        <f t="shared" si="605"/>
        <v>212</v>
      </c>
      <c r="EO405" s="398">
        <f t="shared" si="606"/>
        <v>1.3</v>
      </c>
      <c r="EP405" s="398">
        <f t="shared" si="607"/>
        <v>2.8</v>
      </c>
      <c r="EQ405" s="398">
        <f t="shared" si="608"/>
        <v>744</v>
      </c>
      <c r="ER405" s="398" t="str">
        <f t="shared" si="609"/>
        <v/>
      </c>
      <c r="ES405" s="398" t="str">
        <f t="shared" si="610"/>
        <v/>
      </c>
      <c r="ET405" s="398">
        <f t="shared" si="611"/>
        <v>383</v>
      </c>
      <c r="EU405" s="172">
        <f t="shared" si="612"/>
        <v>887</v>
      </c>
      <c r="EV405" s="57">
        <f t="shared" si="613"/>
        <v>26.316018408163622</v>
      </c>
      <c r="EW405" s="57">
        <f t="shared" si="614"/>
        <v>0.25319693094629159</v>
      </c>
      <c r="EX405" s="57">
        <f t="shared" si="615"/>
        <v>7.5128574367414114</v>
      </c>
      <c r="EY405" s="57">
        <f t="shared" si="616"/>
        <v>10.579370228055291</v>
      </c>
      <c r="EZ405" s="57">
        <f t="shared" si="617"/>
        <v>4.7406326921323731E-2</v>
      </c>
      <c r="FA405" s="57">
        <f t="shared" si="618"/>
        <v>0.15041633091592801</v>
      </c>
      <c r="FB405" s="57">
        <f t="shared" si="619"/>
        <v>12.193303188778227</v>
      </c>
      <c r="FC405" s="57" t="str">
        <f t="shared" si="620"/>
        <v/>
      </c>
      <c r="FD405" s="57" t="str">
        <f t="shared" si="621"/>
        <v/>
      </c>
      <c r="FE405" s="57">
        <f t="shared" si="622"/>
        <v>7.9739669757012619</v>
      </c>
      <c r="FF405" s="56">
        <f t="shared" si="623"/>
        <v>25.019039291456291</v>
      </c>
      <c r="FG405" s="59">
        <f t="shared" si="624"/>
        <v>58.66350690311458</v>
      </c>
      <c r="FH405" s="59">
        <f t="shared" si="625"/>
        <v>0.56442504622232093</v>
      </c>
      <c r="FI405" s="59">
        <f t="shared" si="626"/>
        <v>16.747615739836778</v>
      </c>
      <c r="FJ405" s="59">
        <f t="shared" si="627"/>
        <v>23.583467254742455</v>
      </c>
      <c r="FK405" s="59">
        <f t="shared" si="628"/>
        <v>0.10567789334490155</v>
      </c>
      <c r="FL405" s="59">
        <f t="shared" si="629"/>
        <v>0.33530716273896466</v>
      </c>
      <c r="FM405" s="59">
        <f t="shared" si="630"/>
        <v>26.984507775897782</v>
      </c>
      <c r="FN405" s="59" t="str">
        <f t="shared" si="631"/>
        <v/>
      </c>
      <c r="FO405" s="59" t="str">
        <f t="shared" si="632"/>
        <v/>
      </c>
      <c r="FP405" s="59">
        <f t="shared" si="633"/>
        <v>17.646864883880845</v>
      </c>
      <c r="FQ405" s="66">
        <f t="shared" si="634"/>
        <v>55.368627340221366</v>
      </c>
      <c r="FR405" s="331">
        <f t="shared" si="659"/>
        <v>-0.36319807360273432</v>
      </c>
      <c r="FS405" s="331">
        <f t="shared" si="635"/>
        <v>0.36319807360273432</v>
      </c>
      <c r="FT405" s="400">
        <f t="shared" si="636"/>
        <v>0</v>
      </c>
      <c r="FU405" s="400">
        <f t="shared" si="637"/>
        <v>1</v>
      </c>
      <c r="FV405" s="400">
        <f t="shared" si="638"/>
        <v>0</v>
      </c>
      <c r="FW405" s="402">
        <f t="shared" si="639"/>
        <v>0</v>
      </c>
      <c r="FX405" s="222">
        <f t="shared" si="640"/>
        <v>58.66350690311458</v>
      </c>
      <c r="FY405" s="222">
        <f t="shared" si="641"/>
        <v>23.583467254742455</v>
      </c>
      <c r="FZ405" s="222">
        <f t="shared" si="642"/>
        <v>0</v>
      </c>
      <c r="GA405" s="221">
        <f t="shared" si="643"/>
        <v>55.368627340221366</v>
      </c>
      <c r="GB405" s="222">
        <f t="shared" si="644"/>
        <v>26.984507775897782</v>
      </c>
      <c r="GC405" s="222">
        <f t="shared" si="645"/>
        <v>0</v>
      </c>
      <c r="GD405" s="222">
        <f t="shared" si="646"/>
        <v>0</v>
      </c>
      <c r="GE405" s="222">
        <f t="shared" si="647"/>
        <v>0</v>
      </c>
      <c r="GF405" s="222">
        <f t="shared" si="648"/>
        <v>0</v>
      </c>
      <c r="GG405" s="398">
        <f t="shared" si="649"/>
        <v>0</v>
      </c>
      <c r="GH405" s="399">
        <f t="shared" si="650"/>
        <v>0</v>
      </c>
      <c r="GI405" s="398" t="str">
        <f t="shared" si="651"/>
        <v>Na-Ca</v>
      </c>
      <c r="GJ405" s="398" t="str">
        <f t="shared" si="652"/>
        <v>Cl-HCO3</v>
      </c>
    </row>
    <row r="406" spans="1:192" ht="14.25">
      <c r="A406" s="402">
        <f t="shared" si="653"/>
        <v>401</v>
      </c>
      <c r="B406" s="64" t="s">
        <v>310</v>
      </c>
      <c r="C406" s="2" t="s">
        <v>491</v>
      </c>
      <c r="D406" s="2"/>
      <c r="E406" s="2" t="s">
        <v>2992</v>
      </c>
      <c r="F406" s="408">
        <v>3512804</v>
      </c>
      <c r="G406" s="408">
        <v>5656905</v>
      </c>
      <c r="H406" s="410">
        <f t="shared" si="576"/>
        <v>512724.44840000005</v>
      </c>
      <c r="I406" s="102">
        <f t="shared" si="577"/>
        <v>5655082.0279999999</v>
      </c>
      <c r="J406" s="400">
        <v>195</v>
      </c>
      <c r="K406" s="391" t="s">
        <v>1356</v>
      </c>
      <c r="L406" s="171">
        <v>16.5</v>
      </c>
      <c r="O406" s="407" t="s">
        <v>1353</v>
      </c>
      <c r="P406" s="407"/>
      <c r="Q406" s="67" t="s">
        <v>1365</v>
      </c>
      <c r="R406" s="64" t="s">
        <v>273</v>
      </c>
      <c r="S406" s="64" t="s">
        <v>1347</v>
      </c>
      <c r="T406" s="499" t="str">
        <f t="shared" si="578"/>
        <v>-</v>
      </c>
      <c r="U406" s="499" t="str">
        <f t="shared" si="579"/>
        <v>M</v>
      </c>
      <c r="V406" s="499" t="str">
        <f t="shared" si="580"/>
        <v>-</v>
      </c>
      <c r="W406" s="499" t="str">
        <f t="shared" si="658"/>
        <v>-</v>
      </c>
      <c r="X406" s="529" t="str">
        <f t="shared" si="655"/>
        <v>Na-Ca</v>
      </c>
      <c r="Y406" s="530" t="str">
        <f t="shared" si="654"/>
        <v>Cl-HCO3</v>
      </c>
      <c r="Z406" s="60" t="s">
        <v>1795</v>
      </c>
      <c r="AA406" s="51">
        <v>23517</v>
      </c>
      <c r="AB406" s="100">
        <v>1</v>
      </c>
      <c r="AD406" s="2" t="s">
        <v>1796</v>
      </c>
      <c r="AE406" s="404"/>
      <c r="AF406" s="391">
        <v>11.3</v>
      </c>
      <c r="AI406" s="554"/>
      <c r="AR406" s="69">
        <v>2873</v>
      </c>
      <c r="AS406" s="507">
        <f t="shared" si="656"/>
        <v>2856.7</v>
      </c>
      <c r="AT406" s="509">
        <f t="shared" si="657"/>
        <v>-0.46605806980139253</v>
      </c>
      <c r="AU406" s="398">
        <v>569.4</v>
      </c>
      <c r="AV406" s="398">
        <v>91.8</v>
      </c>
      <c r="AW406" s="399">
        <v>222.3</v>
      </c>
      <c r="AX406" s="398">
        <v>828.8</v>
      </c>
      <c r="AY406" s="398">
        <v>381.1</v>
      </c>
      <c r="AZ406" s="172">
        <v>763.3</v>
      </c>
      <c r="BJ406" s="2"/>
      <c r="BO406" s="138"/>
      <c r="BP406" s="555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49"/>
      <c r="CG406" s="138"/>
      <c r="CH406" s="138"/>
      <c r="CI406" s="138"/>
      <c r="CJ406" s="138"/>
      <c r="CK406" s="138"/>
      <c r="CL406" s="139"/>
      <c r="CM406" s="138"/>
      <c r="CN406" s="138">
        <v>583.6</v>
      </c>
      <c r="CO406" s="149"/>
      <c r="DB406" s="241"/>
      <c r="DC406" s="241"/>
      <c r="DD406" s="241"/>
      <c r="DE406" s="241"/>
      <c r="DF406" s="241"/>
      <c r="DG406" s="241"/>
      <c r="DH406" s="241">
        <v>9.6</v>
      </c>
      <c r="DI406" s="244"/>
      <c r="DJ406" s="244"/>
      <c r="DK406" s="244"/>
      <c r="DL406" s="244"/>
      <c r="DM406" s="244"/>
      <c r="DN406" s="244"/>
      <c r="DO406" s="244"/>
      <c r="DP406" s="244"/>
      <c r="DQ406" s="244"/>
      <c r="DR406" s="244"/>
      <c r="DS406" s="472"/>
      <c r="DT406" s="402">
        <f t="shared" si="585"/>
        <v>1</v>
      </c>
      <c r="DU406" s="100">
        <f t="shared" si="586"/>
        <v>0</v>
      </c>
      <c r="DV406" s="100">
        <f t="shared" si="587"/>
        <v>1</v>
      </c>
      <c r="DW406" s="100">
        <f t="shared" si="588"/>
        <v>0</v>
      </c>
      <c r="DX406" s="100">
        <f t="shared" si="589"/>
        <v>0</v>
      </c>
      <c r="DY406" s="229">
        <f t="shared" si="590"/>
        <v>0</v>
      </c>
      <c r="DZ406" s="100">
        <f t="shared" si="591"/>
        <v>1</v>
      </c>
      <c r="EA406" s="400">
        <f t="shared" si="592"/>
        <v>0</v>
      </c>
      <c r="EB406" s="402">
        <f t="shared" si="593"/>
        <v>0</v>
      </c>
      <c r="EC406" s="19">
        <f t="shared" si="594"/>
        <v>0</v>
      </c>
      <c r="ED406" s="19">
        <f t="shared" si="595"/>
        <v>1</v>
      </c>
      <c r="EE406" s="19">
        <f t="shared" si="596"/>
        <v>0</v>
      </c>
      <c r="EF406" s="402">
        <f t="shared" si="597"/>
        <v>0</v>
      </c>
      <c r="EG406" s="400">
        <f t="shared" si="598"/>
        <v>1</v>
      </c>
      <c r="EH406" s="400">
        <f t="shared" si="599"/>
        <v>0</v>
      </c>
      <c r="EI406" s="402">
        <f t="shared" si="600"/>
        <v>0</v>
      </c>
      <c r="EJ406" s="229">
        <f t="shared" si="601"/>
        <v>1</v>
      </c>
      <c r="EK406" s="398">
        <f t="shared" si="602"/>
        <v>569.4</v>
      </c>
      <c r="EL406" s="398" t="str">
        <f t="shared" si="603"/>
        <v/>
      </c>
      <c r="EM406" s="398">
        <f t="shared" si="604"/>
        <v>91.8</v>
      </c>
      <c r="EN406" s="398">
        <f t="shared" si="605"/>
        <v>222.3</v>
      </c>
      <c r="EO406" s="398" t="str">
        <f t="shared" si="606"/>
        <v/>
      </c>
      <c r="EP406" s="398" t="str">
        <f t="shared" si="607"/>
        <v/>
      </c>
      <c r="EQ406" s="398">
        <f t="shared" si="608"/>
        <v>763.3</v>
      </c>
      <c r="ER406" s="398" t="str">
        <f t="shared" si="609"/>
        <v/>
      </c>
      <c r="ES406" s="398" t="str">
        <f t="shared" si="610"/>
        <v/>
      </c>
      <c r="ET406" s="398">
        <f t="shared" si="611"/>
        <v>381.1</v>
      </c>
      <c r="EU406" s="172">
        <f t="shared" si="612"/>
        <v>828.8</v>
      </c>
      <c r="EV406" s="57">
        <f t="shared" si="613"/>
        <v>24.767505589435313</v>
      </c>
      <c r="EW406" s="57" t="str">
        <f t="shared" si="614"/>
        <v/>
      </c>
      <c r="EX406" s="57">
        <f t="shared" si="615"/>
        <v>7.5540012343139278</v>
      </c>
      <c r="EY406" s="57">
        <f t="shared" si="616"/>
        <v>11.093367932531564</v>
      </c>
      <c r="EZ406" s="57" t="str">
        <f t="shared" si="617"/>
        <v/>
      </c>
      <c r="FA406" s="57" t="str">
        <f t="shared" si="618"/>
        <v/>
      </c>
      <c r="FB406" s="57">
        <f t="shared" si="619"/>
        <v>12.509607962358093</v>
      </c>
      <c r="FC406" s="57" t="str">
        <f t="shared" si="620"/>
        <v/>
      </c>
      <c r="FD406" s="57" t="str">
        <f t="shared" si="621"/>
        <v/>
      </c>
      <c r="FE406" s="57">
        <f t="shared" si="622"/>
        <v>7.9344094371795064</v>
      </c>
      <c r="FF406" s="56">
        <f t="shared" si="623"/>
        <v>23.377429272558029</v>
      </c>
      <c r="FG406" s="59">
        <f t="shared" si="624"/>
        <v>57.048432659251681</v>
      </c>
      <c r="FH406" s="59" t="str">
        <f t="shared" si="625"/>
        <v/>
      </c>
      <c r="FI406" s="59">
        <f t="shared" si="626"/>
        <v>17.399569333598262</v>
      </c>
      <c r="FJ406" s="59">
        <f t="shared" si="627"/>
        <v>25.551998007150058</v>
      </c>
      <c r="FK406" s="59" t="str">
        <f t="shared" si="628"/>
        <v/>
      </c>
      <c r="FL406" s="59" t="str">
        <f t="shared" si="629"/>
        <v/>
      </c>
      <c r="FM406" s="59">
        <f t="shared" si="630"/>
        <v>28.54677084479707</v>
      </c>
      <c r="FN406" s="59" t="str">
        <f t="shared" si="631"/>
        <v/>
      </c>
      <c r="FO406" s="59" t="str">
        <f t="shared" si="632"/>
        <v/>
      </c>
      <c r="FP406" s="59">
        <f t="shared" si="633"/>
        <v>18.106224325615276</v>
      </c>
      <c r="FQ406" s="66">
        <f t="shared" si="634"/>
        <v>53.34700482958764</v>
      </c>
      <c r="FR406" s="331">
        <f t="shared" si="659"/>
        <v>-0.46605806980139253</v>
      </c>
      <c r="FS406" s="331">
        <f t="shared" si="635"/>
        <v>0.46605806980139253</v>
      </c>
      <c r="FT406" s="400">
        <f t="shared" si="636"/>
        <v>0</v>
      </c>
      <c r="FU406" s="400">
        <f t="shared" si="637"/>
        <v>1</v>
      </c>
      <c r="FV406" s="400">
        <f t="shared" si="638"/>
        <v>0</v>
      </c>
      <c r="FW406" s="402">
        <f t="shared" si="639"/>
        <v>0</v>
      </c>
      <c r="FX406" s="222">
        <f t="shared" si="640"/>
        <v>57.048432659251681</v>
      </c>
      <c r="FY406" s="222">
        <f t="shared" si="641"/>
        <v>25.551998007150058</v>
      </c>
      <c r="FZ406" s="222">
        <f t="shared" si="642"/>
        <v>0</v>
      </c>
      <c r="GA406" s="221">
        <f t="shared" si="643"/>
        <v>53.34700482958764</v>
      </c>
      <c r="GB406" s="222">
        <f t="shared" si="644"/>
        <v>28.54677084479707</v>
      </c>
      <c r="GC406" s="222">
        <f t="shared" si="645"/>
        <v>0</v>
      </c>
      <c r="GD406" s="222">
        <f t="shared" si="646"/>
        <v>0</v>
      </c>
      <c r="GE406" s="222">
        <f t="shared" si="647"/>
        <v>0</v>
      </c>
      <c r="GF406" s="222">
        <f t="shared" si="648"/>
        <v>0</v>
      </c>
      <c r="GG406" s="398">
        <f t="shared" si="649"/>
        <v>0</v>
      </c>
      <c r="GH406" s="399">
        <f t="shared" si="650"/>
        <v>0</v>
      </c>
      <c r="GI406" s="398" t="str">
        <f t="shared" si="651"/>
        <v>Na-Ca</v>
      </c>
      <c r="GJ406" s="398" t="str">
        <f t="shared" si="652"/>
        <v>Cl-HCO3</v>
      </c>
    </row>
    <row r="407" spans="1:192">
      <c r="A407" s="402">
        <f t="shared" si="653"/>
        <v>402</v>
      </c>
      <c r="B407" s="170" t="s">
        <v>552</v>
      </c>
      <c r="C407" s="166" t="s">
        <v>553</v>
      </c>
      <c r="D407" s="166"/>
      <c r="E407" s="166" t="s">
        <v>1800</v>
      </c>
      <c r="F407" s="408">
        <v>3475420</v>
      </c>
      <c r="G407" s="408">
        <v>5653280</v>
      </c>
      <c r="H407" s="409">
        <f t="shared" si="576"/>
        <v>475355.402</v>
      </c>
      <c r="I407" s="405">
        <f t="shared" si="577"/>
        <v>5651458.4780000001</v>
      </c>
      <c r="J407" s="408">
        <v>353</v>
      </c>
      <c r="K407" s="392" t="s">
        <v>1355</v>
      </c>
      <c r="L407" s="171">
        <v>155</v>
      </c>
      <c r="M407" s="171"/>
      <c r="O407" s="171">
        <v>339.1</v>
      </c>
      <c r="P407" s="171"/>
      <c r="Q407" s="186" t="s">
        <v>1361</v>
      </c>
      <c r="R407" s="381" t="s">
        <v>2897</v>
      </c>
      <c r="S407" s="166" t="s">
        <v>2663</v>
      </c>
      <c r="T407" s="499" t="str">
        <f t="shared" si="578"/>
        <v>-</v>
      </c>
      <c r="U407" s="499" t="str">
        <f t="shared" si="579"/>
        <v>-</v>
      </c>
      <c r="V407" s="499" t="str">
        <f t="shared" si="580"/>
        <v>-</v>
      </c>
      <c r="W407" s="499" t="str">
        <f t="shared" si="658"/>
        <v>-</v>
      </c>
      <c r="X407" s="529" t="str">
        <f t="shared" si="655"/>
        <v>Na-Ca</v>
      </c>
      <c r="Y407" s="530" t="str">
        <f t="shared" si="654"/>
        <v>HCO3</v>
      </c>
      <c r="Z407" s="183"/>
      <c r="AA407" s="177">
        <v>26786</v>
      </c>
      <c r="AB407" s="176">
        <v>1</v>
      </c>
      <c r="AC407" s="170" t="s">
        <v>405</v>
      </c>
      <c r="AD407" s="170" t="s">
        <v>1801</v>
      </c>
      <c r="AE407" s="188" t="s">
        <v>2736</v>
      </c>
      <c r="AF407" s="392">
        <v>11.5</v>
      </c>
      <c r="AG407" s="408"/>
      <c r="AH407" s="408">
        <v>8.5</v>
      </c>
      <c r="AI407" s="392"/>
      <c r="AJ407" s="408"/>
      <c r="AK407" s="408"/>
      <c r="AL407" s="408"/>
      <c r="AM407" s="392">
        <v>1</v>
      </c>
      <c r="AN407" s="168">
        <v>6.8</v>
      </c>
      <c r="AO407" s="165">
        <v>11.8</v>
      </c>
      <c r="AP407" s="171">
        <v>4.0999999999999996</v>
      </c>
      <c r="AQ407" s="168"/>
      <c r="AR407" s="168"/>
      <c r="AS407" s="507">
        <f t="shared" si="656"/>
        <v>394.41800000000001</v>
      </c>
      <c r="AT407" s="510">
        <f t="shared" si="657"/>
        <v>4.3611851785252451</v>
      </c>
      <c r="AU407" s="168">
        <v>62.2</v>
      </c>
      <c r="AV407" s="384"/>
      <c r="AW407" s="387">
        <v>48.55</v>
      </c>
      <c r="AX407" s="168">
        <v>11.7</v>
      </c>
      <c r="AY407" s="168">
        <v>11.7</v>
      </c>
      <c r="AZ407" s="459">
        <f>AO407*21.76</f>
        <v>256.76800000000003</v>
      </c>
      <c r="BA407" s="168"/>
      <c r="BB407" s="168">
        <v>3.5</v>
      </c>
      <c r="BC407" s="168"/>
      <c r="BD407" s="168"/>
      <c r="BE407" s="168">
        <v>0</v>
      </c>
      <c r="BF407" s="168">
        <v>0</v>
      </c>
      <c r="BG407" s="168"/>
      <c r="BH407" s="168"/>
      <c r="BI407" s="168"/>
      <c r="BJ407" s="168"/>
      <c r="BK407" s="168"/>
      <c r="BL407" s="165"/>
      <c r="BM407" s="168"/>
      <c r="BN407" s="167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  <c r="CA407" s="168"/>
      <c r="CB407" s="168"/>
      <c r="CC407" s="168"/>
      <c r="CD407" s="168"/>
      <c r="CE407" s="168"/>
      <c r="CF407" s="165"/>
      <c r="CG407" s="168"/>
      <c r="CH407" s="168"/>
      <c r="CI407" s="168"/>
      <c r="CJ407" s="168"/>
      <c r="CK407" s="168"/>
      <c r="CL407" s="167"/>
      <c r="CM407" s="168">
        <v>2.6</v>
      </c>
      <c r="CN407" s="180">
        <v>8</v>
      </c>
      <c r="CO407" s="165"/>
      <c r="CP407" s="168"/>
      <c r="CQ407" s="167"/>
      <c r="CR407" s="168"/>
      <c r="CS407" s="168"/>
      <c r="CT407" s="168"/>
      <c r="CU407" s="168"/>
      <c r="CV407" s="168"/>
      <c r="CW407" s="168"/>
      <c r="CX407" s="168"/>
      <c r="CY407" s="168"/>
      <c r="CZ407" s="168"/>
      <c r="DA407" s="167"/>
      <c r="DB407" s="182"/>
      <c r="DC407" s="182"/>
      <c r="DD407" s="182"/>
      <c r="DE407" s="182"/>
      <c r="DF407" s="182"/>
      <c r="DG407" s="182"/>
      <c r="DH407" s="182"/>
      <c r="DI407" s="180"/>
      <c r="DJ407" s="180"/>
      <c r="DK407" s="180"/>
      <c r="DL407" s="180"/>
      <c r="DM407" s="180"/>
      <c r="DN407" s="180"/>
      <c r="DO407" s="180"/>
      <c r="DP407" s="180"/>
      <c r="DQ407" s="180"/>
      <c r="DR407" s="180"/>
      <c r="DS407" s="181"/>
      <c r="DT407" s="402">
        <f t="shared" si="585"/>
        <v>1</v>
      </c>
      <c r="DU407" s="100">
        <f t="shared" si="586"/>
        <v>0</v>
      </c>
      <c r="DV407" s="100">
        <f t="shared" si="587"/>
        <v>0</v>
      </c>
      <c r="DW407" s="100">
        <f t="shared" si="588"/>
        <v>1</v>
      </c>
      <c r="DX407" s="100">
        <f t="shared" si="589"/>
        <v>0</v>
      </c>
      <c r="DY407" s="229">
        <f t="shared" si="590"/>
        <v>0</v>
      </c>
      <c r="DZ407" s="100">
        <f t="shared" si="591"/>
        <v>1</v>
      </c>
      <c r="EA407" s="400">
        <f t="shared" si="592"/>
        <v>0</v>
      </c>
      <c r="EB407" s="402">
        <f t="shared" si="593"/>
        <v>0</v>
      </c>
      <c r="EC407" s="19">
        <f t="shared" si="594"/>
        <v>1</v>
      </c>
      <c r="ED407" s="19">
        <f t="shared" si="595"/>
        <v>0</v>
      </c>
      <c r="EE407" s="19">
        <f t="shared" si="596"/>
        <v>0</v>
      </c>
      <c r="EF407" s="402">
        <f t="shared" si="597"/>
        <v>0</v>
      </c>
      <c r="EG407" s="400">
        <f t="shared" si="598"/>
        <v>1</v>
      </c>
      <c r="EH407" s="400">
        <f t="shared" si="599"/>
        <v>0</v>
      </c>
      <c r="EI407" s="402">
        <f t="shared" si="600"/>
        <v>0</v>
      </c>
      <c r="EJ407" s="229">
        <f t="shared" si="601"/>
        <v>1</v>
      </c>
      <c r="EK407" s="398">
        <f t="shared" si="602"/>
        <v>62.2</v>
      </c>
      <c r="EL407" s="398">
        <f t="shared" si="603"/>
        <v>3.5</v>
      </c>
      <c r="EM407" s="398" t="str">
        <f t="shared" si="604"/>
        <v/>
      </c>
      <c r="EN407" s="398">
        <f t="shared" si="605"/>
        <v>48.55</v>
      </c>
      <c r="EO407" s="398">
        <f t="shared" si="606"/>
        <v>0</v>
      </c>
      <c r="EP407" s="398">
        <f t="shared" si="607"/>
        <v>0</v>
      </c>
      <c r="EQ407" s="398">
        <f t="shared" si="608"/>
        <v>256.76800000000003</v>
      </c>
      <c r="ER407" s="398" t="str">
        <f t="shared" si="609"/>
        <v/>
      </c>
      <c r="ES407" s="398" t="str">
        <f t="shared" si="610"/>
        <v/>
      </c>
      <c r="ET407" s="398">
        <f t="shared" si="611"/>
        <v>11.7</v>
      </c>
      <c r="EU407" s="172">
        <f t="shared" si="612"/>
        <v>11.7</v>
      </c>
      <c r="EV407" s="57">
        <f t="shared" si="613"/>
        <v>2.7055476776657477</v>
      </c>
      <c r="EW407" s="57">
        <f t="shared" si="614"/>
        <v>8.9514066496163683E-2</v>
      </c>
      <c r="EX407" s="57" t="str">
        <f t="shared" si="615"/>
        <v/>
      </c>
      <c r="EY407" s="57">
        <f t="shared" si="616"/>
        <v>2.4227755876041717</v>
      </c>
      <c r="EZ407" s="57">
        <f t="shared" si="617"/>
        <v>0</v>
      </c>
      <c r="FA407" s="57">
        <f t="shared" si="618"/>
        <v>0</v>
      </c>
      <c r="FB407" s="57">
        <f t="shared" si="619"/>
        <v>4.2081318187852261</v>
      </c>
      <c r="FC407" s="57" t="str">
        <f t="shared" si="620"/>
        <v/>
      </c>
      <c r="FD407" s="57" t="str">
        <f t="shared" si="621"/>
        <v/>
      </c>
      <c r="FE407" s="57">
        <f t="shared" si="622"/>
        <v>0.24359115826554767</v>
      </c>
      <c r="FF407" s="56">
        <f t="shared" si="623"/>
        <v>0.33001438524243359</v>
      </c>
      <c r="FG407" s="59">
        <f t="shared" si="624"/>
        <v>51.851897743044439</v>
      </c>
      <c r="FH407" s="59">
        <f t="shared" si="625"/>
        <v>1.7155396154495648</v>
      </c>
      <c r="FI407" s="59" t="str">
        <f t="shared" si="626"/>
        <v/>
      </c>
      <c r="FJ407" s="59">
        <f t="shared" si="627"/>
        <v>46.432562641506003</v>
      </c>
      <c r="FK407" s="59">
        <f t="shared" si="628"/>
        <v>0</v>
      </c>
      <c r="FL407" s="59">
        <f t="shared" si="629"/>
        <v>0</v>
      </c>
      <c r="FM407" s="59">
        <f t="shared" si="630"/>
        <v>88.004244063440282</v>
      </c>
      <c r="FN407" s="59" t="str">
        <f t="shared" si="631"/>
        <v/>
      </c>
      <c r="FO407" s="59" t="str">
        <f t="shared" si="632"/>
        <v/>
      </c>
      <c r="FP407" s="59">
        <f t="shared" si="633"/>
        <v>5.0941977739389506</v>
      </c>
      <c r="FQ407" s="66">
        <f t="shared" si="634"/>
        <v>6.9015581626207618</v>
      </c>
      <c r="FR407" s="331">
        <f t="shared" si="659"/>
        <v>4.3611851785252451</v>
      </c>
      <c r="FS407" s="331">
        <f t="shared" si="635"/>
        <v>4.3611851785252451</v>
      </c>
      <c r="FT407" s="400">
        <f t="shared" si="636"/>
        <v>0</v>
      </c>
      <c r="FU407" s="400">
        <f t="shared" si="637"/>
        <v>1</v>
      </c>
      <c r="FV407" s="400">
        <f t="shared" si="638"/>
        <v>0</v>
      </c>
      <c r="FW407" s="402">
        <f t="shared" si="639"/>
        <v>0</v>
      </c>
      <c r="FX407" s="222">
        <f t="shared" si="640"/>
        <v>51.851897743044439</v>
      </c>
      <c r="FY407" s="222">
        <f t="shared" si="641"/>
        <v>46.432562641506003</v>
      </c>
      <c r="FZ407" s="222">
        <f t="shared" si="642"/>
        <v>0</v>
      </c>
      <c r="GA407" s="221">
        <f t="shared" si="643"/>
        <v>0</v>
      </c>
      <c r="GB407" s="222">
        <f t="shared" si="644"/>
        <v>88.004244063440282</v>
      </c>
      <c r="GC407" s="222">
        <f t="shared" si="645"/>
        <v>0</v>
      </c>
      <c r="GD407" s="222">
        <f t="shared" si="646"/>
        <v>0</v>
      </c>
      <c r="GE407" s="222">
        <f t="shared" si="647"/>
        <v>0</v>
      </c>
      <c r="GF407" s="222">
        <f t="shared" si="648"/>
        <v>0</v>
      </c>
      <c r="GG407" s="398">
        <f t="shared" si="649"/>
        <v>0</v>
      </c>
      <c r="GH407" s="399">
        <f t="shared" si="650"/>
        <v>0</v>
      </c>
      <c r="GI407" s="398" t="str">
        <f t="shared" si="651"/>
        <v>Na-Ca</v>
      </c>
      <c r="GJ407" s="398" t="str">
        <f t="shared" si="652"/>
        <v>HCO3</v>
      </c>
    </row>
    <row r="408" spans="1:192" s="69" customFormat="1">
      <c r="A408" s="402">
        <f t="shared" si="653"/>
        <v>403</v>
      </c>
      <c r="B408" s="170" t="s">
        <v>1107</v>
      </c>
      <c r="C408" s="166" t="s">
        <v>1108</v>
      </c>
      <c r="D408" s="166"/>
      <c r="E408" s="166"/>
      <c r="F408" s="408">
        <v>3529840</v>
      </c>
      <c r="G408" s="408">
        <v>5680160</v>
      </c>
      <c r="H408" s="409">
        <f t="shared" si="576"/>
        <v>529753.63399999996</v>
      </c>
      <c r="I408" s="405">
        <f t="shared" si="577"/>
        <v>5678327.7260000007</v>
      </c>
      <c r="J408" s="408">
        <v>213.89</v>
      </c>
      <c r="K408" s="392" t="s">
        <v>1355</v>
      </c>
      <c r="L408" s="171">
        <v>206.78</v>
      </c>
      <c r="M408" s="171">
        <v>83.89</v>
      </c>
      <c r="N408" s="408">
        <v>204.58</v>
      </c>
      <c r="Q408" s="186" t="s">
        <v>1361</v>
      </c>
      <c r="R408" s="381" t="s">
        <v>2906</v>
      </c>
      <c r="S408" s="470" t="s">
        <v>1346</v>
      </c>
      <c r="T408" s="499" t="str">
        <f t="shared" si="578"/>
        <v>-</v>
      </c>
      <c r="U408" s="499" t="str">
        <f t="shared" si="579"/>
        <v>-</v>
      </c>
      <c r="V408" s="499" t="str">
        <f t="shared" si="580"/>
        <v>-</v>
      </c>
      <c r="W408" s="499" t="str">
        <f t="shared" si="658"/>
        <v>-</v>
      </c>
      <c r="X408" s="529" t="str">
        <f t="shared" si="655"/>
        <v>Na</v>
      </c>
      <c r="Y408" s="530" t="str">
        <f t="shared" si="654"/>
        <v>HCO3</v>
      </c>
      <c r="Z408" s="183"/>
      <c r="AA408" s="177" t="s">
        <v>1802</v>
      </c>
      <c r="AB408" s="176">
        <v>1</v>
      </c>
      <c r="AC408" s="170" t="s">
        <v>1050</v>
      </c>
      <c r="AD408" s="170" t="s">
        <v>1803</v>
      </c>
      <c r="AE408" s="61" t="s">
        <v>1454</v>
      </c>
      <c r="AF408" s="392">
        <v>12.2</v>
      </c>
      <c r="AG408" s="408"/>
      <c r="AH408" s="408">
        <v>7.2</v>
      </c>
      <c r="AI408" s="392"/>
      <c r="AJ408" s="408"/>
      <c r="AK408" s="408"/>
      <c r="AL408" s="408"/>
      <c r="AM408" s="392"/>
      <c r="AN408" s="168"/>
      <c r="AO408" s="165"/>
      <c r="AP408" s="171"/>
      <c r="AQ408" s="168"/>
      <c r="AR408" s="168"/>
      <c r="AS408" s="508"/>
      <c r="AT408" s="511"/>
      <c r="AU408" s="189"/>
      <c r="AV408" s="189"/>
      <c r="AW408" s="207"/>
      <c r="AX408" s="189"/>
      <c r="AY408" s="189"/>
      <c r="AZ408" s="469">
        <v>244</v>
      </c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5"/>
      <c r="BM408" s="168"/>
      <c r="BN408" s="167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  <c r="BY408" s="168"/>
      <c r="BZ408" s="168"/>
      <c r="CA408" s="168"/>
      <c r="CB408" s="168"/>
      <c r="CC408" s="168"/>
      <c r="CD408" s="168"/>
      <c r="CE408" s="168"/>
      <c r="CF408" s="165"/>
      <c r="CG408" s="168"/>
      <c r="CH408" s="168"/>
      <c r="CI408" s="168"/>
      <c r="CJ408" s="168"/>
      <c r="CK408" s="168"/>
      <c r="CL408" s="167"/>
      <c r="CM408" s="168"/>
      <c r="CN408" s="180">
        <v>22</v>
      </c>
      <c r="CO408" s="165"/>
      <c r="CP408" s="168"/>
      <c r="CQ408" s="167"/>
      <c r="CR408" s="168"/>
      <c r="CS408" s="168"/>
      <c r="CT408" s="168"/>
      <c r="CU408" s="168"/>
      <c r="CV408" s="168"/>
      <c r="CW408" s="168"/>
      <c r="CX408" s="168"/>
      <c r="CY408" s="168"/>
      <c r="CZ408" s="168"/>
      <c r="DA408" s="167"/>
      <c r="DB408" s="182"/>
      <c r="DC408" s="141" t="s">
        <v>1804</v>
      </c>
      <c r="DD408" s="182"/>
      <c r="DE408" s="182">
        <v>-15.5</v>
      </c>
      <c r="DF408" s="141" t="s">
        <v>1805</v>
      </c>
      <c r="DG408" s="182"/>
      <c r="DH408" s="182"/>
      <c r="DI408" s="180"/>
      <c r="DJ408" s="180"/>
      <c r="DK408" s="180"/>
      <c r="DL408" s="180"/>
      <c r="DM408" s="180"/>
      <c r="DN408" s="180"/>
      <c r="DO408" s="180"/>
      <c r="DP408" s="180"/>
      <c r="DQ408" s="180"/>
      <c r="DR408" s="180"/>
      <c r="DS408" s="181"/>
      <c r="DT408" s="402">
        <f t="shared" si="585"/>
        <v>1</v>
      </c>
      <c r="DU408" s="100">
        <f t="shared" si="586"/>
        <v>0</v>
      </c>
      <c r="DV408" s="100">
        <f t="shared" si="587"/>
        <v>0</v>
      </c>
      <c r="DW408" s="100">
        <f t="shared" si="588"/>
        <v>1</v>
      </c>
      <c r="DX408" s="100">
        <f t="shared" si="589"/>
        <v>0</v>
      </c>
      <c r="DY408" s="229">
        <f t="shared" si="590"/>
        <v>0</v>
      </c>
      <c r="DZ408" s="100">
        <f t="shared" si="591"/>
        <v>1</v>
      </c>
      <c r="EA408" s="400">
        <f t="shared" si="592"/>
        <v>0</v>
      </c>
      <c r="EB408" s="402">
        <f t="shared" si="593"/>
        <v>0</v>
      </c>
      <c r="EC408" s="19">
        <f t="shared" si="594"/>
        <v>0</v>
      </c>
      <c r="ED408" s="19">
        <f t="shared" si="595"/>
        <v>0</v>
      </c>
      <c r="EE408" s="19">
        <f t="shared" si="596"/>
        <v>0</v>
      </c>
      <c r="EF408" s="402">
        <f t="shared" si="597"/>
        <v>1</v>
      </c>
      <c r="EG408" s="400">
        <f t="shared" si="598"/>
        <v>1</v>
      </c>
      <c r="EH408" s="400">
        <f t="shared" si="599"/>
        <v>0</v>
      </c>
      <c r="EI408" s="402">
        <f t="shared" si="600"/>
        <v>0</v>
      </c>
      <c r="EJ408" s="229">
        <f t="shared" si="601"/>
        <v>1</v>
      </c>
      <c r="EK408" s="398" t="str">
        <f t="shared" si="602"/>
        <v/>
      </c>
      <c r="EL408" s="398" t="str">
        <f t="shared" si="603"/>
        <v/>
      </c>
      <c r="EM408" s="398" t="str">
        <f t="shared" si="604"/>
        <v/>
      </c>
      <c r="EN408" s="398" t="str">
        <f t="shared" si="605"/>
        <v/>
      </c>
      <c r="EO408" s="398" t="str">
        <f t="shared" si="606"/>
        <v/>
      </c>
      <c r="EP408" s="398" t="str">
        <f t="shared" si="607"/>
        <v/>
      </c>
      <c r="EQ408" s="398">
        <f t="shared" si="608"/>
        <v>244</v>
      </c>
      <c r="ER408" s="398" t="str">
        <f t="shared" si="609"/>
        <v/>
      </c>
      <c r="ES408" s="398" t="str">
        <f t="shared" si="610"/>
        <v/>
      </c>
      <c r="ET408" s="398" t="str">
        <f t="shared" si="611"/>
        <v/>
      </c>
      <c r="EU408" s="172" t="str">
        <f t="shared" si="612"/>
        <v/>
      </c>
      <c r="EV408" s="57" t="str">
        <f t="shared" si="613"/>
        <v/>
      </c>
      <c r="EW408" s="57" t="str">
        <f t="shared" si="614"/>
        <v/>
      </c>
      <c r="EX408" s="57" t="str">
        <f t="shared" si="615"/>
        <v/>
      </c>
      <c r="EY408" s="57" t="str">
        <f t="shared" si="616"/>
        <v/>
      </c>
      <c r="EZ408" s="57" t="str">
        <f t="shared" si="617"/>
        <v/>
      </c>
      <c r="FA408" s="57" t="str">
        <f t="shared" si="618"/>
        <v/>
      </c>
      <c r="FB408" s="57">
        <f t="shared" si="619"/>
        <v>3.9988790027713543</v>
      </c>
      <c r="FC408" s="57" t="str">
        <f t="shared" si="620"/>
        <v/>
      </c>
      <c r="FD408" s="57" t="str">
        <f t="shared" si="621"/>
        <v/>
      </c>
      <c r="FE408" s="57" t="str">
        <f t="shared" si="622"/>
        <v/>
      </c>
      <c r="FF408" s="56" t="str">
        <f t="shared" si="623"/>
        <v/>
      </c>
      <c r="FG408" s="59" t="str">
        <f t="shared" si="624"/>
        <v/>
      </c>
      <c r="FH408" s="59" t="str">
        <f t="shared" si="625"/>
        <v/>
      </c>
      <c r="FI408" s="59" t="str">
        <f t="shared" si="626"/>
        <v/>
      </c>
      <c r="FJ408" s="59" t="str">
        <f t="shared" si="627"/>
        <v/>
      </c>
      <c r="FK408" s="59" t="str">
        <f t="shared" si="628"/>
        <v/>
      </c>
      <c r="FL408" s="59" t="str">
        <f t="shared" si="629"/>
        <v/>
      </c>
      <c r="FM408" s="59">
        <f t="shared" si="630"/>
        <v>100</v>
      </c>
      <c r="FN408" s="59" t="str">
        <f t="shared" si="631"/>
        <v/>
      </c>
      <c r="FO408" s="59" t="str">
        <f t="shared" si="632"/>
        <v/>
      </c>
      <c r="FP408" s="59" t="str">
        <f t="shared" si="633"/>
        <v/>
      </c>
      <c r="FQ408" s="66" t="str">
        <f t="shared" si="634"/>
        <v/>
      </c>
      <c r="FR408" s="331">
        <f t="shared" si="659"/>
        <v>-100</v>
      </c>
      <c r="FS408" s="331">
        <f t="shared" si="635"/>
        <v>0</v>
      </c>
      <c r="FT408" s="400">
        <f t="shared" si="636"/>
        <v>1</v>
      </c>
      <c r="FU408" s="400">
        <f t="shared" si="637"/>
        <v>0</v>
      </c>
      <c r="FV408" s="400">
        <f t="shared" si="638"/>
        <v>0</v>
      </c>
      <c r="FW408" s="402">
        <f t="shared" si="639"/>
        <v>0</v>
      </c>
      <c r="FX408" s="222">
        <f t="shared" si="640"/>
        <v>0</v>
      </c>
      <c r="FY408" s="222">
        <f t="shared" si="641"/>
        <v>0</v>
      </c>
      <c r="FZ408" s="222">
        <f t="shared" si="642"/>
        <v>0</v>
      </c>
      <c r="GA408" s="221">
        <f t="shared" si="643"/>
        <v>0</v>
      </c>
      <c r="GB408" s="222">
        <f t="shared" si="644"/>
        <v>100</v>
      </c>
      <c r="GC408" s="222">
        <f t="shared" si="645"/>
        <v>0</v>
      </c>
      <c r="GD408" s="222">
        <f t="shared" si="646"/>
        <v>0</v>
      </c>
      <c r="GE408" s="222">
        <f t="shared" si="647"/>
        <v>0</v>
      </c>
      <c r="GF408" s="222">
        <f t="shared" si="648"/>
        <v>0</v>
      </c>
      <c r="GG408" s="398">
        <f t="shared" si="649"/>
        <v>0</v>
      </c>
      <c r="GH408" s="399">
        <f t="shared" si="650"/>
        <v>0</v>
      </c>
      <c r="GI408" s="398" t="str">
        <f t="shared" si="651"/>
        <v>Na</v>
      </c>
      <c r="GJ408" s="398" t="str">
        <f t="shared" si="652"/>
        <v>HCO3</v>
      </c>
    </row>
    <row r="409" spans="1:192" s="69" customFormat="1">
      <c r="A409" s="402">
        <f t="shared" si="653"/>
        <v>404</v>
      </c>
      <c r="B409" s="170" t="s">
        <v>1107</v>
      </c>
      <c r="C409" s="166" t="s">
        <v>1108</v>
      </c>
      <c r="D409" s="166"/>
      <c r="E409" s="166"/>
      <c r="F409" s="408">
        <v>3529840</v>
      </c>
      <c r="G409" s="408">
        <v>5680160</v>
      </c>
      <c r="H409" s="409">
        <f t="shared" si="576"/>
        <v>529753.63399999996</v>
      </c>
      <c r="I409" s="405">
        <f t="shared" si="577"/>
        <v>5678327.7260000007</v>
      </c>
      <c r="J409" s="408">
        <v>213.89</v>
      </c>
      <c r="K409" s="392" t="s">
        <v>1355</v>
      </c>
      <c r="L409" s="171">
        <v>206.78</v>
      </c>
      <c r="M409" s="171">
        <v>83.89</v>
      </c>
      <c r="N409" s="408">
        <v>204.58</v>
      </c>
      <c r="Q409" s="186" t="s">
        <v>1361</v>
      </c>
      <c r="R409" s="381" t="s">
        <v>2906</v>
      </c>
      <c r="S409" s="470" t="s">
        <v>1346</v>
      </c>
      <c r="T409" s="499" t="str">
        <f t="shared" si="578"/>
        <v>-</v>
      </c>
      <c r="U409" s="499" t="str">
        <f t="shared" si="579"/>
        <v>-</v>
      </c>
      <c r="V409" s="499" t="str">
        <f t="shared" si="580"/>
        <v>-</v>
      </c>
      <c r="W409" s="499" t="str">
        <f t="shared" si="658"/>
        <v>-</v>
      </c>
      <c r="X409" s="529" t="str">
        <f t="shared" si="655"/>
        <v>Na</v>
      </c>
      <c r="Y409" s="530" t="str">
        <f t="shared" si="654"/>
        <v>HCO3</v>
      </c>
      <c r="Z409" s="183"/>
      <c r="AA409" s="177" t="s">
        <v>1806</v>
      </c>
      <c r="AB409" s="176">
        <v>2</v>
      </c>
      <c r="AC409" s="170" t="s">
        <v>1050</v>
      </c>
      <c r="AD409" s="170" t="s">
        <v>1803</v>
      </c>
      <c r="AE409" s="61" t="s">
        <v>1454</v>
      </c>
      <c r="AF409" s="392">
        <v>12.9</v>
      </c>
      <c r="AG409" s="408"/>
      <c r="AH409" s="408">
        <v>7.2</v>
      </c>
      <c r="AI409" s="392"/>
      <c r="AJ409" s="408"/>
      <c r="AK409" s="408"/>
      <c r="AL409" s="408"/>
      <c r="AM409" s="392"/>
      <c r="AN409" s="168"/>
      <c r="AO409" s="165"/>
      <c r="AP409" s="171"/>
      <c r="AQ409" s="168"/>
      <c r="AR409" s="168"/>
      <c r="AS409" s="508"/>
      <c r="AT409" s="511"/>
      <c r="AU409" s="189"/>
      <c r="AV409" s="189"/>
      <c r="AW409" s="207"/>
      <c r="AX409" s="189"/>
      <c r="AY409" s="189"/>
      <c r="AZ409" s="469">
        <v>305</v>
      </c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5"/>
      <c r="BM409" s="168"/>
      <c r="BN409" s="167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  <c r="CA409" s="168"/>
      <c r="CB409" s="168"/>
      <c r="CC409" s="168"/>
      <c r="CD409" s="168"/>
      <c r="CE409" s="168"/>
      <c r="CF409" s="165"/>
      <c r="CG409" s="168"/>
      <c r="CH409" s="168"/>
      <c r="CI409" s="168"/>
      <c r="CJ409" s="168"/>
      <c r="CK409" s="168"/>
      <c r="CL409" s="167"/>
      <c r="CM409" s="168"/>
      <c r="CN409" s="180">
        <v>65</v>
      </c>
      <c r="CO409" s="165"/>
      <c r="CP409" s="168"/>
      <c r="CQ409" s="167"/>
      <c r="CR409" s="168"/>
      <c r="CS409" s="168"/>
      <c r="CT409" s="168"/>
      <c r="CU409" s="168"/>
      <c r="CV409" s="168"/>
      <c r="CW409" s="168"/>
      <c r="CX409" s="168"/>
      <c r="CY409" s="168"/>
      <c r="CZ409" s="168"/>
      <c r="DA409" s="167"/>
      <c r="DB409" s="182"/>
      <c r="DC409" s="141" t="s">
        <v>1807</v>
      </c>
      <c r="DD409" s="182"/>
      <c r="DE409" s="182">
        <v>-15.3</v>
      </c>
      <c r="DF409" s="141" t="s">
        <v>1808</v>
      </c>
      <c r="DG409" s="475">
        <v>-8.6</v>
      </c>
      <c r="DH409" s="182"/>
      <c r="DI409" s="180"/>
      <c r="DJ409" s="180"/>
      <c r="DK409" s="180"/>
      <c r="DL409" s="180"/>
      <c r="DM409" s="180"/>
      <c r="DN409" s="180"/>
      <c r="DO409" s="180"/>
      <c r="DP409" s="180"/>
      <c r="DQ409" s="180"/>
      <c r="DR409" s="180"/>
      <c r="DS409" s="181"/>
      <c r="DT409" s="402">
        <f t="shared" si="585"/>
        <v>0</v>
      </c>
      <c r="DU409" s="100">
        <f t="shared" si="586"/>
        <v>0</v>
      </c>
      <c r="DV409" s="100">
        <f t="shared" si="587"/>
        <v>0</v>
      </c>
      <c r="DW409" s="100">
        <f t="shared" si="588"/>
        <v>1</v>
      </c>
      <c r="DX409" s="100">
        <f t="shared" si="589"/>
        <v>0</v>
      </c>
      <c r="DY409" s="229">
        <f t="shared" si="590"/>
        <v>0</v>
      </c>
      <c r="DZ409" s="100">
        <f t="shared" si="591"/>
        <v>1</v>
      </c>
      <c r="EA409" s="400">
        <f t="shared" si="592"/>
        <v>0</v>
      </c>
      <c r="EB409" s="402">
        <f t="shared" si="593"/>
        <v>0</v>
      </c>
      <c r="EC409" s="19">
        <f t="shared" si="594"/>
        <v>0</v>
      </c>
      <c r="ED409" s="19">
        <f t="shared" si="595"/>
        <v>0</v>
      </c>
      <c r="EE409" s="19">
        <f t="shared" si="596"/>
        <v>0</v>
      </c>
      <c r="EF409" s="402">
        <f t="shared" si="597"/>
        <v>1</v>
      </c>
      <c r="EG409" s="400">
        <f t="shared" si="598"/>
        <v>1</v>
      </c>
      <c r="EH409" s="400">
        <f t="shared" si="599"/>
        <v>0</v>
      </c>
      <c r="EI409" s="402">
        <f t="shared" si="600"/>
        <v>0</v>
      </c>
      <c r="EJ409" s="229">
        <f t="shared" si="601"/>
        <v>1</v>
      </c>
      <c r="EK409" s="398" t="str">
        <f t="shared" si="602"/>
        <v/>
      </c>
      <c r="EL409" s="398" t="str">
        <f t="shared" si="603"/>
        <v/>
      </c>
      <c r="EM409" s="398" t="str">
        <f t="shared" si="604"/>
        <v/>
      </c>
      <c r="EN409" s="398" t="str">
        <f t="shared" si="605"/>
        <v/>
      </c>
      <c r="EO409" s="398" t="str">
        <f t="shared" si="606"/>
        <v/>
      </c>
      <c r="EP409" s="398" t="str">
        <f t="shared" si="607"/>
        <v/>
      </c>
      <c r="EQ409" s="398">
        <f t="shared" si="608"/>
        <v>305</v>
      </c>
      <c r="ER409" s="398" t="str">
        <f t="shared" si="609"/>
        <v/>
      </c>
      <c r="ES409" s="398" t="str">
        <f t="shared" si="610"/>
        <v/>
      </c>
      <c r="ET409" s="398" t="str">
        <f t="shared" si="611"/>
        <v/>
      </c>
      <c r="EU409" s="172" t="str">
        <f t="shared" si="612"/>
        <v/>
      </c>
      <c r="EV409" s="57" t="str">
        <f t="shared" si="613"/>
        <v/>
      </c>
      <c r="EW409" s="57" t="str">
        <f t="shared" si="614"/>
        <v/>
      </c>
      <c r="EX409" s="57" t="str">
        <f t="shared" si="615"/>
        <v/>
      </c>
      <c r="EY409" s="57" t="str">
        <f t="shared" si="616"/>
        <v/>
      </c>
      <c r="EZ409" s="57" t="str">
        <f t="shared" si="617"/>
        <v/>
      </c>
      <c r="FA409" s="57" t="str">
        <f t="shared" si="618"/>
        <v/>
      </c>
      <c r="FB409" s="57">
        <f t="shared" si="619"/>
        <v>4.9985987534641927</v>
      </c>
      <c r="FC409" s="57" t="str">
        <f t="shared" si="620"/>
        <v/>
      </c>
      <c r="FD409" s="57" t="str">
        <f t="shared" si="621"/>
        <v/>
      </c>
      <c r="FE409" s="57" t="str">
        <f t="shared" si="622"/>
        <v/>
      </c>
      <c r="FF409" s="56" t="str">
        <f t="shared" si="623"/>
        <v/>
      </c>
      <c r="FG409" s="59" t="str">
        <f t="shared" si="624"/>
        <v/>
      </c>
      <c r="FH409" s="59" t="str">
        <f t="shared" si="625"/>
        <v/>
      </c>
      <c r="FI409" s="59" t="str">
        <f t="shared" si="626"/>
        <v/>
      </c>
      <c r="FJ409" s="59" t="str">
        <f t="shared" si="627"/>
        <v/>
      </c>
      <c r="FK409" s="59" t="str">
        <f t="shared" si="628"/>
        <v/>
      </c>
      <c r="FL409" s="59" t="str">
        <f t="shared" si="629"/>
        <v/>
      </c>
      <c r="FM409" s="59">
        <f t="shared" si="630"/>
        <v>100</v>
      </c>
      <c r="FN409" s="59" t="str">
        <f t="shared" si="631"/>
        <v/>
      </c>
      <c r="FO409" s="59" t="str">
        <f t="shared" si="632"/>
        <v/>
      </c>
      <c r="FP409" s="59" t="str">
        <f t="shared" si="633"/>
        <v/>
      </c>
      <c r="FQ409" s="66" t="str">
        <f t="shared" si="634"/>
        <v/>
      </c>
      <c r="FR409" s="331">
        <f t="shared" si="659"/>
        <v>-100</v>
      </c>
      <c r="FS409" s="331">
        <f t="shared" si="635"/>
        <v>0</v>
      </c>
      <c r="FT409" s="400">
        <f t="shared" si="636"/>
        <v>1</v>
      </c>
      <c r="FU409" s="400">
        <f t="shared" si="637"/>
        <v>0</v>
      </c>
      <c r="FV409" s="400">
        <f t="shared" si="638"/>
        <v>0</v>
      </c>
      <c r="FW409" s="402">
        <f t="shared" si="639"/>
        <v>0</v>
      </c>
      <c r="FX409" s="222">
        <f t="shared" si="640"/>
        <v>0</v>
      </c>
      <c r="FY409" s="222">
        <f t="shared" si="641"/>
        <v>0</v>
      </c>
      <c r="FZ409" s="222">
        <f t="shared" si="642"/>
        <v>0</v>
      </c>
      <c r="GA409" s="221">
        <f t="shared" si="643"/>
        <v>0</v>
      </c>
      <c r="GB409" s="222">
        <f t="shared" si="644"/>
        <v>100</v>
      </c>
      <c r="GC409" s="222">
        <f t="shared" si="645"/>
        <v>0</v>
      </c>
      <c r="GD409" s="222">
        <f t="shared" si="646"/>
        <v>0</v>
      </c>
      <c r="GE409" s="222">
        <f t="shared" si="647"/>
        <v>0</v>
      </c>
      <c r="GF409" s="222">
        <f t="shared" si="648"/>
        <v>0</v>
      </c>
      <c r="GG409" s="398">
        <f t="shared" si="649"/>
        <v>0</v>
      </c>
      <c r="GH409" s="399">
        <f t="shared" si="650"/>
        <v>0</v>
      </c>
      <c r="GI409" s="398" t="str">
        <f t="shared" si="651"/>
        <v>Na</v>
      </c>
      <c r="GJ409" s="398" t="str">
        <f t="shared" si="652"/>
        <v>HCO3</v>
      </c>
    </row>
    <row r="410" spans="1:192" s="69" customFormat="1">
      <c r="A410" s="402">
        <f t="shared" si="653"/>
        <v>405</v>
      </c>
      <c r="B410" s="170" t="s">
        <v>1107</v>
      </c>
      <c r="C410" s="166" t="s">
        <v>1108</v>
      </c>
      <c r="D410" s="166"/>
      <c r="E410" s="166"/>
      <c r="F410" s="408">
        <v>3529840</v>
      </c>
      <c r="G410" s="408">
        <v>5680160</v>
      </c>
      <c r="H410" s="409">
        <f t="shared" si="576"/>
        <v>529753.63399999996</v>
      </c>
      <c r="I410" s="405">
        <f t="shared" si="577"/>
        <v>5678327.7260000007</v>
      </c>
      <c r="J410" s="408">
        <v>213.89</v>
      </c>
      <c r="K410" s="392" t="s">
        <v>1355</v>
      </c>
      <c r="L410" s="171">
        <v>206.78</v>
      </c>
      <c r="M410" s="171">
        <v>83.89</v>
      </c>
      <c r="N410" s="408">
        <v>204.58</v>
      </c>
      <c r="Q410" s="186" t="s">
        <v>1361</v>
      </c>
      <c r="R410" s="381" t="s">
        <v>2906</v>
      </c>
      <c r="S410" s="470" t="s">
        <v>1346</v>
      </c>
      <c r="T410" s="499" t="str">
        <f t="shared" si="578"/>
        <v>-</v>
      </c>
      <c r="U410" s="499" t="str">
        <f t="shared" si="579"/>
        <v>-</v>
      </c>
      <c r="V410" s="499" t="str">
        <f t="shared" si="580"/>
        <v>-</v>
      </c>
      <c r="W410" s="499" t="str">
        <f t="shared" si="658"/>
        <v>-</v>
      </c>
      <c r="X410" s="529" t="str">
        <f t="shared" si="655"/>
        <v>Ca-Mg</v>
      </c>
      <c r="Y410" s="530" t="str">
        <f t="shared" si="654"/>
        <v>HCO3-Cl</v>
      </c>
      <c r="Z410" s="183"/>
      <c r="AA410" s="193">
        <v>33688</v>
      </c>
      <c r="AB410" s="176">
        <v>3</v>
      </c>
      <c r="AC410" s="170" t="s">
        <v>1050</v>
      </c>
      <c r="AD410" s="170" t="s">
        <v>1809</v>
      </c>
      <c r="AE410" s="61" t="s">
        <v>1810</v>
      </c>
      <c r="AF410" s="392">
        <v>11.7</v>
      </c>
      <c r="AG410" s="408">
        <v>1017</v>
      </c>
      <c r="AH410" s="408">
        <v>6.85</v>
      </c>
      <c r="AI410" s="392"/>
      <c r="AJ410" s="408"/>
      <c r="AK410" s="408"/>
      <c r="AL410" s="408"/>
      <c r="AM410" s="392"/>
      <c r="AN410" s="168"/>
      <c r="AO410" s="165"/>
      <c r="AP410" s="171"/>
      <c r="AQ410" s="168"/>
      <c r="AR410" s="168"/>
      <c r="AS410" s="507">
        <f>SUM(AU410:BN410)+SUM(BO410:CL410)/1000</f>
        <v>721.76599999999996</v>
      </c>
      <c r="AT410" s="509">
        <f>FR410</f>
        <v>-0.19257701707114391</v>
      </c>
      <c r="AU410" s="168">
        <v>32.6</v>
      </c>
      <c r="AV410" s="168">
        <v>36.299999999999997</v>
      </c>
      <c r="AW410" s="165">
        <v>122.7</v>
      </c>
      <c r="AX410" s="168">
        <v>156.9</v>
      </c>
      <c r="AY410" s="165">
        <v>48.1</v>
      </c>
      <c r="AZ410" s="451">
        <v>320</v>
      </c>
      <c r="BA410" s="168"/>
      <c r="BB410" s="165">
        <v>3.7</v>
      </c>
      <c r="BC410" s="168"/>
      <c r="BD410" s="168">
        <v>0</v>
      </c>
      <c r="BE410" s="165">
        <v>0.12</v>
      </c>
      <c r="BF410" s="165">
        <v>0.43</v>
      </c>
      <c r="BG410" s="168"/>
      <c r="BH410" s="168"/>
      <c r="BI410" s="168"/>
      <c r="BJ410" s="168">
        <v>0.9</v>
      </c>
      <c r="BK410" s="168">
        <v>0</v>
      </c>
      <c r="BL410" s="165"/>
      <c r="BM410" s="168"/>
      <c r="BN410" s="167">
        <v>0</v>
      </c>
      <c r="BO410" s="168"/>
      <c r="BP410" s="168">
        <v>16</v>
      </c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  <c r="CA410" s="168"/>
      <c r="CB410" s="168"/>
      <c r="CC410" s="168"/>
      <c r="CD410" s="168"/>
      <c r="CE410" s="168"/>
      <c r="CF410" s="165"/>
      <c r="CG410" s="168"/>
      <c r="CH410" s="168"/>
      <c r="CI410" s="168"/>
      <c r="CJ410" s="168"/>
      <c r="CK410" s="168"/>
      <c r="CL410" s="167"/>
      <c r="CM410" s="168">
        <v>2.5</v>
      </c>
      <c r="CN410" s="180">
        <v>47.1</v>
      </c>
      <c r="CO410" s="165"/>
      <c r="CP410" s="168"/>
      <c r="CQ410" s="167"/>
      <c r="CR410" s="168"/>
      <c r="CS410" s="168"/>
      <c r="CT410" s="168"/>
      <c r="CU410" s="168"/>
      <c r="CV410" s="168"/>
      <c r="CW410" s="168"/>
      <c r="CX410" s="168"/>
      <c r="CY410" s="168"/>
      <c r="CZ410" s="168"/>
      <c r="DA410" s="167"/>
      <c r="DB410" s="182"/>
      <c r="DC410" s="141" t="s">
        <v>1811</v>
      </c>
      <c r="DD410" s="182"/>
      <c r="DE410" s="182">
        <v>-14.5</v>
      </c>
      <c r="DF410" s="141" t="s">
        <v>1812</v>
      </c>
      <c r="DG410" s="182">
        <v>-8.59</v>
      </c>
      <c r="DH410" s="182"/>
      <c r="DI410" s="180"/>
      <c r="DJ410" s="180"/>
      <c r="DK410" s="180"/>
      <c r="DL410" s="180"/>
      <c r="DM410" s="180"/>
      <c r="DN410" s="180"/>
      <c r="DO410" s="180"/>
      <c r="DP410" s="180"/>
      <c r="DQ410" s="180"/>
      <c r="DR410" s="180"/>
      <c r="DS410" s="181"/>
      <c r="DT410" s="402">
        <f t="shared" si="585"/>
        <v>0</v>
      </c>
      <c r="DU410" s="100">
        <f t="shared" si="586"/>
        <v>0</v>
      </c>
      <c r="DV410" s="100">
        <f t="shared" si="587"/>
        <v>0</v>
      </c>
      <c r="DW410" s="100">
        <f t="shared" si="588"/>
        <v>1</v>
      </c>
      <c r="DX410" s="100">
        <f t="shared" si="589"/>
        <v>0</v>
      </c>
      <c r="DY410" s="229">
        <f t="shared" si="590"/>
        <v>0</v>
      </c>
      <c r="DZ410" s="100">
        <f t="shared" si="591"/>
        <v>1</v>
      </c>
      <c r="EA410" s="400">
        <f t="shared" si="592"/>
        <v>0</v>
      </c>
      <c r="EB410" s="402">
        <f t="shared" si="593"/>
        <v>0</v>
      </c>
      <c r="EC410" s="19">
        <f t="shared" si="594"/>
        <v>1</v>
      </c>
      <c r="ED410" s="19">
        <f t="shared" si="595"/>
        <v>0</v>
      </c>
      <c r="EE410" s="19">
        <f t="shared" si="596"/>
        <v>0</v>
      </c>
      <c r="EF410" s="402">
        <f t="shared" si="597"/>
        <v>0</v>
      </c>
      <c r="EG410" s="400">
        <f t="shared" si="598"/>
        <v>1</v>
      </c>
      <c r="EH410" s="400">
        <f t="shared" si="599"/>
        <v>0</v>
      </c>
      <c r="EI410" s="402">
        <f t="shared" si="600"/>
        <v>0</v>
      </c>
      <c r="EJ410" s="229">
        <f t="shared" si="601"/>
        <v>1</v>
      </c>
      <c r="EK410" s="398">
        <f t="shared" si="602"/>
        <v>32.6</v>
      </c>
      <c r="EL410" s="398">
        <f t="shared" si="603"/>
        <v>3.7</v>
      </c>
      <c r="EM410" s="398">
        <f t="shared" si="604"/>
        <v>36.299999999999997</v>
      </c>
      <c r="EN410" s="398">
        <f t="shared" si="605"/>
        <v>122.7</v>
      </c>
      <c r="EO410" s="398">
        <f t="shared" si="606"/>
        <v>0.43</v>
      </c>
      <c r="EP410" s="398">
        <f t="shared" si="607"/>
        <v>0.12</v>
      </c>
      <c r="EQ410" s="398">
        <f t="shared" si="608"/>
        <v>320</v>
      </c>
      <c r="ER410" s="398" t="str">
        <f t="shared" si="609"/>
        <v/>
      </c>
      <c r="ES410" s="398">
        <f t="shared" si="610"/>
        <v>0.9</v>
      </c>
      <c r="ET410" s="398">
        <f t="shared" si="611"/>
        <v>48.1</v>
      </c>
      <c r="EU410" s="172">
        <f t="shared" si="612"/>
        <v>156.9</v>
      </c>
      <c r="EV410" s="57">
        <f t="shared" si="613"/>
        <v>1.4180201654646845</v>
      </c>
      <c r="EW410" s="57">
        <f t="shared" si="614"/>
        <v>9.4629156010230184E-2</v>
      </c>
      <c r="EX410" s="57">
        <f t="shared" si="615"/>
        <v>2.9870397037646574</v>
      </c>
      <c r="EY410" s="57">
        <f t="shared" si="616"/>
        <v>6.1230600329357747</v>
      </c>
      <c r="EZ410" s="57">
        <f t="shared" si="617"/>
        <v>1.5680554289360923E-2</v>
      </c>
      <c r="FA410" s="57">
        <f t="shared" si="618"/>
        <v>6.4464141821112004E-3</v>
      </c>
      <c r="FB410" s="57">
        <f t="shared" si="619"/>
        <v>5.2444314790443993</v>
      </c>
      <c r="FC410" s="57" t="str">
        <f t="shared" si="620"/>
        <v/>
      </c>
      <c r="FD410" s="57">
        <f t="shared" si="621"/>
        <v>1.4514981880464286E-2</v>
      </c>
      <c r="FE410" s="57">
        <f t="shared" si="622"/>
        <v>1.0014303173139183</v>
      </c>
      <c r="FF410" s="56">
        <f t="shared" si="623"/>
        <v>4.425577525174174</v>
      </c>
      <c r="FG410" s="59">
        <f t="shared" si="624"/>
        <v>13.321152467299957</v>
      </c>
      <c r="FH410" s="59">
        <f t="shared" si="625"/>
        <v>0.888964378479838</v>
      </c>
      <c r="FI410" s="59">
        <f t="shared" si="626"/>
        <v>28.060821904241447</v>
      </c>
      <c r="FJ410" s="59">
        <f t="shared" si="627"/>
        <v>57.521196278925238</v>
      </c>
      <c r="FK410" s="59">
        <f t="shared" si="628"/>
        <v>0.14730612409302396</v>
      </c>
      <c r="FL410" s="59">
        <f t="shared" si="629"/>
        <v>6.0558846960492484E-2</v>
      </c>
      <c r="FM410" s="59">
        <f t="shared" si="630"/>
        <v>49.077801852188301</v>
      </c>
      <c r="FN410" s="59" t="str">
        <f t="shared" si="631"/>
        <v/>
      </c>
      <c r="FO410" s="59">
        <f t="shared" si="632"/>
        <v>0.13583234092465088</v>
      </c>
      <c r="FP410" s="59">
        <f t="shared" si="633"/>
        <v>9.3714635949179979</v>
      </c>
      <c r="FQ410" s="66">
        <f t="shared" si="634"/>
        <v>41.41490221196905</v>
      </c>
      <c r="FR410" s="331">
        <f t="shared" si="659"/>
        <v>-0.19257701707114391</v>
      </c>
      <c r="FS410" s="331">
        <f t="shared" si="635"/>
        <v>0.19257701707114391</v>
      </c>
      <c r="FT410" s="400">
        <f t="shared" si="636"/>
        <v>0</v>
      </c>
      <c r="FU410" s="400">
        <f t="shared" si="637"/>
        <v>1</v>
      </c>
      <c r="FV410" s="400">
        <f t="shared" si="638"/>
        <v>0</v>
      </c>
      <c r="FW410" s="402">
        <f t="shared" si="639"/>
        <v>0</v>
      </c>
      <c r="FX410" s="222">
        <f t="shared" si="640"/>
        <v>0</v>
      </c>
      <c r="FY410" s="222">
        <f t="shared" si="641"/>
        <v>57.521196278925238</v>
      </c>
      <c r="FZ410" s="222">
        <f t="shared" si="642"/>
        <v>28.060821904241447</v>
      </c>
      <c r="GA410" s="221">
        <f t="shared" si="643"/>
        <v>41.41490221196905</v>
      </c>
      <c r="GB410" s="222">
        <f t="shared" si="644"/>
        <v>49.077801852188301</v>
      </c>
      <c r="GC410" s="222">
        <f t="shared" si="645"/>
        <v>0</v>
      </c>
      <c r="GD410" s="222">
        <f t="shared" si="646"/>
        <v>0</v>
      </c>
      <c r="GE410" s="222">
        <f t="shared" si="647"/>
        <v>0</v>
      </c>
      <c r="GF410" s="222">
        <f t="shared" si="648"/>
        <v>0</v>
      </c>
      <c r="GG410" s="398">
        <f t="shared" si="649"/>
        <v>0</v>
      </c>
      <c r="GH410" s="399">
        <f t="shared" si="650"/>
        <v>0</v>
      </c>
      <c r="GI410" s="398" t="str">
        <f t="shared" si="651"/>
        <v>Ca-Mg</v>
      </c>
      <c r="GJ410" s="398" t="str">
        <f t="shared" si="652"/>
        <v>HCO3-Cl</v>
      </c>
    </row>
    <row r="411" spans="1:192" s="69" customFormat="1">
      <c r="A411" s="402">
        <f t="shared" si="653"/>
        <v>406</v>
      </c>
      <c r="B411" s="170" t="s">
        <v>1107</v>
      </c>
      <c r="C411" s="166" t="s">
        <v>1109</v>
      </c>
      <c r="D411" s="166"/>
      <c r="E411" s="166"/>
      <c r="F411" s="408">
        <v>3530150</v>
      </c>
      <c r="G411" s="408">
        <v>5680010</v>
      </c>
      <c r="H411" s="409">
        <f t="shared" si="576"/>
        <v>530063.51</v>
      </c>
      <c r="I411" s="405">
        <f t="shared" si="577"/>
        <v>5678177.7860000003</v>
      </c>
      <c r="J411" s="408">
        <v>219.32</v>
      </c>
      <c r="K411" s="392" t="s">
        <v>1355</v>
      </c>
      <c r="L411" s="171">
        <v>200.19</v>
      </c>
      <c r="M411" s="171">
        <v>85.69</v>
      </c>
      <c r="N411" s="408">
        <v>196.5</v>
      </c>
      <c r="Q411" s="186" t="s">
        <v>1361</v>
      </c>
      <c r="R411" s="381" t="s">
        <v>2906</v>
      </c>
      <c r="S411" s="470" t="s">
        <v>1346</v>
      </c>
      <c r="T411" s="499" t="str">
        <f t="shared" si="578"/>
        <v>-</v>
      </c>
      <c r="U411" s="499" t="str">
        <f t="shared" si="579"/>
        <v>-</v>
      </c>
      <c r="V411" s="499" t="str">
        <f t="shared" si="580"/>
        <v>-</v>
      </c>
      <c r="W411" s="499" t="str">
        <f t="shared" si="658"/>
        <v>-</v>
      </c>
      <c r="X411" s="529" t="str">
        <f t="shared" si="655"/>
        <v>Na</v>
      </c>
      <c r="Y411" s="530" t="str">
        <f t="shared" si="654"/>
        <v>HCO3</v>
      </c>
      <c r="Z411" s="183"/>
      <c r="AA411" s="177" t="s">
        <v>1806</v>
      </c>
      <c r="AB411" s="176">
        <v>1</v>
      </c>
      <c r="AC411" s="170" t="s">
        <v>1050</v>
      </c>
      <c r="AD411" s="170" t="s">
        <v>1803</v>
      </c>
      <c r="AE411" s="61" t="s">
        <v>1454</v>
      </c>
      <c r="AF411" s="392">
        <v>12.4</v>
      </c>
      <c r="AG411" s="408"/>
      <c r="AH411" s="408">
        <v>7.2</v>
      </c>
      <c r="AI411" s="392"/>
      <c r="AJ411" s="408"/>
      <c r="AK411" s="408"/>
      <c r="AL411" s="408"/>
      <c r="AM411" s="392"/>
      <c r="AN411" s="168"/>
      <c r="AO411" s="165"/>
      <c r="AP411" s="171"/>
      <c r="AQ411" s="168"/>
      <c r="AR411" s="168"/>
      <c r="AS411" s="508"/>
      <c r="AT411" s="511"/>
      <c r="AU411" s="189"/>
      <c r="AV411" s="189"/>
      <c r="AW411" s="207"/>
      <c r="AX411" s="189"/>
      <c r="AY411" s="189"/>
      <c r="AZ411" s="469">
        <v>268</v>
      </c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5"/>
      <c r="BM411" s="168"/>
      <c r="BN411" s="167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  <c r="BY411" s="168"/>
      <c r="BZ411" s="168"/>
      <c r="CA411" s="168"/>
      <c r="CB411" s="168"/>
      <c r="CC411" s="168"/>
      <c r="CD411" s="168"/>
      <c r="CE411" s="168"/>
      <c r="CF411" s="165"/>
      <c r="CG411" s="168"/>
      <c r="CH411" s="168"/>
      <c r="CI411" s="168"/>
      <c r="CJ411" s="168"/>
      <c r="CK411" s="168"/>
      <c r="CL411" s="167"/>
      <c r="CM411" s="168"/>
      <c r="CN411" s="180">
        <v>37</v>
      </c>
      <c r="CO411" s="165"/>
      <c r="CP411" s="168"/>
      <c r="CQ411" s="167"/>
      <c r="CR411" s="168"/>
      <c r="CS411" s="168"/>
      <c r="CT411" s="168"/>
      <c r="CU411" s="168"/>
      <c r="CV411" s="168"/>
      <c r="CW411" s="168"/>
      <c r="CX411" s="168"/>
      <c r="CY411" s="168"/>
      <c r="CZ411" s="168"/>
      <c r="DA411" s="167"/>
      <c r="DB411" s="182"/>
      <c r="DC411" s="141" t="s">
        <v>1813</v>
      </c>
      <c r="DD411" s="182"/>
      <c r="DE411" s="182">
        <v>-15.6</v>
      </c>
      <c r="DF411" s="141" t="s">
        <v>1814</v>
      </c>
      <c r="DG411" s="475">
        <v>-8.6</v>
      </c>
      <c r="DH411" s="182"/>
      <c r="DI411" s="180"/>
      <c r="DJ411" s="180"/>
      <c r="DK411" s="180"/>
      <c r="DL411" s="180"/>
      <c r="DM411" s="180"/>
      <c r="DN411" s="180"/>
      <c r="DO411" s="180"/>
      <c r="DP411" s="180"/>
      <c r="DQ411" s="180"/>
      <c r="DR411" s="180"/>
      <c r="DS411" s="181"/>
      <c r="DT411" s="402">
        <f t="shared" si="585"/>
        <v>1</v>
      </c>
      <c r="DU411" s="100">
        <f t="shared" si="586"/>
        <v>0</v>
      </c>
      <c r="DV411" s="100">
        <f t="shared" si="587"/>
        <v>0</v>
      </c>
      <c r="DW411" s="100">
        <f t="shared" si="588"/>
        <v>1</v>
      </c>
      <c r="DX411" s="100">
        <f t="shared" si="589"/>
        <v>0</v>
      </c>
      <c r="DY411" s="229">
        <f t="shared" si="590"/>
        <v>0</v>
      </c>
      <c r="DZ411" s="100">
        <f t="shared" si="591"/>
        <v>1</v>
      </c>
      <c r="EA411" s="400">
        <f t="shared" si="592"/>
        <v>0</v>
      </c>
      <c r="EB411" s="402">
        <f t="shared" si="593"/>
        <v>0</v>
      </c>
      <c r="EC411" s="19">
        <f t="shared" si="594"/>
        <v>0</v>
      </c>
      <c r="ED411" s="19">
        <f t="shared" si="595"/>
        <v>0</v>
      </c>
      <c r="EE411" s="19">
        <f t="shared" si="596"/>
        <v>0</v>
      </c>
      <c r="EF411" s="402">
        <f t="shared" si="597"/>
        <v>1</v>
      </c>
      <c r="EG411" s="400">
        <f t="shared" si="598"/>
        <v>1</v>
      </c>
      <c r="EH411" s="400">
        <f t="shared" si="599"/>
        <v>0</v>
      </c>
      <c r="EI411" s="402">
        <f t="shared" si="600"/>
        <v>0</v>
      </c>
      <c r="EJ411" s="229">
        <f t="shared" si="601"/>
        <v>1</v>
      </c>
      <c r="EK411" s="398" t="str">
        <f t="shared" si="602"/>
        <v/>
      </c>
      <c r="EL411" s="398" t="str">
        <f t="shared" si="603"/>
        <v/>
      </c>
      <c r="EM411" s="398" t="str">
        <f t="shared" si="604"/>
        <v/>
      </c>
      <c r="EN411" s="398" t="str">
        <f t="shared" si="605"/>
        <v/>
      </c>
      <c r="EO411" s="398" t="str">
        <f t="shared" si="606"/>
        <v/>
      </c>
      <c r="EP411" s="398" t="str">
        <f t="shared" si="607"/>
        <v/>
      </c>
      <c r="EQ411" s="398">
        <f t="shared" si="608"/>
        <v>268</v>
      </c>
      <c r="ER411" s="398" t="str">
        <f t="shared" si="609"/>
        <v/>
      </c>
      <c r="ES411" s="398" t="str">
        <f t="shared" si="610"/>
        <v/>
      </c>
      <c r="ET411" s="398" t="str">
        <f t="shared" si="611"/>
        <v/>
      </c>
      <c r="EU411" s="172" t="str">
        <f t="shared" si="612"/>
        <v/>
      </c>
      <c r="EV411" s="57" t="str">
        <f t="shared" si="613"/>
        <v/>
      </c>
      <c r="EW411" s="57" t="str">
        <f t="shared" si="614"/>
        <v/>
      </c>
      <c r="EX411" s="57" t="str">
        <f t="shared" si="615"/>
        <v/>
      </c>
      <c r="EY411" s="57" t="str">
        <f t="shared" si="616"/>
        <v/>
      </c>
      <c r="EZ411" s="57" t="str">
        <f t="shared" si="617"/>
        <v/>
      </c>
      <c r="FA411" s="57" t="str">
        <f t="shared" si="618"/>
        <v/>
      </c>
      <c r="FB411" s="57">
        <f t="shared" si="619"/>
        <v>4.3922113636996842</v>
      </c>
      <c r="FC411" s="57" t="str">
        <f t="shared" si="620"/>
        <v/>
      </c>
      <c r="FD411" s="57" t="str">
        <f t="shared" si="621"/>
        <v/>
      </c>
      <c r="FE411" s="57" t="str">
        <f t="shared" si="622"/>
        <v/>
      </c>
      <c r="FF411" s="56" t="str">
        <f t="shared" si="623"/>
        <v/>
      </c>
      <c r="FG411" s="59" t="str">
        <f t="shared" si="624"/>
        <v/>
      </c>
      <c r="FH411" s="59" t="str">
        <f t="shared" si="625"/>
        <v/>
      </c>
      <c r="FI411" s="59" t="str">
        <f t="shared" si="626"/>
        <v/>
      </c>
      <c r="FJ411" s="59" t="str">
        <f t="shared" si="627"/>
        <v/>
      </c>
      <c r="FK411" s="59" t="str">
        <f t="shared" si="628"/>
        <v/>
      </c>
      <c r="FL411" s="59" t="str">
        <f t="shared" si="629"/>
        <v/>
      </c>
      <c r="FM411" s="59">
        <f t="shared" si="630"/>
        <v>100</v>
      </c>
      <c r="FN411" s="59" t="str">
        <f t="shared" si="631"/>
        <v/>
      </c>
      <c r="FO411" s="59" t="str">
        <f t="shared" si="632"/>
        <v/>
      </c>
      <c r="FP411" s="59" t="str">
        <f t="shared" si="633"/>
        <v/>
      </c>
      <c r="FQ411" s="66" t="str">
        <f t="shared" si="634"/>
        <v/>
      </c>
      <c r="FR411" s="331">
        <f t="shared" si="659"/>
        <v>-100</v>
      </c>
      <c r="FS411" s="331">
        <f t="shared" si="635"/>
        <v>0</v>
      </c>
      <c r="FT411" s="400">
        <f t="shared" si="636"/>
        <v>1</v>
      </c>
      <c r="FU411" s="400">
        <f t="shared" si="637"/>
        <v>0</v>
      </c>
      <c r="FV411" s="400">
        <f t="shared" si="638"/>
        <v>0</v>
      </c>
      <c r="FW411" s="402">
        <f t="shared" si="639"/>
        <v>0</v>
      </c>
      <c r="FX411" s="222">
        <f t="shared" si="640"/>
        <v>0</v>
      </c>
      <c r="FY411" s="222">
        <f t="shared" si="641"/>
        <v>0</v>
      </c>
      <c r="FZ411" s="222">
        <f t="shared" si="642"/>
        <v>0</v>
      </c>
      <c r="GA411" s="221">
        <f t="shared" si="643"/>
        <v>0</v>
      </c>
      <c r="GB411" s="222">
        <f t="shared" si="644"/>
        <v>100</v>
      </c>
      <c r="GC411" s="222">
        <f t="shared" si="645"/>
        <v>0</v>
      </c>
      <c r="GD411" s="222">
        <f t="shared" si="646"/>
        <v>0</v>
      </c>
      <c r="GE411" s="222">
        <f t="shared" si="647"/>
        <v>0</v>
      </c>
      <c r="GF411" s="222">
        <f t="shared" si="648"/>
        <v>0</v>
      </c>
      <c r="GG411" s="398">
        <f t="shared" si="649"/>
        <v>0</v>
      </c>
      <c r="GH411" s="399">
        <f t="shared" si="650"/>
        <v>0</v>
      </c>
      <c r="GI411" s="398" t="str">
        <f t="shared" si="651"/>
        <v>Na</v>
      </c>
      <c r="GJ411" s="398" t="str">
        <f t="shared" si="652"/>
        <v>HCO3</v>
      </c>
    </row>
    <row r="412" spans="1:192" s="69" customFormat="1">
      <c r="A412" s="402">
        <f t="shared" si="653"/>
        <v>407</v>
      </c>
      <c r="B412" s="170" t="s">
        <v>1107</v>
      </c>
      <c r="C412" s="166" t="s">
        <v>1109</v>
      </c>
      <c r="D412" s="166"/>
      <c r="E412" s="166"/>
      <c r="F412" s="408">
        <v>3530150</v>
      </c>
      <c r="G412" s="408">
        <v>5680010</v>
      </c>
      <c r="H412" s="409">
        <f t="shared" si="576"/>
        <v>530063.51</v>
      </c>
      <c r="I412" s="405">
        <f t="shared" si="577"/>
        <v>5678177.7860000003</v>
      </c>
      <c r="J412" s="408">
        <v>219.32</v>
      </c>
      <c r="K412" s="392" t="s">
        <v>1355</v>
      </c>
      <c r="L412" s="171">
        <v>200.19</v>
      </c>
      <c r="M412" s="171">
        <v>85.69</v>
      </c>
      <c r="N412" s="408">
        <v>196.5</v>
      </c>
      <c r="Q412" s="186" t="s">
        <v>1361</v>
      </c>
      <c r="R412" s="381" t="s">
        <v>2906</v>
      </c>
      <c r="S412" s="470" t="s">
        <v>1346</v>
      </c>
      <c r="T412" s="499" t="str">
        <f t="shared" si="578"/>
        <v>-</v>
      </c>
      <c r="U412" s="499" t="str">
        <f t="shared" si="579"/>
        <v>-</v>
      </c>
      <c r="V412" s="499" t="str">
        <f t="shared" si="580"/>
        <v>-</v>
      </c>
      <c r="W412" s="499" t="str">
        <f t="shared" si="658"/>
        <v>-</v>
      </c>
      <c r="X412" s="529" t="str">
        <f t="shared" si="655"/>
        <v>Ca-Mg</v>
      </c>
      <c r="Y412" s="530" t="str">
        <f t="shared" si="654"/>
        <v>HCO3</v>
      </c>
      <c r="Z412" s="183"/>
      <c r="AA412" s="193">
        <v>33688</v>
      </c>
      <c r="AB412" s="176">
        <v>2</v>
      </c>
      <c r="AC412" s="170" t="s">
        <v>1050</v>
      </c>
      <c r="AD412" s="170" t="s">
        <v>1809</v>
      </c>
      <c r="AE412" s="61" t="s">
        <v>1810</v>
      </c>
      <c r="AF412" s="392">
        <v>11.7</v>
      </c>
      <c r="AG412" s="408">
        <v>555</v>
      </c>
      <c r="AH412" s="253">
        <v>6.89</v>
      </c>
      <c r="AI412" s="392"/>
      <c r="AJ412" s="408"/>
      <c r="AK412" s="408"/>
      <c r="AL412" s="408"/>
      <c r="AM412" s="392"/>
      <c r="AN412" s="168"/>
      <c r="AO412" s="165"/>
      <c r="AP412" s="171"/>
      <c r="AQ412" s="168"/>
      <c r="AR412" s="168"/>
      <c r="AS412" s="507">
        <f>SUM(AU412:BN412)+SUM(BO412:CL412)/1000</f>
        <v>443.84799999999996</v>
      </c>
      <c r="AT412" s="509">
        <f>FR412</f>
        <v>0.36648367463227366</v>
      </c>
      <c r="AU412" s="168">
        <v>19.899999999999999</v>
      </c>
      <c r="AV412" s="168">
        <v>25.7</v>
      </c>
      <c r="AW412" s="165">
        <v>57.6</v>
      </c>
      <c r="AX412" s="165">
        <v>17.8</v>
      </c>
      <c r="AY412" s="168">
        <v>42.4</v>
      </c>
      <c r="AZ412" s="451">
        <v>273</v>
      </c>
      <c r="BA412" s="168"/>
      <c r="BB412" s="165">
        <v>3.2</v>
      </c>
      <c r="BC412" s="168"/>
      <c r="BD412" s="168">
        <v>0</v>
      </c>
      <c r="BE412" s="165">
        <v>8.5999999999999993E-2</v>
      </c>
      <c r="BF412" s="168">
        <v>0.53</v>
      </c>
      <c r="BG412" s="168"/>
      <c r="BH412" s="168"/>
      <c r="BI412" s="168"/>
      <c r="BJ412" s="168">
        <v>3.6</v>
      </c>
      <c r="BK412" s="168">
        <v>0</v>
      </c>
      <c r="BL412" s="165"/>
      <c r="BM412" s="168"/>
      <c r="BN412" s="167"/>
      <c r="BO412" s="168"/>
      <c r="BP412" s="168">
        <v>32</v>
      </c>
      <c r="BQ412" s="168"/>
      <c r="BR412" s="168"/>
      <c r="BS412" s="168"/>
      <c r="BT412" s="168"/>
      <c r="BU412" s="168"/>
      <c r="BV412" s="168"/>
      <c r="BW412" s="168"/>
      <c r="BX412" s="168"/>
      <c r="BY412" s="168"/>
      <c r="BZ412" s="168"/>
      <c r="CA412" s="168"/>
      <c r="CB412" s="168"/>
      <c r="CC412" s="168"/>
      <c r="CD412" s="168"/>
      <c r="CE412" s="168"/>
      <c r="CF412" s="165"/>
      <c r="CG412" s="168"/>
      <c r="CH412" s="168"/>
      <c r="CI412" s="168"/>
      <c r="CJ412" s="168"/>
      <c r="CK412" s="168"/>
      <c r="CL412" s="167"/>
      <c r="CM412" s="168">
        <v>2.6</v>
      </c>
      <c r="CN412" s="180">
        <v>30.7</v>
      </c>
      <c r="CO412" s="165"/>
      <c r="CP412" s="168"/>
      <c r="CQ412" s="167"/>
      <c r="CR412" s="168"/>
      <c r="CS412" s="168"/>
      <c r="CT412" s="168"/>
      <c r="CU412" s="168"/>
      <c r="CV412" s="168"/>
      <c r="CW412" s="168"/>
      <c r="CX412" s="168"/>
      <c r="CY412" s="168"/>
      <c r="CZ412" s="168"/>
      <c r="DA412" s="167"/>
      <c r="DB412" s="182"/>
      <c r="DC412" s="141" t="s">
        <v>1815</v>
      </c>
      <c r="DD412" s="182"/>
      <c r="DE412" s="182">
        <v>-15.1</v>
      </c>
      <c r="DF412" s="141" t="s">
        <v>1816</v>
      </c>
      <c r="DG412" s="475">
        <v>-8.8000000000000007</v>
      </c>
      <c r="DH412" s="182"/>
      <c r="DI412" s="180"/>
      <c r="DJ412" s="180"/>
      <c r="DK412" s="180"/>
      <c r="DL412" s="180"/>
      <c r="DM412" s="180"/>
      <c r="DN412" s="180"/>
      <c r="DO412" s="180"/>
      <c r="DP412" s="180"/>
      <c r="DQ412" s="180"/>
      <c r="DR412" s="180"/>
      <c r="DS412" s="181"/>
      <c r="DT412" s="402">
        <f t="shared" si="585"/>
        <v>0</v>
      </c>
      <c r="DU412" s="100">
        <f t="shared" si="586"/>
        <v>0</v>
      </c>
      <c r="DV412" s="100">
        <f t="shared" si="587"/>
        <v>0</v>
      </c>
      <c r="DW412" s="100">
        <f t="shared" si="588"/>
        <v>1</v>
      </c>
      <c r="DX412" s="100">
        <f t="shared" si="589"/>
        <v>0</v>
      </c>
      <c r="DY412" s="229">
        <f t="shared" si="590"/>
        <v>0</v>
      </c>
      <c r="DZ412" s="100">
        <f t="shared" si="591"/>
        <v>1</v>
      </c>
      <c r="EA412" s="400">
        <f t="shared" si="592"/>
        <v>0</v>
      </c>
      <c r="EB412" s="402">
        <f t="shared" si="593"/>
        <v>0</v>
      </c>
      <c r="EC412" s="19">
        <f t="shared" si="594"/>
        <v>1</v>
      </c>
      <c r="ED412" s="19">
        <f t="shared" si="595"/>
        <v>0</v>
      </c>
      <c r="EE412" s="19">
        <f t="shared" si="596"/>
        <v>0</v>
      </c>
      <c r="EF412" s="402">
        <f t="shared" si="597"/>
        <v>0</v>
      </c>
      <c r="EG412" s="400">
        <f t="shared" si="598"/>
        <v>1</v>
      </c>
      <c r="EH412" s="400">
        <f t="shared" si="599"/>
        <v>0</v>
      </c>
      <c r="EI412" s="402">
        <f t="shared" si="600"/>
        <v>0</v>
      </c>
      <c r="EJ412" s="229">
        <f t="shared" si="601"/>
        <v>1</v>
      </c>
      <c r="EK412" s="398">
        <f t="shared" si="602"/>
        <v>19.899999999999999</v>
      </c>
      <c r="EL412" s="398">
        <f t="shared" si="603"/>
        <v>3.2</v>
      </c>
      <c r="EM412" s="398">
        <f t="shared" si="604"/>
        <v>25.7</v>
      </c>
      <c r="EN412" s="398">
        <f t="shared" si="605"/>
        <v>57.6</v>
      </c>
      <c r="EO412" s="398">
        <f t="shared" si="606"/>
        <v>0.53</v>
      </c>
      <c r="EP412" s="398">
        <f t="shared" si="607"/>
        <v>8.5999999999999993E-2</v>
      </c>
      <c r="EQ412" s="398">
        <f t="shared" si="608"/>
        <v>273</v>
      </c>
      <c r="ER412" s="398" t="str">
        <f t="shared" si="609"/>
        <v/>
      </c>
      <c r="ES412" s="398">
        <f t="shared" si="610"/>
        <v>3.6</v>
      </c>
      <c r="ET412" s="398">
        <f t="shared" si="611"/>
        <v>42.4</v>
      </c>
      <c r="EU412" s="172">
        <f t="shared" si="612"/>
        <v>17.8</v>
      </c>
      <c r="EV412" s="57">
        <f t="shared" si="613"/>
        <v>0.86560126664868764</v>
      </c>
      <c r="EW412" s="57">
        <f t="shared" si="614"/>
        <v>8.1841432225063945E-2</v>
      </c>
      <c r="EX412" s="57">
        <f t="shared" si="615"/>
        <v>2.1147911952273195</v>
      </c>
      <c r="EY412" s="57">
        <f t="shared" si="616"/>
        <v>2.8743949298867206</v>
      </c>
      <c r="EZ412" s="57">
        <f t="shared" si="617"/>
        <v>1.9327194821770442E-2</v>
      </c>
      <c r="FA412" s="57">
        <f t="shared" si="618"/>
        <v>4.6199301638463605E-3</v>
      </c>
      <c r="FB412" s="57">
        <f t="shared" si="619"/>
        <v>4.4741556055597531</v>
      </c>
      <c r="FC412" s="57" t="str">
        <f t="shared" si="620"/>
        <v/>
      </c>
      <c r="FD412" s="57">
        <f t="shared" si="621"/>
        <v>5.8059927521857145E-2</v>
      </c>
      <c r="FE412" s="57">
        <f t="shared" si="622"/>
        <v>0.88275770174865142</v>
      </c>
      <c r="FF412" s="56">
        <f t="shared" si="623"/>
        <v>0.50207316729190754</v>
      </c>
      <c r="FG412" s="59">
        <f t="shared" si="624"/>
        <v>14.522107830834205</v>
      </c>
      <c r="FH412" s="59">
        <f t="shared" si="625"/>
        <v>1.3730457077584846</v>
      </c>
      <c r="FI412" s="59">
        <f t="shared" si="626"/>
        <v>35.479645143881619</v>
      </c>
      <c r="FJ412" s="59">
        <f t="shared" si="627"/>
        <v>48.223442742672852</v>
      </c>
      <c r="FK412" s="59">
        <f t="shared" si="628"/>
        <v>0.3242504581306303</v>
      </c>
      <c r="FL412" s="59">
        <f t="shared" si="629"/>
        <v>7.7508116722211251E-2</v>
      </c>
      <c r="FM412" s="59">
        <f t="shared" si="630"/>
        <v>75.614678363094839</v>
      </c>
      <c r="FN412" s="59" t="str">
        <f t="shared" si="631"/>
        <v/>
      </c>
      <c r="FO412" s="59">
        <f t="shared" si="632"/>
        <v>0.98123157359444979</v>
      </c>
      <c r="FP412" s="59">
        <f t="shared" si="633"/>
        <v>14.918890976282478</v>
      </c>
      <c r="FQ412" s="66">
        <f t="shared" si="634"/>
        <v>8.4851990870282386</v>
      </c>
      <c r="FR412" s="331">
        <f t="shared" si="659"/>
        <v>0.36648367463227366</v>
      </c>
      <c r="FS412" s="331">
        <f t="shared" si="635"/>
        <v>0.36648367463227366</v>
      </c>
      <c r="FT412" s="400">
        <f t="shared" si="636"/>
        <v>0</v>
      </c>
      <c r="FU412" s="400">
        <f t="shared" si="637"/>
        <v>1</v>
      </c>
      <c r="FV412" s="400">
        <f t="shared" si="638"/>
        <v>0</v>
      </c>
      <c r="FW412" s="402">
        <f t="shared" si="639"/>
        <v>0</v>
      </c>
      <c r="FX412" s="222">
        <f t="shared" si="640"/>
        <v>0</v>
      </c>
      <c r="FY412" s="222">
        <f t="shared" si="641"/>
        <v>48.223442742672852</v>
      </c>
      <c r="FZ412" s="222">
        <f t="shared" si="642"/>
        <v>35.479645143881619</v>
      </c>
      <c r="GA412" s="221">
        <f t="shared" si="643"/>
        <v>0</v>
      </c>
      <c r="GB412" s="222">
        <f t="shared" si="644"/>
        <v>75.614678363094839</v>
      </c>
      <c r="GC412" s="222">
        <f t="shared" si="645"/>
        <v>0</v>
      </c>
      <c r="GD412" s="222">
        <f t="shared" si="646"/>
        <v>0</v>
      </c>
      <c r="GE412" s="222">
        <f t="shared" si="647"/>
        <v>0</v>
      </c>
      <c r="GF412" s="222">
        <f t="shared" si="648"/>
        <v>0</v>
      </c>
      <c r="GG412" s="398">
        <f t="shared" si="649"/>
        <v>0</v>
      </c>
      <c r="GH412" s="399">
        <f t="shared" si="650"/>
        <v>0</v>
      </c>
      <c r="GI412" s="398" t="str">
        <f t="shared" si="651"/>
        <v>Ca-Mg</v>
      </c>
      <c r="GJ412" s="398" t="str">
        <f t="shared" si="652"/>
        <v>HCO3</v>
      </c>
    </row>
    <row r="413" spans="1:192" s="69" customFormat="1">
      <c r="A413" s="402">
        <f t="shared" si="653"/>
        <v>408</v>
      </c>
      <c r="B413" s="170" t="s">
        <v>1107</v>
      </c>
      <c r="C413" s="166" t="s">
        <v>1110</v>
      </c>
      <c r="D413" s="166"/>
      <c r="E413" s="166"/>
      <c r="F413" s="408">
        <v>3530500</v>
      </c>
      <c r="G413" s="408">
        <v>5679880</v>
      </c>
      <c r="H413" s="409">
        <f t="shared" si="576"/>
        <v>530413.37</v>
      </c>
      <c r="I413" s="405">
        <f t="shared" si="577"/>
        <v>5678047.8380000005</v>
      </c>
      <c r="J413" s="408">
        <v>226.14</v>
      </c>
      <c r="K413" s="392" t="s">
        <v>1355</v>
      </c>
      <c r="L413" s="171">
        <v>169</v>
      </c>
      <c r="M413" s="171">
        <v>84.31</v>
      </c>
      <c r="N413" s="408">
        <v>167.75</v>
      </c>
      <c r="Q413" s="186" t="s">
        <v>1361</v>
      </c>
      <c r="R413" s="381" t="s">
        <v>2906</v>
      </c>
      <c r="S413" s="470" t="s">
        <v>1346</v>
      </c>
      <c r="T413" s="499" t="str">
        <f t="shared" si="578"/>
        <v>-</v>
      </c>
      <c r="U413" s="499" t="str">
        <f t="shared" si="579"/>
        <v>-</v>
      </c>
      <c r="V413" s="499" t="str">
        <f t="shared" si="580"/>
        <v>-</v>
      </c>
      <c r="W413" s="499" t="str">
        <f t="shared" si="658"/>
        <v>-</v>
      </c>
      <c r="X413" s="529" t="str">
        <f t="shared" si="655"/>
        <v>Na</v>
      </c>
      <c r="Y413" s="530" t="str">
        <f t="shared" si="654"/>
        <v>HCO3</v>
      </c>
      <c r="Z413" s="183"/>
      <c r="AA413" s="177" t="s">
        <v>1802</v>
      </c>
      <c r="AB413" s="176">
        <v>1</v>
      </c>
      <c r="AC413" s="170" t="s">
        <v>1050</v>
      </c>
      <c r="AD413" s="170" t="s">
        <v>1803</v>
      </c>
      <c r="AE413" s="61" t="s">
        <v>1454</v>
      </c>
      <c r="AF413" s="240">
        <v>12</v>
      </c>
      <c r="AG413" s="408"/>
      <c r="AH413" s="204">
        <v>7</v>
      </c>
      <c r="AI413" s="392"/>
      <c r="AJ413" s="408"/>
      <c r="AK413" s="408"/>
      <c r="AL413" s="408"/>
      <c r="AM413" s="392"/>
      <c r="AN413" s="168"/>
      <c r="AO413" s="165"/>
      <c r="AP413" s="171"/>
      <c r="AQ413" s="168"/>
      <c r="AR413" s="168"/>
      <c r="AS413" s="508"/>
      <c r="AT413" s="511"/>
      <c r="AU413" s="189"/>
      <c r="AV413" s="189"/>
      <c r="AW413" s="207"/>
      <c r="AX413" s="189"/>
      <c r="AY413" s="189"/>
      <c r="AZ413" s="469">
        <v>280</v>
      </c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5"/>
      <c r="BM413" s="168"/>
      <c r="BN413" s="167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  <c r="CA413" s="168"/>
      <c r="CB413" s="168"/>
      <c r="CC413" s="168"/>
      <c r="CD413" s="168"/>
      <c r="CE413" s="168"/>
      <c r="CF413" s="165"/>
      <c r="CG413" s="168"/>
      <c r="CH413" s="168"/>
      <c r="CI413" s="168"/>
      <c r="CJ413" s="168"/>
      <c r="CK413" s="168"/>
      <c r="CL413" s="167"/>
      <c r="CM413" s="168"/>
      <c r="CN413" s="180">
        <v>14</v>
      </c>
      <c r="CO413" s="165"/>
      <c r="CP413" s="168"/>
      <c r="CQ413" s="167"/>
      <c r="CR413" s="168"/>
      <c r="CS413" s="168"/>
      <c r="CT413" s="168"/>
      <c r="CU413" s="168"/>
      <c r="CV413" s="168"/>
      <c r="CW413" s="168"/>
      <c r="CX413" s="168"/>
      <c r="CY413" s="168"/>
      <c r="CZ413" s="168"/>
      <c r="DA413" s="167"/>
      <c r="DB413" s="182"/>
      <c r="DC413" s="141" t="s">
        <v>1815</v>
      </c>
      <c r="DD413" s="182"/>
      <c r="DE413" s="370">
        <v>-15</v>
      </c>
      <c r="DF413" s="141" t="s">
        <v>1817</v>
      </c>
      <c r="DG413" s="182"/>
      <c r="DH413" s="182"/>
      <c r="DI413" s="180"/>
      <c r="DJ413" s="180"/>
      <c r="DK413" s="180"/>
      <c r="DL413" s="180"/>
      <c r="DM413" s="180"/>
      <c r="DN413" s="180"/>
      <c r="DO413" s="180"/>
      <c r="DP413" s="180"/>
      <c r="DQ413" s="180"/>
      <c r="DR413" s="180"/>
      <c r="DS413" s="181"/>
      <c r="DT413" s="402">
        <f t="shared" si="585"/>
        <v>1</v>
      </c>
      <c r="DU413" s="100">
        <f t="shared" si="586"/>
        <v>0</v>
      </c>
      <c r="DV413" s="100">
        <f t="shared" si="587"/>
        <v>0</v>
      </c>
      <c r="DW413" s="100">
        <f t="shared" si="588"/>
        <v>1</v>
      </c>
      <c r="DX413" s="100">
        <f t="shared" si="589"/>
        <v>0</v>
      </c>
      <c r="DY413" s="229">
        <f t="shared" si="590"/>
        <v>0</v>
      </c>
      <c r="DZ413" s="100">
        <f t="shared" si="591"/>
        <v>1</v>
      </c>
      <c r="EA413" s="400">
        <f t="shared" si="592"/>
        <v>0</v>
      </c>
      <c r="EB413" s="402">
        <f t="shared" si="593"/>
        <v>0</v>
      </c>
      <c r="EC413" s="19">
        <f t="shared" si="594"/>
        <v>0</v>
      </c>
      <c r="ED413" s="19">
        <f t="shared" si="595"/>
        <v>0</v>
      </c>
      <c r="EE413" s="19">
        <f t="shared" si="596"/>
        <v>0</v>
      </c>
      <c r="EF413" s="402">
        <f t="shared" si="597"/>
        <v>1</v>
      </c>
      <c r="EG413" s="400">
        <f t="shared" si="598"/>
        <v>1</v>
      </c>
      <c r="EH413" s="400">
        <f t="shared" si="599"/>
        <v>0</v>
      </c>
      <c r="EI413" s="402">
        <f t="shared" si="600"/>
        <v>0</v>
      </c>
      <c r="EJ413" s="229">
        <f t="shared" si="601"/>
        <v>1</v>
      </c>
      <c r="EK413" s="398" t="str">
        <f t="shared" si="602"/>
        <v/>
      </c>
      <c r="EL413" s="398" t="str">
        <f t="shared" si="603"/>
        <v/>
      </c>
      <c r="EM413" s="398" t="str">
        <f t="shared" si="604"/>
        <v/>
      </c>
      <c r="EN413" s="398" t="str">
        <f t="shared" si="605"/>
        <v/>
      </c>
      <c r="EO413" s="398" t="str">
        <f t="shared" si="606"/>
        <v/>
      </c>
      <c r="EP413" s="398" t="str">
        <f t="shared" si="607"/>
        <v/>
      </c>
      <c r="EQ413" s="398">
        <f t="shared" si="608"/>
        <v>280</v>
      </c>
      <c r="ER413" s="398" t="str">
        <f t="shared" si="609"/>
        <v/>
      </c>
      <c r="ES413" s="398" t="str">
        <f t="shared" si="610"/>
        <v/>
      </c>
      <c r="ET413" s="398" t="str">
        <f t="shared" si="611"/>
        <v/>
      </c>
      <c r="EU413" s="172" t="str">
        <f t="shared" si="612"/>
        <v/>
      </c>
      <c r="EV413" s="57" t="str">
        <f t="shared" si="613"/>
        <v/>
      </c>
      <c r="EW413" s="57" t="str">
        <f t="shared" si="614"/>
        <v/>
      </c>
      <c r="EX413" s="57" t="str">
        <f t="shared" si="615"/>
        <v/>
      </c>
      <c r="EY413" s="57" t="str">
        <f t="shared" si="616"/>
        <v/>
      </c>
      <c r="EZ413" s="57" t="str">
        <f t="shared" si="617"/>
        <v/>
      </c>
      <c r="FA413" s="57" t="str">
        <f t="shared" si="618"/>
        <v/>
      </c>
      <c r="FB413" s="57">
        <f t="shared" si="619"/>
        <v>4.5888775441638492</v>
      </c>
      <c r="FC413" s="57" t="str">
        <f t="shared" si="620"/>
        <v/>
      </c>
      <c r="FD413" s="57" t="str">
        <f t="shared" si="621"/>
        <v/>
      </c>
      <c r="FE413" s="57" t="str">
        <f t="shared" si="622"/>
        <v/>
      </c>
      <c r="FF413" s="56" t="str">
        <f t="shared" si="623"/>
        <v/>
      </c>
      <c r="FG413" s="59" t="str">
        <f t="shared" si="624"/>
        <v/>
      </c>
      <c r="FH413" s="59" t="str">
        <f t="shared" si="625"/>
        <v/>
      </c>
      <c r="FI413" s="59" t="str">
        <f t="shared" si="626"/>
        <v/>
      </c>
      <c r="FJ413" s="59" t="str">
        <f t="shared" si="627"/>
        <v/>
      </c>
      <c r="FK413" s="59" t="str">
        <f t="shared" si="628"/>
        <v/>
      </c>
      <c r="FL413" s="59" t="str">
        <f t="shared" si="629"/>
        <v/>
      </c>
      <c r="FM413" s="59">
        <f t="shared" si="630"/>
        <v>100</v>
      </c>
      <c r="FN413" s="59" t="str">
        <f t="shared" si="631"/>
        <v/>
      </c>
      <c r="FO413" s="59" t="str">
        <f t="shared" si="632"/>
        <v/>
      </c>
      <c r="FP413" s="59" t="str">
        <f t="shared" si="633"/>
        <v/>
      </c>
      <c r="FQ413" s="66" t="str">
        <f t="shared" si="634"/>
        <v/>
      </c>
      <c r="FR413" s="331">
        <f t="shared" si="659"/>
        <v>-100</v>
      </c>
      <c r="FS413" s="331">
        <f t="shared" si="635"/>
        <v>0</v>
      </c>
      <c r="FT413" s="400">
        <f t="shared" si="636"/>
        <v>1</v>
      </c>
      <c r="FU413" s="400">
        <f t="shared" si="637"/>
        <v>0</v>
      </c>
      <c r="FV413" s="400">
        <f t="shared" si="638"/>
        <v>0</v>
      </c>
      <c r="FW413" s="402">
        <f t="shared" si="639"/>
        <v>0</v>
      </c>
      <c r="FX413" s="222">
        <f t="shared" si="640"/>
        <v>0</v>
      </c>
      <c r="FY413" s="222">
        <f t="shared" si="641"/>
        <v>0</v>
      </c>
      <c r="FZ413" s="222">
        <f t="shared" si="642"/>
        <v>0</v>
      </c>
      <c r="GA413" s="221">
        <f t="shared" si="643"/>
        <v>0</v>
      </c>
      <c r="GB413" s="222">
        <f t="shared" si="644"/>
        <v>100</v>
      </c>
      <c r="GC413" s="222">
        <f t="shared" si="645"/>
        <v>0</v>
      </c>
      <c r="GD413" s="222">
        <f t="shared" si="646"/>
        <v>0</v>
      </c>
      <c r="GE413" s="222">
        <f t="shared" si="647"/>
        <v>0</v>
      </c>
      <c r="GF413" s="222">
        <f t="shared" si="648"/>
        <v>0</v>
      </c>
      <c r="GG413" s="398">
        <f t="shared" si="649"/>
        <v>0</v>
      </c>
      <c r="GH413" s="399">
        <f t="shared" si="650"/>
        <v>0</v>
      </c>
      <c r="GI413" s="398" t="str">
        <f t="shared" si="651"/>
        <v>Na</v>
      </c>
      <c r="GJ413" s="398" t="str">
        <f t="shared" si="652"/>
        <v>HCO3</v>
      </c>
    </row>
    <row r="414" spans="1:192" s="69" customFormat="1">
      <c r="A414" s="402">
        <f t="shared" si="653"/>
        <v>409</v>
      </c>
      <c r="B414" s="170" t="s">
        <v>1107</v>
      </c>
      <c r="C414" s="166" t="s">
        <v>1110</v>
      </c>
      <c r="D414" s="166"/>
      <c r="E414" s="166"/>
      <c r="F414" s="408">
        <v>3530500</v>
      </c>
      <c r="G414" s="408">
        <v>5679880</v>
      </c>
      <c r="H414" s="409">
        <f t="shared" ref="H414:H477" si="660">(MOD(F414,1000000)*0.9996)+125.57</f>
        <v>530413.37</v>
      </c>
      <c r="I414" s="405">
        <f t="shared" ref="I414:I477" si="661">G414*0.9996+439.79</f>
        <v>5678047.8380000005</v>
      </c>
      <c r="J414" s="408">
        <v>226.14</v>
      </c>
      <c r="K414" s="392" t="s">
        <v>1355</v>
      </c>
      <c r="L414" s="171">
        <v>169</v>
      </c>
      <c r="M414" s="171">
        <v>84.31</v>
      </c>
      <c r="N414" s="408">
        <v>167.75</v>
      </c>
      <c r="Q414" s="186" t="s">
        <v>1361</v>
      </c>
      <c r="R414" s="381" t="s">
        <v>2906</v>
      </c>
      <c r="S414" s="470" t="s">
        <v>1346</v>
      </c>
      <c r="T414" s="499" t="str">
        <f t="shared" ref="T414:T477" si="662">IF(EA414=1,"T","-")</f>
        <v>-</v>
      </c>
      <c r="U414" s="499" t="str">
        <f t="shared" ref="U414:U477" si="663">IF(ED414=1,"M","-")</f>
        <v>-</v>
      </c>
      <c r="V414" s="499" t="str">
        <f t="shared" ref="V414:V477" si="664">IF(EE414=1,"B","-")</f>
        <v>-</v>
      </c>
      <c r="W414" s="499" t="str">
        <f t="shared" si="658"/>
        <v>-</v>
      </c>
      <c r="X414" s="529" t="str">
        <f t="shared" si="655"/>
        <v>Na</v>
      </c>
      <c r="Y414" s="530" t="str">
        <f t="shared" si="654"/>
        <v>HCO3</v>
      </c>
      <c r="Z414" s="183"/>
      <c r="AA414" s="177" t="s">
        <v>1806</v>
      </c>
      <c r="AB414" s="176">
        <v>2</v>
      </c>
      <c r="AC414" s="170" t="s">
        <v>1050</v>
      </c>
      <c r="AD414" s="170" t="s">
        <v>1803</v>
      </c>
      <c r="AE414" s="61" t="s">
        <v>1454</v>
      </c>
      <c r="AF414" s="392">
        <v>12.2</v>
      </c>
      <c r="AG414" s="408"/>
      <c r="AH414" s="408">
        <v>7.3</v>
      </c>
      <c r="AI414" s="392"/>
      <c r="AJ414" s="408"/>
      <c r="AK414" s="408"/>
      <c r="AL414" s="408"/>
      <c r="AM414" s="392"/>
      <c r="AN414" s="168"/>
      <c r="AO414" s="165"/>
      <c r="AP414" s="171"/>
      <c r="AQ414" s="168"/>
      <c r="AR414" s="168"/>
      <c r="AS414" s="508"/>
      <c r="AT414" s="511"/>
      <c r="AU414" s="189"/>
      <c r="AV414" s="189"/>
      <c r="AW414" s="207"/>
      <c r="AX414" s="189"/>
      <c r="AY414" s="189"/>
      <c r="AZ414" s="469">
        <v>305</v>
      </c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5"/>
      <c r="BM414" s="168"/>
      <c r="BN414" s="167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  <c r="CA414" s="168"/>
      <c r="CB414" s="168"/>
      <c r="CC414" s="168"/>
      <c r="CD414" s="168"/>
      <c r="CE414" s="168"/>
      <c r="CF414" s="165"/>
      <c r="CG414" s="168"/>
      <c r="CH414" s="168"/>
      <c r="CI414" s="168"/>
      <c r="CJ414" s="168"/>
      <c r="CK414" s="168"/>
      <c r="CL414" s="167"/>
      <c r="CM414" s="168"/>
      <c r="CN414" s="180">
        <v>38</v>
      </c>
      <c r="CO414" s="165"/>
      <c r="CP414" s="168"/>
      <c r="CQ414" s="167"/>
      <c r="CR414" s="168"/>
      <c r="CS414" s="168"/>
      <c r="CT414" s="168"/>
      <c r="CU414" s="168"/>
      <c r="CV414" s="168"/>
      <c r="CW414" s="168"/>
      <c r="CX414" s="168"/>
      <c r="CY414" s="168"/>
      <c r="CZ414" s="168"/>
      <c r="DA414" s="167"/>
      <c r="DB414" s="182"/>
      <c r="DC414" s="141" t="s">
        <v>1818</v>
      </c>
      <c r="DD414" s="182"/>
      <c r="DE414" s="182">
        <v>-15.1</v>
      </c>
      <c r="DF414" s="141" t="s">
        <v>1819</v>
      </c>
      <c r="DG414" s="182">
        <v>-8.66</v>
      </c>
      <c r="DH414" s="182"/>
      <c r="DI414" s="180"/>
      <c r="DJ414" s="180"/>
      <c r="DK414" s="180"/>
      <c r="DL414" s="180"/>
      <c r="DM414" s="180"/>
      <c r="DN414" s="180"/>
      <c r="DO414" s="180"/>
      <c r="DP414" s="180"/>
      <c r="DQ414" s="180"/>
      <c r="DR414" s="180"/>
      <c r="DS414" s="181"/>
      <c r="DT414" s="402">
        <f t="shared" ref="DT414:DT477" si="665">IF(AB414=1,1,0)</f>
        <v>0</v>
      </c>
      <c r="DU414" s="100">
        <f t="shared" ref="DU414:DU477" si="666">IF(L414&lt;10,1,IF(L414=10,1,0))</f>
        <v>0</v>
      </c>
      <c r="DV414" s="100">
        <f t="shared" ref="DV414:DV477" si="667">IF(DU414=1,0,IF(L414&lt;100,1,IF(L414=100,1,0)))</f>
        <v>0</v>
      </c>
      <c r="DW414" s="100">
        <f t="shared" ref="DW414:DW477" si="668">IF(DU414+DV414=1,0,IF(L414&lt;400,1,IF(L414=400,1,0)))</f>
        <v>1</v>
      </c>
      <c r="DX414" s="100">
        <f t="shared" ref="DX414:DX477" si="669">IF(DU414+DV414+DW414=1,0,IF(L414&lt;10000,1,0))</f>
        <v>0</v>
      </c>
      <c r="DY414" s="229">
        <f t="shared" ref="DY414:DY477" si="670">IF(DU414+DV414+DW414+DX414=1,0,1)</f>
        <v>0</v>
      </c>
      <c r="DZ414" s="100">
        <f t="shared" ref="DZ414:DZ477" si="671">IF(AF414&lt;20,1,IF(AF414=20,1,0))</f>
        <v>1</v>
      </c>
      <c r="EA414" s="400">
        <f t="shared" ref="EA414:EA477" si="672">IF(DZ414=1,0,IF(AF414&lt;100,1,0))</f>
        <v>0</v>
      </c>
      <c r="EB414" s="402">
        <f t="shared" ref="EB414:EB477" si="673">IF(DZ414+EA414=1,0,1)</f>
        <v>0</v>
      </c>
      <c r="EC414" s="19">
        <f t="shared" ref="EC414:EC477" si="674">IF(EE414+ED414=1,0,IF(AS414&gt;0,1,0))</f>
        <v>0</v>
      </c>
      <c r="ED414" s="19">
        <f t="shared" ref="ED414:ED477" si="675">IF(EE414=1,0,IF(AS414&gt;1000,1,IF(AS414=1000,1,0)))</f>
        <v>0</v>
      </c>
      <c r="EE414" s="19">
        <f t="shared" ref="EE414:EE477" si="676">IF(AU414+AX414&gt;14000,1,IF(AU414+AX414=14000,1,0))</f>
        <v>0</v>
      </c>
      <c r="EF414" s="402">
        <f t="shared" ref="EF414:EF477" si="677">IF(EE414+ED414+EC414=1,0,1)</f>
        <v>1</v>
      </c>
      <c r="EG414" s="400">
        <f t="shared" ref="EG414:EG477" si="678">IF(CN414&lt;1000,1,0)</f>
        <v>1</v>
      </c>
      <c r="EH414" s="400">
        <f t="shared" ref="EH414:EH477" si="679">IF(EG414=1,0,IF(CN414&lt;100000,1,0))</f>
        <v>0</v>
      </c>
      <c r="EI414" s="402">
        <f t="shared" ref="EI414:EI477" si="680">IF(EG414+EH414=1,0,1)</f>
        <v>0</v>
      </c>
      <c r="EJ414" s="229">
        <f t="shared" ref="EJ414:EJ477" si="681">SUM(DW414:DX414,EA414,EE414,ED414,EH414)</f>
        <v>1</v>
      </c>
      <c r="EK414" s="398" t="str">
        <f t="shared" ref="EK414:EK477" si="682">IF(ISNUMBER(AU414),AU414,"")</f>
        <v/>
      </c>
      <c r="EL414" s="398" t="str">
        <f t="shared" ref="EL414:EL477" si="683">IF(ISNUMBER(BB414),BB414,"")</f>
        <v/>
      </c>
      <c r="EM414" s="398" t="str">
        <f t="shared" ref="EM414:EM477" si="684">IF(ISNUMBER(AV414),AV414,"")</f>
        <v/>
      </c>
      <c r="EN414" s="398" t="str">
        <f t="shared" ref="EN414:EN477" si="685">IF(ISNUMBER(AW414),AW414,"")</f>
        <v/>
      </c>
      <c r="EO414" s="398" t="str">
        <f t="shared" ref="EO414:EO477" si="686">IF(ISNUMBER(BF414),BF414,"")</f>
        <v/>
      </c>
      <c r="EP414" s="398" t="str">
        <f t="shared" ref="EP414:EP477" si="687">IF(ISNUMBER(BE414),BE414,"")</f>
        <v/>
      </c>
      <c r="EQ414" s="398">
        <f t="shared" ref="EQ414:EQ477" si="688">IF(ISNUMBER(AZ414),AZ414,"")</f>
        <v>305</v>
      </c>
      <c r="ER414" s="398" t="str">
        <f t="shared" ref="ER414:ER477" si="689">IF(ISNUMBER(BL414),BL414,"")</f>
        <v/>
      </c>
      <c r="ES414" s="398" t="str">
        <f t="shared" ref="ES414:ES477" si="690">IF(ISNUMBER(BJ414),BJ414,"")</f>
        <v/>
      </c>
      <c r="ET414" s="398" t="str">
        <f t="shared" ref="ET414:ET477" si="691">IF(ISNUMBER(AY414),AY414,"")</f>
        <v/>
      </c>
      <c r="EU414" s="172" t="str">
        <f t="shared" ref="EU414:EU477" si="692">IF(ISNUMBER(AX414),AX414,"")</f>
        <v/>
      </c>
      <c r="EV414" s="57" t="str">
        <f t="shared" ref="EV414:EV477" si="693">IF(ISNUMBER(EK414),EK414*EV$4,"")</f>
        <v/>
      </c>
      <c r="EW414" s="57" t="str">
        <f t="shared" ref="EW414:EW477" si="694">IF(ISNUMBER(EL414),EL414*EW$4,"")</f>
        <v/>
      </c>
      <c r="EX414" s="57" t="str">
        <f t="shared" ref="EX414:EX477" si="695">IF(ISNUMBER(EM414),EM414*EX$4,"")</f>
        <v/>
      </c>
      <c r="EY414" s="57" t="str">
        <f t="shared" ref="EY414:EY477" si="696">IF(ISNUMBER(EN414),EN414*EY$4,"")</f>
        <v/>
      </c>
      <c r="EZ414" s="57" t="str">
        <f t="shared" ref="EZ414:EZ477" si="697">IF(ISNUMBER(EO414),EO414*EZ$4,"")</f>
        <v/>
      </c>
      <c r="FA414" s="57" t="str">
        <f t="shared" ref="FA414:FA477" si="698">IF(ISNUMBER(EP414),EP414*FA$4,"")</f>
        <v/>
      </c>
      <c r="FB414" s="57">
        <f t="shared" ref="FB414:FB477" si="699">IF(ISNUMBER(EQ414),EQ414*FB$4,"")</f>
        <v>4.9985987534641927</v>
      </c>
      <c r="FC414" s="57" t="str">
        <f t="shared" ref="FC414:FC477" si="700">IF(ISNUMBER(ER414),ER414*FC$4,"")</f>
        <v/>
      </c>
      <c r="FD414" s="57" t="str">
        <f t="shared" ref="FD414:FD477" si="701">IF(ISNUMBER(ES414),ES414*FD$4,"")</f>
        <v/>
      </c>
      <c r="FE414" s="57" t="str">
        <f t="shared" ref="FE414:FE477" si="702">IF(ISNUMBER(ET414),ET414*FE$4,"")</f>
        <v/>
      </c>
      <c r="FF414" s="56" t="str">
        <f t="shared" ref="FF414:FF477" si="703">IF(ISNUMBER(EU414),EU414*FF$4,"")</f>
        <v/>
      </c>
      <c r="FG414" s="59" t="str">
        <f t="shared" ref="FG414:FG477" si="704">IF(ISNUMBER(EV414),EV414/SUM($EV414:$FA414)*100,"")</f>
        <v/>
      </c>
      <c r="FH414" s="59" t="str">
        <f t="shared" ref="FH414:FH477" si="705">IF(ISNUMBER(EW414),EW414/SUM($EV414:$FA414)*100,"")</f>
        <v/>
      </c>
      <c r="FI414" s="59" t="str">
        <f t="shared" ref="FI414:FI477" si="706">IF(ISNUMBER(EX414),EX414/SUM($EV414:$FA414)*100,"")</f>
        <v/>
      </c>
      <c r="FJ414" s="59" t="str">
        <f t="shared" ref="FJ414:FJ477" si="707">IF(ISNUMBER(EY414),EY414/SUM($EV414:$FA414)*100,"")</f>
        <v/>
      </c>
      <c r="FK414" s="59" t="str">
        <f t="shared" ref="FK414:FK477" si="708">IF(ISNUMBER(EZ414),EZ414/SUM($EV414:$FA414)*100,"")</f>
        <v/>
      </c>
      <c r="FL414" s="59" t="str">
        <f t="shared" ref="FL414:FL477" si="709">IF(ISNUMBER(FA414),FA414/SUM($EV414:$FA414)*100,"")</f>
        <v/>
      </c>
      <c r="FM414" s="59">
        <f t="shared" ref="FM414:FM477" si="710">IF(ISNUMBER(FB414),FB414/SUM($FB414:$FF414)*100,"")</f>
        <v>100</v>
      </c>
      <c r="FN414" s="59" t="str">
        <f t="shared" ref="FN414:FN477" si="711">IF(ISNUMBER(FC414),FC414/SUM($FB414:$FF414)*100,"")</f>
        <v/>
      </c>
      <c r="FO414" s="59" t="str">
        <f t="shared" ref="FO414:FO477" si="712">IF(ISNUMBER(FD414),FD414/SUM($FB414:$FF414)*100,"")</f>
        <v/>
      </c>
      <c r="FP414" s="59" t="str">
        <f t="shared" ref="FP414:FP477" si="713">IF(ISNUMBER(FE414),FE414/SUM($FB414:$FF414)*100,"")</f>
        <v/>
      </c>
      <c r="FQ414" s="66" t="str">
        <f t="shared" ref="FQ414:FQ477" si="714">IF(ISNUMBER(FF414),FF414/SUM($FB414:$FF414)*100,"")</f>
        <v/>
      </c>
      <c r="FR414" s="331">
        <f t="shared" si="659"/>
        <v>-100</v>
      </c>
      <c r="FS414" s="331">
        <f t="shared" ref="FS414:FS477" si="715">ABS(AT414)</f>
        <v>0</v>
      </c>
      <c r="FT414" s="400">
        <f t="shared" ref="FT414:FT477" si="716">IF(FS414=0,1,0)</f>
        <v>1</v>
      </c>
      <c r="FU414" s="400">
        <f t="shared" ref="FU414:FU477" si="717">IF(FT414=1,0,IF(FS414&lt;5,1,0))</f>
        <v>0</v>
      </c>
      <c r="FV414" s="400">
        <f t="shared" ref="FV414:FV477" si="718">IF(FT414+FU414=1,0,IF(FS414&lt;10,1,0))</f>
        <v>0</v>
      </c>
      <c r="FW414" s="402">
        <f t="shared" ref="FW414:FW477" si="719">IF(FT414+FU414+FV414=1,0,1)</f>
        <v>0</v>
      </c>
      <c r="FX414" s="222">
        <f t="shared" ref="FX414:FX477" si="720">IF(ISNUMBER(FG414),IF(FG414&gt;20,FG414,0),0)</f>
        <v>0</v>
      </c>
      <c r="FY414" s="222">
        <f t="shared" ref="FY414:FY477" si="721">IF(ISNUMBER(FJ414),IF(FJ414&gt;20,FJ414,0),0)</f>
        <v>0</v>
      </c>
      <c r="FZ414" s="222">
        <f t="shared" ref="FZ414:FZ477" si="722">IF(ISNUMBER(FI414),IF(FI414&gt;20,FI414,0),0)</f>
        <v>0</v>
      </c>
      <c r="GA414" s="221">
        <f t="shared" ref="GA414:GA477" si="723">IF(ISNUMBER(FQ414),IF(FQ414&gt;20,FQ414,0),0)</f>
        <v>0</v>
      </c>
      <c r="GB414" s="222">
        <f t="shared" ref="GB414:GB477" si="724">IF(ISNUMBER(FM414),IF(FM414&gt;20,FM414,0),0)</f>
        <v>100</v>
      </c>
      <c r="GC414" s="222">
        <f t="shared" ref="GC414:GC477" si="725">IF(ISNUMBER(FP414),IF(FP414&gt;20,FP414,0),0)</f>
        <v>0</v>
      </c>
      <c r="GD414" s="222">
        <f t="shared" ref="GD414:GD477" si="726">IF(ISNUMBER(FH414),IF(FH414&gt;20,FH414,0),0)</f>
        <v>0</v>
      </c>
      <c r="GE414" s="222">
        <f t="shared" ref="GE414:GE477" si="727">IF(ISNUMBER(FL414),IF(FL414&gt;20,FL414,0),0)</f>
        <v>0</v>
      </c>
      <c r="GF414" s="222">
        <f t="shared" ref="GF414:GF477" si="728">IF(ISNUMBER(FK414),IF(FK414&gt;20,FK414,0),0)</f>
        <v>0</v>
      </c>
      <c r="GG414" s="398">
        <f t="shared" ref="GG414:GG477" si="729">IF(GD414&gt;20,GD414,IF(GE414&gt;20,GE414,IF(GF414&gt;20,GF414,0)))</f>
        <v>0</v>
      </c>
      <c r="GH414" s="399">
        <f t="shared" ref="GH414:GH477" si="730">IF(ISNUMBER(FO414),IF(FO414&gt;20,FO414,0),0)</f>
        <v>0</v>
      </c>
      <c r="GI414" s="398" t="str">
        <f t="shared" ref="GI414:GI477" si="731">IF(ISNUMBER(FR414),IF(GG414&gt;0,"K/Fe/Mn",IF(FY414+FZ414=0,"Na",IF(FX414+FZ414=0,"Ca",IF(FX414+FY414=0,"Mg",IF(FZ414=0,IF(FX414&gt;FY414,"Na-Ca","Ca-Na"),IF(FY414=0,IF(FX414&gt;FZ414,"Na-Mg","Mg-Na"),IF(FX414=0,IF(FY414&gt;FZ414,"Ca-Mg","Mg-Ca"),IF(FX414&gt;FY414,IF(FX414&gt;FZ414,IF(FY414&gt;FZ414,"Na-Ca-Mg","Na-Mg-Ca"),"Mg-Na-Ca"),IF(FY414&gt;FX414,IF(FY414&gt;FZ414,IF(FX414&gt;FZ414,"Ca-Na-Mg","Ca-Mg-Na"),"Mg-Ca-Na"),"x"))))))))),"")</f>
        <v>Na</v>
      </c>
      <c r="GJ414" s="398" t="str">
        <f t="shared" ref="GJ414:GJ477" si="732">IF(ISNUMBER(FR414),IF(GH414&gt;0,"NO3",IF(GB414+GC414=0,"Cl",IF(GA414+GC414=0,"HCO3",IF(GA414+GB414=0,"SO4",IF(GC414=0,IF(GA414&gt;GB414,"Cl-HCO3","HCO3-Cl"),IF(GB414=0,IF(GA414&gt;GC414,"Cl-SO4","SO4-Cl"),IF(GA414=0,IF(GB414&gt;GC414,"HCO3-SO4","SO4-HCO3"),IF(GA414&gt;GB414,IF(GA414&gt;GC414,IF(GB414&gt;GC414,"Cl-HCO3-SO4","Cl-SO4-HCO3"),"SO4-Cl-HCO3"),IF(GB414&gt;GA414,IF(GB414&gt;GC414,IF(GA414&gt;GC414,"HCO3-Cl-SO4","HCO3-SO4-Cl"),"SO4-HCO3-Cl"),"x"))))))))),"")</f>
        <v>HCO3</v>
      </c>
    </row>
    <row r="415" spans="1:192" s="69" customFormat="1">
      <c r="A415" s="402">
        <f t="shared" si="653"/>
        <v>410</v>
      </c>
      <c r="B415" s="170" t="s">
        <v>1107</v>
      </c>
      <c r="C415" s="166" t="s">
        <v>1110</v>
      </c>
      <c r="D415" s="166"/>
      <c r="E415" s="166"/>
      <c r="F415" s="408">
        <v>3530500</v>
      </c>
      <c r="G415" s="408">
        <v>5679880</v>
      </c>
      <c r="H415" s="409">
        <f t="shared" si="660"/>
        <v>530413.37</v>
      </c>
      <c r="I415" s="405">
        <f t="shared" si="661"/>
        <v>5678047.8380000005</v>
      </c>
      <c r="J415" s="408">
        <v>226.14</v>
      </c>
      <c r="K415" s="392" t="s">
        <v>1355</v>
      </c>
      <c r="L415" s="171">
        <v>169</v>
      </c>
      <c r="M415" s="171">
        <v>84.31</v>
      </c>
      <c r="N415" s="408">
        <v>167.75</v>
      </c>
      <c r="Q415" s="186" t="s">
        <v>1361</v>
      </c>
      <c r="R415" s="381" t="s">
        <v>2906</v>
      </c>
      <c r="S415" s="470" t="s">
        <v>1346</v>
      </c>
      <c r="T415" s="499" t="str">
        <f t="shared" si="662"/>
        <v>-</v>
      </c>
      <c r="U415" s="499" t="str">
        <f t="shared" si="663"/>
        <v>-</v>
      </c>
      <c r="V415" s="499" t="str">
        <f t="shared" si="664"/>
        <v>-</v>
      </c>
      <c r="W415" s="499" t="str">
        <f t="shared" si="658"/>
        <v>-</v>
      </c>
      <c r="X415" s="529" t="str">
        <f t="shared" si="655"/>
        <v>Ca-Mg</v>
      </c>
      <c r="Y415" s="530" t="str">
        <f t="shared" si="654"/>
        <v>HCO3</v>
      </c>
      <c r="Z415" s="183"/>
      <c r="AA415" s="193">
        <v>33688</v>
      </c>
      <c r="AB415" s="176">
        <v>3</v>
      </c>
      <c r="AC415" s="170" t="s">
        <v>1050</v>
      </c>
      <c r="AD415" s="170" t="s">
        <v>1809</v>
      </c>
      <c r="AE415" s="61" t="s">
        <v>1810</v>
      </c>
      <c r="AF415" s="392">
        <v>11.5</v>
      </c>
      <c r="AG415" s="408">
        <v>620</v>
      </c>
      <c r="AH415" s="253">
        <v>6.98</v>
      </c>
      <c r="AI415" s="392"/>
      <c r="AJ415" s="408"/>
      <c r="AK415" s="408"/>
      <c r="AL415" s="408"/>
      <c r="AM415" s="392"/>
      <c r="AN415" s="168"/>
      <c r="AO415" s="165"/>
      <c r="AP415" s="171"/>
      <c r="AQ415" s="168"/>
      <c r="AR415" s="168"/>
      <c r="AS415" s="507">
        <f>SUM(AU415:BN415)+SUM(BO415:CL415)/1000</f>
        <v>502.05700000000002</v>
      </c>
      <c r="AT415" s="509">
        <f>FR415</f>
        <v>-6.2221090244154453E-2</v>
      </c>
      <c r="AU415" s="168">
        <v>24.7</v>
      </c>
      <c r="AV415" s="168">
        <v>32.299999999999997</v>
      </c>
      <c r="AW415" s="165">
        <v>59.5</v>
      </c>
      <c r="AX415" s="168">
        <v>24.6</v>
      </c>
      <c r="AY415" s="168">
        <v>55.9</v>
      </c>
      <c r="AZ415" s="451">
        <v>295</v>
      </c>
      <c r="BA415" s="168"/>
      <c r="BB415" s="168">
        <v>3.4</v>
      </c>
      <c r="BC415" s="168"/>
      <c r="BD415" s="168">
        <v>0</v>
      </c>
      <c r="BE415" s="165">
        <v>1.6E-2</v>
      </c>
      <c r="BF415" s="165">
        <v>0.03</v>
      </c>
      <c r="BG415" s="168"/>
      <c r="BH415" s="168"/>
      <c r="BI415" s="168"/>
      <c r="BJ415" s="168">
        <v>6.6</v>
      </c>
      <c r="BK415" s="168">
        <v>0</v>
      </c>
      <c r="BL415" s="165"/>
      <c r="BM415" s="168"/>
      <c r="BN415" s="167">
        <v>0</v>
      </c>
      <c r="BO415" s="168"/>
      <c r="BP415" s="168">
        <v>11</v>
      </c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  <c r="CA415" s="168"/>
      <c r="CB415" s="168"/>
      <c r="CC415" s="168"/>
      <c r="CD415" s="168"/>
      <c r="CE415" s="168"/>
      <c r="CF415" s="165"/>
      <c r="CG415" s="168"/>
      <c r="CH415" s="168"/>
      <c r="CI415" s="168"/>
      <c r="CJ415" s="168"/>
      <c r="CK415" s="168"/>
      <c r="CL415" s="167"/>
      <c r="CM415" s="168">
        <v>5.6</v>
      </c>
      <c r="CN415" s="180">
        <v>33.1</v>
      </c>
      <c r="CO415" s="165"/>
      <c r="CP415" s="168"/>
      <c r="CQ415" s="167"/>
      <c r="CR415" s="168"/>
      <c r="CS415" s="168"/>
      <c r="CT415" s="168"/>
      <c r="CU415" s="168"/>
      <c r="CV415" s="168"/>
      <c r="CW415" s="168"/>
      <c r="CX415" s="168"/>
      <c r="CY415" s="168"/>
      <c r="CZ415" s="168"/>
      <c r="DA415" s="167"/>
      <c r="DB415" s="182"/>
      <c r="DC415" s="141" t="s">
        <v>1818</v>
      </c>
      <c r="DD415" s="182"/>
      <c r="DE415" s="182">
        <v>-14.6</v>
      </c>
      <c r="DF415" s="141" t="s">
        <v>1820</v>
      </c>
      <c r="DG415" s="182">
        <v>-8.82</v>
      </c>
      <c r="DH415" s="182"/>
      <c r="DI415" s="180"/>
      <c r="DJ415" s="180"/>
      <c r="DK415" s="180"/>
      <c r="DL415" s="180"/>
      <c r="DM415" s="180"/>
      <c r="DN415" s="180"/>
      <c r="DO415" s="180"/>
      <c r="DP415" s="180"/>
      <c r="DQ415" s="180"/>
      <c r="DR415" s="180"/>
      <c r="DS415" s="181"/>
      <c r="DT415" s="402">
        <f t="shared" si="665"/>
        <v>0</v>
      </c>
      <c r="DU415" s="100">
        <f t="shared" si="666"/>
        <v>0</v>
      </c>
      <c r="DV415" s="100">
        <f t="shared" si="667"/>
        <v>0</v>
      </c>
      <c r="DW415" s="100">
        <f t="shared" si="668"/>
        <v>1</v>
      </c>
      <c r="DX415" s="100">
        <f t="shared" si="669"/>
        <v>0</v>
      </c>
      <c r="DY415" s="229">
        <f t="shared" si="670"/>
        <v>0</v>
      </c>
      <c r="DZ415" s="100">
        <f t="shared" si="671"/>
        <v>1</v>
      </c>
      <c r="EA415" s="400">
        <f t="shared" si="672"/>
        <v>0</v>
      </c>
      <c r="EB415" s="402">
        <f t="shared" si="673"/>
        <v>0</v>
      </c>
      <c r="EC415" s="19">
        <f t="shared" si="674"/>
        <v>1</v>
      </c>
      <c r="ED415" s="19">
        <f t="shared" si="675"/>
        <v>0</v>
      </c>
      <c r="EE415" s="19">
        <f t="shared" si="676"/>
        <v>0</v>
      </c>
      <c r="EF415" s="402">
        <f t="shared" si="677"/>
        <v>0</v>
      </c>
      <c r="EG415" s="400">
        <f t="shared" si="678"/>
        <v>1</v>
      </c>
      <c r="EH415" s="400">
        <f t="shared" si="679"/>
        <v>0</v>
      </c>
      <c r="EI415" s="402">
        <f t="shared" si="680"/>
        <v>0</v>
      </c>
      <c r="EJ415" s="229">
        <f t="shared" si="681"/>
        <v>1</v>
      </c>
      <c r="EK415" s="398">
        <f t="shared" si="682"/>
        <v>24.7</v>
      </c>
      <c r="EL415" s="398">
        <f t="shared" si="683"/>
        <v>3.4</v>
      </c>
      <c r="EM415" s="398">
        <f t="shared" si="684"/>
        <v>32.299999999999997</v>
      </c>
      <c r="EN415" s="398">
        <f t="shared" si="685"/>
        <v>59.5</v>
      </c>
      <c r="EO415" s="398">
        <f t="shared" si="686"/>
        <v>0.03</v>
      </c>
      <c r="EP415" s="398">
        <f t="shared" si="687"/>
        <v>1.6E-2</v>
      </c>
      <c r="EQ415" s="398">
        <f t="shared" si="688"/>
        <v>295</v>
      </c>
      <c r="ER415" s="398" t="str">
        <f t="shared" si="689"/>
        <v/>
      </c>
      <c r="ES415" s="398">
        <f t="shared" si="690"/>
        <v>6.6</v>
      </c>
      <c r="ET415" s="398">
        <f t="shared" si="691"/>
        <v>55.9</v>
      </c>
      <c r="EU415" s="172">
        <f t="shared" si="692"/>
        <v>24.6</v>
      </c>
      <c r="EV415" s="57">
        <f t="shared" si="693"/>
        <v>1.0743895118704816</v>
      </c>
      <c r="EW415" s="57">
        <f t="shared" si="694"/>
        <v>8.6956521739130432E-2</v>
      </c>
      <c r="EX415" s="57">
        <f t="shared" si="695"/>
        <v>2.6578893231845298</v>
      </c>
      <c r="EY415" s="57">
        <f t="shared" si="696"/>
        <v>2.9692100404211783</v>
      </c>
      <c r="EZ415" s="57">
        <f t="shared" si="697"/>
        <v>1.0939921597228552E-3</v>
      </c>
      <c r="FA415" s="57">
        <f t="shared" si="698"/>
        <v>8.5952189094816011E-4</v>
      </c>
      <c r="FB415" s="57">
        <f t="shared" si="699"/>
        <v>4.8347102697440558</v>
      </c>
      <c r="FC415" s="57" t="str">
        <f t="shared" si="700"/>
        <v/>
      </c>
      <c r="FD415" s="57">
        <f t="shared" si="701"/>
        <v>0.10644320045673809</v>
      </c>
      <c r="FE415" s="57">
        <f t="shared" si="702"/>
        <v>1.1638244228242833</v>
      </c>
      <c r="FF415" s="56">
        <f t="shared" si="703"/>
        <v>0.69387639974050142</v>
      </c>
      <c r="FG415" s="59">
        <f t="shared" si="704"/>
        <v>15.822185499116342</v>
      </c>
      <c r="FH415" s="59">
        <f t="shared" si="705"/>
        <v>1.2805804618468049</v>
      </c>
      <c r="FI415" s="59">
        <f t="shared" si="706"/>
        <v>39.141873075745373</v>
      </c>
      <c r="FJ415" s="59">
        <f t="shared" si="707"/>
        <v>43.726592196151309</v>
      </c>
      <c r="FK415" s="59">
        <f t="shared" si="708"/>
        <v>1.6110867329278789E-2</v>
      </c>
      <c r="FL415" s="59">
        <f t="shared" si="709"/>
        <v>1.2657899810895089E-2</v>
      </c>
      <c r="FM415" s="59">
        <f t="shared" si="710"/>
        <v>71.110661613803089</v>
      </c>
      <c r="FN415" s="59" t="str">
        <f t="shared" si="711"/>
        <v/>
      </c>
      <c r="FO415" s="59">
        <f t="shared" si="712"/>
        <v>1.5656049662661629</v>
      </c>
      <c r="FP415" s="59">
        <f t="shared" si="713"/>
        <v>17.117949182447813</v>
      </c>
      <c r="FQ415" s="66">
        <f t="shared" si="714"/>
        <v>10.205784237482938</v>
      </c>
      <c r="FR415" s="331">
        <f t="shared" si="659"/>
        <v>-6.2221090244154453E-2</v>
      </c>
      <c r="FS415" s="331">
        <f t="shared" si="715"/>
        <v>6.2221090244154453E-2</v>
      </c>
      <c r="FT415" s="400">
        <f t="shared" si="716"/>
        <v>0</v>
      </c>
      <c r="FU415" s="400">
        <f t="shared" si="717"/>
        <v>1</v>
      </c>
      <c r="FV415" s="400">
        <f t="shared" si="718"/>
        <v>0</v>
      </c>
      <c r="FW415" s="402">
        <f t="shared" si="719"/>
        <v>0</v>
      </c>
      <c r="FX415" s="222">
        <f t="shared" si="720"/>
        <v>0</v>
      </c>
      <c r="FY415" s="222">
        <f t="shared" si="721"/>
        <v>43.726592196151309</v>
      </c>
      <c r="FZ415" s="222">
        <f t="shared" si="722"/>
        <v>39.141873075745373</v>
      </c>
      <c r="GA415" s="221">
        <f t="shared" si="723"/>
        <v>0</v>
      </c>
      <c r="GB415" s="222">
        <f t="shared" si="724"/>
        <v>71.110661613803089</v>
      </c>
      <c r="GC415" s="222">
        <f t="shared" si="725"/>
        <v>0</v>
      </c>
      <c r="GD415" s="222">
        <f t="shared" si="726"/>
        <v>0</v>
      </c>
      <c r="GE415" s="222">
        <f t="shared" si="727"/>
        <v>0</v>
      </c>
      <c r="GF415" s="222">
        <f t="shared" si="728"/>
        <v>0</v>
      </c>
      <c r="GG415" s="398">
        <f t="shared" si="729"/>
        <v>0</v>
      </c>
      <c r="GH415" s="399">
        <f t="shared" si="730"/>
        <v>0</v>
      </c>
      <c r="GI415" s="398" t="str">
        <f t="shared" si="731"/>
        <v>Ca-Mg</v>
      </c>
      <c r="GJ415" s="398" t="str">
        <f t="shared" si="732"/>
        <v>HCO3</v>
      </c>
    </row>
    <row r="416" spans="1:192" s="69" customFormat="1">
      <c r="A416" s="402">
        <f t="shared" si="653"/>
        <v>411</v>
      </c>
      <c r="B416" s="170" t="s">
        <v>1107</v>
      </c>
      <c r="C416" s="166" t="s">
        <v>1111</v>
      </c>
      <c r="D416" s="166"/>
      <c r="E416" s="166"/>
      <c r="F416" s="408">
        <v>3530600</v>
      </c>
      <c r="G416" s="408">
        <v>5680310</v>
      </c>
      <c r="H416" s="409">
        <f t="shared" si="660"/>
        <v>530513.32999999996</v>
      </c>
      <c r="I416" s="405">
        <f t="shared" si="661"/>
        <v>5678477.6660000002</v>
      </c>
      <c r="J416" s="408">
        <v>224.19</v>
      </c>
      <c r="K416" s="392" t="s">
        <v>1355</v>
      </c>
      <c r="L416" s="171">
        <v>160</v>
      </c>
      <c r="M416" s="171">
        <v>80</v>
      </c>
      <c r="N416" s="408">
        <v>155</v>
      </c>
      <c r="Q416" s="186" t="s">
        <v>1361</v>
      </c>
      <c r="R416" s="381" t="s">
        <v>2906</v>
      </c>
      <c r="S416" s="328" t="s">
        <v>1346</v>
      </c>
      <c r="T416" s="499" t="str">
        <f t="shared" si="662"/>
        <v>-</v>
      </c>
      <c r="U416" s="499" t="str">
        <f t="shared" si="663"/>
        <v>-</v>
      </c>
      <c r="V416" s="499" t="str">
        <f t="shared" si="664"/>
        <v>-</v>
      </c>
      <c r="W416" s="499" t="str">
        <f t="shared" si="658"/>
        <v>-</v>
      </c>
      <c r="X416" s="529" t="str">
        <f t="shared" si="655"/>
        <v>Ca-Mg</v>
      </c>
      <c r="Y416" s="530" t="str">
        <f t="shared" si="654"/>
        <v>HCO3</v>
      </c>
      <c r="Z416" s="183"/>
      <c r="AA416" s="193">
        <v>33688</v>
      </c>
      <c r="AB416" s="176">
        <v>1</v>
      </c>
      <c r="AC416" s="170" t="s">
        <v>1050</v>
      </c>
      <c r="AD416" s="170" t="s">
        <v>1809</v>
      </c>
      <c r="AE416" s="61" t="s">
        <v>1810</v>
      </c>
      <c r="AF416" s="392">
        <v>11.2</v>
      </c>
      <c r="AG416" s="392">
        <v>675</v>
      </c>
      <c r="AH416" s="392">
        <v>6.88</v>
      </c>
      <c r="AI416" s="392"/>
      <c r="AJ416" s="408"/>
      <c r="AK416" s="408"/>
      <c r="AL416" s="408"/>
      <c r="AM416" s="392"/>
      <c r="AN416" s="168"/>
      <c r="AO416" s="165"/>
      <c r="AP416" s="171"/>
      <c r="AQ416" s="168"/>
      <c r="AR416" s="168"/>
      <c r="AS416" s="507">
        <f>SUM(AU416:BN416)+SUM(BO416:CL416)/1000</f>
        <v>545.56000000000006</v>
      </c>
      <c r="AT416" s="509">
        <f>FR416</f>
        <v>0.40031611184935767</v>
      </c>
      <c r="AU416" s="170">
        <v>29.6</v>
      </c>
      <c r="AV416" s="170">
        <v>36.1</v>
      </c>
      <c r="AW416" s="166">
        <v>62.3</v>
      </c>
      <c r="AX416" s="166">
        <v>26.7</v>
      </c>
      <c r="AY416" s="170">
        <v>70.8</v>
      </c>
      <c r="AZ416" s="489">
        <v>315</v>
      </c>
      <c r="BA416" s="170"/>
      <c r="BB416" s="166">
        <v>3.7</v>
      </c>
      <c r="BC416" s="170"/>
      <c r="BD416" s="170">
        <v>0</v>
      </c>
      <c r="BE416" s="166">
        <v>0.06</v>
      </c>
      <c r="BF416" s="170">
        <v>0.1</v>
      </c>
      <c r="BG416" s="170"/>
      <c r="BH416" s="170"/>
      <c r="BI416" s="170"/>
      <c r="BJ416" s="170">
        <v>1.2</v>
      </c>
      <c r="BK416" s="170">
        <v>0</v>
      </c>
      <c r="BL416" s="166"/>
      <c r="BM416" s="170"/>
      <c r="BN416" s="183">
        <v>0</v>
      </c>
      <c r="BO416" s="168"/>
      <c r="BP416" s="170">
        <v>0</v>
      </c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  <c r="CB416" s="168"/>
      <c r="CC416" s="168"/>
      <c r="CD416" s="168"/>
      <c r="CE416" s="168"/>
      <c r="CF416" s="165"/>
      <c r="CG416" s="168"/>
      <c r="CH416" s="168"/>
      <c r="CI416" s="168"/>
      <c r="CJ416" s="168"/>
      <c r="CK416" s="168"/>
      <c r="CL416" s="167"/>
      <c r="CM416" s="168">
        <v>2.7</v>
      </c>
      <c r="CN416" s="180">
        <v>27.5</v>
      </c>
      <c r="CO416" s="165"/>
      <c r="CP416" s="168"/>
      <c r="CQ416" s="167"/>
      <c r="CR416" s="168"/>
      <c r="CS416" s="168"/>
      <c r="CT416" s="168"/>
      <c r="CU416" s="168"/>
      <c r="CV416" s="168"/>
      <c r="CW416" s="168"/>
      <c r="CX416" s="168"/>
      <c r="CY416" s="168"/>
      <c r="CZ416" s="168"/>
      <c r="DA416" s="167"/>
      <c r="DB416" s="182"/>
      <c r="DC416" s="141" t="s">
        <v>1815</v>
      </c>
      <c r="DD416" s="182"/>
      <c r="DE416" s="182">
        <v>-14.4</v>
      </c>
      <c r="DF416" s="141" t="s">
        <v>1821</v>
      </c>
      <c r="DG416" s="182">
        <v>-8.7899999999999991</v>
      </c>
      <c r="DH416" s="182"/>
      <c r="DI416" s="180"/>
      <c r="DJ416" s="180"/>
      <c r="DK416" s="180"/>
      <c r="DL416" s="180"/>
      <c r="DM416" s="180"/>
      <c r="DN416" s="180"/>
      <c r="DO416" s="180"/>
      <c r="DP416" s="180"/>
      <c r="DQ416" s="180"/>
      <c r="DR416" s="180"/>
      <c r="DS416" s="181"/>
      <c r="DT416" s="402">
        <f t="shared" si="665"/>
        <v>1</v>
      </c>
      <c r="DU416" s="100">
        <f t="shared" si="666"/>
        <v>0</v>
      </c>
      <c r="DV416" s="100">
        <f t="shared" si="667"/>
        <v>0</v>
      </c>
      <c r="DW416" s="100">
        <f t="shared" si="668"/>
        <v>1</v>
      </c>
      <c r="DX416" s="100">
        <f t="shared" si="669"/>
        <v>0</v>
      </c>
      <c r="DY416" s="229">
        <f t="shared" si="670"/>
        <v>0</v>
      </c>
      <c r="DZ416" s="100">
        <f t="shared" si="671"/>
        <v>1</v>
      </c>
      <c r="EA416" s="400">
        <f t="shared" si="672"/>
        <v>0</v>
      </c>
      <c r="EB416" s="402">
        <f t="shared" si="673"/>
        <v>0</v>
      </c>
      <c r="EC416" s="19">
        <f t="shared" si="674"/>
        <v>1</v>
      </c>
      <c r="ED416" s="19">
        <f t="shared" si="675"/>
        <v>0</v>
      </c>
      <c r="EE416" s="19">
        <f t="shared" si="676"/>
        <v>0</v>
      </c>
      <c r="EF416" s="402">
        <f t="shared" si="677"/>
        <v>0</v>
      </c>
      <c r="EG416" s="400">
        <f t="shared" si="678"/>
        <v>1</v>
      </c>
      <c r="EH416" s="400">
        <f t="shared" si="679"/>
        <v>0</v>
      </c>
      <c r="EI416" s="402">
        <f t="shared" si="680"/>
        <v>0</v>
      </c>
      <c r="EJ416" s="229">
        <f t="shared" si="681"/>
        <v>1</v>
      </c>
      <c r="EK416" s="398">
        <f t="shared" si="682"/>
        <v>29.6</v>
      </c>
      <c r="EL416" s="398">
        <f t="shared" si="683"/>
        <v>3.7</v>
      </c>
      <c r="EM416" s="398">
        <f t="shared" si="684"/>
        <v>36.1</v>
      </c>
      <c r="EN416" s="398">
        <f t="shared" si="685"/>
        <v>62.3</v>
      </c>
      <c r="EO416" s="398">
        <f t="shared" si="686"/>
        <v>0.1</v>
      </c>
      <c r="EP416" s="398">
        <f t="shared" si="687"/>
        <v>0.06</v>
      </c>
      <c r="EQ416" s="398">
        <f t="shared" si="688"/>
        <v>315</v>
      </c>
      <c r="ER416" s="398" t="str">
        <f t="shared" si="689"/>
        <v/>
      </c>
      <c r="ES416" s="398">
        <f t="shared" si="690"/>
        <v>1.2</v>
      </c>
      <c r="ET416" s="398">
        <f t="shared" si="691"/>
        <v>70.8</v>
      </c>
      <c r="EU416" s="172">
        <f t="shared" si="692"/>
        <v>26.7</v>
      </c>
      <c r="EV416" s="57">
        <f t="shared" si="693"/>
        <v>1.2875275122010632</v>
      </c>
      <c r="EW416" s="57">
        <f t="shared" si="694"/>
        <v>9.4629156010230184E-2</v>
      </c>
      <c r="EX416" s="57">
        <f t="shared" si="695"/>
        <v>2.9705821847356515</v>
      </c>
      <c r="EY416" s="57">
        <f t="shared" si="696"/>
        <v>3.1089375717351162</v>
      </c>
      <c r="EZ416" s="57">
        <f t="shared" si="697"/>
        <v>3.6466405324095176E-3</v>
      </c>
      <c r="FA416" s="57">
        <f t="shared" si="698"/>
        <v>3.2232070910556002E-3</v>
      </c>
      <c r="FB416" s="57">
        <f t="shared" si="699"/>
        <v>5.1624872371843304</v>
      </c>
      <c r="FC416" s="57" t="str">
        <f t="shared" si="700"/>
        <v/>
      </c>
      <c r="FD416" s="57">
        <f t="shared" si="701"/>
        <v>1.9353309173952379E-2</v>
      </c>
      <c r="FE416" s="57">
        <f t="shared" si="702"/>
        <v>1.4740388038633141</v>
      </c>
      <c r="FF416" s="56">
        <f t="shared" si="703"/>
        <v>0.75310975093786126</v>
      </c>
      <c r="FG416" s="59">
        <f t="shared" si="704"/>
        <v>17.239332331318689</v>
      </c>
      <c r="FH416" s="59">
        <f t="shared" si="705"/>
        <v>1.2670358133969002</v>
      </c>
      <c r="FI416" s="59">
        <f t="shared" si="706"/>
        <v>39.774570263439479</v>
      </c>
      <c r="FJ416" s="59">
        <f t="shared" si="707"/>
        <v>41.627077859362224</v>
      </c>
      <c r="FK416" s="59">
        <f t="shared" si="708"/>
        <v>4.88266444292084E-2</v>
      </c>
      <c r="FL416" s="59">
        <f t="shared" si="709"/>
        <v>4.3157088053504183E-2</v>
      </c>
      <c r="FM416" s="59">
        <f t="shared" si="710"/>
        <v>69.678699302937773</v>
      </c>
      <c r="FN416" s="59" t="str">
        <f t="shared" si="711"/>
        <v/>
      </c>
      <c r="FO416" s="59">
        <f t="shared" si="712"/>
        <v>0.26121389719582278</v>
      </c>
      <c r="FP416" s="59">
        <f t="shared" si="713"/>
        <v>19.895275640675955</v>
      </c>
      <c r="FQ416" s="66">
        <f t="shared" si="714"/>
        <v>10.164811159190457</v>
      </c>
      <c r="FR416" s="331">
        <f t="shared" si="659"/>
        <v>0.40031611184935767</v>
      </c>
      <c r="FS416" s="331">
        <f t="shared" si="715"/>
        <v>0.40031611184935767</v>
      </c>
      <c r="FT416" s="400">
        <f t="shared" si="716"/>
        <v>0</v>
      </c>
      <c r="FU416" s="400">
        <f t="shared" si="717"/>
        <v>1</v>
      </c>
      <c r="FV416" s="400">
        <f t="shared" si="718"/>
        <v>0</v>
      </c>
      <c r="FW416" s="402">
        <f t="shared" si="719"/>
        <v>0</v>
      </c>
      <c r="FX416" s="222">
        <f t="shared" si="720"/>
        <v>0</v>
      </c>
      <c r="FY416" s="222">
        <f t="shared" si="721"/>
        <v>41.627077859362224</v>
      </c>
      <c r="FZ416" s="222">
        <f t="shared" si="722"/>
        <v>39.774570263439479</v>
      </c>
      <c r="GA416" s="221">
        <f t="shared" si="723"/>
        <v>0</v>
      </c>
      <c r="GB416" s="222">
        <f t="shared" si="724"/>
        <v>69.678699302937773</v>
      </c>
      <c r="GC416" s="222">
        <f t="shared" si="725"/>
        <v>0</v>
      </c>
      <c r="GD416" s="222">
        <f t="shared" si="726"/>
        <v>0</v>
      </c>
      <c r="GE416" s="222">
        <f t="shared" si="727"/>
        <v>0</v>
      </c>
      <c r="GF416" s="222">
        <f t="shared" si="728"/>
        <v>0</v>
      </c>
      <c r="GG416" s="398">
        <f t="shared" si="729"/>
        <v>0</v>
      </c>
      <c r="GH416" s="399">
        <f t="shared" si="730"/>
        <v>0</v>
      </c>
      <c r="GI416" s="398" t="str">
        <f t="shared" si="731"/>
        <v>Ca-Mg</v>
      </c>
      <c r="GJ416" s="398" t="str">
        <f t="shared" si="732"/>
        <v>HCO3</v>
      </c>
    </row>
    <row r="417" spans="1:192" s="69" customFormat="1">
      <c r="A417" s="402">
        <f t="shared" si="653"/>
        <v>412</v>
      </c>
      <c r="B417" s="170" t="s">
        <v>1107</v>
      </c>
      <c r="C417" s="166" t="s">
        <v>1112</v>
      </c>
      <c r="D417" s="166"/>
      <c r="E417" s="166"/>
      <c r="F417" s="408">
        <v>3530620</v>
      </c>
      <c r="G417" s="408">
        <v>5680680</v>
      </c>
      <c r="H417" s="409">
        <f t="shared" si="660"/>
        <v>530533.32199999993</v>
      </c>
      <c r="I417" s="405">
        <f t="shared" si="661"/>
        <v>5678847.5180000002</v>
      </c>
      <c r="J417" s="408">
        <v>217.35</v>
      </c>
      <c r="K417" s="392" t="s">
        <v>1355</v>
      </c>
      <c r="L417" s="171">
        <v>210</v>
      </c>
      <c r="M417" s="171">
        <v>65</v>
      </c>
      <c r="N417" s="408">
        <v>208</v>
      </c>
      <c r="Q417" s="186" t="s">
        <v>1361</v>
      </c>
      <c r="R417" s="381" t="s">
        <v>2906</v>
      </c>
      <c r="S417" s="328" t="s">
        <v>1346</v>
      </c>
      <c r="T417" s="499" t="str">
        <f t="shared" si="662"/>
        <v>-</v>
      </c>
      <c r="U417" s="499" t="str">
        <f t="shared" si="663"/>
        <v>-</v>
      </c>
      <c r="V417" s="499" t="str">
        <f t="shared" si="664"/>
        <v>-</v>
      </c>
      <c r="W417" s="499" t="str">
        <f t="shared" si="658"/>
        <v>-</v>
      </c>
      <c r="X417" s="529" t="str">
        <f t="shared" si="655"/>
        <v>Na</v>
      </c>
      <c r="Y417" s="530" t="str">
        <f t="shared" si="654"/>
        <v>HCO3</v>
      </c>
      <c r="Z417" s="183"/>
      <c r="AA417" s="177" t="s">
        <v>1806</v>
      </c>
      <c r="AB417" s="176">
        <v>1</v>
      </c>
      <c r="AC417" s="170" t="s">
        <v>1050</v>
      </c>
      <c r="AD417" s="170" t="s">
        <v>1803</v>
      </c>
      <c r="AE417" s="61" t="s">
        <v>1454</v>
      </c>
      <c r="AF417" s="392">
        <v>12.2</v>
      </c>
      <c r="AG417" s="408"/>
      <c r="AH417" s="408">
        <v>6.9</v>
      </c>
      <c r="AI417" s="392"/>
      <c r="AJ417" s="408"/>
      <c r="AK417" s="408"/>
      <c r="AL417" s="408"/>
      <c r="AM417" s="392"/>
      <c r="AN417" s="168"/>
      <c r="AO417" s="165"/>
      <c r="AP417" s="171"/>
      <c r="AQ417" s="168"/>
      <c r="AR417" s="168"/>
      <c r="AS417" s="508"/>
      <c r="AT417" s="511"/>
      <c r="AU417" s="189"/>
      <c r="AV417" s="189"/>
      <c r="AW417" s="207"/>
      <c r="AX417" s="189"/>
      <c r="AY417" s="189"/>
      <c r="AZ417" s="469">
        <v>323</v>
      </c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5"/>
      <c r="BM417" s="168"/>
      <c r="BN417" s="167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  <c r="CA417" s="168"/>
      <c r="CB417" s="168"/>
      <c r="CC417" s="168"/>
      <c r="CD417" s="168"/>
      <c r="CE417" s="168"/>
      <c r="CF417" s="165"/>
      <c r="CG417" s="168"/>
      <c r="CH417" s="168"/>
      <c r="CI417" s="168"/>
      <c r="CJ417" s="168"/>
      <c r="CK417" s="168"/>
      <c r="CL417" s="167"/>
      <c r="CM417" s="168"/>
      <c r="CN417" s="180">
        <v>41</v>
      </c>
      <c r="CO417" s="165"/>
      <c r="CP417" s="168"/>
      <c r="CQ417" s="167"/>
      <c r="CR417" s="168"/>
      <c r="CS417" s="168"/>
      <c r="CT417" s="168"/>
      <c r="CU417" s="168"/>
      <c r="CV417" s="168"/>
      <c r="CW417" s="168"/>
      <c r="CX417" s="168"/>
      <c r="CY417" s="168"/>
      <c r="CZ417" s="168"/>
      <c r="DA417" s="167"/>
      <c r="DB417" s="182"/>
      <c r="DC417" s="141" t="s">
        <v>1822</v>
      </c>
      <c r="DD417" s="182"/>
      <c r="DE417" s="182">
        <v>-14.2</v>
      </c>
      <c r="DF417" s="141" t="s">
        <v>1823</v>
      </c>
      <c r="DG417" s="182">
        <v>-8.49</v>
      </c>
      <c r="DH417" s="182"/>
      <c r="DI417" s="180"/>
      <c r="DJ417" s="180"/>
      <c r="DK417" s="180"/>
      <c r="DL417" s="180"/>
      <c r="DM417" s="180"/>
      <c r="DN417" s="180"/>
      <c r="DO417" s="180"/>
      <c r="DP417" s="180"/>
      <c r="DQ417" s="180"/>
      <c r="DR417" s="180"/>
      <c r="DS417" s="181"/>
      <c r="DT417" s="402">
        <f t="shared" si="665"/>
        <v>1</v>
      </c>
      <c r="DU417" s="100">
        <f t="shared" si="666"/>
        <v>0</v>
      </c>
      <c r="DV417" s="100">
        <f t="shared" si="667"/>
        <v>0</v>
      </c>
      <c r="DW417" s="100">
        <f t="shared" si="668"/>
        <v>1</v>
      </c>
      <c r="DX417" s="100">
        <f t="shared" si="669"/>
        <v>0</v>
      </c>
      <c r="DY417" s="229">
        <f t="shared" si="670"/>
        <v>0</v>
      </c>
      <c r="DZ417" s="100">
        <f t="shared" si="671"/>
        <v>1</v>
      </c>
      <c r="EA417" s="400">
        <f t="shared" si="672"/>
        <v>0</v>
      </c>
      <c r="EB417" s="402">
        <f t="shared" si="673"/>
        <v>0</v>
      </c>
      <c r="EC417" s="19">
        <f t="shared" si="674"/>
        <v>0</v>
      </c>
      <c r="ED417" s="19">
        <f t="shared" si="675"/>
        <v>0</v>
      </c>
      <c r="EE417" s="19">
        <f t="shared" si="676"/>
        <v>0</v>
      </c>
      <c r="EF417" s="402">
        <f t="shared" si="677"/>
        <v>1</v>
      </c>
      <c r="EG417" s="400">
        <f t="shared" si="678"/>
        <v>1</v>
      </c>
      <c r="EH417" s="400">
        <f t="shared" si="679"/>
        <v>0</v>
      </c>
      <c r="EI417" s="402">
        <f t="shared" si="680"/>
        <v>0</v>
      </c>
      <c r="EJ417" s="229">
        <f t="shared" si="681"/>
        <v>1</v>
      </c>
      <c r="EK417" s="398" t="str">
        <f t="shared" si="682"/>
        <v/>
      </c>
      <c r="EL417" s="398" t="str">
        <f t="shared" si="683"/>
        <v/>
      </c>
      <c r="EM417" s="398" t="str">
        <f t="shared" si="684"/>
        <v/>
      </c>
      <c r="EN417" s="398" t="str">
        <f t="shared" si="685"/>
        <v/>
      </c>
      <c r="EO417" s="398" t="str">
        <f t="shared" si="686"/>
        <v/>
      </c>
      <c r="EP417" s="398" t="str">
        <f t="shared" si="687"/>
        <v/>
      </c>
      <c r="EQ417" s="398">
        <f t="shared" si="688"/>
        <v>323</v>
      </c>
      <c r="ER417" s="398" t="str">
        <f t="shared" si="689"/>
        <v/>
      </c>
      <c r="ES417" s="398" t="str">
        <f t="shared" si="690"/>
        <v/>
      </c>
      <c r="ET417" s="398" t="str">
        <f t="shared" si="691"/>
        <v/>
      </c>
      <c r="EU417" s="172" t="str">
        <f t="shared" si="692"/>
        <v/>
      </c>
      <c r="EV417" s="57" t="str">
        <f t="shared" si="693"/>
        <v/>
      </c>
      <c r="EW417" s="57" t="str">
        <f t="shared" si="694"/>
        <v/>
      </c>
      <c r="EX417" s="57" t="str">
        <f t="shared" si="695"/>
        <v/>
      </c>
      <c r="EY417" s="57" t="str">
        <f t="shared" si="696"/>
        <v/>
      </c>
      <c r="EZ417" s="57" t="str">
        <f t="shared" si="697"/>
        <v/>
      </c>
      <c r="FA417" s="57" t="str">
        <f t="shared" si="698"/>
        <v/>
      </c>
      <c r="FB417" s="57">
        <f t="shared" si="699"/>
        <v>5.2935980241604401</v>
      </c>
      <c r="FC417" s="57" t="str">
        <f t="shared" si="700"/>
        <v/>
      </c>
      <c r="FD417" s="57" t="str">
        <f t="shared" si="701"/>
        <v/>
      </c>
      <c r="FE417" s="57" t="str">
        <f t="shared" si="702"/>
        <v/>
      </c>
      <c r="FF417" s="56" t="str">
        <f t="shared" si="703"/>
        <v/>
      </c>
      <c r="FG417" s="59" t="str">
        <f t="shared" si="704"/>
        <v/>
      </c>
      <c r="FH417" s="59" t="str">
        <f t="shared" si="705"/>
        <v/>
      </c>
      <c r="FI417" s="59" t="str">
        <f t="shared" si="706"/>
        <v/>
      </c>
      <c r="FJ417" s="59" t="str">
        <f t="shared" si="707"/>
        <v/>
      </c>
      <c r="FK417" s="59" t="str">
        <f t="shared" si="708"/>
        <v/>
      </c>
      <c r="FL417" s="59" t="str">
        <f t="shared" si="709"/>
        <v/>
      </c>
      <c r="FM417" s="59">
        <f t="shared" si="710"/>
        <v>100</v>
      </c>
      <c r="FN417" s="59" t="str">
        <f t="shared" si="711"/>
        <v/>
      </c>
      <c r="FO417" s="59" t="str">
        <f t="shared" si="712"/>
        <v/>
      </c>
      <c r="FP417" s="59" t="str">
        <f t="shared" si="713"/>
        <v/>
      </c>
      <c r="FQ417" s="66" t="str">
        <f t="shared" si="714"/>
        <v/>
      </c>
      <c r="FR417" s="331">
        <f t="shared" si="659"/>
        <v>-100</v>
      </c>
      <c r="FS417" s="331">
        <f t="shared" si="715"/>
        <v>0</v>
      </c>
      <c r="FT417" s="400">
        <f t="shared" si="716"/>
        <v>1</v>
      </c>
      <c r="FU417" s="400">
        <f t="shared" si="717"/>
        <v>0</v>
      </c>
      <c r="FV417" s="400">
        <f t="shared" si="718"/>
        <v>0</v>
      </c>
      <c r="FW417" s="402">
        <f t="shared" si="719"/>
        <v>0</v>
      </c>
      <c r="FX417" s="222">
        <f t="shared" si="720"/>
        <v>0</v>
      </c>
      <c r="FY417" s="222">
        <f t="shared" si="721"/>
        <v>0</v>
      </c>
      <c r="FZ417" s="222">
        <f t="shared" si="722"/>
        <v>0</v>
      </c>
      <c r="GA417" s="221">
        <f t="shared" si="723"/>
        <v>0</v>
      </c>
      <c r="GB417" s="222">
        <f t="shared" si="724"/>
        <v>100</v>
      </c>
      <c r="GC417" s="222">
        <f t="shared" si="725"/>
        <v>0</v>
      </c>
      <c r="GD417" s="222">
        <f t="shared" si="726"/>
        <v>0</v>
      </c>
      <c r="GE417" s="222">
        <f t="shared" si="727"/>
        <v>0</v>
      </c>
      <c r="GF417" s="222">
        <f t="shared" si="728"/>
        <v>0</v>
      </c>
      <c r="GG417" s="398">
        <f t="shared" si="729"/>
        <v>0</v>
      </c>
      <c r="GH417" s="399">
        <f t="shared" si="730"/>
        <v>0</v>
      </c>
      <c r="GI417" s="398" t="str">
        <f t="shared" si="731"/>
        <v>Na</v>
      </c>
      <c r="GJ417" s="398" t="str">
        <f t="shared" si="732"/>
        <v>HCO3</v>
      </c>
    </row>
    <row r="418" spans="1:192" s="69" customFormat="1">
      <c r="A418" s="402">
        <f t="shared" ref="A418:A481" si="733">A417+1</f>
        <v>413</v>
      </c>
      <c r="B418" s="170" t="s">
        <v>1107</v>
      </c>
      <c r="C418" s="166" t="s">
        <v>1112</v>
      </c>
      <c r="D418" s="166"/>
      <c r="E418" s="166"/>
      <c r="F418" s="408">
        <v>3530620</v>
      </c>
      <c r="G418" s="408">
        <v>5680680</v>
      </c>
      <c r="H418" s="409">
        <f t="shared" si="660"/>
        <v>530533.32199999993</v>
      </c>
      <c r="I418" s="405">
        <f t="shared" si="661"/>
        <v>5678847.5180000002</v>
      </c>
      <c r="J418" s="408">
        <v>217.35</v>
      </c>
      <c r="K418" s="392" t="s">
        <v>1355</v>
      </c>
      <c r="L418" s="171">
        <v>210</v>
      </c>
      <c r="M418" s="171">
        <v>65</v>
      </c>
      <c r="N418" s="408">
        <v>208</v>
      </c>
      <c r="Q418" s="186" t="s">
        <v>1361</v>
      </c>
      <c r="R418" s="381" t="s">
        <v>2906</v>
      </c>
      <c r="S418" s="328" t="s">
        <v>1346</v>
      </c>
      <c r="T418" s="499" t="str">
        <f t="shared" si="662"/>
        <v>-</v>
      </c>
      <c r="U418" s="499" t="str">
        <f t="shared" si="663"/>
        <v>-</v>
      </c>
      <c r="V418" s="499" t="str">
        <f t="shared" si="664"/>
        <v>-</v>
      </c>
      <c r="W418" s="499" t="str">
        <f t="shared" si="658"/>
        <v>-</v>
      </c>
      <c r="X418" s="529" t="str">
        <f t="shared" si="655"/>
        <v>Ca-Mg</v>
      </c>
      <c r="Y418" s="530" t="str">
        <f t="shared" si="654"/>
        <v>HCO3</v>
      </c>
      <c r="Z418" s="183"/>
      <c r="AA418" s="193">
        <v>33688</v>
      </c>
      <c r="AB418" s="176">
        <v>2</v>
      </c>
      <c r="AC418" s="170" t="s">
        <v>1050</v>
      </c>
      <c r="AD418" s="170" t="s">
        <v>1809</v>
      </c>
      <c r="AE418" s="61" t="s">
        <v>1810</v>
      </c>
      <c r="AF418" s="392">
        <v>11.3</v>
      </c>
      <c r="AG418" s="408">
        <v>565</v>
      </c>
      <c r="AH418" s="408">
        <v>6.69</v>
      </c>
      <c r="AI418" s="392"/>
      <c r="AJ418" s="408"/>
      <c r="AK418" s="408"/>
      <c r="AL418" s="408"/>
      <c r="AM418" s="392"/>
      <c r="AN418" s="168"/>
      <c r="AO418" s="165"/>
      <c r="AP418" s="171"/>
      <c r="AQ418" s="168"/>
      <c r="AR418" s="168"/>
      <c r="AS418" s="507">
        <f>SUM(AU418:BN418)+SUM(BO418:CL418)/1000</f>
        <v>457.95400000000006</v>
      </c>
      <c r="AT418" s="509">
        <f>FR418</f>
        <v>0.49668806027494605</v>
      </c>
      <c r="AU418" s="168">
        <v>18</v>
      </c>
      <c r="AV418" s="168">
        <v>26</v>
      </c>
      <c r="AW418" s="165">
        <v>62.7</v>
      </c>
      <c r="AX418" s="168">
        <v>21.1</v>
      </c>
      <c r="AY418" s="168">
        <v>48.8</v>
      </c>
      <c r="AZ418" s="451">
        <v>276</v>
      </c>
      <c r="BA418" s="168"/>
      <c r="BB418" s="168">
        <v>3.3</v>
      </c>
      <c r="BC418" s="168"/>
      <c r="BD418" s="168">
        <v>0</v>
      </c>
      <c r="BE418" s="168">
        <v>1</v>
      </c>
      <c r="BF418" s="168">
        <v>0.44</v>
      </c>
      <c r="BG418" s="168"/>
      <c r="BH418" s="168"/>
      <c r="BI418" s="168"/>
      <c r="BJ418" s="168">
        <v>0.6</v>
      </c>
      <c r="BK418" s="168">
        <v>0</v>
      </c>
      <c r="BL418" s="165"/>
      <c r="BM418" s="168"/>
      <c r="BN418" s="167">
        <v>0</v>
      </c>
      <c r="BO418" s="168"/>
      <c r="BP418" s="168">
        <v>14</v>
      </c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  <c r="CA418" s="168"/>
      <c r="CB418" s="168"/>
      <c r="CC418" s="168"/>
      <c r="CD418" s="168"/>
      <c r="CE418" s="168"/>
      <c r="CF418" s="165"/>
      <c r="CG418" s="168"/>
      <c r="CH418" s="168"/>
      <c r="CI418" s="168"/>
      <c r="CJ418" s="168"/>
      <c r="CK418" s="168"/>
      <c r="CL418" s="167"/>
      <c r="CM418" s="170">
        <v>1.7</v>
      </c>
      <c r="CN418" s="180">
        <v>50.5</v>
      </c>
      <c r="CO418" s="165"/>
      <c r="CP418" s="168"/>
      <c r="CQ418" s="167"/>
      <c r="CR418" s="168"/>
      <c r="CS418" s="168"/>
      <c r="CT418" s="168"/>
      <c r="CU418" s="168"/>
      <c r="CV418" s="168"/>
      <c r="CW418" s="168"/>
      <c r="CX418" s="168"/>
      <c r="CY418" s="168"/>
      <c r="CZ418" s="168"/>
      <c r="DA418" s="167"/>
      <c r="DB418" s="182"/>
      <c r="DC418" s="141" t="s">
        <v>1824</v>
      </c>
      <c r="DD418" s="182"/>
      <c r="DE418" s="182">
        <v>-14.8</v>
      </c>
      <c r="DF418" s="141" t="s">
        <v>1825</v>
      </c>
      <c r="DG418" s="182">
        <v>-8.7799999999999994</v>
      </c>
      <c r="DH418" s="182"/>
      <c r="DI418" s="180"/>
      <c r="DJ418" s="180"/>
      <c r="DK418" s="180"/>
      <c r="DL418" s="180"/>
      <c r="DM418" s="180"/>
      <c r="DN418" s="180"/>
      <c r="DO418" s="180"/>
      <c r="DP418" s="180"/>
      <c r="DQ418" s="180"/>
      <c r="DR418" s="180"/>
      <c r="DS418" s="181"/>
      <c r="DT418" s="402">
        <f t="shared" si="665"/>
        <v>0</v>
      </c>
      <c r="DU418" s="100">
        <f t="shared" si="666"/>
        <v>0</v>
      </c>
      <c r="DV418" s="100">
        <f t="shared" si="667"/>
        <v>0</v>
      </c>
      <c r="DW418" s="100">
        <f t="shared" si="668"/>
        <v>1</v>
      </c>
      <c r="DX418" s="100">
        <f t="shared" si="669"/>
        <v>0</v>
      </c>
      <c r="DY418" s="229">
        <f t="shared" si="670"/>
        <v>0</v>
      </c>
      <c r="DZ418" s="100">
        <f t="shared" si="671"/>
        <v>1</v>
      </c>
      <c r="EA418" s="400">
        <f t="shared" si="672"/>
        <v>0</v>
      </c>
      <c r="EB418" s="402">
        <f t="shared" si="673"/>
        <v>0</v>
      </c>
      <c r="EC418" s="19">
        <f t="shared" si="674"/>
        <v>1</v>
      </c>
      <c r="ED418" s="19">
        <f t="shared" si="675"/>
        <v>0</v>
      </c>
      <c r="EE418" s="19">
        <f t="shared" si="676"/>
        <v>0</v>
      </c>
      <c r="EF418" s="402">
        <f t="shared" si="677"/>
        <v>0</v>
      </c>
      <c r="EG418" s="400">
        <f t="shared" si="678"/>
        <v>1</v>
      </c>
      <c r="EH418" s="400">
        <f t="shared" si="679"/>
        <v>0</v>
      </c>
      <c r="EI418" s="402">
        <f t="shared" si="680"/>
        <v>0</v>
      </c>
      <c r="EJ418" s="229">
        <f t="shared" si="681"/>
        <v>1</v>
      </c>
      <c r="EK418" s="398">
        <f t="shared" si="682"/>
        <v>18</v>
      </c>
      <c r="EL418" s="398">
        <f t="shared" si="683"/>
        <v>3.3</v>
      </c>
      <c r="EM418" s="398">
        <f t="shared" si="684"/>
        <v>26</v>
      </c>
      <c r="EN418" s="398">
        <f t="shared" si="685"/>
        <v>62.7</v>
      </c>
      <c r="EO418" s="398">
        <f t="shared" si="686"/>
        <v>0.44</v>
      </c>
      <c r="EP418" s="398">
        <f t="shared" si="687"/>
        <v>1</v>
      </c>
      <c r="EQ418" s="398">
        <f t="shared" si="688"/>
        <v>276</v>
      </c>
      <c r="ER418" s="398" t="str">
        <f t="shared" si="689"/>
        <v/>
      </c>
      <c r="ES418" s="398">
        <f t="shared" si="690"/>
        <v>0.6</v>
      </c>
      <c r="ET418" s="398">
        <f t="shared" si="691"/>
        <v>48.8</v>
      </c>
      <c r="EU418" s="172">
        <f t="shared" si="692"/>
        <v>21.1</v>
      </c>
      <c r="EV418" s="57">
        <f t="shared" si="693"/>
        <v>0.7829559195817275</v>
      </c>
      <c r="EW418" s="57">
        <f t="shared" si="694"/>
        <v>8.4398976982097182E-2</v>
      </c>
      <c r="EX418" s="57">
        <f t="shared" si="695"/>
        <v>2.1394774737708291</v>
      </c>
      <c r="EY418" s="57">
        <f t="shared" si="696"/>
        <v>3.1288986476371075</v>
      </c>
      <c r="EZ418" s="57">
        <f t="shared" si="697"/>
        <v>1.6045218342601877E-2</v>
      </c>
      <c r="FA418" s="57">
        <f t="shared" si="698"/>
        <v>5.3720118184260007E-2</v>
      </c>
      <c r="FB418" s="57">
        <f t="shared" si="699"/>
        <v>4.5233221506757939</v>
      </c>
      <c r="FC418" s="57" t="str">
        <f t="shared" si="700"/>
        <v/>
      </c>
      <c r="FD418" s="57">
        <f t="shared" si="701"/>
        <v>9.6766545869761897E-3</v>
      </c>
      <c r="FE418" s="57">
        <f t="shared" si="702"/>
        <v>1.0160041472956176</v>
      </c>
      <c r="FF418" s="56">
        <f t="shared" si="703"/>
        <v>0.59515414774490161</v>
      </c>
      <c r="FG418" s="59">
        <f t="shared" si="704"/>
        <v>12.617136081534078</v>
      </c>
      <c r="FH418" s="59">
        <f t="shared" si="705"/>
        <v>1.3600681099572778</v>
      </c>
      <c r="FI418" s="59">
        <f t="shared" si="706"/>
        <v>34.477136904928365</v>
      </c>
      <c r="FJ418" s="59">
        <f t="shared" si="707"/>
        <v>50.421408198376248</v>
      </c>
      <c r="FK418" s="59">
        <f t="shared" si="708"/>
        <v>0.25856462442315398</v>
      </c>
      <c r="FL418" s="59">
        <f t="shared" si="709"/>
        <v>0.86568608078088793</v>
      </c>
      <c r="FM418" s="59">
        <f t="shared" si="710"/>
        <v>73.619897356669355</v>
      </c>
      <c r="FN418" s="59" t="str">
        <f t="shared" si="711"/>
        <v/>
      </c>
      <c r="FO418" s="59">
        <f t="shared" si="712"/>
        <v>0.15749360618559913</v>
      </c>
      <c r="FP418" s="59">
        <f t="shared" si="713"/>
        <v>16.536103011517486</v>
      </c>
      <c r="FQ418" s="66">
        <f t="shared" si="714"/>
        <v>9.6865060256275584</v>
      </c>
      <c r="FR418" s="331">
        <f t="shared" si="659"/>
        <v>0.49668806027494605</v>
      </c>
      <c r="FS418" s="331">
        <f t="shared" si="715"/>
        <v>0.49668806027494605</v>
      </c>
      <c r="FT418" s="400">
        <f t="shared" si="716"/>
        <v>0</v>
      </c>
      <c r="FU418" s="400">
        <f t="shared" si="717"/>
        <v>1</v>
      </c>
      <c r="FV418" s="400">
        <f t="shared" si="718"/>
        <v>0</v>
      </c>
      <c r="FW418" s="402">
        <f t="shared" si="719"/>
        <v>0</v>
      </c>
      <c r="FX418" s="222">
        <f t="shared" si="720"/>
        <v>0</v>
      </c>
      <c r="FY418" s="222">
        <f t="shared" si="721"/>
        <v>50.421408198376248</v>
      </c>
      <c r="FZ418" s="222">
        <f t="shared" si="722"/>
        <v>34.477136904928365</v>
      </c>
      <c r="GA418" s="221">
        <f t="shared" si="723"/>
        <v>0</v>
      </c>
      <c r="GB418" s="222">
        <f t="shared" si="724"/>
        <v>73.619897356669355</v>
      </c>
      <c r="GC418" s="222">
        <f t="shared" si="725"/>
        <v>0</v>
      </c>
      <c r="GD418" s="222">
        <f t="shared" si="726"/>
        <v>0</v>
      </c>
      <c r="GE418" s="222">
        <f t="shared" si="727"/>
        <v>0</v>
      </c>
      <c r="GF418" s="222">
        <f t="shared" si="728"/>
        <v>0</v>
      </c>
      <c r="GG418" s="398">
        <f t="shared" si="729"/>
        <v>0</v>
      </c>
      <c r="GH418" s="399">
        <f t="shared" si="730"/>
        <v>0</v>
      </c>
      <c r="GI418" s="398" t="str">
        <f t="shared" si="731"/>
        <v>Ca-Mg</v>
      </c>
      <c r="GJ418" s="398" t="str">
        <f t="shared" si="732"/>
        <v>HCO3</v>
      </c>
    </row>
    <row r="419" spans="1:192" s="69" customFormat="1">
      <c r="A419" s="402">
        <f t="shared" si="733"/>
        <v>414</v>
      </c>
      <c r="B419" s="170" t="s">
        <v>934</v>
      </c>
      <c r="C419" s="166" t="s">
        <v>1100</v>
      </c>
      <c r="D419" s="166" t="s">
        <v>1115</v>
      </c>
      <c r="E419" s="166"/>
      <c r="F419" s="408">
        <v>3526150</v>
      </c>
      <c r="G419" s="408">
        <v>5680680</v>
      </c>
      <c r="H419" s="410">
        <f t="shared" si="660"/>
        <v>526065.11</v>
      </c>
      <c r="I419" s="102">
        <f t="shared" si="661"/>
        <v>5678847.5180000002</v>
      </c>
      <c r="J419" s="408">
        <v>256.16000000000003</v>
      </c>
      <c r="K419" s="392" t="s">
        <v>1355</v>
      </c>
      <c r="L419" s="171">
        <v>221</v>
      </c>
      <c r="M419" s="171">
        <v>131</v>
      </c>
      <c r="N419" s="408">
        <v>219</v>
      </c>
      <c r="O419" s="19"/>
      <c r="P419" s="19"/>
      <c r="Q419" s="186" t="s">
        <v>1361</v>
      </c>
      <c r="R419" s="381" t="s">
        <v>2886</v>
      </c>
      <c r="S419" s="166" t="s">
        <v>1346</v>
      </c>
      <c r="T419" s="499" t="str">
        <f t="shared" si="662"/>
        <v>-</v>
      </c>
      <c r="U419" s="499" t="str">
        <f t="shared" si="663"/>
        <v>-</v>
      </c>
      <c r="V419" s="499" t="str">
        <f t="shared" si="664"/>
        <v>-</v>
      </c>
      <c r="W419" s="499" t="str">
        <f t="shared" si="658"/>
        <v>-</v>
      </c>
      <c r="X419" s="529" t="str">
        <f t="shared" si="655"/>
        <v>Mg-Ca</v>
      </c>
      <c r="Y419" s="530" t="str">
        <f t="shared" si="654"/>
        <v>HCO3</v>
      </c>
      <c r="Z419" s="183"/>
      <c r="AA419" s="177" t="s">
        <v>1806</v>
      </c>
      <c r="AB419" s="176">
        <v>2</v>
      </c>
      <c r="AC419" s="170" t="s">
        <v>1050</v>
      </c>
      <c r="AD419" s="170" t="s">
        <v>1826</v>
      </c>
      <c r="AE419" s="404"/>
      <c r="AF419" s="392">
        <v>14.8</v>
      </c>
      <c r="AG419" s="408"/>
      <c r="AH419" s="408">
        <v>7.1</v>
      </c>
      <c r="AI419" s="392"/>
      <c r="AJ419" s="408"/>
      <c r="AK419" s="408"/>
      <c r="AL419" s="408"/>
      <c r="AM419" s="392"/>
      <c r="AN419" s="168"/>
      <c r="AO419" s="165"/>
      <c r="AP419" s="171"/>
      <c r="AQ419" s="168"/>
      <c r="AR419" s="168"/>
      <c r="AS419" s="507">
        <f>SUM(AU419:BN419)+SUM(BO419:CL419)/1000</f>
        <v>496.005</v>
      </c>
      <c r="AT419" s="509">
        <f>FR419</f>
        <v>-0.23019553805904169</v>
      </c>
      <c r="AU419" s="168">
        <v>29.4</v>
      </c>
      <c r="AV419" s="168">
        <v>33.5</v>
      </c>
      <c r="AW419" s="165">
        <v>50.4</v>
      </c>
      <c r="AX419" s="168">
        <v>15.9</v>
      </c>
      <c r="AY419" s="168">
        <v>63.5</v>
      </c>
      <c r="AZ419" s="451">
        <v>298</v>
      </c>
      <c r="BA419" s="168"/>
      <c r="BB419" s="165">
        <v>3.8</v>
      </c>
      <c r="BC419" s="168"/>
      <c r="BD419" s="168">
        <v>0</v>
      </c>
      <c r="BE419" s="165">
        <v>0</v>
      </c>
      <c r="BF419" s="165">
        <v>5.0000000000000001E-3</v>
      </c>
      <c r="BG419" s="168"/>
      <c r="BH419" s="168"/>
      <c r="BI419" s="168"/>
      <c r="BJ419" s="168">
        <v>1.5</v>
      </c>
      <c r="BK419" s="168">
        <v>0</v>
      </c>
      <c r="BL419" s="165"/>
      <c r="BM419" s="168"/>
      <c r="BN419" s="167">
        <v>0</v>
      </c>
      <c r="BO419" s="168"/>
      <c r="BP419" s="165">
        <v>0</v>
      </c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  <c r="CB419" s="168"/>
      <c r="CC419" s="168"/>
      <c r="CD419" s="168"/>
      <c r="CE419" s="168"/>
      <c r="CF419" s="165"/>
      <c r="CG419" s="168"/>
      <c r="CH419" s="168"/>
      <c r="CI419" s="168"/>
      <c r="CJ419" s="168"/>
      <c r="CK419" s="168"/>
      <c r="CL419" s="167"/>
      <c r="CM419" s="168">
        <v>2.2999999999999998</v>
      </c>
      <c r="CN419" s="180">
        <v>14.6</v>
      </c>
      <c r="CO419" s="165"/>
      <c r="CP419" s="168"/>
      <c r="CQ419" s="167"/>
      <c r="CR419" s="168"/>
      <c r="CS419" s="168"/>
      <c r="CT419" s="168"/>
      <c r="CU419" s="168"/>
      <c r="CV419" s="168"/>
      <c r="CW419" s="168"/>
      <c r="CX419" s="168"/>
      <c r="CY419" s="168"/>
      <c r="CZ419" s="168"/>
      <c r="DA419" s="167"/>
      <c r="DB419" s="182"/>
      <c r="DC419" s="141" t="s">
        <v>1818</v>
      </c>
      <c r="DD419" s="182"/>
      <c r="DE419" s="182">
        <v>-14.1</v>
      </c>
      <c r="DF419" s="141" t="s">
        <v>1827</v>
      </c>
      <c r="DG419" s="475">
        <v>-8.99</v>
      </c>
      <c r="DH419" s="182">
        <v>8.1</v>
      </c>
      <c r="DI419" s="180"/>
      <c r="DJ419" s="180"/>
      <c r="DK419" s="180"/>
      <c r="DL419" s="180"/>
      <c r="DM419" s="180"/>
      <c r="DN419" s="180"/>
      <c r="DO419" s="180"/>
      <c r="DP419" s="180"/>
      <c r="DQ419" s="180"/>
      <c r="DR419" s="180"/>
      <c r="DS419" s="181"/>
      <c r="DT419" s="402">
        <f t="shared" si="665"/>
        <v>0</v>
      </c>
      <c r="DU419" s="100">
        <f t="shared" si="666"/>
        <v>0</v>
      </c>
      <c r="DV419" s="100">
        <f t="shared" si="667"/>
        <v>0</v>
      </c>
      <c r="DW419" s="100">
        <f t="shared" si="668"/>
        <v>1</v>
      </c>
      <c r="DX419" s="100">
        <f t="shared" si="669"/>
        <v>0</v>
      </c>
      <c r="DY419" s="229">
        <f t="shared" si="670"/>
        <v>0</v>
      </c>
      <c r="DZ419" s="100">
        <f t="shared" si="671"/>
        <v>1</v>
      </c>
      <c r="EA419" s="400">
        <f t="shared" si="672"/>
        <v>0</v>
      </c>
      <c r="EB419" s="402">
        <f t="shared" si="673"/>
        <v>0</v>
      </c>
      <c r="EC419" s="19">
        <f t="shared" si="674"/>
        <v>1</v>
      </c>
      <c r="ED419" s="19">
        <f t="shared" si="675"/>
        <v>0</v>
      </c>
      <c r="EE419" s="19">
        <f t="shared" si="676"/>
        <v>0</v>
      </c>
      <c r="EF419" s="402">
        <f t="shared" si="677"/>
        <v>0</v>
      </c>
      <c r="EG419" s="400">
        <f t="shared" si="678"/>
        <v>1</v>
      </c>
      <c r="EH419" s="400">
        <f t="shared" si="679"/>
        <v>0</v>
      </c>
      <c r="EI419" s="402">
        <f t="shared" si="680"/>
        <v>0</v>
      </c>
      <c r="EJ419" s="229">
        <f t="shared" si="681"/>
        <v>1</v>
      </c>
      <c r="EK419" s="398">
        <f t="shared" si="682"/>
        <v>29.4</v>
      </c>
      <c r="EL419" s="398">
        <f t="shared" si="683"/>
        <v>3.8</v>
      </c>
      <c r="EM419" s="398">
        <f t="shared" si="684"/>
        <v>33.5</v>
      </c>
      <c r="EN419" s="398">
        <f t="shared" si="685"/>
        <v>50.4</v>
      </c>
      <c r="EO419" s="398">
        <f t="shared" si="686"/>
        <v>5.0000000000000001E-3</v>
      </c>
      <c r="EP419" s="398">
        <f t="shared" si="687"/>
        <v>0</v>
      </c>
      <c r="EQ419" s="398">
        <f t="shared" si="688"/>
        <v>298</v>
      </c>
      <c r="ER419" s="398" t="str">
        <f t="shared" si="689"/>
        <v/>
      </c>
      <c r="ES419" s="398">
        <f t="shared" si="690"/>
        <v>1.5</v>
      </c>
      <c r="ET419" s="398">
        <f t="shared" si="691"/>
        <v>63.5</v>
      </c>
      <c r="EU419" s="172">
        <f t="shared" si="692"/>
        <v>15.9</v>
      </c>
      <c r="EV419" s="57">
        <f t="shared" si="693"/>
        <v>1.2788280019834883</v>
      </c>
      <c r="EW419" s="57">
        <f t="shared" si="694"/>
        <v>9.718670076726342E-2</v>
      </c>
      <c r="EX419" s="57">
        <f t="shared" si="695"/>
        <v>2.7566344373585685</v>
      </c>
      <c r="EY419" s="57">
        <f t="shared" si="696"/>
        <v>2.5150955636508803</v>
      </c>
      <c r="EZ419" s="57">
        <f t="shared" si="697"/>
        <v>1.8233202662047587E-4</v>
      </c>
      <c r="FA419" s="57">
        <f t="shared" si="698"/>
        <v>0</v>
      </c>
      <c r="FB419" s="57">
        <f t="shared" si="699"/>
        <v>4.8838768148600966</v>
      </c>
      <c r="FC419" s="57" t="str">
        <f t="shared" si="700"/>
        <v/>
      </c>
      <c r="FD419" s="57">
        <f t="shared" si="701"/>
        <v>2.4191636467440478E-2</v>
      </c>
      <c r="FE419" s="57">
        <f t="shared" si="702"/>
        <v>1.3220545769113057</v>
      </c>
      <c r="FF419" s="56">
        <f t="shared" si="703"/>
        <v>0.44848108763715339</v>
      </c>
      <c r="FG419" s="59">
        <f t="shared" si="704"/>
        <v>19.236492745774122</v>
      </c>
      <c r="FH419" s="59">
        <f t="shared" si="705"/>
        <v>1.4619098591800475</v>
      </c>
      <c r="FI419" s="59">
        <f t="shared" si="706"/>
        <v>41.466075402440168</v>
      </c>
      <c r="FJ419" s="59">
        <f t="shared" si="707"/>
        <v>37.832779302656775</v>
      </c>
      <c r="FK419" s="59">
        <f t="shared" si="708"/>
        <v>2.7426899488961647E-3</v>
      </c>
      <c r="FL419" s="59">
        <f t="shared" si="709"/>
        <v>0</v>
      </c>
      <c r="FM419" s="59">
        <f t="shared" si="710"/>
        <v>73.127209370748943</v>
      </c>
      <c r="FN419" s="59" t="str">
        <f t="shared" si="711"/>
        <v/>
      </c>
      <c r="FO419" s="59">
        <f t="shared" si="712"/>
        <v>0.36222593894933075</v>
      </c>
      <c r="FP419" s="59">
        <f t="shared" si="713"/>
        <v>19.795372715214441</v>
      </c>
      <c r="FQ419" s="66">
        <f t="shared" si="714"/>
        <v>6.7151919750872739</v>
      </c>
      <c r="FR419" s="331">
        <f t="shared" si="659"/>
        <v>-0.23019553805904169</v>
      </c>
      <c r="FS419" s="331">
        <f t="shared" si="715"/>
        <v>0.23019553805904169</v>
      </c>
      <c r="FT419" s="400">
        <f t="shared" si="716"/>
        <v>0</v>
      </c>
      <c r="FU419" s="400">
        <f t="shared" si="717"/>
        <v>1</v>
      </c>
      <c r="FV419" s="400">
        <f t="shared" si="718"/>
        <v>0</v>
      </c>
      <c r="FW419" s="402">
        <f t="shared" si="719"/>
        <v>0</v>
      </c>
      <c r="FX419" s="222">
        <f t="shared" si="720"/>
        <v>0</v>
      </c>
      <c r="FY419" s="222">
        <f t="shared" si="721"/>
        <v>37.832779302656775</v>
      </c>
      <c r="FZ419" s="222">
        <f t="shared" si="722"/>
        <v>41.466075402440168</v>
      </c>
      <c r="GA419" s="221">
        <f t="shared" si="723"/>
        <v>0</v>
      </c>
      <c r="GB419" s="222">
        <f t="shared" si="724"/>
        <v>73.127209370748943</v>
      </c>
      <c r="GC419" s="222">
        <f t="shared" si="725"/>
        <v>0</v>
      </c>
      <c r="GD419" s="222">
        <f t="shared" si="726"/>
        <v>0</v>
      </c>
      <c r="GE419" s="222">
        <f t="shared" si="727"/>
        <v>0</v>
      </c>
      <c r="GF419" s="222">
        <f t="shared" si="728"/>
        <v>0</v>
      </c>
      <c r="GG419" s="398">
        <f t="shared" si="729"/>
        <v>0</v>
      </c>
      <c r="GH419" s="399">
        <f t="shared" si="730"/>
        <v>0</v>
      </c>
      <c r="GI419" s="398" t="str">
        <f t="shared" si="731"/>
        <v>Mg-Ca</v>
      </c>
      <c r="GJ419" s="398" t="str">
        <f t="shared" si="732"/>
        <v>HCO3</v>
      </c>
    </row>
    <row r="420" spans="1:192" s="69" customFormat="1">
      <c r="A420" s="402">
        <f t="shared" si="733"/>
        <v>415</v>
      </c>
      <c r="B420" s="170" t="s">
        <v>934</v>
      </c>
      <c r="C420" s="166" t="s">
        <v>1100</v>
      </c>
      <c r="D420" s="166" t="s">
        <v>1115</v>
      </c>
      <c r="E420" s="166"/>
      <c r="F420" s="408">
        <v>3526150</v>
      </c>
      <c r="G420" s="408">
        <v>5680680</v>
      </c>
      <c r="H420" s="410">
        <f t="shared" si="660"/>
        <v>526065.11</v>
      </c>
      <c r="I420" s="102">
        <f t="shared" si="661"/>
        <v>5678847.5180000002</v>
      </c>
      <c r="J420" s="408">
        <v>256.16000000000003</v>
      </c>
      <c r="K420" s="392" t="s">
        <v>1355</v>
      </c>
      <c r="L420" s="171">
        <v>221</v>
      </c>
      <c r="M420" s="171">
        <v>131</v>
      </c>
      <c r="N420" s="408">
        <v>219</v>
      </c>
      <c r="O420" s="19"/>
      <c r="P420" s="19"/>
      <c r="Q420" s="186" t="s">
        <v>1361</v>
      </c>
      <c r="R420" s="381" t="s">
        <v>2886</v>
      </c>
      <c r="S420" s="166" t="s">
        <v>1346</v>
      </c>
      <c r="T420" s="499" t="str">
        <f t="shared" si="662"/>
        <v>-</v>
      </c>
      <c r="U420" s="499" t="str">
        <f t="shared" si="663"/>
        <v>-</v>
      </c>
      <c r="V420" s="499" t="str">
        <f t="shared" si="664"/>
        <v>-</v>
      </c>
      <c r="W420" s="499" t="str">
        <f t="shared" si="658"/>
        <v>-</v>
      </c>
      <c r="X420" s="529" t="str">
        <f t="shared" si="655"/>
        <v>Na</v>
      </c>
      <c r="Y420" s="530" t="str">
        <f t="shared" si="654"/>
        <v>HCO3</v>
      </c>
      <c r="Z420" s="183"/>
      <c r="AA420" s="177" t="s">
        <v>1828</v>
      </c>
      <c r="AB420" s="176">
        <v>3</v>
      </c>
      <c r="AC420" s="170" t="s">
        <v>1050</v>
      </c>
      <c r="AD420" s="170" t="s">
        <v>1803</v>
      </c>
      <c r="AE420" s="61" t="s">
        <v>1454</v>
      </c>
      <c r="AF420" s="392">
        <v>13.4</v>
      </c>
      <c r="AG420" s="408">
        <v>566</v>
      </c>
      <c r="AH420" s="408">
        <v>7.3</v>
      </c>
      <c r="AI420" s="392"/>
      <c r="AJ420" s="408"/>
      <c r="AK420" s="408"/>
      <c r="AL420" s="408"/>
      <c r="AM420" s="392"/>
      <c r="AN420" s="168"/>
      <c r="AO420" s="165"/>
      <c r="AP420" s="171"/>
      <c r="AQ420" s="168"/>
      <c r="AR420" s="168"/>
      <c r="AS420" s="508"/>
      <c r="AT420" s="511"/>
      <c r="AU420" s="189"/>
      <c r="AV420" s="189"/>
      <c r="AW420" s="207"/>
      <c r="AX420" s="189"/>
      <c r="AY420" s="189"/>
      <c r="AZ420" s="469">
        <v>275</v>
      </c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5"/>
      <c r="BM420" s="168"/>
      <c r="BN420" s="167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  <c r="CB420" s="168"/>
      <c r="CC420" s="168"/>
      <c r="CD420" s="168"/>
      <c r="CE420" s="168"/>
      <c r="CF420" s="165"/>
      <c r="CG420" s="168"/>
      <c r="CH420" s="168"/>
      <c r="CI420" s="168"/>
      <c r="CJ420" s="168"/>
      <c r="CK420" s="168"/>
      <c r="CL420" s="167"/>
      <c r="CM420" s="168"/>
      <c r="CN420" s="180">
        <v>18</v>
      </c>
      <c r="CO420" s="165"/>
      <c r="CP420" s="168"/>
      <c r="CQ420" s="167"/>
      <c r="CR420" s="168"/>
      <c r="CS420" s="168"/>
      <c r="CT420" s="168"/>
      <c r="CU420" s="168"/>
      <c r="CV420" s="168"/>
      <c r="CW420" s="168"/>
      <c r="CX420" s="168"/>
      <c r="CY420" s="168"/>
      <c r="CZ420" s="168"/>
      <c r="DA420" s="167"/>
      <c r="DB420" s="182"/>
      <c r="DC420" s="141" t="s">
        <v>1822</v>
      </c>
      <c r="DD420" s="182"/>
      <c r="DE420" s="182">
        <v>-13.6</v>
      </c>
      <c r="DF420" s="141" t="s">
        <v>1829</v>
      </c>
      <c r="DG420" s="182">
        <v>-8.89</v>
      </c>
      <c r="DH420" s="182"/>
      <c r="DI420" s="180"/>
      <c r="DJ420" s="180"/>
      <c r="DK420" s="180"/>
      <c r="DL420" s="180"/>
      <c r="DM420" s="180"/>
      <c r="DN420" s="180"/>
      <c r="DO420" s="180"/>
      <c r="DP420" s="180"/>
      <c r="DQ420" s="180"/>
      <c r="DR420" s="180"/>
      <c r="DS420" s="181"/>
      <c r="DT420" s="402">
        <f t="shared" si="665"/>
        <v>0</v>
      </c>
      <c r="DU420" s="100">
        <f t="shared" si="666"/>
        <v>0</v>
      </c>
      <c r="DV420" s="100">
        <f t="shared" si="667"/>
        <v>0</v>
      </c>
      <c r="DW420" s="100">
        <f t="shared" si="668"/>
        <v>1</v>
      </c>
      <c r="DX420" s="100">
        <f t="shared" si="669"/>
        <v>0</v>
      </c>
      <c r="DY420" s="229">
        <f t="shared" si="670"/>
        <v>0</v>
      </c>
      <c r="DZ420" s="100">
        <f t="shared" si="671"/>
        <v>1</v>
      </c>
      <c r="EA420" s="400">
        <f t="shared" si="672"/>
        <v>0</v>
      </c>
      <c r="EB420" s="402">
        <f t="shared" si="673"/>
        <v>0</v>
      </c>
      <c r="EC420" s="19">
        <f t="shared" si="674"/>
        <v>0</v>
      </c>
      <c r="ED420" s="19">
        <f t="shared" si="675"/>
        <v>0</v>
      </c>
      <c r="EE420" s="19">
        <f t="shared" si="676"/>
        <v>0</v>
      </c>
      <c r="EF420" s="402">
        <f t="shared" si="677"/>
        <v>1</v>
      </c>
      <c r="EG420" s="400">
        <f t="shared" si="678"/>
        <v>1</v>
      </c>
      <c r="EH420" s="400">
        <f t="shared" si="679"/>
        <v>0</v>
      </c>
      <c r="EI420" s="402">
        <f t="shared" si="680"/>
        <v>0</v>
      </c>
      <c r="EJ420" s="229">
        <f t="shared" si="681"/>
        <v>1</v>
      </c>
      <c r="EK420" s="398" t="str">
        <f t="shared" si="682"/>
        <v/>
      </c>
      <c r="EL420" s="398" t="str">
        <f t="shared" si="683"/>
        <v/>
      </c>
      <c r="EM420" s="398" t="str">
        <f t="shared" si="684"/>
        <v/>
      </c>
      <c r="EN420" s="398" t="str">
        <f t="shared" si="685"/>
        <v/>
      </c>
      <c r="EO420" s="398" t="str">
        <f t="shared" si="686"/>
        <v/>
      </c>
      <c r="EP420" s="398" t="str">
        <f t="shared" si="687"/>
        <v/>
      </c>
      <c r="EQ420" s="398">
        <f t="shared" si="688"/>
        <v>275</v>
      </c>
      <c r="ER420" s="398" t="str">
        <f t="shared" si="689"/>
        <v/>
      </c>
      <c r="ES420" s="398" t="str">
        <f t="shared" si="690"/>
        <v/>
      </c>
      <c r="ET420" s="398" t="str">
        <f t="shared" si="691"/>
        <v/>
      </c>
      <c r="EU420" s="172" t="str">
        <f t="shared" si="692"/>
        <v/>
      </c>
      <c r="EV420" s="57" t="str">
        <f t="shared" si="693"/>
        <v/>
      </c>
      <c r="EW420" s="57" t="str">
        <f t="shared" si="694"/>
        <v/>
      </c>
      <c r="EX420" s="57" t="str">
        <f t="shared" si="695"/>
        <v/>
      </c>
      <c r="EY420" s="57" t="str">
        <f t="shared" si="696"/>
        <v/>
      </c>
      <c r="EZ420" s="57" t="str">
        <f t="shared" si="697"/>
        <v/>
      </c>
      <c r="FA420" s="57" t="str">
        <f t="shared" si="698"/>
        <v/>
      </c>
      <c r="FB420" s="57">
        <f t="shared" si="699"/>
        <v>4.5069333023037803</v>
      </c>
      <c r="FC420" s="57" t="str">
        <f t="shared" si="700"/>
        <v/>
      </c>
      <c r="FD420" s="57" t="str">
        <f t="shared" si="701"/>
        <v/>
      </c>
      <c r="FE420" s="57" t="str">
        <f t="shared" si="702"/>
        <v/>
      </c>
      <c r="FF420" s="56" t="str">
        <f t="shared" si="703"/>
        <v/>
      </c>
      <c r="FG420" s="59" t="str">
        <f t="shared" si="704"/>
        <v/>
      </c>
      <c r="FH420" s="59" t="str">
        <f t="shared" si="705"/>
        <v/>
      </c>
      <c r="FI420" s="59" t="str">
        <f t="shared" si="706"/>
        <v/>
      </c>
      <c r="FJ420" s="59" t="str">
        <f t="shared" si="707"/>
        <v/>
      </c>
      <c r="FK420" s="59" t="str">
        <f t="shared" si="708"/>
        <v/>
      </c>
      <c r="FL420" s="59" t="str">
        <f t="shared" si="709"/>
        <v/>
      </c>
      <c r="FM420" s="59">
        <f t="shared" si="710"/>
        <v>100</v>
      </c>
      <c r="FN420" s="59" t="str">
        <f t="shared" si="711"/>
        <v/>
      </c>
      <c r="FO420" s="59" t="str">
        <f t="shared" si="712"/>
        <v/>
      </c>
      <c r="FP420" s="59" t="str">
        <f t="shared" si="713"/>
        <v/>
      </c>
      <c r="FQ420" s="66" t="str">
        <f t="shared" si="714"/>
        <v/>
      </c>
      <c r="FR420" s="331">
        <f t="shared" si="659"/>
        <v>-100</v>
      </c>
      <c r="FS420" s="331">
        <f t="shared" si="715"/>
        <v>0</v>
      </c>
      <c r="FT420" s="400">
        <f t="shared" si="716"/>
        <v>1</v>
      </c>
      <c r="FU420" s="400">
        <f t="shared" si="717"/>
        <v>0</v>
      </c>
      <c r="FV420" s="400">
        <f t="shared" si="718"/>
        <v>0</v>
      </c>
      <c r="FW420" s="402">
        <f t="shared" si="719"/>
        <v>0</v>
      </c>
      <c r="FX420" s="222">
        <f t="shared" si="720"/>
        <v>0</v>
      </c>
      <c r="FY420" s="222">
        <f t="shared" si="721"/>
        <v>0</v>
      </c>
      <c r="FZ420" s="222">
        <f t="shared" si="722"/>
        <v>0</v>
      </c>
      <c r="GA420" s="221">
        <f t="shared" si="723"/>
        <v>0</v>
      </c>
      <c r="GB420" s="222">
        <f t="shared" si="724"/>
        <v>100</v>
      </c>
      <c r="GC420" s="222">
        <f t="shared" si="725"/>
        <v>0</v>
      </c>
      <c r="GD420" s="222">
        <f t="shared" si="726"/>
        <v>0</v>
      </c>
      <c r="GE420" s="222">
        <f t="shared" si="727"/>
        <v>0</v>
      </c>
      <c r="GF420" s="222">
        <f t="shared" si="728"/>
        <v>0</v>
      </c>
      <c r="GG420" s="398">
        <f t="shared" si="729"/>
        <v>0</v>
      </c>
      <c r="GH420" s="399">
        <f t="shared" si="730"/>
        <v>0</v>
      </c>
      <c r="GI420" s="398" t="str">
        <f t="shared" si="731"/>
        <v>Na</v>
      </c>
      <c r="GJ420" s="398" t="str">
        <f t="shared" si="732"/>
        <v>HCO3</v>
      </c>
    </row>
    <row r="421" spans="1:192">
      <c r="A421" s="402">
        <f t="shared" si="733"/>
        <v>416</v>
      </c>
      <c r="B421" s="170" t="s">
        <v>934</v>
      </c>
      <c r="C421" s="166" t="s">
        <v>1100</v>
      </c>
      <c r="D421" s="166" t="s">
        <v>1115</v>
      </c>
      <c r="E421" s="166"/>
      <c r="F421" s="408">
        <v>3526150</v>
      </c>
      <c r="G421" s="408">
        <v>5680680</v>
      </c>
      <c r="H421" s="410">
        <f t="shared" si="660"/>
        <v>526065.11</v>
      </c>
      <c r="I421" s="102">
        <f t="shared" si="661"/>
        <v>5678847.5180000002</v>
      </c>
      <c r="J421" s="408">
        <v>256.16000000000003</v>
      </c>
      <c r="K421" s="392" t="s">
        <v>1355</v>
      </c>
      <c r="L421" s="171">
        <v>221</v>
      </c>
      <c r="M421" s="171">
        <v>131</v>
      </c>
      <c r="N421" s="408">
        <v>219</v>
      </c>
      <c r="Q421" s="186" t="s">
        <v>1361</v>
      </c>
      <c r="R421" s="381" t="s">
        <v>2886</v>
      </c>
      <c r="S421" s="166" t="s">
        <v>1346</v>
      </c>
      <c r="T421" s="499" t="str">
        <f t="shared" si="662"/>
        <v>-</v>
      </c>
      <c r="U421" s="499" t="str">
        <f t="shared" si="663"/>
        <v>-</v>
      </c>
      <c r="V421" s="499" t="str">
        <f t="shared" si="664"/>
        <v>-</v>
      </c>
      <c r="W421" s="499" t="str">
        <f t="shared" si="658"/>
        <v>-</v>
      </c>
      <c r="X421" s="529" t="str">
        <f t="shared" si="655"/>
        <v>Na</v>
      </c>
      <c r="Y421" s="530" t="str">
        <f t="shared" si="654"/>
        <v>HCO3</v>
      </c>
      <c r="Z421" s="183"/>
      <c r="AA421" s="251">
        <v>34479</v>
      </c>
      <c r="AB421" s="176">
        <v>4</v>
      </c>
      <c r="AC421" s="170" t="s">
        <v>1050</v>
      </c>
      <c r="AD421" s="170" t="s">
        <v>1809</v>
      </c>
      <c r="AE421" s="61" t="s">
        <v>1830</v>
      </c>
      <c r="AF421" s="392">
        <v>14.9</v>
      </c>
      <c r="AG421" s="408">
        <v>600</v>
      </c>
      <c r="AH421" s="408">
        <v>7.42</v>
      </c>
      <c r="AI421" s="392"/>
      <c r="AJ421" s="408"/>
      <c r="AK421" s="408"/>
      <c r="AL421" s="408"/>
      <c r="AM421" s="392"/>
      <c r="AN421" s="168"/>
      <c r="AO421" s="165"/>
      <c r="AP421" s="171"/>
      <c r="AQ421" s="168"/>
      <c r="AR421" s="168"/>
      <c r="AS421" s="508"/>
      <c r="AT421" s="511"/>
      <c r="AU421" s="189"/>
      <c r="AV421" s="189"/>
      <c r="AW421" s="207"/>
      <c r="AX421" s="189"/>
      <c r="AY421" s="189"/>
      <c r="AZ421" s="469">
        <v>305</v>
      </c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5"/>
      <c r="BM421" s="168"/>
      <c r="BN421" s="167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  <c r="CB421" s="168"/>
      <c r="CC421" s="168"/>
      <c r="CD421" s="168"/>
      <c r="CE421" s="168"/>
      <c r="CF421" s="165"/>
      <c r="CG421" s="168"/>
      <c r="CH421" s="168"/>
      <c r="CI421" s="168"/>
      <c r="CJ421" s="168"/>
      <c r="CK421" s="168"/>
      <c r="CL421" s="167"/>
      <c r="CM421" s="168"/>
      <c r="CN421" s="180">
        <v>17</v>
      </c>
      <c r="CO421" s="165"/>
      <c r="CP421" s="168"/>
      <c r="CQ421" s="167"/>
      <c r="CR421" s="168"/>
      <c r="CS421" s="168"/>
      <c r="CT421" s="168"/>
      <c r="CU421" s="168"/>
      <c r="CV421" s="168"/>
      <c r="CW421" s="168"/>
      <c r="CX421" s="168"/>
      <c r="CY421" s="168"/>
      <c r="CZ421" s="168"/>
      <c r="DA421" s="167"/>
      <c r="DB421" s="182"/>
      <c r="DC421" s="141" t="s">
        <v>1813</v>
      </c>
      <c r="DD421" s="182"/>
      <c r="DE421" s="182">
        <v>-14.3</v>
      </c>
      <c r="DF421" s="141" t="s">
        <v>1831</v>
      </c>
      <c r="DG421" s="475">
        <v>-8.9499999999999993</v>
      </c>
      <c r="DH421" s="182"/>
      <c r="DI421" s="180"/>
      <c r="DJ421" s="180"/>
      <c r="DK421" s="180"/>
      <c r="DL421" s="180"/>
      <c r="DM421" s="180"/>
      <c r="DN421" s="180"/>
      <c r="DO421" s="180"/>
      <c r="DP421" s="180"/>
      <c r="DQ421" s="180"/>
      <c r="DR421" s="180"/>
      <c r="DS421" s="181"/>
      <c r="DT421" s="402">
        <f t="shared" si="665"/>
        <v>0</v>
      </c>
      <c r="DU421" s="100">
        <f t="shared" si="666"/>
        <v>0</v>
      </c>
      <c r="DV421" s="100">
        <f t="shared" si="667"/>
        <v>0</v>
      </c>
      <c r="DW421" s="100">
        <f t="shared" si="668"/>
        <v>1</v>
      </c>
      <c r="DX421" s="100">
        <f t="shared" si="669"/>
        <v>0</v>
      </c>
      <c r="DY421" s="229">
        <f t="shared" si="670"/>
        <v>0</v>
      </c>
      <c r="DZ421" s="100">
        <f t="shared" si="671"/>
        <v>1</v>
      </c>
      <c r="EA421" s="400">
        <f t="shared" si="672"/>
        <v>0</v>
      </c>
      <c r="EB421" s="402">
        <f t="shared" si="673"/>
        <v>0</v>
      </c>
      <c r="EC421" s="19">
        <f t="shared" si="674"/>
        <v>0</v>
      </c>
      <c r="ED421" s="19">
        <f t="shared" si="675"/>
        <v>0</v>
      </c>
      <c r="EE421" s="19">
        <f t="shared" si="676"/>
        <v>0</v>
      </c>
      <c r="EF421" s="402">
        <f t="shared" si="677"/>
        <v>1</v>
      </c>
      <c r="EG421" s="400">
        <f t="shared" si="678"/>
        <v>1</v>
      </c>
      <c r="EH421" s="400">
        <f t="shared" si="679"/>
        <v>0</v>
      </c>
      <c r="EI421" s="402">
        <f t="shared" si="680"/>
        <v>0</v>
      </c>
      <c r="EJ421" s="229">
        <f t="shared" si="681"/>
        <v>1</v>
      </c>
      <c r="EK421" s="398" t="str">
        <f t="shared" si="682"/>
        <v/>
      </c>
      <c r="EL421" s="398" t="str">
        <f t="shared" si="683"/>
        <v/>
      </c>
      <c r="EM421" s="398" t="str">
        <f t="shared" si="684"/>
        <v/>
      </c>
      <c r="EN421" s="398" t="str">
        <f t="shared" si="685"/>
        <v/>
      </c>
      <c r="EO421" s="398" t="str">
        <f t="shared" si="686"/>
        <v/>
      </c>
      <c r="EP421" s="398" t="str">
        <f t="shared" si="687"/>
        <v/>
      </c>
      <c r="EQ421" s="398">
        <f t="shared" si="688"/>
        <v>305</v>
      </c>
      <c r="ER421" s="398" t="str">
        <f t="shared" si="689"/>
        <v/>
      </c>
      <c r="ES421" s="398" t="str">
        <f t="shared" si="690"/>
        <v/>
      </c>
      <c r="ET421" s="398" t="str">
        <f t="shared" si="691"/>
        <v/>
      </c>
      <c r="EU421" s="172" t="str">
        <f t="shared" si="692"/>
        <v/>
      </c>
      <c r="EV421" s="57" t="str">
        <f t="shared" si="693"/>
        <v/>
      </c>
      <c r="EW421" s="57" t="str">
        <f t="shared" si="694"/>
        <v/>
      </c>
      <c r="EX421" s="57" t="str">
        <f t="shared" si="695"/>
        <v/>
      </c>
      <c r="EY421" s="57" t="str">
        <f t="shared" si="696"/>
        <v/>
      </c>
      <c r="EZ421" s="57" t="str">
        <f t="shared" si="697"/>
        <v/>
      </c>
      <c r="FA421" s="57" t="str">
        <f t="shared" si="698"/>
        <v/>
      </c>
      <c r="FB421" s="57">
        <f t="shared" si="699"/>
        <v>4.9985987534641927</v>
      </c>
      <c r="FC421" s="57" t="str">
        <f t="shared" si="700"/>
        <v/>
      </c>
      <c r="FD421" s="57" t="str">
        <f t="shared" si="701"/>
        <v/>
      </c>
      <c r="FE421" s="57" t="str">
        <f t="shared" si="702"/>
        <v/>
      </c>
      <c r="FF421" s="56" t="str">
        <f t="shared" si="703"/>
        <v/>
      </c>
      <c r="FG421" s="59" t="str">
        <f t="shared" si="704"/>
        <v/>
      </c>
      <c r="FH421" s="59" t="str">
        <f t="shared" si="705"/>
        <v/>
      </c>
      <c r="FI421" s="59" t="str">
        <f t="shared" si="706"/>
        <v/>
      </c>
      <c r="FJ421" s="59" t="str">
        <f t="shared" si="707"/>
        <v/>
      </c>
      <c r="FK421" s="59" t="str">
        <f t="shared" si="708"/>
        <v/>
      </c>
      <c r="FL421" s="59" t="str">
        <f t="shared" si="709"/>
        <v/>
      </c>
      <c r="FM421" s="59">
        <f t="shared" si="710"/>
        <v>100</v>
      </c>
      <c r="FN421" s="59" t="str">
        <f t="shared" si="711"/>
        <v/>
      </c>
      <c r="FO421" s="59" t="str">
        <f t="shared" si="712"/>
        <v/>
      </c>
      <c r="FP421" s="59" t="str">
        <f t="shared" si="713"/>
        <v/>
      </c>
      <c r="FQ421" s="66" t="str">
        <f t="shared" si="714"/>
        <v/>
      </c>
      <c r="FR421" s="331">
        <f t="shared" si="659"/>
        <v>-100</v>
      </c>
      <c r="FS421" s="331">
        <f t="shared" si="715"/>
        <v>0</v>
      </c>
      <c r="FT421" s="400">
        <f t="shared" si="716"/>
        <v>1</v>
      </c>
      <c r="FU421" s="400">
        <f t="shared" si="717"/>
        <v>0</v>
      </c>
      <c r="FV421" s="400">
        <f t="shared" si="718"/>
        <v>0</v>
      </c>
      <c r="FW421" s="402">
        <f t="shared" si="719"/>
        <v>0</v>
      </c>
      <c r="FX421" s="222">
        <f t="shared" si="720"/>
        <v>0</v>
      </c>
      <c r="FY421" s="222">
        <f t="shared" si="721"/>
        <v>0</v>
      </c>
      <c r="FZ421" s="222">
        <f t="shared" si="722"/>
        <v>0</v>
      </c>
      <c r="GA421" s="221">
        <f t="shared" si="723"/>
        <v>0</v>
      </c>
      <c r="GB421" s="222">
        <f t="shared" si="724"/>
        <v>100</v>
      </c>
      <c r="GC421" s="222">
        <f t="shared" si="725"/>
        <v>0</v>
      </c>
      <c r="GD421" s="222">
        <f t="shared" si="726"/>
        <v>0</v>
      </c>
      <c r="GE421" s="222">
        <f t="shared" si="727"/>
        <v>0</v>
      </c>
      <c r="GF421" s="222">
        <f t="shared" si="728"/>
        <v>0</v>
      </c>
      <c r="GG421" s="398">
        <f t="shared" si="729"/>
        <v>0</v>
      </c>
      <c r="GH421" s="399">
        <f t="shared" si="730"/>
        <v>0</v>
      </c>
      <c r="GI421" s="398" t="str">
        <f t="shared" si="731"/>
        <v>Na</v>
      </c>
      <c r="GJ421" s="398" t="str">
        <f t="shared" si="732"/>
        <v>HCO3</v>
      </c>
    </row>
    <row r="422" spans="1:192" s="69" customFormat="1">
      <c r="A422" s="402">
        <f t="shared" si="733"/>
        <v>417</v>
      </c>
      <c r="B422" s="170" t="s">
        <v>934</v>
      </c>
      <c r="C422" s="166" t="s">
        <v>1116</v>
      </c>
      <c r="D422" s="166" t="s">
        <v>1117</v>
      </c>
      <c r="E422" s="166"/>
      <c r="F422" s="408">
        <v>3526360</v>
      </c>
      <c r="G422" s="408">
        <v>5679300</v>
      </c>
      <c r="H422" s="410">
        <f t="shared" si="660"/>
        <v>526275.02599999995</v>
      </c>
      <c r="I422" s="102">
        <f t="shared" si="661"/>
        <v>5677468.0700000003</v>
      </c>
      <c r="J422" s="408">
        <v>244.95</v>
      </c>
      <c r="K422" s="392" t="s">
        <v>1355</v>
      </c>
      <c r="L422" s="171">
        <v>150</v>
      </c>
      <c r="M422" s="171">
        <v>99.75</v>
      </c>
      <c r="N422" s="408">
        <v>148.25</v>
      </c>
      <c r="O422" s="171"/>
      <c r="P422" s="171"/>
      <c r="Q422" s="186" t="s">
        <v>1361</v>
      </c>
      <c r="R422" s="381" t="s">
        <v>2886</v>
      </c>
      <c r="S422" s="166" t="s">
        <v>1346</v>
      </c>
      <c r="T422" s="499" t="str">
        <f t="shared" si="662"/>
        <v>-</v>
      </c>
      <c r="U422" s="499" t="str">
        <f t="shared" si="663"/>
        <v>-</v>
      </c>
      <c r="V422" s="499" t="str">
        <f t="shared" si="664"/>
        <v>-</v>
      </c>
      <c r="W422" s="499" t="str">
        <f t="shared" si="658"/>
        <v>-</v>
      </c>
      <c r="X422" s="529" t="str">
        <f t="shared" si="655"/>
        <v>Na</v>
      </c>
      <c r="Y422" s="530" t="str">
        <f t="shared" si="654"/>
        <v>HCO3</v>
      </c>
      <c r="Z422" s="183"/>
      <c r="AA422" s="177" t="s">
        <v>1802</v>
      </c>
      <c r="AB422" s="176">
        <v>1</v>
      </c>
      <c r="AC422" s="170" t="s">
        <v>1050</v>
      </c>
      <c r="AD422" s="170" t="s">
        <v>1803</v>
      </c>
      <c r="AE422" s="61" t="s">
        <v>1454</v>
      </c>
      <c r="AF422" s="392">
        <v>13.6</v>
      </c>
      <c r="AG422" s="408"/>
      <c r="AH422" s="408">
        <v>7.3</v>
      </c>
      <c r="AI422" s="392"/>
      <c r="AJ422" s="408"/>
      <c r="AK422" s="408"/>
      <c r="AL422" s="408"/>
      <c r="AM422" s="392"/>
      <c r="AN422" s="168"/>
      <c r="AO422" s="165"/>
      <c r="AP422" s="171"/>
      <c r="AQ422" s="168"/>
      <c r="AR422" s="168"/>
      <c r="AS422" s="508"/>
      <c r="AT422" s="511"/>
      <c r="AU422" s="189"/>
      <c r="AV422" s="189"/>
      <c r="AW422" s="207"/>
      <c r="AX422" s="189"/>
      <c r="AY422" s="189"/>
      <c r="AZ422" s="469">
        <v>304</v>
      </c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5"/>
      <c r="BM422" s="168"/>
      <c r="BN422" s="167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5"/>
      <c r="CG422" s="168"/>
      <c r="CH422" s="168"/>
      <c r="CI422" s="168"/>
      <c r="CJ422" s="168"/>
      <c r="CK422" s="168"/>
      <c r="CL422" s="167"/>
      <c r="CM422" s="168"/>
      <c r="CN422" s="180">
        <v>36</v>
      </c>
      <c r="CO422" s="165"/>
      <c r="CP422" s="168"/>
      <c r="CQ422" s="167"/>
      <c r="CR422" s="168"/>
      <c r="CS422" s="168"/>
      <c r="CT422" s="168"/>
      <c r="CU422" s="168"/>
      <c r="CV422" s="168"/>
      <c r="CW422" s="168"/>
      <c r="CX422" s="168"/>
      <c r="CY422" s="168"/>
      <c r="CZ422" s="168"/>
      <c r="DA422" s="167"/>
      <c r="DB422" s="182"/>
      <c r="DC422" s="141" t="s">
        <v>1815</v>
      </c>
      <c r="DD422" s="182"/>
      <c r="DE422" s="182">
        <v>-14.4</v>
      </c>
      <c r="DF422" s="141" t="s">
        <v>1832</v>
      </c>
      <c r="DG422" s="182"/>
      <c r="DH422" s="182"/>
      <c r="DI422" s="180"/>
      <c r="DJ422" s="180"/>
      <c r="DK422" s="180"/>
      <c r="DL422" s="180"/>
      <c r="DM422" s="180"/>
      <c r="DN422" s="180"/>
      <c r="DO422" s="180"/>
      <c r="DP422" s="180"/>
      <c r="DQ422" s="180"/>
      <c r="DR422" s="180"/>
      <c r="DS422" s="181"/>
      <c r="DT422" s="402">
        <f t="shared" si="665"/>
        <v>1</v>
      </c>
      <c r="DU422" s="100">
        <f t="shared" si="666"/>
        <v>0</v>
      </c>
      <c r="DV422" s="100">
        <f t="shared" si="667"/>
        <v>0</v>
      </c>
      <c r="DW422" s="100">
        <f t="shared" si="668"/>
        <v>1</v>
      </c>
      <c r="DX422" s="100">
        <f t="shared" si="669"/>
        <v>0</v>
      </c>
      <c r="DY422" s="229">
        <f t="shared" si="670"/>
        <v>0</v>
      </c>
      <c r="DZ422" s="100">
        <f t="shared" si="671"/>
        <v>1</v>
      </c>
      <c r="EA422" s="400">
        <f t="shared" si="672"/>
        <v>0</v>
      </c>
      <c r="EB422" s="402">
        <f t="shared" si="673"/>
        <v>0</v>
      </c>
      <c r="EC422" s="19">
        <f t="shared" si="674"/>
        <v>0</v>
      </c>
      <c r="ED422" s="19">
        <f t="shared" si="675"/>
        <v>0</v>
      </c>
      <c r="EE422" s="19">
        <f t="shared" si="676"/>
        <v>0</v>
      </c>
      <c r="EF422" s="402">
        <f t="shared" si="677"/>
        <v>1</v>
      </c>
      <c r="EG422" s="400">
        <f t="shared" si="678"/>
        <v>1</v>
      </c>
      <c r="EH422" s="400">
        <f t="shared" si="679"/>
        <v>0</v>
      </c>
      <c r="EI422" s="402">
        <f t="shared" si="680"/>
        <v>0</v>
      </c>
      <c r="EJ422" s="229">
        <f t="shared" si="681"/>
        <v>1</v>
      </c>
      <c r="EK422" s="398" t="str">
        <f t="shared" si="682"/>
        <v/>
      </c>
      <c r="EL422" s="398" t="str">
        <f t="shared" si="683"/>
        <v/>
      </c>
      <c r="EM422" s="398" t="str">
        <f t="shared" si="684"/>
        <v/>
      </c>
      <c r="EN422" s="398" t="str">
        <f t="shared" si="685"/>
        <v/>
      </c>
      <c r="EO422" s="398" t="str">
        <f t="shared" si="686"/>
        <v/>
      </c>
      <c r="EP422" s="398" t="str">
        <f t="shared" si="687"/>
        <v/>
      </c>
      <c r="EQ422" s="398">
        <f t="shared" si="688"/>
        <v>304</v>
      </c>
      <c r="ER422" s="398" t="str">
        <f t="shared" si="689"/>
        <v/>
      </c>
      <c r="ES422" s="398" t="str">
        <f t="shared" si="690"/>
        <v/>
      </c>
      <c r="ET422" s="398" t="str">
        <f t="shared" si="691"/>
        <v/>
      </c>
      <c r="EU422" s="172" t="str">
        <f t="shared" si="692"/>
        <v/>
      </c>
      <c r="EV422" s="57" t="str">
        <f t="shared" si="693"/>
        <v/>
      </c>
      <c r="EW422" s="57" t="str">
        <f t="shared" si="694"/>
        <v/>
      </c>
      <c r="EX422" s="57" t="str">
        <f t="shared" si="695"/>
        <v/>
      </c>
      <c r="EY422" s="57" t="str">
        <f t="shared" si="696"/>
        <v/>
      </c>
      <c r="EZ422" s="57" t="str">
        <f t="shared" si="697"/>
        <v/>
      </c>
      <c r="FA422" s="57" t="str">
        <f t="shared" si="698"/>
        <v/>
      </c>
      <c r="FB422" s="57">
        <f t="shared" si="699"/>
        <v>4.9822099050921791</v>
      </c>
      <c r="FC422" s="57" t="str">
        <f t="shared" si="700"/>
        <v/>
      </c>
      <c r="FD422" s="57" t="str">
        <f t="shared" si="701"/>
        <v/>
      </c>
      <c r="FE422" s="57" t="str">
        <f t="shared" si="702"/>
        <v/>
      </c>
      <c r="FF422" s="56" t="str">
        <f t="shared" si="703"/>
        <v/>
      </c>
      <c r="FG422" s="59" t="str">
        <f t="shared" si="704"/>
        <v/>
      </c>
      <c r="FH422" s="59" t="str">
        <f t="shared" si="705"/>
        <v/>
      </c>
      <c r="FI422" s="59" t="str">
        <f t="shared" si="706"/>
        <v/>
      </c>
      <c r="FJ422" s="59" t="str">
        <f t="shared" si="707"/>
        <v/>
      </c>
      <c r="FK422" s="59" t="str">
        <f t="shared" si="708"/>
        <v/>
      </c>
      <c r="FL422" s="59" t="str">
        <f t="shared" si="709"/>
        <v/>
      </c>
      <c r="FM422" s="59">
        <f t="shared" si="710"/>
        <v>100</v>
      </c>
      <c r="FN422" s="59" t="str">
        <f t="shared" si="711"/>
        <v/>
      </c>
      <c r="FO422" s="59" t="str">
        <f t="shared" si="712"/>
        <v/>
      </c>
      <c r="FP422" s="59" t="str">
        <f t="shared" si="713"/>
        <v/>
      </c>
      <c r="FQ422" s="66" t="str">
        <f t="shared" si="714"/>
        <v/>
      </c>
      <c r="FR422" s="331">
        <f t="shared" si="659"/>
        <v>-100</v>
      </c>
      <c r="FS422" s="331">
        <f t="shared" si="715"/>
        <v>0</v>
      </c>
      <c r="FT422" s="400">
        <f t="shared" si="716"/>
        <v>1</v>
      </c>
      <c r="FU422" s="400">
        <f t="shared" si="717"/>
        <v>0</v>
      </c>
      <c r="FV422" s="400">
        <f t="shared" si="718"/>
        <v>0</v>
      </c>
      <c r="FW422" s="402">
        <f t="shared" si="719"/>
        <v>0</v>
      </c>
      <c r="FX422" s="222">
        <f t="shared" si="720"/>
        <v>0</v>
      </c>
      <c r="FY422" s="222">
        <f t="shared" si="721"/>
        <v>0</v>
      </c>
      <c r="FZ422" s="222">
        <f t="shared" si="722"/>
        <v>0</v>
      </c>
      <c r="GA422" s="221">
        <f t="shared" si="723"/>
        <v>0</v>
      </c>
      <c r="GB422" s="222">
        <f t="shared" si="724"/>
        <v>100</v>
      </c>
      <c r="GC422" s="222">
        <f t="shared" si="725"/>
        <v>0</v>
      </c>
      <c r="GD422" s="222">
        <f t="shared" si="726"/>
        <v>0</v>
      </c>
      <c r="GE422" s="222">
        <f t="shared" si="727"/>
        <v>0</v>
      </c>
      <c r="GF422" s="222">
        <f t="shared" si="728"/>
        <v>0</v>
      </c>
      <c r="GG422" s="398">
        <f t="shared" si="729"/>
        <v>0</v>
      </c>
      <c r="GH422" s="399">
        <f t="shared" si="730"/>
        <v>0</v>
      </c>
      <c r="GI422" s="398" t="str">
        <f t="shared" si="731"/>
        <v>Na</v>
      </c>
      <c r="GJ422" s="398" t="str">
        <f t="shared" si="732"/>
        <v>HCO3</v>
      </c>
    </row>
    <row r="423" spans="1:192" s="69" customFormat="1">
      <c r="A423" s="402">
        <f t="shared" si="733"/>
        <v>418</v>
      </c>
      <c r="B423" s="170" t="s">
        <v>934</v>
      </c>
      <c r="C423" s="166" t="s">
        <v>1116</v>
      </c>
      <c r="D423" s="166" t="s">
        <v>1117</v>
      </c>
      <c r="E423" s="166"/>
      <c r="F423" s="408">
        <v>3526360</v>
      </c>
      <c r="G423" s="408">
        <v>5679300</v>
      </c>
      <c r="H423" s="410">
        <f t="shared" si="660"/>
        <v>526275.02599999995</v>
      </c>
      <c r="I423" s="102">
        <f t="shared" si="661"/>
        <v>5677468.0700000003</v>
      </c>
      <c r="J423" s="408">
        <v>244.95</v>
      </c>
      <c r="K423" s="392" t="s">
        <v>1355</v>
      </c>
      <c r="L423" s="171">
        <v>150</v>
      </c>
      <c r="M423" s="171">
        <v>99.75</v>
      </c>
      <c r="N423" s="408">
        <v>148.25</v>
      </c>
      <c r="O423" s="171"/>
      <c r="P423" s="171"/>
      <c r="Q423" s="186" t="s">
        <v>1361</v>
      </c>
      <c r="R423" s="381" t="s">
        <v>2886</v>
      </c>
      <c r="S423" s="166" t="s">
        <v>1346</v>
      </c>
      <c r="T423" s="499" t="str">
        <f t="shared" si="662"/>
        <v>-</v>
      </c>
      <c r="U423" s="499" t="str">
        <f t="shared" si="663"/>
        <v>-</v>
      </c>
      <c r="V423" s="499" t="str">
        <f t="shared" si="664"/>
        <v>-</v>
      </c>
      <c r="W423" s="499" t="str">
        <f t="shared" si="658"/>
        <v>-</v>
      </c>
      <c r="X423" s="529" t="str">
        <f t="shared" si="655"/>
        <v>Na</v>
      </c>
      <c r="Y423" s="530" t="str">
        <f t="shared" si="654"/>
        <v>HCO3</v>
      </c>
      <c r="Z423" s="183"/>
      <c r="AA423" s="177" t="s">
        <v>1806</v>
      </c>
      <c r="AB423" s="176">
        <v>2</v>
      </c>
      <c r="AC423" s="170" t="s">
        <v>1050</v>
      </c>
      <c r="AD423" s="170" t="s">
        <v>1803</v>
      </c>
      <c r="AE423" s="61" t="s">
        <v>1454</v>
      </c>
      <c r="AF423" s="392">
        <v>14.6</v>
      </c>
      <c r="AG423" s="408"/>
      <c r="AH423" s="408">
        <v>7.1</v>
      </c>
      <c r="AI423" s="392"/>
      <c r="AJ423" s="408"/>
      <c r="AK423" s="408"/>
      <c r="AL423" s="408"/>
      <c r="AM423" s="392"/>
      <c r="AN423" s="168"/>
      <c r="AO423" s="165"/>
      <c r="AP423" s="171"/>
      <c r="AQ423" s="168"/>
      <c r="AR423" s="168"/>
      <c r="AS423" s="508"/>
      <c r="AT423" s="511"/>
      <c r="AU423" s="189"/>
      <c r="AV423" s="189"/>
      <c r="AW423" s="207"/>
      <c r="AX423" s="189"/>
      <c r="AY423" s="189"/>
      <c r="AZ423" s="469">
        <v>311</v>
      </c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5"/>
      <c r="BM423" s="168"/>
      <c r="BN423" s="167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  <c r="CA423" s="168"/>
      <c r="CB423" s="168"/>
      <c r="CC423" s="168"/>
      <c r="CD423" s="168"/>
      <c r="CE423" s="168"/>
      <c r="CF423" s="165"/>
      <c r="CG423" s="168"/>
      <c r="CH423" s="168"/>
      <c r="CI423" s="168"/>
      <c r="CJ423" s="168"/>
      <c r="CK423" s="168"/>
      <c r="CL423" s="167"/>
      <c r="CM423" s="168"/>
      <c r="CN423" s="180">
        <v>27</v>
      </c>
      <c r="CO423" s="165"/>
      <c r="CP423" s="168"/>
      <c r="CQ423" s="167"/>
      <c r="CR423" s="168"/>
      <c r="CS423" s="168"/>
      <c r="CT423" s="168"/>
      <c r="CU423" s="168"/>
      <c r="CV423" s="168"/>
      <c r="CW423" s="168"/>
      <c r="CX423" s="168"/>
      <c r="CY423" s="168"/>
      <c r="CZ423" s="168"/>
      <c r="DA423" s="167"/>
      <c r="DB423" s="182"/>
      <c r="DC423" s="141" t="s">
        <v>1833</v>
      </c>
      <c r="DD423" s="182"/>
      <c r="DE423" s="182">
        <v>-13.4</v>
      </c>
      <c r="DF423" s="141" t="s">
        <v>1834</v>
      </c>
      <c r="DG423" s="475">
        <v>-9.16</v>
      </c>
      <c r="DH423" s="182"/>
      <c r="DI423" s="180"/>
      <c r="DJ423" s="180"/>
      <c r="DK423" s="180"/>
      <c r="DL423" s="180"/>
      <c r="DM423" s="180"/>
      <c r="DN423" s="180"/>
      <c r="DO423" s="180"/>
      <c r="DP423" s="180"/>
      <c r="DQ423" s="180"/>
      <c r="DR423" s="180"/>
      <c r="DS423" s="181"/>
      <c r="DT423" s="402">
        <f t="shared" si="665"/>
        <v>0</v>
      </c>
      <c r="DU423" s="100">
        <f t="shared" si="666"/>
        <v>0</v>
      </c>
      <c r="DV423" s="100">
        <f t="shared" si="667"/>
        <v>0</v>
      </c>
      <c r="DW423" s="100">
        <f t="shared" si="668"/>
        <v>1</v>
      </c>
      <c r="DX423" s="100">
        <f t="shared" si="669"/>
        <v>0</v>
      </c>
      <c r="DY423" s="229">
        <f t="shared" si="670"/>
        <v>0</v>
      </c>
      <c r="DZ423" s="100">
        <f t="shared" si="671"/>
        <v>1</v>
      </c>
      <c r="EA423" s="400">
        <f t="shared" si="672"/>
        <v>0</v>
      </c>
      <c r="EB423" s="402">
        <f t="shared" si="673"/>
        <v>0</v>
      </c>
      <c r="EC423" s="19">
        <f t="shared" si="674"/>
        <v>0</v>
      </c>
      <c r="ED423" s="19">
        <f t="shared" si="675"/>
        <v>0</v>
      </c>
      <c r="EE423" s="19">
        <f t="shared" si="676"/>
        <v>0</v>
      </c>
      <c r="EF423" s="402">
        <f t="shared" si="677"/>
        <v>1</v>
      </c>
      <c r="EG423" s="400">
        <f t="shared" si="678"/>
        <v>1</v>
      </c>
      <c r="EH423" s="400">
        <f t="shared" si="679"/>
        <v>0</v>
      </c>
      <c r="EI423" s="402">
        <f t="shared" si="680"/>
        <v>0</v>
      </c>
      <c r="EJ423" s="229">
        <f t="shared" si="681"/>
        <v>1</v>
      </c>
      <c r="EK423" s="398" t="str">
        <f t="shared" si="682"/>
        <v/>
      </c>
      <c r="EL423" s="398" t="str">
        <f t="shared" si="683"/>
        <v/>
      </c>
      <c r="EM423" s="398" t="str">
        <f t="shared" si="684"/>
        <v/>
      </c>
      <c r="EN423" s="398" t="str">
        <f t="shared" si="685"/>
        <v/>
      </c>
      <c r="EO423" s="398" t="str">
        <f t="shared" si="686"/>
        <v/>
      </c>
      <c r="EP423" s="398" t="str">
        <f t="shared" si="687"/>
        <v/>
      </c>
      <c r="EQ423" s="398">
        <f t="shared" si="688"/>
        <v>311</v>
      </c>
      <c r="ER423" s="398" t="str">
        <f t="shared" si="689"/>
        <v/>
      </c>
      <c r="ES423" s="398" t="str">
        <f t="shared" si="690"/>
        <v/>
      </c>
      <c r="ET423" s="398" t="str">
        <f t="shared" si="691"/>
        <v/>
      </c>
      <c r="EU423" s="172" t="str">
        <f t="shared" si="692"/>
        <v/>
      </c>
      <c r="EV423" s="57" t="str">
        <f t="shared" si="693"/>
        <v/>
      </c>
      <c r="EW423" s="57" t="str">
        <f t="shared" si="694"/>
        <v/>
      </c>
      <c r="EX423" s="57" t="str">
        <f t="shared" si="695"/>
        <v/>
      </c>
      <c r="EY423" s="57" t="str">
        <f t="shared" si="696"/>
        <v/>
      </c>
      <c r="EZ423" s="57" t="str">
        <f t="shared" si="697"/>
        <v/>
      </c>
      <c r="FA423" s="57" t="str">
        <f t="shared" si="698"/>
        <v/>
      </c>
      <c r="FB423" s="57">
        <f t="shared" si="699"/>
        <v>5.0969318436962752</v>
      </c>
      <c r="FC423" s="57" t="str">
        <f t="shared" si="700"/>
        <v/>
      </c>
      <c r="FD423" s="57" t="str">
        <f t="shared" si="701"/>
        <v/>
      </c>
      <c r="FE423" s="57" t="str">
        <f t="shared" si="702"/>
        <v/>
      </c>
      <c r="FF423" s="56" t="str">
        <f t="shared" si="703"/>
        <v/>
      </c>
      <c r="FG423" s="59" t="str">
        <f t="shared" si="704"/>
        <v/>
      </c>
      <c r="FH423" s="59" t="str">
        <f t="shared" si="705"/>
        <v/>
      </c>
      <c r="FI423" s="59" t="str">
        <f t="shared" si="706"/>
        <v/>
      </c>
      <c r="FJ423" s="59" t="str">
        <f t="shared" si="707"/>
        <v/>
      </c>
      <c r="FK423" s="59" t="str">
        <f t="shared" si="708"/>
        <v/>
      </c>
      <c r="FL423" s="59" t="str">
        <f t="shared" si="709"/>
        <v/>
      </c>
      <c r="FM423" s="59">
        <f t="shared" si="710"/>
        <v>100</v>
      </c>
      <c r="FN423" s="59" t="str">
        <f t="shared" si="711"/>
        <v/>
      </c>
      <c r="FO423" s="59" t="str">
        <f t="shared" si="712"/>
        <v/>
      </c>
      <c r="FP423" s="59" t="str">
        <f t="shared" si="713"/>
        <v/>
      </c>
      <c r="FQ423" s="66" t="str">
        <f t="shared" si="714"/>
        <v/>
      </c>
      <c r="FR423" s="331">
        <f t="shared" si="659"/>
        <v>-100</v>
      </c>
      <c r="FS423" s="331">
        <f t="shared" si="715"/>
        <v>0</v>
      </c>
      <c r="FT423" s="400">
        <f t="shared" si="716"/>
        <v>1</v>
      </c>
      <c r="FU423" s="400">
        <f t="shared" si="717"/>
        <v>0</v>
      </c>
      <c r="FV423" s="400">
        <f t="shared" si="718"/>
        <v>0</v>
      </c>
      <c r="FW423" s="402">
        <f t="shared" si="719"/>
        <v>0</v>
      </c>
      <c r="FX423" s="222">
        <f t="shared" si="720"/>
        <v>0</v>
      </c>
      <c r="FY423" s="222">
        <f t="shared" si="721"/>
        <v>0</v>
      </c>
      <c r="FZ423" s="222">
        <f t="shared" si="722"/>
        <v>0</v>
      </c>
      <c r="GA423" s="221">
        <f t="shared" si="723"/>
        <v>0</v>
      </c>
      <c r="GB423" s="222">
        <f t="shared" si="724"/>
        <v>100</v>
      </c>
      <c r="GC423" s="222">
        <f t="shared" si="725"/>
        <v>0</v>
      </c>
      <c r="GD423" s="222">
        <f t="shared" si="726"/>
        <v>0</v>
      </c>
      <c r="GE423" s="222">
        <f t="shared" si="727"/>
        <v>0</v>
      </c>
      <c r="GF423" s="222">
        <f t="shared" si="728"/>
        <v>0</v>
      </c>
      <c r="GG423" s="398">
        <f t="shared" si="729"/>
        <v>0</v>
      </c>
      <c r="GH423" s="399">
        <f t="shared" si="730"/>
        <v>0</v>
      </c>
      <c r="GI423" s="398" t="str">
        <f t="shared" si="731"/>
        <v>Na</v>
      </c>
      <c r="GJ423" s="398" t="str">
        <f t="shared" si="732"/>
        <v>HCO3</v>
      </c>
    </row>
    <row r="424" spans="1:192" s="69" customFormat="1">
      <c r="A424" s="402">
        <f t="shared" si="733"/>
        <v>419</v>
      </c>
      <c r="B424" s="170" t="s">
        <v>934</v>
      </c>
      <c r="C424" s="166" t="s">
        <v>1116</v>
      </c>
      <c r="D424" s="166" t="s">
        <v>1117</v>
      </c>
      <c r="E424" s="166"/>
      <c r="F424" s="408">
        <v>3526360</v>
      </c>
      <c r="G424" s="408">
        <v>5679300</v>
      </c>
      <c r="H424" s="410">
        <f t="shared" si="660"/>
        <v>526275.02599999995</v>
      </c>
      <c r="I424" s="102">
        <f t="shared" si="661"/>
        <v>5677468.0700000003</v>
      </c>
      <c r="J424" s="408">
        <v>244.95</v>
      </c>
      <c r="K424" s="392" t="s">
        <v>1355</v>
      </c>
      <c r="L424" s="171">
        <v>150</v>
      </c>
      <c r="M424" s="171">
        <v>99.75</v>
      </c>
      <c r="N424" s="408">
        <v>148.25</v>
      </c>
      <c r="O424" s="171"/>
      <c r="P424" s="171"/>
      <c r="Q424" s="186" t="s">
        <v>1361</v>
      </c>
      <c r="R424" s="381" t="s">
        <v>2886</v>
      </c>
      <c r="S424" s="166" t="s">
        <v>1346</v>
      </c>
      <c r="T424" s="499" t="str">
        <f t="shared" si="662"/>
        <v>-</v>
      </c>
      <c r="U424" s="499" t="str">
        <f t="shared" si="663"/>
        <v>-</v>
      </c>
      <c r="V424" s="499" t="str">
        <f t="shared" si="664"/>
        <v>-</v>
      </c>
      <c r="W424" s="499" t="str">
        <f t="shared" si="658"/>
        <v>-</v>
      </c>
      <c r="X424" s="529" t="str">
        <f t="shared" si="655"/>
        <v>Na</v>
      </c>
      <c r="Y424" s="530" t="str">
        <f t="shared" si="654"/>
        <v>HCO3</v>
      </c>
      <c r="Z424" s="183"/>
      <c r="AA424" s="177" t="s">
        <v>1828</v>
      </c>
      <c r="AB424" s="176">
        <v>3</v>
      </c>
      <c r="AC424" s="170" t="s">
        <v>1050</v>
      </c>
      <c r="AD424" s="170" t="s">
        <v>1803</v>
      </c>
      <c r="AE424" s="61" t="s">
        <v>1454</v>
      </c>
      <c r="AF424" s="392">
        <v>12.6</v>
      </c>
      <c r="AG424" s="408">
        <v>520</v>
      </c>
      <c r="AH424" s="408">
        <v>7.5</v>
      </c>
      <c r="AI424" s="392"/>
      <c r="AJ424" s="408"/>
      <c r="AK424" s="408"/>
      <c r="AL424" s="408"/>
      <c r="AM424" s="392"/>
      <c r="AN424" s="168"/>
      <c r="AO424" s="165"/>
      <c r="AP424" s="171"/>
      <c r="AQ424" s="168"/>
      <c r="AR424" s="168"/>
      <c r="AS424" s="508"/>
      <c r="AT424" s="511"/>
      <c r="AU424" s="189"/>
      <c r="AV424" s="189"/>
      <c r="AW424" s="207"/>
      <c r="AX424" s="189"/>
      <c r="AY424" s="189"/>
      <c r="AZ424" s="469">
        <v>293</v>
      </c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5"/>
      <c r="BM424" s="168"/>
      <c r="BN424" s="167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  <c r="CB424" s="168"/>
      <c r="CC424" s="168"/>
      <c r="CD424" s="168"/>
      <c r="CE424" s="168"/>
      <c r="CF424" s="165"/>
      <c r="CG424" s="168"/>
      <c r="CH424" s="168"/>
      <c r="CI424" s="168"/>
      <c r="CJ424" s="168"/>
      <c r="CK424" s="168"/>
      <c r="CL424" s="167"/>
      <c r="CM424" s="168"/>
      <c r="CN424" s="180">
        <v>21</v>
      </c>
      <c r="CO424" s="165"/>
      <c r="CP424" s="168"/>
      <c r="CQ424" s="167"/>
      <c r="CR424" s="168"/>
      <c r="CS424" s="168"/>
      <c r="CT424" s="168"/>
      <c r="CU424" s="168"/>
      <c r="CV424" s="168"/>
      <c r="CW424" s="168"/>
      <c r="CX424" s="168"/>
      <c r="CY424" s="168"/>
      <c r="CZ424" s="168"/>
      <c r="DA424" s="167"/>
      <c r="DB424" s="182"/>
      <c r="DC424" s="141" t="s">
        <v>1822</v>
      </c>
      <c r="DD424" s="182"/>
      <c r="DE424" s="182">
        <v>-13.6</v>
      </c>
      <c r="DF424" s="141" t="s">
        <v>1835</v>
      </c>
      <c r="DG424" s="182">
        <v>-9.17</v>
      </c>
      <c r="DH424" s="182"/>
      <c r="DI424" s="180"/>
      <c r="DJ424" s="180"/>
      <c r="DK424" s="180"/>
      <c r="DL424" s="180"/>
      <c r="DM424" s="180"/>
      <c r="DN424" s="180"/>
      <c r="DO424" s="180"/>
      <c r="DP424" s="180"/>
      <c r="DQ424" s="180"/>
      <c r="DR424" s="180"/>
      <c r="DS424" s="181"/>
      <c r="DT424" s="402">
        <f t="shared" si="665"/>
        <v>0</v>
      </c>
      <c r="DU424" s="100">
        <f t="shared" si="666"/>
        <v>0</v>
      </c>
      <c r="DV424" s="100">
        <f t="shared" si="667"/>
        <v>0</v>
      </c>
      <c r="DW424" s="100">
        <f t="shared" si="668"/>
        <v>1</v>
      </c>
      <c r="DX424" s="100">
        <f t="shared" si="669"/>
        <v>0</v>
      </c>
      <c r="DY424" s="229">
        <f t="shared" si="670"/>
        <v>0</v>
      </c>
      <c r="DZ424" s="100">
        <f t="shared" si="671"/>
        <v>1</v>
      </c>
      <c r="EA424" s="400">
        <f t="shared" si="672"/>
        <v>0</v>
      </c>
      <c r="EB424" s="402">
        <f t="shared" si="673"/>
        <v>0</v>
      </c>
      <c r="EC424" s="19">
        <f t="shared" si="674"/>
        <v>0</v>
      </c>
      <c r="ED424" s="19">
        <f t="shared" si="675"/>
        <v>0</v>
      </c>
      <c r="EE424" s="19">
        <f t="shared" si="676"/>
        <v>0</v>
      </c>
      <c r="EF424" s="402">
        <f t="shared" si="677"/>
        <v>1</v>
      </c>
      <c r="EG424" s="400">
        <f t="shared" si="678"/>
        <v>1</v>
      </c>
      <c r="EH424" s="400">
        <f t="shared" si="679"/>
        <v>0</v>
      </c>
      <c r="EI424" s="402">
        <f t="shared" si="680"/>
        <v>0</v>
      </c>
      <c r="EJ424" s="229">
        <f t="shared" si="681"/>
        <v>1</v>
      </c>
      <c r="EK424" s="398" t="str">
        <f t="shared" si="682"/>
        <v/>
      </c>
      <c r="EL424" s="398" t="str">
        <f t="shared" si="683"/>
        <v/>
      </c>
      <c r="EM424" s="398" t="str">
        <f t="shared" si="684"/>
        <v/>
      </c>
      <c r="EN424" s="398" t="str">
        <f t="shared" si="685"/>
        <v/>
      </c>
      <c r="EO424" s="398" t="str">
        <f t="shared" si="686"/>
        <v/>
      </c>
      <c r="EP424" s="398" t="str">
        <f t="shared" si="687"/>
        <v/>
      </c>
      <c r="EQ424" s="398">
        <f t="shared" si="688"/>
        <v>293</v>
      </c>
      <c r="ER424" s="398" t="str">
        <f t="shared" si="689"/>
        <v/>
      </c>
      <c r="ES424" s="398" t="str">
        <f t="shared" si="690"/>
        <v/>
      </c>
      <c r="ET424" s="398" t="str">
        <f t="shared" si="691"/>
        <v/>
      </c>
      <c r="EU424" s="172" t="str">
        <f t="shared" si="692"/>
        <v/>
      </c>
      <c r="EV424" s="57" t="str">
        <f t="shared" si="693"/>
        <v/>
      </c>
      <c r="EW424" s="57" t="str">
        <f t="shared" si="694"/>
        <v/>
      </c>
      <c r="EX424" s="57" t="str">
        <f t="shared" si="695"/>
        <v/>
      </c>
      <c r="EY424" s="57" t="str">
        <f t="shared" si="696"/>
        <v/>
      </c>
      <c r="EZ424" s="57" t="str">
        <f t="shared" si="697"/>
        <v/>
      </c>
      <c r="FA424" s="57" t="str">
        <f t="shared" si="698"/>
        <v/>
      </c>
      <c r="FB424" s="57">
        <f t="shared" si="699"/>
        <v>4.8019325730000277</v>
      </c>
      <c r="FC424" s="57" t="str">
        <f t="shared" si="700"/>
        <v/>
      </c>
      <c r="FD424" s="57" t="str">
        <f t="shared" si="701"/>
        <v/>
      </c>
      <c r="FE424" s="57" t="str">
        <f t="shared" si="702"/>
        <v/>
      </c>
      <c r="FF424" s="56" t="str">
        <f t="shared" si="703"/>
        <v/>
      </c>
      <c r="FG424" s="59" t="str">
        <f t="shared" si="704"/>
        <v/>
      </c>
      <c r="FH424" s="59" t="str">
        <f t="shared" si="705"/>
        <v/>
      </c>
      <c r="FI424" s="59" t="str">
        <f t="shared" si="706"/>
        <v/>
      </c>
      <c r="FJ424" s="59" t="str">
        <f t="shared" si="707"/>
        <v/>
      </c>
      <c r="FK424" s="59" t="str">
        <f t="shared" si="708"/>
        <v/>
      </c>
      <c r="FL424" s="59" t="str">
        <f t="shared" si="709"/>
        <v/>
      </c>
      <c r="FM424" s="59">
        <f t="shared" si="710"/>
        <v>100</v>
      </c>
      <c r="FN424" s="59" t="str">
        <f t="shared" si="711"/>
        <v/>
      </c>
      <c r="FO424" s="59" t="str">
        <f t="shared" si="712"/>
        <v/>
      </c>
      <c r="FP424" s="59" t="str">
        <f t="shared" si="713"/>
        <v/>
      </c>
      <c r="FQ424" s="66" t="str">
        <f t="shared" si="714"/>
        <v/>
      </c>
      <c r="FR424" s="331">
        <f t="shared" si="659"/>
        <v>-100</v>
      </c>
      <c r="FS424" s="331">
        <f t="shared" si="715"/>
        <v>0</v>
      </c>
      <c r="FT424" s="400">
        <f t="shared" si="716"/>
        <v>1</v>
      </c>
      <c r="FU424" s="400">
        <f t="shared" si="717"/>
        <v>0</v>
      </c>
      <c r="FV424" s="400">
        <f t="shared" si="718"/>
        <v>0</v>
      </c>
      <c r="FW424" s="402">
        <f t="shared" si="719"/>
        <v>0</v>
      </c>
      <c r="FX424" s="222">
        <f t="shared" si="720"/>
        <v>0</v>
      </c>
      <c r="FY424" s="222">
        <f t="shared" si="721"/>
        <v>0</v>
      </c>
      <c r="FZ424" s="222">
        <f t="shared" si="722"/>
        <v>0</v>
      </c>
      <c r="GA424" s="221">
        <f t="shared" si="723"/>
        <v>0</v>
      </c>
      <c r="GB424" s="222">
        <f t="shared" si="724"/>
        <v>100</v>
      </c>
      <c r="GC424" s="222">
        <f t="shared" si="725"/>
        <v>0</v>
      </c>
      <c r="GD424" s="222">
        <f t="shared" si="726"/>
        <v>0</v>
      </c>
      <c r="GE424" s="222">
        <f t="shared" si="727"/>
        <v>0</v>
      </c>
      <c r="GF424" s="222">
        <f t="shared" si="728"/>
        <v>0</v>
      </c>
      <c r="GG424" s="398">
        <f t="shared" si="729"/>
        <v>0</v>
      </c>
      <c r="GH424" s="399">
        <f t="shared" si="730"/>
        <v>0</v>
      </c>
      <c r="GI424" s="398" t="str">
        <f t="shared" si="731"/>
        <v>Na</v>
      </c>
      <c r="GJ424" s="398" t="str">
        <f t="shared" si="732"/>
        <v>HCO3</v>
      </c>
    </row>
    <row r="425" spans="1:192" s="69" customFormat="1">
      <c r="A425" s="402">
        <f t="shared" si="733"/>
        <v>420</v>
      </c>
      <c r="B425" s="170" t="s">
        <v>934</v>
      </c>
      <c r="C425" s="166" t="s">
        <v>1116</v>
      </c>
      <c r="D425" s="166" t="s">
        <v>1117</v>
      </c>
      <c r="E425" s="166"/>
      <c r="F425" s="408">
        <v>3526360</v>
      </c>
      <c r="G425" s="408">
        <v>5679300</v>
      </c>
      <c r="H425" s="410">
        <f t="shared" si="660"/>
        <v>526275.02599999995</v>
      </c>
      <c r="I425" s="102">
        <f t="shared" si="661"/>
        <v>5677468.0700000003</v>
      </c>
      <c r="J425" s="408">
        <v>244.95</v>
      </c>
      <c r="K425" s="392" t="s">
        <v>1355</v>
      </c>
      <c r="L425" s="171">
        <v>150</v>
      </c>
      <c r="M425" s="171">
        <v>99.75</v>
      </c>
      <c r="N425" s="408">
        <v>148.25</v>
      </c>
      <c r="O425" s="171"/>
      <c r="P425" s="171"/>
      <c r="Q425" s="186" t="s">
        <v>1361</v>
      </c>
      <c r="R425" s="381" t="s">
        <v>2886</v>
      </c>
      <c r="S425" s="166" t="s">
        <v>1346</v>
      </c>
      <c r="T425" s="499" t="str">
        <f t="shared" si="662"/>
        <v>-</v>
      </c>
      <c r="U425" s="499" t="str">
        <f t="shared" si="663"/>
        <v>-</v>
      </c>
      <c r="V425" s="499" t="str">
        <f t="shared" si="664"/>
        <v>-</v>
      </c>
      <c r="W425" s="499" t="str">
        <f t="shared" si="658"/>
        <v>-</v>
      </c>
      <c r="X425" s="529" t="str">
        <f t="shared" si="655"/>
        <v>Mg-Ca</v>
      </c>
      <c r="Y425" s="530" t="str">
        <f t="shared" si="654"/>
        <v>HCO3</v>
      </c>
      <c r="Z425" s="183"/>
      <c r="AA425" s="251">
        <v>34479</v>
      </c>
      <c r="AB425" s="176">
        <v>4</v>
      </c>
      <c r="AC425" s="170" t="s">
        <v>1050</v>
      </c>
      <c r="AD425" s="170" t="s">
        <v>1809</v>
      </c>
      <c r="AE425" s="61" t="s">
        <v>1830</v>
      </c>
      <c r="AF425" s="392">
        <v>14.2</v>
      </c>
      <c r="AG425" s="408">
        <v>559</v>
      </c>
      <c r="AH425" s="408">
        <v>7.5</v>
      </c>
      <c r="AI425" s="392"/>
      <c r="AJ425" s="408"/>
      <c r="AK425" s="408"/>
      <c r="AL425" s="408"/>
      <c r="AM425" s="392"/>
      <c r="AN425" s="168"/>
      <c r="AO425" s="165"/>
      <c r="AP425" s="171"/>
      <c r="AQ425" s="168"/>
      <c r="AR425" s="168"/>
      <c r="AS425" s="507">
        <f>SUM(AU425:BN425)+SUM(BO425:CL425)/1000</f>
        <v>469.85</v>
      </c>
      <c r="AT425" s="509">
        <f>FR425</f>
        <v>0.44657448592432275</v>
      </c>
      <c r="AU425" s="168">
        <v>19.2</v>
      </c>
      <c r="AV425" s="168">
        <v>35.799999999999997</v>
      </c>
      <c r="AW425" s="165">
        <v>47.5</v>
      </c>
      <c r="AX425" s="168">
        <v>8.6999999999999993</v>
      </c>
      <c r="AY425" s="168">
        <v>42.4</v>
      </c>
      <c r="AZ425" s="451">
        <v>311</v>
      </c>
      <c r="BA425" s="168"/>
      <c r="BB425" s="165">
        <v>4.4000000000000004</v>
      </c>
      <c r="BC425" s="168"/>
      <c r="BD425" s="168">
        <v>0</v>
      </c>
      <c r="BE425" s="165">
        <v>0.41</v>
      </c>
      <c r="BF425" s="165">
        <v>0.04</v>
      </c>
      <c r="BG425" s="168"/>
      <c r="BH425" s="168"/>
      <c r="BI425" s="168"/>
      <c r="BJ425" s="168">
        <v>0.4</v>
      </c>
      <c r="BK425" s="168">
        <v>0</v>
      </c>
      <c r="BL425" s="165"/>
      <c r="BM425" s="168"/>
      <c r="BN425" s="167">
        <v>0</v>
      </c>
      <c r="BO425" s="168"/>
      <c r="BP425" s="165">
        <v>0</v>
      </c>
      <c r="BQ425" s="168"/>
      <c r="BR425" s="168"/>
      <c r="BS425" s="168"/>
      <c r="BT425" s="168"/>
      <c r="BU425" s="168"/>
      <c r="BV425" s="168"/>
      <c r="BW425" s="168"/>
      <c r="BX425" s="168"/>
      <c r="BY425" s="168"/>
      <c r="BZ425" s="168"/>
      <c r="CA425" s="168"/>
      <c r="CB425" s="168"/>
      <c r="CC425" s="168"/>
      <c r="CD425" s="168"/>
      <c r="CE425" s="168"/>
      <c r="CF425" s="165"/>
      <c r="CG425" s="168"/>
      <c r="CH425" s="168"/>
      <c r="CI425" s="168"/>
      <c r="CJ425" s="168"/>
      <c r="CK425" s="168"/>
      <c r="CL425" s="167"/>
      <c r="CM425" s="168">
        <v>1.9</v>
      </c>
      <c r="CN425" s="180">
        <v>17.899999999999999</v>
      </c>
      <c r="CO425" s="165"/>
      <c r="CP425" s="168"/>
      <c r="CQ425" s="167"/>
      <c r="CR425" s="168"/>
      <c r="CS425" s="168"/>
      <c r="CT425" s="168"/>
      <c r="CU425" s="168"/>
      <c r="CV425" s="168"/>
      <c r="CW425" s="168"/>
      <c r="CX425" s="168"/>
      <c r="CY425" s="168"/>
      <c r="CZ425" s="168"/>
      <c r="DA425" s="167"/>
      <c r="DB425" s="182"/>
      <c r="DC425" s="141" t="s">
        <v>1836</v>
      </c>
      <c r="DD425" s="182"/>
      <c r="DE425" s="370">
        <v>-14</v>
      </c>
      <c r="DF425" s="141" t="s">
        <v>1837</v>
      </c>
      <c r="DG425" s="475">
        <v>-9.16</v>
      </c>
      <c r="DH425" s="182"/>
      <c r="DI425" s="180"/>
      <c r="DJ425" s="180"/>
      <c r="DK425" s="180"/>
      <c r="DL425" s="180"/>
      <c r="DM425" s="180"/>
      <c r="DN425" s="180"/>
      <c r="DO425" s="180"/>
      <c r="DP425" s="180"/>
      <c r="DQ425" s="180"/>
      <c r="DR425" s="180"/>
      <c r="DS425" s="181"/>
      <c r="DT425" s="402">
        <f t="shared" si="665"/>
        <v>0</v>
      </c>
      <c r="DU425" s="100">
        <f t="shared" si="666"/>
        <v>0</v>
      </c>
      <c r="DV425" s="100">
        <f t="shared" si="667"/>
        <v>0</v>
      </c>
      <c r="DW425" s="100">
        <f t="shared" si="668"/>
        <v>1</v>
      </c>
      <c r="DX425" s="100">
        <f t="shared" si="669"/>
        <v>0</v>
      </c>
      <c r="DY425" s="229">
        <f t="shared" si="670"/>
        <v>0</v>
      </c>
      <c r="DZ425" s="100">
        <f t="shared" si="671"/>
        <v>1</v>
      </c>
      <c r="EA425" s="400">
        <f t="shared" si="672"/>
        <v>0</v>
      </c>
      <c r="EB425" s="402">
        <f t="shared" si="673"/>
        <v>0</v>
      </c>
      <c r="EC425" s="19">
        <f t="shared" si="674"/>
        <v>1</v>
      </c>
      <c r="ED425" s="19">
        <f t="shared" si="675"/>
        <v>0</v>
      </c>
      <c r="EE425" s="19">
        <f t="shared" si="676"/>
        <v>0</v>
      </c>
      <c r="EF425" s="402">
        <f t="shared" si="677"/>
        <v>0</v>
      </c>
      <c r="EG425" s="400">
        <f t="shared" si="678"/>
        <v>1</v>
      </c>
      <c r="EH425" s="400">
        <f t="shared" si="679"/>
        <v>0</v>
      </c>
      <c r="EI425" s="402">
        <f t="shared" si="680"/>
        <v>0</v>
      </c>
      <c r="EJ425" s="229">
        <f t="shared" si="681"/>
        <v>1</v>
      </c>
      <c r="EK425" s="398">
        <f t="shared" si="682"/>
        <v>19.2</v>
      </c>
      <c r="EL425" s="398">
        <f t="shared" si="683"/>
        <v>4.4000000000000004</v>
      </c>
      <c r="EM425" s="398">
        <f t="shared" si="684"/>
        <v>35.799999999999997</v>
      </c>
      <c r="EN425" s="398">
        <f t="shared" si="685"/>
        <v>47.5</v>
      </c>
      <c r="EO425" s="398">
        <f t="shared" si="686"/>
        <v>0.04</v>
      </c>
      <c r="EP425" s="398">
        <f t="shared" si="687"/>
        <v>0.41</v>
      </c>
      <c r="EQ425" s="398">
        <f t="shared" si="688"/>
        <v>311</v>
      </c>
      <c r="ER425" s="398" t="str">
        <f t="shared" si="689"/>
        <v/>
      </c>
      <c r="ES425" s="398">
        <f t="shared" si="690"/>
        <v>0.4</v>
      </c>
      <c r="ET425" s="398">
        <f t="shared" si="691"/>
        <v>42.4</v>
      </c>
      <c r="EU425" s="172">
        <f t="shared" si="692"/>
        <v>8.6999999999999993</v>
      </c>
      <c r="EV425" s="57">
        <f t="shared" si="693"/>
        <v>0.83515298088717604</v>
      </c>
      <c r="EW425" s="57">
        <f t="shared" si="694"/>
        <v>0.11253196930946292</v>
      </c>
      <c r="EX425" s="57">
        <f t="shared" si="695"/>
        <v>2.9458959061921415</v>
      </c>
      <c r="EY425" s="57">
        <f t="shared" si="696"/>
        <v>2.3703777633614451</v>
      </c>
      <c r="EZ425" s="57">
        <f t="shared" si="697"/>
        <v>1.458656212963807E-3</v>
      </c>
      <c r="FA425" s="57">
        <f t="shared" si="698"/>
        <v>2.2025248455546601E-2</v>
      </c>
      <c r="FB425" s="57">
        <f t="shared" si="699"/>
        <v>5.0969318436962752</v>
      </c>
      <c r="FC425" s="57" t="str">
        <f t="shared" si="700"/>
        <v/>
      </c>
      <c r="FD425" s="57">
        <f t="shared" si="701"/>
        <v>6.4511030579841276E-3</v>
      </c>
      <c r="FE425" s="57">
        <f t="shared" si="702"/>
        <v>0.88275770174865142</v>
      </c>
      <c r="FF425" s="56">
        <f t="shared" si="703"/>
        <v>0.24539531210334803</v>
      </c>
      <c r="FG425" s="59">
        <f t="shared" si="704"/>
        <v>13.282872609072236</v>
      </c>
      <c r="FH425" s="59">
        <f t="shared" si="705"/>
        <v>1.7897892326239011</v>
      </c>
      <c r="FI425" s="59">
        <f t="shared" si="706"/>
        <v>46.853643508486549</v>
      </c>
      <c r="FJ425" s="59">
        <f t="shared" si="707"/>
        <v>37.700189769616749</v>
      </c>
      <c r="FK425" s="59">
        <f t="shared" si="708"/>
        <v>2.3199515658374269E-2</v>
      </c>
      <c r="FL425" s="59">
        <f t="shared" si="709"/>
        <v>0.35030536454220396</v>
      </c>
      <c r="FM425" s="59">
        <f t="shared" si="710"/>
        <v>81.792544822294516</v>
      </c>
      <c r="FN425" s="59" t="str">
        <f t="shared" si="711"/>
        <v/>
      </c>
      <c r="FO425" s="59">
        <f t="shared" si="712"/>
        <v>0.10352348279406395</v>
      </c>
      <c r="FP425" s="59">
        <f t="shared" si="713"/>
        <v>14.165973001346027</v>
      </c>
      <c r="FQ425" s="66">
        <f t="shared" si="714"/>
        <v>3.937958693565395</v>
      </c>
      <c r="FR425" s="331">
        <f t="shared" si="659"/>
        <v>0.44657448592432275</v>
      </c>
      <c r="FS425" s="331">
        <f t="shared" si="715"/>
        <v>0.44657448592432275</v>
      </c>
      <c r="FT425" s="400">
        <f t="shared" si="716"/>
        <v>0</v>
      </c>
      <c r="FU425" s="400">
        <f t="shared" si="717"/>
        <v>1</v>
      </c>
      <c r="FV425" s="400">
        <f t="shared" si="718"/>
        <v>0</v>
      </c>
      <c r="FW425" s="402">
        <f t="shared" si="719"/>
        <v>0</v>
      </c>
      <c r="FX425" s="222">
        <f t="shared" si="720"/>
        <v>0</v>
      </c>
      <c r="FY425" s="222">
        <f t="shared" si="721"/>
        <v>37.700189769616749</v>
      </c>
      <c r="FZ425" s="222">
        <f t="shared" si="722"/>
        <v>46.853643508486549</v>
      </c>
      <c r="GA425" s="221">
        <f t="shared" si="723"/>
        <v>0</v>
      </c>
      <c r="GB425" s="222">
        <f t="shared" si="724"/>
        <v>81.792544822294516</v>
      </c>
      <c r="GC425" s="222">
        <f t="shared" si="725"/>
        <v>0</v>
      </c>
      <c r="GD425" s="222">
        <f t="shared" si="726"/>
        <v>0</v>
      </c>
      <c r="GE425" s="222">
        <f t="shared" si="727"/>
        <v>0</v>
      </c>
      <c r="GF425" s="222">
        <f t="shared" si="728"/>
        <v>0</v>
      </c>
      <c r="GG425" s="398">
        <f t="shared" si="729"/>
        <v>0</v>
      </c>
      <c r="GH425" s="399">
        <f t="shared" si="730"/>
        <v>0</v>
      </c>
      <c r="GI425" s="398" t="str">
        <f t="shared" si="731"/>
        <v>Mg-Ca</v>
      </c>
      <c r="GJ425" s="398" t="str">
        <f t="shared" si="732"/>
        <v>HCO3</v>
      </c>
    </row>
    <row r="426" spans="1:192" s="69" customFormat="1">
      <c r="A426" s="402">
        <f t="shared" si="733"/>
        <v>421</v>
      </c>
      <c r="B426" s="170" t="s">
        <v>934</v>
      </c>
      <c r="C426" s="166" t="s">
        <v>1118</v>
      </c>
      <c r="D426" s="166" t="s">
        <v>1119</v>
      </c>
      <c r="E426" s="166"/>
      <c r="F426" s="408">
        <v>3525860</v>
      </c>
      <c r="G426" s="408">
        <v>5679910</v>
      </c>
      <c r="H426" s="410">
        <f t="shared" si="660"/>
        <v>525775.22600000002</v>
      </c>
      <c r="I426" s="102">
        <f t="shared" si="661"/>
        <v>5678077.8260000004</v>
      </c>
      <c r="J426" s="408">
        <v>282.24</v>
      </c>
      <c r="K426" s="392" t="s">
        <v>1355</v>
      </c>
      <c r="L426" s="171">
        <v>240</v>
      </c>
      <c r="M426" s="171">
        <v>120</v>
      </c>
      <c r="N426" s="408">
        <v>234</v>
      </c>
      <c r="O426" s="171"/>
      <c r="P426" s="171"/>
      <c r="Q426" s="186" t="s">
        <v>1361</v>
      </c>
      <c r="R426" s="381" t="s">
        <v>2886</v>
      </c>
      <c r="S426" s="166" t="s">
        <v>1346</v>
      </c>
      <c r="T426" s="499" t="str">
        <f t="shared" si="662"/>
        <v>-</v>
      </c>
      <c r="U426" s="499" t="str">
        <f t="shared" si="663"/>
        <v>-</v>
      </c>
      <c r="V426" s="499" t="str">
        <f t="shared" si="664"/>
        <v>-</v>
      </c>
      <c r="W426" s="499" t="str">
        <f t="shared" si="658"/>
        <v>-</v>
      </c>
      <c r="X426" s="529" t="str">
        <f t="shared" si="655"/>
        <v>Na</v>
      </c>
      <c r="Y426" s="530" t="str">
        <f t="shared" ref="Y426:Y489" si="734">GJ426</f>
        <v>HCO3</v>
      </c>
      <c r="Z426" s="183"/>
      <c r="AA426" s="177" t="s">
        <v>1806</v>
      </c>
      <c r="AB426" s="176">
        <v>1</v>
      </c>
      <c r="AC426" s="170" t="s">
        <v>1050</v>
      </c>
      <c r="AD426" s="170" t="s">
        <v>1803</v>
      </c>
      <c r="AE426" s="61" t="s">
        <v>1454</v>
      </c>
      <c r="AF426" s="392">
        <v>15.3</v>
      </c>
      <c r="AG426" s="408"/>
      <c r="AH426" s="204">
        <v>7</v>
      </c>
      <c r="AI426" s="392"/>
      <c r="AJ426" s="408"/>
      <c r="AK426" s="408"/>
      <c r="AL426" s="408"/>
      <c r="AM426" s="392"/>
      <c r="AN426" s="168"/>
      <c r="AO426" s="165"/>
      <c r="AP426" s="171"/>
      <c r="AQ426" s="168"/>
      <c r="AR426" s="168"/>
      <c r="AS426" s="508"/>
      <c r="AT426" s="511"/>
      <c r="AU426" s="189"/>
      <c r="AV426" s="189"/>
      <c r="AW426" s="207"/>
      <c r="AX426" s="189"/>
      <c r="AY426" s="189"/>
      <c r="AZ426" s="469">
        <v>305</v>
      </c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5"/>
      <c r="BM426" s="168"/>
      <c r="BN426" s="167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  <c r="BY426" s="168"/>
      <c r="BZ426" s="168"/>
      <c r="CA426" s="168"/>
      <c r="CB426" s="168"/>
      <c r="CC426" s="168"/>
      <c r="CD426" s="168"/>
      <c r="CE426" s="168"/>
      <c r="CF426" s="165"/>
      <c r="CG426" s="168"/>
      <c r="CH426" s="168"/>
      <c r="CI426" s="168"/>
      <c r="CJ426" s="168"/>
      <c r="CK426" s="168"/>
      <c r="CL426" s="167"/>
      <c r="CM426" s="168"/>
      <c r="CN426" s="180">
        <v>19</v>
      </c>
      <c r="CO426" s="165"/>
      <c r="CP426" s="168"/>
      <c r="CQ426" s="167"/>
      <c r="CR426" s="168"/>
      <c r="CS426" s="168"/>
      <c r="CT426" s="168"/>
      <c r="CU426" s="168"/>
      <c r="CV426" s="168"/>
      <c r="CW426" s="168"/>
      <c r="CX426" s="168"/>
      <c r="CY426" s="168"/>
      <c r="CZ426" s="168"/>
      <c r="DA426" s="167"/>
      <c r="DB426" s="182"/>
      <c r="DC426" s="141" t="s">
        <v>1804</v>
      </c>
      <c r="DD426" s="182"/>
      <c r="DE426" s="182">
        <v>-13.2</v>
      </c>
      <c r="DF426" s="141" t="s">
        <v>1838</v>
      </c>
      <c r="DG426" s="475">
        <v>-8.9</v>
      </c>
      <c r="DH426" s="182"/>
      <c r="DI426" s="180"/>
      <c r="DJ426" s="180"/>
      <c r="DK426" s="180"/>
      <c r="DL426" s="180"/>
      <c r="DM426" s="180"/>
      <c r="DN426" s="180"/>
      <c r="DO426" s="180"/>
      <c r="DP426" s="180"/>
      <c r="DQ426" s="180"/>
      <c r="DR426" s="180"/>
      <c r="DS426" s="181"/>
      <c r="DT426" s="402">
        <f t="shared" si="665"/>
        <v>1</v>
      </c>
      <c r="DU426" s="100">
        <f t="shared" si="666"/>
        <v>0</v>
      </c>
      <c r="DV426" s="100">
        <f t="shared" si="667"/>
        <v>0</v>
      </c>
      <c r="DW426" s="100">
        <f t="shared" si="668"/>
        <v>1</v>
      </c>
      <c r="DX426" s="100">
        <f t="shared" si="669"/>
        <v>0</v>
      </c>
      <c r="DY426" s="229">
        <f t="shared" si="670"/>
        <v>0</v>
      </c>
      <c r="DZ426" s="100">
        <f t="shared" si="671"/>
        <v>1</v>
      </c>
      <c r="EA426" s="400">
        <f t="shared" si="672"/>
        <v>0</v>
      </c>
      <c r="EB426" s="402">
        <f t="shared" si="673"/>
        <v>0</v>
      </c>
      <c r="EC426" s="19">
        <f t="shared" si="674"/>
        <v>0</v>
      </c>
      <c r="ED426" s="19">
        <f t="shared" si="675"/>
        <v>0</v>
      </c>
      <c r="EE426" s="19">
        <f t="shared" si="676"/>
        <v>0</v>
      </c>
      <c r="EF426" s="402">
        <f t="shared" si="677"/>
        <v>1</v>
      </c>
      <c r="EG426" s="400">
        <f t="shared" si="678"/>
        <v>1</v>
      </c>
      <c r="EH426" s="400">
        <f t="shared" si="679"/>
        <v>0</v>
      </c>
      <c r="EI426" s="402">
        <f t="shared" si="680"/>
        <v>0</v>
      </c>
      <c r="EJ426" s="229">
        <f t="shared" si="681"/>
        <v>1</v>
      </c>
      <c r="EK426" s="398" t="str">
        <f t="shared" si="682"/>
        <v/>
      </c>
      <c r="EL426" s="398" t="str">
        <f t="shared" si="683"/>
        <v/>
      </c>
      <c r="EM426" s="398" t="str">
        <f t="shared" si="684"/>
        <v/>
      </c>
      <c r="EN426" s="398" t="str">
        <f t="shared" si="685"/>
        <v/>
      </c>
      <c r="EO426" s="398" t="str">
        <f t="shared" si="686"/>
        <v/>
      </c>
      <c r="EP426" s="398" t="str">
        <f t="shared" si="687"/>
        <v/>
      </c>
      <c r="EQ426" s="398">
        <f t="shared" si="688"/>
        <v>305</v>
      </c>
      <c r="ER426" s="398" t="str">
        <f t="shared" si="689"/>
        <v/>
      </c>
      <c r="ES426" s="398" t="str">
        <f t="shared" si="690"/>
        <v/>
      </c>
      <c r="ET426" s="398" t="str">
        <f t="shared" si="691"/>
        <v/>
      </c>
      <c r="EU426" s="172" t="str">
        <f t="shared" si="692"/>
        <v/>
      </c>
      <c r="EV426" s="57" t="str">
        <f t="shared" si="693"/>
        <v/>
      </c>
      <c r="EW426" s="57" t="str">
        <f t="shared" si="694"/>
        <v/>
      </c>
      <c r="EX426" s="57" t="str">
        <f t="shared" si="695"/>
        <v/>
      </c>
      <c r="EY426" s="57" t="str">
        <f t="shared" si="696"/>
        <v/>
      </c>
      <c r="EZ426" s="57" t="str">
        <f t="shared" si="697"/>
        <v/>
      </c>
      <c r="FA426" s="57" t="str">
        <f t="shared" si="698"/>
        <v/>
      </c>
      <c r="FB426" s="57">
        <f t="shared" si="699"/>
        <v>4.9985987534641927</v>
      </c>
      <c r="FC426" s="57" t="str">
        <f t="shared" si="700"/>
        <v/>
      </c>
      <c r="FD426" s="57" t="str">
        <f t="shared" si="701"/>
        <v/>
      </c>
      <c r="FE426" s="57" t="str">
        <f t="shared" si="702"/>
        <v/>
      </c>
      <c r="FF426" s="56" t="str">
        <f t="shared" si="703"/>
        <v/>
      </c>
      <c r="FG426" s="59" t="str">
        <f t="shared" si="704"/>
        <v/>
      </c>
      <c r="FH426" s="59" t="str">
        <f t="shared" si="705"/>
        <v/>
      </c>
      <c r="FI426" s="59" t="str">
        <f t="shared" si="706"/>
        <v/>
      </c>
      <c r="FJ426" s="59" t="str">
        <f t="shared" si="707"/>
        <v/>
      </c>
      <c r="FK426" s="59" t="str">
        <f t="shared" si="708"/>
        <v/>
      </c>
      <c r="FL426" s="59" t="str">
        <f t="shared" si="709"/>
        <v/>
      </c>
      <c r="FM426" s="59">
        <f t="shared" si="710"/>
        <v>100</v>
      </c>
      <c r="FN426" s="59" t="str">
        <f t="shared" si="711"/>
        <v/>
      </c>
      <c r="FO426" s="59" t="str">
        <f t="shared" si="712"/>
        <v/>
      </c>
      <c r="FP426" s="59" t="str">
        <f t="shared" si="713"/>
        <v/>
      </c>
      <c r="FQ426" s="66" t="str">
        <f t="shared" si="714"/>
        <v/>
      </c>
      <c r="FR426" s="331">
        <f t="shared" si="659"/>
        <v>-100</v>
      </c>
      <c r="FS426" s="331">
        <f t="shared" si="715"/>
        <v>0</v>
      </c>
      <c r="FT426" s="400">
        <f t="shared" si="716"/>
        <v>1</v>
      </c>
      <c r="FU426" s="400">
        <f t="shared" si="717"/>
        <v>0</v>
      </c>
      <c r="FV426" s="400">
        <f t="shared" si="718"/>
        <v>0</v>
      </c>
      <c r="FW426" s="402">
        <f t="shared" si="719"/>
        <v>0</v>
      </c>
      <c r="FX426" s="222">
        <f t="shared" si="720"/>
        <v>0</v>
      </c>
      <c r="FY426" s="222">
        <f t="shared" si="721"/>
        <v>0</v>
      </c>
      <c r="FZ426" s="222">
        <f t="shared" si="722"/>
        <v>0</v>
      </c>
      <c r="GA426" s="221">
        <f t="shared" si="723"/>
        <v>0</v>
      </c>
      <c r="GB426" s="222">
        <f t="shared" si="724"/>
        <v>100</v>
      </c>
      <c r="GC426" s="222">
        <f t="shared" si="725"/>
        <v>0</v>
      </c>
      <c r="GD426" s="222">
        <f t="shared" si="726"/>
        <v>0</v>
      </c>
      <c r="GE426" s="222">
        <f t="shared" si="727"/>
        <v>0</v>
      </c>
      <c r="GF426" s="222">
        <f t="shared" si="728"/>
        <v>0</v>
      </c>
      <c r="GG426" s="398">
        <f t="shared" si="729"/>
        <v>0</v>
      </c>
      <c r="GH426" s="399">
        <f t="shared" si="730"/>
        <v>0</v>
      </c>
      <c r="GI426" s="398" t="str">
        <f t="shared" si="731"/>
        <v>Na</v>
      </c>
      <c r="GJ426" s="398" t="str">
        <f t="shared" si="732"/>
        <v>HCO3</v>
      </c>
    </row>
    <row r="427" spans="1:192" s="69" customFormat="1">
      <c r="A427" s="402">
        <f t="shared" si="733"/>
        <v>422</v>
      </c>
      <c r="B427" s="170" t="s">
        <v>934</v>
      </c>
      <c r="C427" s="166" t="s">
        <v>1118</v>
      </c>
      <c r="D427" s="166" t="s">
        <v>1119</v>
      </c>
      <c r="E427" s="166"/>
      <c r="F427" s="408">
        <v>3525860</v>
      </c>
      <c r="G427" s="408">
        <v>5679910</v>
      </c>
      <c r="H427" s="410">
        <f t="shared" si="660"/>
        <v>525775.22600000002</v>
      </c>
      <c r="I427" s="102">
        <f t="shared" si="661"/>
        <v>5678077.8260000004</v>
      </c>
      <c r="J427" s="408">
        <v>282.24</v>
      </c>
      <c r="K427" s="392" t="s">
        <v>1355</v>
      </c>
      <c r="L427" s="171">
        <v>240</v>
      </c>
      <c r="M427" s="171">
        <v>120</v>
      </c>
      <c r="N427" s="408">
        <v>234</v>
      </c>
      <c r="O427" s="171"/>
      <c r="P427" s="171"/>
      <c r="Q427" s="186" t="s">
        <v>1361</v>
      </c>
      <c r="R427" s="381" t="s">
        <v>2886</v>
      </c>
      <c r="S427" s="166" t="s">
        <v>1346</v>
      </c>
      <c r="T427" s="499" t="str">
        <f t="shared" si="662"/>
        <v>-</v>
      </c>
      <c r="U427" s="499" t="str">
        <f t="shared" si="663"/>
        <v>-</v>
      </c>
      <c r="V427" s="499" t="str">
        <f t="shared" si="664"/>
        <v>-</v>
      </c>
      <c r="W427" s="499" t="str">
        <f t="shared" si="658"/>
        <v>-</v>
      </c>
      <c r="X427" s="529" t="str">
        <f t="shared" si="655"/>
        <v>Na</v>
      </c>
      <c r="Y427" s="530" t="str">
        <f t="shared" si="734"/>
        <v>HCO3</v>
      </c>
      <c r="Z427" s="183"/>
      <c r="AA427" s="177" t="s">
        <v>1828</v>
      </c>
      <c r="AB427" s="176">
        <v>2</v>
      </c>
      <c r="AC427" s="170" t="s">
        <v>1050</v>
      </c>
      <c r="AD427" s="170" t="s">
        <v>1803</v>
      </c>
      <c r="AE427" s="61" t="s">
        <v>1454</v>
      </c>
      <c r="AF427" s="392">
        <v>14.2</v>
      </c>
      <c r="AG427" s="408">
        <v>536</v>
      </c>
      <c r="AH427" s="408">
        <v>7.4</v>
      </c>
      <c r="AI427" s="392"/>
      <c r="AJ427" s="408"/>
      <c r="AK427" s="408"/>
      <c r="AL427" s="408"/>
      <c r="AM427" s="392"/>
      <c r="AN427" s="168"/>
      <c r="AO427" s="165"/>
      <c r="AP427" s="171"/>
      <c r="AQ427" s="168"/>
      <c r="AR427" s="168"/>
      <c r="AS427" s="508"/>
      <c r="AT427" s="511"/>
      <c r="AU427" s="189"/>
      <c r="AV427" s="189"/>
      <c r="AW427" s="207"/>
      <c r="AX427" s="189"/>
      <c r="AY427" s="189"/>
      <c r="AZ427" s="469">
        <v>281</v>
      </c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5"/>
      <c r="BM427" s="168"/>
      <c r="BN427" s="167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  <c r="BY427" s="168"/>
      <c r="BZ427" s="168"/>
      <c r="CA427" s="168"/>
      <c r="CB427" s="168"/>
      <c r="CC427" s="168"/>
      <c r="CD427" s="168"/>
      <c r="CE427" s="168"/>
      <c r="CF427" s="165"/>
      <c r="CG427" s="168"/>
      <c r="CH427" s="168"/>
      <c r="CI427" s="168"/>
      <c r="CJ427" s="168"/>
      <c r="CK427" s="168"/>
      <c r="CL427" s="167"/>
      <c r="CM427" s="168"/>
      <c r="CN427" s="180">
        <v>14</v>
      </c>
      <c r="CO427" s="165"/>
      <c r="CP427" s="168"/>
      <c r="CQ427" s="167"/>
      <c r="CR427" s="168"/>
      <c r="CS427" s="168"/>
      <c r="CT427" s="168"/>
      <c r="CU427" s="168"/>
      <c r="CV427" s="168"/>
      <c r="CW427" s="168"/>
      <c r="CX427" s="168"/>
      <c r="CY427" s="168"/>
      <c r="CZ427" s="168"/>
      <c r="DA427" s="167"/>
      <c r="DB427" s="182"/>
      <c r="DC427" s="141" t="s">
        <v>1815</v>
      </c>
      <c r="DD427" s="182"/>
      <c r="DE427" s="182">
        <v>-12.7</v>
      </c>
      <c r="DF427" s="141" t="s">
        <v>1839</v>
      </c>
      <c r="DG427" s="475">
        <v>-8.99</v>
      </c>
      <c r="DH427" s="182"/>
      <c r="DI427" s="180"/>
      <c r="DJ427" s="180"/>
      <c r="DK427" s="180"/>
      <c r="DL427" s="180"/>
      <c r="DM427" s="180"/>
      <c r="DN427" s="180"/>
      <c r="DO427" s="180"/>
      <c r="DP427" s="180"/>
      <c r="DQ427" s="180"/>
      <c r="DR427" s="180"/>
      <c r="DS427" s="181"/>
      <c r="DT427" s="402">
        <f t="shared" si="665"/>
        <v>0</v>
      </c>
      <c r="DU427" s="100">
        <f t="shared" si="666"/>
        <v>0</v>
      </c>
      <c r="DV427" s="100">
        <f t="shared" si="667"/>
        <v>0</v>
      </c>
      <c r="DW427" s="100">
        <f t="shared" si="668"/>
        <v>1</v>
      </c>
      <c r="DX427" s="100">
        <f t="shared" si="669"/>
        <v>0</v>
      </c>
      <c r="DY427" s="229">
        <f t="shared" si="670"/>
        <v>0</v>
      </c>
      <c r="DZ427" s="100">
        <f t="shared" si="671"/>
        <v>1</v>
      </c>
      <c r="EA427" s="400">
        <f t="shared" si="672"/>
        <v>0</v>
      </c>
      <c r="EB427" s="402">
        <f t="shared" si="673"/>
        <v>0</v>
      </c>
      <c r="EC427" s="19">
        <f t="shared" si="674"/>
        <v>0</v>
      </c>
      <c r="ED427" s="19">
        <f t="shared" si="675"/>
        <v>0</v>
      </c>
      <c r="EE427" s="19">
        <f t="shared" si="676"/>
        <v>0</v>
      </c>
      <c r="EF427" s="402">
        <f t="shared" si="677"/>
        <v>1</v>
      </c>
      <c r="EG427" s="400">
        <f t="shared" si="678"/>
        <v>1</v>
      </c>
      <c r="EH427" s="400">
        <f t="shared" si="679"/>
        <v>0</v>
      </c>
      <c r="EI427" s="402">
        <f t="shared" si="680"/>
        <v>0</v>
      </c>
      <c r="EJ427" s="229">
        <f t="shared" si="681"/>
        <v>1</v>
      </c>
      <c r="EK427" s="398" t="str">
        <f t="shared" si="682"/>
        <v/>
      </c>
      <c r="EL427" s="398" t="str">
        <f t="shared" si="683"/>
        <v/>
      </c>
      <c r="EM427" s="398" t="str">
        <f t="shared" si="684"/>
        <v/>
      </c>
      <c r="EN427" s="398" t="str">
        <f t="shared" si="685"/>
        <v/>
      </c>
      <c r="EO427" s="398" t="str">
        <f t="shared" si="686"/>
        <v/>
      </c>
      <c r="EP427" s="398" t="str">
        <f t="shared" si="687"/>
        <v/>
      </c>
      <c r="EQ427" s="398">
        <f t="shared" si="688"/>
        <v>281</v>
      </c>
      <c r="ER427" s="398" t="str">
        <f t="shared" si="689"/>
        <v/>
      </c>
      <c r="ES427" s="398" t="str">
        <f t="shared" si="690"/>
        <v/>
      </c>
      <c r="ET427" s="398" t="str">
        <f t="shared" si="691"/>
        <v/>
      </c>
      <c r="EU427" s="172" t="str">
        <f t="shared" si="692"/>
        <v/>
      </c>
      <c r="EV427" s="57" t="str">
        <f t="shared" si="693"/>
        <v/>
      </c>
      <c r="EW427" s="57" t="str">
        <f t="shared" si="694"/>
        <v/>
      </c>
      <c r="EX427" s="57" t="str">
        <f t="shared" si="695"/>
        <v/>
      </c>
      <c r="EY427" s="57" t="str">
        <f t="shared" si="696"/>
        <v/>
      </c>
      <c r="EZ427" s="57" t="str">
        <f t="shared" si="697"/>
        <v/>
      </c>
      <c r="FA427" s="57" t="str">
        <f t="shared" si="698"/>
        <v/>
      </c>
      <c r="FB427" s="57">
        <f t="shared" si="699"/>
        <v>4.6052663925358628</v>
      </c>
      <c r="FC427" s="57" t="str">
        <f t="shared" si="700"/>
        <v/>
      </c>
      <c r="FD427" s="57" t="str">
        <f t="shared" si="701"/>
        <v/>
      </c>
      <c r="FE427" s="57" t="str">
        <f t="shared" si="702"/>
        <v/>
      </c>
      <c r="FF427" s="56" t="str">
        <f t="shared" si="703"/>
        <v/>
      </c>
      <c r="FG427" s="59" t="str">
        <f t="shared" si="704"/>
        <v/>
      </c>
      <c r="FH427" s="59" t="str">
        <f t="shared" si="705"/>
        <v/>
      </c>
      <c r="FI427" s="59" t="str">
        <f t="shared" si="706"/>
        <v/>
      </c>
      <c r="FJ427" s="59" t="str">
        <f t="shared" si="707"/>
        <v/>
      </c>
      <c r="FK427" s="59" t="str">
        <f t="shared" si="708"/>
        <v/>
      </c>
      <c r="FL427" s="59" t="str">
        <f t="shared" si="709"/>
        <v/>
      </c>
      <c r="FM427" s="59">
        <f t="shared" si="710"/>
        <v>100</v>
      </c>
      <c r="FN427" s="59" t="str">
        <f t="shared" si="711"/>
        <v/>
      </c>
      <c r="FO427" s="59" t="str">
        <f t="shared" si="712"/>
        <v/>
      </c>
      <c r="FP427" s="59" t="str">
        <f t="shared" si="713"/>
        <v/>
      </c>
      <c r="FQ427" s="66" t="str">
        <f t="shared" si="714"/>
        <v/>
      </c>
      <c r="FR427" s="331">
        <f t="shared" si="659"/>
        <v>-100</v>
      </c>
      <c r="FS427" s="331">
        <f t="shared" si="715"/>
        <v>0</v>
      </c>
      <c r="FT427" s="400">
        <f t="shared" si="716"/>
        <v>1</v>
      </c>
      <c r="FU427" s="400">
        <f t="shared" si="717"/>
        <v>0</v>
      </c>
      <c r="FV427" s="400">
        <f t="shared" si="718"/>
        <v>0</v>
      </c>
      <c r="FW427" s="402">
        <f t="shared" si="719"/>
        <v>0</v>
      </c>
      <c r="FX427" s="222">
        <f t="shared" si="720"/>
        <v>0</v>
      </c>
      <c r="FY427" s="222">
        <f t="shared" si="721"/>
        <v>0</v>
      </c>
      <c r="FZ427" s="222">
        <f t="shared" si="722"/>
        <v>0</v>
      </c>
      <c r="GA427" s="221">
        <f t="shared" si="723"/>
        <v>0</v>
      </c>
      <c r="GB427" s="222">
        <f t="shared" si="724"/>
        <v>100</v>
      </c>
      <c r="GC427" s="222">
        <f t="shared" si="725"/>
        <v>0</v>
      </c>
      <c r="GD427" s="222">
        <f t="shared" si="726"/>
        <v>0</v>
      </c>
      <c r="GE427" s="222">
        <f t="shared" si="727"/>
        <v>0</v>
      </c>
      <c r="GF427" s="222">
        <f t="shared" si="728"/>
        <v>0</v>
      </c>
      <c r="GG427" s="398">
        <f t="shared" si="729"/>
        <v>0</v>
      </c>
      <c r="GH427" s="399">
        <f t="shared" si="730"/>
        <v>0</v>
      </c>
      <c r="GI427" s="398" t="str">
        <f t="shared" si="731"/>
        <v>Na</v>
      </c>
      <c r="GJ427" s="398" t="str">
        <f t="shared" si="732"/>
        <v>HCO3</v>
      </c>
    </row>
    <row r="428" spans="1:192" s="69" customFormat="1">
      <c r="A428" s="402">
        <f t="shared" si="733"/>
        <v>423</v>
      </c>
      <c r="B428" s="170" t="s">
        <v>934</v>
      </c>
      <c r="C428" s="166" t="s">
        <v>1118</v>
      </c>
      <c r="D428" s="166" t="s">
        <v>1119</v>
      </c>
      <c r="E428" s="166"/>
      <c r="F428" s="408">
        <v>3525860</v>
      </c>
      <c r="G428" s="408">
        <v>5679910</v>
      </c>
      <c r="H428" s="410">
        <f t="shared" si="660"/>
        <v>525775.22600000002</v>
      </c>
      <c r="I428" s="102">
        <f t="shared" si="661"/>
        <v>5678077.8260000004</v>
      </c>
      <c r="J428" s="408">
        <v>282.24</v>
      </c>
      <c r="K428" s="392" t="s">
        <v>1355</v>
      </c>
      <c r="L428" s="171">
        <v>240</v>
      </c>
      <c r="M428" s="171">
        <v>120</v>
      </c>
      <c r="N428" s="408">
        <v>234</v>
      </c>
      <c r="O428" s="171"/>
      <c r="P428" s="171"/>
      <c r="Q428" s="186" t="s">
        <v>1361</v>
      </c>
      <c r="R428" s="381" t="s">
        <v>2886</v>
      </c>
      <c r="S428" s="166" t="s">
        <v>1346</v>
      </c>
      <c r="T428" s="499" t="str">
        <f t="shared" si="662"/>
        <v>-</v>
      </c>
      <c r="U428" s="499" t="str">
        <f t="shared" si="663"/>
        <v>-</v>
      </c>
      <c r="V428" s="499" t="str">
        <f t="shared" si="664"/>
        <v>-</v>
      </c>
      <c r="W428" s="499" t="str">
        <f t="shared" si="658"/>
        <v>-</v>
      </c>
      <c r="X428" s="529" t="str">
        <f t="shared" ref="X428:X491" si="735">GI428</f>
        <v>Mg-Ca-Na</v>
      </c>
      <c r="Y428" s="530" t="str">
        <f t="shared" si="734"/>
        <v>HCO3</v>
      </c>
      <c r="Z428" s="183"/>
      <c r="AA428" s="251">
        <v>34479</v>
      </c>
      <c r="AB428" s="176">
        <v>3</v>
      </c>
      <c r="AC428" s="170" t="s">
        <v>1050</v>
      </c>
      <c r="AD428" s="170" t="s">
        <v>1809</v>
      </c>
      <c r="AE428" s="61" t="s">
        <v>1830</v>
      </c>
      <c r="AF428" s="392">
        <v>15.3</v>
      </c>
      <c r="AG428" s="408">
        <v>663</v>
      </c>
      <c r="AH428" s="408">
        <v>7.39</v>
      </c>
      <c r="AI428" s="392"/>
      <c r="AJ428" s="408"/>
      <c r="AK428" s="408"/>
      <c r="AL428" s="408"/>
      <c r="AM428" s="392"/>
      <c r="AN428" s="168"/>
      <c r="AO428" s="165"/>
      <c r="AP428" s="171"/>
      <c r="AQ428" s="168"/>
      <c r="AR428" s="168"/>
      <c r="AS428" s="507">
        <f>SUM(AU428:BN428)+SUM(BO428:CL428)/1000</f>
        <v>478.99999999999994</v>
      </c>
      <c r="AT428" s="509">
        <f>FR428</f>
        <v>-0.34055581981329963</v>
      </c>
      <c r="AU428" s="168">
        <v>29.6</v>
      </c>
      <c r="AV428" s="168">
        <v>30.7</v>
      </c>
      <c r="AW428" s="165">
        <v>48.4</v>
      </c>
      <c r="AX428" s="168">
        <v>12.5</v>
      </c>
      <c r="AY428" s="165">
        <v>48.6</v>
      </c>
      <c r="AZ428" s="451">
        <v>305</v>
      </c>
      <c r="BA428" s="168"/>
      <c r="BB428" s="165">
        <v>3.8</v>
      </c>
      <c r="BC428" s="168"/>
      <c r="BD428" s="168">
        <v>0</v>
      </c>
      <c r="BE428" s="165">
        <v>0</v>
      </c>
      <c r="BF428" s="165">
        <v>0</v>
      </c>
      <c r="BG428" s="168"/>
      <c r="BH428" s="168"/>
      <c r="BI428" s="168"/>
      <c r="BJ428" s="168">
        <v>0.4</v>
      </c>
      <c r="BK428" s="168">
        <v>0</v>
      </c>
      <c r="BL428" s="165"/>
      <c r="BM428" s="168"/>
      <c r="BN428" s="167">
        <v>0</v>
      </c>
      <c r="BO428" s="168"/>
      <c r="BP428" s="165">
        <v>0</v>
      </c>
      <c r="BQ428" s="168"/>
      <c r="BR428" s="168"/>
      <c r="BS428" s="168"/>
      <c r="BT428" s="168"/>
      <c r="BU428" s="168"/>
      <c r="BV428" s="168"/>
      <c r="BW428" s="168"/>
      <c r="BX428" s="168"/>
      <c r="BY428" s="168"/>
      <c r="BZ428" s="168"/>
      <c r="CA428" s="168"/>
      <c r="CB428" s="168"/>
      <c r="CC428" s="168"/>
      <c r="CD428" s="168"/>
      <c r="CE428" s="168"/>
      <c r="CF428" s="165"/>
      <c r="CG428" s="168"/>
      <c r="CH428" s="168"/>
      <c r="CI428" s="168"/>
      <c r="CJ428" s="168"/>
      <c r="CK428" s="168"/>
      <c r="CL428" s="167"/>
      <c r="CM428" s="168">
        <v>2.8</v>
      </c>
      <c r="CN428" s="180">
        <v>18.100000000000001</v>
      </c>
      <c r="CO428" s="165"/>
      <c r="CP428" s="168"/>
      <c r="CQ428" s="167"/>
      <c r="CR428" s="168"/>
      <c r="CS428" s="168"/>
      <c r="CT428" s="168"/>
      <c r="CU428" s="168"/>
      <c r="CV428" s="168"/>
      <c r="CW428" s="168"/>
      <c r="CX428" s="168"/>
      <c r="CY428" s="168"/>
      <c r="CZ428" s="168"/>
      <c r="DA428" s="167"/>
      <c r="DB428" s="182"/>
      <c r="DC428" s="141" t="s">
        <v>1822</v>
      </c>
      <c r="DD428" s="182"/>
      <c r="DE428" s="182">
        <v>-13.7</v>
      </c>
      <c r="DF428" s="141" t="s">
        <v>1840</v>
      </c>
      <c r="DG428" s="182">
        <v>-8.9600000000000009</v>
      </c>
      <c r="DH428" s="182"/>
      <c r="DI428" s="180"/>
      <c r="DJ428" s="180"/>
      <c r="DK428" s="180"/>
      <c r="DL428" s="180"/>
      <c r="DM428" s="180"/>
      <c r="DN428" s="180"/>
      <c r="DO428" s="180"/>
      <c r="DP428" s="180"/>
      <c r="DQ428" s="180"/>
      <c r="DR428" s="180"/>
      <c r="DS428" s="181"/>
      <c r="DT428" s="402">
        <f t="shared" si="665"/>
        <v>0</v>
      </c>
      <c r="DU428" s="100">
        <f t="shared" si="666"/>
        <v>0</v>
      </c>
      <c r="DV428" s="100">
        <f t="shared" si="667"/>
        <v>0</v>
      </c>
      <c r="DW428" s="100">
        <f t="shared" si="668"/>
        <v>1</v>
      </c>
      <c r="DX428" s="100">
        <f t="shared" si="669"/>
        <v>0</v>
      </c>
      <c r="DY428" s="229">
        <f t="shared" si="670"/>
        <v>0</v>
      </c>
      <c r="DZ428" s="100">
        <f t="shared" si="671"/>
        <v>1</v>
      </c>
      <c r="EA428" s="400">
        <f t="shared" si="672"/>
        <v>0</v>
      </c>
      <c r="EB428" s="402">
        <f t="shared" si="673"/>
        <v>0</v>
      </c>
      <c r="EC428" s="19">
        <f t="shared" si="674"/>
        <v>1</v>
      </c>
      <c r="ED428" s="19">
        <f t="shared" si="675"/>
        <v>0</v>
      </c>
      <c r="EE428" s="19">
        <f t="shared" si="676"/>
        <v>0</v>
      </c>
      <c r="EF428" s="402">
        <f t="shared" si="677"/>
        <v>0</v>
      </c>
      <c r="EG428" s="400">
        <f t="shared" si="678"/>
        <v>1</v>
      </c>
      <c r="EH428" s="400">
        <f t="shared" si="679"/>
        <v>0</v>
      </c>
      <c r="EI428" s="402">
        <f t="shared" si="680"/>
        <v>0</v>
      </c>
      <c r="EJ428" s="229">
        <f t="shared" si="681"/>
        <v>1</v>
      </c>
      <c r="EK428" s="398">
        <f t="shared" si="682"/>
        <v>29.6</v>
      </c>
      <c r="EL428" s="398">
        <f t="shared" si="683"/>
        <v>3.8</v>
      </c>
      <c r="EM428" s="398">
        <f t="shared" si="684"/>
        <v>30.7</v>
      </c>
      <c r="EN428" s="398">
        <f t="shared" si="685"/>
        <v>48.4</v>
      </c>
      <c r="EO428" s="398">
        <f t="shared" si="686"/>
        <v>0</v>
      </c>
      <c r="EP428" s="398">
        <f t="shared" si="687"/>
        <v>0</v>
      </c>
      <c r="EQ428" s="398">
        <f t="shared" si="688"/>
        <v>305</v>
      </c>
      <c r="ER428" s="398" t="str">
        <f t="shared" si="689"/>
        <v/>
      </c>
      <c r="ES428" s="398">
        <f t="shared" si="690"/>
        <v>0.4</v>
      </c>
      <c r="ET428" s="398">
        <f t="shared" si="691"/>
        <v>48.6</v>
      </c>
      <c r="EU428" s="172">
        <f t="shared" si="692"/>
        <v>12.5</v>
      </c>
      <c r="EV428" s="57">
        <f t="shared" si="693"/>
        <v>1.2875275122010632</v>
      </c>
      <c r="EW428" s="57">
        <f t="shared" si="694"/>
        <v>9.718670076726342E-2</v>
      </c>
      <c r="EX428" s="57">
        <f t="shared" si="695"/>
        <v>2.5262291709524791</v>
      </c>
      <c r="EY428" s="57">
        <f t="shared" si="696"/>
        <v>2.4152901841409249</v>
      </c>
      <c r="EZ428" s="57">
        <f t="shared" si="697"/>
        <v>0</v>
      </c>
      <c r="FA428" s="57">
        <f t="shared" si="698"/>
        <v>0</v>
      </c>
      <c r="FB428" s="57">
        <f t="shared" si="699"/>
        <v>4.9985987534641927</v>
      </c>
      <c r="FC428" s="57" t="str">
        <f t="shared" si="700"/>
        <v/>
      </c>
      <c r="FD428" s="57">
        <f t="shared" si="701"/>
        <v>6.4511030579841276E-3</v>
      </c>
      <c r="FE428" s="57">
        <f t="shared" si="702"/>
        <v>1.0118401958722749</v>
      </c>
      <c r="FF428" s="56">
        <f t="shared" si="703"/>
        <v>0.35257947141285639</v>
      </c>
      <c r="FG428" s="59">
        <f t="shared" si="704"/>
        <v>20.352196901189398</v>
      </c>
      <c r="FH428" s="59">
        <f t="shared" si="705"/>
        <v>1.5362490132820066</v>
      </c>
      <c r="FI428" s="59">
        <f t="shared" si="706"/>
        <v>39.932594074715453</v>
      </c>
      <c r="FJ428" s="59">
        <f t="shared" si="707"/>
        <v>38.178960010813128</v>
      </c>
      <c r="FK428" s="59">
        <f t="shared" si="708"/>
        <v>0</v>
      </c>
      <c r="FL428" s="59">
        <f t="shared" si="709"/>
        <v>0</v>
      </c>
      <c r="FM428" s="59">
        <f t="shared" si="710"/>
        <v>78.477473434495892</v>
      </c>
      <c r="FN428" s="59" t="str">
        <f t="shared" si="711"/>
        <v/>
      </c>
      <c r="FO428" s="59">
        <f t="shared" si="712"/>
        <v>0.10128163788007298</v>
      </c>
      <c r="FP428" s="59">
        <f t="shared" si="713"/>
        <v>15.885784398375677</v>
      </c>
      <c r="FQ428" s="66">
        <f t="shared" si="714"/>
        <v>5.5354605292483505</v>
      </c>
      <c r="FR428" s="331">
        <f t="shared" si="659"/>
        <v>-0.34055581981329963</v>
      </c>
      <c r="FS428" s="331">
        <f t="shared" si="715"/>
        <v>0.34055581981329963</v>
      </c>
      <c r="FT428" s="400">
        <f t="shared" si="716"/>
        <v>0</v>
      </c>
      <c r="FU428" s="400">
        <f t="shared" si="717"/>
        <v>1</v>
      </c>
      <c r="FV428" s="400">
        <f t="shared" si="718"/>
        <v>0</v>
      </c>
      <c r="FW428" s="402">
        <f t="shared" si="719"/>
        <v>0</v>
      </c>
      <c r="FX428" s="222">
        <f t="shared" si="720"/>
        <v>20.352196901189398</v>
      </c>
      <c r="FY428" s="222">
        <f t="shared" si="721"/>
        <v>38.178960010813128</v>
      </c>
      <c r="FZ428" s="222">
        <f t="shared" si="722"/>
        <v>39.932594074715453</v>
      </c>
      <c r="GA428" s="221">
        <f t="shared" si="723"/>
        <v>0</v>
      </c>
      <c r="GB428" s="222">
        <f t="shared" si="724"/>
        <v>78.477473434495892</v>
      </c>
      <c r="GC428" s="222">
        <f t="shared" si="725"/>
        <v>0</v>
      </c>
      <c r="GD428" s="222">
        <f t="shared" si="726"/>
        <v>0</v>
      </c>
      <c r="GE428" s="222">
        <f t="shared" si="727"/>
        <v>0</v>
      </c>
      <c r="GF428" s="222">
        <f t="shared" si="728"/>
        <v>0</v>
      </c>
      <c r="GG428" s="398">
        <f t="shared" si="729"/>
        <v>0</v>
      </c>
      <c r="GH428" s="399">
        <f t="shared" si="730"/>
        <v>0</v>
      </c>
      <c r="GI428" s="398" t="str">
        <f t="shared" si="731"/>
        <v>Mg-Ca-Na</v>
      </c>
      <c r="GJ428" s="398" t="str">
        <f t="shared" si="732"/>
        <v>HCO3</v>
      </c>
    </row>
    <row r="429" spans="1:192" s="69" customFormat="1">
      <c r="A429" s="402">
        <f t="shared" si="733"/>
        <v>424</v>
      </c>
      <c r="B429" s="170" t="s">
        <v>1101</v>
      </c>
      <c r="C429" s="166" t="s">
        <v>1102</v>
      </c>
      <c r="D429" s="166" t="s">
        <v>1103</v>
      </c>
      <c r="E429" s="166"/>
      <c r="F429" s="408">
        <v>3531880</v>
      </c>
      <c r="G429" s="408">
        <v>5677590</v>
      </c>
      <c r="H429" s="410">
        <f t="shared" si="660"/>
        <v>531792.81799999997</v>
      </c>
      <c r="I429" s="102">
        <f t="shared" si="661"/>
        <v>5675758.7540000007</v>
      </c>
      <c r="J429" s="408">
        <v>156.86000000000001</v>
      </c>
      <c r="K429" s="392" t="s">
        <v>1355</v>
      </c>
      <c r="L429" s="171">
        <v>55.2</v>
      </c>
      <c r="M429" s="171">
        <v>17.2</v>
      </c>
      <c r="N429" s="408">
        <v>55.2</v>
      </c>
      <c r="Q429" s="186" t="s">
        <v>1361</v>
      </c>
      <c r="R429" s="381" t="s">
        <v>2891</v>
      </c>
      <c r="S429" s="166" t="s">
        <v>1346</v>
      </c>
      <c r="T429" s="499" t="str">
        <f t="shared" si="662"/>
        <v>-</v>
      </c>
      <c r="U429" s="499" t="str">
        <f t="shared" si="663"/>
        <v>-</v>
      </c>
      <c r="V429" s="499" t="str">
        <f t="shared" si="664"/>
        <v>-</v>
      </c>
      <c r="W429" s="499" t="str">
        <f t="shared" si="658"/>
        <v>-</v>
      </c>
      <c r="X429" s="529" t="str">
        <f t="shared" si="735"/>
        <v>Ca-Mg</v>
      </c>
      <c r="Y429" s="530" t="str">
        <f t="shared" si="734"/>
        <v>HCO3</v>
      </c>
      <c r="Z429" s="183"/>
      <c r="AA429" s="251">
        <v>33742</v>
      </c>
      <c r="AB429" s="176">
        <v>1</v>
      </c>
      <c r="AC429" s="170" t="s">
        <v>1050</v>
      </c>
      <c r="AD429" s="170" t="s">
        <v>1809</v>
      </c>
      <c r="AE429" s="61" t="s">
        <v>1810</v>
      </c>
      <c r="AF429" s="392">
        <v>12.2</v>
      </c>
      <c r="AG429" s="408">
        <v>267</v>
      </c>
      <c r="AH429" s="408">
        <v>7.84</v>
      </c>
      <c r="AI429" s="392"/>
      <c r="AJ429" s="408"/>
      <c r="AK429" s="408"/>
      <c r="AL429" s="408"/>
      <c r="AM429" s="392"/>
      <c r="AN429" s="168"/>
      <c r="AO429" s="165"/>
      <c r="AP429" s="171"/>
      <c r="AQ429" s="168"/>
      <c r="AR429" s="168"/>
      <c r="AS429" s="507">
        <f>SUM(AU429:BN429)+SUM(BO429:CL429)/1000</f>
        <v>457.62099999999998</v>
      </c>
      <c r="AT429" s="509">
        <f>FR429</f>
        <v>0.32790078581447785</v>
      </c>
      <c r="AU429" s="168">
        <v>17.8</v>
      </c>
      <c r="AV429" s="168">
        <v>24.8</v>
      </c>
      <c r="AW429" s="165">
        <v>66.5</v>
      </c>
      <c r="AX429" s="168">
        <v>30.2</v>
      </c>
      <c r="AY429" s="165">
        <v>33.700000000000003</v>
      </c>
      <c r="AZ429" s="451">
        <v>267</v>
      </c>
      <c r="BA429" s="168"/>
      <c r="BB429" s="168">
        <v>2.7</v>
      </c>
      <c r="BC429" s="168"/>
      <c r="BD429" s="168">
        <v>0</v>
      </c>
      <c r="BE429" s="165">
        <v>9.0999999999999998E-2</v>
      </c>
      <c r="BF429" s="168">
        <v>0.03</v>
      </c>
      <c r="BG429" s="168"/>
      <c r="BH429" s="168"/>
      <c r="BI429" s="168"/>
      <c r="BJ429" s="168">
        <v>14.8</v>
      </c>
      <c r="BK429" s="168">
        <v>0</v>
      </c>
      <c r="BL429" s="165"/>
      <c r="BM429" s="168"/>
      <c r="BN429" s="167">
        <v>0</v>
      </c>
      <c r="BO429" s="168"/>
      <c r="BP429" s="165">
        <v>0</v>
      </c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  <c r="CA429" s="168"/>
      <c r="CB429" s="168"/>
      <c r="CC429" s="168"/>
      <c r="CD429" s="168"/>
      <c r="CE429" s="168"/>
      <c r="CF429" s="165"/>
      <c r="CG429" s="168"/>
      <c r="CH429" s="168"/>
      <c r="CI429" s="168"/>
      <c r="CJ429" s="168"/>
      <c r="CK429" s="168"/>
      <c r="CL429" s="167"/>
      <c r="CM429" s="168">
        <v>4</v>
      </c>
      <c r="CN429" s="180">
        <v>28.2</v>
      </c>
      <c r="CO429" s="165"/>
      <c r="CP429" s="168"/>
      <c r="CQ429" s="167"/>
      <c r="CR429" s="168"/>
      <c r="CS429" s="168"/>
      <c r="CT429" s="168"/>
      <c r="CU429" s="168"/>
      <c r="CV429" s="168"/>
      <c r="CW429" s="168"/>
      <c r="CX429" s="168"/>
      <c r="CY429" s="168"/>
      <c r="CZ429" s="168"/>
      <c r="DA429" s="167"/>
      <c r="DB429" s="182"/>
      <c r="DC429" s="141" t="s">
        <v>1841</v>
      </c>
      <c r="DD429" s="182"/>
      <c r="DE429" s="182">
        <v>-12.6</v>
      </c>
      <c r="DF429" s="141" t="s">
        <v>1842</v>
      </c>
      <c r="DG429" s="182">
        <v>-8.75</v>
      </c>
      <c r="DH429" s="182"/>
      <c r="DI429" s="180"/>
      <c r="DJ429" s="180"/>
      <c r="DK429" s="180"/>
      <c r="DL429" s="180"/>
      <c r="DM429" s="180"/>
      <c r="DN429" s="180"/>
      <c r="DO429" s="180"/>
      <c r="DP429" s="180"/>
      <c r="DQ429" s="180"/>
      <c r="DR429" s="180"/>
      <c r="DS429" s="181"/>
      <c r="DT429" s="402">
        <f t="shared" si="665"/>
        <v>1</v>
      </c>
      <c r="DU429" s="100">
        <f t="shared" si="666"/>
        <v>0</v>
      </c>
      <c r="DV429" s="100">
        <f t="shared" si="667"/>
        <v>1</v>
      </c>
      <c r="DW429" s="100">
        <f t="shared" si="668"/>
        <v>0</v>
      </c>
      <c r="DX429" s="100">
        <f t="shared" si="669"/>
        <v>0</v>
      </c>
      <c r="DY429" s="229">
        <f t="shared" si="670"/>
        <v>0</v>
      </c>
      <c r="DZ429" s="100">
        <f t="shared" si="671"/>
        <v>1</v>
      </c>
      <c r="EA429" s="400">
        <f t="shared" si="672"/>
        <v>0</v>
      </c>
      <c r="EB429" s="402">
        <f t="shared" si="673"/>
        <v>0</v>
      </c>
      <c r="EC429" s="19">
        <f t="shared" si="674"/>
        <v>1</v>
      </c>
      <c r="ED429" s="19">
        <f t="shared" si="675"/>
        <v>0</v>
      </c>
      <c r="EE429" s="19">
        <f t="shared" si="676"/>
        <v>0</v>
      </c>
      <c r="EF429" s="402">
        <f t="shared" si="677"/>
        <v>0</v>
      </c>
      <c r="EG429" s="400">
        <f t="shared" si="678"/>
        <v>1</v>
      </c>
      <c r="EH429" s="400">
        <f t="shared" si="679"/>
        <v>0</v>
      </c>
      <c r="EI429" s="402">
        <f t="shared" si="680"/>
        <v>0</v>
      </c>
      <c r="EJ429" s="229">
        <f t="shared" si="681"/>
        <v>0</v>
      </c>
      <c r="EK429" s="398">
        <f t="shared" si="682"/>
        <v>17.8</v>
      </c>
      <c r="EL429" s="398">
        <f t="shared" si="683"/>
        <v>2.7</v>
      </c>
      <c r="EM429" s="398">
        <f t="shared" si="684"/>
        <v>24.8</v>
      </c>
      <c r="EN429" s="398">
        <f t="shared" si="685"/>
        <v>66.5</v>
      </c>
      <c r="EO429" s="398">
        <f t="shared" si="686"/>
        <v>0.03</v>
      </c>
      <c r="EP429" s="398">
        <f t="shared" si="687"/>
        <v>9.0999999999999998E-2</v>
      </c>
      <c r="EQ429" s="398">
        <f t="shared" si="688"/>
        <v>267</v>
      </c>
      <c r="ER429" s="398" t="str">
        <f t="shared" si="689"/>
        <v/>
      </c>
      <c r="ES429" s="398">
        <f t="shared" si="690"/>
        <v>14.8</v>
      </c>
      <c r="ET429" s="398">
        <f t="shared" si="691"/>
        <v>33.700000000000003</v>
      </c>
      <c r="EU429" s="172">
        <f t="shared" si="692"/>
        <v>30.2</v>
      </c>
      <c r="EV429" s="57">
        <f t="shared" si="693"/>
        <v>0.77425640936415285</v>
      </c>
      <c r="EW429" s="57">
        <f t="shared" si="694"/>
        <v>6.9053708439897707E-2</v>
      </c>
      <c r="EX429" s="57">
        <f t="shared" si="695"/>
        <v>2.0407323595967912</v>
      </c>
      <c r="EY429" s="57">
        <f t="shared" si="696"/>
        <v>3.3185288687060228</v>
      </c>
      <c r="EZ429" s="57">
        <f t="shared" si="697"/>
        <v>1.0939921597228552E-3</v>
      </c>
      <c r="FA429" s="57">
        <f t="shared" si="698"/>
        <v>4.8885307547676601E-3</v>
      </c>
      <c r="FB429" s="57">
        <f t="shared" si="699"/>
        <v>4.3758225153276706</v>
      </c>
      <c r="FC429" s="57" t="str">
        <f t="shared" si="700"/>
        <v/>
      </c>
      <c r="FD429" s="57">
        <f t="shared" si="701"/>
        <v>0.23869081314541271</v>
      </c>
      <c r="FE429" s="57">
        <f t="shared" si="702"/>
        <v>0.70162581483324427</v>
      </c>
      <c r="FF429" s="56">
        <f t="shared" si="703"/>
        <v>0.85183200293346106</v>
      </c>
      <c r="FG429" s="59">
        <f t="shared" si="704"/>
        <v>12.470801183306762</v>
      </c>
      <c r="FH429" s="59">
        <f t="shared" si="705"/>
        <v>1.1122349889634209</v>
      </c>
      <c r="FI429" s="59">
        <f t="shared" si="706"/>
        <v>32.869689184455261</v>
      </c>
      <c r="FJ429" s="59">
        <f t="shared" si="707"/>
        <v>53.450915281002743</v>
      </c>
      <c r="FK429" s="59">
        <f t="shared" si="708"/>
        <v>1.7620724291070689E-2</v>
      </c>
      <c r="FL429" s="59">
        <f t="shared" si="709"/>
        <v>7.8738637980735299E-2</v>
      </c>
      <c r="FM429" s="59">
        <f t="shared" si="710"/>
        <v>70.944276676704703</v>
      </c>
      <c r="FN429" s="59" t="str">
        <f t="shared" si="711"/>
        <v/>
      </c>
      <c r="FO429" s="59">
        <f t="shared" si="712"/>
        <v>3.8698432188828735</v>
      </c>
      <c r="FP429" s="59">
        <f t="shared" si="713"/>
        <v>11.375309614750385</v>
      </c>
      <c r="FQ429" s="66">
        <f t="shared" si="714"/>
        <v>13.81057048966203</v>
      </c>
      <c r="FR429" s="331">
        <f t="shared" si="659"/>
        <v>0.32790078581447785</v>
      </c>
      <c r="FS429" s="331">
        <f t="shared" si="715"/>
        <v>0.32790078581447785</v>
      </c>
      <c r="FT429" s="400">
        <f t="shared" si="716"/>
        <v>0</v>
      </c>
      <c r="FU429" s="400">
        <f t="shared" si="717"/>
        <v>1</v>
      </c>
      <c r="FV429" s="400">
        <f t="shared" si="718"/>
        <v>0</v>
      </c>
      <c r="FW429" s="402">
        <f t="shared" si="719"/>
        <v>0</v>
      </c>
      <c r="FX429" s="222">
        <f t="shared" si="720"/>
        <v>0</v>
      </c>
      <c r="FY429" s="222">
        <f t="shared" si="721"/>
        <v>53.450915281002743</v>
      </c>
      <c r="FZ429" s="222">
        <f t="shared" si="722"/>
        <v>32.869689184455261</v>
      </c>
      <c r="GA429" s="221">
        <f t="shared" si="723"/>
        <v>0</v>
      </c>
      <c r="GB429" s="222">
        <f t="shared" si="724"/>
        <v>70.944276676704703</v>
      </c>
      <c r="GC429" s="222">
        <f t="shared" si="725"/>
        <v>0</v>
      </c>
      <c r="GD429" s="222">
        <f t="shared" si="726"/>
        <v>0</v>
      </c>
      <c r="GE429" s="222">
        <f t="shared" si="727"/>
        <v>0</v>
      </c>
      <c r="GF429" s="222">
        <f t="shared" si="728"/>
        <v>0</v>
      </c>
      <c r="GG429" s="398">
        <f t="shared" si="729"/>
        <v>0</v>
      </c>
      <c r="GH429" s="399">
        <f t="shared" si="730"/>
        <v>0</v>
      </c>
      <c r="GI429" s="398" t="str">
        <f t="shared" si="731"/>
        <v>Ca-Mg</v>
      </c>
      <c r="GJ429" s="398" t="str">
        <f t="shared" si="732"/>
        <v>HCO3</v>
      </c>
    </row>
    <row r="430" spans="1:192" s="69" customFormat="1">
      <c r="A430" s="402">
        <f t="shared" si="733"/>
        <v>425</v>
      </c>
      <c r="B430" s="170" t="s">
        <v>1104</v>
      </c>
      <c r="C430" s="166" t="s">
        <v>1105</v>
      </c>
      <c r="D430" s="166" t="s">
        <v>1843</v>
      </c>
      <c r="E430" s="166"/>
      <c r="F430" s="408">
        <v>3531640</v>
      </c>
      <c r="G430" s="408">
        <v>5679680</v>
      </c>
      <c r="H430" s="409">
        <f t="shared" si="660"/>
        <v>531552.91399999999</v>
      </c>
      <c r="I430" s="102">
        <f t="shared" si="661"/>
        <v>5677847.9180000005</v>
      </c>
      <c r="J430" s="541">
        <v>233</v>
      </c>
      <c r="K430" s="392" t="s">
        <v>1355</v>
      </c>
      <c r="L430" s="171">
        <v>115</v>
      </c>
      <c r="M430" s="171"/>
      <c r="N430" s="408"/>
      <c r="Q430" s="186" t="s">
        <v>1361</v>
      </c>
      <c r="R430" s="381" t="s">
        <v>1490</v>
      </c>
      <c r="S430" s="166" t="s">
        <v>1346</v>
      </c>
      <c r="T430" s="499" t="str">
        <f t="shared" si="662"/>
        <v>-</v>
      </c>
      <c r="U430" s="499" t="str">
        <f t="shared" si="663"/>
        <v>-</v>
      </c>
      <c r="V430" s="499" t="str">
        <f t="shared" si="664"/>
        <v>-</v>
      </c>
      <c r="W430" s="499" t="str">
        <f t="shared" si="658"/>
        <v>-</v>
      </c>
      <c r="X430" s="529" t="str">
        <f t="shared" si="735"/>
        <v>Na</v>
      </c>
      <c r="Y430" s="530" t="str">
        <f t="shared" si="734"/>
        <v>HCO3</v>
      </c>
      <c r="Z430" s="183"/>
      <c r="AA430" s="177" t="s">
        <v>1802</v>
      </c>
      <c r="AB430" s="176">
        <v>1</v>
      </c>
      <c r="AC430" s="170" t="s">
        <v>1050</v>
      </c>
      <c r="AD430" s="170" t="s">
        <v>1803</v>
      </c>
      <c r="AE430" s="61" t="s">
        <v>1454</v>
      </c>
      <c r="AF430" s="240">
        <v>12</v>
      </c>
      <c r="AG430" s="408"/>
      <c r="AH430" s="204">
        <v>7</v>
      </c>
      <c r="AI430" s="392"/>
      <c r="AJ430" s="408"/>
      <c r="AK430" s="408"/>
      <c r="AL430" s="408"/>
      <c r="AM430" s="392"/>
      <c r="AN430" s="168"/>
      <c r="AO430" s="165"/>
      <c r="AP430" s="171"/>
      <c r="AQ430" s="168"/>
      <c r="AR430" s="168"/>
      <c r="AS430" s="508"/>
      <c r="AT430" s="511"/>
      <c r="AU430" s="189"/>
      <c r="AV430" s="189"/>
      <c r="AW430" s="207"/>
      <c r="AX430" s="189"/>
      <c r="AY430" s="189"/>
      <c r="AZ430" s="469">
        <v>268</v>
      </c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5"/>
      <c r="BM430" s="168"/>
      <c r="BN430" s="167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  <c r="CB430" s="168"/>
      <c r="CC430" s="168"/>
      <c r="CD430" s="168"/>
      <c r="CE430" s="168"/>
      <c r="CF430" s="165"/>
      <c r="CG430" s="168"/>
      <c r="CH430" s="168"/>
      <c r="CI430" s="168"/>
      <c r="CJ430" s="168"/>
      <c r="CK430" s="168"/>
      <c r="CL430" s="167"/>
      <c r="CM430" s="168"/>
      <c r="CN430" s="180">
        <v>22</v>
      </c>
      <c r="CO430" s="165"/>
      <c r="CP430" s="168"/>
      <c r="CQ430" s="167"/>
      <c r="CR430" s="168"/>
      <c r="CS430" s="168"/>
      <c r="CT430" s="168"/>
      <c r="CU430" s="168"/>
      <c r="CV430" s="168"/>
      <c r="CW430" s="168"/>
      <c r="CX430" s="168"/>
      <c r="CY430" s="168"/>
      <c r="CZ430" s="168"/>
      <c r="DA430" s="167"/>
      <c r="DB430" s="182"/>
      <c r="DC430" s="141" t="s">
        <v>1844</v>
      </c>
      <c r="DD430" s="182"/>
      <c r="DE430" s="182">
        <v>-15.3</v>
      </c>
      <c r="DF430" s="141" t="s">
        <v>1845</v>
      </c>
      <c r="DG430" s="182"/>
      <c r="DH430" s="182"/>
      <c r="DI430" s="180"/>
      <c r="DJ430" s="180"/>
      <c r="DK430" s="180"/>
      <c r="DL430" s="180"/>
      <c r="DM430" s="180"/>
      <c r="DN430" s="180"/>
      <c r="DO430" s="180"/>
      <c r="DP430" s="180"/>
      <c r="DQ430" s="180"/>
      <c r="DR430" s="180"/>
      <c r="DS430" s="181"/>
      <c r="DT430" s="402">
        <f t="shared" si="665"/>
        <v>1</v>
      </c>
      <c r="DU430" s="100">
        <f t="shared" si="666"/>
        <v>0</v>
      </c>
      <c r="DV430" s="100">
        <f t="shared" si="667"/>
        <v>0</v>
      </c>
      <c r="DW430" s="100">
        <f t="shared" si="668"/>
        <v>1</v>
      </c>
      <c r="DX430" s="100">
        <f t="shared" si="669"/>
        <v>0</v>
      </c>
      <c r="DY430" s="229">
        <f t="shared" si="670"/>
        <v>0</v>
      </c>
      <c r="DZ430" s="100">
        <f t="shared" si="671"/>
        <v>1</v>
      </c>
      <c r="EA430" s="400">
        <f t="shared" si="672"/>
        <v>0</v>
      </c>
      <c r="EB430" s="402">
        <f t="shared" si="673"/>
        <v>0</v>
      </c>
      <c r="EC430" s="19">
        <f t="shared" si="674"/>
        <v>0</v>
      </c>
      <c r="ED430" s="19">
        <f t="shared" si="675"/>
        <v>0</v>
      </c>
      <c r="EE430" s="19">
        <f t="shared" si="676"/>
        <v>0</v>
      </c>
      <c r="EF430" s="402">
        <f t="shared" si="677"/>
        <v>1</v>
      </c>
      <c r="EG430" s="400">
        <f t="shared" si="678"/>
        <v>1</v>
      </c>
      <c r="EH430" s="400">
        <f t="shared" si="679"/>
        <v>0</v>
      </c>
      <c r="EI430" s="402">
        <f t="shared" si="680"/>
        <v>0</v>
      </c>
      <c r="EJ430" s="229">
        <f t="shared" si="681"/>
        <v>1</v>
      </c>
      <c r="EK430" s="398" t="str">
        <f t="shared" si="682"/>
        <v/>
      </c>
      <c r="EL430" s="398" t="str">
        <f t="shared" si="683"/>
        <v/>
      </c>
      <c r="EM430" s="398" t="str">
        <f t="shared" si="684"/>
        <v/>
      </c>
      <c r="EN430" s="398" t="str">
        <f t="shared" si="685"/>
        <v/>
      </c>
      <c r="EO430" s="398" t="str">
        <f t="shared" si="686"/>
        <v/>
      </c>
      <c r="EP430" s="398" t="str">
        <f t="shared" si="687"/>
        <v/>
      </c>
      <c r="EQ430" s="398">
        <f t="shared" si="688"/>
        <v>268</v>
      </c>
      <c r="ER430" s="398" t="str">
        <f t="shared" si="689"/>
        <v/>
      </c>
      <c r="ES430" s="398" t="str">
        <f t="shared" si="690"/>
        <v/>
      </c>
      <c r="ET430" s="398" t="str">
        <f t="shared" si="691"/>
        <v/>
      </c>
      <c r="EU430" s="172" t="str">
        <f t="shared" si="692"/>
        <v/>
      </c>
      <c r="EV430" s="57" t="str">
        <f t="shared" si="693"/>
        <v/>
      </c>
      <c r="EW430" s="57" t="str">
        <f t="shared" si="694"/>
        <v/>
      </c>
      <c r="EX430" s="57" t="str">
        <f t="shared" si="695"/>
        <v/>
      </c>
      <c r="EY430" s="57" t="str">
        <f t="shared" si="696"/>
        <v/>
      </c>
      <c r="EZ430" s="57" t="str">
        <f t="shared" si="697"/>
        <v/>
      </c>
      <c r="FA430" s="57" t="str">
        <f t="shared" si="698"/>
        <v/>
      </c>
      <c r="FB430" s="57">
        <f t="shared" si="699"/>
        <v>4.3922113636996842</v>
      </c>
      <c r="FC430" s="57" t="str">
        <f t="shared" si="700"/>
        <v/>
      </c>
      <c r="FD430" s="57" t="str">
        <f t="shared" si="701"/>
        <v/>
      </c>
      <c r="FE430" s="57" t="str">
        <f t="shared" si="702"/>
        <v/>
      </c>
      <c r="FF430" s="56" t="str">
        <f t="shared" si="703"/>
        <v/>
      </c>
      <c r="FG430" s="59" t="str">
        <f t="shared" si="704"/>
        <v/>
      </c>
      <c r="FH430" s="59" t="str">
        <f t="shared" si="705"/>
        <v/>
      </c>
      <c r="FI430" s="59" t="str">
        <f t="shared" si="706"/>
        <v/>
      </c>
      <c r="FJ430" s="59" t="str">
        <f t="shared" si="707"/>
        <v/>
      </c>
      <c r="FK430" s="59" t="str">
        <f t="shared" si="708"/>
        <v/>
      </c>
      <c r="FL430" s="59" t="str">
        <f t="shared" si="709"/>
        <v/>
      </c>
      <c r="FM430" s="59">
        <f t="shared" si="710"/>
        <v>100</v>
      </c>
      <c r="FN430" s="59" t="str">
        <f t="shared" si="711"/>
        <v/>
      </c>
      <c r="FO430" s="59" t="str">
        <f t="shared" si="712"/>
        <v/>
      </c>
      <c r="FP430" s="59" t="str">
        <f t="shared" si="713"/>
        <v/>
      </c>
      <c r="FQ430" s="66" t="str">
        <f t="shared" si="714"/>
        <v/>
      </c>
      <c r="FR430" s="331">
        <f t="shared" si="659"/>
        <v>-100</v>
      </c>
      <c r="FS430" s="331">
        <f t="shared" si="715"/>
        <v>0</v>
      </c>
      <c r="FT430" s="400">
        <f t="shared" si="716"/>
        <v>1</v>
      </c>
      <c r="FU430" s="400">
        <f t="shared" si="717"/>
        <v>0</v>
      </c>
      <c r="FV430" s="400">
        <f t="shared" si="718"/>
        <v>0</v>
      </c>
      <c r="FW430" s="402">
        <f t="shared" si="719"/>
        <v>0</v>
      </c>
      <c r="FX430" s="222">
        <f t="shared" si="720"/>
        <v>0</v>
      </c>
      <c r="FY430" s="222">
        <f t="shared" si="721"/>
        <v>0</v>
      </c>
      <c r="FZ430" s="222">
        <f t="shared" si="722"/>
        <v>0</v>
      </c>
      <c r="GA430" s="221">
        <f t="shared" si="723"/>
        <v>0</v>
      </c>
      <c r="GB430" s="222">
        <f t="shared" si="724"/>
        <v>100</v>
      </c>
      <c r="GC430" s="222">
        <f t="shared" si="725"/>
        <v>0</v>
      </c>
      <c r="GD430" s="222">
        <f t="shared" si="726"/>
        <v>0</v>
      </c>
      <c r="GE430" s="222">
        <f t="shared" si="727"/>
        <v>0</v>
      </c>
      <c r="GF430" s="222">
        <f t="shared" si="728"/>
        <v>0</v>
      </c>
      <c r="GG430" s="398">
        <f t="shared" si="729"/>
        <v>0</v>
      </c>
      <c r="GH430" s="399">
        <f t="shared" si="730"/>
        <v>0</v>
      </c>
      <c r="GI430" s="398" t="str">
        <f t="shared" si="731"/>
        <v>Na</v>
      </c>
      <c r="GJ430" s="398" t="str">
        <f t="shared" si="732"/>
        <v>HCO3</v>
      </c>
    </row>
    <row r="431" spans="1:192" s="69" customFormat="1">
      <c r="A431" s="402">
        <f t="shared" si="733"/>
        <v>426</v>
      </c>
      <c r="B431" s="170" t="s">
        <v>1104</v>
      </c>
      <c r="C431" s="166" t="s">
        <v>1106</v>
      </c>
      <c r="D431" s="166" t="s">
        <v>1846</v>
      </c>
      <c r="E431" s="166"/>
      <c r="F431" s="408">
        <v>3531970</v>
      </c>
      <c r="G431" s="408">
        <v>5678900</v>
      </c>
      <c r="H431" s="409">
        <f t="shared" si="660"/>
        <v>531882.78200000001</v>
      </c>
      <c r="I431" s="102">
        <f t="shared" si="661"/>
        <v>5677068.2300000004</v>
      </c>
      <c r="J431" s="408">
        <v>236.26</v>
      </c>
      <c r="K431" s="392" t="s">
        <v>1355</v>
      </c>
      <c r="L431" s="171">
        <v>158</v>
      </c>
      <c r="M431" s="171">
        <v>96</v>
      </c>
      <c r="N431" s="408">
        <v>156</v>
      </c>
      <c r="Q431" s="186" t="s">
        <v>1361</v>
      </c>
      <c r="R431" s="381" t="s">
        <v>2891</v>
      </c>
      <c r="S431" s="166" t="s">
        <v>1346</v>
      </c>
      <c r="T431" s="499" t="str">
        <f t="shared" si="662"/>
        <v>-</v>
      </c>
      <c r="U431" s="499" t="str">
        <f t="shared" si="663"/>
        <v>-</v>
      </c>
      <c r="V431" s="499" t="str">
        <f t="shared" si="664"/>
        <v>-</v>
      </c>
      <c r="W431" s="499" t="str">
        <f t="shared" si="658"/>
        <v>-</v>
      </c>
      <c r="X431" s="529" t="str">
        <f t="shared" si="735"/>
        <v>Na</v>
      </c>
      <c r="Y431" s="530" t="str">
        <f t="shared" si="734"/>
        <v>HCO3</v>
      </c>
      <c r="Z431" s="183"/>
      <c r="AA431" s="177" t="s">
        <v>1802</v>
      </c>
      <c r="AB431" s="176">
        <v>1</v>
      </c>
      <c r="AC431" s="170" t="s">
        <v>1050</v>
      </c>
      <c r="AD431" s="170" t="s">
        <v>1803</v>
      </c>
      <c r="AE431" s="61" t="s">
        <v>1454</v>
      </c>
      <c r="AF431" s="240">
        <v>12</v>
      </c>
      <c r="AG431" s="408"/>
      <c r="AH431" s="204">
        <v>7</v>
      </c>
      <c r="AI431" s="392"/>
      <c r="AJ431" s="408"/>
      <c r="AK431" s="408"/>
      <c r="AL431" s="408"/>
      <c r="AM431" s="392"/>
      <c r="AN431" s="168"/>
      <c r="AO431" s="165"/>
      <c r="AP431" s="171"/>
      <c r="AQ431" s="168"/>
      <c r="AR431" s="168"/>
      <c r="AS431" s="508"/>
      <c r="AT431" s="511"/>
      <c r="AU431" s="189"/>
      <c r="AV431" s="189"/>
      <c r="AW431" s="207"/>
      <c r="AX431" s="189"/>
      <c r="AY431" s="189"/>
      <c r="AZ431" s="469">
        <v>244</v>
      </c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5"/>
      <c r="BM431" s="168"/>
      <c r="BN431" s="167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  <c r="CB431" s="168"/>
      <c r="CC431" s="168"/>
      <c r="CD431" s="168"/>
      <c r="CE431" s="168"/>
      <c r="CF431" s="165"/>
      <c r="CG431" s="168"/>
      <c r="CH431" s="168"/>
      <c r="CI431" s="168"/>
      <c r="CJ431" s="168"/>
      <c r="CK431" s="168"/>
      <c r="CL431" s="167"/>
      <c r="CM431" s="168"/>
      <c r="CN431" s="180">
        <v>44</v>
      </c>
      <c r="CO431" s="165"/>
      <c r="CP431" s="168"/>
      <c r="CQ431" s="167"/>
      <c r="CR431" s="168"/>
      <c r="CS431" s="168"/>
      <c r="CT431" s="168"/>
      <c r="CU431" s="168"/>
      <c r="CV431" s="168"/>
      <c r="CW431" s="168"/>
      <c r="CX431" s="168"/>
      <c r="CY431" s="168"/>
      <c r="CZ431" s="168"/>
      <c r="DA431" s="167"/>
      <c r="DB431" s="182"/>
      <c r="DC431" s="141" t="s">
        <v>1804</v>
      </c>
      <c r="DD431" s="182"/>
      <c r="DE431" s="182">
        <v>-14.5</v>
      </c>
      <c r="DF431" s="141" t="s">
        <v>1847</v>
      </c>
      <c r="DG431" s="182"/>
      <c r="DH431" s="182"/>
      <c r="DI431" s="180"/>
      <c r="DJ431" s="180"/>
      <c r="DK431" s="180"/>
      <c r="DL431" s="180"/>
      <c r="DM431" s="180"/>
      <c r="DN431" s="180"/>
      <c r="DO431" s="180"/>
      <c r="DP431" s="180"/>
      <c r="DQ431" s="180"/>
      <c r="DR431" s="180"/>
      <c r="DS431" s="181"/>
      <c r="DT431" s="402">
        <f t="shared" si="665"/>
        <v>1</v>
      </c>
      <c r="DU431" s="100">
        <f t="shared" si="666"/>
        <v>0</v>
      </c>
      <c r="DV431" s="100">
        <f t="shared" si="667"/>
        <v>0</v>
      </c>
      <c r="DW431" s="100">
        <f t="shared" si="668"/>
        <v>1</v>
      </c>
      <c r="DX431" s="100">
        <f t="shared" si="669"/>
        <v>0</v>
      </c>
      <c r="DY431" s="229">
        <f t="shared" si="670"/>
        <v>0</v>
      </c>
      <c r="DZ431" s="100">
        <f t="shared" si="671"/>
        <v>1</v>
      </c>
      <c r="EA431" s="400">
        <f t="shared" si="672"/>
        <v>0</v>
      </c>
      <c r="EB431" s="402">
        <f t="shared" si="673"/>
        <v>0</v>
      </c>
      <c r="EC431" s="19">
        <f t="shared" si="674"/>
        <v>0</v>
      </c>
      <c r="ED431" s="19">
        <f t="shared" si="675"/>
        <v>0</v>
      </c>
      <c r="EE431" s="19">
        <f t="shared" si="676"/>
        <v>0</v>
      </c>
      <c r="EF431" s="402">
        <f t="shared" si="677"/>
        <v>1</v>
      </c>
      <c r="EG431" s="400">
        <f t="shared" si="678"/>
        <v>1</v>
      </c>
      <c r="EH431" s="400">
        <f t="shared" si="679"/>
        <v>0</v>
      </c>
      <c r="EI431" s="402">
        <f t="shared" si="680"/>
        <v>0</v>
      </c>
      <c r="EJ431" s="229">
        <f t="shared" si="681"/>
        <v>1</v>
      </c>
      <c r="EK431" s="398" t="str">
        <f t="shared" si="682"/>
        <v/>
      </c>
      <c r="EL431" s="398" t="str">
        <f t="shared" si="683"/>
        <v/>
      </c>
      <c r="EM431" s="398" t="str">
        <f t="shared" si="684"/>
        <v/>
      </c>
      <c r="EN431" s="398" t="str">
        <f t="shared" si="685"/>
        <v/>
      </c>
      <c r="EO431" s="398" t="str">
        <f t="shared" si="686"/>
        <v/>
      </c>
      <c r="EP431" s="398" t="str">
        <f t="shared" si="687"/>
        <v/>
      </c>
      <c r="EQ431" s="398">
        <f t="shared" si="688"/>
        <v>244</v>
      </c>
      <c r="ER431" s="398" t="str">
        <f t="shared" si="689"/>
        <v/>
      </c>
      <c r="ES431" s="398" t="str">
        <f t="shared" si="690"/>
        <v/>
      </c>
      <c r="ET431" s="398" t="str">
        <f t="shared" si="691"/>
        <v/>
      </c>
      <c r="EU431" s="172" t="str">
        <f t="shared" si="692"/>
        <v/>
      </c>
      <c r="EV431" s="57" t="str">
        <f t="shared" si="693"/>
        <v/>
      </c>
      <c r="EW431" s="57" t="str">
        <f t="shared" si="694"/>
        <v/>
      </c>
      <c r="EX431" s="57" t="str">
        <f t="shared" si="695"/>
        <v/>
      </c>
      <c r="EY431" s="57" t="str">
        <f t="shared" si="696"/>
        <v/>
      </c>
      <c r="EZ431" s="57" t="str">
        <f t="shared" si="697"/>
        <v/>
      </c>
      <c r="FA431" s="57" t="str">
        <f t="shared" si="698"/>
        <v/>
      </c>
      <c r="FB431" s="57">
        <f t="shared" si="699"/>
        <v>3.9988790027713543</v>
      </c>
      <c r="FC431" s="57" t="str">
        <f t="shared" si="700"/>
        <v/>
      </c>
      <c r="FD431" s="57" t="str">
        <f t="shared" si="701"/>
        <v/>
      </c>
      <c r="FE431" s="57" t="str">
        <f t="shared" si="702"/>
        <v/>
      </c>
      <c r="FF431" s="56" t="str">
        <f t="shared" si="703"/>
        <v/>
      </c>
      <c r="FG431" s="59" t="str">
        <f t="shared" si="704"/>
        <v/>
      </c>
      <c r="FH431" s="59" t="str">
        <f t="shared" si="705"/>
        <v/>
      </c>
      <c r="FI431" s="59" t="str">
        <f t="shared" si="706"/>
        <v/>
      </c>
      <c r="FJ431" s="59" t="str">
        <f t="shared" si="707"/>
        <v/>
      </c>
      <c r="FK431" s="59" t="str">
        <f t="shared" si="708"/>
        <v/>
      </c>
      <c r="FL431" s="59" t="str">
        <f t="shared" si="709"/>
        <v/>
      </c>
      <c r="FM431" s="59">
        <f t="shared" si="710"/>
        <v>100</v>
      </c>
      <c r="FN431" s="59" t="str">
        <f t="shared" si="711"/>
        <v/>
      </c>
      <c r="FO431" s="59" t="str">
        <f t="shared" si="712"/>
        <v/>
      </c>
      <c r="FP431" s="59" t="str">
        <f t="shared" si="713"/>
        <v/>
      </c>
      <c r="FQ431" s="66" t="str">
        <f t="shared" si="714"/>
        <v/>
      </c>
      <c r="FR431" s="331">
        <f t="shared" si="659"/>
        <v>-100</v>
      </c>
      <c r="FS431" s="331">
        <f t="shared" si="715"/>
        <v>0</v>
      </c>
      <c r="FT431" s="400">
        <f t="shared" si="716"/>
        <v>1</v>
      </c>
      <c r="FU431" s="400">
        <f t="shared" si="717"/>
        <v>0</v>
      </c>
      <c r="FV431" s="400">
        <f t="shared" si="718"/>
        <v>0</v>
      </c>
      <c r="FW431" s="402">
        <f t="shared" si="719"/>
        <v>0</v>
      </c>
      <c r="FX431" s="222">
        <f t="shared" si="720"/>
        <v>0</v>
      </c>
      <c r="FY431" s="222">
        <f t="shared" si="721"/>
        <v>0</v>
      </c>
      <c r="FZ431" s="222">
        <f t="shared" si="722"/>
        <v>0</v>
      </c>
      <c r="GA431" s="221">
        <f t="shared" si="723"/>
        <v>0</v>
      </c>
      <c r="GB431" s="222">
        <f t="shared" si="724"/>
        <v>100</v>
      </c>
      <c r="GC431" s="222">
        <f t="shared" si="725"/>
        <v>0</v>
      </c>
      <c r="GD431" s="222">
        <f t="shared" si="726"/>
        <v>0</v>
      </c>
      <c r="GE431" s="222">
        <f t="shared" si="727"/>
        <v>0</v>
      </c>
      <c r="GF431" s="222">
        <f t="shared" si="728"/>
        <v>0</v>
      </c>
      <c r="GG431" s="398">
        <f t="shared" si="729"/>
        <v>0</v>
      </c>
      <c r="GH431" s="399">
        <f t="shared" si="730"/>
        <v>0</v>
      </c>
      <c r="GI431" s="398" t="str">
        <f t="shared" si="731"/>
        <v>Na</v>
      </c>
      <c r="GJ431" s="398" t="str">
        <f t="shared" si="732"/>
        <v>HCO3</v>
      </c>
    </row>
    <row r="432" spans="1:192" s="69" customFormat="1">
      <c r="A432" s="402">
        <f t="shared" si="733"/>
        <v>427</v>
      </c>
      <c r="B432" s="170" t="s">
        <v>1104</v>
      </c>
      <c r="C432" s="166" t="s">
        <v>1106</v>
      </c>
      <c r="D432" s="166" t="s">
        <v>1846</v>
      </c>
      <c r="E432" s="166"/>
      <c r="F432" s="408">
        <v>3531970</v>
      </c>
      <c r="G432" s="408">
        <v>5678900</v>
      </c>
      <c r="H432" s="409">
        <f t="shared" si="660"/>
        <v>531882.78200000001</v>
      </c>
      <c r="I432" s="102">
        <f t="shared" si="661"/>
        <v>5677068.2300000004</v>
      </c>
      <c r="J432" s="408">
        <v>236.26</v>
      </c>
      <c r="K432" s="392" t="s">
        <v>1355</v>
      </c>
      <c r="L432" s="171">
        <v>158</v>
      </c>
      <c r="M432" s="171">
        <v>96</v>
      </c>
      <c r="N432" s="408">
        <v>156</v>
      </c>
      <c r="Q432" s="186" t="s">
        <v>1361</v>
      </c>
      <c r="R432" s="381" t="s">
        <v>2891</v>
      </c>
      <c r="S432" s="166" t="s">
        <v>1346</v>
      </c>
      <c r="T432" s="499" t="str">
        <f t="shared" si="662"/>
        <v>-</v>
      </c>
      <c r="U432" s="499" t="str">
        <f t="shared" si="663"/>
        <v>-</v>
      </c>
      <c r="V432" s="499" t="str">
        <f t="shared" si="664"/>
        <v>-</v>
      </c>
      <c r="W432" s="499" t="str">
        <f t="shared" si="658"/>
        <v>-</v>
      </c>
      <c r="X432" s="529" t="str">
        <f t="shared" si="735"/>
        <v>Na</v>
      </c>
      <c r="Y432" s="530" t="str">
        <f t="shared" si="734"/>
        <v>HCO3</v>
      </c>
      <c r="Z432" s="183"/>
      <c r="AA432" s="177" t="s">
        <v>1806</v>
      </c>
      <c r="AB432" s="176">
        <v>2</v>
      </c>
      <c r="AC432" s="170" t="s">
        <v>1050</v>
      </c>
      <c r="AD432" s="170" t="s">
        <v>1803</v>
      </c>
      <c r="AE432" s="61" t="s">
        <v>1454</v>
      </c>
      <c r="AF432" s="240">
        <v>13</v>
      </c>
      <c r="AG432" s="408"/>
      <c r="AH432" s="408">
        <v>7.1</v>
      </c>
      <c r="AI432" s="392"/>
      <c r="AJ432" s="408"/>
      <c r="AK432" s="408"/>
      <c r="AL432" s="408"/>
      <c r="AM432" s="392"/>
      <c r="AN432" s="168"/>
      <c r="AO432" s="165"/>
      <c r="AP432" s="171"/>
      <c r="AQ432" s="168"/>
      <c r="AR432" s="168"/>
      <c r="AS432" s="508"/>
      <c r="AT432" s="511"/>
      <c r="AU432" s="189"/>
      <c r="AV432" s="189"/>
      <c r="AW432" s="207"/>
      <c r="AX432" s="189"/>
      <c r="AY432" s="189"/>
      <c r="AZ432" s="469">
        <v>256</v>
      </c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5"/>
      <c r="BM432" s="168"/>
      <c r="BN432" s="167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  <c r="CB432" s="168"/>
      <c r="CC432" s="168"/>
      <c r="CD432" s="168"/>
      <c r="CE432" s="168"/>
      <c r="CF432" s="165"/>
      <c r="CG432" s="168"/>
      <c r="CH432" s="168"/>
      <c r="CI432" s="168"/>
      <c r="CJ432" s="168"/>
      <c r="CK432" s="168"/>
      <c r="CL432" s="167"/>
      <c r="CM432" s="168"/>
      <c r="CN432" s="180">
        <v>30</v>
      </c>
      <c r="CO432" s="165"/>
      <c r="CP432" s="168"/>
      <c r="CQ432" s="167"/>
      <c r="CR432" s="168"/>
      <c r="CS432" s="168"/>
      <c r="CT432" s="168"/>
      <c r="CU432" s="168"/>
      <c r="CV432" s="168"/>
      <c r="CW432" s="168"/>
      <c r="CX432" s="168"/>
      <c r="CY432" s="168"/>
      <c r="CZ432" s="168"/>
      <c r="DA432" s="167"/>
      <c r="DB432" s="182"/>
      <c r="DC432" s="141" t="s">
        <v>1813</v>
      </c>
      <c r="DD432" s="182"/>
      <c r="DE432" s="182">
        <v>-14.4</v>
      </c>
      <c r="DF432" s="141" t="s">
        <v>1848</v>
      </c>
      <c r="DG432" s="182">
        <v>-8.86</v>
      </c>
      <c r="DH432" s="182"/>
      <c r="DI432" s="180"/>
      <c r="DJ432" s="180"/>
      <c r="DK432" s="180"/>
      <c r="DL432" s="180"/>
      <c r="DM432" s="180"/>
      <c r="DN432" s="180"/>
      <c r="DO432" s="180"/>
      <c r="DP432" s="180"/>
      <c r="DQ432" s="180"/>
      <c r="DR432" s="180"/>
      <c r="DS432" s="181"/>
      <c r="DT432" s="402">
        <f t="shared" si="665"/>
        <v>0</v>
      </c>
      <c r="DU432" s="100">
        <f t="shared" si="666"/>
        <v>0</v>
      </c>
      <c r="DV432" s="100">
        <f t="shared" si="667"/>
        <v>0</v>
      </c>
      <c r="DW432" s="100">
        <f t="shared" si="668"/>
        <v>1</v>
      </c>
      <c r="DX432" s="100">
        <f t="shared" si="669"/>
        <v>0</v>
      </c>
      <c r="DY432" s="229">
        <f t="shared" si="670"/>
        <v>0</v>
      </c>
      <c r="DZ432" s="100">
        <f t="shared" si="671"/>
        <v>1</v>
      </c>
      <c r="EA432" s="400">
        <f t="shared" si="672"/>
        <v>0</v>
      </c>
      <c r="EB432" s="402">
        <f t="shared" si="673"/>
        <v>0</v>
      </c>
      <c r="EC432" s="19">
        <f t="shared" si="674"/>
        <v>0</v>
      </c>
      <c r="ED432" s="19">
        <f t="shared" si="675"/>
        <v>0</v>
      </c>
      <c r="EE432" s="19">
        <f t="shared" si="676"/>
        <v>0</v>
      </c>
      <c r="EF432" s="402">
        <f t="shared" si="677"/>
        <v>1</v>
      </c>
      <c r="EG432" s="400">
        <f t="shared" si="678"/>
        <v>1</v>
      </c>
      <c r="EH432" s="400">
        <f t="shared" si="679"/>
        <v>0</v>
      </c>
      <c r="EI432" s="402">
        <f t="shared" si="680"/>
        <v>0</v>
      </c>
      <c r="EJ432" s="229">
        <f t="shared" si="681"/>
        <v>1</v>
      </c>
      <c r="EK432" s="398" t="str">
        <f t="shared" si="682"/>
        <v/>
      </c>
      <c r="EL432" s="398" t="str">
        <f t="shared" si="683"/>
        <v/>
      </c>
      <c r="EM432" s="398" t="str">
        <f t="shared" si="684"/>
        <v/>
      </c>
      <c r="EN432" s="398" t="str">
        <f t="shared" si="685"/>
        <v/>
      </c>
      <c r="EO432" s="398" t="str">
        <f t="shared" si="686"/>
        <v/>
      </c>
      <c r="EP432" s="398" t="str">
        <f t="shared" si="687"/>
        <v/>
      </c>
      <c r="EQ432" s="398">
        <f t="shared" si="688"/>
        <v>256</v>
      </c>
      <c r="ER432" s="398" t="str">
        <f t="shared" si="689"/>
        <v/>
      </c>
      <c r="ES432" s="398" t="str">
        <f t="shared" si="690"/>
        <v/>
      </c>
      <c r="ET432" s="398" t="str">
        <f t="shared" si="691"/>
        <v/>
      </c>
      <c r="EU432" s="172" t="str">
        <f t="shared" si="692"/>
        <v/>
      </c>
      <c r="EV432" s="57" t="str">
        <f t="shared" si="693"/>
        <v/>
      </c>
      <c r="EW432" s="57" t="str">
        <f t="shared" si="694"/>
        <v/>
      </c>
      <c r="EX432" s="57" t="str">
        <f t="shared" si="695"/>
        <v/>
      </c>
      <c r="EY432" s="57" t="str">
        <f t="shared" si="696"/>
        <v/>
      </c>
      <c r="EZ432" s="57" t="str">
        <f t="shared" si="697"/>
        <v/>
      </c>
      <c r="FA432" s="57" t="str">
        <f t="shared" si="698"/>
        <v/>
      </c>
      <c r="FB432" s="57">
        <f t="shared" si="699"/>
        <v>4.1955451832355193</v>
      </c>
      <c r="FC432" s="57" t="str">
        <f t="shared" si="700"/>
        <v/>
      </c>
      <c r="FD432" s="57" t="str">
        <f t="shared" si="701"/>
        <v/>
      </c>
      <c r="FE432" s="57" t="str">
        <f t="shared" si="702"/>
        <v/>
      </c>
      <c r="FF432" s="56" t="str">
        <f t="shared" si="703"/>
        <v/>
      </c>
      <c r="FG432" s="59" t="str">
        <f t="shared" si="704"/>
        <v/>
      </c>
      <c r="FH432" s="59" t="str">
        <f t="shared" si="705"/>
        <v/>
      </c>
      <c r="FI432" s="59" t="str">
        <f t="shared" si="706"/>
        <v/>
      </c>
      <c r="FJ432" s="59" t="str">
        <f t="shared" si="707"/>
        <v/>
      </c>
      <c r="FK432" s="59" t="str">
        <f t="shared" si="708"/>
        <v/>
      </c>
      <c r="FL432" s="59" t="str">
        <f t="shared" si="709"/>
        <v/>
      </c>
      <c r="FM432" s="59">
        <f t="shared" si="710"/>
        <v>100</v>
      </c>
      <c r="FN432" s="59" t="str">
        <f t="shared" si="711"/>
        <v/>
      </c>
      <c r="FO432" s="59" t="str">
        <f t="shared" si="712"/>
        <v/>
      </c>
      <c r="FP432" s="59" t="str">
        <f t="shared" si="713"/>
        <v/>
      </c>
      <c r="FQ432" s="66" t="str">
        <f t="shared" si="714"/>
        <v/>
      </c>
      <c r="FR432" s="331">
        <f t="shared" si="659"/>
        <v>-100</v>
      </c>
      <c r="FS432" s="331">
        <f t="shared" si="715"/>
        <v>0</v>
      </c>
      <c r="FT432" s="400">
        <f t="shared" si="716"/>
        <v>1</v>
      </c>
      <c r="FU432" s="400">
        <f t="shared" si="717"/>
        <v>0</v>
      </c>
      <c r="FV432" s="400">
        <f t="shared" si="718"/>
        <v>0</v>
      </c>
      <c r="FW432" s="402">
        <f t="shared" si="719"/>
        <v>0</v>
      </c>
      <c r="FX432" s="222">
        <f t="shared" si="720"/>
        <v>0</v>
      </c>
      <c r="FY432" s="222">
        <f t="shared" si="721"/>
        <v>0</v>
      </c>
      <c r="FZ432" s="222">
        <f t="shared" si="722"/>
        <v>0</v>
      </c>
      <c r="GA432" s="221">
        <f t="shared" si="723"/>
        <v>0</v>
      </c>
      <c r="GB432" s="222">
        <f t="shared" si="724"/>
        <v>100</v>
      </c>
      <c r="GC432" s="222">
        <f t="shared" si="725"/>
        <v>0</v>
      </c>
      <c r="GD432" s="222">
        <f t="shared" si="726"/>
        <v>0</v>
      </c>
      <c r="GE432" s="222">
        <f t="shared" si="727"/>
        <v>0</v>
      </c>
      <c r="GF432" s="222">
        <f t="shared" si="728"/>
        <v>0</v>
      </c>
      <c r="GG432" s="398">
        <f t="shared" si="729"/>
        <v>0</v>
      </c>
      <c r="GH432" s="399">
        <f t="shared" si="730"/>
        <v>0</v>
      </c>
      <c r="GI432" s="398" t="str">
        <f t="shared" si="731"/>
        <v>Na</v>
      </c>
      <c r="GJ432" s="398" t="str">
        <f t="shared" si="732"/>
        <v>HCO3</v>
      </c>
    </row>
    <row r="433" spans="1:192" s="69" customFormat="1">
      <c r="A433" s="402">
        <f t="shared" si="733"/>
        <v>428</v>
      </c>
      <c r="B433" s="170" t="s">
        <v>1104</v>
      </c>
      <c r="C433" s="166" t="s">
        <v>1106</v>
      </c>
      <c r="D433" s="166" t="s">
        <v>1846</v>
      </c>
      <c r="E433" s="166"/>
      <c r="F433" s="408">
        <v>3531970</v>
      </c>
      <c r="G433" s="408">
        <v>5678900</v>
      </c>
      <c r="H433" s="409">
        <f t="shared" si="660"/>
        <v>531882.78200000001</v>
      </c>
      <c r="I433" s="102">
        <f t="shared" si="661"/>
        <v>5677068.2300000004</v>
      </c>
      <c r="J433" s="408">
        <v>236.26</v>
      </c>
      <c r="K433" s="392" t="s">
        <v>1355</v>
      </c>
      <c r="L433" s="171">
        <v>158</v>
      </c>
      <c r="M433" s="171">
        <v>96</v>
      </c>
      <c r="N433" s="408">
        <v>156</v>
      </c>
      <c r="Q433" s="186" t="s">
        <v>1361</v>
      </c>
      <c r="R433" s="381" t="s">
        <v>2891</v>
      </c>
      <c r="S433" s="166" t="s">
        <v>1346</v>
      </c>
      <c r="T433" s="499" t="str">
        <f t="shared" si="662"/>
        <v>-</v>
      </c>
      <c r="U433" s="499" t="str">
        <f t="shared" si="663"/>
        <v>-</v>
      </c>
      <c r="V433" s="499" t="str">
        <f t="shared" si="664"/>
        <v>-</v>
      </c>
      <c r="W433" s="499" t="str">
        <f t="shared" si="658"/>
        <v>-</v>
      </c>
      <c r="X433" s="529" t="str">
        <f t="shared" si="735"/>
        <v>Ca-Mg</v>
      </c>
      <c r="Y433" s="530" t="str">
        <f t="shared" si="734"/>
        <v>HCO3</v>
      </c>
      <c r="Z433" s="183"/>
      <c r="AA433" s="251">
        <v>33742</v>
      </c>
      <c r="AB433" s="176">
        <v>3</v>
      </c>
      <c r="AC433" s="170" t="s">
        <v>1050</v>
      </c>
      <c r="AD433" s="170" t="s">
        <v>1809</v>
      </c>
      <c r="AE433" s="61" t="s">
        <v>1810</v>
      </c>
      <c r="AF433" s="392">
        <v>13.5</v>
      </c>
      <c r="AG433" s="408">
        <v>626</v>
      </c>
      <c r="AH433" s="408">
        <v>6.95</v>
      </c>
      <c r="AI433" s="392"/>
      <c r="AJ433" s="408"/>
      <c r="AK433" s="408"/>
      <c r="AL433" s="408"/>
      <c r="AM433" s="392"/>
      <c r="AN433" s="168"/>
      <c r="AO433" s="165"/>
      <c r="AP433" s="171"/>
      <c r="AQ433" s="168"/>
      <c r="AR433" s="168"/>
      <c r="AS433" s="507">
        <f>SUM(AU433:BN433)+SUM(BO433:CL433)/1000</f>
        <v>488.37900000000002</v>
      </c>
      <c r="AT433" s="509">
        <f>FR433</f>
        <v>0.24485006321811276</v>
      </c>
      <c r="AU433" s="168">
        <v>29.8</v>
      </c>
      <c r="AV433" s="168">
        <v>25.8</v>
      </c>
      <c r="AW433" s="165">
        <v>63.8</v>
      </c>
      <c r="AX433" s="165">
        <v>39.700000000000003</v>
      </c>
      <c r="AY433" s="168">
        <v>45.3</v>
      </c>
      <c r="AZ433" s="451">
        <v>270.23</v>
      </c>
      <c r="BA433" s="168"/>
      <c r="BB433" s="165">
        <v>3.2</v>
      </c>
      <c r="BC433" s="168"/>
      <c r="BD433" s="168">
        <v>0</v>
      </c>
      <c r="BE433" s="165">
        <v>4.3999999999999997E-2</v>
      </c>
      <c r="BF433" s="168">
        <v>0</v>
      </c>
      <c r="BG433" s="168"/>
      <c r="BH433" s="168"/>
      <c r="BI433" s="168"/>
      <c r="BJ433" s="168">
        <v>10.1</v>
      </c>
      <c r="BK433" s="168">
        <v>0</v>
      </c>
      <c r="BL433" s="165"/>
      <c r="BM433" s="168"/>
      <c r="BN433" s="167">
        <v>0.40500000000000003</v>
      </c>
      <c r="BO433" s="168"/>
      <c r="BP433" s="168">
        <v>0</v>
      </c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  <c r="CB433" s="168"/>
      <c r="CC433" s="168"/>
      <c r="CD433" s="168"/>
      <c r="CE433" s="168"/>
      <c r="CF433" s="165"/>
      <c r="CG433" s="168"/>
      <c r="CH433" s="168"/>
      <c r="CI433" s="168"/>
      <c r="CJ433" s="168"/>
      <c r="CK433" s="168"/>
      <c r="CL433" s="167"/>
      <c r="CM433" s="168">
        <v>4.8</v>
      </c>
      <c r="CN433" s="180">
        <v>23.3</v>
      </c>
      <c r="CO433" s="165"/>
      <c r="CP433" s="168"/>
      <c r="CQ433" s="167"/>
      <c r="CR433" s="168"/>
      <c r="CS433" s="168"/>
      <c r="CT433" s="168"/>
      <c r="CU433" s="168"/>
      <c r="CV433" s="168"/>
      <c r="CW433" s="168"/>
      <c r="CX433" s="168"/>
      <c r="CY433" s="168"/>
      <c r="CZ433" s="168"/>
      <c r="DA433" s="167"/>
      <c r="DB433" s="182"/>
      <c r="DC433" s="141" t="s">
        <v>1849</v>
      </c>
      <c r="DD433" s="182"/>
      <c r="DE433" s="182">
        <v>-13.8</v>
      </c>
      <c r="DF433" s="141" t="s">
        <v>1850</v>
      </c>
      <c r="DG433" s="182"/>
      <c r="DH433" s="182"/>
      <c r="DI433" s="180"/>
      <c r="DJ433" s="180"/>
      <c r="DK433" s="180"/>
      <c r="DL433" s="180"/>
      <c r="DM433" s="180"/>
      <c r="DN433" s="180"/>
      <c r="DO433" s="180"/>
      <c r="DP433" s="180"/>
      <c r="DQ433" s="180"/>
      <c r="DR433" s="180"/>
      <c r="DS433" s="181"/>
      <c r="DT433" s="402">
        <f t="shared" si="665"/>
        <v>0</v>
      </c>
      <c r="DU433" s="100">
        <f t="shared" si="666"/>
        <v>0</v>
      </c>
      <c r="DV433" s="100">
        <f t="shared" si="667"/>
        <v>0</v>
      </c>
      <c r="DW433" s="100">
        <f t="shared" si="668"/>
        <v>1</v>
      </c>
      <c r="DX433" s="100">
        <f t="shared" si="669"/>
        <v>0</v>
      </c>
      <c r="DY433" s="229">
        <f t="shared" si="670"/>
        <v>0</v>
      </c>
      <c r="DZ433" s="100">
        <f t="shared" si="671"/>
        <v>1</v>
      </c>
      <c r="EA433" s="400">
        <f t="shared" si="672"/>
        <v>0</v>
      </c>
      <c r="EB433" s="402">
        <f t="shared" si="673"/>
        <v>0</v>
      </c>
      <c r="EC433" s="19">
        <f t="shared" si="674"/>
        <v>1</v>
      </c>
      <c r="ED433" s="19">
        <f t="shared" si="675"/>
        <v>0</v>
      </c>
      <c r="EE433" s="19">
        <f t="shared" si="676"/>
        <v>0</v>
      </c>
      <c r="EF433" s="402">
        <f t="shared" si="677"/>
        <v>0</v>
      </c>
      <c r="EG433" s="400">
        <f t="shared" si="678"/>
        <v>1</v>
      </c>
      <c r="EH433" s="400">
        <f t="shared" si="679"/>
        <v>0</v>
      </c>
      <c r="EI433" s="402">
        <f t="shared" si="680"/>
        <v>0</v>
      </c>
      <c r="EJ433" s="229">
        <f t="shared" si="681"/>
        <v>1</v>
      </c>
      <c r="EK433" s="398">
        <f t="shared" si="682"/>
        <v>29.8</v>
      </c>
      <c r="EL433" s="398">
        <f t="shared" si="683"/>
        <v>3.2</v>
      </c>
      <c r="EM433" s="398">
        <f t="shared" si="684"/>
        <v>25.8</v>
      </c>
      <c r="EN433" s="398">
        <f t="shared" si="685"/>
        <v>63.8</v>
      </c>
      <c r="EO433" s="398">
        <f t="shared" si="686"/>
        <v>0</v>
      </c>
      <c r="EP433" s="398">
        <f t="shared" si="687"/>
        <v>4.3999999999999997E-2</v>
      </c>
      <c r="EQ433" s="398">
        <f t="shared" si="688"/>
        <v>270.23</v>
      </c>
      <c r="ER433" s="398" t="str">
        <f t="shared" si="689"/>
        <v/>
      </c>
      <c r="ES433" s="398">
        <f t="shared" si="690"/>
        <v>10.1</v>
      </c>
      <c r="ET433" s="398">
        <f t="shared" si="691"/>
        <v>45.3</v>
      </c>
      <c r="EU433" s="172">
        <f t="shared" si="692"/>
        <v>39.700000000000003</v>
      </c>
      <c r="EV433" s="57">
        <f t="shared" si="693"/>
        <v>1.2962270224186379</v>
      </c>
      <c r="EW433" s="57">
        <f t="shared" si="694"/>
        <v>8.1841432225063945E-2</v>
      </c>
      <c r="EX433" s="57">
        <f t="shared" si="695"/>
        <v>2.1230199547418231</v>
      </c>
      <c r="EY433" s="57">
        <f t="shared" si="696"/>
        <v>3.1837916063675826</v>
      </c>
      <c r="EZ433" s="57">
        <f t="shared" si="697"/>
        <v>0</v>
      </c>
      <c r="FA433" s="57">
        <f t="shared" si="698"/>
        <v>2.3636852001074401E-3</v>
      </c>
      <c r="FB433" s="57">
        <f t="shared" si="699"/>
        <v>4.4287584955692756</v>
      </c>
      <c r="FC433" s="57" t="str">
        <f t="shared" si="700"/>
        <v/>
      </c>
      <c r="FD433" s="57">
        <f t="shared" si="701"/>
        <v>0.1628903522140992</v>
      </c>
      <c r="FE433" s="57">
        <f t="shared" si="702"/>
        <v>0.94313499738712048</v>
      </c>
      <c r="FF433" s="56">
        <f t="shared" si="703"/>
        <v>1.119792401207232</v>
      </c>
      <c r="FG433" s="59">
        <f t="shared" si="704"/>
        <v>19.383576857440847</v>
      </c>
      <c r="FH433" s="59">
        <f t="shared" si="705"/>
        <v>1.2238440213177528</v>
      </c>
      <c r="FI433" s="59">
        <f t="shared" si="706"/>
        <v>31.747309499715154</v>
      </c>
      <c r="FJ433" s="59">
        <f t="shared" si="707"/>
        <v>47.60992344145852</v>
      </c>
      <c r="FK433" s="59">
        <f t="shared" si="708"/>
        <v>0</v>
      </c>
      <c r="FL433" s="59">
        <f t="shared" si="709"/>
        <v>3.534618006773875E-2</v>
      </c>
      <c r="FM433" s="59">
        <f t="shared" si="710"/>
        <v>66.552073815067843</v>
      </c>
      <c r="FN433" s="59" t="str">
        <f t="shared" si="711"/>
        <v/>
      </c>
      <c r="FO433" s="59">
        <f t="shared" si="712"/>
        <v>2.4477945128777354</v>
      </c>
      <c r="FP433" s="59">
        <f t="shared" si="713"/>
        <v>14.172728096706313</v>
      </c>
      <c r="FQ433" s="66">
        <f t="shared" si="714"/>
        <v>16.827403575348114</v>
      </c>
      <c r="FR433" s="331">
        <f t="shared" si="659"/>
        <v>0.24485006321811276</v>
      </c>
      <c r="FS433" s="331">
        <f t="shared" si="715"/>
        <v>0.24485006321811276</v>
      </c>
      <c r="FT433" s="400">
        <f t="shared" si="716"/>
        <v>0</v>
      </c>
      <c r="FU433" s="400">
        <f t="shared" si="717"/>
        <v>1</v>
      </c>
      <c r="FV433" s="400">
        <f t="shared" si="718"/>
        <v>0</v>
      </c>
      <c r="FW433" s="402">
        <f t="shared" si="719"/>
        <v>0</v>
      </c>
      <c r="FX433" s="222">
        <f t="shared" si="720"/>
        <v>0</v>
      </c>
      <c r="FY433" s="222">
        <f t="shared" si="721"/>
        <v>47.60992344145852</v>
      </c>
      <c r="FZ433" s="222">
        <f t="shared" si="722"/>
        <v>31.747309499715154</v>
      </c>
      <c r="GA433" s="221">
        <f t="shared" si="723"/>
        <v>0</v>
      </c>
      <c r="GB433" s="222">
        <f t="shared" si="724"/>
        <v>66.552073815067843</v>
      </c>
      <c r="GC433" s="222">
        <f t="shared" si="725"/>
        <v>0</v>
      </c>
      <c r="GD433" s="222">
        <f t="shared" si="726"/>
        <v>0</v>
      </c>
      <c r="GE433" s="222">
        <f t="shared" si="727"/>
        <v>0</v>
      </c>
      <c r="GF433" s="222">
        <f t="shared" si="728"/>
        <v>0</v>
      </c>
      <c r="GG433" s="398">
        <f t="shared" si="729"/>
        <v>0</v>
      </c>
      <c r="GH433" s="399">
        <f t="shared" si="730"/>
        <v>0</v>
      </c>
      <c r="GI433" s="398" t="str">
        <f t="shared" si="731"/>
        <v>Ca-Mg</v>
      </c>
      <c r="GJ433" s="398" t="str">
        <f t="shared" si="732"/>
        <v>HCO3</v>
      </c>
    </row>
    <row r="434" spans="1:192" s="69" customFormat="1">
      <c r="A434" s="402">
        <f t="shared" si="733"/>
        <v>429</v>
      </c>
      <c r="B434" s="170" t="s">
        <v>949</v>
      </c>
      <c r="C434" s="166" t="s">
        <v>164</v>
      </c>
      <c r="D434" s="166"/>
      <c r="E434" s="166"/>
      <c r="F434" s="408">
        <v>3555820</v>
      </c>
      <c r="G434" s="408">
        <v>5648740</v>
      </c>
      <c r="H434" s="410">
        <f t="shared" si="660"/>
        <v>555723.24199999997</v>
      </c>
      <c r="I434" s="102">
        <f t="shared" si="661"/>
        <v>5646920.2940000007</v>
      </c>
      <c r="J434" s="541">
        <v>203</v>
      </c>
      <c r="K434" s="392" t="s">
        <v>1356</v>
      </c>
      <c r="L434" s="171">
        <v>100</v>
      </c>
      <c r="M434" s="171"/>
      <c r="N434" s="408"/>
      <c r="O434" s="171"/>
      <c r="P434" s="171"/>
      <c r="Q434" s="186" t="s">
        <v>1361</v>
      </c>
      <c r="R434" s="381" t="s">
        <v>1434</v>
      </c>
      <c r="S434" s="166" t="s">
        <v>1346</v>
      </c>
      <c r="T434" s="499" t="str">
        <f t="shared" si="662"/>
        <v>-</v>
      </c>
      <c r="U434" s="499" t="str">
        <f t="shared" si="663"/>
        <v>-</v>
      </c>
      <c r="V434" s="499" t="str">
        <f t="shared" si="664"/>
        <v>-</v>
      </c>
      <c r="W434" s="499" t="str">
        <f t="shared" si="658"/>
        <v>-</v>
      </c>
      <c r="X434" s="529" t="str">
        <f t="shared" si="735"/>
        <v/>
      </c>
      <c r="Y434" s="530" t="str">
        <f t="shared" si="734"/>
        <v/>
      </c>
      <c r="Z434" s="183"/>
      <c r="AA434" s="177"/>
      <c r="AB434" s="176">
        <v>1</v>
      </c>
      <c r="AC434" s="170"/>
      <c r="AD434" s="170" t="s">
        <v>1851</v>
      </c>
      <c r="AE434" s="61" t="s">
        <v>1454</v>
      </c>
      <c r="AF434" s="392" t="s">
        <v>3116</v>
      </c>
      <c r="AG434" s="408"/>
      <c r="AH434" s="408"/>
      <c r="AI434" s="392"/>
      <c r="AJ434" s="408"/>
      <c r="AK434" s="408"/>
      <c r="AL434" s="408"/>
      <c r="AM434" s="392"/>
      <c r="AN434" s="168"/>
      <c r="AO434" s="165"/>
      <c r="AP434" s="171"/>
      <c r="AQ434" s="168"/>
      <c r="AR434" s="168"/>
      <c r="AS434" s="508"/>
      <c r="AT434" s="511"/>
      <c r="AU434" s="189"/>
      <c r="AV434" s="189"/>
      <c r="AW434" s="207"/>
      <c r="AX434" s="189"/>
      <c r="AY434" s="189"/>
      <c r="AZ434" s="445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5"/>
      <c r="BM434" s="168"/>
      <c r="BN434" s="167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  <c r="CA434" s="168"/>
      <c r="CB434" s="168"/>
      <c r="CC434" s="168"/>
      <c r="CD434" s="168"/>
      <c r="CE434" s="168"/>
      <c r="CF434" s="165"/>
      <c r="CG434" s="168"/>
      <c r="CH434" s="168"/>
      <c r="CI434" s="168"/>
      <c r="CJ434" s="168"/>
      <c r="CK434" s="168"/>
      <c r="CL434" s="167"/>
      <c r="CM434" s="168"/>
      <c r="CN434" s="180" t="s">
        <v>3116</v>
      </c>
      <c r="CO434" s="165"/>
      <c r="CP434" s="168"/>
      <c r="CQ434" s="167"/>
      <c r="CR434" s="168"/>
      <c r="CS434" s="168"/>
      <c r="CT434" s="168"/>
      <c r="CU434" s="168"/>
      <c r="CV434" s="168"/>
      <c r="CW434" s="168"/>
      <c r="CX434" s="168"/>
      <c r="CY434" s="168"/>
      <c r="CZ434" s="168"/>
      <c r="DA434" s="167"/>
      <c r="DB434" s="182"/>
      <c r="DC434" s="182"/>
      <c r="DD434" s="182"/>
      <c r="DE434" s="182"/>
      <c r="DF434" s="182"/>
      <c r="DG434" s="182"/>
      <c r="DH434" s="182">
        <v>5.3</v>
      </c>
      <c r="DI434" s="180"/>
      <c r="DJ434" s="180"/>
      <c r="DK434" s="180"/>
      <c r="DL434" s="180"/>
      <c r="DM434" s="180"/>
      <c r="DN434" s="180"/>
      <c r="DO434" s="180"/>
      <c r="DP434" s="180"/>
      <c r="DQ434" s="180"/>
      <c r="DR434" s="180"/>
      <c r="DS434" s="181"/>
      <c r="DT434" s="402">
        <f t="shared" si="665"/>
        <v>1</v>
      </c>
      <c r="DU434" s="100">
        <f t="shared" si="666"/>
        <v>0</v>
      </c>
      <c r="DV434" s="100">
        <f t="shared" si="667"/>
        <v>1</v>
      </c>
      <c r="DW434" s="100">
        <f t="shared" si="668"/>
        <v>0</v>
      </c>
      <c r="DX434" s="100">
        <f t="shared" si="669"/>
        <v>0</v>
      </c>
      <c r="DY434" s="229">
        <f t="shared" si="670"/>
        <v>0</v>
      </c>
      <c r="DZ434" s="100">
        <f t="shared" si="671"/>
        <v>0</v>
      </c>
      <c r="EA434" s="400">
        <f t="shared" si="672"/>
        <v>0</v>
      </c>
      <c r="EB434" s="402">
        <f t="shared" si="673"/>
        <v>1</v>
      </c>
      <c r="EC434" s="19">
        <f t="shared" si="674"/>
        <v>0</v>
      </c>
      <c r="ED434" s="19">
        <f t="shared" si="675"/>
        <v>0</v>
      </c>
      <c r="EE434" s="19">
        <f t="shared" si="676"/>
        <v>0</v>
      </c>
      <c r="EF434" s="402">
        <f t="shared" si="677"/>
        <v>1</v>
      </c>
      <c r="EG434" s="400">
        <f t="shared" si="678"/>
        <v>0</v>
      </c>
      <c r="EH434" s="400">
        <f t="shared" si="679"/>
        <v>0</v>
      </c>
      <c r="EI434" s="402">
        <f t="shared" si="680"/>
        <v>1</v>
      </c>
      <c r="EJ434" s="229">
        <f t="shared" si="681"/>
        <v>0</v>
      </c>
      <c r="EK434" s="398" t="str">
        <f t="shared" si="682"/>
        <v/>
      </c>
      <c r="EL434" s="398" t="str">
        <f t="shared" si="683"/>
        <v/>
      </c>
      <c r="EM434" s="398" t="str">
        <f t="shared" si="684"/>
        <v/>
      </c>
      <c r="EN434" s="398" t="str">
        <f t="shared" si="685"/>
        <v/>
      </c>
      <c r="EO434" s="398" t="str">
        <f t="shared" si="686"/>
        <v/>
      </c>
      <c r="EP434" s="398" t="str">
        <f t="shared" si="687"/>
        <v/>
      </c>
      <c r="EQ434" s="398" t="str">
        <f t="shared" si="688"/>
        <v/>
      </c>
      <c r="ER434" s="398" t="str">
        <f t="shared" si="689"/>
        <v/>
      </c>
      <c r="ES434" s="398" t="str">
        <f t="shared" si="690"/>
        <v/>
      </c>
      <c r="ET434" s="398" t="str">
        <f t="shared" si="691"/>
        <v/>
      </c>
      <c r="EU434" s="172" t="str">
        <f t="shared" si="692"/>
        <v/>
      </c>
      <c r="EV434" s="57" t="str">
        <f t="shared" si="693"/>
        <v/>
      </c>
      <c r="EW434" s="57" t="str">
        <f t="shared" si="694"/>
        <v/>
      </c>
      <c r="EX434" s="57" t="str">
        <f t="shared" si="695"/>
        <v/>
      </c>
      <c r="EY434" s="57" t="str">
        <f t="shared" si="696"/>
        <v/>
      </c>
      <c r="EZ434" s="57" t="str">
        <f t="shared" si="697"/>
        <v/>
      </c>
      <c r="FA434" s="57" t="str">
        <f t="shared" si="698"/>
        <v/>
      </c>
      <c r="FB434" s="57" t="str">
        <f t="shared" si="699"/>
        <v/>
      </c>
      <c r="FC434" s="57" t="str">
        <f t="shared" si="700"/>
        <v/>
      </c>
      <c r="FD434" s="57" t="str">
        <f t="shared" si="701"/>
        <v/>
      </c>
      <c r="FE434" s="57" t="str">
        <f t="shared" si="702"/>
        <v/>
      </c>
      <c r="FF434" s="56" t="str">
        <f t="shared" si="703"/>
        <v/>
      </c>
      <c r="FG434" s="59" t="str">
        <f t="shared" si="704"/>
        <v/>
      </c>
      <c r="FH434" s="59" t="str">
        <f t="shared" si="705"/>
        <v/>
      </c>
      <c r="FI434" s="59" t="str">
        <f t="shared" si="706"/>
        <v/>
      </c>
      <c r="FJ434" s="59" t="str">
        <f t="shared" si="707"/>
        <v/>
      </c>
      <c r="FK434" s="59" t="str">
        <f t="shared" si="708"/>
        <v/>
      </c>
      <c r="FL434" s="59" t="str">
        <f t="shared" si="709"/>
        <v/>
      </c>
      <c r="FM434" s="59" t="str">
        <f t="shared" si="710"/>
        <v/>
      </c>
      <c r="FN434" s="59" t="str">
        <f t="shared" si="711"/>
        <v/>
      </c>
      <c r="FO434" s="59" t="str">
        <f t="shared" si="712"/>
        <v/>
      </c>
      <c r="FP434" s="59" t="str">
        <f t="shared" si="713"/>
        <v/>
      </c>
      <c r="FQ434" s="66" t="str">
        <f t="shared" si="714"/>
        <v/>
      </c>
      <c r="FR434" s="331" t="str">
        <f t="shared" si="659"/>
        <v/>
      </c>
      <c r="FS434" s="331">
        <f t="shared" si="715"/>
        <v>0</v>
      </c>
      <c r="FT434" s="400">
        <f t="shared" si="716"/>
        <v>1</v>
      </c>
      <c r="FU434" s="400">
        <f t="shared" si="717"/>
        <v>0</v>
      </c>
      <c r="FV434" s="400">
        <f t="shared" si="718"/>
        <v>0</v>
      </c>
      <c r="FW434" s="402">
        <f t="shared" si="719"/>
        <v>0</v>
      </c>
      <c r="FX434" s="222">
        <f t="shared" si="720"/>
        <v>0</v>
      </c>
      <c r="FY434" s="222">
        <f t="shared" si="721"/>
        <v>0</v>
      </c>
      <c r="FZ434" s="222">
        <f t="shared" si="722"/>
        <v>0</v>
      </c>
      <c r="GA434" s="221">
        <f t="shared" si="723"/>
        <v>0</v>
      </c>
      <c r="GB434" s="222">
        <f t="shared" si="724"/>
        <v>0</v>
      </c>
      <c r="GC434" s="222">
        <f t="shared" si="725"/>
        <v>0</v>
      </c>
      <c r="GD434" s="222">
        <f t="shared" si="726"/>
        <v>0</v>
      </c>
      <c r="GE434" s="222">
        <f t="shared" si="727"/>
        <v>0</v>
      </c>
      <c r="GF434" s="222">
        <f t="shared" si="728"/>
        <v>0</v>
      </c>
      <c r="GG434" s="398">
        <f t="shared" si="729"/>
        <v>0</v>
      </c>
      <c r="GH434" s="399">
        <f t="shared" si="730"/>
        <v>0</v>
      </c>
      <c r="GI434" s="398" t="str">
        <f t="shared" si="731"/>
        <v/>
      </c>
      <c r="GJ434" s="398" t="str">
        <f t="shared" si="732"/>
        <v/>
      </c>
    </row>
    <row r="435" spans="1:192" s="69" customFormat="1">
      <c r="A435" s="402">
        <f t="shared" si="733"/>
        <v>430</v>
      </c>
      <c r="B435" s="170" t="s">
        <v>952</v>
      </c>
      <c r="C435" s="166" t="s">
        <v>182</v>
      </c>
      <c r="D435" s="166"/>
      <c r="E435" s="166"/>
      <c r="F435" s="408">
        <v>3554400</v>
      </c>
      <c r="G435" s="408">
        <v>5647350</v>
      </c>
      <c r="H435" s="410">
        <f t="shared" si="660"/>
        <v>554303.80999999994</v>
      </c>
      <c r="I435" s="102">
        <f t="shared" si="661"/>
        <v>5645530.8500000006</v>
      </c>
      <c r="J435" s="541">
        <v>213</v>
      </c>
      <c r="K435" s="392" t="s">
        <v>1356</v>
      </c>
      <c r="L435" s="171">
        <v>459.2</v>
      </c>
      <c r="M435" s="171"/>
      <c r="N435" s="408"/>
      <c r="O435" s="171"/>
      <c r="P435" s="171"/>
      <c r="Q435" s="186" t="s">
        <v>786</v>
      </c>
      <c r="R435" s="381" t="s">
        <v>273</v>
      </c>
      <c r="S435" s="166" t="s">
        <v>1347</v>
      </c>
      <c r="T435" s="499" t="str">
        <f t="shared" si="662"/>
        <v>-</v>
      </c>
      <c r="U435" s="499" t="str">
        <f t="shared" si="663"/>
        <v>-</v>
      </c>
      <c r="V435" s="499" t="str">
        <f t="shared" si="664"/>
        <v>-</v>
      </c>
      <c r="W435" s="499" t="str">
        <f t="shared" si="658"/>
        <v>-</v>
      </c>
      <c r="X435" s="529" t="str">
        <f t="shared" si="735"/>
        <v/>
      </c>
      <c r="Y435" s="530" t="str">
        <f t="shared" si="734"/>
        <v/>
      </c>
      <c r="Z435" s="183"/>
      <c r="AA435" s="177"/>
      <c r="AB435" s="176">
        <v>1</v>
      </c>
      <c r="AC435" s="170"/>
      <c r="AD435" s="170" t="s">
        <v>1443</v>
      </c>
      <c r="AE435" s="61" t="s">
        <v>1454</v>
      </c>
      <c r="AF435" s="392" t="s">
        <v>3116</v>
      </c>
      <c r="AG435" s="408"/>
      <c r="AH435" s="408"/>
      <c r="AI435" s="392"/>
      <c r="AJ435" s="408"/>
      <c r="AK435" s="408"/>
      <c r="AL435" s="408"/>
      <c r="AM435" s="392"/>
      <c r="AN435" s="168"/>
      <c r="AO435" s="165"/>
      <c r="AP435" s="171"/>
      <c r="AQ435" s="168"/>
      <c r="AR435" s="168"/>
      <c r="AS435" s="508"/>
      <c r="AT435" s="511"/>
      <c r="AU435" s="189"/>
      <c r="AV435" s="189"/>
      <c r="AW435" s="207"/>
      <c r="AX435" s="189"/>
      <c r="AY435" s="189"/>
      <c r="AZ435" s="445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5"/>
      <c r="BM435" s="168"/>
      <c r="BN435" s="167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  <c r="CA435" s="168"/>
      <c r="CB435" s="168"/>
      <c r="CC435" s="168"/>
      <c r="CD435" s="168"/>
      <c r="CE435" s="168"/>
      <c r="CF435" s="165"/>
      <c r="CG435" s="168"/>
      <c r="CH435" s="168"/>
      <c r="CI435" s="168"/>
      <c r="CJ435" s="168"/>
      <c r="CK435" s="168"/>
      <c r="CL435" s="167"/>
      <c r="CM435" s="168"/>
      <c r="CN435" s="180" t="s">
        <v>3116</v>
      </c>
      <c r="CO435" s="165"/>
      <c r="CP435" s="168"/>
      <c r="CQ435" s="167"/>
      <c r="CR435" s="168"/>
      <c r="CS435" s="168"/>
      <c r="CT435" s="168"/>
      <c r="CU435" s="168"/>
      <c r="CV435" s="168"/>
      <c r="CW435" s="168"/>
      <c r="CX435" s="168"/>
      <c r="CY435" s="168"/>
      <c r="CZ435" s="168"/>
      <c r="DA435" s="167"/>
      <c r="DB435" s="182"/>
      <c r="DC435" s="182"/>
      <c r="DD435" s="182"/>
      <c r="DE435" s="182"/>
      <c r="DF435" s="182"/>
      <c r="DG435" s="182"/>
      <c r="DH435" s="182">
        <v>11.3</v>
      </c>
      <c r="DI435" s="180"/>
      <c r="DJ435" s="180"/>
      <c r="DK435" s="180"/>
      <c r="DL435" s="180"/>
      <c r="DM435" s="180"/>
      <c r="DN435" s="180"/>
      <c r="DO435" s="180"/>
      <c r="DP435" s="180"/>
      <c r="DQ435" s="180"/>
      <c r="DR435" s="180"/>
      <c r="DS435" s="181"/>
      <c r="DT435" s="402">
        <f t="shared" si="665"/>
        <v>1</v>
      </c>
      <c r="DU435" s="100">
        <f t="shared" si="666"/>
        <v>0</v>
      </c>
      <c r="DV435" s="100">
        <f t="shared" si="667"/>
        <v>0</v>
      </c>
      <c r="DW435" s="100">
        <f t="shared" si="668"/>
        <v>0</v>
      </c>
      <c r="DX435" s="100">
        <f t="shared" si="669"/>
        <v>1</v>
      </c>
      <c r="DY435" s="229">
        <f t="shared" si="670"/>
        <v>0</v>
      </c>
      <c r="DZ435" s="100">
        <f t="shared" si="671"/>
        <v>0</v>
      </c>
      <c r="EA435" s="400">
        <f t="shared" si="672"/>
        <v>0</v>
      </c>
      <c r="EB435" s="402">
        <f t="shared" si="673"/>
        <v>1</v>
      </c>
      <c r="EC435" s="19">
        <f t="shared" si="674"/>
        <v>0</v>
      </c>
      <c r="ED435" s="19">
        <f t="shared" si="675"/>
        <v>0</v>
      </c>
      <c r="EE435" s="19">
        <f t="shared" si="676"/>
        <v>0</v>
      </c>
      <c r="EF435" s="402">
        <f t="shared" si="677"/>
        <v>1</v>
      </c>
      <c r="EG435" s="400">
        <f t="shared" si="678"/>
        <v>0</v>
      </c>
      <c r="EH435" s="400">
        <f t="shared" si="679"/>
        <v>0</v>
      </c>
      <c r="EI435" s="402">
        <f t="shared" si="680"/>
        <v>1</v>
      </c>
      <c r="EJ435" s="229">
        <f t="shared" si="681"/>
        <v>1</v>
      </c>
      <c r="EK435" s="398" t="str">
        <f t="shared" si="682"/>
        <v/>
      </c>
      <c r="EL435" s="398" t="str">
        <f t="shared" si="683"/>
        <v/>
      </c>
      <c r="EM435" s="398" t="str">
        <f t="shared" si="684"/>
        <v/>
      </c>
      <c r="EN435" s="398" t="str">
        <f t="shared" si="685"/>
        <v/>
      </c>
      <c r="EO435" s="398" t="str">
        <f t="shared" si="686"/>
        <v/>
      </c>
      <c r="EP435" s="398" t="str">
        <f t="shared" si="687"/>
        <v/>
      </c>
      <c r="EQ435" s="398" t="str">
        <f t="shared" si="688"/>
        <v/>
      </c>
      <c r="ER435" s="398" t="str">
        <f t="shared" si="689"/>
        <v/>
      </c>
      <c r="ES435" s="398" t="str">
        <f t="shared" si="690"/>
        <v/>
      </c>
      <c r="ET435" s="398" t="str">
        <f t="shared" si="691"/>
        <v/>
      </c>
      <c r="EU435" s="172" t="str">
        <f t="shared" si="692"/>
        <v/>
      </c>
      <c r="EV435" s="57" t="str">
        <f t="shared" si="693"/>
        <v/>
      </c>
      <c r="EW435" s="57" t="str">
        <f t="shared" si="694"/>
        <v/>
      </c>
      <c r="EX435" s="57" t="str">
        <f t="shared" si="695"/>
        <v/>
      </c>
      <c r="EY435" s="57" t="str">
        <f t="shared" si="696"/>
        <v/>
      </c>
      <c r="EZ435" s="57" t="str">
        <f t="shared" si="697"/>
        <v/>
      </c>
      <c r="FA435" s="57" t="str">
        <f t="shared" si="698"/>
        <v/>
      </c>
      <c r="FB435" s="57" t="str">
        <f t="shared" si="699"/>
        <v/>
      </c>
      <c r="FC435" s="57" t="str">
        <f t="shared" si="700"/>
        <v/>
      </c>
      <c r="FD435" s="57" t="str">
        <f t="shared" si="701"/>
        <v/>
      </c>
      <c r="FE435" s="57" t="str">
        <f t="shared" si="702"/>
        <v/>
      </c>
      <c r="FF435" s="56" t="str">
        <f t="shared" si="703"/>
        <v/>
      </c>
      <c r="FG435" s="59" t="str">
        <f t="shared" si="704"/>
        <v/>
      </c>
      <c r="FH435" s="59" t="str">
        <f t="shared" si="705"/>
        <v/>
      </c>
      <c r="FI435" s="59" t="str">
        <f t="shared" si="706"/>
        <v/>
      </c>
      <c r="FJ435" s="59" t="str">
        <f t="shared" si="707"/>
        <v/>
      </c>
      <c r="FK435" s="59" t="str">
        <f t="shared" si="708"/>
        <v/>
      </c>
      <c r="FL435" s="59" t="str">
        <f t="shared" si="709"/>
        <v/>
      </c>
      <c r="FM435" s="59" t="str">
        <f t="shared" si="710"/>
        <v/>
      </c>
      <c r="FN435" s="59" t="str">
        <f t="shared" si="711"/>
        <v/>
      </c>
      <c r="FO435" s="59" t="str">
        <f t="shared" si="712"/>
        <v/>
      </c>
      <c r="FP435" s="59" t="str">
        <f t="shared" si="713"/>
        <v/>
      </c>
      <c r="FQ435" s="66" t="str">
        <f t="shared" si="714"/>
        <v/>
      </c>
      <c r="FR435" s="331" t="str">
        <f t="shared" si="659"/>
        <v/>
      </c>
      <c r="FS435" s="331">
        <f t="shared" si="715"/>
        <v>0</v>
      </c>
      <c r="FT435" s="400">
        <f t="shared" si="716"/>
        <v>1</v>
      </c>
      <c r="FU435" s="400">
        <f t="shared" si="717"/>
        <v>0</v>
      </c>
      <c r="FV435" s="400">
        <f t="shared" si="718"/>
        <v>0</v>
      </c>
      <c r="FW435" s="402">
        <f t="shared" si="719"/>
        <v>0</v>
      </c>
      <c r="FX435" s="222">
        <f t="shared" si="720"/>
        <v>0</v>
      </c>
      <c r="FY435" s="222">
        <f t="shared" si="721"/>
        <v>0</v>
      </c>
      <c r="FZ435" s="222">
        <f t="shared" si="722"/>
        <v>0</v>
      </c>
      <c r="GA435" s="221">
        <f t="shared" si="723"/>
        <v>0</v>
      </c>
      <c r="GB435" s="222">
        <f t="shared" si="724"/>
        <v>0</v>
      </c>
      <c r="GC435" s="222">
        <f t="shared" si="725"/>
        <v>0</v>
      </c>
      <c r="GD435" s="222">
        <f t="shared" si="726"/>
        <v>0</v>
      </c>
      <c r="GE435" s="222">
        <f t="shared" si="727"/>
        <v>0</v>
      </c>
      <c r="GF435" s="222">
        <f t="shared" si="728"/>
        <v>0</v>
      </c>
      <c r="GG435" s="398">
        <f t="shared" si="729"/>
        <v>0</v>
      </c>
      <c r="GH435" s="399">
        <f t="shared" si="730"/>
        <v>0</v>
      </c>
      <c r="GI435" s="398" t="str">
        <f t="shared" si="731"/>
        <v/>
      </c>
      <c r="GJ435" s="398" t="str">
        <f t="shared" si="732"/>
        <v/>
      </c>
    </row>
    <row r="436" spans="1:192" s="69" customFormat="1" ht="14.25">
      <c r="A436" s="402">
        <f t="shared" si="733"/>
        <v>431</v>
      </c>
      <c r="B436" s="399" t="s">
        <v>98</v>
      </c>
      <c r="C436" s="2" t="s">
        <v>239</v>
      </c>
      <c r="D436" s="2"/>
      <c r="E436" s="2"/>
      <c r="F436" s="549">
        <v>3472180</v>
      </c>
      <c r="G436" s="549">
        <v>5505990</v>
      </c>
      <c r="H436" s="410">
        <f t="shared" si="660"/>
        <v>472116.69800000003</v>
      </c>
      <c r="I436" s="410">
        <f t="shared" si="661"/>
        <v>5504227.3940000003</v>
      </c>
      <c r="J436" s="542">
        <v>99</v>
      </c>
      <c r="K436" s="400" t="s">
        <v>1356</v>
      </c>
      <c r="L436" s="19">
        <v>180</v>
      </c>
      <c r="M436" s="19"/>
      <c r="N436" s="408"/>
      <c r="O436" s="19"/>
      <c r="P436" s="19"/>
      <c r="Q436" s="381" t="s">
        <v>2846</v>
      </c>
      <c r="R436" s="64" t="s">
        <v>1394</v>
      </c>
      <c r="S436" s="2" t="s">
        <v>2835</v>
      </c>
      <c r="T436" s="499" t="str">
        <f t="shared" si="662"/>
        <v>-</v>
      </c>
      <c r="U436" s="499" t="str">
        <f t="shared" si="663"/>
        <v>M</v>
      </c>
      <c r="V436" s="499" t="str">
        <f t="shared" si="664"/>
        <v>-</v>
      </c>
      <c r="W436" s="499" t="str">
        <f t="shared" si="658"/>
        <v>-</v>
      </c>
      <c r="X436" s="529" t="str">
        <f t="shared" si="735"/>
        <v>Ca</v>
      </c>
      <c r="Y436" s="530" t="str">
        <f t="shared" si="734"/>
        <v>HCO3</v>
      </c>
      <c r="Z436" s="172" t="s">
        <v>1852</v>
      </c>
      <c r="AA436" s="51">
        <v>24253</v>
      </c>
      <c r="AB436" s="100">
        <v>1</v>
      </c>
      <c r="AC436" s="398"/>
      <c r="AD436" s="398" t="s">
        <v>1728</v>
      </c>
      <c r="AE436" s="404"/>
      <c r="AF436" s="391">
        <v>13.5</v>
      </c>
      <c r="AG436" s="400"/>
      <c r="AH436" s="400"/>
      <c r="AI436" s="554"/>
      <c r="AJ436" s="400"/>
      <c r="AK436" s="400"/>
      <c r="AL436" s="400"/>
      <c r="AM436" s="391"/>
      <c r="AN436" s="398"/>
      <c r="AO436" s="399"/>
      <c r="AP436" s="19"/>
      <c r="AQ436" s="398"/>
      <c r="AR436" s="69">
        <v>1107.8</v>
      </c>
      <c r="AS436" s="507">
        <f t="shared" ref="AS436:AS445" si="736">SUM(AU436:BN436)+SUM(BO436:CL436)/1000</f>
        <v>1070.7</v>
      </c>
      <c r="AT436" s="509">
        <f t="shared" ref="AT436:AT445" si="737">FR436</f>
        <v>-9.2086310530121607E-3</v>
      </c>
      <c r="AU436" s="398">
        <v>54.2</v>
      </c>
      <c r="AV436" s="398">
        <v>26.3</v>
      </c>
      <c r="AW436" s="62">
        <v>196</v>
      </c>
      <c r="AX436" s="398">
        <v>97.1</v>
      </c>
      <c r="AY436" s="398">
        <v>32</v>
      </c>
      <c r="AZ436" s="172">
        <v>665.1</v>
      </c>
      <c r="BA436" s="398"/>
      <c r="BB436" s="398"/>
      <c r="BC436" s="398"/>
      <c r="BD436" s="398"/>
      <c r="BE436" s="398"/>
      <c r="BF436" s="398"/>
      <c r="BG436" s="398"/>
      <c r="BH436" s="398"/>
      <c r="BI436" s="398"/>
      <c r="BJ436" s="398"/>
      <c r="BK436" s="398"/>
      <c r="BL436" s="399"/>
      <c r="BM436" s="398"/>
      <c r="BN436" s="172"/>
      <c r="BO436" s="138"/>
      <c r="BP436" s="555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49"/>
      <c r="CG436" s="138"/>
      <c r="CH436" s="138"/>
      <c r="CI436" s="138"/>
      <c r="CJ436" s="138"/>
      <c r="CK436" s="138"/>
      <c r="CL436" s="139"/>
      <c r="CM436" s="138"/>
      <c r="CN436" s="138">
        <v>535</v>
      </c>
      <c r="CO436" s="149"/>
      <c r="CP436" s="398"/>
      <c r="CQ436" s="172"/>
      <c r="CR436" s="398"/>
      <c r="CS436" s="398"/>
      <c r="CT436" s="398"/>
      <c r="CU436" s="398"/>
      <c r="CV436" s="398"/>
      <c r="CW436" s="398"/>
      <c r="CX436" s="398"/>
      <c r="CY436" s="398"/>
      <c r="CZ436" s="398"/>
      <c r="DA436" s="172"/>
      <c r="DB436" s="241"/>
      <c r="DC436" s="241"/>
      <c r="DD436" s="241"/>
      <c r="DE436" s="241"/>
      <c r="DF436" s="182"/>
      <c r="DG436" s="241"/>
      <c r="DH436" s="241"/>
      <c r="DI436" s="244"/>
      <c r="DJ436" s="244"/>
      <c r="DK436" s="244"/>
      <c r="DL436" s="244"/>
      <c r="DM436" s="244"/>
      <c r="DN436" s="244"/>
      <c r="DO436" s="244"/>
      <c r="DP436" s="244"/>
      <c r="DQ436" s="244"/>
      <c r="DR436" s="244"/>
      <c r="DS436" s="472"/>
      <c r="DT436" s="402">
        <f t="shared" si="665"/>
        <v>1</v>
      </c>
      <c r="DU436" s="100">
        <f t="shared" si="666"/>
        <v>0</v>
      </c>
      <c r="DV436" s="100">
        <f t="shared" si="667"/>
        <v>0</v>
      </c>
      <c r="DW436" s="100">
        <f t="shared" si="668"/>
        <v>1</v>
      </c>
      <c r="DX436" s="100">
        <f t="shared" si="669"/>
        <v>0</v>
      </c>
      <c r="DY436" s="229">
        <f t="shared" si="670"/>
        <v>0</v>
      </c>
      <c r="DZ436" s="100">
        <f t="shared" si="671"/>
        <v>1</v>
      </c>
      <c r="EA436" s="400">
        <f t="shared" si="672"/>
        <v>0</v>
      </c>
      <c r="EB436" s="402">
        <f t="shared" si="673"/>
        <v>0</v>
      </c>
      <c r="EC436" s="19">
        <f t="shared" si="674"/>
        <v>0</v>
      </c>
      <c r="ED436" s="19">
        <f t="shared" si="675"/>
        <v>1</v>
      </c>
      <c r="EE436" s="19">
        <f t="shared" si="676"/>
        <v>0</v>
      </c>
      <c r="EF436" s="402">
        <f t="shared" si="677"/>
        <v>0</v>
      </c>
      <c r="EG436" s="400">
        <f t="shared" si="678"/>
        <v>1</v>
      </c>
      <c r="EH436" s="400">
        <f t="shared" si="679"/>
        <v>0</v>
      </c>
      <c r="EI436" s="402">
        <f t="shared" si="680"/>
        <v>0</v>
      </c>
      <c r="EJ436" s="229">
        <f t="shared" si="681"/>
        <v>2</v>
      </c>
      <c r="EK436" s="398">
        <f t="shared" si="682"/>
        <v>54.2</v>
      </c>
      <c r="EL436" s="398" t="str">
        <f t="shared" si="683"/>
        <v/>
      </c>
      <c r="EM436" s="398">
        <f t="shared" si="684"/>
        <v>26.3</v>
      </c>
      <c r="EN436" s="398">
        <f t="shared" si="685"/>
        <v>196</v>
      </c>
      <c r="EO436" s="398" t="str">
        <f t="shared" si="686"/>
        <v/>
      </c>
      <c r="EP436" s="398" t="str">
        <f t="shared" si="687"/>
        <v/>
      </c>
      <c r="EQ436" s="398">
        <f t="shared" si="688"/>
        <v>665.1</v>
      </c>
      <c r="ER436" s="398" t="str">
        <f t="shared" si="689"/>
        <v/>
      </c>
      <c r="ES436" s="398" t="str">
        <f t="shared" si="690"/>
        <v/>
      </c>
      <c r="ET436" s="398">
        <f t="shared" si="691"/>
        <v>32</v>
      </c>
      <c r="EU436" s="172">
        <f t="shared" si="692"/>
        <v>97.1</v>
      </c>
      <c r="EV436" s="57">
        <f t="shared" si="693"/>
        <v>2.3575672689627574</v>
      </c>
      <c r="EW436" s="57" t="str">
        <f t="shared" si="694"/>
        <v/>
      </c>
      <c r="EX436" s="57">
        <f t="shared" si="695"/>
        <v>2.1641637523143387</v>
      </c>
      <c r="EY436" s="57">
        <f t="shared" si="696"/>
        <v>9.7809271919756462</v>
      </c>
      <c r="EZ436" s="57" t="str">
        <f t="shared" si="697"/>
        <v/>
      </c>
      <c r="FA436" s="57" t="str">
        <f t="shared" si="698"/>
        <v/>
      </c>
      <c r="FB436" s="57">
        <f t="shared" si="699"/>
        <v>10.900223052226343</v>
      </c>
      <c r="FC436" s="57" t="str">
        <f t="shared" si="700"/>
        <v/>
      </c>
      <c r="FD436" s="57" t="str">
        <f t="shared" si="701"/>
        <v/>
      </c>
      <c r="FE436" s="57">
        <f t="shared" si="702"/>
        <v>0.66623222773483126</v>
      </c>
      <c r="FF436" s="56">
        <f t="shared" si="703"/>
        <v>2.7388373339350682</v>
      </c>
      <c r="FG436" s="59">
        <f t="shared" si="704"/>
        <v>16.483420311185597</v>
      </c>
      <c r="FH436" s="59" t="str">
        <f t="shared" si="705"/>
        <v/>
      </c>
      <c r="FI436" s="59">
        <f t="shared" si="706"/>
        <v>15.131199529812156</v>
      </c>
      <c r="FJ436" s="59">
        <f t="shared" si="707"/>
        <v>68.385380159002239</v>
      </c>
      <c r="FK436" s="59" t="str">
        <f t="shared" si="708"/>
        <v/>
      </c>
      <c r="FL436" s="59" t="str">
        <f t="shared" si="709"/>
        <v/>
      </c>
      <c r="FM436" s="59">
        <f t="shared" si="710"/>
        <v>76.197134490194244</v>
      </c>
      <c r="FN436" s="59" t="str">
        <f t="shared" si="711"/>
        <v/>
      </c>
      <c r="FO436" s="59" t="str">
        <f t="shared" si="712"/>
        <v/>
      </c>
      <c r="FP436" s="59">
        <f t="shared" si="713"/>
        <v>4.6572429220192921</v>
      </c>
      <c r="FQ436" s="66">
        <f t="shared" si="714"/>
        <v>19.145622587786466</v>
      </c>
      <c r="FR436" s="331">
        <f t="shared" si="659"/>
        <v>-9.2086310530121607E-3</v>
      </c>
      <c r="FS436" s="331">
        <f t="shared" si="715"/>
        <v>9.2086310530121607E-3</v>
      </c>
      <c r="FT436" s="400">
        <f t="shared" si="716"/>
        <v>0</v>
      </c>
      <c r="FU436" s="400">
        <f t="shared" si="717"/>
        <v>1</v>
      </c>
      <c r="FV436" s="400">
        <f t="shared" si="718"/>
        <v>0</v>
      </c>
      <c r="FW436" s="402">
        <f t="shared" si="719"/>
        <v>0</v>
      </c>
      <c r="FX436" s="222">
        <f t="shared" si="720"/>
        <v>0</v>
      </c>
      <c r="FY436" s="222">
        <f t="shared" si="721"/>
        <v>68.385380159002239</v>
      </c>
      <c r="FZ436" s="222">
        <f t="shared" si="722"/>
        <v>0</v>
      </c>
      <c r="GA436" s="221">
        <f t="shared" si="723"/>
        <v>0</v>
      </c>
      <c r="GB436" s="222">
        <f t="shared" si="724"/>
        <v>76.197134490194244</v>
      </c>
      <c r="GC436" s="222">
        <f t="shared" si="725"/>
        <v>0</v>
      </c>
      <c r="GD436" s="222">
        <f t="shared" si="726"/>
        <v>0</v>
      </c>
      <c r="GE436" s="222">
        <f t="shared" si="727"/>
        <v>0</v>
      </c>
      <c r="GF436" s="222">
        <f t="shared" si="728"/>
        <v>0</v>
      </c>
      <c r="GG436" s="398">
        <f t="shared" si="729"/>
        <v>0</v>
      </c>
      <c r="GH436" s="399">
        <f t="shared" si="730"/>
        <v>0</v>
      </c>
      <c r="GI436" s="398" t="str">
        <f t="shared" si="731"/>
        <v>Ca</v>
      </c>
      <c r="GJ436" s="398" t="str">
        <f t="shared" si="732"/>
        <v>HCO3</v>
      </c>
    </row>
    <row r="437" spans="1:192" ht="14.25">
      <c r="A437" s="402">
        <f t="shared" si="733"/>
        <v>432</v>
      </c>
      <c r="B437" s="65" t="s">
        <v>663</v>
      </c>
      <c r="C437" s="398" t="s">
        <v>662</v>
      </c>
      <c r="F437" s="548">
        <v>3471870</v>
      </c>
      <c r="G437" s="548">
        <v>5508310</v>
      </c>
      <c r="H437" s="409">
        <f t="shared" si="660"/>
        <v>471806.82200000004</v>
      </c>
      <c r="I437" s="409">
        <f t="shared" si="661"/>
        <v>5506546.466</v>
      </c>
      <c r="J437" s="233">
        <v>94</v>
      </c>
      <c r="K437" s="391" t="s">
        <v>1356</v>
      </c>
      <c r="L437" s="19">
        <v>1413.5</v>
      </c>
      <c r="M437" s="19">
        <v>1012</v>
      </c>
      <c r="N437" s="400">
        <v>1029.8</v>
      </c>
      <c r="Q437" s="65" t="s">
        <v>1375</v>
      </c>
      <c r="R437" s="65" t="s">
        <v>2920</v>
      </c>
      <c r="S437" s="2" t="s">
        <v>2835</v>
      </c>
      <c r="T437" s="499" t="str">
        <f t="shared" si="662"/>
        <v>-</v>
      </c>
      <c r="U437" s="499" t="str">
        <f t="shared" si="663"/>
        <v>-</v>
      </c>
      <c r="V437" s="499" t="str">
        <f t="shared" si="664"/>
        <v>B</v>
      </c>
      <c r="W437" s="499" t="str">
        <f t="shared" si="658"/>
        <v>-</v>
      </c>
      <c r="X437" s="529" t="str">
        <f t="shared" si="735"/>
        <v>Na</v>
      </c>
      <c r="Y437" s="530" t="str">
        <f t="shared" si="734"/>
        <v>Cl</v>
      </c>
      <c r="AA437" s="51">
        <v>18962</v>
      </c>
      <c r="AB437" s="100">
        <v>1</v>
      </c>
      <c r="AC437" s="91" t="s">
        <v>689</v>
      </c>
      <c r="AD437" s="2" t="s">
        <v>664</v>
      </c>
      <c r="AE437" s="53" t="s">
        <v>1853</v>
      </c>
      <c r="AF437" s="391" t="s">
        <v>3116</v>
      </c>
      <c r="AI437" s="552"/>
      <c r="AN437" s="168"/>
      <c r="AP437" s="171"/>
      <c r="AR437" s="69"/>
      <c r="AS437" s="507">
        <f t="shared" si="736"/>
        <v>47633.3</v>
      </c>
      <c r="AT437" s="511">
        <f t="shared" si="737"/>
        <v>0.61505420280412493</v>
      </c>
      <c r="AU437" s="398">
        <v>16220</v>
      </c>
      <c r="AV437" s="398">
        <v>240</v>
      </c>
      <c r="AW437" s="401">
        <v>1315</v>
      </c>
      <c r="AX437" s="401">
        <v>25950</v>
      </c>
      <c r="AY437" s="401">
        <v>0</v>
      </c>
      <c r="AZ437" s="53">
        <v>3500</v>
      </c>
      <c r="BB437" s="398">
        <v>320</v>
      </c>
      <c r="BE437" s="403"/>
      <c r="BI437" s="59">
        <v>1</v>
      </c>
      <c r="BO437" s="138"/>
      <c r="BP437" s="553"/>
      <c r="BQ437" s="138"/>
      <c r="BR437" s="138">
        <v>87300</v>
      </c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49"/>
      <c r="CG437" s="138"/>
      <c r="CH437" s="138"/>
      <c r="CI437" s="138"/>
      <c r="CJ437" s="138"/>
      <c r="CK437" s="138"/>
      <c r="CL437" s="139"/>
      <c r="CM437" s="138"/>
      <c r="CN437" s="143" t="s">
        <v>3116</v>
      </c>
      <c r="CO437" s="149"/>
      <c r="DB437" s="241"/>
      <c r="DC437" s="241"/>
      <c r="DD437" s="241"/>
      <c r="DE437" s="241"/>
      <c r="DF437" s="182"/>
      <c r="DG437" s="241"/>
      <c r="DH437" s="241"/>
      <c r="DI437" s="244"/>
      <c r="DJ437" s="244"/>
      <c r="DK437" s="244"/>
      <c r="DL437" s="244"/>
      <c r="DM437" s="244"/>
      <c r="DN437" s="244"/>
      <c r="DO437" s="244"/>
      <c r="DP437" s="244"/>
      <c r="DQ437" s="244"/>
      <c r="DR437" s="244"/>
      <c r="DS437" s="472"/>
      <c r="DT437" s="402">
        <f t="shared" si="665"/>
        <v>1</v>
      </c>
      <c r="DU437" s="100">
        <f t="shared" si="666"/>
        <v>0</v>
      </c>
      <c r="DV437" s="100">
        <f t="shared" si="667"/>
        <v>0</v>
      </c>
      <c r="DW437" s="100">
        <f t="shared" si="668"/>
        <v>0</v>
      </c>
      <c r="DX437" s="100">
        <f t="shared" si="669"/>
        <v>1</v>
      </c>
      <c r="DY437" s="229">
        <f t="shared" si="670"/>
        <v>0</v>
      </c>
      <c r="DZ437" s="100">
        <f t="shared" si="671"/>
        <v>0</v>
      </c>
      <c r="EA437" s="400">
        <f t="shared" si="672"/>
        <v>0</v>
      </c>
      <c r="EB437" s="402">
        <f t="shared" si="673"/>
        <v>1</v>
      </c>
      <c r="EC437" s="19">
        <f t="shared" si="674"/>
        <v>0</v>
      </c>
      <c r="ED437" s="19">
        <f t="shared" si="675"/>
        <v>0</v>
      </c>
      <c r="EE437" s="19">
        <f t="shared" si="676"/>
        <v>1</v>
      </c>
      <c r="EF437" s="402">
        <f t="shared" si="677"/>
        <v>0</v>
      </c>
      <c r="EG437" s="400">
        <f t="shared" si="678"/>
        <v>0</v>
      </c>
      <c r="EH437" s="400">
        <f t="shared" si="679"/>
        <v>0</v>
      </c>
      <c r="EI437" s="402">
        <f t="shared" si="680"/>
        <v>1</v>
      </c>
      <c r="EJ437" s="229">
        <f t="shared" si="681"/>
        <v>2</v>
      </c>
      <c r="EK437" s="398">
        <f t="shared" si="682"/>
        <v>16220</v>
      </c>
      <c r="EL437" s="398">
        <f t="shared" si="683"/>
        <v>320</v>
      </c>
      <c r="EM437" s="398">
        <f t="shared" si="684"/>
        <v>240</v>
      </c>
      <c r="EN437" s="398">
        <f t="shared" si="685"/>
        <v>1315</v>
      </c>
      <c r="EO437" s="398" t="str">
        <f t="shared" si="686"/>
        <v/>
      </c>
      <c r="EP437" s="398" t="str">
        <f t="shared" si="687"/>
        <v/>
      </c>
      <c r="EQ437" s="398">
        <f t="shared" si="688"/>
        <v>3500</v>
      </c>
      <c r="ER437" s="398" t="str">
        <f t="shared" si="689"/>
        <v/>
      </c>
      <c r="ES437" s="398" t="str">
        <f t="shared" si="690"/>
        <v/>
      </c>
      <c r="ET437" s="398">
        <f t="shared" si="691"/>
        <v>0</v>
      </c>
      <c r="EU437" s="172">
        <f t="shared" si="692"/>
        <v>25950</v>
      </c>
      <c r="EV437" s="57">
        <f t="shared" si="693"/>
        <v>705.53027864531225</v>
      </c>
      <c r="EW437" s="57">
        <f t="shared" si="694"/>
        <v>8.1841432225063944</v>
      </c>
      <c r="EX437" s="57">
        <f t="shared" si="695"/>
        <v>19.749022834807654</v>
      </c>
      <c r="EY437" s="57">
        <f t="shared" si="696"/>
        <v>65.622037027795798</v>
      </c>
      <c r="EZ437" s="57" t="str">
        <f t="shared" si="697"/>
        <v/>
      </c>
      <c r="FA437" s="57" t="str">
        <f t="shared" si="698"/>
        <v/>
      </c>
      <c r="FB437" s="57">
        <f t="shared" si="699"/>
        <v>57.360969302048112</v>
      </c>
      <c r="FC437" s="57" t="str">
        <f t="shared" si="700"/>
        <v/>
      </c>
      <c r="FD437" s="57" t="str">
        <f t="shared" si="701"/>
        <v/>
      </c>
      <c r="FE437" s="57">
        <f t="shared" si="702"/>
        <v>0</v>
      </c>
      <c r="FF437" s="56">
        <f t="shared" si="703"/>
        <v>731.95498265308993</v>
      </c>
      <c r="FG437" s="59">
        <f t="shared" si="704"/>
        <v>88.292215886275926</v>
      </c>
      <c r="FH437" s="59">
        <f t="shared" si="705"/>
        <v>1.0241887019125422</v>
      </c>
      <c r="FI437" s="59">
        <f t="shared" si="706"/>
        <v>2.4714530906056615</v>
      </c>
      <c r="FJ437" s="59">
        <f t="shared" si="707"/>
        <v>8.2121423212058708</v>
      </c>
      <c r="FK437" s="59" t="str">
        <f t="shared" si="708"/>
        <v/>
      </c>
      <c r="FL437" s="59" t="str">
        <f t="shared" si="709"/>
        <v/>
      </c>
      <c r="FM437" s="59">
        <f t="shared" si="710"/>
        <v>7.2671747175468591</v>
      </c>
      <c r="FN437" s="59" t="str">
        <f t="shared" si="711"/>
        <v/>
      </c>
      <c r="FO437" s="59" t="str">
        <f t="shared" si="712"/>
        <v/>
      </c>
      <c r="FP437" s="59">
        <f t="shared" si="713"/>
        <v>0</v>
      </c>
      <c r="FQ437" s="66">
        <f t="shared" si="714"/>
        <v>92.732825282453135</v>
      </c>
      <c r="FR437" s="331">
        <f t="shared" si="659"/>
        <v>0.61505420280412493</v>
      </c>
      <c r="FS437" s="331">
        <f t="shared" si="715"/>
        <v>0.61505420280412493</v>
      </c>
      <c r="FT437" s="400">
        <f t="shared" si="716"/>
        <v>0</v>
      </c>
      <c r="FU437" s="400">
        <f t="shared" si="717"/>
        <v>1</v>
      </c>
      <c r="FV437" s="400">
        <f t="shared" si="718"/>
        <v>0</v>
      </c>
      <c r="FW437" s="402">
        <f t="shared" si="719"/>
        <v>0</v>
      </c>
      <c r="FX437" s="222">
        <f t="shared" si="720"/>
        <v>88.292215886275926</v>
      </c>
      <c r="FY437" s="222">
        <f t="shared" si="721"/>
        <v>0</v>
      </c>
      <c r="FZ437" s="222">
        <f t="shared" si="722"/>
        <v>0</v>
      </c>
      <c r="GA437" s="221">
        <f t="shared" si="723"/>
        <v>92.732825282453135</v>
      </c>
      <c r="GB437" s="222">
        <f t="shared" si="724"/>
        <v>0</v>
      </c>
      <c r="GC437" s="222">
        <f t="shared" si="725"/>
        <v>0</v>
      </c>
      <c r="GD437" s="222">
        <f t="shared" si="726"/>
        <v>0</v>
      </c>
      <c r="GE437" s="222">
        <f t="shared" si="727"/>
        <v>0</v>
      </c>
      <c r="GF437" s="222">
        <f t="shared" si="728"/>
        <v>0</v>
      </c>
      <c r="GG437" s="398">
        <f t="shared" si="729"/>
        <v>0</v>
      </c>
      <c r="GH437" s="399">
        <f t="shared" si="730"/>
        <v>0</v>
      </c>
      <c r="GI437" s="398" t="str">
        <f t="shared" si="731"/>
        <v>Na</v>
      </c>
      <c r="GJ437" s="398" t="str">
        <f t="shared" si="732"/>
        <v>Cl</v>
      </c>
    </row>
    <row r="438" spans="1:192" ht="14.25">
      <c r="A438" s="402">
        <f t="shared" si="733"/>
        <v>433</v>
      </c>
      <c r="B438" s="65" t="s">
        <v>663</v>
      </c>
      <c r="C438" s="398" t="s">
        <v>662</v>
      </c>
      <c r="F438" s="548">
        <v>3471870</v>
      </c>
      <c r="G438" s="548">
        <v>5508310</v>
      </c>
      <c r="H438" s="409">
        <f t="shared" si="660"/>
        <v>471806.82200000004</v>
      </c>
      <c r="I438" s="409">
        <f t="shared" si="661"/>
        <v>5506546.466</v>
      </c>
      <c r="J438" s="233">
        <v>94</v>
      </c>
      <c r="K438" s="391" t="s">
        <v>1356</v>
      </c>
      <c r="L438" s="19">
        <v>1413.5</v>
      </c>
      <c r="M438" s="19">
        <v>1402.5</v>
      </c>
      <c r="N438" s="400">
        <v>1406.5</v>
      </c>
      <c r="Q438" s="381" t="s">
        <v>2846</v>
      </c>
      <c r="R438" s="65" t="s">
        <v>1854</v>
      </c>
      <c r="S438" s="2" t="s">
        <v>2835</v>
      </c>
      <c r="T438" s="499" t="str">
        <f t="shared" si="662"/>
        <v>-</v>
      </c>
      <c r="U438" s="499" t="str">
        <f t="shared" si="663"/>
        <v>-</v>
      </c>
      <c r="V438" s="499" t="str">
        <f t="shared" si="664"/>
        <v>B</v>
      </c>
      <c r="W438" s="499" t="str">
        <f t="shared" si="658"/>
        <v>-</v>
      </c>
      <c r="X438" s="529" t="str">
        <f t="shared" si="735"/>
        <v>Na</v>
      </c>
      <c r="Y438" s="530" t="str">
        <f t="shared" si="734"/>
        <v>Cl</v>
      </c>
      <c r="AA438" s="51">
        <v>18962</v>
      </c>
      <c r="AB438" s="100">
        <v>2</v>
      </c>
      <c r="AC438" s="91" t="s">
        <v>689</v>
      </c>
      <c r="AD438" s="2" t="s">
        <v>664</v>
      </c>
      <c r="AE438" s="61" t="s">
        <v>1855</v>
      </c>
      <c r="AF438" s="391" t="s">
        <v>3116</v>
      </c>
      <c r="AI438" s="552"/>
      <c r="AN438" s="168"/>
      <c r="AP438" s="171"/>
      <c r="AR438" s="69"/>
      <c r="AS438" s="507">
        <f t="shared" si="736"/>
        <v>57705.11</v>
      </c>
      <c r="AT438" s="511">
        <f t="shared" si="737"/>
        <v>0.59688862409194765</v>
      </c>
      <c r="AU438" s="398">
        <v>19680</v>
      </c>
      <c r="AV438" s="398">
        <v>264</v>
      </c>
      <c r="AW438" s="401">
        <v>1665</v>
      </c>
      <c r="AX438" s="401">
        <v>31650</v>
      </c>
      <c r="AY438" s="401">
        <v>0</v>
      </c>
      <c r="AZ438" s="53">
        <v>4000</v>
      </c>
      <c r="BB438" s="398">
        <v>350</v>
      </c>
      <c r="BE438" s="91" t="s">
        <v>1344</v>
      </c>
      <c r="BI438" s="398">
        <v>2.61</v>
      </c>
      <c r="BO438" s="138"/>
      <c r="BP438" s="553"/>
      <c r="BQ438" s="138"/>
      <c r="BR438" s="138">
        <v>93500</v>
      </c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49"/>
      <c r="CG438" s="138"/>
      <c r="CH438" s="138"/>
      <c r="CI438" s="138"/>
      <c r="CJ438" s="138"/>
      <c r="CK438" s="138"/>
      <c r="CL438" s="139"/>
      <c r="CM438" s="138"/>
      <c r="CN438" s="143" t="s">
        <v>3116</v>
      </c>
      <c r="CO438" s="149"/>
      <c r="DB438" s="241"/>
      <c r="DC438" s="241"/>
      <c r="DD438" s="241"/>
      <c r="DE438" s="241"/>
      <c r="DF438" s="182"/>
      <c r="DG438" s="241"/>
      <c r="DH438" s="241"/>
      <c r="DI438" s="244"/>
      <c r="DJ438" s="244"/>
      <c r="DK438" s="244"/>
      <c r="DL438" s="244"/>
      <c r="DM438" s="244"/>
      <c r="DN438" s="244"/>
      <c r="DO438" s="244"/>
      <c r="DP438" s="244"/>
      <c r="DQ438" s="244"/>
      <c r="DR438" s="244"/>
      <c r="DS438" s="472"/>
      <c r="DT438" s="402">
        <f t="shared" si="665"/>
        <v>0</v>
      </c>
      <c r="DU438" s="100">
        <f t="shared" si="666"/>
        <v>0</v>
      </c>
      <c r="DV438" s="100">
        <f t="shared" si="667"/>
        <v>0</v>
      </c>
      <c r="DW438" s="100">
        <f t="shared" si="668"/>
        <v>0</v>
      </c>
      <c r="DX438" s="100">
        <f t="shared" si="669"/>
        <v>1</v>
      </c>
      <c r="DY438" s="229">
        <f t="shared" si="670"/>
        <v>0</v>
      </c>
      <c r="DZ438" s="100">
        <f t="shared" si="671"/>
        <v>0</v>
      </c>
      <c r="EA438" s="400">
        <f t="shared" si="672"/>
        <v>0</v>
      </c>
      <c r="EB438" s="402">
        <f t="shared" si="673"/>
        <v>1</v>
      </c>
      <c r="EC438" s="19">
        <f t="shared" si="674"/>
        <v>0</v>
      </c>
      <c r="ED438" s="19">
        <f t="shared" si="675"/>
        <v>0</v>
      </c>
      <c r="EE438" s="19">
        <f t="shared" si="676"/>
        <v>1</v>
      </c>
      <c r="EF438" s="402">
        <f t="shared" si="677"/>
        <v>0</v>
      </c>
      <c r="EG438" s="400">
        <f t="shared" si="678"/>
        <v>0</v>
      </c>
      <c r="EH438" s="400">
        <f t="shared" si="679"/>
        <v>0</v>
      </c>
      <c r="EI438" s="402">
        <f t="shared" si="680"/>
        <v>1</v>
      </c>
      <c r="EJ438" s="229">
        <f t="shared" si="681"/>
        <v>2</v>
      </c>
      <c r="EK438" s="398">
        <f t="shared" si="682"/>
        <v>19680</v>
      </c>
      <c r="EL438" s="398">
        <f t="shared" si="683"/>
        <v>350</v>
      </c>
      <c r="EM438" s="398">
        <f t="shared" si="684"/>
        <v>264</v>
      </c>
      <c r="EN438" s="398">
        <f t="shared" si="685"/>
        <v>1665</v>
      </c>
      <c r="EO438" s="398" t="str">
        <f t="shared" si="686"/>
        <v/>
      </c>
      <c r="EP438" s="398" t="str">
        <f t="shared" si="687"/>
        <v/>
      </c>
      <c r="EQ438" s="398">
        <f t="shared" si="688"/>
        <v>4000</v>
      </c>
      <c r="ER438" s="398" t="str">
        <f t="shared" si="689"/>
        <v/>
      </c>
      <c r="ES438" s="398" t="str">
        <f t="shared" si="690"/>
        <v/>
      </c>
      <c r="ET438" s="398">
        <f t="shared" si="691"/>
        <v>0</v>
      </c>
      <c r="EU438" s="172">
        <f t="shared" si="692"/>
        <v>31650</v>
      </c>
      <c r="EV438" s="57">
        <f t="shared" si="693"/>
        <v>856.03180540935546</v>
      </c>
      <c r="EW438" s="57">
        <f t="shared" si="694"/>
        <v>8.9514066496163682</v>
      </c>
      <c r="EX438" s="57">
        <f t="shared" si="695"/>
        <v>21.72392511828842</v>
      </c>
      <c r="EY438" s="57">
        <f t="shared" si="696"/>
        <v>83.087978442038022</v>
      </c>
      <c r="EZ438" s="57" t="str">
        <f t="shared" si="697"/>
        <v/>
      </c>
      <c r="FA438" s="57" t="str">
        <f t="shared" si="698"/>
        <v/>
      </c>
      <c r="FB438" s="57">
        <f t="shared" si="699"/>
        <v>65.555393488054989</v>
      </c>
      <c r="FC438" s="57" t="str">
        <f t="shared" si="700"/>
        <v/>
      </c>
      <c r="FD438" s="57" t="str">
        <f t="shared" si="701"/>
        <v/>
      </c>
      <c r="FE438" s="57">
        <f t="shared" si="702"/>
        <v>0</v>
      </c>
      <c r="FF438" s="56">
        <f t="shared" si="703"/>
        <v>892.73122161735239</v>
      </c>
      <c r="FG438" s="59">
        <f t="shared" si="704"/>
        <v>88.269345929083684</v>
      </c>
      <c r="FH438" s="59">
        <f t="shared" si="705"/>
        <v>0.92302038909529049</v>
      </c>
      <c r="FI438" s="59">
        <f t="shared" si="706"/>
        <v>2.2400530553730218</v>
      </c>
      <c r="FJ438" s="59">
        <f t="shared" si="707"/>
        <v>8.5675806264480041</v>
      </c>
      <c r="FK438" s="59" t="str">
        <f t="shared" si="708"/>
        <v/>
      </c>
      <c r="FL438" s="59" t="str">
        <f t="shared" si="709"/>
        <v/>
      </c>
      <c r="FM438" s="59">
        <f t="shared" si="710"/>
        <v>6.8408962887209048</v>
      </c>
      <c r="FN438" s="59" t="str">
        <f t="shared" si="711"/>
        <v/>
      </c>
      <c r="FO438" s="59" t="str">
        <f t="shared" si="712"/>
        <v/>
      </c>
      <c r="FP438" s="59">
        <f t="shared" si="713"/>
        <v>0</v>
      </c>
      <c r="FQ438" s="66">
        <f t="shared" si="714"/>
        <v>93.159103711279101</v>
      </c>
      <c r="FR438" s="331">
        <f t="shared" si="659"/>
        <v>0.59688862409194765</v>
      </c>
      <c r="FS438" s="331">
        <f t="shared" si="715"/>
        <v>0.59688862409194765</v>
      </c>
      <c r="FT438" s="400">
        <f t="shared" si="716"/>
        <v>0</v>
      </c>
      <c r="FU438" s="400">
        <f t="shared" si="717"/>
        <v>1</v>
      </c>
      <c r="FV438" s="400">
        <f t="shared" si="718"/>
        <v>0</v>
      </c>
      <c r="FW438" s="402">
        <f t="shared" si="719"/>
        <v>0</v>
      </c>
      <c r="FX438" s="222">
        <f t="shared" si="720"/>
        <v>88.269345929083684</v>
      </c>
      <c r="FY438" s="222">
        <f t="shared" si="721"/>
        <v>0</v>
      </c>
      <c r="FZ438" s="222">
        <f t="shared" si="722"/>
        <v>0</v>
      </c>
      <c r="GA438" s="221">
        <f t="shared" si="723"/>
        <v>93.159103711279101</v>
      </c>
      <c r="GB438" s="222">
        <f t="shared" si="724"/>
        <v>0</v>
      </c>
      <c r="GC438" s="222">
        <f t="shared" si="725"/>
        <v>0</v>
      </c>
      <c r="GD438" s="222">
        <f t="shared" si="726"/>
        <v>0</v>
      </c>
      <c r="GE438" s="222">
        <f t="shared" si="727"/>
        <v>0</v>
      </c>
      <c r="GF438" s="222">
        <f t="shared" si="728"/>
        <v>0</v>
      </c>
      <c r="GG438" s="398">
        <f t="shared" si="729"/>
        <v>0</v>
      </c>
      <c r="GH438" s="399">
        <f t="shared" si="730"/>
        <v>0</v>
      </c>
      <c r="GI438" s="398" t="str">
        <f t="shared" si="731"/>
        <v>Na</v>
      </c>
      <c r="GJ438" s="398" t="str">
        <f t="shared" si="732"/>
        <v>Cl</v>
      </c>
    </row>
    <row r="439" spans="1:192" s="69" customFormat="1">
      <c r="A439" s="402">
        <f t="shared" si="733"/>
        <v>434</v>
      </c>
      <c r="B439" s="64" t="s">
        <v>349</v>
      </c>
      <c r="C439" s="398" t="s">
        <v>669</v>
      </c>
      <c r="D439" s="398"/>
      <c r="E439" s="398"/>
      <c r="F439" s="549">
        <v>3520900</v>
      </c>
      <c r="G439" s="549">
        <v>5557690</v>
      </c>
      <c r="H439" s="410">
        <f t="shared" si="660"/>
        <v>520817.21</v>
      </c>
      <c r="I439" s="410">
        <f t="shared" si="661"/>
        <v>5555906.7140000006</v>
      </c>
      <c r="J439" s="541">
        <v>255</v>
      </c>
      <c r="K439" s="400" t="s">
        <v>1356</v>
      </c>
      <c r="L439" s="19">
        <v>96</v>
      </c>
      <c r="M439" s="19"/>
      <c r="N439" s="408"/>
      <c r="O439" s="19"/>
      <c r="P439" s="19"/>
      <c r="Q439" s="381" t="s">
        <v>786</v>
      </c>
      <c r="R439" s="92" t="s">
        <v>276</v>
      </c>
      <c r="S439" s="65" t="s">
        <v>1347</v>
      </c>
      <c r="T439" s="499" t="str">
        <f t="shared" si="662"/>
        <v>-</v>
      </c>
      <c r="U439" s="499" t="str">
        <f t="shared" si="663"/>
        <v>M</v>
      </c>
      <c r="V439" s="499" t="str">
        <f t="shared" si="664"/>
        <v>-</v>
      </c>
      <c r="W439" s="499" t="str">
        <f t="shared" si="658"/>
        <v>-</v>
      </c>
      <c r="X439" s="529" t="str">
        <f t="shared" si="735"/>
        <v>Ca-Na-Mg</v>
      </c>
      <c r="Y439" s="530" t="str">
        <f t="shared" si="734"/>
        <v>Cl-HCO3</v>
      </c>
      <c r="Z439" s="404" t="s">
        <v>1856</v>
      </c>
      <c r="AA439" s="391" t="s">
        <v>1857</v>
      </c>
      <c r="AB439" s="101">
        <v>1</v>
      </c>
      <c r="AC439" s="398"/>
      <c r="AD439" s="398" t="s">
        <v>1580</v>
      </c>
      <c r="AE439" s="61" t="s">
        <v>2922</v>
      </c>
      <c r="AF439" s="391">
        <v>12.1</v>
      </c>
      <c r="AG439" s="400"/>
      <c r="AH439" s="400"/>
      <c r="AI439" s="546"/>
      <c r="AJ439" s="400"/>
      <c r="AK439" s="400"/>
      <c r="AL439" s="400"/>
      <c r="AM439" s="391"/>
      <c r="AN439" s="398"/>
      <c r="AO439" s="399"/>
      <c r="AP439" s="19"/>
      <c r="AQ439" s="398"/>
      <c r="AR439" s="69">
        <v>1610</v>
      </c>
      <c r="AS439" s="507">
        <f t="shared" si="736"/>
        <v>1591.4</v>
      </c>
      <c r="AT439" s="520">
        <f t="shared" si="737"/>
        <v>6.9158992483996773</v>
      </c>
      <c r="AU439" s="398">
        <v>225.5</v>
      </c>
      <c r="AV439" s="398">
        <v>72.2</v>
      </c>
      <c r="AW439" s="399">
        <v>256.5</v>
      </c>
      <c r="AX439" s="398">
        <v>641.5</v>
      </c>
      <c r="AY439" s="398">
        <v>62.5</v>
      </c>
      <c r="AZ439" s="172">
        <v>333.2</v>
      </c>
      <c r="BA439" s="398"/>
      <c r="BB439" s="398"/>
      <c r="BC439" s="398"/>
      <c r="BD439" s="398"/>
      <c r="BE439" s="398"/>
      <c r="BF439" s="398"/>
      <c r="BG439" s="398"/>
      <c r="BH439" s="398"/>
      <c r="BI439" s="398"/>
      <c r="BJ439" s="398"/>
      <c r="BK439" s="398"/>
      <c r="BL439" s="399"/>
      <c r="BM439" s="398"/>
      <c r="BN439" s="172"/>
      <c r="BO439" s="138"/>
      <c r="BP439" s="562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49"/>
      <c r="CG439" s="138"/>
      <c r="CH439" s="138"/>
      <c r="CI439" s="138"/>
      <c r="CJ439" s="138"/>
      <c r="CK439" s="138"/>
      <c r="CL439" s="139"/>
      <c r="CM439" s="138"/>
      <c r="CN439" s="138">
        <v>70.5</v>
      </c>
      <c r="CO439" s="149"/>
      <c r="CP439" s="398"/>
      <c r="CQ439" s="172"/>
      <c r="CR439" s="398"/>
      <c r="CS439" s="398"/>
      <c r="CT439" s="398"/>
      <c r="CU439" s="398"/>
      <c r="CV439" s="398"/>
      <c r="CW439" s="398"/>
      <c r="CX439" s="398"/>
      <c r="CY439" s="398"/>
      <c r="CZ439" s="398"/>
      <c r="DA439" s="172"/>
      <c r="DB439" s="241"/>
      <c r="DC439" s="241"/>
      <c r="DD439" s="241"/>
      <c r="DE439" s="241"/>
      <c r="DF439" s="182"/>
      <c r="DG439" s="241"/>
      <c r="DH439" s="241"/>
      <c r="DI439" s="244"/>
      <c r="DJ439" s="244"/>
      <c r="DK439" s="244"/>
      <c r="DL439" s="244"/>
      <c r="DM439" s="244"/>
      <c r="DN439" s="244"/>
      <c r="DO439" s="244"/>
      <c r="DP439" s="244"/>
      <c r="DQ439" s="244"/>
      <c r="DR439" s="244"/>
      <c r="DS439" s="472"/>
      <c r="DT439" s="402">
        <f t="shared" si="665"/>
        <v>1</v>
      </c>
      <c r="DU439" s="100">
        <f t="shared" si="666"/>
        <v>0</v>
      </c>
      <c r="DV439" s="100">
        <f t="shared" si="667"/>
        <v>1</v>
      </c>
      <c r="DW439" s="100">
        <f t="shared" si="668"/>
        <v>0</v>
      </c>
      <c r="DX439" s="100">
        <f t="shared" si="669"/>
        <v>0</v>
      </c>
      <c r="DY439" s="229">
        <f t="shared" si="670"/>
        <v>0</v>
      </c>
      <c r="DZ439" s="100">
        <f t="shared" si="671"/>
        <v>1</v>
      </c>
      <c r="EA439" s="400">
        <f t="shared" si="672"/>
        <v>0</v>
      </c>
      <c r="EB439" s="402">
        <f t="shared" si="673"/>
        <v>0</v>
      </c>
      <c r="EC439" s="19">
        <f t="shared" si="674"/>
        <v>0</v>
      </c>
      <c r="ED439" s="19">
        <f t="shared" si="675"/>
        <v>1</v>
      </c>
      <c r="EE439" s="19">
        <f t="shared" si="676"/>
        <v>0</v>
      </c>
      <c r="EF439" s="402">
        <f t="shared" si="677"/>
        <v>0</v>
      </c>
      <c r="EG439" s="400">
        <f t="shared" si="678"/>
        <v>1</v>
      </c>
      <c r="EH439" s="400">
        <f t="shared" si="679"/>
        <v>0</v>
      </c>
      <c r="EI439" s="402">
        <f t="shared" si="680"/>
        <v>0</v>
      </c>
      <c r="EJ439" s="229">
        <f t="shared" si="681"/>
        <v>1</v>
      </c>
      <c r="EK439" s="398">
        <f t="shared" si="682"/>
        <v>225.5</v>
      </c>
      <c r="EL439" s="398" t="str">
        <f t="shared" si="683"/>
        <v/>
      </c>
      <c r="EM439" s="398">
        <f t="shared" si="684"/>
        <v>72.2</v>
      </c>
      <c r="EN439" s="398">
        <f t="shared" si="685"/>
        <v>256.5</v>
      </c>
      <c r="EO439" s="398" t="str">
        <f t="shared" si="686"/>
        <v/>
      </c>
      <c r="EP439" s="398" t="str">
        <f t="shared" si="687"/>
        <v/>
      </c>
      <c r="EQ439" s="398">
        <f t="shared" si="688"/>
        <v>333.2</v>
      </c>
      <c r="ER439" s="398" t="str">
        <f t="shared" si="689"/>
        <v/>
      </c>
      <c r="ES439" s="398" t="str">
        <f t="shared" si="690"/>
        <v/>
      </c>
      <c r="ET439" s="398">
        <f t="shared" si="691"/>
        <v>62.5</v>
      </c>
      <c r="EU439" s="172">
        <f t="shared" si="692"/>
        <v>641.5</v>
      </c>
      <c r="EV439" s="57">
        <f t="shared" si="693"/>
        <v>9.8086977703155309</v>
      </c>
      <c r="EW439" s="57" t="str">
        <f t="shared" si="694"/>
        <v/>
      </c>
      <c r="EX439" s="57">
        <f t="shared" si="695"/>
        <v>5.941164369471303</v>
      </c>
      <c r="EY439" s="57">
        <f t="shared" si="696"/>
        <v>12.800039922151802</v>
      </c>
      <c r="EZ439" s="57" t="str">
        <f t="shared" si="697"/>
        <v/>
      </c>
      <c r="FA439" s="57" t="str">
        <f t="shared" si="698"/>
        <v/>
      </c>
      <c r="FB439" s="57">
        <f t="shared" si="699"/>
        <v>5.4607642775549801</v>
      </c>
      <c r="FC439" s="57" t="str">
        <f t="shared" si="700"/>
        <v/>
      </c>
      <c r="FD439" s="57" t="str">
        <f t="shared" si="701"/>
        <v/>
      </c>
      <c r="FE439" s="57">
        <f t="shared" si="702"/>
        <v>1.3012348197945922</v>
      </c>
      <c r="FF439" s="56">
        <f t="shared" si="703"/>
        <v>18.094378472907792</v>
      </c>
      <c r="FG439" s="59">
        <f t="shared" si="704"/>
        <v>34.356327209234166</v>
      </c>
      <c r="FH439" s="59" t="str">
        <f t="shared" si="705"/>
        <v/>
      </c>
      <c r="FI439" s="59">
        <f t="shared" si="706"/>
        <v>20.809753940948816</v>
      </c>
      <c r="FJ439" s="59">
        <f t="shared" si="707"/>
        <v>44.833918849817003</v>
      </c>
      <c r="FK439" s="59" t="str">
        <f t="shared" si="708"/>
        <v/>
      </c>
      <c r="FL439" s="59" t="str">
        <f t="shared" si="709"/>
        <v/>
      </c>
      <c r="FM439" s="59">
        <f t="shared" si="710"/>
        <v>21.96926829792455</v>
      </c>
      <c r="FN439" s="59" t="str">
        <f t="shared" si="711"/>
        <v/>
      </c>
      <c r="FO439" s="59" t="str">
        <f t="shared" si="712"/>
        <v/>
      </c>
      <c r="FP439" s="59">
        <f t="shared" si="713"/>
        <v>5.2350138957963983</v>
      </c>
      <c r="FQ439" s="66">
        <f t="shared" si="714"/>
        <v>72.795717806279043</v>
      </c>
      <c r="FR439" s="331">
        <f t="shared" si="659"/>
        <v>6.9158992483996773</v>
      </c>
      <c r="FS439" s="331">
        <f t="shared" si="715"/>
        <v>6.9158992483996773</v>
      </c>
      <c r="FT439" s="400">
        <f t="shared" si="716"/>
        <v>0</v>
      </c>
      <c r="FU439" s="400">
        <f t="shared" si="717"/>
        <v>0</v>
      </c>
      <c r="FV439" s="400">
        <f t="shared" si="718"/>
        <v>1</v>
      </c>
      <c r="FW439" s="402">
        <f t="shared" si="719"/>
        <v>0</v>
      </c>
      <c r="FX439" s="222">
        <f t="shared" si="720"/>
        <v>34.356327209234166</v>
      </c>
      <c r="FY439" s="222">
        <f t="shared" si="721"/>
        <v>44.833918849817003</v>
      </c>
      <c r="FZ439" s="222">
        <f t="shared" si="722"/>
        <v>20.809753940948816</v>
      </c>
      <c r="GA439" s="221">
        <f t="shared" si="723"/>
        <v>72.795717806279043</v>
      </c>
      <c r="GB439" s="222">
        <f t="shared" si="724"/>
        <v>21.96926829792455</v>
      </c>
      <c r="GC439" s="222">
        <f t="shared" si="725"/>
        <v>0</v>
      </c>
      <c r="GD439" s="222">
        <f t="shared" si="726"/>
        <v>0</v>
      </c>
      <c r="GE439" s="222">
        <f t="shared" si="727"/>
        <v>0</v>
      </c>
      <c r="GF439" s="222">
        <f t="shared" si="728"/>
        <v>0</v>
      </c>
      <c r="GG439" s="398">
        <f t="shared" si="729"/>
        <v>0</v>
      </c>
      <c r="GH439" s="399">
        <f t="shared" si="730"/>
        <v>0</v>
      </c>
      <c r="GI439" s="398" t="str">
        <f t="shared" si="731"/>
        <v>Ca-Na-Mg</v>
      </c>
      <c r="GJ439" s="398" t="str">
        <f t="shared" si="732"/>
        <v>Cl-HCO3</v>
      </c>
    </row>
    <row r="440" spans="1:192">
      <c r="A440" s="402">
        <f t="shared" si="733"/>
        <v>435</v>
      </c>
      <c r="B440" s="399" t="s">
        <v>349</v>
      </c>
      <c r="C440" s="398" t="s">
        <v>670</v>
      </c>
      <c r="F440" s="563">
        <v>3521000</v>
      </c>
      <c r="G440" s="563">
        <v>5558500</v>
      </c>
      <c r="H440" s="223">
        <f t="shared" si="660"/>
        <v>520917.17000000004</v>
      </c>
      <c r="I440" s="223">
        <f t="shared" si="661"/>
        <v>5556716.3900000006</v>
      </c>
      <c r="J440" s="396">
        <v>197</v>
      </c>
      <c r="K440" s="400" t="s">
        <v>1356</v>
      </c>
      <c r="L440" s="19">
        <v>100</v>
      </c>
      <c r="Q440" s="381" t="s">
        <v>786</v>
      </c>
      <c r="R440" s="401" t="s">
        <v>276</v>
      </c>
      <c r="S440" s="399" t="s">
        <v>1347</v>
      </c>
      <c r="T440" s="499" t="str">
        <f t="shared" si="662"/>
        <v>-</v>
      </c>
      <c r="U440" s="499" t="str">
        <f t="shared" si="663"/>
        <v>M</v>
      </c>
      <c r="V440" s="499" t="str">
        <f t="shared" si="664"/>
        <v>-</v>
      </c>
      <c r="W440" s="499" t="str">
        <f t="shared" si="658"/>
        <v>-</v>
      </c>
      <c r="X440" s="529" t="str">
        <f t="shared" si="735"/>
        <v>Na-Ca-Mg</v>
      </c>
      <c r="Y440" s="530" t="str">
        <f t="shared" si="734"/>
        <v>Cl</v>
      </c>
      <c r="AA440" s="51">
        <v>24906</v>
      </c>
      <c r="AB440" s="100">
        <v>1</v>
      </c>
      <c r="AD440" s="398" t="s">
        <v>1858</v>
      </c>
      <c r="AE440" s="61" t="s">
        <v>1503</v>
      </c>
      <c r="AF440" s="400" t="s">
        <v>3116</v>
      </c>
      <c r="AN440" s="398">
        <v>56.6</v>
      </c>
      <c r="AO440" s="399">
        <v>17.399999999999999</v>
      </c>
      <c r="AR440" s="69">
        <v>2177.5</v>
      </c>
      <c r="AS440" s="507">
        <f t="shared" si="736"/>
        <v>2151.8065300000003</v>
      </c>
      <c r="AT440" s="509">
        <f t="shared" si="737"/>
        <v>-1.5514809590973224</v>
      </c>
      <c r="AU440" s="59">
        <v>333.35210000000001</v>
      </c>
      <c r="AV440" s="59">
        <v>91.143749999999997</v>
      </c>
      <c r="AW440" s="62">
        <v>258.50310000000002</v>
      </c>
      <c r="AX440" s="59">
        <v>964.3216000000001</v>
      </c>
      <c r="AY440" s="59">
        <v>120.07825</v>
      </c>
      <c r="AZ440" s="66">
        <v>384.40772999999996</v>
      </c>
      <c r="CN440" s="143" t="s">
        <v>3116</v>
      </c>
      <c r="DB440" s="241"/>
      <c r="DC440" s="241"/>
      <c r="DD440" s="241"/>
      <c r="DE440" s="241"/>
      <c r="DF440" s="182"/>
      <c r="DG440" s="241"/>
      <c r="DH440" s="241"/>
      <c r="DI440" s="244"/>
      <c r="DJ440" s="244"/>
      <c r="DK440" s="244"/>
      <c r="DL440" s="244"/>
      <c r="DM440" s="244"/>
      <c r="DN440" s="244"/>
      <c r="DO440" s="244"/>
      <c r="DP440" s="244"/>
      <c r="DQ440" s="244"/>
      <c r="DR440" s="244"/>
      <c r="DS440" s="472"/>
      <c r="DT440" s="402">
        <f t="shared" si="665"/>
        <v>1</v>
      </c>
      <c r="DU440" s="100">
        <f t="shared" si="666"/>
        <v>0</v>
      </c>
      <c r="DV440" s="100">
        <f t="shared" si="667"/>
        <v>1</v>
      </c>
      <c r="DW440" s="100">
        <f t="shared" si="668"/>
        <v>0</v>
      </c>
      <c r="DX440" s="100">
        <f t="shared" si="669"/>
        <v>0</v>
      </c>
      <c r="DY440" s="229">
        <f t="shared" si="670"/>
        <v>0</v>
      </c>
      <c r="DZ440" s="100">
        <f t="shared" si="671"/>
        <v>0</v>
      </c>
      <c r="EA440" s="400">
        <f t="shared" si="672"/>
        <v>0</v>
      </c>
      <c r="EB440" s="402">
        <f t="shared" si="673"/>
        <v>1</v>
      </c>
      <c r="EC440" s="19">
        <f t="shared" si="674"/>
        <v>0</v>
      </c>
      <c r="ED440" s="19">
        <f t="shared" si="675"/>
        <v>1</v>
      </c>
      <c r="EE440" s="19">
        <f t="shared" si="676"/>
        <v>0</v>
      </c>
      <c r="EF440" s="402">
        <f t="shared" si="677"/>
        <v>0</v>
      </c>
      <c r="EG440" s="400">
        <f t="shared" si="678"/>
        <v>0</v>
      </c>
      <c r="EH440" s="400">
        <f t="shared" si="679"/>
        <v>0</v>
      </c>
      <c r="EI440" s="402">
        <f t="shared" si="680"/>
        <v>1</v>
      </c>
      <c r="EJ440" s="229">
        <f t="shared" si="681"/>
        <v>1</v>
      </c>
      <c r="EK440" s="398">
        <f t="shared" si="682"/>
        <v>333.35210000000001</v>
      </c>
      <c r="EL440" s="398" t="str">
        <f t="shared" si="683"/>
        <v/>
      </c>
      <c r="EM440" s="398">
        <f t="shared" si="684"/>
        <v>91.143749999999997</v>
      </c>
      <c r="EN440" s="398">
        <f t="shared" si="685"/>
        <v>258.50310000000002</v>
      </c>
      <c r="EO440" s="398" t="str">
        <f t="shared" si="686"/>
        <v/>
      </c>
      <c r="EP440" s="398" t="str">
        <f t="shared" si="687"/>
        <v/>
      </c>
      <c r="EQ440" s="398">
        <f t="shared" si="688"/>
        <v>384.40772999999996</v>
      </c>
      <c r="ER440" s="398" t="str">
        <f t="shared" si="689"/>
        <v/>
      </c>
      <c r="ES440" s="398" t="str">
        <f t="shared" si="690"/>
        <v/>
      </c>
      <c r="ET440" s="398">
        <f t="shared" si="691"/>
        <v>120.07825</v>
      </c>
      <c r="EU440" s="172">
        <f t="shared" si="692"/>
        <v>964.3216000000001</v>
      </c>
      <c r="EV440" s="57">
        <f t="shared" si="693"/>
        <v>14.5</v>
      </c>
      <c r="EW440" s="57" t="str">
        <f t="shared" si="694"/>
        <v/>
      </c>
      <c r="EX440" s="57">
        <f t="shared" si="695"/>
        <v>7.5000000000000009</v>
      </c>
      <c r="EY440" s="57">
        <f t="shared" si="696"/>
        <v>12.9</v>
      </c>
      <c r="EZ440" s="57" t="str">
        <f t="shared" si="697"/>
        <v/>
      </c>
      <c r="FA440" s="57" t="str">
        <f t="shared" si="698"/>
        <v/>
      </c>
      <c r="FB440" s="57">
        <f t="shared" si="699"/>
        <v>6.3</v>
      </c>
      <c r="FC440" s="57" t="str">
        <f t="shared" si="700"/>
        <v/>
      </c>
      <c r="FD440" s="57" t="str">
        <f t="shared" si="701"/>
        <v/>
      </c>
      <c r="FE440" s="57">
        <f t="shared" si="702"/>
        <v>2.5</v>
      </c>
      <c r="FF440" s="56">
        <f t="shared" si="703"/>
        <v>27.2</v>
      </c>
      <c r="FG440" s="59">
        <f t="shared" si="704"/>
        <v>41.54727793696275</v>
      </c>
      <c r="FH440" s="59" t="str">
        <f t="shared" si="705"/>
        <v/>
      </c>
      <c r="FI440" s="59">
        <f t="shared" si="706"/>
        <v>21.489971346704877</v>
      </c>
      <c r="FJ440" s="59">
        <f t="shared" si="707"/>
        <v>36.96275071633238</v>
      </c>
      <c r="FK440" s="59" t="str">
        <f t="shared" si="708"/>
        <v/>
      </c>
      <c r="FL440" s="59" t="str">
        <f t="shared" si="709"/>
        <v/>
      </c>
      <c r="FM440" s="59">
        <f t="shared" si="710"/>
        <v>17.5</v>
      </c>
      <c r="FN440" s="59" t="str">
        <f t="shared" si="711"/>
        <v/>
      </c>
      <c r="FO440" s="59" t="str">
        <f t="shared" si="712"/>
        <v/>
      </c>
      <c r="FP440" s="59">
        <f t="shared" si="713"/>
        <v>6.9444444444444446</v>
      </c>
      <c r="FQ440" s="66">
        <f t="shared" si="714"/>
        <v>75.555555555555557</v>
      </c>
      <c r="FR440" s="331">
        <f t="shared" si="659"/>
        <v>-1.5514809590973224</v>
      </c>
      <c r="FS440" s="331">
        <f t="shared" si="715"/>
        <v>1.5514809590973224</v>
      </c>
      <c r="FT440" s="400">
        <f t="shared" si="716"/>
        <v>0</v>
      </c>
      <c r="FU440" s="400">
        <f t="shared" si="717"/>
        <v>1</v>
      </c>
      <c r="FV440" s="400">
        <f t="shared" si="718"/>
        <v>0</v>
      </c>
      <c r="FW440" s="402">
        <f t="shared" si="719"/>
        <v>0</v>
      </c>
      <c r="FX440" s="222">
        <f t="shared" si="720"/>
        <v>41.54727793696275</v>
      </c>
      <c r="FY440" s="222">
        <f t="shared" si="721"/>
        <v>36.96275071633238</v>
      </c>
      <c r="FZ440" s="222">
        <f t="shared" si="722"/>
        <v>21.489971346704877</v>
      </c>
      <c r="GA440" s="221">
        <f t="shared" si="723"/>
        <v>75.555555555555557</v>
      </c>
      <c r="GB440" s="222">
        <f t="shared" si="724"/>
        <v>0</v>
      </c>
      <c r="GC440" s="222">
        <f t="shared" si="725"/>
        <v>0</v>
      </c>
      <c r="GD440" s="222">
        <f t="shared" si="726"/>
        <v>0</v>
      </c>
      <c r="GE440" s="222">
        <f t="shared" si="727"/>
        <v>0</v>
      </c>
      <c r="GF440" s="222">
        <f t="shared" si="728"/>
        <v>0</v>
      </c>
      <c r="GG440" s="398">
        <f t="shared" si="729"/>
        <v>0</v>
      </c>
      <c r="GH440" s="399">
        <f t="shared" si="730"/>
        <v>0</v>
      </c>
      <c r="GI440" s="398" t="str">
        <f t="shared" si="731"/>
        <v>Na-Ca-Mg</v>
      </c>
      <c r="GJ440" s="398" t="str">
        <f t="shared" si="732"/>
        <v>Cl</v>
      </c>
    </row>
    <row r="441" spans="1:192">
      <c r="A441" s="402">
        <f t="shared" si="733"/>
        <v>436</v>
      </c>
      <c r="B441" s="399" t="s">
        <v>327</v>
      </c>
      <c r="C441" s="398" t="s">
        <v>127</v>
      </c>
      <c r="F441" s="236">
        <v>3468400</v>
      </c>
      <c r="G441" s="236">
        <v>5638100</v>
      </c>
      <c r="H441" s="410">
        <f t="shared" si="660"/>
        <v>468338.21</v>
      </c>
      <c r="I441" s="410">
        <f t="shared" si="661"/>
        <v>5636284.5500000007</v>
      </c>
      <c r="J441" s="433">
        <v>253</v>
      </c>
      <c r="K441" s="400" t="s">
        <v>1356</v>
      </c>
      <c r="L441" s="19">
        <v>35</v>
      </c>
      <c r="Q441" s="382" t="s">
        <v>2860</v>
      </c>
      <c r="R441" s="381" t="s">
        <v>2894</v>
      </c>
      <c r="S441" s="382" t="s">
        <v>2656</v>
      </c>
      <c r="T441" s="499" t="str">
        <f t="shared" si="662"/>
        <v>-</v>
      </c>
      <c r="U441" s="499" t="str">
        <f t="shared" si="663"/>
        <v>M</v>
      </c>
      <c r="V441" s="499" t="str">
        <f t="shared" si="664"/>
        <v>-</v>
      </c>
      <c r="W441" s="499" t="str">
        <f t="shared" si="658"/>
        <v>-</v>
      </c>
      <c r="X441" s="529" t="str">
        <f t="shared" si="735"/>
        <v>Na</v>
      </c>
      <c r="Y441" s="530" t="str">
        <f t="shared" si="734"/>
        <v>HCO3-Cl</v>
      </c>
      <c r="Z441" s="119"/>
      <c r="AA441" s="49" t="s">
        <v>1859</v>
      </c>
      <c r="AB441" s="100">
        <v>1</v>
      </c>
      <c r="AD441" s="398" t="s">
        <v>1858</v>
      </c>
      <c r="AE441" s="120"/>
      <c r="AF441" s="400">
        <v>10.8</v>
      </c>
      <c r="AN441" s="398">
        <v>8.3000000000000007</v>
      </c>
      <c r="AO441" s="399">
        <v>22.1</v>
      </c>
      <c r="AR441" s="69">
        <v>1097</v>
      </c>
      <c r="AS441" s="507">
        <f t="shared" si="736"/>
        <v>1086.806206</v>
      </c>
      <c r="AT441" s="509">
        <f t="shared" si="737"/>
        <v>-1.0349288486416566</v>
      </c>
      <c r="AU441" s="59">
        <v>283.69413199999997</v>
      </c>
      <c r="AV441" s="59">
        <v>23.818899999999999</v>
      </c>
      <c r="AW441" s="62">
        <v>20.039000000000001</v>
      </c>
      <c r="AX441" s="59">
        <v>263.77032000000003</v>
      </c>
      <c r="AY441" s="59">
        <v>13.448764000000001</v>
      </c>
      <c r="AZ441" s="66">
        <v>482.03509000000003</v>
      </c>
      <c r="CN441" s="143" t="s">
        <v>3116</v>
      </c>
      <c r="DB441" s="241"/>
      <c r="DC441" s="241"/>
      <c r="DD441" s="241"/>
      <c r="DE441" s="241"/>
      <c r="DF441" s="182"/>
      <c r="DG441" s="241"/>
      <c r="DH441" s="241"/>
      <c r="DI441" s="244"/>
      <c r="DJ441" s="244"/>
      <c r="DK441" s="244"/>
      <c r="DL441" s="244"/>
      <c r="DM441" s="244"/>
      <c r="DN441" s="244"/>
      <c r="DO441" s="244"/>
      <c r="DP441" s="244"/>
      <c r="DQ441" s="244"/>
      <c r="DR441" s="244"/>
      <c r="DS441" s="472"/>
      <c r="DT441" s="402">
        <f t="shared" si="665"/>
        <v>1</v>
      </c>
      <c r="DU441" s="100">
        <f t="shared" si="666"/>
        <v>0</v>
      </c>
      <c r="DV441" s="100">
        <f t="shared" si="667"/>
        <v>1</v>
      </c>
      <c r="DW441" s="100">
        <f t="shared" si="668"/>
        <v>0</v>
      </c>
      <c r="DX441" s="100">
        <f t="shared" si="669"/>
        <v>0</v>
      </c>
      <c r="DY441" s="229">
        <f t="shared" si="670"/>
        <v>0</v>
      </c>
      <c r="DZ441" s="100">
        <f t="shared" si="671"/>
        <v>1</v>
      </c>
      <c r="EA441" s="400">
        <f t="shared" si="672"/>
        <v>0</v>
      </c>
      <c r="EB441" s="402">
        <f t="shared" si="673"/>
        <v>0</v>
      </c>
      <c r="EC441" s="19">
        <f t="shared" si="674"/>
        <v>0</v>
      </c>
      <c r="ED441" s="19">
        <f t="shared" si="675"/>
        <v>1</v>
      </c>
      <c r="EE441" s="19">
        <f t="shared" si="676"/>
        <v>0</v>
      </c>
      <c r="EF441" s="402">
        <f t="shared" si="677"/>
        <v>0</v>
      </c>
      <c r="EG441" s="400">
        <f t="shared" si="678"/>
        <v>0</v>
      </c>
      <c r="EH441" s="400">
        <f t="shared" si="679"/>
        <v>0</v>
      </c>
      <c r="EI441" s="402">
        <f t="shared" si="680"/>
        <v>1</v>
      </c>
      <c r="EJ441" s="229">
        <f t="shared" si="681"/>
        <v>1</v>
      </c>
      <c r="EK441" s="398">
        <f t="shared" si="682"/>
        <v>283.69413199999997</v>
      </c>
      <c r="EL441" s="398" t="str">
        <f t="shared" si="683"/>
        <v/>
      </c>
      <c r="EM441" s="398">
        <f t="shared" si="684"/>
        <v>23.818899999999999</v>
      </c>
      <c r="EN441" s="398">
        <f t="shared" si="685"/>
        <v>20.039000000000001</v>
      </c>
      <c r="EO441" s="398" t="str">
        <f t="shared" si="686"/>
        <v/>
      </c>
      <c r="EP441" s="398" t="str">
        <f t="shared" si="687"/>
        <v/>
      </c>
      <c r="EQ441" s="398">
        <f t="shared" si="688"/>
        <v>482.03509000000003</v>
      </c>
      <c r="ER441" s="398" t="str">
        <f t="shared" si="689"/>
        <v/>
      </c>
      <c r="ES441" s="398" t="str">
        <f t="shared" si="690"/>
        <v/>
      </c>
      <c r="ET441" s="398">
        <f t="shared" si="691"/>
        <v>13.448764000000001</v>
      </c>
      <c r="EU441" s="172">
        <f t="shared" si="692"/>
        <v>263.77032000000003</v>
      </c>
      <c r="EV441" s="57">
        <f t="shared" si="693"/>
        <v>12.339999999999998</v>
      </c>
      <c r="EW441" s="57" t="str">
        <f t="shared" si="694"/>
        <v/>
      </c>
      <c r="EX441" s="57">
        <f t="shared" si="695"/>
        <v>1.9600000000000002</v>
      </c>
      <c r="EY441" s="57">
        <f t="shared" si="696"/>
        <v>1</v>
      </c>
      <c r="EZ441" s="57" t="str">
        <f t="shared" si="697"/>
        <v/>
      </c>
      <c r="FA441" s="57" t="str">
        <f t="shared" si="698"/>
        <v/>
      </c>
      <c r="FB441" s="57">
        <f t="shared" si="699"/>
        <v>7.9</v>
      </c>
      <c r="FC441" s="57" t="str">
        <f t="shared" si="700"/>
        <v/>
      </c>
      <c r="FD441" s="57" t="str">
        <f t="shared" si="701"/>
        <v/>
      </c>
      <c r="FE441" s="57">
        <f t="shared" si="702"/>
        <v>0.28000000000000003</v>
      </c>
      <c r="FF441" s="56">
        <f t="shared" si="703"/>
        <v>7.4399999999999995</v>
      </c>
      <c r="FG441" s="59">
        <f t="shared" si="704"/>
        <v>80.653594771241828</v>
      </c>
      <c r="FH441" s="59" t="str">
        <f t="shared" si="705"/>
        <v/>
      </c>
      <c r="FI441" s="59">
        <f t="shared" si="706"/>
        <v>12.810457516339872</v>
      </c>
      <c r="FJ441" s="59">
        <f t="shared" si="707"/>
        <v>6.5359477124183014</v>
      </c>
      <c r="FK441" s="59" t="str">
        <f t="shared" si="708"/>
        <v/>
      </c>
      <c r="FL441" s="59" t="str">
        <f t="shared" si="709"/>
        <v/>
      </c>
      <c r="FM441" s="59">
        <f t="shared" si="710"/>
        <v>50.57618437900129</v>
      </c>
      <c r="FN441" s="59" t="str">
        <f t="shared" si="711"/>
        <v/>
      </c>
      <c r="FO441" s="59" t="str">
        <f t="shared" si="712"/>
        <v/>
      </c>
      <c r="FP441" s="59">
        <f t="shared" si="713"/>
        <v>1.7925736235595391</v>
      </c>
      <c r="FQ441" s="66">
        <f t="shared" si="714"/>
        <v>47.631241997439176</v>
      </c>
      <c r="FR441" s="331">
        <f t="shared" si="659"/>
        <v>-1.0349288486416566</v>
      </c>
      <c r="FS441" s="331">
        <f t="shared" si="715"/>
        <v>1.0349288486416566</v>
      </c>
      <c r="FT441" s="400">
        <f t="shared" si="716"/>
        <v>0</v>
      </c>
      <c r="FU441" s="400">
        <f t="shared" si="717"/>
        <v>1</v>
      </c>
      <c r="FV441" s="400">
        <f t="shared" si="718"/>
        <v>0</v>
      </c>
      <c r="FW441" s="402">
        <f t="shared" si="719"/>
        <v>0</v>
      </c>
      <c r="FX441" s="222">
        <f t="shared" si="720"/>
        <v>80.653594771241828</v>
      </c>
      <c r="FY441" s="222">
        <f t="shared" si="721"/>
        <v>0</v>
      </c>
      <c r="FZ441" s="222">
        <f t="shared" si="722"/>
        <v>0</v>
      </c>
      <c r="GA441" s="221">
        <f t="shared" si="723"/>
        <v>47.631241997439176</v>
      </c>
      <c r="GB441" s="222">
        <f t="shared" si="724"/>
        <v>50.57618437900129</v>
      </c>
      <c r="GC441" s="222">
        <f t="shared" si="725"/>
        <v>0</v>
      </c>
      <c r="GD441" s="222">
        <f t="shared" si="726"/>
        <v>0</v>
      </c>
      <c r="GE441" s="222">
        <f t="shared" si="727"/>
        <v>0</v>
      </c>
      <c r="GF441" s="222">
        <f t="shared" si="728"/>
        <v>0</v>
      </c>
      <c r="GG441" s="398">
        <f t="shared" si="729"/>
        <v>0</v>
      </c>
      <c r="GH441" s="399">
        <f t="shared" si="730"/>
        <v>0</v>
      </c>
      <c r="GI441" s="398" t="str">
        <f t="shared" si="731"/>
        <v>Na</v>
      </c>
      <c r="GJ441" s="398" t="str">
        <f t="shared" si="732"/>
        <v>HCO3-Cl</v>
      </c>
    </row>
    <row r="442" spans="1:192" s="69" customFormat="1">
      <c r="A442" s="402">
        <f t="shared" si="733"/>
        <v>437</v>
      </c>
      <c r="B442" s="382" t="s">
        <v>327</v>
      </c>
      <c r="C442" s="116" t="s">
        <v>127</v>
      </c>
      <c r="D442" s="116"/>
      <c r="E442" s="116"/>
      <c r="F442" s="236">
        <v>3468400</v>
      </c>
      <c r="G442" s="236">
        <v>5638100</v>
      </c>
      <c r="H442" s="410">
        <f t="shared" si="660"/>
        <v>468338.21</v>
      </c>
      <c r="I442" s="410">
        <f t="shared" si="661"/>
        <v>5636284.5500000007</v>
      </c>
      <c r="J442" s="433">
        <v>253</v>
      </c>
      <c r="K442" s="377" t="s">
        <v>1356</v>
      </c>
      <c r="L442" s="407">
        <v>50</v>
      </c>
      <c r="M442" s="378"/>
      <c r="N442" s="408"/>
      <c r="O442" s="407"/>
      <c r="P442" s="407"/>
      <c r="Q442" s="382" t="s">
        <v>2860</v>
      </c>
      <c r="R442" s="381" t="s">
        <v>2894</v>
      </c>
      <c r="S442" s="382" t="s">
        <v>2656</v>
      </c>
      <c r="T442" s="499" t="str">
        <f t="shared" si="662"/>
        <v>-</v>
      </c>
      <c r="U442" s="499" t="str">
        <f t="shared" si="663"/>
        <v>M</v>
      </c>
      <c r="V442" s="499" t="str">
        <f t="shared" si="664"/>
        <v>-</v>
      </c>
      <c r="W442" s="499" t="str">
        <f t="shared" si="658"/>
        <v>-</v>
      </c>
      <c r="X442" s="529" t="str">
        <f t="shared" si="735"/>
        <v>Na</v>
      </c>
      <c r="Y442" s="530" t="str">
        <f t="shared" si="734"/>
        <v>Cl-HCO3</v>
      </c>
      <c r="Z442" s="119" t="s">
        <v>1860</v>
      </c>
      <c r="AA442" s="377" t="s">
        <v>1861</v>
      </c>
      <c r="AB442" s="405">
        <v>2</v>
      </c>
      <c r="AC442" s="117" t="s">
        <v>2988</v>
      </c>
      <c r="AD442" s="380" t="s">
        <v>1862</v>
      </c>
      <c r="AE442" s="120"/>
      <c r="AF442" s="379">
        <v>10.199999999999999</v>
      </c>
      <c r="AG442" s="377"/>
      <c r="AH442" s="377"/>
      <c r="AI442" s="379"/>
      <c r="AJ442" s="377"/>
      <c r="AK442" s="377"/>
      <c r="AL442" s="377"/>
      <c r="AM442" s="379"/>
      <c r="AN442" s="117"/>
      <c r="AO442" s="116"/>
      <c r="AP442" s="378"/>
      <c r="AQ442" s="117"/>
      <c r="AR442" s="384"/>
      <c r="AS442" s="507">
        <f t="shared" si="736"/>
        <v>1162.1399999999999</v>
      </c>
      <c r="AT442" s="509">
        <f t="shared" si="737"/>
        <v>-1.8429453228256016</v>
      </c>
      <c r="AU442" s="117">
        <v>318</v>
      </c>
      <c r="AV442" s="117">
        <v>10.62</v>
      </c>
      <c r="AW442" s="116">
        <v>15.72</v>
      </c>
      <c r="AX442" s="117">
        <v>283.66000000000003</v>
      </c>
      <c r="AY442" s="117">
        <v>23.95</v>
      </c>
      <c r="AZ442" s="118">
        <v>475.8</v>
      </c>
      <c r="BA442" s="117"/>
      <c r="BB442" s="117">
        <v>5</v>
      </c>
      <c r="BC442" s="117"/>
      <c r="BD442" s="117"/>
      <c r="BE442" s="117">
        <v>1.3</v>
      </c>
      <c r="BF442" s="117">
        <v>0.53</v>
      </c>
      <c r="BG442" s="117"/>
      <c r="BH442" s="117"/>
      <c r="BI442" s="117"/>
      <c r="BJ442" s="117"/>
      <c r="BK442" s="117"/>
      <c r="BL442" s="116"/>
      <c r="BM442" s="381">
        <v>27.56</v>
      </c>
      <c r="BN442" s="118"/>
      <c r="BO442" s="114"/>
      <c r="BP442" s="114"/>
      <c r="BQ442" s="114"/>
      <c r="BR442" s="114"/>
      <c r="BS442" s="114"/>
      <c r="BT442" s="114"/>
      <c r="BU442" s="114"/>
      <c r="BV442" s="114"/>
      <c r="BW442" s="114"/>
      <c r="BX442" s="114"/>
      <c r="BY442" s="114"/>
      <c r="BZ442" s="114"/>
      <c r="CA442" s="114"/>
      <c r="CB442" s="114"/>
      <c r="CC442" s="114"/>
      <c r="CD442" s="114"/>
      <c r="CE442" s="114"/>
      <c r="CF442" s="247"/>
      <c r="CG442" s="114"/>
      <c r="CH442" s="114"/>
      <c r="CI442" s="114"/>
      <c r="CJ442" s="114"/>
      <c r="CK442" s="114"/>
      <c r="CL442" s="137"/>
      <c r="CM442" s="114"/>
      <c r="CN442" s="114">
        <v>12.9</v>
      </c>
      <c r="CO442" s="247"/>
      <c r="CP442" s="117"/>
      <c r="CQ442" s="118"/>
      <c r="CR442" s="117"/>
      <c r="CS442" s="117"/>
      <c r="CT442" s="117"/>
      <c r="CU442" s="117"/>
      <c r="CV442" s="117"/>
      <c r="CW442" s="117"/>
      <c r="CX442" s="117"/>
      <c r="CY442" s="117"/>
      <c r="CZ442" s="117"/>
      <c r="DA442" s="118"/>
      <c r="DB442" s="111"/>
      <c r="DC442" s="111"/>
      <c r="DD442" s="121"/>
      <c r="DE442" s="111"/>
      <c r="DF442" s="420"/>
      <c r="DG442" s="111"/>
      <c r="DH442" s="111"/>
      <c r="DI442" s="111"/>
      <c r="DJ442" s="111"/>
      <c r="DK442" s="244"/>
      <c r="DL442" s="244"/>
      <c r="DM442" s="244"/>
      <c r="DN442" s="111"/>
      <c r="DO442" s="121"/>
      <c r="DP442" s="244"/>
      <c r="DQ442" s="241"/>
      <c r="DR442" s="244"/>
      <c r="DS442" s="472"/>
      <c r="DT442" s="402">
        <f t="shared" si="665"/>
        <v>0</v>
      </c>
      <c r="DU442" s="100">
        <f t="shared" si="666"/>
        <v>0</v>
      </c>
      <c r="DV442" s="100">
        <f t="shared" si="667"/>
        <v>1</v>
      </c>
      <c r="DW442" s="100">
        <f t="shared" si="668"/>
        <v>0</v>
      </c>
      <c r="DX442" s="100">
        <f t="shared" si="669"/>
        <v>0</v>
      </c>
      <c r="DY442" s="229">
        <f t="shared" si="670"/>
        <v>0</v>
      </c>
      <c r="DZ442" s="100">
        <f t="shared" si="671"/>
        <v>1</v>
      </c>
      <c r="EA442" s="400">
        <f t="shared" si="672"/>
        <v>0</v>
      </c>
      <c r="EB442" s="402">
        <f t="shared" si="673"/>
        <v>0</v>
      </c>
      <c r="EC442" s="19">
        <f t="shared" si="674"/>
        <v>0</v>
      </c>
      <c r="ED442" s="19">
        <f t="shared" si="675"/>
        <v>1</v>
      </c>
      <c r="EE442" s="19">
        <f t="shared" si="676"/>
        <v>0</v>
      </c>
      <c r="EF442" s="402">
        <f t="shared" si="677"/>
        <v>0</v>
      </c>
      <c r="EG442" s="400">
        <f t="shared" si="678"/>
        <v>1</v>
      </c>
      <c r="EH442" s="400">
        <f t="shared" si="679"/>
        <v>0</v>
      </c>
      <c r="EI442" s="402">
        <f t="shared" si="680"/>
        <v>0</v>
      </c>
      <c r="EJ442" s="229">
        <f t="shared" si="681"/>
        <v>1</v>
      </c>
      <c r="EK442" s="398">
        <f t="shared" si="682"/>
        <v>318</v>
      </c>
      <c r="EL442" s="398">
        <f t="shared" si="683"/>
        <v>5</v>
      </c>
      <c r="EM442" s="398">
        <f t="shared" si="684"/>
        <v>10.62</v>
      </c>
      <c r="EN442" s="398">
        <f t="shared" si="685"/>
        <v>15.72</v>
      </c>
      <c r="EO442" s="398">
        <f t="shared" si="686"/>
        <v>0.53</v>
      </c>
      <c r="EP442" s="398">
        <f t="shared" si="687"/>
        <v>1.3</v>
      </c>
      <c r="EQ442" s="398">
        <f t="shared" si="688"/>
        <v>475.8</v>
      </c>
      <c r="ER442" s="398" t="str">
        <f t="shared" si="689"/>
        <v/>
      </c>
      <c r="ES442" s="398" t="str">
        <f t="shared" si="690"/>
        <v/>
      </c>
      <c r="ET442" s="398">
        <f t="shared" si="691"/>
        <v>23.95</v>
      </c>
      <c r="EU442" s="172">
        <f t="shared" si="692"/>
        <v>283.66000000000003</v>
      </c>
      <c r="EV442" s="57">
        <f t="shared" si="693"/>
        <v>13.832221245943852</v>
      </c>
      <c r="EW442" s="57">
        <f t="shared" si="694"/>
        <v>0.12787723785166241</v>
      </c>
      <c r="EX442" s="57">
        <f t="shared" si="695"/>
        <v>0.87389426044023866</v>
      </c>
      <c r="EY442" s="57">
        <f t="shared" si="696"/>
        <v>0.78447028294825083</v>
      </c>
      <c r="EZ442" s="57">
        <f t="shared" si="697"/>
        <v>1.9327194821770442E-2</v>
      </c>
      <c r="FA442" s="57">
        <f t="shared" si="698"/>
        <v>6.9836153639538018E-2</v>
      </c>
      <c r="FB442" s="57">
        <f t="shared" si="699"/>
        <v>7.7978140554041415</v>
      </c>
      <c r="FC442" s="57" t="str">
        <f t="shared" si="700"/>
        <v/>
      </c>
      <c r="FD442" s="57" t="str">
        <f t="shared" si="701"/>
        <v/>
      </c>
      <c r="FE442" s="57">
        <f t="shared" si="702"/>
        <v>0.49863318294528775</v>
      </c>
      <c r="FF442" s="56">
        <f t="shared" si="703"/>
        <v>8.0010154288776683</v>
      </c>
      <c r="FG442" s="59">
        <f t="shared" si="704"/>
        <v>88.060544064065098</v>
      </c>
      <c r="FH442" s="59">
        <f t="shared" si="705"/>
        <v>0.81410924090947434</v>
      </c>
      <c r="FI442" s="59">
        <f t="shared" si="706"/>
        <v>5.5635029732768055</v>
      </c>
      <c r="FJ442" s="59">
        <f t="shared" si="707"/>
        <v>4.9942000413542607</v>
      </c>
      <c r="FK442" s="59">
        <f t="shared" si="708"/>
        <v>0.12304338261914145</v>
      </c>
      <c r="FL442" s="59">
        <f t="shared" si="709"/>
        <v>0.44460029777521981</v>
      </c>
      <c r="FM442" s="59">
        <f t="shared" si="710"/>
        <v>47.846798085231548</v>
      </c>
      <c r="FN442" s="59" t="str">
        <f t="shared" si="711"/>
        <v/>
      </c>
      <c r="FO442" s="59" t="str">
        <f t="shared" si="712"/>
        <v/>
      </c>
      <c r="FP442" s="59">
        <f t="shared" si="713"/>
        <v>3.0595755494381307</v>
      </c>
      <c r="FQ442" s="66">
        <f t="shared" si="714"/>
        <v>49.093626365330316</v>
      </c>
      <c r="FR442" s="331">
        <f t="shared" si="659"/>
        <v>-1.8429453228256016</v>
      </c>
      <c r="FS442" s="331">
        <f t="shared" si="715"/>
        <v>1.8429453228256016</v>
      </c>
      <c r="FT442" s="400">
        <f t="shared" si="716"/>
        <v>0</v>
      </c>
      <c r="FU442" s="400">
        <f t="shared" si="717"/>
        <v>1</v>
      </c>
      <c r="FV442" s="400">
        <f t="shared" si="718"/>
        <v>0</v>
      </c>
      <c r="FW442" s="402">
        <f t="shared" si="719"/>
        <v>0</v>
      </c>
      <c r="FX442" s="222">
        <f t="shared" si="720"/>
        <v>88.060544064065098</v>
      </c>
      <c r="FY442" s="222">
        <f t="shared" si="721"/>
        <v>0</v>
      </c>
      <c r="FZ442" s="222">
        <f t="shared" si="722"/>
        <v>0</v>
      </c>
      <c r="GA442" s="221">
        <f t="shared" si="723"/>
        <v>49.093626365330316</v>
      </c>
      <c r="GB442" s="222">
        <f t="shared" si="724"/>
        <v>47.846798085231548</v>
      </c>
      <c r="GC442" s="222">
        <f t="shared" si="725"/>
        <v>0</v>
      </c>
      <c r="GD442" s="222">
        <f t="shared" si="726"/>
        <v>0</v>
      </c>
      <c r="GE442" s="222">
        <f t="shared" si="727"/>
        <v>0</v>
      </c>
      <c r="GF442" s="222">
        <f t="shared" si="728"/>
        <v>0</v>
      </c>
      <c r="GG442" s="398">
        <f t="shared" si="729"/>
        <v>0</v>
      </c>
      <c r="GH442" s="399">
        <f t="shared" si="730"/>
        <v>0</v>
      </c>
      <c r="GI442" s="398" t="str">
        <f t="shared" si="731"/>
        <v>Na</v>
      </c>
      <c r="GJ442" s="398" t="str">
        <f t="shared" si="732"/>
        <v>Cl-HCO3</v>
      </c>
    </row>
    <row r="443" spans="1:192" ht="14.25">
      <c r="A443" s="402">
        <f t="shared" si="733"/>
        <v>438</v>
      </c>
      <c r="B443" s="64" t="s">
        <v>327</v>
      </c>
      <c r="C443" s="398" t="s">
        <v>127</v>
      </c>
      <c r="F443" s="236">
        <v>3468400</v>
      </c>
      <c r="G443" s="236">
        <v>5638100</v>
      </c>
      <c r="H443" s="410">
        <f t="shared" si="660"/>
        <v>468338.21</v>
      </c>
      <c r="I443" s="410">
        <f t="shared" si="661"/>
        <v>5636284.5500000007</v>
      </c>
      <c r="J443" s="542">
        <v>253</v>
      </c>
      <c r="K443" s="400" t="s">
        <v>1356</v>
      </c>
      <c r="L443" s="19">
        <v>35</v>
      </c>
      <c r="Q443" s="382" t="s">
        <v>2860</v>
      </c>
      <c r="R443" s="381" t="s">
        <v>2894</v>
      </c>
      <c r="S443" s="382" t="s">
        <v>2656</v>
      </c>
      <c r="T443" s="499" t="str">
        <f t="shared" si="662"/>
        <v>-</v>
      </c>
      <c r="U443" s="499" t="str">
        <f t="shared" si="663"/>
        <v>M</v>
      </c>
      <c r="V443" s="499" t="str">
        <f t="shared" si="664"/>
        <v>-</v>
      </c>
      <c r="W443" s="499" t="str">
        <f t="shared" si="658"/>
        <v>-</v>
      </c>
      <c r="X443" s="529" t="str">
        <f t="shared" si="735"/>
        <v>Na</v>
      </c>
      <c r="Y443" s="530" t="str">
        <f t="shared" si="734"/>
        <v>Cl-HCO3</v>
      </c>
      <c r="Z443" s="119" t="s">
        <v>1863</v>
      </c>
      <c r="AA443" s="51">
        <v>26837</v>
      </c>
      <c r="AB443" s="100">
        <v>3</v>
      </c>
      <c r="AD443" s="398" t="s">
        <v>1864</v>
      </c>
      <c r="AE443" s="61" t="s">
        <v>1409</v>
      </c>
      <c r="AF443" s="391">
        <v>12</v>
      </c>
      <c r="AI443" s="554"/>
      <c r="AR443" s="69">
        <v>1166</v>
      </c>
      <c r="AS443" s="507">
        <f t="shared" si="736"/>
        <v>1165.5999999999999</v>
      </c>
      <c r="AT443" s="511">
        <f t="shared" si="737"/>
        <v>-6.6960422511909715E-2</v>
      </c>
      <c r="AU443" s="403">
        <v>345.4</v>
      </c>
      <c r="AV443" s="398">
        <v>12.1</v>
      </c>
      <c r="AW443" s="399">
        <v>17</v>
      </c>
      <c r="AX443" s="398">
        <v>324</v>
      </c>
      <c r="AY443" s="398">
        <v>21.8</v>
      </c>
      <c r="AZ443" s="172">
        <v>445.3</v>
      </c>
      <c r="BO443" s="138"/>
      <c r="BP443" s="555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49"/>
      <c r="CG443" s="138"/>
      <c r="CH443" s="138"/>
      <c r="CI443" s="138"/>
      <c r="CJ443" s="138"/>
      <c r="CK443" s="138"/>
      <c r="CL443" s="139"/>
      <c r="CM443" s="138"/>
      <c r="CN443" s="138">
        <v>28</v>
      </c>
      <c r="CO443" s="149"/>
      <c r="DB443" s="241"/>
      <c r="DC443" s="241"/>
      <c r="DD443" s="241"/>
      <c r="DE443" s="241"/>
      <c r="DF443" s="182"/>
      <c r="DG443" s="241"/>
      <c r="DH443" s="241"/>
      <c r="DI443" s="244"/>
      <c r="DJ443" s="244"/>
      <c r="DK443" s="244"/>
      <c r="DL443" s="244"/>
      <c r="DM443" s="244"/>
      <c r="DN443" s="244"/>
      <c r="DO443" s="244"/>
      <c r="DP443" s="244"/>
      <c r="DQ443" s="244"/>
      <c r="DR443" s="244"/>
      <c r="DS443" s="472"/>
      <c r="DT443" s="402">
        <f t="shared" si="665"/>
        <v>0</v>
      </c>
      <c r="DU443" s="100">
        <f t="shared" si="666"/>
        <v>0</v>
      </c>
      <c r="DV443" s="100">
        <f t="shared" si="667"/>
        <v>1</v>
      </c>
      <c r="DW443" s="100">
        <f t="shared" si="668"/>
        <v>0</v>
      </c>
      <c r="DX443" s="100">
        <f t="shared" si="669"/>
        <v>0</v>
      </c>
      <c r="DY443" s="229">
        <f t="shared" si="670"/>
        <v>0</v>
      </c>
      <c r="DZ443" s="100">
        <f t="shared" si="671"/>
        <v>1</v>
      </c>
      <c r="EA443" s="400">
        <f t="shared" si="672"/>
        <v>0</v>
      </c>
      <c r="EB443" s="402">
        <f t="shared" si="673"/>
        <v>0</v>
      </c>
      <c r="EC443" s="19">
        <f t="shared" si="674"/>
        <v>0</v>
      </c>
      <c r="ED443" s="19">
        <f t="shared" si="675"/>
        <v>1</v>
      </c>
      <c r="EE443" s="19">
        <f t="shared" si="676"/>
        <v>0</v>
      </c>
      <c r="EF443" s="402">
        <f t="shared" si="677"/>
        <v>0</v>
      </c>
      <c r="EG443" s="400">
        <f t="shared" si="678"/>
        <v>1</v>
      </c>
      <c r="EH443" s="400">
        <f t="shared" si="679"/>
        <v>0</v>
      </c>
      <c r="EI443" s="402">
        <f t="shared" si="680"/>
        <v>0</v>
      </c>
      <c r="EJ443" s="229">
        <f t="shared" si="681"/>
        <v>1</v>
      </c>
      <c r="EK443" s="398">
        <f t="shared" si="682"/>
        <v>345.4</v>
      </c>
      <c r="EL443" s="398" t="str">
        <f t="shared" si="683"/>
        <v/>
      </c>
      <c r="EM443" s="398">
        <f t="shared" si="684"/>
        <v>12.1</v>
      </c>
      <c r="EN443" s="398">
        <f t="shared" si="685"/>
        <v>17</v>
      </c>
      <c r="EO443" s="398" t="str">
        <f t="shared" si="686"/>
        <v/>
      </c>
      <c r="EP443" s="398" t="str">
        <f t="shared" si="687"/>
        <v/>
      </c>
      <c r="EQ443" s="398">
        <f t="shared" si="688"/>
        <v>445.3</v>
      </c>
      <c r="ER443" s="398" t="str">
        <f t="shared" si="689"/>
        <v/>
      </c>
      <c r="ES443" s="398" t="str">
        <f t="shared" si="690"/>
        <v/>
      </c>
      <c r="ET443" s="398">
        <f t="shared" si="691"/>
        <v>21.8</v>
      </c>
      <c r="EU443" s="172">
        <f t="shared" si="692"/>
        <v>324</v>
      </c>
      <c r="EV443" s="57">
        <f t="shared" si="693"/>
        <v>15.024054145751593</v>
      </c>
      <c r="EW443" s="57" t="str">
        <f t="shared" si="694"/>
        <v/>
      </c>
      <c r="EX443" s="57">
        <f t="shared" si="695"/>
        <v>0.99567990125488592</v>
      </c>
      <c r="EY443" s="57">
        <f t="shared" si="696"/>
        <v>0.84834572583462242</v>
      </c>
      <c r="EZ443" s="57" t="str">
        <f t="shared" si="697"/>
        <v/>
      </c>
      <c r="FA443" s="57" t="str">
        <f t="shared" si="698"/>
        <v/>
      </c>
      <c r="FB443" s="57">
        <f t="shared" si="699"/>
        <v>7.2979541800577215</v>
      </c>
      <c r="FC443" s="57" t="str">
        <f t="shared" si="700"/>
        <v/>
      </c>
      <c r="FD443" s="57" t="str">
        <f t="shared" si="701"/>
        <v/>
      </c>
      <c r="FE443" s="57">
        <f t="shared" si="702"/>
        <v>0.45387070514435379</v>
      </c>
      <c r="FF443" s="56">
        <f t="shared" si="703"/>
        <v>9.138859899021238</v>
      </c>
      <c r="FG443" s="59">
        <f t="shared" si="704"/>
        <v>89.067957634048355</v>
      </c>
      <c r="FH443" s="59" t="str">
        <f t="shared" si="705"/>
        <v/>
      </c>
      <c r="FI443" s="59">
        <f t="shared" si="706"/>
        <v>5.9027459833217453</v>
      </c>
      <c r="FJ443" s="59">
        <f t="shared" si="707"/>
        <v>5.0292963826298944</v>
      </c>
      <c r="FK443" s="59" t="str">
        <f t="shared" si="708"/>
        <v/>
      </c>
      <c r="FL443" s="59" t="str">
        <f t="shared" si="709"/>
        <v/>
      </c>
      <c r="FM443" s="59">
        <f t="shared" si="710"/>
        <v>43.206976349912999</v>
      </c>
      <c r="FN443" s="59" t="str">
        <f t="shared" si="711"/>
        <v/>
      </c>
      <c r="FO443" s="59" t="str">
        <f t="shared" si="712"/>
        <v/>
      </c>
      <c r="FP443" s="59">
        <f t="shared" si="713"/>
        <v>2.6871065971717747</v>
      </c>
      <c r="FQ443" s="66">
        <f t="shared" si="714"/>
        <v>54.105917052915217</v>
      </c>
      <c r="FR443" s="331">
        <f t="shared" si="659"/>
        <v>-6.6960422511909715E-2</v>
      </c>
      <c r="FS443" s="331">
        <f t="shared" si="715"/>
        <v>6.6960422511909715E-2</v>
      </c>
      <c r="FT443" s="400">
        <f t="shared" si="716"/>
        <v>0</v>
      </c>
      <c r="FU443" s="400">
        <f t="shared" si="717"/>
        <v>1</v>
      </c>
      <c r="FV443" s="400">
        <f t="shared" si="718"/>
        <v>0</v>
      </c>
      <c r="FW443" s="402">
        <f t="shared" si="719"/>
        <v>0</v>
      </c>
      <c r="FX443" s="222">
        <f t="shared" si="720"/>
        <v>89.067957634048355</v>
      </c>
      <c r="FY443" s="222">
        <f t="shared" si="721"/>
        <v>0</v>
      </c>
      <c r="FZ443" s="222">
        <f t="shared" si="722"/>
        <v>0</v>
      </c>
      <c r="GA443" s="221">
        <f t="shared" si="723"/>
        <v>54.105917052915217</v>
      </c>
      <c r="GB443" s="222">
        <f t="shared" si="724"/>
        <v>43.206976349912999</v>
      </c>
      <c r="GC443" s="222">
        <f t="shared" si="725"/>
        <v>0</v>
      </c>
      <c r="GD443" s="222">
        <f t="shared" si="726"/>
        <v>0</v>
      </c>
      <c r="GE443" s="222">
        <f t="shared" si="727"/>
        <v>0</v>
      </c>
      <c r="GF443" s="222">
        <f t="shared" si="728"/>
        <v>0</v>
      </c>
      <c r="GG443" s="398">
        <f t="shared" si="729"/>
        <v>0</v>
      </c>
      <c r="GH443" s="399">
        <f t="shared" si="730"/>
        <v>0</v>
      </c>
      <c r="GI443" s="398" t="str">
        <f t="shared" si="731"/>
        <v>Na</v>
      </c>
      <c r="GJ443" s="398" t="str">
        <f t="shared" si="732"/>
        <v>Cl-HCO3</v>
      </c>
    </row>
    <row r="444" spans="1:192" ht="14.25">
      <c r="A444" s="402">
        <f t="shared" si="733"/>
        <v>439</v>
      </c>
      <c r="B444" s="55" t="s">
        <v>99</v>
      </c>
      <c r="C444" s="398" t="s">
        <v>160</v>
      </c>
      <c r="F444" s="548">
        <v>3538770</v>
      </c>
      <c r="G444" s="548">
        <v>5722360</v>
      </c>
      <c r="H444" s="409">
        <f t="shared" si="660"/>
        <v>538680.06199999992</v>
      </c>
      <c r="I444" s="405">
        <f t="shared" si="661"/>
        <v>5720510.8459999999</v>
      </c>
      <c r="J444" s="400">
        <v>109</v>
      </c>
      <c r="K444" s="391" t="s">
        <v>1354</v>
      </c>
      <c r="L444" s="438">
        <v>5</v>
      </c>
      <c r="Q444" s="383" t="s">
        <v>1361</v>
      </c>
      <c r="R444" s="64" t="s">
        <v>2907</v>
      </c>
      <c r="S444" s="64" t="s">
        <v>1346</v>
      </c>
      <c r="T444" s="499" t="str">
        <f t="shared" si="662"/>
        <v>-</v>
      </c>
      <c r="U444" s="499" t="str">
        <f t="shared" si="663"/>
        <v>-</v>
      </c>
      <c r="V444" s="499" t="str">
        <f t="shared" si="664"/>
        <v>B</v>
      </c>
      <c r="W444" s="499" t="str">
        <f t="shared" si="658"/>
        <v>-</v>
      </c>
      <c r="X444" s="529" t="str">
        <f t="shared" si="735"/>
        <v>Na</v>
      </c>
      <c r="Y444" s="530" t="str">
        <f t="shared" si="734"/>
        <v>Cl</v>
      </c>
      <c r="Z444" s="60"/>
      <c r="AA444" s="400" t="s">
        <v>1865</v>
      </c>
      <c r="AB444" s="100">
        <v>1</v>
      </c>
      <c r="AC444" s="65" t="s">
        <v>641</v>
      </c>
      <c r="AD444" s="2" t="s">
        <v>1866</v>
      </c>
      <c r="AE444" s="61" t="s">
        <v>2737</v>
      </c>
      <c r="AF444" s="153" t="s">
        <v>3116</v>
      </c>
      <c r="AI444" s="552"/>
      <c r="AR444" s="69">
        <v>29357</v>
      </c>
      <c r="AS444" s="507">
        <f t="shared" si="736"/>
        <v>29345</v>
      </c>
      <c r="AT444" s="509">
        <f t="shared" si="737"/>
        <v>1.2062986492864891</v>
      </c>
      <c r="AU444" s="398">
        <v>9882</v>
      </c>
      <c r="AV444" s="398">
        <v>97</v>
      </c>
      <c r="AW444" s="399">
        <v>864</v>
      </c>
      <c r="AX444" s="398">
        <v>14277</v>
      </c>
      <c r="AY444" s="398">
        <v>1802</v>
      </c>
      <c r="AZ444" s="172">
        <v>2232</v>
      </c>
      <c r="BB444" s="398">
        <v>98</v>
      </c>
      <c r="BE444" s="398">
        <v>93</v>
      </c>
      <c r="BO444" s="138"/>
      <c r="BP444" s="553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49"/>
      <c r="CG444" s="138"/>
      <c r="CH444" s="138"/>
      <c r="CI444" s="138"/>
      <c r="CJ444" s="138"/>
      <c r="CK444" s="138"/>
      <c r="CL444" s="139"/>
      <c r="CM444" s="138"/>
      <c r="CN444" s="138">
        <v>860</v>
      </c>
      <c r="CO444" s="149"/>
      <c r="DB444" s="241"/>
      <c r="DC444" s="241"/>
      <c r="DD444" s="241"/>
      <c r="DE444" s="241"/>
      <c r="DF444" s="182"/>
      <c r="DG444" s="241"/>
      <c r="DH444" s="241"/>
      <c r="DI444" s="244"/>
      <c r="DJ444" s="244"/>
      <c r="DK444" s="244"/>
      <c r="DL444" s="244"/>
      <c r="DM444" s="244"/>
      <c r="DN444" s="244"/>
      <c r="DO444" s="244"/>
      <c r="DP444" s="244"/>
      <c r="DQ444" s="244"/>
      <c r="DR444" s="244"/>
      <c r="DS444" s="472"/>
      <c r="DT444" s="402">
        <f t="shared" si="665"/>
        <v>1</v>
      </c>
      <c r="DU444" s="100">
        <f t="shared" si="666"/>
        <v>1</v>
      </c>
      <c r="DV444" s="100">
        <f t="shared" si="667"/>
        <v>0</v>
      </c>
      <c r="DW444" s="100">
        <f t="shared" si="668"/>
        <v>0</v>
      </c>
      <c r="DX444" s="100">
        <f t="shared" si="669"/>
        <v>0</v>
      </c>
      <c r="DY444" s="229">
        <f t="shared" si="670"/>
        <v>0</v>
      </c>
      <c r="DZ444" s="100">
        <f t="shared" si="671"/>
        <v>0</v>
      </c>
      <c r="EA444" s="400">
        <f t="shared" si="672"/>
        <v>0</v>
      </c>
      <c r="EB444" s="402">
        <f t="shared" si="673"/>
        <v>1</v>
      </c>
      <c r="EC444" s="19">
        <f t="shared" si="674"/>
        <v>0</v>
      </c>
      <c r="ED444" s="19">
        <f t="shared" si="675"/>
        <v>0</v>
      </c>
      <c r="EE444" s="19">
        <f t="shared" si="676"/>
        <v>1</v>
      </c>
      <c r="EF444" s="402">
        <f t="shared" si="677"/>
        <v>0</v>
      </c>
      <c r="EG444" s="400">
        <f t="shared" si="678"/>
        <v>1</v>
      </c>
      <c r="EH444" s="400">
        <f t="shared" si="679"/>
        <v>0</v>
      </c>
      <c r="EI444" s="402">
        <f t="shared" si="680"/>
        <v>0</v>
      </c>
      <c r="EJ444" s="229">
        <f t="shared" si="681"/>
        <v>1</v>
      </c>
      <c r="EK444" s="398">
        <f t="shared" si="682"/>
        <v>9882</v>
      </c>
      <c r="EL444" s="398">
        <f t="shared" si="683"/>
        <v>98</v>
      </c>
      <c r="EM444" s="398">
        <f t="shared" si="684"/>
        <v>97</v>
      </c>
      <c r="EN444" s="398">
        <f t="shared" si="685"/>
        <v>864</v>
      </c>
      <c r="EO444" s="398" t="str">
        <f t="shared" si="686"/>
        <v/>
      </c>
      <c r="EP444" s="398">
        <f t="shared" si="687"/>
        <v>93</v>
      </c>
      <c r="EQ444" s="398">
        <f t="shared" si="688"/>
        <v>2232</v>
      </c>
      <c r="ER444" s="398" t="str">
        <f t="shared" si="689"/>
        <v/>
      </c>
      <c r="ES444" s="398" t="str">
        <f t="shared" si="690"/>
        <v/>
      </c>
      <c r="ET444" s="398">
        <f t="shared" si="691"/>
        <v>1802</v>
      </c>
      <c r="EU444" s="172">
        <f t="shared" si="692"/>
        <v>14277</v>
      </c>
      <c r="EV444" s="57">
        <f t="shared" si="693"/>
        <v>429.84279985036841</v>
      </c>
      <c r="EW444" s="57">
        <f t="shared" si="694"/>
        <v>2.5063938618925832</v>
      </c>
      <c r="EX444" s="57">
        <f t="shared" si="695"/>
        <v>7.9818967290680938</v>
      </c>
      <c r="EY444" s="57">
        <f t="shared" si="696"/>
        <v>43.115923948300811</v>
      </c>
      <c r="EZ444" s="57" t="str">
        <f t="shared" si="697"/>
        <v/>
      </c>
      <c r="FA444" s="57">
        <f t="shared" si="698"/>
        <v>4.9959709911361809</v>
      </c>
      <c r="FB444" s="57">
        <f t="shared" si="699"/>
        <v>36.579909566334685</v>
      </c>
      <c r="FC444" s="57" t="str">
        <f t="shared" si="700"/>
        <v/>
      </c>
      <c r="FD444" s="57" t="str">
        <f t="shared" si="701"/>
        <v/>
      </c>
      <c r="FE444" s="57">
        <f t="shared" si="702"/>
        <v>37.517202324317687</v>
      </c>
      <c r="FF444" s="56">
        <f t="shared" si="703"/>
        <v>402.70216906890806</v>
      </c>
      <c r="FG444" s="59">
        <f t="shared" si="704"/>
        <v>88.002655932357015</v>
      </c>
      <c r="FH444" s="59">
        <f t="shared" si="705"/>
        <v>0.51313949363787503</v>
      </c>
      <c r="FI444" s="59">
        <f t="shared" si="706"/>
        <v>1.6341511635888886</v>
      </c>
      <c r="FJ444" s="59">
        <f t="shared" si="707"/>
        <v>8.827217349572491</v>
      </c>
      <c r="FK444" s="59" t="str">
        <f t="shared" si="708"/>
        <v/>
      </c>
      <c r="FL444" s="59">
        <f t="shared" si="709"/>
        <v>1.0228360608437375</v>
      </c>
      <c r="FM444" s="59">
        <f t="shared" si="710"/>
        <v>7.6719724687330642</v>
      </c>
      <c r="FN444" s="59" t="str">
        <f t="shared" si="711"/>
        <v/>
      </c>
      <c r="FO444" s="59" t="str">
        <f t="shared" si="712"/>
        <v/>
      </c>
      <c r="FP444" s="59">
        <f t="shared" si="713"/>
        <v>7.8685526221461934</v>
      </c>
      <c r="FQ444" s="66">
        <f t="shared" si="714"/>
        <v>84.459474909120743</v>
      </c>
      <c r="FR444" s="331">
        <f t="shared" si="659"/>
        <v>1.2062986492864891</v>
      </c>
      <c r="FS444" s="331">
        <f t="shared" si="715"/>
        <v>1.2062986492864891</v>
      </c>
      <c r="FT444" s="400">
        <f t="shared" si="716"/>
        <v>0</v>
      </c>
      <c r="FU444" s="400">
        <f t="shared" si="717"/>
        <v>1</v>
      </c>
      <c r="FV444" s="400">
        <f t="shared" si="718"/>
        <v>0</v>
      </c>
      <c r="FW444" s="402">
        <f t="shared" si="719"/>
        <v>0</v>
      </c>
      <c r="FX444" s="222">
        <f t="shared" si="720"/>
        <v>88.002655932357015</v>
      </c>
      <c r="FY444" s="222">
        <f t="shared" si="721"/>
        <v>0</v>
      </c>
      <c r="FZ444" s="222">
        <f t="shared" si="722"/>
        <v>0</v>
      </c>
      <c r="GA444" s="221">
        <f t="shared" si="723"/>
        <v>84.459474909120743</v>
      </c>
      <c r="GB444" s="222">
        <f t="shared" si="724"/>
        <v>0</v>
      </c>
      <c r="GC444" s="222">
        <f t="shared" si="725"/>
        <v>0</v>
      </c>
      <c r="GD444" s="222">
        <f t="shared" si="726"/>
        <v>0</v>
      </c>
      <c r="GE444" s="222">
        <f t="shared" si="727"/>
        <v>0</v>
      </c>
      <c r="GF444" s="222">
        <f t="shared" si="728"/>
        <v>0</v>
      </c>
      <c r="GG444" s="398">
        <f t="shared" si="729"/>
        <v>0</v>
      </c>
      <c r="GH444" s="399">
        <f t="shared" si="730"/>
        <v>0</v>
      </c>
      <c r="GI444" s="398" t="str">
        <f t="shared" si="731"/>
        <v>Na</v>
      </c>
      <c r="GJ444" s="398" t="str">
        <f t="shared" si="732"/>
        <v>Cl</v>
      </c>
    </row>
    <row r="445" spans="1:192" s="69" customFormat="1" ht="14.25">
      <c r="A445" s="402">
        <f t="shared" si="733"/>
        <v>440</v>
      </c>
      <c r="B445" s="55" t="s">
        <v>99</v>
      </c>
      <c r="C445" s="2" t="s">
        <v>1867</v>
      </c>
      <c r="D445" s="2"/>
      <c r="E445" s="2"/>
      <c r="F445" s="548">
        <v>3538790</v>
      </c>
      <c r="G445" s="548">
        <v>5722110</v>
      </c>
      <c r="H445" s="409">
        <f t="shared" si="660"/>
        <v>538700.054</v>
      </c>
      <c r="I445" s="405">
        <f t="shared" si="661"/>
        <v>5720260.9460000005</v>
      </c>
      <c r="J445" s="400">
        <v>105</v>
      </c>
      <c r="K445" s="400" t="s">
        <v>1356</v>
      </c>
      <c r="L445" s="19">
        <v>60</v>
      </c>
      <c r="M445" s="19"/>
      <c r="N445" s="408"/>
      <c r="O445" s="19"/>
      <c r="P445" s="19"/>
      <c r="Q445" s="383" t="s">
        <v>1361</v>
      </c>
      <c r="R445" s="64" t="s">
        <v>2907</v>
      </c>
      <c r="S445" s="64" t="s">
        <v>1346</v>
      </c>
      <c r="T445" s="499" t="str">
        <f t="shared" si="662"/>
        <v>-</v>
      </c>
      <c r="U445" s="499" t="str">
        <f t="shared" si="663"/>
        <v>M</v>
      </c>
      <c r="V445" s="499" t="str">
        <f t="shared" si="664"/>
        <v>-</v>
      </c>
      <c r="W445" s="499" t="str">
        <f t="shared" si="658"/>
        <v>-</v>
      </c>
      <c r="X445" s="529" t="str">
        <f t="shared" si="735"/>
        <v>Na</v>
      </c>
      <c r="Y445" s="530" t="str">
        <f t="shared" si="734"/>
        <v>Cl</v>
      </c>
      <c r="Z445" s="60"/>
      <c r="AA445" s="391" t="s">
        <v>1868</v>
      </c>
      <c r="AB445" s="100">
        <v>1</v>
      </c>
      <c r="AC445" s="398"/>
      <c r="AD445" s="2" t="s">
        <v>1866</v>
      </c>
      <c r="AE445" s="61" t="s">
        <v>2738</v>
      </c>
      <c r="AF445" s="391">
        <v>11</v>
      </c>
      <c r="AG445" s="400"/>
      <c r="AH445" s="400"/>
      <c r="AI445" s="552"/>
      <c r="AJ445" s="400"/>
      <c r="AK445" s="400"/>
      <c r="AL445" s="400"/>
      <c r="AM445" s="391"/>
      <c r="AN445" s="398"/>
      <c r="AO445" s="399"/>
      <c r="AP445" s="19"/>
      <c r="AQ445" s="398"/>
      <c r="AR445" s="69">
        <v>13838.1</v>
      </c>
      <c r="AS445" s="507">
        <f t="shared" si="736"/>
        <v>13838</v>
      </c>
      <c r="AT445" s="509">
        <f t="shared" si="737"/>
        <v>0.56912062695231425</v>
      </c>
      <c r="AU445" s="398">
        <v>3568.9</v>
      </c>
      <c r="AV445" s="398">
        <v>303.7</v>
      </c>
      <c r="AW445" s="399">
        <v>664.3</v>
      </c>
      <c r="AX445" s="398">
        <v>5431.1</v>
      </c>
      <c r="AY445" s="398">
        <v>1140</v>
      </c>
      <c r="AZ445" s="172">
        <v>2576</v>
      </c>
      <c r="BA445" s="398"/>
      <c r="BB445" s="398"/>
      <c r="BC445" s="398"/>
      <c r="BD445" s="398"/>
      <c r="BE445" s="398">
        <v>154</v>
      </c>
      <c r="BF445" s="398"/>
      <c r="BG445" s="398"/>
      <c r="BH445" s="398"/>
      <c r="BI445" s="398"/>
      <c r="BJ445" s="398"/>
      <c r="BK445" s="398"/>
      <c r="BL445" s="399"/>
      <c r="BM445" s="398"/>
      <c r="BN445" s="172"/>
      <c r="BO445" s="138"/>
      <c r="BP445" s="553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49"/>
      <c r="CG445" s="138"/>
      <c r="CH445" s="138"/>
      <c r="CI445" s="138"/>
      <c r="CJ445" s="138"/>
      <c r="CK445" s="138"/>
      <c r="CL445" s="139"/>
      <c r="CM445" s="138"/>
      <c r="CN445" s="143" t="s">
        <v>3116</v>
      </c>
      <c r="CO445" s="149"/>
      <c r="CP445" s="398"/>
      <c r="CQ445" s="172"/>
      <c r="CR445" s="398"/>
      <c r="CS445" s="398"/>
      <c r="CT445" s="398"/>
      <c r="CU445" s="398"/>
      <c r="CV445" s="398"/>
      <c r="CW445" s="398"/>
      <c r="CX445" s="398"/>
      <c r="CY445" s="398"/>
      <c r="CZ445" s="398"/>
      <c r="DA445" s="172"/>
      <c r="DB445" s="241"/>
      <c r="DC445" s="241"/>
      <c r="DD445" s="241"/>
      <c r="DE445" s="241"/>
      <c r="DF445" s="182"/>
      <c r="DG445" s="241"/>
      <c r="DH445" s="241"/>
      <c r="DI445" s="244"/>
      <c r="DJ445" s="244"/>
      <c r="DK445" s="244"/>
      <c r="DL445" s="244"/>
      <c r="DM445" s="244"/>
      <c r="DN445" s="244"/>
      <c r="DO445" s="244"/>
      <c r="DP445" s="244"/>
      <c r="DQ445" s="244"/>
      <c r="DR445" s="244"/>
      <c r="DS445" s="472"/>
      <c r="DT445" s="402">
        <f t="shared" si="665"/>
        <v>1</v>
      </c>
      <c r="DU445" s="100">
        <f t="shared" si="666"/>
        <v>0</v>
      </c>
      <c r="DV445" s="100">
        <f t="shared" si="667"/>
        <v>1</v>
      </c>
      <c r="DW445" s="100">
        <f t="shared" si="668"/>
        <v>0</v>
      </c>
      <c r="DX445" s="100">
        <f t="shared" si="669"/>
        <v>0</v>
      </c>
      <c r="DY445" s="229">
        <f t="shared" si="670"/>
        <v>0</v>
      </c>
      <c r="DZ445" s="100">
        <f t="shared" si="671"/>
        <v>1</v>
      </c>
      <c r="EA445" s="400">
        <f t="shared" si="672"/>
        <v>0</v>
      </c>
      <c r="EB445" s="402">
        <f t="shared" si="673"/>
        <v>0</v>
      </c>
      <c r="EC445" s="19">
        <f t="shared" si="674"/>
        <v>0</v>
      </c>
      <c r="ED445" s="19">
        <f t="shared" si="675"/>
        <v>1</v>
      </c>
      <c r="EE445" s="19">
        <f t="shared" si="676"/>
        <v>0</v>
      </c>
      <c r="EF445" s="402">
        <f t="shared" si="677"/>
        <v>0</v>
      </c>
      <c r="EG445" s="400">
        <f t="shared" si="678"/>
        <v>0</v>
      </c>
      <c r="EH445" s="400">
        <f t="shared" si="679"/>
        <v>0</v>
      </c>
      <c r="EI445" s="402">
        <f t="shared" si="680"/>
        <v>1</v>
      </c>
      <c r="EJ445" s="229">
        <f t="shared" si="681"/>
        <v>1</v>
      </c>
      <c r="EK445" s="398">
        <f t="shared" si="682"/>
        <v>3568.9</v>
      </c>
      <c r="EL445" s="398" t="str">
        <f t="shared" si="683"/>
        <v/>
      </c>
      <c r="EM445" s="398">
        <f t="shared" si="684"/>
        <v>303.7</v>
      </c>
      <c r="EN445" s="398">
        <f t="shared" si="685"/>
        <v>664.3</v>
      </c>
      <c r="EO445" s="398" t="str">
        <f t="shared" si="686"/>
        <v/>
      </c>
      <c r="EP445" s="398">
        <f t="shared" si="687"/>
        <v>154</v>
      </c>
      <c r="EQ445" s="398">
        <f t="shared" si="688"/>
        <v>2576</v>
      </c>
      <c r="ER445" s="398" t="str">
        <f t="shared" si="689"/>
        <v/>
      </c>
      <c r="ES445" s="398" t="str">
        <f t="shared" si="690"/>
        <v/>
      </c>
      <c r="ET445" s="398">
        <f t="shared" si="691"/>
        <v>1140</v>
      </c>
      <c r="EU445" s="172">
        <f t="shared" si="692"/>
        <v>5431.1</v>
      </c>
      <c r="EV445" s="57">
        <f t="shared" si="693"/>
        <v>155.23841007751264</v>
      </c>
      <c r="EW445" s="57" t="str">
        <f t="shared" si="694"/>
        <v/>
      </c>
      <c r="EX445" s="57">
        <f t="shared" si="695"/>
        <v>24.990742645546185</v>
      </c>
      <c r="EY445" s="57">
        <f t="shared" si="696"/>
        <v>33.150356804231741</v>
      </c>
      <c r="EZ445" s="57" t="str">
        <f t="shared" si="697"/>
        <v/>
      </c>
      <c r="FA445" s="57">
        <f t="shared" si="698"/>
        <v>8.2728982003760407</v>
      </c>
      <c r="FB445" s="57">
        <f t="shared" si="699"/>
        <v>42.217673406307412</v>
      </c>
      <c r="FC445" s="57" t="str">
        <f t="shared" si="700"/>
        <v/>
      </c>
      <c r="FD445" s="57" t="str">
        <f t="shared" si="701"/>
        <v/>
      </c>
      <c r="FE445" s="57">
        <f t="shared" si="702"/>
        <v>23.734523113053363</v>
      </c>
      <c r="FF445" s="56">
        <f t="shared" si="703"/>
        <v>153.19154937522916</v>
      </c>
      <c r="FG445" s="59">
        <f t="shared" si="704"/>
        <v>70.036870643086559</v>
      </c>
      <c r="FH445" s="59" t="str">
        <f t="shared" si="705"/>
        <v/>
      </c>
      <c r="FI445" s="59">
        <f t="shared" si="706"/>
        <v>11.274744498264635</v>
      </c>
      <c r="FJ445" s="59">
        <f t="shared" si="707"/>
        <v>14.956010243282334</v>
      </c>
      <c r="FK445" s="59" t="str">
        <f t="shared" si="708"/>
        <v/>
      </c>
      <c r="FL445" s="59">
        <f t="shared" si="709"/>
        <v>3.732374615366481</v>
      </c>
      <c r="FM445" s="59">
        <f t="shared" si="710"/>
        <v>19.264831507723922</v>
      </c>
      <c r="FN445" s="59" t="str">
        <f t="shared" si="711"/>
        <v/>
      </c>
      <c r="FO445" s="59" t="str">
        <f t="shared" si="712"/>
        <v/>
      </c>
      <c r="FP445" s="59">
        <f t="shared" si="713"/>
        <v>10.83057288090251</v>
      </c>
      <c r="FQ445" s="66">
        <f t="shared" si="714"/>
        <v>69.904595611373566</v>
      </c>
      <c r="FR445" s="331">
        <f t="shared" si="659"/>
        <v>0.56912062695231425</v>
      </c>
      <c r="FS445" s="331">
        <f t="shared" si="715"/>
        <v>0.56912062695231425</v>
      </c>
      <c r="FT445" s="400">
        <f t="shared" si="716"/>
        <v>0</v>
      </c>
      <c r="FU445" s="400">
        <f t="shared" si="717"/>
        <v>1</v>
      </c>
      <c r="FV445" s="400">
        <f t="shared" si="718"/>
        <v>0</v>
      </c>
      <c r="FW445" s="402">
        <f t="shared" si="719"/>
        <v>0</v>
      </c>
      <c r="FX445" s="222">
        <f t="shared" si="720"/>
        <v>70.036870643086559</v>
      </c>
      <c r="FY445" s="222">
        <f t="shared" si="721"/>
        <v>0</v>
      </c>
      <c r="FZ445" s="222">
        <f t="shared" si="722"/>
        <v>0</v>
      </c>
      <c r="GA445" s="221">
        <f t="shared" si="723"/>
        <v>69.904595611373566</v>
      </c>
      <c r="GB445" s="222">
        <f t="shared" si="724"/>
        <v>0</v>
      </c>
      <c r="GC445" s="222">
        <f t="shared" si="725"/>
        <v>0</v>
      </c>
      <c r="GD445" s="222">
        <f t="shared" si="726"/>
        <v>0</v>
      </c>
      <c r="GE445" s="222">
        <f t="shared" si="727"/>
        <v>0</v>
      </c>
      <c r="GF445" s="222">
        <f t="shared" si="728"/>
        <v>0</v>
      </c>
      <c r="GG445" s="398">
        <f t="shared" si="729"/>
        <v>0</v>
      </c>
      <c r="GH445" s="399">
        <f t="shared" si="730"/>
        <v>0</v>
      </c>
      <c r="GI445" s="398" t="str">
        <f t="shared" si="731"/>
        <v>Na</v>
      </c>
      <c r="GJ445" s="398" t="str">
        <f t="shared" si="732"/>
        <v>Cl</v>
      </c>
    </row>
    <row r="446" spans="1:192" s="69" customFormat="1" ht="14.25">
      <c r="A446" s="402">
        <f t="shared" si="733"/>
        <v>441</v>
      </c>
      <c r="B446" s="65" t="s">
        <v>1869</v>
      </c>
      <c r="C446" s="91" t="s">
        <v>1150</v>
      </c>
      <c r="D446" s="91"/>
      <c r="E446" s="91"/>
      <c r="F446" s="544">
        <v>3521040</v>
      </c>
      <c r="G446" s="544">
        <v>5656590</v>
      </c>
      <c r="H446" s="409">
        <f t="shared" si="660"/>
        <v>520957.15400000004</v>
      </c>
      <c r="I446" s="405">
        <f t="shared" si="661"/>
        <v>5654767.1540000001</v>
      </c>
      <c r="J446" s="408">
        <v>210</v>
      </c>
      <c r="K446" s="408" t="s">
        <v>1355</v>
      </c>
      <c r="L446" s="171">
        <v>280</v>
      </c>
      <c r="M446" s="171">
        <v>215.5</v>
      </c>
      <c r="N446" s="408">
        <v>275</v>
      </c>
      <c r="O446" s="171"/>
      <c r="P446" s="171"/>
      <c r="Q446" s="383" t="s">
        <v>1361</v>
      </c>
      <c r="R446" s="166" t="s">
        <v>2886</v>
      </c>
      <c r="S446" s="65" t="s">
        <v>1346</v>
      </c>
      <c r="T446" s="499" t="str">
        <f t="shared" si="662"/>
        <v>-</v>
      </c>
      <c r="U446" s="499" t="str">
        <f t="shared" si="663"/>
        <v>-</v>
      </c>
      <c r="V446" s="499" t="str">
        <f t="shared" si="664"/>
        <v>-</v>
      </c>
      <c r="W446" s="499" t="str">
        <f t="shared" si="658"/>
        <v>-</v>
      </c>
      <c r="X446" s="529" t="str">
        <f t="shared" si="735"/>
        <v>Na</v>
      </c>
      <c r="Y446" s="530" t="str">
        <f t="shared" si="734"/>
        <v>HCO3</v>
      </c>
      <c r="Z446" s="404"/>
      <c r="AA446" s="392" t="s">
        <v>1806</v>
      </c>
      <c r="AB446" s="176">
        <v>1</v>
      </c>
      <c r="AC446" s="65" t="s">
        <v>1050</v>
      </c>
      <c r="AD446" s="65" t="s">
        <v>1870</v>
      </c>
      <c r="AE446" s="61" t="s">
        <v>1454</v>
      </c>
      <c r="AF446" s="392">
        <v>18.399999999999999</v>
      </c>
      <c r="AG446" s="408"/>
      <c r="AH446" s="408">
        <v>7.4</v>
      </c>
      <c r="AI446" s="556"/>
      <c r="AJ446" s="408"/>
      <c r="AK446" s="408"/>
      <c r="AL446" s="408"/>
      <c r="AM446" s="392"/>
      <c r="AO446" s="401"/>
      <c r="AP446" s="171"/>
      <c r="AS446" s="508"/>
      <c r="AT446" s="511"/>
      <c r="AU446" s="403"/>
      <c r="AV446" s="403"/>
      <c r="AW446" s="55"/>
      <c r="AX446" s="403"/>
      <c r="AY446" s="403"/>
      <c r="AZ446" s="53">
        <v>207</v>
      </c>
      <c r="BL446" s="401"/>
      <c r="BN446" s="70"/>
      <c r="BO446" s="143"/>
      <c r="BP446" s="557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1"/>
      <c r="CG446" s="143"/>
      <c r="CH446" s="143"/>
      <c r="CI446" s="143"/>
      <c r="CJ446" s="143"/>
      <c r="CK446" s="143"/>
      <c r="CL446" s="144"/>
      <c r="CM446" s="143"/>
      <c r="CN446" s="143">
        <v>12</v>
      </c>
      <c r="CO446" s="141"/>
      <c r="CQ446" s="70"/>
      <c r="DA446" s="70"/>
      <c r="DB446" s="182"/>
      <c r="DC446" s="182" t="s">
        <v>1815</v>
      </c>
      <c r="DD446" s="182"/>
      <c r="DE446" s="182">
        <v>-15.6</v>
      </c>
      <c r="DF446" s="141" t="s">
        <v>1871</v>
      </c>
      <c r="DG446" s="182">
        <v>-8.7100000000000009</v>
      </c>
      <c r="DH446" s="182">
        <v>-6.2</v>
      </c>
      <c r="DI446" s="180"/>
      <c r="DJ446" s="180"/>
      <c r="DK446" s="180"/>
      <c r="DL446" s="180"/>
      <c r="DM446" s="180"/>
      <c r="DN446" s="180"/>
      <c r="DO446" s="180"/>
      <c r="DP446" s="180"/>
      <c r="DQ446" s="180"/>
      <c r="DR446" s="180"/>
      <c r="DS446" s="181"/>
      <c r="DT446" s="402">
        <f t="shared" si="665"/>
        <v>1</v>
      </c>
      <c r="DU446" s="100">
        <f t="shared" si="666"/>
        <v>0</v>
      </c>
      <c r="DV446" s="100">
        <f t="shared" si="667"/>
        <v>0</v>
      </c>
      <c r="DW446" s="100">
        <f t="shared" si="668"/>
        <v>1</v>
      </c>
      <c r="DX446" s="100">
        <f t="shared" si="669"/>
        <v>0</v>
      </c>
      <c r="DY446" s="229">
        <f t="shared" si="670"/>
        <v>0</v>
      </c>
      <c r="DZ446" s="100">
        <f t="shared" si="671"/>
        <v>1</v>
      </c>
      <c r="EA446" s="400">
        <f t="shared" si="672"/>
        <v>0</v>
      </c>
      <c r="EB446" s="402">
        <f t="shared" si="673"/>
        <v>0</v>
      </c>
      <c r="EC446" s="19">
        <f t="shared" si="674"/>
        <v>0</v>
      </c>
      <c r="ED446" s="19">
        <f t="shared" si="675"/>
        <v>0</v>
      </c>
      <c r="EE446" s="19">
        <f t="shared" si="676"/>
        <v>0</v>
      </c>
      <c r="EF446" s="402">
        <f t="shared" si="677"/>
        <v>1</v>
      </c>
      <c r="EG446" s="400">
        <f t="shared" si="678"/>
        <v>1</v>
      </c>
      <c r="EH446" s="400">
        <f t="shared" si="679"/>
        <v>0</v>
      </c>
      <c r="EI446" s="402">
        <f t="shared" si="680"/>
        <v>0</v>
      </c>
      <c r="EJ446" s="229">
        <f t="shared" si="681"/>
        <v>1</v>
      </c>
      <c r="EK446" s="398" t="str">
        <f t="shared" si="682"/>
        <v/>
      </c>
      <c r="EL446" s="398" t="str">
        <f t="shared" si="683"/>
        <v/>
      </c>
      <c r="EM446" s="398" t="str">
        <f t="shared" si="684"/>
        <v/>
      </c>
      <c r="EN446" s="398" t="str">
        <f t="shared" si="685"/>
        <v/>
      </c>
      <c r="EO446" s="398" t="str">
        <f t="shared" si="686"/>
        <v/>
      </c>
      <c r="EP446" s="398" t="str">
        <f t="shared" si="687"/>
        <v/>
      </c>
      <c r="EQ446" s="398">
        <f t="shared" si="688"/>
        <v>207</v>
      </c>
      <c r="ER446" s="398" t="str">
        <f t="shared" si="689"/>
        <v/>
      </c>
      <c r="ES446" s="398" t="str">
        <f t="shared" si="690"/>
        <v/>
      </c>
      <c r="ET446" s="398" t="str">
        <f t="shared" si="691"/>
        <v/>
      </c>
      <c r="EU446" s="172" t="str">
        <f t="shared" si="692"/>
        <v/>
      </c>
      <c r="EV446" s="57" t="str">
        <f t="shared" si="693"/>
        <v/>
      </c>
      <c r="EW446" s="57" t="str">
        <f t="shared" si="694"/>
        <v/>
      </c>
      <c r="EX446" s="57" t="str">
        <f t="shared" si="695"/>
        <v/>
      </c>
      <c r="EY446" s="57" t="str">
        <f t="shared" si="696"/>
        <v/>
      </c>
      <c r="EZ446" s="57" t="str">
        <f t="shared" si="697"/>
        <v/>
      </c>
      <c r="FA446" s="57" t="str">
        <f t="shared" si="698"/>
        <v/>
      </c>
      <c r="FB446" s="57">
        <f t="shared" si="699"/>
        <v>3.3924916130068459</v>
      </c>
      <c r="FC446" s="57" t="str">
        <f t="shared" si="700"/>
        <v/>
      </c>
      <c r="FD446" s="57" t="str">
        <f t="shared" si="701"/>
        <v/>
      </c>
      <c r="FE446" s="57" t="str">
        <f t="shared" si="702"/>
        <v/>
      </c>
      <c r="FF446" s="56" t="str">
        <f t="shared" si="703"/>
        <v/>
      </c>
      <c r="FG446" s="59" t="str">
        <f t="shared" si="704"/>
        <v/>
      </c>
      <c r="FH446" s="59" t="str">
        <f t="shared" si="705"/>
        <v/>
      </c>
      <c r="FI446" s="59" t="str">
        <f t="shared" si="706"/>
        <v/>
      </c>
      <c r="FJ446" s="59" t="str">
        <f t="shared" si="707"/>
        <v/>
      </c>
      <c r="FK446" s="59" t="str">
        <f t="shared" si="708"/>
        <v/>
      </c>
      <c r="FL446" s="59" t="str">
        <f t="shared" si="709"/>
        <v/>
      </c>
      <c r="FM446" s="59">
        <f t="shared" si="710"/>
        <v>100</v>
      </c>
      <c r="FN446" s="59" t="str">
        <f t="shared" si="711"/>
        <v/>
      </c>
      <c r="FO446" s="59" t="str">
        <f t="shared" si="712"/>
        <v/>
      </c>
      <c r="FP446" s="59" t="str">
        <f t="shared" si="713"/>
        <v/>
      </c>
      <c r="FQ446" s="66" t="str">
        <f t="shared" si="714"/>
        <v/>
      </c>
      <c r="FR446" s="331">
        <f t="shared" si="659"/>
        <v>-100</v>
      </c>
      <c r="FS446" s="331">
        <f t="shared" si="715"/>
        <v>0</v>
      </c>
      <c r="FT446" s="400">
        <f t="shared" si="716"/>
        <v>1</v>
      </c>
      <c r="FU446" s="400">
        <f t="shared" si="717"/>
        <v>0</v>
      </c>
      <c r="FV446" s="400">
        <f t="shared" si="718"/>
        <v>0</v>
      </c>
      <c r="FW446" s="402">
        <f t="shared" si="719"/>
        <v>0</v>
      </c>
      <c r="FX446" s="222">
        <f t="shared" si="720"/>
        <v>0</v>
      </c>
      <c r="FY446" s="222">
        <f t="shared" si="721"/>
        <v>0</v>
      </c>
      <c r="FZ446" s="222">
        <f t="shared" si="722"/>
        <v>0</v>
      </c>
      <c r="GA446" s="221">
        <f t="shared" si="723"/>
        <v>0</v>
      </c>
      <c r="GB446" s="222">
        <f t="shared" si="724"/>
        <v>100</v>
      </c>
      <c r="GC446" s="222">
        <f t="shared" si="725"/>
        <v>0</v>
      </c>
      <c r="GD446" s="222">
        <f t="shared" si="726"/>
        <v>0</v>
      </c>
      <c r="GE446" s="222">
        <f t="shared" si="727"/>
        <v>0</v>
      </c>
      <c r="GF446" s="222">
        <f t="shared" si="728"/>
        <v>0</v>
      </c>
      <c r="GG446" s="398">
        <f t="shared" si="729"/>
        <v>0</v>
      </c>
      <c r="GH446" s="399">
        <f t="shared" si="730"/>
        <v>0</v>
      </c>
      <c r="GI446" s="398" t="str">
        <f t="shared" si="731"/>
        <v>Na</v>
      </c>
      <c r="GJ446" s="398" t="str">
        <f t="shared" si="732"/>
        <v>HCO3</v>
      </c>
    </row>
    <row r="447" spans="1:192" ht="14.25">
      <c r="A447" s="402">
        <f t="shared" si="733"/>
        <v>442</v>
      </c>
      <c r="B447" s="65" t="s">
        <v>1869</v>
      </c>
      <c r="C447" s="91" t="s">
        <v>1150</v>
      </c>
      <c r="D447" s="91"/>
      <c r="E447" s="91"/>
      <c r="F447" s="544">
        <v>3521040</v>
      </c>
      <c r="G447" s="544">
        <v>5656590</v>
      </c>
      <c r="H447" s="410">
        <f t="shared" si="660"/>
        <v>520957.15400000004</v>
      </c>
      <c r="I447" s="102">
        <f t="shared" si="661"/>
        <v>5654767.1540000001</v>
      </c>
      <c r="J447" s="408">
        <v>210</v>
      </c>
      <c r="K447" s="408" t="s">
        <v>1355</v>
      </c>
      <c r="L447" s="171">
        <v>280</v>
      </c>
      <c r="M447" s="171">
        <v>215.5</v>
      </c>
      <c r="N447" s="408">
        <v>275</v>
      </c>
      <c r="O447" s="171"/>
      <c r="P447" s="171"/>
      <c r="Q447" s="383" t="s">
        <v>1361</v>
      </c>
      <c r="R447" s="166" t="s">
        <v>2886</v>
      </c>
      <c r="S447" s="65" t="s">
        <v>1346</v>
      </c>
      <c r="T447" s="499" t="str">
        <f t="shared" si="662"/>
        <v>-</v>
      </c>
      <c r="U447" s="499" t="str">
        <f t="shared" si="663"/>
        <v>-</v>
      </c>
      <c r="V447" s="499" t="str">
        <f t="shared" si="664"/>
        <v>-</v>
      </c>
      <c r="W447" s="499" t="str">
        <f t="shared" si="658"/>
        <v>-</v>
      </c>
      <c r="X447" s="529" t="str">
        <f t="shared" si="735"/>
        <v>Mg-Ca</v>
      </c>
      <c r="Y447" s="530" t="str">
        <f t="shared" si="734"/>
        <v>HCO3</v>
      </c>
      <c r="Z447" s="404"/>
      <c r="AA447" s="192">
        <v>33780</v>
      </c>
      <c r="AB447" s="176">
        <v>2</v>
      </c>
      <c r="AC447" s="91" t="s">
        <v>1050</v>
      </c>
      <c r="AD447" s="170" t="s">
        <v>1872</v>
      </c>
      <c r="AE447" s="61" t="s">
        <v>1873</v>
      </c>
      <c r="AF447" s="392">
        <v>17.600000000000001</v>
      </c>
      <c r="AG447" s="408">
        <v>342</v>
      </c>
      <c r="AH447" s="408">
        <v>7.79</v>
      </c>
      <c r="AI447" s="556"/>
      <c r="AJ447" s="408"/>
      <c r="AK447" s="408"/>
      <c r="AL447" s="408"/>
      <c r="AM447" s="392"/>
      <c r="AN447" s="69"/>
      <c r="AO447" s="401"/>
      <c r="AP447" s="171"/>
      <c r="AQ447" s="69"/>
      <c r="AR447" s="69"/>
      <c r="AS447" s="507">
        <f>SUM(AU447:BN447)+SUM(BO447:CL447)/1000</f>
        <v>280.17500000000001</v>
      </c>
      <c r="AT447" s="509">
        <f>FR447</f>
        <v>0.76666274886601393</v>
      </c>
      <c r="AU447" s="69">
        <v>9.9</v>
      </c>
      <c r="AV447" s="69">
        <v>24.8</v>
      </c>
      <c r="AW447" s="401">
        <v>25.4</v>
      </c>
      <c r="AX447" s="69">
        <v>5.6</v>
      </c>
      <c r="AY447" s="69">
        <v>25</v>
      </c>
      <c r="AZ447" s="70">
        <v>184</v>
      </c>
      <c r="BA447" s="69"/>
      <c r="BB447" s="401">
        <v>1.3</v>
      </c>
      <c r="BC447" s="69"/>
      <c r="BD447" s="69">
        <v>0</v>
      </c>
      <c r="BE447" s="401">
        <v>0.67500000000000004</v>
      </c>
      <c r="BF447" s="401">
        <v>0</v>
      </c>
      <c r="BG447" s="69"/>
      <c r="BH447" s="69"/>
      <c r="BI447" s="69"/>
      <c r="BJ447" s="69">
        <v>3.5</v>
      </c>
      <c r="BK447" s="69">
        <v>0</v>
      </c>
      <c r="BL447" s="401"/>
      <c r="BM447" s="69"/>
      <c r="BN447" s="70">
        <v>0</v>
      </c>
      <c r="BO447" s="143"/>
      <c r="BP447" s="557">
        <v>0</v>
      </c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1"/>
      <c r="CG447" s="143"/>
      <c r="CH447" s="143"/>
      <c r="CI447" s="143"/>
      <c r="CJ447" s="143"/>
      <c r="CK447" s="143"/>
      <c r="CL447" s="144"/>
      <c r="CM447" s="143">
        <v>5.5</v>
      </c>
      <c r="CN447" s="143">
        <v>7.6</v>
      </c>
      <c r="CO447" s="141"/>
      <c r="CP447" s="69"/>
      <c r="CQ447" s="70"/>
      <c r="CR447" s="69"/>
      <c r="CS447" s="69"/>
      <c r="CT447" s="69"/>
      <c r="CU447" s="69"/>
      <c r="CV447" s="69"/>
      <c r="CW447" s="69"/>
      <c r="CX447" s="69"/>
      <c r="CY447" s="69"/>
      <c r="CZ447" s="69"/>
      <c r="DA447" s="70"/>
      <c r="DB447" s="182"/>
      <c r="DC447" s="182" t="s">
        <v>1824</v>
      </c>
      <c r="DD447" s="182"/>
      <c r="DE447" s="182">
        <v>-17.7</v>
      </c>
      <c r="DF447" s="141" t="s">
        <v>1874</v>
      </c>
      <c r="DG447" s="182">
        <v>-8.9700000000000006</v>
      </c>
      <c r="DH447" s="241"/>
      <c r="DI447" s="180"/>
      <c r="DJ447" s="180"/>
      <c r="DK447" s="180"/>
      <c r="DL447" s="180"/>
      <c r="DM447" s="180"/>
      <c r="DN447" s="180"/>
      <c r="DO447" s="180"/>
      <c r="DP447" s="180"/>
      <c r="DQ447" s="180"/>
      <c r="DR447" s="180"/>
      <c r="DS447" s="181"/>
      <c r="DT447" s="402">
        <f t="shared" si="665"/>
        <v>0</v>
      </c>
      <c r="DU447" s="100">
        <f t="shared" si="666"/>
        <v>0</v>
      </c>
      <c r="DV447" s="100">
        <f t="shared" si="667"/>
        <v>0</v>
      </c>
      <c r="DW447" s="100">
        <f t="shared" si="668"/>
        <v>1</v>
      </c>
      <c r="DX447" s="100">
        <f t="shared" si="669"/>
        <v>0</v>
      </c>
      <c r="DY447" s="229">
        <f t="shared" si="670"/>
        <v>0</v>
      </c>
      <c r="DZ447" s="100">
        <f t="shared" si="671"/>
        <v>1</v>
      </c>
      <c r="EA447" s="400">
        <f t="shared" si="672"/>
        <v>0</v>
      </c>
      <c r="EB447" s="402">
        <f t="shared" si="673"/>
        <v>0</v>
      </c>
      <c r="EC447" s="19">
        <f t="shared" si="674"/>
        <v>1</v>
      </c>
      <c r="ED447" s="19">
        <f t="shared" si="675"/>
        <v>0</v>
      </c>
      <c r="EE447" s="19">
        <f t="shared" si="676"/>
        <v>0</v>
      </c>
      <c r="EF447" s="402">
        <f t="shared" si="677"/>
        <v>0</v>
      </c>
      <c r="EG447" s="400">
        <f t="shared" si="678"/>
        <v>1</v>
      </c>
      <c r="EH447" s="400">
        <f t="shared" si="679"/>
        <v>0</v>
      </c>
      <c r="EI447" s="402">
        <f t="shared" si="680"/>
        <v>0</v>
      </c>
      <c r="EJ447" s="229">
        <f t="shared" si="681"/>
        <v>1</v>
      </c>
      <c r="EK447" s="398">
        <f t="shared" si="682"/>
        <v>9.9</v>
      </c>
      <c r="EL447" s="398">
        <f t="shared" si="683"/>
        <v>1.3</v>
      </c>
      <c r="EM447" s="398">
        <f t="shared" si="684"/>
        <v>24.8</v>
      </c>
      <c r="EN447" s="398">
        <f t="shared" si="685"/>
        <v>25.4</v>
      </c>
      <c r="EO447" s="398">
        <f t="shared" si="686"/>
        <v>0</v>
      </c>
      <c r="EP447" s="398">
        <f t="shared" si="687"/>
        <v>0.67500000000000004</v>
      </c>
      <c r="EQ447" s="398">
        <f t="shared" si="688"/>
        <v>184</v>
      </c>
      <c r="ER447" s="398" t="str">
        <f t="shared" si="689"/>
        <v/>
      </c>
      <c r="ES447" s="398">
        <f t="shared" si="690"/>
        <v>3.5</v>
      </c>
      <c r="ET447" s="398">
        <f t="shared" si="691"/>
        <v>25</v>
      </c>
      <c r="EU447" s="172">
        <f t="shared" si="692"/>
        <v>5.6</v>
      </c>
      <c r="EV447" s="57">
        <f t="shared" si="693"/>
        <v>0.43062575576995016</v>
      </c>
      <c r="EW447" s="57">
        <f t="shared" si="694"/>
        <v>3.3248081841432228E-2</v>
      </c>
      <c r="EX447" s="57">
        <f t="shared" si="695"/>
        <v>2.0407323595967912</v>
      </c>
      <c r="EY447" s="57">
        <f t="shared" si="696"/>
        <v>1.2675283197764358</v>
      </c>
      <c r="EZ447" s="57">
        <f t="shared" si="697"/>
        <v>0</v>
      </c>
      <c r="FA447" s="57">
        <f t="shared" si="698"/>
        <v>3.626107977437551E-2</v>
      </c>
      <c r="FB447" s="57">
        <f t="shared" si="699"/>
        <v>3.0155481004505296</v>
      </c>
      <c r="FC447" s="57" t="str">
        <f t="shared" si="700"/>
        <v/>
      </c>
      <c r="FD447" s="57">
        <f t="shared" si="701"/>
        <v>5.6447151757361112E-2</v>
      </c>
      <c r="FE447" s="57">
        <f t="shared" si="702"/>
        <v>0.52049392791783688</v>
      </c>
      <c r="FF447" s="56">
        <f t="shared" si="703"/>
        <v>0.15795560319295965</v>
      </c>
      <c r="FG447" s="59">
        <f t="shared" si="704"/>
        <v>11.307274804550783</v>
      </c>
      <c r="FH447" s="59">
        <f t="shared" si="705"/>
        <v>0.87302069852530451</v>
      </c>
      <c r="FI447" s="59">
        <f t="shared" si="706"/>
        <v>53.585093978511381</v>
      </c>
      <c r="FJ447" s="59">
        <f t="shared" si="707"/>
        <v>33.282475193888104</v>
      </c>
      <c r="FK447" s="59">
        <f t="shared" si="708"/>
        <v>0</v>
      </c>
      <c r="FL447" s="59">
        <f t="shared" si="709"/>
        <v>0.9521353245244365</v>
      </c>
      <c r="FM447" s="59">
        <f t="shared" si="710"/>
        <v>80.405079255216677</v>
      </c>
      <c r="FN447" s="59" t="str">
        <f t="shared" si="711"/>
        <v/>
      </c>
      <c r="FO447" s="59">
        <f t="shared" si="712"/>
        <v>1.5050788644703696</v>
      </c>
      <c r="FP447" s="59">
        <f t="shared" si="713"/>
        <v>13.87819200093017</v>
      </c>
      <c r="FQ447" s="66">
        <f t="shared" si="714"/>
        <v>4.211649879382791</v>
      </c>
      <c r="FR447" s="331">
        <f t="shared" si="659"/>
        <v>0.76666274886601393</v>
      </c>
      <c r="FS447" s="331">
        <f t="shared" si="715"/>
        <v>0.76666274886601393</v>
      </c>
      <c r="FT447" s="400">
        <f t="shared" si="716"/>
        <v>0</v>
      </c>
      <c r="FU447" s="400">
        <f t="shared" si="717"/>
        <v>1</v>
      </c>
      <c r="FV447" s="400">
        <f t="shared" si="718"/>
        <v>0</v>
      </c>
      <c r="FW447" s="402">
        <f t="shared" si="719"/>
        <v>0</v>
      </c>
      <c r="FX447" s="222">
        <f t="shared" si="720"/>
        <v>0</v>
      </c>
      <c r="FY447" s="222">
        <f t="shared" si="721"/>
        <v>33.282475193888104</v>
      </c>
      <c r="FZ447" s="222">
        <f t="shared" si="722"/>
        <v>53.585093978511381</v>
      </c>
      <c r="GA447" s="221">
        <f t="shared" si="723"/>
        <v>0</v>
      </c>
      <c r="GB447" s="222">
        <f t="shared" si="724"/>
        <v>80.405079255216677</v>
      </c>
      <c r="GC447" s="222">
        <f t="shared" si="725"/>
        <v>0</v>
      </c>
      <c r="GD447" s="222">
        <f t="shared" si="726"/>
        <v>0</v>
      </c>
      <c r="GE447" s="222">
        <f t="shared" si="727"/>
        <v>0</v>
      </c>
      <c r="GF447" s="222">
        <f t="shared" si="728"/>
        <v>0</v>
      </c>
      <c r="GG447" s="398">
        <f t="shared" si="729"/>
        <v>0</v>
      </c>
      <c r="GH447" s="399">
        <f t="shared" si="730"/>
        <v>0</v>
      </c>
      <c r="GI447" s="398" t="str">
        <f t="shared" si="731"/>
        <v>Mg-Ca</v>
      </c>
      <c r="GJ447" s="398" t="str">
        <f t="shared" si="732"/>
        <v>HCO3</v>
      </c>
    </row>
    <row r="448" spans="1:192" ht="14.25">
      <c r="A448" s="402">
        <f t="shared" si="733"/>
        <v>443</v>
      </c>
      <c r="B448" s="64" t="s">
        <v>1869</v>
      </c>
      <c r="C448" s="398" t="s">
        <v>1148</v>
      </c>
      <c r="D448" s="398" t="s">
        <v>1149</v>
      </c>
      <c r="F448" s="558">
        <v>3521950</v>
      </c>
      <c r="G448" s="558">
        <v>5659060</v>
      </c>
      <c r="H448" s="410">
        <f t="shared" si="660"/>
        <v>521866.79000000004</v>
      </c>
      <c r="I448" s="102">
        <f t="shared" si="661"/>
        <v>5657236.1660000002</v>
      </c>
      <c r="J448" s="542">
        <v>169</v>
      </c>
      <c r="K448" s="400" t="s">
        <v>1356</v>
      </c>
      <c r="L448" s="19">
        <v>1103</v>
      </c>
      <c r="Q448" s="399" t="s">
        <v>1365</v>
      </c>
      <c r="R448" s="64" t="s">
        <v>2887</v>
      </c>
      <c r="S448" s="399" t="s">
        <v>1347</v>
      </c>
      <c r="T448" s="499" t="str">
        <f t="shared" si="662"/>
        <v>T</v>
      </c>
      <c r="U448" s="499" t="str">
        <f t="shared" si="663"/>
        <v>M</v>
      </c>
      <c r="V448" s="499" t="str">
        <f t="shared" si="664"/>
        <v>-</v>
      </c>
      <c r="W448" s="499" t="str">
        <f t="shared" si="658"/>
        <v>-</v>
      </c>
      <c r="X448" s="529" t="str">
        <f t="shared" si="735"/>
        <v>Na-Ca</v>
      </c>
      <c r="Y448" s="530" t="str">
        <f t="shared" si="734"/>
        <v>Cl-SO4</v>
      </c>
      <c r="Z448" s="172" t="s">
        <v>1875</v>
      </c>
      <c r="AA448" s="51">
        <v>31071</v>
      </c>
      <c r="AB448" s="100">
        <v>1</v>
      </c>
      <c r="AD448" s="398" t="s">
        <v>1502</v>
      </c>
      <c r="AE448" s="404"/>
      <c r="AF448" s="391">
        <v>37</v>
      </c>
      <c r="AI448" s="554"/>
      <c r="AR448" s="69">
        <v>9867.7999999999993</v>
      </c>
      <c r="AS448" s="507">
        <f>SUM(AU448:BN448)+SUM(BO448:CL448)/1000</f>
        <v>9757.2999999999993</v>
      </c>
      <c r="AT448" s="509">
        <f>FR448</f>
        <v>0.46055270813666432</v>
      </c>
      <c r="AU448" s="398">
        <v>2238</v>
      </c>
      <c r="AV448" s="398">
        <v>292</v>
      </c>
      <c r="AW448" s="399">
        <v>698</v>
      </c>
      <c r="AX448" s="398">
        <v>2831</v>
      </c>
      <c r="AY448" s="398">
        <v>3246</v>
      </c>
      <c r="AZ448" s="172">
        <v>448</v>
      </c>
      <c r="BG448" s="398">
        <v>4.3</v>
      </c>
      <c r="BO448" s="138"/>
      <c r="BP448" s="555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49"/>
      <c r="CG448" s="138"/>
      <c r="CH448" s="138"/>
      <c r="CI448" s="138"/>
      <c r="CJ448" s="138"/>
      <c r="CK448" s="138"/>
      <c r="CL448" s="139"/>
      <c r="CM448" s="138"/>
      <c r="CN448" s="138">
        <v>121</v>
      </c>
      <c r="CO448" s="149"/>
      <c r="DB448" s="241"/>
      <c r="DC448" s="241"/>
      <c r="DD448" s="241"/>
      <c r="DE448" s="241"/>
      <c r="DF448" s="182"/>
      <c r="DG448" s="241"/>
      <c r="DH448" s="241"/>
      <c r="DI448" s="244"/>
      <c r="DJ448" s="244"/>
      <c r="DK448" s="244"/>
      <c r="DL448" s="244"/>
      <c r="DM448" s="244"/>
      <c r="DN448" s="244"/>
      <c r="DO448" s="244"/>
      <c r="DP448" s="244"/>
      <c r="DQ448" s="244"/>
      <c r="DR448" s="244"/>
      <c r="DS448" s="472"/>
      <c r="DT448" s="402">
        <f t="shared" si="665"/>
        <v>1</v>
      </c>
      <c r="DU448" s="100">
        <f t="shared" si="666"/>
        <v>0</v>
      </c>
      <c r="DV448" s="100">
        <f t="shared" si="667"/>
        <v>0</v>
      </c>
      <c r="DW448" s="100">
        <f t="shared" si="668"/>
        <v>0</v>
      </c>
      <c r="DX448" s="100">
        <f t="shared" si="669"/>
        <v>1</v>
      </c>
      <c r="DY448" s="229">
        <f t="shared" si="670"/>
        <v>0</v>
      </c>
      <c r="DZ448" s="100">
        <f t="shared" si="671"/>
        <v>0</v>
      </c>
      <c r="EA448" s="400">
        <f t="shared" si="672"/>
        <v>1</v>
      </c>
      <c r="EB448" s="402">
        <f t="shared" si="673"/>
        <v>0</v>
      </c>
      <c r="EC448" s="19">
        <f t="shared" si="674"/>
        <v>0</v>
      </c>
      <c r="ED448" s="19">
        <f t="shared" si="675"/>
        <v>1</v>
      </c>
      <c r="EE448" s="19">
        <f t="shared" si="676"/>
        <v>0</v>
      </c>
      <c r="EF448" s="402">
        <f t="shared" si="677"/>
        <v>0</v>
      </c>
      <c r="EG448" s="400">
        <f t="shared" si="678"/>
        <v>1</v>
      </c>
      <c r="EH448" s="400">
        <f t="shared" si="679"/>
        <v>0</v>
      </c>
      <c r="EI448" s="402">
        <f t="shared" si="680"/>
        <v>0</v>
      </c>
      <c r="EJ448" s="229">
        <f t="shared" si="681"/>
        <v>3</v>
      </c>
      <c r="EK448" s="398">
        <f t="shared" si="682"/>
        <v>2238</v>
      </c>
      <c r="EL448" s="398" t="str">
        <f t="shared" si="683"/>
        <v/>
      </c>
      <c r="EM448" s="398">
        <f t="shared" si="684"/>
        <v>292</v>
      </c>
      <c r="EN448" s="398">
        <f t="shared" si="685"/>
        <v>698</v>
      </c>
      <c r="EO448" s="398" t="str">
        <f t="shared" si="686"/>
        <v/>
      </c>
      <c r="EP448" s="398" t="str">
        <f t="shared" si="687"/>
        <v/>
      </c>
      <c r="EQ448" s="398">
        <f t="shared" si="688"/>
        <v>448</v>
      </c>
      <c r="ER448" s="398" t="str">
        <f t="shared" si="689"/>
        <v/>
      </c>
      <c r="ES448" s="398" t="str">
        <f t="shared" si="690"/>
        <v/>
      </c>
      <c r="ET448" s="398">
        <f t="shared" si="691"/>
        <v>3246</v>
      </c>
      <c r="EU448" s="172">
        <f t="shared" si="692"/>
        <v>2831</v>
      </c>
      <c r="EV448" s="57">
        <f t="shared" si="693"/>
        <v>97.347519334661456</v>
      </c>
      <c r="EW448" s="57" t="str">
        <f t="shared" si="694"/>
        <v/>
      </c>
      <c r="EX448" s="57">
        <f t="shared" si="695"/>
        <v>24.027977782349314</v>
      </c>
      <c r="EY448" s="57">
        <f t="shared" si="696"/>
        <v>34.832077448974495</v>
      </c>
      <c r="EZ448" s="57" t="str">
        <f t="shared" si="697"/>
        <v/>
      </c>
      <c r="FA448" s="57" t="str">
        <f t="shared" si="698"/>
        <v/>
      </c>
      <c r="FB448" s="57">
        <f t="shared" si="699"/>
        <v>7.3422040706621585</v>
      </c>
      <c r="FC448" s="57" t="str">
        <f t="shared" si="700"/>
        <v/>
      </c>
      <c r="FD448" s="57" t="str">
        <f t="shared" si="701"/>
        <v/>
      </c>
      <c r="FE448" s="57">
        <f t="shared" si="702"/>
        <v>67.58093160085194</v>
      </c>
      <c r="FF448" s="56">
        <f t="shared" si="703"/>
        <v>79.852198685583716</v>
      </c>
      <c r="FG448" s="59">
        <f t="shared" si="704"/>
        <v>62.319333492717334</v>
      </c>
      <c r="FH448" s="59" t="str">
        <f t="shared" si="705"/>
        <v/>
      </c>
      <c r="FI448" s="59">
        <f t="shared" si="706"/>
        <v>15.382082366434419</v>
      </c>
      <c r="FJ448" s="59">
        <f t="shared" si="707"/>
        <v>22.298584140848252</v>
      </c>
      <c r="FK448" s="59" t="str">
        <f t="shared" si="708"/>
        <v/>
      </c>
      <c r="FL448" s="59" t="str">
        <f t="shared" si="709"/>
        <v/>
      </c>
      <c r="FM448" s="59">
        <f t="shared" si="710"/>
        <v>4.7437817538305023</v>
      </c>
      <c r="FN448" s="59" t="str">
        <f t="shared" si="711"/>
        <v/>
      </c>
      <c r="FO448" s="59" t="str">
        <f t="shared" si="712"/>
        <v/>
      </c>
      <c r="FP448" s="59">
        <f t="shared" si="713"/>
        <v>43.663889909569917</v>
      </c>
      <c r="FQ448" s="66">
        <f t="shared" si="714"/>
        <v>51.592328336599579</v>
      </c>
      <c r="FR448" s="331">
        <f t="shared" si="659"/>
        <v>0.46055270813666432</v>
      </c>
      <c r="FS448" s="331">
        <f t="shared" si="715"/>
        <v>0.46055270813666432</v>
      </c>
      <c r="FT448" s="400">
        <f t="shared" si="716"/>
        <v>0</v>
      </c>
      <c r="FU448" s="400">
        <f t="shared" si="717"/>
        <v>1</v>
      </c>
      <c r="FV448" s="400">
        <f t="shared" si="718"/>
        <v>0</v>
      </c>
      <c r="FW448" s="402">
        <f t="shared" si="719"/>
        <v>0</v>
      </c>
      <c r="FX448" s="222">
        <f t="shared" si="720"/>
        <v>62.319333492717334</v>
      </c>
      <c r="FY448" s="222">
        <f t="shared" si="721"/>
        <v>22.298584140848252</v>
      </c>
      <c r="FZ448" s="222">
        <f t="shared" si="722"/>
        <v>0</v>
      </c>
      <c r="GA448" s="221">
        <f t="shared" si="723"/>
        <v>51.592328336599579</v>
      </c>
      <c r="GB448" s="222">
        <f t="shared" si="724"/>
        <v>0</v>
      </c>
      <c r="GC448" s="222">
        <f t="shared" si="725"/>
        <v>43.663889909569917</v>
      </c>
      <c r="GD448" s="222">
        <f t="shared" si="726"/>
        <v>0</v>
      </c>
      <c r="GE448" s="222">
        <f t="shared" si="727"/>
        <v>0</v>
      </c>
      <c r="GF448" s="222">
        <f t="shared" si="728"/>
        <v>0</v>
      </c>
      <c r="GG448" s="398">
        <f t="shared" si="729"/>
        <v>0</v>
      </c>
      <c r="GH448" s="399">
        <f t="shared" si="730"/>
        <v>0</v>
      </c>
      <c r="GI448" s="398" t="str">
        <f t="shared" si="731"/>
        <v>Na-Ca</v>
      </c>
      <c r="GJ448" s="398" t="str">
        <f t="shared" si="732"/>
        <v>Cl-SO4</v>
      </c>
    </row>
    <row r="449" spans="1:192" s="69" customFormat="1" ht="14.25">
      <c r="A449" s="402">
        <f t="shared" si="733"/>
        <v>444</v>
      </c>
      <c r="B449" s="64" t="s">
        <v>1869</v>
      </c>
      <c r="C449" s="398" t="s">
        <v>1148</v>
      </c>
      <c r="D449" s="398" t="s">
        <v>1149</v>
      </c>
      <c r="E449" s="398"/>
      <c r="F449" s="558">
        <v>3521950</v>
      </c>
      <c r="G449" s="558">
        <v>5659060</v>
      </c>
      <c r="H449" s="410">
        <f t="shared" si="660"/>
        <v>521866.79000000004</v>
      </c>
      <c r="I449" s="410">
        <f t="shared" si="661"/>
        <v>5657236.1660000002</v>
      </c>
      <c r="J449" s="542">
        <v>169</v>
      </c>
      <c r="K449" s="400" t="s">
        <v>1356</v>
      </c>
      <c r="L449" s="19">
        <v>1257.8</v>
      </c>
      <c r="M449" s="19"/>
      <c r="N449" s="408"/>
      <c r="O449" s="19"/>
      <c r="P449" s="19"/>
      <c r="Q449" s="399" t="s">
        <v>1367</v>
      </c>
      <c r="R449" s="166" t="s">
        <v>2889</v>
      </c>
      <c r="S449" s="399" t="s">
        <v>1347</v>
      </c>
      <c r="T449" s="499" t="str">
        <f t="shared" si="662"/>
        <v>T</v>
      </c>
      <c r="U449" s="499" t="str">
        <f t="shared" si="663"/>
        <v>M</v>
      </c>
      <c r="V449" s="499" t="str">
        <f t="shared" si="664"/>
        <v>-</v>
      </c>
      <c r="W449" s="499" t="str">
        <f t="shared" si="658"/>
        <v>-</v>
      </c>
      <c r="X449" s="529" t="str">
        <f t="shared" si="735"/>
        <v>Na-Ca</v>
      </c>
      <c r="Y449" s="530" t="str">
        <f t="shared" si="734"/>
        <v>SO4-Cl</v>
      </c>
      <c r="Z449" s="172" t="s">
        <v>1875</v>
      </c>
      <c r="AA449" s="51">
        <v>31133</v>
      </c>
      <c r="AB449" s="100">
        <v>2</v>
      </c>
      <c r="AC449" s="398"/>
      <c r="AD449" s="398" t="s">
        <v>1502</v>
      </c>
      <c r="AE449" s="404"/>
      <c r="AF449" s="391">
        <v>40.700000000000003</v>
      </c>
      <c r="AG449" s="400"/>
      <c r="AH449" s="400"/>
      <c r="AI449" s="554"/>
      <c r="AJ449" s="400"/>
      <c r="AK449" s="400"/>
      <c r="AL449" s="400"/>
      <c r="AM449" s="391"/>
      <c r="AN449" s="398"/>
      <c r="AO449" s="399"/>
      <c r="AP449" s="19"/>
      <c r="AQ449" s="398"/>
      <c r="AR449" s="69">
        <v>6986.5</v>
      </c>
      <c r="AS449" s="507">
        <f>SUM(AU449:BN449)+SUM(BO449:CL449)/1000</f>
        <v>6916.6</v>
      </c>
      <c r="AT449" s="509">
        <f>FR449</f>
        <v>-0.5837001656835461</v>
      </c>
      <c r="AU449" s="398">
        <v>1332</v>
      </c>
      <c r="AV449" s="398">
        <v>104</v>
      </c>
      <c r="AW449" s="399">
        <v>826</v>
      </c>
      <c r="AX449" s="398">
        <v>1814</v>
      </c>
      <c r="AY449" s="398">
        <v>2551</v>
      </c>
      <c r="AZ449" s="172">
        <v>287</v>
      </c>
      <c r="BA449" s="398"/>
      <c r="BB449" s="398"/>
      <c r="BC449" s="398"/>
      <c r="BD449" s="398"/>
      <c r="BE449" s="398"/>
      <c r="BF449" s="398"/>
      <c r="BG449" s="398">
        <v>2.6</v>
      </c>
      <c r="BH449" s="398"/>
      <c r="BI449" s="398"/>
      <c r="BJ449" s="398"/>
      <c r="BK449" s="398"/>
      <c r="BL449" s="399"/>
      <c r="BM449" s="398"/>
      <c r="BN449" s="172"/>
      <c r="BO449" s="138"/>
      <c r="BP449" s="555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49"/>
      <c r="CG449" s="138"/>
      <c r="CH449" s="138"/>
      <c r="CI449" s="138"/>
      <c r="CJ449" s="138"/>
      <c r="CK449" s="138"/>
      <c r="CL449" s="139"/>
      <c r="CM449" s="138"/>
      <c r="CN449" s="138">
        <v>82</v>
      </c>
      <c r="CO449" s="149"/>
      <c r="CP449" s="398"/>
      <c r="CQ449" s="172"/>
      <c r="CR449" s="398"/>
      <c r="CS449" s="398"/>
      <c r="CT449" s="398"/>
      <c r="CU449" s="398"/>
      <c r="CV449" s="398"/>
      <c r="CW449" s="398"/>
      <c r="CX449" s="398"/>
      <c r="CY449" s="398"/>
      <c r="CZ449" s="398"/>
      <c r="DA449" s="172"/>
      <c r="DB449" s="241"/>
      <c r="DC449" s="241"/>
      <c r="DD449" s="241"/>
      <c r="DE449" s="241"/>
      <c r="DF449" s="182"/>
      <c r="DG449" s="241"/>
      <c r="DH449" s="241"/>
      <c r="DI449" s="244"/>
      <c r="DJ449" s="244"/>
      <c r="DK449" s="244"/>
      <c r="DL449" s="244"/>
      <c r="DM449" s="244"/>
      <c r="DN449" s="244"/>
      <c r="DO449" s="244"/>
      <c r="DP449" s="244"/>
      <c r="DQ449" s="244"/>
      <c r="DR449" s="244"/>
      <c r="DS449" s="472"/>
      <c r="DT449" s="402">
        <f t="shared" si="665"/>
        <v>0</v>
      </c>
      <c r="DU449" s="100">
        <f t="shared" si="666"/>
        <v>0</v>
      </c>
      <c r="DV449" s="100">
        <f t="shared" si="667"/>
        <v>0</v>
      </c>
      <c r="DW449" s="100">
        <f t="shared" si="668"/>
        <v>0</v>
      </c>
      <c r="DX449" s="100">
        <f t="shared" si="669"/>
        <v>1</v>
      </c>
      <c r="DY449" s="229">
        <f t="shared" si="670"/>
        <v>0</v>
      </c>
      <c r="DZ449" s="100">
        <f t="shared" si="671"/>
        <v>0</v>
      </c>
      <c r="EA449" s="400">
        <f t="shared" si="672"/>
        <v>1</v>
      </c>
      <c r="EB449" s="402">
        <f t="shared" si="673"/>
        <v>0</v>
      </c>
      <c r="EC449" s="19">
        <f t="shared" si="674"/>
        <v>0</v>
      </c>
      <c r="ED449" s="19">
        <f t="shared" si="675"/>
        <v>1</v>
      </c>
      <c r="EE449" s="19">
        <f t="shared" si="676"/>
        <v>0</v>
      </c>
      <c r="EF449" s="402">
        <f t="shared" si="677"/>
        <v>0</v>
      </c>
      <c r="EG449" s="400">
        <f t="shared" si="678"/>
        <v>1</v>
      </c>
      <c r="EH449" s="400">
        <f t="shared" si="679"/>
        <v>0</v>
      </c>
      <c r="EI449" s="402">
        <f t="shared" si="680"/>
        <v>0</v>
      </c>
      <c r="EJ449" s="229">
        <f t="shared" si="681"/>
        <v>3</v>
      </c>
      <c r="EK449" s="398">
        <f t="shared" si="682"/>
        <v>1332</v>
      </c>
      <c r="EL449" s="398" t="str">
        <f t="shared" si="683"/>
        <v/>
      </c>
      <c r="EM449" s="398">
        <f t="shared" si="684"/>
        <v>104</v>
      </c>
      <c r="EN449" s="398">
        <f t="shared" si="685"/>
        <v>826</v>
      </c>
      <c r="EO449" s="398" t="str">
        <f t="shared" si="686"/>
        <v/>
      </c>
      <c r="EP449" s="398" t="str">
        <f t="shared" si="687"/>
        <v/>
      </c>
      <c r="EQ449" s="398">
        <f t="shared" si="688"/>
        <v>287</v>
      </c>
      <c r="ER449" s="398" t="str">
        <f t="shared" si="689"/>
        <v/>
      </c>
      <c r="ES449" s="398" t="str">
        <f t="shared" si="690"/>
        <v/>
      </c>
      <c r="ET449" s="398">
        <f t="shared" si="691"/>
        <v>2551</v>
      </c>
      <c r="EU449" s="172">
        <f t="shared" si="692"/>
        <v>1814</v>
      </c>
      <c r="EV449" s="57">
        <f t="shared" si="693"/>
        <v>57.938738049047835</v>
      </c>
      <c r="EW449" s="57" t="str">
        <f t="shared" si="694"/>
        <v/>
      </c>
      <c r="EX449" s="57">
        <f t="shared" si="695"/>
        <v>8.5579098950833163</v>
      </c>
      <c r="EY449" s="57">
        <f t="shared" si="696"/>
        <v>41.219621737611654</v>
      </c>
      <c r="EZ449" s="57" t="str">
        <f t="shared" si="697"/>
        <v/>
      </c>
      <c r="FA449" s="57" t="str">
        <f t="shared" si="698"/>
        <v/>
      </c>
      <c r="FB449" s="57">
        <f t="shared" si="699"/>
        <v>4.7035994827679453</v>
      </c>
      <c r="FC449" s="57" t="str">
        <f t="shared" si="700"/>
        <v/>
      </c>
      <c r="FD449" s="57" t="str">
        <f t="shared" si="701"/>
        <v/>
      </c>
      <c r="FE449" s="57">
        <f t="shared" si="702"/>
        <v>53.111200404736081</v>
      </c>
      <c r="FF449" s="56">
        <f t="shared" si="703"/>
        <v>51.166332891433719</v>
      </c>
      <c r="FG449" s="59">
        <f t="shared" si="704"/>
        <v>53.788288640363177</v>
      </c>
      <c r="FH449" s="59" t="str">
        <f t="shared" si="705"/>
        <v/>
      </c>
      <c r="FI449" s="59">
        <f t="shared" si="706"/>
        <v>7.9448628516085957</v>
      </c>
      <c r="FJ449" s="59">
        <f t="shared" si="707"/>
        <v>38.266848508028225</v>
      </c>
      <c r="FK449" s="59" t="str">
        <f t="shared" si="708"/>
        <v/>
      </c>
      <c r="FL449" s="59" t="str">
        <f t="shared" si="709"/>
        <v/>
      </c>
      <c r="FM449" s="59">
        <f t="shared" si="710"/>
        <v>4.3159759518273129</v>
      </c>
      <c r="FN449" s="59" t="str">
        <f t="shared" si="711"/>
        <v/>
      </c>
      <c r="FO449" s="59" t="str">
        <f t="shared" si="712"/>
        <v/>
      </c>
      <c r="FP449" s="59">
        <f t="shared" si="713"/>
        <v>48.734307536029419</v>
      </c>
      <c r="FQ449" s="66">
        <f t="shared" si="714"/>
        <v>46.949716512143276</v>
      </c>
      <c r="FR449" s="331">
        <f t="shared" si="659"/>
        <v>-0.5837001656835461</v>
      </c>
      <c r="FS449" s="331">
        <f t="shared" si="715"/>
        <v>0.5837001656835461</v>
      </c>
      <c r="FT449" s="400">
        <f t="shared" si="716"/>
        <v>0</v>
      </c>
      <c r="FU449" s="400">
        <f t="shared" si="717"/>
        <v>1</v>
      </c>
      <c r="FV449" s="400">
        <f t="shared" si="718"/>
        <v>0</v>
      </c>
      <c r="FW449" s="402">
        <f t="shared" si="719"/>
        <v>0</v>
      </c>
      <c r="FX449" s="222">
        <f t="shared" si="720"/>
        <v>53.788288640363177</v>
      </c>
      <c r="FY449" s="222">
        <f t="shared" si="721"/>
        <v>38.266848508028225</v>
      </c>
      <c r="FZ449" s="222">
        <f t="shared" si="722"/>
        <v>0</v>
      </c>
      <c r="GA449" s="221">
        <f t="shared" si="723"/>
        <v>46.949716512143276</v>
      </c>
      <c r="GB449" s="222">
        <f t="shared" si="724"/>
        <v>0</v>
      </c>
      <c r="GC449" s="222">
        <f t="shared" si="725"/>
        <v>48.734307536029419</v>
      </c>
      <c r="GD449" s="222">
        <f t="shared" si="726"/>
        <v>0</v>
      </c>
      <c r="GE449" s="222">
        <f t="shared" si="727"/>
        <v>0</v>
      </c>
      <c r="GF449" s="222">
        <f t="shared" si="728"/>
        <v>0</v>
      </c>
      <c r="GG449" s="398">
        <f t="shared" si="729"/>
        <v>0</v>
      </c>
      <c r="GH449" s="399">
        <f t="shared" si="730"/>
        <v>0</v>
      </c>
      <c r="GI449" s="398" t="str">
        <f t="shared" si="731"/>
        <v>Na-Ca</v>
      </c>
      <c r="GJ449" s="398" t="str">
        <f t="shared" si="732"/>
        <v>SO4-Cl</v>
      </c>
    </row>
    <row r="450" spans="1:192" ht="14.25">
      <c r="A450" s="402">
        <f t="shared" si="733"/>
        <v>445</v>
      </c>
      <c r="B450" s="65" t="s">
        <v>1876</v>
      </c>
      <c r="C450" s="69" t="s">
        <v>1151</v>
      </c>
      <c r="D450" s="69"/>
      <c r="E450" s="69"/>
      <c r="F450" s="558">
        <v>3520920</v>
      </c>
      <c r="G450" s="558">
        <v>5659400</v>
      </c>
      <c r="H450" s="410">
        <f t="shared" si="660"/>
        <v>520837.20200000005</v>
      </c>
      <c r="I450" s="410">
        <f t="shared" si="661"/>
        <v>5657576.0300000003</v>
      </c>
      <c r="J450" s="392">
        <v>176.4</v>
      </c>
      <c r="K450" s="408" t="s">
        <v>1355</v>
      </c>
      <c r="L450" s="171">
        <v>270</v>
      </c>
      <c r="M450" s="171">
        <v>225</v>
      </c>
      <c r="N450" s="400">
        <v>262.2</v>
      </c>
      <c r="O450" s="171"/>
      <c r="P450" s="171"/>
      <c r="Q450" s="401" t="s">
        <v>1361</v>
      </c>
      <c r="R450" s="470" t="s">
        <v>2886</v>
      </c>
      <c r="S450" s="470" t="s">
        <v>1346</v>
      </c>
      <c r="T450" s="499" t="str">
        <f t="shared" si="662"/>
        <v>-</v>
      </c>
      <c r="U450" s="499" t="str">
        <f t="shared" si="663"/>
        <v>-</v>
      </c>
      <c r="V450" s="499" t="str">
        <f t="shared" si="664"/>
        <v>-</v>
      </c>
      <c r="W450" s="499" t="str">
        <f t="shared" si="658"/>
        <v>-</v>
      </c>
      <c r="X450" s="529" t="str">
        <f t="shared" si="735"/>
        <v>Na</v>
      </c>
      <c r="Y450" s="530" t="str">
        <f t="shared" si="734"/>
        <v>HCO3</v>
      </c>
      <c r="Z450" s="70"/>
      <c r="AA450" s="177" t="s">
        <v>1806</v>
      </c>
      <c r="AB450" s="176">
        <v>1</v>
      </c>
      <c r="AC450" s="91" t="s">
        <v>1050</v>
      </c>
      <c r="AD450" s="170" t="s">
        <v>1877</v>
      </c>
      <c r="AE450" s="61" t="s">
        <v>1454</v>
      </c>
      <c r="AF450" s="392">
        <v>18.2</v>
      </c>
      <c r="AG450" s="408"/>
      <c r="AH450" s="408">
        <v>7.3</v>
      </c>
      <c r="AI450" s="559"/>
      <c r="AJ450" s="408"/>
      <c r="AK450" s="408"/>
      <c r="AL450" s="408"/>
      <c r="AM450" s="392"/>
      <c r="AN450" s="69"/>
      <c r="AO450" s="401"/>
      <c r="AP450" s="171"/>
      <c r="AQ450" s="69"/>
      <c r="AR450" s="69"/>
      <c r="AS450" s="508"/>
      <c r="AT450" s="511"/>
      <c r="AU450" s="403"/>
      <c r="AV450" s="403"/>
      <c r="AW450" s="55"/>
      <c r="AX450" s="403"/>
      <c r="AY450" s="403"/>
      <c r="AZ450" s="53">
        <v>152</v>
      </c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401"/>
      <c r="BM450" s="69"/>
      <c r="BN450" s="70"/>
      <c r="BO450" s="143"/>
      <c r="BP450" s="564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1"/>
      <c r="CG450" s="143"/>
      <c r="CH450" s="143"/>
      <c r="CI450" s="143"/>
      <c r="CJ450" s="143"/>
      <c r="CK450" s="143"/>
      <c r="CL450" s="144"/>
      <c r="CM450" s="143"/>
      <c r="CN450" s="143">
        <v>19</v>
      </c>
      <c r="CO450" s="141"/>
      <c r="CP450" s="69"/>
      <c r="CQ450" s="70"/>
      <c r="CR450" s="69"/>
      <c r="CS450" s="69"/>
      <c r="CT450" s="69"/>
      <c r="CU450" s="69"/>
      <c r="CV450" s="69"/>
      <c r="CW450" s="69"/>
      <c r="CX450" s="69"/>
      <c r="CY450" s="69"/>
      <c r="CZ450" s="69"/>
      <c r="DA450" s="70"/>
      <c r="DB450" s="182"/>
      <c r="DC450" s="182" t="s">
        <v>1818</v>
      </c>
      <c r="DD450" s="182"/>
      <c r="DE450" s="370">
        <v>-17</v>
      </c>
      <c r="DF450" s="141" t="s">
        <v>1878</v>
      </c>
      <c r="DG450" s="182">
        <v>-8.92</v>
      </c>
      <c r="DH450" s="182"/>
      <c r="DI450" s="180"/>
      <c r="DJ450" s="180"/>
      <c r="DK450" s="180"/>
      <c r="DL450" s="180"/>
      <c r="DM450" s="180"/>
      <c r="DN450" s="180"/>
      <c r="DO450" s="180"/>
      <c r="DP450" s="180"/>
      <c r="DQ450" s="180"/>
      <c r="DR450" s="180"/>
      <c r="DS450" s="181"/>
      <c r="DT450" s="402">
        <f t="shared" si="665"/>
        <v>1</v>
      </c>
      <c r="DU450" s="100">
        <f t="shared" si="666"/>
        <v>0</v>
      </c>
      <c r="DV450" s="100">
        <f t="shared" si="667"/>
        <v>0</v>
      </c>
      <c r="DW450" s="100">
        <f t="shared" si="668"/>
        <v>1</v>
      </c>
      <c r="DX450" s="100">
        <f t="shared" si="669"/>
        <v>0</v>
      </c>
      <c r="DY450" s="229">
        <f t="shared" si="670"/>
        <v>0</v>
      </c>
      <c r="DZ450" s="100">
        <f t="shared" si="671"/>
        <v>1</v>
      </c>
      <c r="EA450" s="400">
        <f t="shared" si="672"/>
        <v>0</v>
      </c>
      <c r="EB450" s="402">
        <f t="shared" si="673"/>
        <v>0</v>
      </c>
      <c r="EC450" s="19">
        <f t="shared" si="674"/>
        <v>0</v>
      </c>
      <c r="ED450" s="19">
        <f t="shared" si="675"/>
        <v>0</v>
      </c>
      <c r="EE450" s="19">
        <f t="shared" si="676"/>
        <v>0</v>
      </c>
      <c r="EF450" s="402">
        <f t="shared" si="677"/>
        <v>1</v>
      </c>
      <c r="EG450" s="400">
        <f t="shared" si="678"/>
        <v>1</v>
      </c>
      <c r="EH450" s="400">
        <f t="shared" si="679"/>
        <v>0</v>
      </c>
      <c r="EI450" s="402">
        <f t="shared" si="680"/>
        <v>0</v>
      </c>
      <c r="EJ450" s="229">
        <f t="shared" si="681"/>
        <v>1</v>
      </c>
      <c r="EK450" s="398" t="str">
        <f t="shared" si="682"/>
        <v/>
      </c>
      <c r="EL450" s="398" t="str">
        <f t="shared" si="683"/>
        <v/>
      </c>
      <c r="EM450" s="398" t="str">
        <f t="shared" si="684"/>
        <v/>
      </c>
      <c r="EN450" s="398" t="str">
        <f t="shared" si="685"/>
        <v/>
      </c>
      <c r="EO450" s="398" t="str">
        <f t="shared" si="686"/>
        <v/>
      </c>
      <c r="EP450" s="398" t="str">
        <f t="shared" si="687"/>
        <v/>
      </c>
      <c r="EQ450" s="398">
        <f t="shared" si="688"/>
        <v>152</v>
      </c>
      <c r="ER450" s="398" t="str">
        <f t="shared" si="689"/>
        <v/>
      </c>
      <c r="ES450" s="398" t="str">
        <f t="shared" si="690"/>
        <v/>
      </c>
      <c r="ET450" s="398" t="str">
        <f t="shared" si="691"/>
        <v/>
      </c>
      <c r="EU450" s="172" t="str">
        <f t="shared" si="692"/>
        <v/>
      </c>
      <c r="EV450" s="57" t="str">
        <f t="shared" si="693"/>
        <v/>
      </c>
      <c r="EW450" s="57" t="str">
        <f t="shared" si="694"/>
        <v/>
      </c>
      <c r="EX450" s="57" t="str">
        <f t="shared" si="695"/>
        <v/>
      </c>
      <c r="EY450" s="57" t="str">
        <f t="shared" si="696"/>
        <v/>
      </c>
      <c r="EZ450" s="57" t="str">
        <f t="shared" si="697"/>
        <v/>
      </c>
      <c r="FA450" s="57" t="str">
        <f t="shared" si="698"/>
        <v/>
      </c>
      <c r="FB450" s="57">
        <f t="shared" si="699"/>
        <v>2.4911049525460895</v>
      </c>
      <c r="FC450" s="57" t="str">
        <f t="shared" si="700"/>
        <v/>
      </c>
      <c r="FD450" s="57" t="str">
        <f t="shared" si="701"/>
        <v/>
      </c>
      <c r="FE450" s="57" t="str">
        <f t="shared" si="702"/>
        <v/>
      </c>
      <c r="FF450" s="56" t="str">
        <f t="shared" si="703"/>
        <v/>
      </c>
      <c r="FG450" s="59" t="str">
        <f t="shared" si="704"/>
        <v/>
      </c>
      <c r="FH450" s="59" t="str">
        <f t="shared" si="705"/>
        <v/>
      </c>
      <c r="FI450" s="59" t="str">
        <f t="shared" si="706"/>
        <v/>
      </c>
      <c r="FJ450" s="59" t="str">
        <f t="shared" si="707"/>
        <v/>
      </c>
      <c r="FK450" s="59" t="str">
        <f t="shared" si="708"/>
        <v/>
      </c>
      <c r="FL450" s="59" t="str">
        <f t="shared" si="709"/>
        <v/>
      </c>
      <c r="FM450" s="59">
        <f t="shared" si="710"/>
        <v>100</v>
      </c>
      <c r="FN450" s="59" t="str">
        <f t="shared" si="711"/>
        <v/>
      </c>
      <c r="FO450" s="59" t="str">
        <f t="shared" si="712"/>
        <v/>
      </c>
      <c r="FP450" s="59" t="str">
        <f t="shared" si="713"/>
        <v/>
      </c>
      <c r="FQ450" s="66" t="str">
        <f t="shared" si="714"/>
        <v/>
      </c>
      <c r="FR450" s="331">
        <f t="shared" si="659"/>
        <v>-100</v>
      </c>
      <c r="FS450" s="331">
        <f t="shared" si="715"/>
        <v>0</v>
      </c>
      <c r="FT450" s="400">
        <f t="shared" si="716"/>
        <v>1</v>
      </c>
      <c r="FU450" s="400">
        <f t="shared" si="717"/>
        <v>0</v>
      </c>
      <c r="FV450" s="400">
        <f t="shared" si="718"/>
        <v>0</v>
      </c>
      <c r="FW450" s="402">
        <f t="shared" si="719"/>
        <v>0</v>
      </c>
      <c r="FX450" s="222">
        <f t="shared" si="720"/>
        <v>0</v>
      </c>
      <c r="FY450" s="222">
        <f t="shared" si="721"/>
        <v>0</v>
      </c>
      <c r="FZ450" s="222">
        <f t="shared" si="722"/>
        <v>0</v>
      </c>
      <c r="GA450" s="221">
        <f t="shared" si="723"/>
        <v>0</v>
      </c>
      <c r="GB450" s="222">
        <f t="shared" si="724"/>
        <v>100</v>
      </c>
      <c r="GC450" s="222">
        <f t="shared" si="725"/>
        <v>0</v>
      </c>
      <c r="GD450" s="222">
        <f t="shared" si="726"/>
        <v>0</v>
      </c>
      <c r="GE450" s="222">
        <f t="shared" si="727"/>
        <v>0</v>
      </c>
      <c r="GF450" s="222">
        <f t="shared" si="728"/>
        <v>0</v>
      </c>
      <c r="GG450" s="398">
        <f t="shared" si="729"/>
        <v>0</v>
      </c>
      <c r="GH450" s="399">
        <f t="shared" si="730"/>
        <v>0</v>
      </c>
      <c r="GI450" s="398" t="str">
        <f t="shared" si="731"/>
        <v>Na</v>
      </c>
      <c r="GJ450" s="398" t="str">
        <f t="shared" si="732"/>
        <v>HCO3</v>
      </c>
    </row>
    <row r="451" spans="1:192" ht="14.25">
      <c r="A451" s="402">
        <f t="shared" si="733"/>
        <v>446</v>
      </c>
      <c r="B451" s="65" t="s">
        <v>1876</v>
      </c>
      <c r="C451" s="69" t="s">
        <v>1151</v>
      </c>
      <c r="D451" s="69"/>
      <c r="E451" s="69"/>
      <c r="F451" s="558">
        <v>3520920</v>
      </c>
      <c r="G451" s="558">
        <v>5659400</v>
      </c>
      <c r="H451" s="410">
        <f t="shared" si="660"/>
        <v>520837.20200000005</v>
      </c>
      <c r="I451" s="410">
        <f t="shared" si="661"/>
        <v>5657576.0300000003</v>
      </c>
      <c r="J451" s="392">
        <v>176.4</v>
      </c>
      <c r="K451" s="408" t="s">
        <v>1355</v>
      </c>
      <c r="L451" s="171">
        <v>270</v>
      </c>
      <c r="M451" s="171">
        <v>225</v>
      </c>
      <c r="N451" s="400">
        <v>262.2</v>
      </c>
      <c r="O451" s="171"/>
      <c r="P451" s="171"/>
      <c r="Q451" s="401" t="s">
        <v>1361</v>
      </c>
      <c r="R451" s="470" t="s">
        <v>2886</v>
      </c>
      <c r="S451" s="470" t="s">
        <v>1346</v>
      </c>
      <c r="T451" s="499" t="str">
        <f t="shared" si="662"/>
        <v>-</v>
      </c>
      <c r="U451" s="499" t="str">
        <f t="shared" si="663"/>
        <v>-</v>
      </c>
      <c r="V451" s="499" t="str">
        <f t="shared" si="664"/>
        <v>-</v>
      </c>
      <c r="W451" s="499" t="str">
        <f t="shared" si="658"/>
        <v>-</v>
      </c>
      <c r="X451" s="529" t="str">
        <f t="shared" si="735"/>
        <v>Mg-Ca</v>
      </c>
      <c r="Y451" s="530" t="str">
        <f t="shared" si="734"/>
        <v>HCO3-SO4</v>
      </c>
      <c r="Z451" s="70"/>
      <c r="AA451" s="251">
        <v>33780</v>
      </c>
      <c r="AB451" s="176">
        <v>2</v>
      </c>
      <c r="AC451" s="91" t="s">
        <v>1050</v>
      </c>
      <c r="AD451" s="170" t="s">
        <v>1872</v>
      </c>
      <c r="AE451" s="61" t="s">
        <v>1873</v>
      </c>
      <c r="AF451" s="392">
        <v>14.6</v>
      </c>
      <c r="AG451" s="408">
        <v>358</v>
      </c>
      <c r="AH451" s="408">
        <v>7.73</v>
      </c>
      <c r="AI451" s="559"/>
      <c r="AJ451" s="408"/>
      <c r="AK451" s="408"/>
      <c r="AL451" s="408"/>
      <c r="AM451" s="392"/>
      <c r="AN451" s="69"/>
      <c r="AO451" s="401"/>
      <c r="AP451" s="171"/>
      <c r="AQ451" s="69"/>
      <c r="AR451" s="69"/>
      <c r="AS451" s="507">
        <f t="shared" ref="AS451:AS458" si="738">SUM(AU451:BN451)+SUM(BO451:CL451)/1000</f>
        <v>281.23</v>
      </c>
      <c r="AT451" s="509">
        <f t="shared" ref="AT451:AT458" si="739">FR451</f>
        <v>0.8039149572474974</v>
      </c>
      <c r="AU451" s="69">
        <v>16.5</v>
      </c>
      <c r="AV451" s="69">
        <v>19.899999999999999</v>
      </c>
      <c r="AW451" s="401">
        <v>29.4</v>
      </c>
      <c r="AX451" s="69">
        <v>9.1999999999999993</v>
      </c>
      <c r="AY451" s="69">
        <v>45.6</v>
      </c>
      <c r="AZ451" s="70">
        <v>157</v>
      </c>
      <c r="BA451" s="69"/>
      <c r="BB451" s="401">
        <v>1.2</v>
      </c>
      <c r="BC451" s="69"/>
      <c r="BD451" s="401">
        <v>0</v>
      </c>
      <c r="BE451" s="401">
        <v>0.42099999999999999</v>
      </c>
      <c r="BF451" s="401">
        <v>8.9999999999999993E-3</v>
      </c>
      <c r="BG451" s="69"/>
      <c r="BH451" s="69"/>
      <c r="BI451" s="69"/>
      <c r="BJ451" s="69">
        <v>2</v>
      </c>
      <c r="BK451" s="69">
        <v>0</v>
      </c>
      <c r="BL451" s="401"/>
      <c r="BM451" s="69"/>
      <c r="BN451" s="70">
        <v>0</v>
      </c>
      <c r="BO451" s="143"/>
      <c r="BP451" s="564">
        <v>0</v>
      </c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1"/>
      <c r="CG451" s="143"/>
      <c r="CH451" s="143"/>
      <c r="CI451" s="143"/>
      <c r="CJ451" s="143"/>
      <c r="CK451" s="143"/>
      <c r="CL451" s="144"/>
      <c r="CM451" s="143">
        <v>4</v>
      </c>
      <c r="CN451" s="143">
        <v>11.7</v>
      </c>
      <c r="CO451" s="141"/>
      <c r="CP451" s="69"/>
      <c r="CQ451" s="70"/>
      <c r="CR451" s="69"/>
      <c r="CS451" s="69"/>
      <c r="CT451" s="69"/>
      <c r="CU451" s="69"/>
      <c r="CV451" s="69"/>
      <c r="CW451" s="69"/>
      <c r="CX451" s="69"/>
      <c r="CY451" s="69"/>
      <c r="CZ451" s="69"/>
      <c r="DA451" s="70"/>
      <c r="DB451" s="182"/>
      <c r="DC451" s="182" t="s">
        <v>1824</v>
      </c>
      <c r="DD451" s="182"/>
      <c r="DE451" s="182">
        <v>-16.399999999999999</v>
      </c>
      <c r="DF451" s="141" t="s">
        <v>1879</v>
      </c>
      <c r="DG451" s="182">
        <v>-9.19</v>
      </c>
      <c r="DH451" s="182"/>
      <c r="DI451" s="180"/>
      <c r="DJ451" s="180"/>
      <c r="DK451" s="180"/>
      <c r="DL451" s="180"/>
      <c r="DM451" s="180"/>
      <c r="DN451" s="180"/>
      <c r="DO451" s="180"/>
      <c r="DP451" s="180"/>
      <c r="DQ451" s="180"/>
      <c r="DR451" s="180"/>
      <c r="DS451" s="181"/>
      <c r="DT451" s="402">
        <f t="shared" si="665"/>
        <v>0</v>
      </c>
      <c r="DU451" s="100">
        <f t="shared" si="666"/>
        <v>0</v>
      </c>
      <c r="DV451" s="100">
        <f t="shared" si="667"/>
        <v>0</v>
      </c>
      <c r="DW451" s="100">
        <f t="shared" si="668"/>
        <v>1</v>
      </c>
      <c r="DX451" s="100">
        <f t="shared" si="669"/>
        <v>0</v>
      </c>
      <c r="DY451" s="229">
        <f t="shared" si="670"/>
        <v>0</v>
      </c>
      <c r="DZ451" s="100">
        <f t="shared" si="671"/>
        <v>1</v>
      </c>
      <c r="EA451" s="400">
        <f t="shared" si="672"/>
        <v>0</v>
      </c>
      <c r="EB451" s="402">
        <f t="shared" si="673"/>
        <v>0</v>
      </c>
      <c r="EC451" s="19">
        <f t="shared" si="674"/>
        <v>1</v>
      </c>
      <c r="ED451" s="19">
        <f t="shared" si="675"/>
        <v>0</v>
      </c>
      <c r="EE451" s="19">
        <f t="shared" si="676"/>
        <v>0</v>
      </c>
      <c r="EF451" s="402">
        <f t="shared" si="677"/>
        <v>0</v>
      </c>
      <c r="EG451" s="400">
        <f t="shared" si="678"/>
        <v>1</v>
      </c>
      <c r="EH451" s="400">
        <f t="shared" si="679"/>
        <v>0</v>
      </c>
      <c r="EI451" s="402">
        <f t="shared" si="680"/>
        <v>0</v>
      </c>
      <c r="EJ451" s="229">
        <f t="shared" si="681"/>
        <v>1</v>
      </c>
      <c r="EK451" s="398">
        <f t="shared" si="682"/>
        <v>16.5</v>
      </c>
      <c r="EL451" s="398">
        <f t="shared" si="683"/>
        <v>1.2</v>
      </c>
      <c r="EM451" s="398">
        <f t="shared" si="684"/>
        <v>19.899999999999999</v>
      </c>
      <c r="EN451" s="398">
        <f t="shared" si="685"/>
        <v>29.4</v>
      </c>
      <c r="EO451" s="398">
        <f t="shared" si="686"/>
        <v>8.9999999999999993E-3</v>
      </c>
      <c r="EP451" s="398">
        <f t="shared" si="687"/>
        <v>0.42099999999999999</v>
      </c>
      <c r="EQ451" s="398">
        <f t="shared" si="688"/>
        <v>157</v>
      </c>
      <c r="ER451" s="398" t="str">
        <f t="shared" si="689"/>
        <v/>
      </c>
      <c r="ES451" s="398">
        <f t="shared" si="690"/>
        <v>2</v>
      </c>
      <c r="ET451" s="398">
        <f t="shared" si="691"/>
        <v>45.6</v>
      </c>
      <c r="EU451" s="172">
        <f t="shared" si="692"/>
        <v>9.1999999999999993</v>
      </c>
      <c r="EV451" s="57">
        <f t="shared" si="693"/>
        <v>0.71770959294991687</v>
      </c>
      <c r="EW451" s="57">
        <f t="shared" si="694"/>
        <v>3.0690537084398974E-2</v>
      </c>
      <c r="EX451" s="57">
        <f t="shared" si="695"/>
        <v>1.6375231433861346</v>
      </c>
      <c r="EY451" s="57">
        <f t="shared" si="696"/>
        <v>1.467139078796347</v>
      </c>
      <c r="EZ451" s="57">
        <f t="shared" si="697"/>
        <v>3.2819764791685652E-4</v>
      </c>
      <c r="FA451" s="57">
        <f t="shared" si="698"/>
        <v>2.2616169755573463E-2</v>
      </c>
      <c r="FB451" s="57">
        <f t="shared" si="699"/>
        <v>2.5730491944061584</v>
      </c>
      <c r="FC451" s="57" t="str">
        <f t="shared" si="700"/>
        <v/>
      </c>
      <c r="FD451" s="57">
        <f t="shared" si="701"/>
        <v>3.2255515289920635E-2</v>
      </c>
      <c r="FE451" s="57">
        <f t="shared" si="702"/>
        <v>0.94938092452213463</v>
      </c>
      <c r="FF451" s="56">
        <f t="shared" si="703"/>
        <v>0.25949849095986227</v>
      </c>
      <c r="FG451" s="59">
        <f t="shared" si="704"/>
        <v>18.516727262542702</v>
      </c>
      <c r="FH451" s="59">
        <f t="shared" si="705"/>
        <v>0.79180814958456947</v>
      </c>
      <c r="FI451" s="59">
        <f t="shared" si="706"/>
        <v>42.247685874666239</v>
      </c>
      <c r="FJ451" s="59">
        <f t="shared" si="707"/>
        <v>37.851819796124474</v>
      </c>
      <c r="FK451" s="59">
        <f t="shared" si="708"/>
        <v>8.4674168972805174E-3</v>
      </c>
      <c r="FL451" s="59">
        <f t="shared" si="709"/>
        <v>0.58349150018473273</v>
      </c>
      <c r="FM451" s="59">
        <f t="shared" si="710"/>
        <v>67.4600152997603</v>
      </c>
      <c r="FN451" s="59" t="str">
        <f t="shared" si="711"/>
        <v/>
      </c>
      <c r="FO451" s="59">
        <f t="shared" si="712"/>
        <v>0.84567273711293889</v>
      </c>
      <c r="FP451" s="59">
        <f t="shared" si="713"/>
        <v>24.890799535741085</v>
      </c>
      <c r="FQ451" s="66">
        <f t="shared" si="714"/>
        <v>6.8035124273856828</v>
      </c>
      <c r="FR451" s="331">
        <f t="shared" si="659"/>
        <v>0.8039149572474974</v>
      </c>
      <c r="FS451" s="331">
        <f t="shared" si="715"/>
        <v>0.8039149572474974</v>
      </c>
      <c r="FT451" s="400">
        <f t="shared" si="716"/>
        <v>0</v>
      </c>
      <c r="FU451" s="400">
        <f t="shared" si="717"/>
        <v>1</v>
      </c>
      <c r="FV451" s="400">
        <f t="shared" si="718"/>
        <v>0</v>
      </c>
      <c r="FW451" s="402">
        <f t="shared" si="719"/>
        <v>0</v>
      </c>
      <c r="FX451" s="222">
        <f t="shared" si="720"/>
        <v>0</v>
      </c>
      <c r="FY451" s="222">
        <f t="shared" si="721"/>
        <v>37.851819796124474</v>
      </c>
      <c r="FZ451" s="222">
        <f t="shared" si="722"/>
        <v>42.247685874666239</v>
      </c>
      <c r="GA451" s="221">
        <f t="shared" si="723"/>
        <v>0</v>
      </c>
      <c r="GB451" s="222">
        <f t="shared" si="724"/>
        <v>67.4600152997603</v>
      </c>
      <c r="GC451" s="222">
        <f t="shared" si="725"/>
        <v>24.890799535741085</v>
      </c>
      <c r="GD451" s="222">
        <f t="shared" si="726"/>
        <v>0</v>
      </c>
      <c r="GE451" s="222">
        <f t="shared" si="727"/>
        <v>0</v>
      </c>
      <c r="GF451" s="222">
        <f t="shared" si="728"/>
        <v>0</v>
      </c>
      <c r="GG451" s="398">
        <f t="shared" si="729"/>
        <v>0</v>
      </c>
      <c r="GH451" s="399">
        <f t="shared" si="730"/>
        <v>0</v>
      </c>
      <c r="GI451" s="398" t="str">
        <f t="shared" si="731"/>
        <v>Mg-Ca</v>
      </c>
      <c r="GJ451" s="398" t="str">
        <f t="shared" si="732"/>
        <v>HCO3-SO4</v>
      </c>
    </row>
    <row r="452" spans="1:192" ht="14.25">
      <c r="A452" s="402">
        <f t="shared" si="733"/>
        <v>447</v>
      </c>
      <c r="B452" s="65" t="s">
        <v>1880</v>
      </c>
      <c r="C452" s="69" t="s">
        <v>1152</v>
      </c>
      <c r="D452" s="69"/>
      <c r="E452" s="69"/>
      <c r="F452" s="558">
        <v>3517400</v>
      </c>
      <c r="G452" s="558">
        <v>5654740</v>
      </c>
      <c r="H452" s="410">
        <f t="shared" si="660"/>
        <v>517318.61000000004</v>
      </c>
      <c r="I452" s="410">
        <f t="shared" si="661"/>
        <v>5652917.8940000003</v>
      </c>
      <c r="J452" s="392">
        <v>184.23</v>
      </c>
      <c r="K452" s="408" t="s">
        <v>1355</v>
      </c>
      <c r="L452" s="171">
        <v>165</v>
      </c>
      <c r="M452" s="171">
        <v>30</v>
      </c>
      <c r="N452" s="400">
        <v>163</v>
      </c>
      <c r="O452" s="171"/>
      <c r="P452" s="171"/>
      <c r="Q452" s="383" t="s">
        <v>1361</v>
      </c>
      <c r="R452" s="470" t="s">
        <v>2906</v>
      </c>
      <c r="S452" s="65" t="s">
        <v>1346</v>
      </c>
      <c r="T452" s="499" t="str">
        <f t="shared" si="662"/>
        <v>-</v>
      </c>
      <c r="U452" s="499" t="str">
        <f t="shared" si="663"/>
        <v>-</v>
      </c>
      <c r="V452" s="499" t="str">
        <f t="shared" si="664"/>
        <v>-</v>
      </c>
      <c r="W452" s="499" t="str">
        <f t="shared" si="658"/>
        <v>-</v>
      </c>
      <c r="X452" s="529" t="str">
        <f t="shared" si="735"/>
        <v>Ca-Mg</v>
      </c>
      <c r="Y452" s="530" t="str">
        <f t="shared" si="734"/>
        <v>HCO3-SO4</v>
      </c>
      <c r="Z452" s="70"/>
      <c r="AA452" s="251">
        <v>32798</v>
      </c>
      <c r="AB452" s="176">
        <v>1</v>
      </c>
      <c r="AC452" s="91" t="s">
        <v>1050</v>
      </c>
      <c r="AD452" s="170" t="s">
        <v>1872</v>
      </c>
      <c r="AE452" s="61" t="s">
        <v>1881</v>
      </c>
      <c r="AF452" s="392">
        <v>11.8</v>
      </c>
      <c r="AG452" s="408">
        <v>563</v>
      </c>
      <c r="AH452" s="408">
        <v>7.12</v>
      </c>
      <c r="AI452" s="559"/>
      <c r="AJ452" s="408"/>
      <c r="AK452" s="408"/>
      <c r="AL452" s="408">
        <v>0.2</v>
      </c>
      <c r="AM452" s="392"/>
      <c r="AN452" s="69">
        <v>13.1</v>
      </c>
      <c r="AO452" s="401">
        <v>8.1</v>
      </c>
      <c r="AP452" s="171"/>
      <c r="AQ452" s="69"/>
      <c r="AR452" s="69"/>
      <c r="AS452" s="507">
        <f t="shared" si="738"/>
        <v>370.71100000000001</v>
      </c>
      <c r="AT452" s="509">
        <f t="shared" si="739"/>
        <v>0.84086533368800243</v>
      </c>
      <c r="AU452" s="69">
        <v>8.1999999999999993</v>
      </c>
      <c r="AV452" s="69">
        <v>14.4</v>
      </c>
      <c r="AW452" s="401">
        <v>70.3</v>
      </c>
      <c r="AX452" s="401">
        <v>20.8</v>
      </c>
      <c r="AY452" s="69">
        <v>56.2</v>
      </c>
      <c r="AZ452" s="70">
        <v>171</v>
      </c>
      <c r="BA452" s="69"/>
      <c r="BB452" s="69">
        <v>1.8</v>
      </c>
      <c r="BC452" s="69"/>
      <c r="BD452" s="401">
        <v>0</v>
      </c>
      <c r="BE452" s="401">
        <v>0</v>
      </c>
      <c r="BF452" s="401">
        <v>0</v>
      </c>
      <c r="BG452" s="69"/>
      <c r="BH452" s="69"/>
      <c r="BI452" s="69"/>
      <c r="BJ452" s="69">
        <v>28</v>
      </c>
      <c r="BK452" s="69">
        <v>0</v>
      </c>
      <c r="BL452" s="401"/>
      <c r="BM452" s="69"/>
      <c r="BN452" s="70"/>
      <c r="BO452" s="143">
        <v>0</v>
      </c>
      <c r="BP452" s="564">
        <v>11</v>
      </c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1"/>
      <c r="CG452" s="143"/>
      <c r="CH452" s="143"/>
      <c r="CI452" s="143"/>
      <c r="CJ452" s="143"/>
      <c r="CK452" s="143"/>
      <c r="CL452" s="144"/>
      <c r="CM452" s="143">
        <v>5.9</v>
      </c>
      <c r="CN452" s="143">
        <v>17.600000000000001</v>
      </c>
      <c r="CO452" s="141"/>
      <c r="CP452" s="69"/>
      <c r="CQ452" s="70"/>
      <c r="CR452" s="69"/>
      <c r="CS452" s="69"/>
      <c r="CT452" s="69"/>
      <c r="CU452" s="69"/>
      <c r="CV452" s="69"/>
      <c r="CW452" s="69"/>
      <c r="CX452" s="69"/>
      <c r="CY452" s="69"/>
      <c r="CZ452" s="69"/>
      <c r="DA452" s="70"/>
      <c r="DB452" s="182"/>
      <c r="DC452" s="182" t="s">
        <v>1804</v>
      </c>
      <c r="DD452" s="182"/>
      <c r="DE452" s="182">
        <v>-17.399999999999999</v>
      </c>
      <c r="DF452" s="141" t="s">
        <v>1882</v>
      </c>
      <c r="DG452" s="182">
        <v>-8.7200000000000006</v>
      </c>
      <c r="DH452" s="182"/>
      <c r="DI452" s="180"/>
      <c r="DJ452" s="180"/>
      <c r="DK452" s="180"/>
      <c r="DL452" s="180"/>
      <c r="DM452" s="180"/>
      <c r="DN452" s="180"/>
      <c r="DO452" s="180"/>
      <c r="DP452" s="180"/>
      <c r="DQ452" s="180"/>
      <c r="DR452" s="180"/>
      <c r="DS452" s="181"/>
      <c r="DT452" s="402">
        <f t="shared" si="665"/>
        <v>1</v>
      </c>
      <c r="DU452" s="100">
        <f t="shared" si="666"/>
        <v>0</v>
      </c>
      <c r="DV452" s="100">
        <f t="shared" si="667"/>
        <v>0</v>
      </c>
      <c r="DW452" s="100">
        <f t="shared" si="668"/>
        <v>1</v>
      </c>
      <c r="DX452" s="100">
        <f t="shared" si="669"/>
        <v>0</v>
      </c>
      <c r="DY452" s="229">
        <f t="shared" si="670"/>
        <v>0</v>
      </c>
      <c r="DZ452" s="100">
        <f t="shared" si="671"/>
        <v>1</v>
      </c>
      <c r="EA452" s="400">
        <f t="shared" si="672"/>
        <v>0</v>
      </c>
      <c r="EB452" s="402">
        <f t="shared" si="673"/>
        <v>0</v>
      </c>
      <c r="EC452" s="19">
        <f t="shared" si="674"/>
        <v>1</v>
      </c>
      <c r="ED452" s="19">
        <f t="shared" si="675"/>
        <v>0</v>
      </c>
      <c r="EE452" s="19">
        <f t="shared" si="676"/>
        <v>0</v>
      </c>
      <c r="EF452" s="402">
        <f t="shared" si="677"/>
        <v>0</v>
      </c>
      <c r="EG452" s="400">
        <f t="shared" si="678"/>
        <v>1</v>
      </c>
      <c r="EH452" s="400">
        <f t="shared" si="679"/>
        <v>0</v>
      </c>
      <c r="EI452" s="402">
        <f t="shared" si="680"/>
        <v>0</v>
      </c>
      <c r="EJ452" s="229">
        <f t="shared" si="681"/>
        <v>1</v>
      </c>
      <c r="EK452" s="398">
        <f t="shared" si="682"/>
        <v>8.1999999999999993</v>
      </c>
      <c r="EL452" s="398">
        <f t="shared" si="683"/>
        <v>1.8</v>
      </c>
      <c r="EM452" s="398">
        <f t="shared" si="684"/>
        <v>14.4</v>
      </c>
      <c r="EN452" s="398">
        <f t="shared" si="685"/>
        <v>70.3</v>
      </c>
      <c r="EO452" s="398">
        <f t="shared" si="686"/>
        <v>0</v>
      </c>
      <c r="EP452" s="398">
        <f t="shared" si="687"/>
        <v>0</v>
      </c>
      <c r="EQ452" s="398">
        <f t="shared" si="688"/>
        <v>171</v>
      </c>
      <c r="ER452" s="398" t="str">
        <f t="shared" si="689"/>
        <v/>
      </c>
      <c r="ES452" s="398">
        <f t="shared" si="690"/>
        <v>28</v>
      </c>
      <c r="ET452" s="398">
        <f t="shared" si="691"/>
        <v>56.2</v>
      </c>
      <c r="EU452" s="172">
        <f t="shared" si="692"/>
        <v>20.8</v>
      </c>
      <c r="EV452" s="57">
        <f t="shared" si="693"/>
        <v>0.35667991892056472</v>
      </c>
      <c r="EW452" s="57">
        <f t="shared" si="694"/>
        <v>4.6035805626598467E-2</v>
      </c>
      <c r="EX452" s="57">
        <f t="shared" si="695"/>
        <v>1.1849413700884592</v>
      </c>
      <c r="EY452" s="57">
        <f t="shared" si="696"/>
        <v>3.5081590897749386</v>
      </c>
      <c r="EZ452" s="57">
        <f t="shared" si="697"/>
        <v>0</v>
      </c>
      <c r="FA452" s="57">
        <f t="shared" si="698"/>
        <v>0</v>
      </c>
      <c r="FB452" s="57">
        <f t="shared" si="699"/>
        <v>2.8024930716143506</v>
      </c>
      <c r="FC452" s="57" t="str">
        <f t="shared" si="700"/>
        <v/>
      </c>
      <c r="FD452" s="57">
        <f t="shared" si="701"/>
        <v>0.4515772140588889</v>
      </c>
      <c r="FE452" s="57">
        <f t="shared" si="702"/>
        <v>1.1700703499592975</v>
      </c>
      <c r="FF452" s="56">
        <f t="shared" si="703"/>
        <v>0.58669224043099311</v>
      </c>
      <c r="FG452" s="59">
        <f t="shared" si="704"/>
        <v>6.9994659542811259</v>
      </c>
      <c r="FH452" s="59">
        <f t="shared" si="705"/>
        <v>0.90340396828743708</v>
      </c>
      <c r="FI452" s="59">
        <f t="shared" si="706"/>
        <v>23.253220430389657</v>
      </c>
      <c r="FJ452" s="59">
        <f t="shared" si="707"/>
        <v>68.843909647041784</v>
      </c>
      <c r="FK452" s="59">
        <f t="shared" si="708"/>
        <v>0</v>
      </c>
      <c r="FL452" s="59">
        <f t="shared" si="709"/>
        <v>0</v>
      </c>
      <c r="FM452" s="59">
        <f t="shared" si="710"/>
        <v>55.928687723785487</v>
      </c>
      <c r="FN452" s="59" t="str">
        <f t="shared" si="711"/>
        <v/>
      </c>
      <c r="FO452" s="59">
        <f t="shared" si="712"/>
        <v>9.0120190640571582</v>
      </c>
      <c r="FP452" s="59">
        <f t="shared" si="713"/>
        <v>23.350815700692365</v>
      </c>
      <c r="FQ452" s="66">
        <f t="shared" si="714"/>
        <v>11.708477511464997</v>
      </c>
      <c r="FR452" s="331">
        <f t="shared" si="659"/>
        <v>0.84086533368800243</v>
      </c>
      <c r="FS452" s="331">
        <f t="shared" si="715"/>
        <v>0.84086533368800243</v>
      </c>
      <c r="FT452" s="400">
        <f t="shared" si="716"/>
        <v>0</v>
      </c>
      <c r="FU452" s="400">
        <f t="shared" si="717"/>
        <v>1</v>
      </c>
      <c r="FV452" s="400">
        <f t="shared" si="718"/>
        <v>0</v>
      </c>
      <c r="FW452" s="402">
        <f t="shared" si="719"/>
        <v>0</v>
      </c>
      <c r="FX452" s="222">
        <f t="shared" si="720"/>
        <v>0</v>
      </c>
      <c r="FY452" s="222">
        <f t="shared" si="721"/>
        <v>68.843909647041784</v>
      </c>
      <c r="FZ452" s="222">
        <f t="shared" si="722"/>
        <v>23.253220430389657</v>
      </c>
      <c r="GA452" s="221">
        <f t="shared" si="723"/>
        <v>0</v>
      </c>
      <c r="GB452" s="222">
        <f t="shared" si="724"/>
        <v>55.928687723785487</v>
      </c>
      <c r="GC452" s="222">
        <f t="shared" si="725"/>
        <v>23.350815700692365</v>
      </c>
      <c r="GD452" s="222">
        <f t="shared" si="726"/>
        <v>0</v>
      </c>
      <c r="GE452" s="222">
        <f t="shared" si="727"/>
        <v>0</v>
      </c>
      <c r="GF452" s="222">
        <f t="shared" si="728"/>
        <v>0</v>
      </c>
      <c r="GG452" s="398">
        <f t="shared" si="729"/>
        <v>0</v>
      </c>
      <c r="GH452" s="399">
        <f t="shared" si="730"/>
        <v>0</v>
      </c>
      <c r="GI452" s="398" t="str">
        <f t="shared" si="731"/>
        <v>Ca-Mg</v>
      </c>
      <c r="GJ452" s="398" t="str">
        <f t="shared" si="732"/>
        <v>HCO3-SO4</v>
      </c>
    </row>
    <row r="453" spans="1:192" s="69" customFormat="1" ht="14.25">
      <c r="A453" s="402">
        <f t="shared" si="733"/>
        <v>448</v>
      </c>
      <c r="B453" s="65" t="s">
        <v>1880</v>
      </c>
      <c r="C453" s="69" t="s">
        <v>1153</v>
      </c>
      <c r="F453" s="558">
        <v>3517690</v>
      </c>
      <c r="G453" s="558">
        <v>5654150</v>
      </c>
      <c r="H453" s="410">
        <f t="shared" si="660"/>
        <v>517608.49400000001</v>
      </c>
      <c r="I453" s="410">
        <f t="shared" si="661"/>
        <v>5652328.1299999999</v>
      </c>
      <c r="J453" s="392">
        <v>187.13</v>
      </c>
      <c r="K453" s="408" t="s">
        <v>1355</v>
      </c>
      <c r="L453" s="171">
        <v>169.62</v>
      </c>
      <c r="M453" s="171">
        <v>30.5</v>
      </c>
      <c r="N453" s="408">
        <v>167.45</v>
      </c>
      <c r="O453" s="171"/>
      <c r="P453" s="171"/>
      <c r="Q453" s="383" t="s">
        <v>1361</v>
      </c>
      <c r="R453" s="470" t="s">
        <v>2906</v>
      </c>
      <c r="S453" s="65" t="s">
        <v>1346</v>
      </c>
      <c r="T453" s="499" t="str">
        <f t="shared" si="662"/>
        <v>-</v>
      </c>
      <c r="U453" s="499" t="str">
        <f t="shared" si="663"/>
        <v>-</v>
      </c>
      <c r="V453" s="499" t="str">
        <f t="shared" si="664"/>
        <v>-</v>
      </c>
      <c r="W453" s="499" t="str">
        <f t="shared" si="658"/>
        <v>-</v>
      </c>
      <c r="X453" s="529" t="str">
        <f t="shared" si="735"/>
        <v>Ca-Mg</v>
      </c>
      <c r="Y453" s="530" t="str">
        <f t="shared" si="734"/>
        <v>HCO3</v>
      </c>
      <c r="Z453" s="70"/>
      <c r="AA453" s="251">
        <v>33457</v>
      </c>
      <c r="AB453" s="176">
        <v>1</v>
      </c>
      <c r="AC453" s="91" t="s">
        <v>1050</v>
      </c>
      <c r="AD453" s="170" t="s">
        <v>1872</v>
      </c>
      <c r="AE453" s="61" t="s">
        <v>1883</v>
      </c>
      <c r="AF453" s="392">
        <v>14.1</v>
      </c>
      <c r="AG453" s="408">
        <v>485</v>
      </c>
      <c r="AH453" s="408">
        <v>7.13</v>
      </c>
      <c r="AI453" s="559"/>
      <c r="AJ453" s="408"/>
      <c r="AK453" s="408"/>
      <c r="AL453" s="396">
        <v>0.3</v>
      </c>
      <c r="AM453" s="392"/>
      <c r="AO453" s="401"/>
      <c r="AP453" s="171"/>
      <c r="AS453" s="507">
        <f t="shared" si="738"/>
        <v>410.93699999999995</v>
      </c>
      <c r="AT453" s="510">
        <f t="shared" si="739"/>
        <v>-0.17362369050177259</v>
      </c>
      <c r="AU453" s="69">
        <v>6.9</v>
      </c>
      <c r="AV453" s="69">
        <v>22.3</v>
      </c>
      <c r="AW453" s="401">
        <v>62.5</v>
      </c>
      <c r="AX453" s="69">
        <v>8.1999999999999993</v>
      </c>
      <c r="AY453" s="69">
        <v>11.8</v>
      </c>
      <c r="AZ453" s="70">
        <v>289</v>
      </c>
      <c r="BB453" s="401">
        <v>2.5</v>
      </c>
      <c r="BD453" s="69">
        <v>0</v>
      </c>
      <c r="BE453" s="401">
        <v>1.9E-2</v>
      </c>
      <c r="BF453" s="55">
        <v>0</v>
      </c>
      <c r="BJ453" s="69">
        <v>7.7</v>
      </c>
      <c r="BK453" s="69">
        <v>0</v>
      </c>
      <c r="BL453" s="401"/>
      <c r="BN453" s="53">
        <v>0</v>
      </c>
      <c r="BO453" s="190">
        <v>0</v>
      </c>
      <c r="BP453" s="564">
        <v>18</v>
      </c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1"/>
      <c r="CG453" s="143"/>
      <c r="CH453" s="143"/>
      <c r="CI453" s="143"/>
      <c r="CJ453" s="143"/>
      <c r="CK453" s="143"/>
      <c r="CL453" s="144"/>
      <c r="CM453" s="190">
        <v>5.4</v>
      </c>
      <c r="CN453" s="190">
        <v>23.5</v>
      </c>
      <c r="CO453" s="141"/>
      <c r="CQ453" s="70"/>
      <c r="DA453" s="70"/>
      <c r="DB453" s="182"/>
      <c r="DC453" s="141" t="s">
        <v>1884</v>
      </c>
      <c r="DD453" s="182"/>
      <c r="DE453" s="182">
        <v>-15.7</v>
      </c>
      <c r="DF453" s="141" t="s">
        <v>1885</v>
      </c>
      <c r="DG453" s="182">
        <v>-8.26</v>
      </c>
      <c r="DH453" s="182"/>
      <c r="DI453" s="180"/>
      <c r="DJ453" s="180"/>
      <c r="DK453" s="180"/>
      <c r="DL453" s="180"/>
      <c r="DM453" s="180"/>
      <c r="DN453" s="180"/>
      <c r="DO453" s="180"/>
      <c r="DP453" s="180"/>
      <c r="DQ453" s="180"/>
      <c r="DR453" s="180"/>
      <c r="DS453" s="181"/>
      <c r="DT453" s="402">
        <f t="shared" si="665"/>
        <v>1</v>
      </c>
      <c r="DU453" s="100">
        <f t="shared" si="666"/>
        <v>0</v>
      </c>
      <c r="DV453" s="100">
        <f t="shared" si="667"/>
        <v>0</v>
      </c>
      <c r="DW453" s="100">
        <f t="shared" si="668"/>
        <v>1</v>
      </c>
      <c r="DX453" s="100">
        <f t="shared" si="669"/>
        <v>0</v>
      </c>
      <c r="DY453" s="229">
        <f t="shared" si="670"/>
        <v>0</v>
      </c>
      <c r="DZ453" s="100">
        <f t="shared" si="671"/>
        <v>1</v>
      </c>
      <c r="EA453" s="400">
        <f t="shared" si="672"/>
        <v>0</v>
      </c>
      <c r="EB453" s="402">
        <f t="shared" si="673"/>
        <v>0</v>
      </c>
      <c r="EC453" s="19">
        <f t="shared" si="674"/>
        <v>1</v>
      </c>
      <c r="ED453" s="19">
        <f t="shared" si="675"/>
        <v>0</v>
      </c>
      <c r="EE453" s="19">
        <f t="shared" si="676"/>
        <v>0</v>
      </c>
      <c r="EF453" s="402">
        <f t="shared" si="677"/>
        <v>0</v>
      </c>
      <c r="EG453" s="400">
        <f t="shared" si="678"/>
        <v>1</v>
      </c>
      <c r="EH453" s="400">
        <f t="shared" si="679"/>
        <v>0</v>
      </c>
      <c r="EI453" s="402">
        <f t="shared" si="680"/>
        <v>0</v>
      </c>
      <c r="EJ453" s="229">
        <f t="shared" si="681"/>
        <v>1</v>
      </c>
      <c r="EK453" s="398">
        <f t="shared" si="682"/>
        <v>6.9</v>
      </c>
      <c r="EL453" s="398">
        <f t="shared" si="683"/>
        <v>2.5</v>
      </c>
      <c r="EM453" s="398">
        <f t="shared" si="684"/>
        <v>22.3</v>
      </c>
      <c r="EN453" s="398">
        <f t="shared" si="685"/>
        <v>62.5</v>
      </c>
      <c r="EO453" s="398">
        <f t="shared" si="686"/>
        <v>0</v>
      </c>
      <c r="EP453" s="398">
        <f t="shared" si="687"/>
        <v>1.9E-2</v>
      </c>
      <c r="EQ453" s="398">
        <f t="shared" si="688"/>
        <v>289</v>
      </c>
      <c r="ER453" s="398" t="str">
        <f t="shared" si="689"/>
        <v/>
      </c>
      <c r="ES453" s="398">
        <f t="shared" si="690"/>
        <v>7.7</v>
      </c>
      <c r="ET453" s="398">
        <f t="shared" si="691"/>
        <v>11.8</v>
      </c>
      <c r="EU453" s="172">
        <f t="shared" si="692"/>
        <v>8.1999999999999993</v>
      </c>
      <c r="EV453" s="57">
        <f t="shared" si="693"/>
        <v>0.30013310250632891</v>
      </c>
      <c r="EW453" s="57">
        <f t="shared" si="694"/>
        <v>6.3938618925831206E-2</v>
      </c>
      <c r="EX453" s="57">
        <f t="shared" si="695"/>
        <v>1.8350133717342112</v>
      </c>
      <c r="EY453" s="57">
        <f t="shared" si="696"/>
        <v>3.1189181096861116</v>
      </c>
      <c r="EZ453" s="57">
        <f t="shared" si="697"/>
        <v>0</v>
      </c>
      <c r="FA453" s="57">
        <f t="shared" si="698"/>
        <v>1.0206822455009401E-3</v>
      </c>
      <c r="FB453" s="57">
        <f t="shared" si="699"/>
        <v>4.7363771795119733</v>
      </c>
      <c r="FC453" s="57" t="str">
        <f t="shared" si="700"/>
        <v/>
      </c>
      <c r="FD453" s="57">
        <f t="shared" si="701"/>
        <v>0.12418373386619444</v>
      </c>
      <c r="FE453" s="57">
        <f t="shared" si="702"/>
        <v>0.24567313397721904</v>
      </c>
      <c r="FF453" s="56">
        <f t="shared" si="703"/>
        <v>0.23129213324683379</v>
      </c>
      <c r="FG453" s="59">
        <f t="shared" si="704"/>
        <v>5.6426349832192964</v>
      </c>
      <c r="FH453" s="59">
        <f t="shared" si="705"/>
        <v>1.2020742960933963</v>
      </c>
      <c r="FI453" s="59">
        <f t="shared" si="706"/>
        <v>34.499062447816172</v>
      </c>
      <c r="FJ453" s="59">
        <f t="shared" si="707"/>
        <v>58.637038995523469</v>
      </c>
      <c r="FK453" s="59">
        <f t="shared" si="708"/>
        <v>0</v>
      </c>
      <c r="FL453" s="59">
        <f t="shared" si="709"/>
        <v>1.918927734768271E-2</v>
      </c>
      <c r="FM453" s="59">
        <f t="shared" si="710"/>
        <v>88.737310492734281</v>
      </c>
      <c r="FN453" s="59" t="str">
        <f t="shared" si="711"/>
        <v/>
      </c>
      <c r="FO453" s="59">
        <f t="shared" si="712"/>
        <v>2.3266159202648273</v>
      </c>
      <c r="FP453" s="59">
        <f t="shared" si="713"/>
        <v>4.6027527671911175</v>
      </c>
      <c r="FQ453" s="66">
        <f t="shared" si="714"/>
        <v>4.3333208198097797</v>
      </c>
      <c r="FR453" s="331">
        <f t="shared" si="659"/>
        <v>-0.17362369050177259</v>
      </c>
      <c r="FS453" s="331">
        <f t="shared" si="715"/>
        <v>0.17362369050177259</v>
      </c>
      <c r="FT453" s="400">
        <f t="shared" si="716"/>
        <v>0</v>
      </c>
      <c r="FU453" s="400">
        <f t="shared" si="717"/>
        <v>1</v>
      </c>
      <c r="FV453" s="400">
        <f t="shared" si="718"/>
        <v>0</v>
      </c>
      <c r="FW453" s="402">
        <f t="shared" si="719"/>
        <v>0</v>
      </c>
      <c r="FX453" s="222">
        <f t="shared" si="720"/>
        <v>0</v>
      </c>
      <c r="FY453" s="222">
        <f t="shared" si="721"/>
        <v>58.637038995523469</v>
      </c>
      <c r="FZ453" s="222">
        <f t="shared" si="722"/>
        <v>34.499062447816172</v>
      </c>
      <c r="GA453" s="221">
        <f t="shared" si="723"/>
        <v>0</v>
      </c>
      <c r="GB453" s="222">
        <f t="shared" si="724"/>
        <v>88.737310492734281</v>
      </c>
      <c r="GC453" s="222">
        <f t="shared" si="725"/>
        <v>0</v>
      </c>
      <c r="GD453" s="222">
        <f t="shared" si="726"/>
        <v>0</v>
      </c>
      <c r="GE453" s="222">
        <f t="shared" si="727"/>
        <v>0</v>
      </c>
      <c r="GF453" s="222">
        <f t="shared" si="728"/>
        <v>0</v>
      </c>
      <c r="GG453" s="398">
        <f t="shared" si="729"/>
        <v>0</v>
      </c>
      <c r="GH453" s="399">
        <f t="shared" si="730"/>
        <v>0</v>
      </c>
      <c r="GI453" s="398" t="str">
        <f t="shared" si="731"/>
        <v>Ca-Mg</v>
      </c>
      <c r="GJ453" s="398" t="str">
        <f t="shared" si="732"/>
        <v>HCO3</v>
      </c>
    </row>
    <row r="454" spans="1:192" s="69" customFormat="1" ht="14.25">
      <c r="A454" s="402">
        <f t="shared" si="733"/>
        <v>449</v>
      </c>
      <c r="B454" s="64" t="s">
        <v>318</v>
      </c>
      <c r="C454" s="398" t="s">
        <v>182</v>
      </c>
      <c r="D454" s="398"/>
      <c r="E454" s="2" t="s">
        <v>1886</v>
      </c>
      <c r="F454" s="548">
        <v>3554540</v>
      </c>
      <c r="G454" s="548">
        <v>5647300</v>
      </c>
      <c r="H454" s="409">
        <f t="shared" si="660"/>
        <v>554443.75399999996</v>
      </c>
      <c r="I454" s="405">
        <f t="shared" si="661"/>
        <v>5645480.8700000001</v>
      </c>
      <c r="J454" s="541">
        <v>209</v>
      </c>
      <c r="K454" s="400" t="s">
        <v>1356</v>
      </c>
      <c r="L454" s="185">
        <v>0</v>
      </c>
      <c r="M454" s="19"/>
      <c r="N454" s="408"/>
      <c r="O454" s="19"/>
      <c r="P454" s="19"/>
      <c r="Q454" s="381" t="s">
        <v>786</v>
      </c>
      <c r="R454" s="399" t="s">
        <v>273</v>
      </c>
      <c r="S454" s="64" t="s">
        <v>1347</v>
      </c>
      <c r="T454" s="499" t="str">
        <f t="shared" si="662"/>
        <v>-</v>
      </c>
      <c r="U454" s="499" t="str">
        <f t="shared" si="663"/>
        <v>M</v>
      </c>
      <c r="V454" s="499" t="str">
        <f t="shared" si="664"/>
        <v>-</v>
      </c>
      <c r="W454" s="499" t="str">
        <f t="shared" si="658"/>
        <v>-</v>
      </c>
      <c r="X454" s="529" t="str">
        <f t="shared" si="735"/>
        <v>Na</v>
      </c>
      <c r="Y454" s="530" t="str">
        <f t="shared" si="734"/>
        <v>Cl</v>
      </c>
      <c r="Z454" s="60"/>
      <c r="AA454" s="51">
        <v>26049</v>
      </c>
      <c r="AB454" s="100">
        <v>1</v>
      </c>
      <c r="AC454" s="2" t="s">
        <v>405</v>
      </c>
      <c r="AD454" s="2" t="s">
        <v>1887</v>
      </c>
      <c r="AE454" s="404"/>
      <c r="AF454" s="391">
        <v>15.4</v>
      </c>
      <c r="AG454" s="400"/>
      <c r="AH454" s="400">
        <v>7.25</v>
      </c>
      <c r="AI454" s="554"/>
      <c r="AJ454" s="400"/>
      <c r="AK454" s="400"/>
      <c r="AL454" s="400"/>
      <c r="AM454" s="391"/>
      <c r="AN454" s="398">
        <v>74.599999999999994</v>
      </c>
      <c r="AO454" s="399">
        <v>14.1</v>
      </c>
      <c r="AP454" s="19"/>
      <c r="AQ454" s="398"/>
      <c r="AR454" s="69">
        <v>5045.1000000000004</v>
      </c>
      <c r="AS454" s="507">
        <f t="shared" si="738"/>
        <v>7917.5</v>
      </c>
      <c r="AT454" s="509">
        <f t="shared" si="739"/>
        <v>-3.2151163692705709E-2</v>
      </c>
      <c r="AU454" s="398">
        <v>2381.8000000000002</v>
      </c>
      <c r="AV454" s="59">
        <v>108</v>
      </c>
      <c r="AW454" s="62">
        <v>356</v>
      </c>
      <c r="AX454" s="398">
        <v>3701.8</v>
      </c>
      <c r="AY454" s="398">
        <v>1035.9000000000001</v>
      </c>
      <c r="AZ454" s="172">
        <v>307.39999999999998</v>
      </c>
      <c r="BA454" s="398"/>
      <c r="BB454" s="398">
        <v>26.6</v>
      </c>
      <c r="BC454" s="398"/>
      <c r="BD454" s="398"/>
      <c r="BE454" s="398"/>
      <c r="BF454" s="398"/>
      <c r="BG454" s="398"/>
      <c r="BH454" s="398"/>
      <c r="BI454" s="398"/>
      <c r="BJ454" s="398">
        <v>0</v>
      </c>
      <c r="BK454" s="398"/>
      <c r="BL454" s="399"/>
      <c r="BM454" s="398"/>
      <c r="BN454" s="172"/>
      <c r="BO454" s="138"/>
      <c r="BP454" s="555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49"/>
      <c r="CG454" s="138"/>
      <c r="CH454" s="138"/>
      <c r="CI454" s="138"/>
      <c r="CJ454" s="138"/>
      <c r="CK454" s="138"/>
      <c r="CL454" s="139"/>
      <c r="CM454" s="138"/>
      <c r="CN454" s="143" t="s">
        <v>3116</v>
      </c>
      <c r="CO454" s="149"/>
      <c r="CP454" s="398"/>
      <c r="CQ454" s="172"/>
      <c r="CR454" s="398"/>
      <c r="CS454" s="398"/>
      <c r="CT454" s="398"/>
      <c r="CU454" s="398"/>
      <c r="CV454" s="398"/>
      <c r="CW454" s="398"/>
      <c r="CX454" s="398"/>
      <c r="CY454" s="398"/>
      <c r="CZ454" s="398"/>
      <c r="DA454" s="172"/>
      <c r="DB454" s="241"/>
      <c r="DC454" s="241"/>
      <c r="DD454" s="241"/>
      <c r="DE454" s="241"/>
      <c r="DF454" s="182"/>
      <c r="DG454" s="241"/>
      <c r="DH454" s="241"/>
      <c r="DI454" s="244"/>
      <c r="DJ454" s="244"/>
      <c r="DK454" s="244"/>
      <c r="DL454" s="244"/>
      <c r="DM454" s="244"/>
      <c r="DN454" s="244"/>
      <c r="DO454" s="244"/>
      <c r="DP454" s="244"/>
      <c r="DQ454" s="244"/>
      <c r="DR454" s="244"/>
      <c r="DS454" s="472"/>
      <c r="DT454" s="402">
        <f t="shared" si="665"/>
        <v>1</v>
      </c>
      <c r="DU454" s="100">
        <f t="shared" si="666"/>
        <v>1</v>
      </c>
      <c r="DV454" s="100">
        <f t="shared" si="667"/>
        <v>0</v>
      </c>
      <c r="DW454" s="100">
        <f t="shared" si="668"/>
        <v>0</v>
      </c>
      <c r="DX454" s="100">
        <f t="shared" si="669"/>
        <v>0</v>
      </c>
      <c r="DY454" s="229">
        <f t="shared" si="670"/>
        <v>0</v>
      </c>
      <c r="DZ454" s="100">
        <f t="shared" si="671"/>
        <v>1</v>
      </c>
      <c r="EA454" s="400">
        <f t="shared" si="672"/>
        <v>0</v>
      </c>
      <c r="EB454" s="402">
        <f t="shared" si="673"/>
        <v>0</v>
      </c>
      <c r="EC454" s="19">
        <f t="shared" si="674"/>
        <v>0</v>
      </c>
      <c r="ED454" s="19">
        <f t="shared" si="675"/>
        <v>1</v>
      </c>
      <c r="EE454" s="19">
        <f t="shared" si="676"/>
        <v>0</v>
      </c>
      <c r="EF454" s="402">
        <f t="shared" si="677"/>
        <v>0</v>
      </c>
      <c r="EG454" s="400">
        <f t="shared" si="678"/>
        <v>0</v>
      </c>
      <c r="EH454" s="400">
        <f t="shared" si="679"/>
        <v>0</v>
      </c>
      <c r="EI454" s="402">
        <f t="shared" si="680"/>
        <v>1</v>
      </c>
      <c r="EJ454" s="229">
        <f t="shared" si="681"/>
        <v>1</v>
      </c>
      <c r="EK454" s="398">
        <f t="shared" si="682"/>
        <v>2381.8000000000002</v>
      </c>
      <c r="EL454" s="398">
        <f t="shared" si="683"/>
        <v>26.6</v>
      </c>
      <c r="EM454" s="398">
        <f t="shared" si="684"/>
        <v>108</v>
      </c>
      <c r="EN454" s="398">
        <f t="shared" si="685"/>
        <v>356</v>
      </c>
      <c r="EO454" s="398" t="str">
        <f t="shared" si="686"/>
        <v/>
      </c>
      <c r="EP454" s="398" t="str">
        <f t="shared" si="687"/>
        <v/>
      </c>
      <c r="EQ454" s="398">
        <f t="shared" si="688"/>
        <v>307.39999999999998</v>
      </c>
      <c r="ER454" s="398" t="str">
        <f t="shared" si="689"/>
        <v/>
      </c>
      <c r="ES454" s="398">
        <f t="shared" si="690"/>
        <v>0</v>
      </c>
      <c r="ET454" s="398">
        <f t="shared" si="691"/>
        <v>1035.9000000000001</v>
      </c>
      <c r="EU454" s="172">
        <f t="shared" si="692"/>
        <v>3701.8</v>
      </c>
      <c r="EV454" s="57">
        <f t="shared" si="693"/>
        <v>103.60246718109771</v>
      </c>
      <c r="EW454" s="57">
        <f t="shared" si="694"/>
        <v>0.68030690537084404</v>
      </c>
      <c r="EX454" s="57">
        <f t="shared" si="695"/>
        <v>8.887060275663444</v>
      </c>
      <c r="EY454" s="57">
        <f t="shared" si="696"/>
        <v>17.765357552772091</v>
      </c>
      <c r="EZ454" s="57" t="str">
        <f t="shared" si="697"/>
        <v/>
      </c>
      <c r="FA454" s="57" t="str">
        <f t="shared" si="698"/>
        <v/>
      </c>
      <c r="FB454" s="57">
        <f t="shared" si="699"/>
        <v>5.0379319895570251</v>
      </c>
      <c r="FC454" s="57" t="str">
        <f t="shared" si="700"/>
        <v/>
      </c>
      <c r="FD454" s="57">
        <f t="shared" si="701"/>
        <v>0</v>
      </c>
      <c r="FE454" s="57">
        <f t="shared" si="702"/>
        <v>21.567186397203493</v>
      </c>
      <c r="FF454" s="56">
        <f t="shared" si="703"/>
        <v>104.41429498208895</v>
      </c>
      <c r="FG454" s="59">
        <f t="shared" si="704"/>
        <v>79.12499738682159</v>
      </c>
      <c r="FH454" s="59">
        <f t="shared" si="705"/>
        <v>0.51957529173133321</v>
      </c>
      <c r="FI454" s="59">
        <f t="shared" si="706"/>
        <v>6.7873733147611084</v>
      </c>
      <c r="FJ454" s="59">
        <f t="shared" si="707"/>
        <v>13.568054006685957</v>
      </c>
      <c r="FK454" s="59" t="str">
        <f t="shared" si="708"/>
        <v/>
      </c>
      <c r="FL454" s="59" t="str">
        <f t="shared" si="709"/>
        <v/>
      </c>
      <c r="FM454" s="59">
        <f t="shared" si="710"/>
        <v>3.8451797791019717</v>
      </c>
      <c r="FN454" s="59" t="str">
        <f t="shared" si="711"/>
        <v/>
      </c>
      <c r="FO454" s="59">
        <f t="shared" si="712"/>
        <v>0</v>
      </c>
      <c r="FP454" s="59">
        <f t="shared" si="713"/>
        <v>16.461061641672107</v>
      </c>
      <c r="FQ454" s="66">
        <f t="shared" si="714"/>
        <v>79.693758579225928</v>
      </c>
      <c r="FR454" s="331">
        <f t="shared" si="659"/>
        <v>-3.2151163692705709E-2</v>
      </c>
      <c r="FS454" s="331">
        <f t="shared" si="715"/>
        <v>3.2151163692705709E-2</v>
      </c>
      <c r="FT454" s="400">
        <f t="shared" si="716"/>
        <v>0</v>
      </c>
      <c r="FU454" s="400">
        <f t="shared" si="717"/>
        <v>1</v>
      </c>
      <c r="FV454" s="400">
        <f t="shared" si="718"/>
        <v>0</v>
      </c>
      <c r="FW454" s="402">
        <f t="shared" si="719"/>
        <v>0</v>
      </c>
      <c r="FX454" s="222">
        <f t="shared" si="720"/>
        <v>79.12499738682159</v>
      </c>
      <c r="FY454" s="222">
        <f t="shared" si="721"/>
        <v>0</v>
      </c>
      <c r="FZ454" s="222">
        <f t="shared" si="722"/>
        <v>0</v>
      </c>
      <c r="GA454" s="221">
        <f t="shared" si="723"/>
        <v>79.693758579225928</v>
      </c>
      <c r="GB454" s="222">
        <f t="shared" si="724"/>
        <v>0</v>
      </c>
      <c r="GC454" s="222">
        <f t="shared" si="725"/>
        <v>0</v>
      </c>
      <c r="GD454" s="222">
        <f t="shared" si="726"/>
        <v>0</v>
      </c>
      <c r="GE454" s="222">
        <f t="shared" si="727"/>
        <v>0</v>
      </c>
      <c r="GF454" s="222">
        <f t="shared" si="728"/>
        <v>0</v>
      </c>
      <c r="GG454" s="398">
        <f t="shared" si="729"/>
        <v>0</v>
      </c>
      <c r="GH454" s="399">
        <f t="shared" si="730"/>
        <v>0</v>
      </c>
      <c r="GI454" s="398" t="str">
        <f t="shared" si="731"/>
        <v>Na</v>
      </c>
      <c r="GJ454" s="398" t="str">
        <f t="shared" si="732"/>
        <v>Cl</v>
      </c>
    </row>
    <row r="455" spans="1:192" s="69" customFormat="1">
      <c r="A455" s="402">
        <f t="shared" si="733"/>
        <v>450</v>
      </c>
      <c r="B455" s="166" t="s">
        <v>537</v>
      </c>
      <c r="C455" s="165" t="s">
        <v>537</v>
      </c>
      <c r="D455" s="165"/>
      <c r="E455" s="165"/>
      <c r="F455" s="408">
        <v>3511500</v>
      </c>
      <c r="G455" s="408">
        <v>5695850</v>
      </c>
      <c r="H455" s="409">
        <f t="shared" si="660"/>
        <v>511420.97000000003</v>
      </c>
      <c r="I455" s="405">
        <f t="shared" si="661"/>
        <v>5694011.4500000002</v>
      </c>
      <c r="J455" s="408">
        <v>260.8</v>
      </c>
      <c r="K455" s="408" t="s">
        <v>1355</v>
      </c>
      <c r="L455" s="171">
        <v>150</v>
      </c>
      <c r="M455" s="171"/>
      <c r="N455" s="408"/>
      <c r="O455" s="171">
        <v>232.8</v>
      </c>
      <c r="P455" s="171"/>
      <c r="Q455" s="166" t="s">
        <v>1361</v>
      </c>
      <c r="R455" s="166" t="s">
        <v>2886</v>
      </c>
      <c r="S455" s="166" t="s">
        <v>1346</v>
      </c>
      <c r="T455" s="499" t="str">
        <f t="shared" si="662"/>
        <v>-</v>
      </c>
      <c r="U455" s="499" t="str">
        <f t="shared" si="663"/>
        <v>-</v>
      </c>
      <c r="V455" s="499" t="str">
        <f t="shared" si="664"/>
        <v>-</v>
      </c>
      <c r="W455" s="499" t="str">
        <f t="shared" ref="W455:W518" si="740">IF(EH455=1,"A","-")</f>
        <v>-</v>
      </c>
      <c r="X455" s="529" t="str">
        <f t="shared" si="735"/>
        <v>Na-Ca</v>
      </c>
      <c r="Y455" s="530" t="str">
        <f t="shared" si="734"/>
        <v>Cl-SO4-HCO3</v>
      </c>
      <c r="Z455" s="183"/>
      <c r="AA455" s="177">
        <v>25358</v>
      </c>
      <c r="AB455" s="176">
        <v>1</v>
      </c>
      <c r="AC455" s="170" t="s">
        <v>527</v>
      </c>
      <c r="AD455" s="170" t="s">
        <v>1410</v>
      </c>
      <c r="AE455" s="183"/>
      <c r="AF455" s="392">
        <v>9</v>
      </c>
      <c r="AG455" s="408"/>
      <c r="AH455" s="408">
        <v>5.9</v>
      </c>
      <c r="AI455" s="392"/>
      <c r="AJ455" s="408"/>
      <c r="AK455" s="408"/>
      <c r="AL455" s="408"/>
      <c r="AM455" s="392">
        <v>8.4</v>
      </c>
      <c r="AN455" s="168">
        <v>1.8</v>
      </c>
      <c r="AO455" s="165">
        <v>0.9</v>
      </c>
      <c r="AP455" s="171">
        <v>3.2</v>
      </c>
      <c r="AQ455" s="168"/>
      <c r="AR455" s="168"/>
      <c r="AS455" s="507">
        <f t="shared" si="738"/>
        <v>76.584000000000003</v>
      </c>
      <c r="AT455" s="509">
        <f t="shared" si="739"/>
        <v>2.1035445336643487E-2</v>
      </c>
      <c r="AU455" s="168">
        <v>12.4</v>
      </c>
      <c r="AV455" s="168">
        <v>2.4</v>
      </c>
      <c r="AW455" s="165">
        <v>8</v>
      </c>
      <c r="AX455" s="168">
        <v>14.9</v>
      </c>
      <c r="AY455" s="168">
        <v>19.2</v>
      </c>
      <c r="AZ455" s="459">
        <f>AO455*21.76</f>
        <v>19.584000000000003</v>
      </c>
      <c r="BA455" s="168"/>
      <c r="BB455" s="168"/>
      <c r="BC455" s="168"/>
      <c r="BD455" s="168"/>
      <c r="BE455" s="168">
        <v>0.1</v>
      </c>
      <c r="BF455" s="168"/>
      <c r="BG455" s="168"/>
      <c r="BH455" s="168"/>
      <c r="BI455" s="168"/>
      <c r="BJ455" s="170" t="s">
        <v>286</v>
      </c>
      <c r="BK455" s="168"/>
      <c r="BL455" s="165"/>
      <c r="BM455" s="168"/>
      <c r="BN455" s="167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  <c r="BY455" s="168"/>
      <c r="BZ455" s="168"/>
      <c r="CA455" s="168"/>
      <c r="CB455" s="168"/>
      <c r="CC455" s="168"/>
      <c r="CD455" s="168"/>
      <c r="CE455" s="168"/>
      <c r="CF455" s="165"/>
      <c r="CG455" s="168"/>
      <c r="CH455" s="168"/>
      <c r="CI455" s="168"/>
      <c r="CJ455" s="168"/>
      <c r="CK455" s="168"/>
      <c r="CL455" s="167"/>
      <c r="CM455" s="168">
        <v>13.8</v>
      </c>
      <c r="CN455" s="180">
        <v>24.2</v>
      </c>
      <c r="CO455" s="165"/>
      <c r="CP455" s="168"/>
      <c r="CQ455" s="167"/>
      <c r="CR455" s="168"/>
      <c r="CS455" s="168"/>
      <c r="CT455" s="168"/>
      <c r="CU455" s="168"/>
      <c r="CV455" s="168"/>
      <c r="CW455" s="168"/>
      <c r="CX455" s="168"/>
      <c r="CY455" s="168"/>
      <c r="CZ455" s="168"/>
      <c r="DA455" s="167"/>
      <c r="DB455" s="182"/>
      <c r="DC455" s="182"/>
      <c r="DD455" s="182"/>
      <c r="DE455" s="182"/>
      <c r="DF455" s="182"/>
      <c r="DG455" s="182"/>
      <c r="DH455" s="182"/>
      <c r="DI455" s="180"/>
      <c r="DJ455" s="180"/>
      <c r="DK455" s="180"/>
      <c r="DL455" s="180"/>
      <c r="DM455" s="180"/>
      <c r="DN455" s="180"/>
      <c r="DO455" s="180"/>
      <c r="DP455" s="180"/>
      <c r="DQ455" s="180"/>
      <c r="DR455" s="180"/>
      <c r="DS455" s="181"/>
      <c r="DT455" s="402">
        <f t="shared" si="665"/>
        <v>1</v>
      </c>
      <c r="DU455" s="100">
        <f t="shared" si="666"/>
        <v>0</v>
      </c>
      <c r="DV455" s="100">
        <f t="shared" si="667"/>
        <v>0</v>
      </c>
      <c r="DW455" s="100">
        <f t="shared" si="668"/>
        <v>1</v>
      </c>
      <c r="DX455" s="100">
        <f t="shared" si="669"/>
        <v>0</v>
      </c>
      <c r="DY455" s="229">
        <f t="shared" si="670"/>
        <v>0</v>
      </c>
      <c r="DZ455" s="100">
        <f t="shared" si="671"/>
        <v>1</v>
      </c>
      <c r="EA455" s="400">
        <f t="shared" si="672"/>
        <v>0</v>
      </c>
      <c r="EB455" s="402">
        <f t="shared" si="673"/>
        <v>0</v>
      </c>
      <c r="EC455" s="19">
        <f t="shared" si="674"/>
        <v>1</v>
      </c>
      <c r="ED455" s="19">
        <f t="shared" si="675"/>
        <v>0</v>
      </c>
      <c r="EE455" s="19">
        <f t="shared" si="676"/>
        <v>0</v>
      </c>
      <c r="EF455" s="402">
        <f t="shared" si="677"/>
        <v>0</v>
      </c>
      <c r="EG455" s="400">
        <f t="shared" si="678"/>
        <v>1</v>
      </c>
      <c r="EH455" s="400">
        <f t="shared" si="679"/>
        <v>0</v>
      </c>
      <c r="EI455" s="402">
        <f t="shared" si="680"/>
        <v>0</v>
      </c>
      <c r="EJ455" s="229">
        <f t="shared" si="681"/>
        <v>1</v>
      </c>
      <c r="EK455" s="398">
        <f t="shared" si="682"/>
        <v>12.4</v>
      </c>
      <c r="EL455" s="398" t="str">
        <f t="shared" si="683"/>
        <v/>
      </c>
      <c r="EM455" s="398">
        <f t="shared" si="684"/>
        <v>2.4</v>
      </c>
      <c r="EN455" s="398">
        <f t="shared" si="685"/>
        <v>8</v>
      </c>
      <c r="EO455" s="398" t="str">
        <f t="shared" si="686"/>
        <v/>
      </c>
      <c r="EP455" s="398">
        <f t="shared" si="687"/>
        <v>0.1</v>
      </c>
      <c r="EQ455" s="398">
        <f t="shared" si="688"/>
        <v>19.584000000000003</v>
      </c>
      <c r="ER455" s="398" t="str">
        <f t="shared" si="689"/>
        <v/>
      </c>
      <c r="ES455" s="398" t="str">
        <f t="shared" si="690"/>
        <v/>
      </c>
      <c r="ET455" s="398">
        <f t="shared" si="691"/>
        <v>19.2</v>
      </c>
      <c r="EU455" s="172">
        <f t="shared" si="692"/>
        <v>14.9</v>
      </c>
      <c r="EV455" s="57">
        <f t="shared" si="693"/>
        <v>0.53936963348963451</v>
      </c>
      <c r="EW455" s="57" t="str">
        <f t="shared" si="694"/>
        <v/>
      </c>
      <c r="EX455" s="57">
        <f t="shared" si="695"/>
        <v>0.19749022834807653</v>
      </c>
      <c r="EY455" s="57">
        <f t="shared" si="696"/>
        <v>0.39922151803982231</v>
      </c>
      <c r="EZ455" s="57" t="str">
        <f t="shared" si="697"/>
        <v/>
      </c>
      <c r="FA455" s="57">
        <f t="shared" si="698"/>
        <v>5.3720118184260009E-3</v>
      </c>
      <c r="FB455" s="57">
        <f t="shared" si="699"/>
        <v>0.3209592065175173</v>
      </c>
      <c r="FC455" s="57" t="str">
        <f t="shared" si="700"/>
        <v/>
      </c>
      <c r="FD455" s="57" t="str">
        <f t="shared" si="701"/>
        <v/>
      </c>
      <c r="FE455" s="57">
        <f t="shared" si="702"/>
        <v>0.39973933664089872</v>
      </c>
      <c r="FF455" s="56">
        <f t="shared" si="703"/>
        <v>0.42027472992412485</v>
      </c>
      <c r="FG455" s="59">
        <f t="shared" si="704"/>
        <v>47.252882808315533</v>
      </c>
      <c r="FH455" s="59" t="str">
        <f t="shared" si="705"/>
        <v/>
      </c>
      <c r="FI455" s="59">
        <f t="shared" si="706"/>
        <v>17.301646285762722</v>
      </c>
      <c r="FJ455" s="59">
        <f t="shared" si="707"/>
        <v>34.974841806432693</v>
      </c>
      <c r="FK455" s="59" t="str">
        <f t="shared" si="708"/>
        <v/>
      </c>
      <c r="FL455" s="59">
        <f t="shared" si="709"/>
        <v>0.47062909948905779</v>
      </c>
      <c r="FM455" s="59">
        <f t="shared" si="710"/>
        <v>28.130300164734738</v>
      </c>
      <c r="FN455" s="59" t="str">
        <f t="shared" si="711"/>
        <v/>
      </c>
      <c r="FO455" s="59" t="str">
        <f t="shared" si="712"/>
        <v/>
      </c>
      <c r="FP455" s="59">
        <f t="shared" si="713"/>
        <v>35.034943067591087</v>
      </c>
      <c r="FQ455" s="66">
        <f t="shared" si="714"/>
        <v>36.834756767674179</v>
      </c>
      <c r="FR455" s="331">
        <f t="shared" ref="FR455:FR518" si="741">IFERROR((SUM(EV455:FA455)-SUM(FB455:FF455))/SUM(EV455:FF455)*100,"")</f>
        <v>2.1035445336643487E-2</v>
      </c>
      <c r="FS455" s="331">
        <f t="shared" si="715"/>
        <v>2.1035445336643487E-2</v>
      </c>
      <c r="FT455" s="400">
        <f t="shared" si="716"/>
        <v>0</v>
      </c>
      <c r="FU455" s="400">
        <f t="shared" si="717"/>
        <v>1</v>
      </c>
      <c r="FV455" s="400">
        <f t="shared" si="718"/>
        <v>0</v>
      </c>
      <c r="FW455" s="402">
        <f t="shared" si="719"/>
        <v>0</v>
      </c>
      <c r="FX455" s="222">
        <f t="shared" si="720"/>
        <v>47.252882808315533</v>
      </c>
      <c r="FY455" s="222">
        <f t="shared" si="721"/>
        <v>34.974841806432693</v>
      </c>
      <c r="FZ455" s="222">
        <f t="shared" si="722"/>
        <v>0</v>
      </c>
      <c r="GA455" s="221">
        <f t="shared" si="723"/>
        <v>36.834756767674179</v>
      </c>
      <c r="GB455" s="222">
        <f t="shared" si="724"/>
        <v>28.130300164734738</v>
      </c>
      <c r="GC455" s="222">
        <f t="shared" si="725"/>
        <v>35.034943067591087</v>
      </c>
      <c r="GD455" s="222">
        <f t="shared" si="726"/>
        <v>0</v>
      </c>
      <c r="GE455" s="222">
        <f t="shared" si="727"/>
        <v>0</v>
      </c>
      <c r="GF455" s="222">
        <f t="shared" si="728"/>
        <v>0</v>
      </c>
      <c r="GG455" s="398">
        <f t="shared" si="729"/>
        <v>0</v>
      </c>
      <c r="GH455" s="399">
        <f t="shared" si="730"/>
        <v>0</v>
      </c>
      <c r="GI455" s="398" t="str">
        <f t="shared" si="731"/>
        <v>Na-Ca</v>
      </c>
      <c r="GJ455" s="398" t="str">
        <f t="shared" si="732"/>
        <v>Cl-SO4-HCO3</v>
      </c>
    </row>
    <row r="456" spans="1:192" s="69" customFormat="1">
      <c r="A456" s="402">
        <f t="shared" si="733"/>
        <v>451</v>
      </c>
      <c r="B456" s="166" t="s">
        <v>938</v>
      </c>
      <c r="C456" s="165" t="s">
        <v>941</v>
      </c>
      <c r="D456" s="165"/>
      <c r="E456" s="165"/>
      <c r="F456" s="408">
        <v>3515800</v>
      </c>
      <c r="G456" s="408">
        <v>5701360</v>
      </c>
      <c r="H456" s="409">
        <f t="shared" si="660"/>
        <v>515719.25000000006</v>
      </c>
      <c r="I456" s="405">
        <f t="shared" si="661"/>
        <v>5699519.2460000003</v>
      </c>
      <c r="J456" s="408">
        <v>271</v>
      </c>
      <c r="K456" s="392" t="s">
        <v>1355</v>
      </c>
      <c r="L456" s="171">
        <v>152</v>
      </c>
      <c r="M456" s="185">
        <v>31.5</v>
      </c>
      <c r="N456" s="408">
        <v>152</v>
      </c>
      <c r="O456" s="171"/>
      <c r="P456" s="171"/>
      <c r="Q456" s="166" t="s">
        <v>1367</v>
      </c>
      <c r="R456" s="166" t="s">
        <v>468</v>
      </c>
      <c r="S456" s="166" t="s">
        <v>1346</v>
      </c>
      <c r="T456" s="499" t="str">
        <f t="shared" si="662"/>
        <v>-</v>
      </c>
      <c r="U456" s="499" t="str">
        <f t="shared" si="663"/>
        <v>-</v>
      </c>
      <c r="V456" s="499" t="str">
        <f t="shared" si="664"/>
        <v>-</v>
      </c>
      <c r="W456" s="499" t="str">
        <f t="shared" si="740"/>
        <v>-</v>
      </c>
      <c r="X456" s="529" t="str">
        <f t="shared" si="735"/>
        <v>Ca-Mg</v>
      </c>
      <c r="Y456" s="530" t="str">
        <f t="shared" si="734"/>
        <v>HCO3-SO4</v>
      </c>
      <c r="Z456" s="183"/>
      <c r="AA456" s="177">
        <v>33840</v>
      </c>
      <c r="AB456" s="176">
        <v>1</v>
      </c>
      <c r="AC456" s="170"/>
      <c r="AD456" s="170" t="s">
        <v>1888</v>
      </c>
      <c r="AE456" s="404"/>
      <c r="AF456" s="392">
        <v>15.9</v>
      </c>
      <c r="AG456" s="408">
        <v>886</v>
      </c>
      <c r="AH456" s="408">
        <v>7.58</v>
      </c>
      <c r="AI456" s="392"/>
      <c r="AJ456" s="408"/>
      <c r="AK456" s="408"/>
      <c r="AL456" s="408"/>
      <c r="AM456" s="392"/>
      <c r="AN456" s="168"/>
      <c r="AO456" s="165"/>
      <c r="AP456" s="171"/>
      <c r="AQ456" s="168"/>
      <c r="AR456" s="168"/>
      <c r="AS456" s="507">
        <f t="shared" si="738"/>
        <v>721.31</v>
      </c>
      <c r="AT456" s="509">
        <f t="shared" si="739"/>
        <v>-8.7207853766769317E-2</v>
      </c>
      <c r="AU456" s="168">
        <v>4.8</v>
      </c>
      <c r="AV456" s="168">
        <v>34.1</v>
      </c>
      <c r="AW456" s="165">
        <v>136</v>
      </c>
      <c r="AX456" s="168">
        <v>21.4</v>
      </c>
      <c r="AY456" s="168">
        <v>151</v>
      </c>
      <c r="AZ456" s="451">
        <v>340</v>
      </c>
      <c r="BA456" s="168"/>
      <c r="BB456" s="165">
        <v>1</v>
      </c>
      <c r="BC456" s="168"/>
      <c r="BD456" s="168">
        <v>0</v>
      </c>
      <c r="BE456" s="168">
        <v>0.11</v>
      </c>
      <c r="BF456" s="165">
        <v>0</v>
      </c>
      <c r="BG456" s="168"/>
      <c r="BH456" s="168"/>
      <c r="BI456" s="168"/>
      <c r="BJ456" s="168">
        <v>32.9</v>
      </c>
      <c r="BK456" s="168">
        <v>0</v>
      </c>
      <c r="BL456" s="165"/>
      <c r="BM456" s="168"/>
      <c r="BN456" s="167">
        <v>0</v>
      </c>
      <c r="BO456" s="168"/>
      <c r="BP456" s="168">
        <v>0</v>
      </c>
      <c r="BQ456" s="168"/>
      <c r="BR456" s="168"/>
      <c r="BS456" s="168"/>
      <c r="BT456" s="168"/>
      <c r="BU456" s="168"/>
      <c r="BV456" s="168"/>
      <c r="BW456" s="168"/>
      <c r="BX456" s="168"/>
      <c r="BY456" s="168"/>
      <c r="BZ456" s="168"/>
      <c r="CA456" s="168"/>
      <c r="CB456" s="168"/>
      <c r="CC456" s="168"/>
      <c r="CD456" s="168"/>
      <c r="CE456" s="168"/>
      <c r="CF456" s="165"/>
      <c r="CG456" s="168"/>
      <c r="CH456" s="168"/>
      <c r="CI456" s="168"/>
      <c r="CJ456" s="168"/>
      <c r="CK456" s="168"/>
      <c r="CL456" s="167"/>
      <c r="CM456" s="168">
        <v>4.9000000000000004</v>
      </c>
      <c r="CN456" s="180">
        <v>11.9</v>
      </c>
      <c r="CO456" s="165"/>
      <c r="CP456" s="168"/>
      <c r="CQ456" s="167"/>
      <c r="CR456" s="168"/>
      <c r="CS456" s="168"/>
      <c r="CT456" s="168"/>
      <c r="CU456" s="168"/>
      <c r="CV456" s="168"/>
      <c r="CW456" s="168"/>
      <c r="CX456" s="168"/>
      <c r="CY456" s="168"/>
      <c r="CZ456" s="168"/>
      <c r="DA456" s="167"/>
      <c r="DB456" s="182"/>
      <c r="DC456" s="182"/>
      <c r="DD456" s="182"/>
      <c r="DE456" s="182"/>
      <c r="DF456" s="182"/>
      <c r="DG456" s="182"/>
      <c r="DH456" s="182">
        <v>12.7</v>
      </c>
      <c r="DI456" s="180"/>
      <c r="DJ456" s="180"/>
      <c r="DK456" s="180"/>
      <c r="DL456" s="180"/>
      <c r="DM456" s="180"/>
      <c r="DN456" s="180"/>
      <c r="DO456" s="180"/>
      <c r="DP456" s="180"/>
      <c r="DQ456" s="180"/>
      <c r="DR456" s="180"/>
      <c r="DS456" s="181"/>
      <c r="DT456" s="402">
        <f t="shared" si="665"/>
        <v>1</v>
      </c>
      <c r="DU456" s="100">
        <f t="shared" si="666"/>
        <v>0</v>
      </c>
      <c r="DV456" s="100">
        <f t="shared" si="667"/>
        <v>0</v>
      </c>
      <c r="DW456" s="100">
        <f t="shared" si="668"/>
        <v>1</v>
      </c>
      <c r="DX456" s="100">
        <f t="shared" si="669"/>
        <v>0</v>
      </c>
      <c r="DY456" s="229">
        <f t="shared" si="670"/>
        <v>0</v>
      </c>
      <c r="DZ456" s="100">
        <f t="shared" si="671"/>
        <v>1</v>
      </c>
      <c r="EA456" s="400">
        <f t="shared" si="672"/>
        <v>0</v>
      </c>
      <c r="EB456" s="402">
        <f t="shared" si="673"/>
        <v>0</v>
      </c>
      <c r="EC456" s="19">
        <f t="shared" si="674"/>
        <v>1</v>
      </c>
      <c r="ED456" s="19">
        <f t="shared" si="675"/>
        <v>0</v>
      </c>
      <c r="EE456" s="19">
        <f t="shared" si="676"/>
        <v>0</v>
      </c>
      <c r="EF456" s="402">
        <f t="shared" si="677"/>
        <v>0</v>
      </c>
      <c r="EG456" s="400">
        <f t="shared" si="678"/>
        <v>1</v>
      </c>
      <c r="EH456" s="400">
        <f t="shared" si="679"/>
        <v>0</v>
      </c>
      <c r="EI456" s="402">
        <f t="shared" si="680"/>
        <v>0</v>
      </c>
      <c r="EJ456" s="229">
        <f t="shared" si="681"/>
        <v>1</v>
      </c>
      <c r="EK456" s="398">
        <f t="shared" si="682"/>
        <v>4.8</v>
      </c>
      <c r="EL456" s="398">
        <f t="shared" si="683"/>
        <v>1</v>
      </c>
      <c r="EM456" s="398">
        <f t="shared" si="684"/>
        <v>34.1</v>
      </c>
      <c r="EN456" s="398">
        <f t="shared" si="685"/>
        <v>136</v>
      </c>
      <c r="EO456" s="398">
        <f t="shared" si="686"/>
        <v>0</v>
      </c>
      <c r="EP456" s="398">
        <f t="shared" si="687"/>
        <v>0.11</v>
      </c>
      <c r="EQ456" s="398">
        <f t="shared" si="688"/>
        <v>340</v>
      </c>
      <c r="ER456" s="398" t="str">
        <f t="shared" si="689"/>
        <v/>
      </c>
      <c r="ES456" s="398">
        <f t="shared" si="690"/>
        <v>32.9</v>
      </c>
      <c r="ET456" s="398">
        <f t="shared" si="691"/>
        <v>151</v>
      </c>
      <c r="EU456" s="172">
        <f t="shared" si="692"/>
        <v>21.4</v>
      </c>
      <c r="EV456" s="57">
        <f t="shared" si="693"/>
        <v>0.20878824522179401</v>
      </c>
      <c r="EW456" s="57">
        <f t="shared" si="694"/>
        <v>2.557544757033248E-2</v>
      </c>
      <c r="EX456" s="57">
        <f t="shared" si="695"/>
        <v>2.8060069944455877</v>
      </c>
      <c r="EY456" s="57">
        <f t="shared" si="696"/>
        <v>6.7867658066769794</v>
      </c>
      <c r="EZ456" s="57">
        <f t="shared" si="697"/>
        <v>0</v>
      </c>
      <c r="FA456" s="57">
        <f t="shared" si="698"/>
        <v>5.9092130002686011E-3</v>
      </c>
      <c r="FB456" s="57">
        <f t="shared" si="699"/>
        <v>5.5722084464846739</v>
      </c>
      <c r="FC456" s="57" t="str">
        <f t="shared" si="700"/>
        <v/>
      </c>
      <c r="FD456" s="57">
        <f t="shared" si="701"/>
        <v>0.53060322651919445</v>
      </c>
      <c r="FE456" s="57">
        <f t="shared" si="702"/>
        <v>3.143783324623735</v>
      </c>
      <c r="FF456" s="56">
        <f t="shared" si="703"/>
        <v>0.60361605505881011</v>
      </c>
      <c r="FG456" s="59">
        <f t="shared" si="704"/>
        <v>2.1233323981700436</v>
      </c>
      <c r="FH456" s="59">
        <f t="shared" si="705"/>
        <v>0.26009690519740875</v>
      </c>
      <c r="FI456" s="59">
        <f t="shared" si="706"/>
        <v>28.536499047007375</v>
      </c>
      <c r="FJ456" s="59">
        <f t="shared" si="707"/>
        <v>69.019976200296455</v>
      </c>
      <c r="FK456" s="59">
        <f t="shared" si="708"/>
        <v>0</v>
      </c>
      <c r="FL456" s="59">
        <f t="shared" si="709"/>
        <v>6.0095449328716362E-2</v>
      </c>
      <c r="FM456" s="59">
        <f t="shared" si="710"/>
        <v>56.569432032270875</v>
      </c>
      <c r="FN456" s="59" t="str">
        <f t="shared" si="711"/>
        <v/>
      </c>
      <c r="FO456" s="59">
        <f t="shared" si="712"/>
        <v>5.3867193675457834</v>
      </c>
      <c r="FP456" s="59">
        <f t="shared" si="713"/>
        <v>31.91589812450102</v>
      </c>
      <c r="FQ456" s="66">
        <f t="shared" si="714"/>
        <v>6.1279504756823266</v>
      </c>
      <c r="FR456" s="331">
        <f t="shared" si="741"/>
        <v>-8.7207853766769317E-2</v>
      </c>
      <c r="FS456" s="331">
        <f t="shared" si="715"/>
        <v>8.7207853766769317E-2</v>
      </c>
      <c r="FT456" s="400">
        <f t="shared" si="716"/>
        <v>0</v>
      </c>
      <c r="FU456" s="400">
        <f t="shared" si="717"/>
        <v>1</v>
      </c>
      <c r="FV456" s="400">
        <f t="shared" si="718"/>
        <v>0</v>
      </c>
      <c r="FW456" s="402">
        <f t="shared" si="719"/>
        <v>0</v>
      </c>
      <c r="FX456" s="222">
        <f t="shared" si="720"/>
        <v>0</v>
      </c>
      <c r="FY456" s="222">
        <f t="shared" si="721"/>
        <v>69.019976200296455</v>
      </c>
      <c r="FZ456" s="222">
        <f t="shared" si="722"/>
        <v>28.536499047007375</v>
      </c>
      <c r="GA456" s="221">
        <f t="shared" si="723"/>
        <v>0</v>
      </c>
      <c r="GB456" s="222">
        <f t="shared" si="724"/>
        <v>56.569432032270875</v>
      </c>
      <c r="GC456" s="222">
        <f t="shared" si="725"/>
        <v>31.91589812450102</v>
      </c>
      <c r="GD456" s="222">
        <f t="shared" si="726"/>
        <v>0</v>
      </c>
      <c r="GE456" s="222">
        <f t="shared" si="727"/>
        <v>0</v>
      </c>
      <c r="GF456" s="222">
        <f t="shared" si="728"/>
        <v>0</v>
      </c>
      <c r="GG456" s="398">
        <f t="shared" si="729"/>
        <v>0</v>
      </c>
      <c r="GH456" s="399">
        <f t="shared" si="730"/>
        <v>0</v>
      </c>
      <c r="GI456" s="398" t="str">
        <f t="shared" si="731"/>
        <v>Ca-Mg</v>
      </c>
      <c r="GJ456" s="398" t="str">
        <f t="shared" si="732"/>
        <v>HCO3-SO4</v>
      </c>
    </row>
    <row r="457" spans="1:192">
      <c r="A457" s="402">
        <f t="shared" si="733"/>
        <v>452</v>
      </c>
      <c r="B457" s="166" t="s">
        <v>939</v>
      </c>
      <c r="C457" s="165" t="s">
        <v>940</v>
      </c>
      <c r="D457" s="165"/>
      <c r="E457" s="165"/>
      <c r="F457" s="408">
        <v>3514410</v>
      </c>
      <c r="G457" s="408">
        <v>5702090</v>
      </c>
      <c r="H457" s="409">
        <f t="shared" si="660"/>
        <v>514329.80600000004</v>
      </c>
      <c r="I457" s="405">
        <f t="shared" si="661"/>
        <v>5700248.9539999999</v>
      </c>
      <c r="J457" s="408">
        <v>301</v>
      </c>
      <c r="K457" s="392" t="s">
        <v>1355</v>
      </c>
      <c r="L457" s="171">
        <v>142</v>
      </c>
      <c r="M457" s="185">
        <v>48</v>
      </c>
      <c r="N457" s="400">
        <v>142</v>
      </c>
      <c r="O457" s="171"/>
      <c r="P457" s="171"/>
      <c r="Q457" s="166" t="s">
        <v>1367</v>
      </c>
      <c r="R457" s="166" t="s">
        <v>468</v>
      </c>
      <c r="S457" s="166" t="s">
        <v>1346</v>
      </c>
      <c r="T457" s="499" t="str">
        <f t="shared" si="662"/>
        <v>-</v>
      </c>
      <c r="U457" s="499" t="str">
        <f t="shared" si="663"/>
        <v>-</v>
      </c>
      <c r="V457" s="499" t="str">
        <f t="shared" si="664"/>
        <v>-</v>
      </c>
      <c r="W457" s="499" t="str">
        <f t="shared" si="740"/>
        <v>-</v>
      </c>
      <c r="X457" s="529" t="str">
        <f t="shared" si="735"/>
        <v>Ca-Mg</v>
      </c>
      <c r="Y457" s="530" t="str">
        <f t="shared" si="734"/>
        <v>HCO3-SO4</v>
      </c>
      <c r="Z457" s="183"/>
      <c r="AA457" s="177">
        <v>31461</v>
      </c>
      <c r="AB457" s="176">
        <v>1</v>
      </c>
      <c r="AC457" s="170"/>
      <c r="AD457" s="170" t="s">
        <v>1888</v>
      </c>
      <c r="AE457" s="404"/>
      <c r="AF457" s="392">
        <v>8.6999999999999993</v>
      </c>
      <c r="AG457" s="408">
        <v>587</v>
      </c>
      <c r="AH457" s="408">
        <v>7.01</v>
      </c>
      <c r="AI457" s="392"/>
      <c r="AJ457" s="408"/>
      <c r="AK457" s="408"/>
      <c r="AL457" s="408"/>
      <c r="AM457" s="392"/>
      <c r="AN457" s="168">
        <v>26.1</v>
      </c>
      <c r="AO457" s="165">
        <v>15.9</v>
      </c>
      <c r="AP457" s="171">
        <v>3.8</v>
      </c>
      <c r="AQ457" s="168"/>
      <c r="AR457" s="168"/>
      <c r="AS457" s="507">
        <f t="shared" si="738"/>
        <v>705.49999999999989</v>
      </c>
      <c r="AT457" s="512">
        <f t="shared" si="739"/>
        <v>4.8087733200811812E-2</v>
      </c>
      <c r="AU457" s="513">
        <v>9.5</v>
      </c>
      <c r="AV457" s="168">
        <v>36.1</v>
      </c>
      <c r="AW457" s="165">
        <v>127</v>
      </c>
      <c r="AX457" s="168">
        <v>40.299999999999997</v>
      </c>
      <c r="AY457" s="165">
        <v>115.2</v>
      </c>
      <c r="AZ457" s="461">
        <v>346</v>
      </c>
      <c r="BA457" s="168"/>
      <c r="BB457" s="168"/>
      <c r="BC457" s="168"/>
      <c r="BD457" s="168">
        <v>0</v>
      </c>
      <c r="BE457" s="168">
        <v>0</v>
      </c>
      <c r="BF457" s="168">
        <v>0</v>
      </c>
      <c r="BG457" s="168"/>
      <c r="BH457" s="168"/>
      <c r="BI457" s="168"/>
      <c r="BJ457" s="168">
        <v>31.4</v>
      </c>
      <c r="BK457" s="168">
        <v>0</v>
      </c>
      <c r="BL457" s="165"/>
      <c r="BM457" s="168"/>
      <c r="BN457" s="167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  <c r="BY457" s="168"/>
      <c r="BZ457" s="168"/>
      <c r="CA457" s="168"/>
      <c r="CB457" s="168"/>
      <c r="CC457" s="168"/>
      <c r="CD457" s="168"/>
      <c r="CE457" s="168"/>
      <c r="CF457" s="165"/>
      <c r="CG457" s="168"/>
      <c r="CH457" s="168"/>
      <c r="CI457" s="168"/>
      <c r="CJ457" s="168"/>
      <c r="CK457" s="168"/>
      <c r="CL457" s="167"/>
      <c r="CM457" s="168"/>
      <c r="CN457" s="180">
        <v>38.5</v>
      </c>
      <c r="CO457" s="165"/>
      <c r="CP457" s="168"/>
      <c r="CQ457" s="167"/>
      <c r="CR457" s="168"/>
      <c r="CS457" s="168"/>
      <c r="CT457" s="168"/>
      <c r="CU457" s="168"/>
      <c r="CV457" s="168"/>
      <c r="CW457" s="168"/>
      <c r="CX457" s="168"/>
      <c r="CY457" s="168"/>
      <c r="CZ457" s="168"/>
      <c r="DA457" s="167"/>
      <c r="DB457" s="182"/>
      <c r="DC457" s="182"/>
      <c r="DD457" s="182"/>
      <c r="DE457" s="182"/>
      <c r="DF457" s="182"/>
      <c r="DG457" s="182"/>
      <c r="DH457" s="182">
        <v>14.3</v>
      </c>
      <c r="DI457" s="180"/>
      <c r="DJ457" s="180"/>
      <c r="DK457" s="180"/>
      <c r="DL457" s="180"/>
      <c r="DM457" s="180"/>
      <c r="DN457" s="180"/>
      <c r="DO457" s="180"/>
      <c r="DP457" s="180"/>
      <c r="DQ457" s="180"/>
      <c r="DR457" s="180"/>
      <c r="DS457" s="181"/>
      <c r="DT457" s="402">
        <f t="shared" si="665"/>
        <v>1</v>
      </c>
      <c r="DU457" s="100">
        <f t="shared" si="666"/>
        <v>0</v>
      </c>
      <c r="DV457" s="100">
        <f t="shared" si="667"/>
        <v>0</v>
      </c>
      <c r="DW457" s="100">
        <f t="shared" si="668"/>
        <v>1</v>
      </c>
      <c r="DX457" s="100">
        <f t="shared" si="669"/>
        <v>0</v>
      </c>
      <c r="DY457" s="229">
        <f t="shared" si="670"/>
        <v>0</v>
      </c>
      <c r="DZ457" s="100">
        <f t="shared" si="671"/>
        <v>1</v>
      </c>
      <c r="EA457" s="400">
        <f t="shared" si="672"/>
        <v>0</v>
      </c>
      <c r="EB457" s="402">
        <f t="shared" si="673"/>
        <v>0</v>
      </c>
      <c r="EC457" s="19">
        <f t="shared" si="674"/>
        <v>1</v>
      </c>
      <c r="ED457" s="19">
        <f t="shared" si="675"/>
        <v>0</v>
      </c>
      <c r="EE457" s="19">
        <f t="shared" si="676"/>
        <v>0</v>
      </c>
      <c r="EF457" s="402">
        <f t="shared" si="677"/>
        <v>0</v>
      </c>
      <c r="EG457" s="400">
        <f t="shared" si="678"/>
        <v>1</v>
      </c>
      <c r="EH457" s="400">
        <f t="shared" si="679"/>
        <v>0</v>
      </c>
      <c r="EI457" s="402">
        <f t="shared" si="680"/>
        <v>0</v>
      </c>
      <c r="EJ457" s="229">
        <f t="shared" si="681"/>
        <v>1</v>
      </c>
      <c r="EK457" s="398">
        <f t="shared" si="682"/>
        <v>9.5</v>
      </c>
      <c r="EL457" s="398" t="str">
        <f t="shared" si="683"/>
        <v/>
      </c>
      <c r="EM457" s="398">
        <f t="shared" si="684"/>
        <v>36.1</v>
      </c>
      <c r="EN457" s="398">
        <f t="shared" si="685"/>
        <v>127</v>
      </c>
      <c r="EO457" s="398">
        <f t="shared" si="686"/>
        <v>0</v>
      </c>
      <c r="EP457" s="398">
        <f t="shared" si="687"/>
        <v>0</v>
      </c>
      <c r="EQ457" s="398">
        <f t="shared" si="688"/>
        <v>346</v>
      </c>
      <c r="ER457" s="398" t="str">
        <f t="shared" si="689"/>
        <v/>
      </c>
      <c r="ES457" s="398">
        <f t="shared" si="690"/>
        <v>31.4</v>
      </c>
      <c r="ET457" s="398">
        <f t="shared" si="691"/>
        <v>115.2</v>
      </c>
      <c r="EU457" s="172">
        <f t="shared" si="692"/>
        <v>40.299999999999997</v>
      </c>
      <c r="EV457" s="57">
        <f t="shared" si="693"/>
        <v>0.41322673533480064</v>
      </c>
      <c r="EW457" s="57" t="str">
        <f t="shared" si="694"/>
        <v/>
      </c>
      <c r="EX457" s="57">
        <f t="shared" si="695"/>
        <v>2.9705821847356515</v>
      </c>
      <c r="EY457" s="57">
        <f t="shared" si="696"/>
        <v>6.337641598882179</v>
      </c>
      <c r="EZ457" s="57">
        <f t="shared" si="697"/>
        <v>0</v>
      </c>
      <c r="FA457" s="57">
        <f t="shared" si="698"/>
        <v>0</v>
      </c>
      <c r="FB457" s="57">
        <f t="shared" si="699"/>
        <v>5.6705415367167564</v>
      </c>
      <c r="FC457" s="57" t="str">
        <f t="shared" si="700"/>
        <v/>
      </c>
      <c r="FD457" s="57">
        <f t="shared" si="701"/>
        <v>0.50641159005175396</v>
      </c>
      <c r="FE457" s="57">
        <f t="shared" si="702"/>
        <v>2.3984360198453927</v>
      </c>
      <c r="FF457" s="56">
        <f t="shared" si="703"/>
        <v>1.136716215835049</v>
      </c>
      <c r="FG457" s="59">
        <f t="shared" si="704"/>
        <v>4.2506695325886499</v>
      </c>
      <c r="FH457" s="59" t="str">
        <f t="shared" si="705"/>
        <v/>
      </c>
      <c r="FI457" s="59">
        <f t="shared" si="706"/>
        <v>30.556985081025704</v>
      </c>
      <c r="FJ457" s="59">
        <f t="shared" si="707"/>
        <v>65.192345386385639</v>
      </c>
      <c r="FK457" s="59">
        <f t="shared" si="708"/>
        <v>0</v>
      </c>
      <c r="FL457" s="59">
        <f t="shared" si="709"/>
        <v>0</v>
      </c>
      <c r="FM457" s="59">
        <f t="shared" si="710"/>
        <v>58.386326394701548</v>
      </c>
      <c r="FN457" s="59" t="str">
        <f t="shared" si="711"/>
        <v/>
      </c>
      <c r="FO457" s="59">
        <f t="shared" si="712"/>
        <v>5.2142308094159713</v>
      </c>
      <c r="FP457" s="59">
        <f t="shared" si="713"/>
        <v>24.695325373206373</v>
      </c>
      <c r="FQ457" s="66">
        <f t="shared" si="714"/>
        <v>11.704117422676115</v>
      </c>
      <c r="FR457" s="331">
        <f t="shared" si="741"/>
        <v>4.8087733200811812E-2</v>
      </c>
      <c r="FS457" s="331">
        <f t="shared" si="715"/>
        <v>4.8087733200811812E-2</v>
      </c>
      <c r="FT457" s="400">
        <f t="shared" si="716"/>
        <v>0</v>
      </c>
      <c r="FU457" s="400">
        <f t="shared" si="717"/>
        <v>1</v>
      </c>
      <c r="FV457" s="400">
        <f t="shared" si="718"/>
        <v>0</v>
      </c>
      <c r="FW457" s="402">
        <f t="shared" si="719"/>
        <v>0</v>
      </c>
      <c r="FX457" s="222">
        <f t="shared" si="720"/>
        <v>0</v>
      </c>
      <c r="FY457" s="222">
        <f t="shared" si="721"/>
        <v>65.192345386385639</v>
      </c>
      <c r="FZ457" s="222">
        <f t="shared" si="722"/>
        <v>30.556985081025704</v>
      </c>
      <c r="GA457" s="221">
        <f t="shared" si="723"/>
        <v>0</v>
      </c>
      <c r="GB457" s="222">
        <f t="shared" si="724"/>
        <v>58.386326394701548</v>
      </c>
      <c r="GC457" s="222">
        <f t="shared" si="725"/>
        <v>24.695325373206373</v>
      </c>
      <c r="GD457" s="222">
        <f t="shared" si="726"/>
        <v>0</v>
      </c>
      <c r="GE457" s="222">
        <f t="shared" si="727"/>
        <v>0</v>
      </c>
      <c r="GF457" s="222">
        <f t="shared" si="728"/>
        <v>0</v>
      </c>
      <c r="GG457" s="398">
        <f t="shared" si="729"/>
        <v>0</v>
      </c>
      <c r="GH457" s="399">
        <f t="shared" si="730"/>
        <v>0</v>
      </c>
      <c r="GI457" s="398" t="str">
        <f t="shared" si="731"/>
        <v>Ca-Mg</v>
      </c>
      <c r="GJ457" s="398" t="str">
        <f t="shared" si="732"/>
        <v>HCO3-SO4</v>
      </c>
    </row>
    <row r="458" spans="1:192">
      <c r="A458" s="402">
        <f t="shared" si="733"/>
        <v>453</v>
      </c>
      <c r="B458" s="166" t="s">
        <v>2803</v>
      </c>
      <c r="C458" s="186" t="s">
        <v>1011</v>
      </c>
      <c r="D458" s="165"/>
      <c r="E458" s="165"/>
      <c r="F458" s="408">
        <v>3498898</v>
      </c>
      <c r="G458" s="408">
        <v>5510640</v>
      </c>
      <c r="H458" s="410">
        <f t="shared" si="660"/>
        <v>498824.01080000005</v>
      </c>
      <c r="I458" s="102">
        <f t="shared" si="661"/>
        <v>5508875.534</v>
      </c>
      <c r="J458" s="408">
        <v>206</v>
      </c>
      <c r="K458" s="392" t="s">
        <v>1355</v>
      </c>
      <c r="L458" s="171">
        <v>107</v>
      </c>
      <c r="M458" s="185">
        <v>71</v>
      </c>
      <c r="N458" s="400">
        <v>102</v>
      </c>
      <c r="O458" s="171"/>
      <c r="P458" s="574">
        <v>4.9300000000000002E-6</v>
      </c>
      <c r="Q458" s="166" t="s">
        <v>1361</v>
      </c>
      <c r="R458" s="166" t="s">
        <v>1490</v>
      </c>
      <c r="S458" s="166" t="s">
        <v>1346</v>
      </c>
      <c r="T458" s="499" t="str">
        <f t="shared" si="662"/>
        <v>-</v>
      </c>
      <c r="U458" s="499" t="str">
        <f t="shared" si="663"/>
        <v>-</v>
      </c>
      <c r="V458" s="499" t="str">
        <f t="shared" si="664"/>
        <v>-</v>
      </c>
      <c r="W458" s="499" t="str">
        <f t="shared" si="740"/>
        <v>-</v>
      </c>
      <c r="X458" s="529" t="str">
        <f t="shared" si="735"/>
        <v>Ca</v>
      </c>
      <c r="Y458" s="530" t="str">
        <f t="shared" si="734"/>
        <v>HCO3</v>
      </c>
      <c r="Z458" s="183"/>
      <c r="AA458" s="251" t="s">
        <v>2798</v>
      </c>
      <c r="AB458" s="176">
        <v>1</v>
      </c>
      <c r="AC458" s="69" t="s">
        <v>2799</v>
      </c>
      <c r="AD458" s="91" t="s">
        <v>3027</v>
      </c>
      <c r="AE458" s="125" t="s">
        <v>2804</v>
      </c>
      <c r="AF458" s="392">
        <v>11.5</v>
      </c>
      <c r="AG458" s="408">
        <v>136</v>
      </c>
      <c r="AH458" s="408">
        <v>6.31</v>
      </c>
      <c r="AI458" s="392">
        <v>242</v>
      </c>
      <c r="AJ458" s="408"/>
      <c r="AK458" s="408"/>
      <c r="AL458" s="408"/>
      <c r="AM458" s="392"/>
      <c r="AN458" s="168"/>
      <c r="AO458" s="165"/>
      <c r="AP458" s="171"/>
      <c r="AQ458" s="168"/>
      <c r="AR458" s="168"/>
      <c r="AS458" s="507">
        <f t="shared" si="738"/>
        <v>118.99692100000001</v>
      </c>
      <c r="AT458" s="510">
        <f t="shared" si="739"/>
        <v>0.91660638250243465</v>
      </c>
      <c r="AU458" s="168">
        <v>3.1</v>
      </c>
      <c r="AV458" s="168">
        <v>2.5</v>
      </c>
      <c r="AW458" s="165">
        <v>19.2</v>
      </c>
      <c r="AX458" s="165">
        <v>5.0999999999999996</v>
      </c>
      <c r="AY458" s="165">
        <v>4.9000000000000004</v>
      </c>
      <c r="AZ458" s="451">
        <v>61.6</v>
      </c>
      <c r="BA458" s="168"/>
      <c r="BB458" s="165">
        <v>1.4</v>
      </c>
      <c r="BC458" s="168">
        <v>0.6</v>
      </c>
      <c r="BD458" s="168"/>
      <c r="BE458" s="170" t="s">
        <v>1042</v>
      </c>
      <c r="BF458" s="168"/>
      <c r="BG458" s="168">
        <v>3.1E-2</v>
      </c>
      <c r="BH458" s="168"/>
      <c r="BI458" s="168"/>
      <c r="BJ458" s="168">
        <v>3.4</v>
      </c>
      <c r="BK458" s="168"/>
      <c r="BL458" s="165"/>
      <c r="BM458" s="168">
        <v>17.16</v>
      </c>
      <c r="BN458" s="167"/>
      <c r="BO458" s="168"/>
      <c r="BP458" s="170" t="s">
        <v>460</v>
      </c>
      <c r="BQ458" s="168" t="s">
        <v>458</v>
      </c>
      <c r="BR458" s="168">
        <v>0.121</v>
      </c>
      <c r="BS458" s="168"/>
      <c r="BT458" s="168" t="s">
        <v>288</v>
      </c>
      <c r="BU458" s="168" t="s">
        <v>458</v>
      </c>
      <c r="BV458" s="168" t="s">
        <v>1145</v>
      </c>
      <c r="BW458" s="168"/>
      <c r="BX458" s="168"/>
      <c r="BY458" s="168"/>
      <c r="BZ458" s="168"/>
      <c r="CA458" s="168" t="s">
        <v>476</v>
      </c>
      <c r="CB458" s="168" t="s">
        <v>458</v>
      </c>
      <c r="CC458" s="168">
        <v>4.4000000000000004</v>
      </c>
      <c r="CD458" s="168"/>
      <c r="CE458" s="168"/>
      <c r="CF458" s="165"/>
      <c r="CG458" s="168"/>
      <c r="CH458" s="168">
        <v>1.4</v>
      </c>
      <c r="CI458" s="168"/>
      <c r="CJ458" s="168"/>
      <c r="CK458" s="168"/>
      <c r="CL458" s="167" t="s">
        <v>465</v>
      </c>
      <c r="CM458" s="168">
        <v>10.1</v>
      </c>
      <c r="CN458" s="143" t="s">
        <v>3116</v>
      </c>
      <c r="CO458" s="165"/>
      <c r="CP458" s="168"/>
      <c r="CQ458" s="167"/>
      <c r="CR458" s="168"/>
      <c r="CS458" s="168"/>
      <c r="CT458" s="168"/>
      <c r="CU458" s="168"/>
      <c r="CV458" s="168"/>
      <c r="CW458" s="168"/>
      <c r="CX458" s="168"/>
      <c r="CY458" s="168"/>
      <c r="CZ458" s="168"/>
      <c r="DA458" s="167"/>
      <c r="DB458" s="182"/>
      <c r="DC458" s="182"/>
      <c r="DD458" s="182"/>
      <c r="DE458" s="182"/>
      <c r="DF458" s="182"/>
      <c r="DG458" s="182"/>
      <c r="DH458" s="182"/>
      <c r="DI458" s="180"/>
      <c r="DJ458" s="180"/>
      <c r="DK458" s="180"/>
      <c r="DL458" s="180"/>
      <c r="DM458" s="180"/>
      <c r="DN458" s="180"/>
      <c r="DO458" s="180"/>
      <c r="DP458" s="180"/>
      <c r="DQ458" s="180"/>
      <c r="DR458" s="180"/>
      <c r="DS458" s="181"/>
      <c r="DT458" s="402">
        <f t="shared" si="665"/>
        <v>1</v>
      </c>
      <c r="DU458" s="100">
        <f t="shared" si="666"/>
        <v>0</v>
      </c>
      <c r="DV458" s="100">
        <f t="shared" si="667"/>
        <v>0</v>
      </c>
      <c r="DW458" s="100">
        <f t="shared" si="668"/>
        <v>1</v>
      </c>
      <c r="DX458" s="100">
        <f t="shared" si="669"/>
        <v>0</v>
      </c>
      <c r="DY458" s="229">
        <f t="shared" si="670"/>
        <v>0</v>
      </c>
      <c r="DZ458" s="100">
        <f t="shared" si="671"/>
        <v>1</v>
      </c>
      <c r="EA458" s="400">
        <f t="shared" si="672"/>
        <v>0</v>
      </c>
      <c r="EB458" s="402">
        <f t="shared" si="673"/>
        <v>0</v>
      </c>
      <c r="EC458" s="19">
        <f t="shared" si="674"/>
        <v>1</v>
      </c>
      <c r="ED458" s="19">
        <f t="shared" si="675"/>
        <v>0</v>
      </c>
      <c r="EE458" s="19">
        <f t="shared" si="676"/>
        <v>0</v>
      </c>
      <c r="EF458" s="402">
        <f t="shared" si="677"/>
        <v>0</v>
      </c>
      <c r="EG458" s="400">
        <f t="shared" si="678"/>
        <v>0</v>
      </c>
      <c r="EH458" s="400">
        <f t="shared" si="679"/>
        <v>0</v>
      </c>
      <c r="EI458" s="402">
        <f t="shared" si="680"/>
        <v>1</v>
      </c>
      <c r="EJ458" s="229">
        <f t="shared" si="681"/>
        <v>1</v>
      </c>
      <c r="EK458" s="398">
        <f t="shared" si="682"/>
        <v>3.1</v>
      </c>
      <c r="EL458" s="398">
        <f t="shared" si="683"/>
        <v>1.4</v>
      </c>
      <c r="EM458" s="398">
        <f t="shared" si="684"/>
        <v>2.5</v>
      </c>
      <c r="EN458" s="398">
        <f t="shared" si="685"/>
        <v>19.2</v>
      </c>
      <c r="EO458" s="398" t="str">
        <f t="shared" si="686"/>
        <v/>
      </c>
      <c r="EP458" s="398" t="str">
        <f t="shared" si="687"/>
        <v/>
      </c>
      <c r="EQ458" s="398">
        <f t="shared" si="688"/>
        <v>61.6</v>
      </c>
      <c r="ER458" s="398" t="str">
        <f t="shared" si="689"/>
        <v/>
      </c>
      <c r="ES458" s="398">
        <f t="shared" si="690"/>
        <v>3.4</v>
      </c>
      <c r="ET458" s="398">
        <f t="shared" si="691"/>
        <v>4.9000000000000004</v>
      </c>
      <c r="EU458" s="172">
        <f t="shared" si="692"/>
        <v>5.0999999999999996</v>
      </c>
      <c r="EV458" s="57">
        <f t="shared" si="693"/>
        <v>0.13484240837240863</v>
      </c>
      <c r="EW458" s="57">
        <f t="shared" si="694"/>
        <v>3.5805626598465472E-2</v>
      </c>
      <c r="EX458" s="57">
        <f t="shared" si="695"/>
        <v>0.20571898786257975</v>
      </c>
      <c r="EY458" s="57">
        <f t="shared" si="696"/>
        <v>0.95813164329557354</v>
      </c>
      <c r="EZ458" s="57" t="str">
        <f t="shared" si="697"/>
        <v/>
      </c>
      <c r="FA458" s="57" t="str">
        <f t="shared" si="698"/>
        <v/>
      </c>
      <c r="FB458" s="57">
        <f t="shared" si="699"/>
        <v>1.0095530597160469</v>
      </c>
      <c r="FC458" s="57" t="str">
        <f t="shared" si="700"/>
        <v/>
      </c>
      <c r="FD458" s="57">
        <f t="shared" si="701"/>
        <v>5.483437599286508E-2</v>
      </c>
      <c r="FE458" s="57">
        <f t="shared" si="702"/>
        <v>0.10201680987189604</v>
      </c>
      <c r="FF458" s="56">
        <f t="shared" si="703"/>
        <v>0.14385242433644541</v>
      </c>
      <c r="FG458" s="59">
        <f t="shared" si="704"/>
        <v>10.104349430602671</v>
      </c>
      <c r="FH458" s="59">
        <f t="shared" si="705"/>
        <v>2.6830769866804474</v>
      </c>
      <c r="FI458" s="59">
        <f t="shared" si="706"/>
        <v>15.415450991742659</v>
      </c>
      <c r="FJ458" s="59">
        <f t="shared" si="707"/>
        <v>71.797122590974212</v>
      </c>
      <c r="FK458" s="59" t="str">
        <f t="shared" si="708"/>
        <v/>
      </c>
      <c r="FL458" s="59" t="str">
        <f t="shared" si="709"/>
        <v/>
      </c>
      <c r="FM458" s="59">
        <f t="shared" si="710"/>
        <v>77.050022556252515</v>
      </c>
      <c r="FN458" s="59" t="str">
        <f t="shared" si="711"/>
        <v/>
      </c>
      <c r="FO458" s="59">
        <f t="shared" si="712"/>
        <v>4.1850102542372882</v>
      </c>
      <c r="FP458" s="59">
        <f t="shared" si="713"/>
        <v>7.786017214347682</v>
      </c>
      <c r="FQ458" s="66">
        <f t="shared" si="714"/>
        <v>10.978949975162507</v>
      </c>
      <c r="FR458" s="331">
        <f t="shared" si="741"/>
        <v>0.91660638250243465</v>
      </c>
      <c r="FS458" s="331">
        <f t="shared" si="715"/>
        <v>0.91660638250243465</v>
      </c>
      <c r="FT458" s="400">
        <f t="shared" si="716"/>
        <v>0</v>
      </c>
      <c r="FU458" s="400">
        <f t="shared" si="717"/>
        <v>1</v>
      </c>
      <c r="FV458" s="400">
        <f t="shared" si="718"/>
        <v>0</v>
      </c>
      <c r="FW458" s="402">
        <f t="shared" si="719"/>
        <v>0</v>
      </c>
      <c r="FX458" s="222">
        <f t="shared" si="720"/>
        <v>0</v>
      </c>
      <c r="FY458" s="222">
        <f t="shared" si="721"/>
        <v>71.797122590974212</v>
      </c>
      <c r="FZ458" s="222">
        <f t="shared" si="722"/>
        <v>0</v>
      </c>
      <c r="GA458" s="221">
        <f t="shared" si="723"/>
        <v>0</v>
      </c>
      <c r="GB458" s="222">
        <f t="shared" si="724"/>
        <v>77.050022556252515</v>
      </c>
      <c r="GC458" s="222">
        <f t="shared" si="725"/>
        <v>0</v>
      </c>
      <c r="GD458" s="222">
        <f t="shared" si="726"/>
        <v>0</v>
      </c>
      <c r="GE458" s="222">
        <f t="shared" si="727"/>
        <v>0</v>
      </c>
      <c r="GF458" s="222">
        <f t="shared" si="728"/>
        <v>0</v>
      </c>
      <c r="GG458" s="398">
        <f t="shared" si="729"/>
        <v>0</v>
      </c>
      <c r="GH458" s="399">
        <f t="shared" si="730"/>
        <v>0</v>
      </c>
      <c r="GI458" s="398" t="str">
        <f t="shared" si="731"/>
        <v>Ca</v>
      </c>
      <c r="GJ458" s="398" t="str">
        <f t="shared" si="732"/>
        <v>HCO3</v>
      </c>
    </row>
    <row r="459" spans="1:192">
      <c r="A459" s="402">
        <f t="shared" si="733"/>
        <v>454</v>
      </c>
      <c r="B459" s="170" t="s">
        <v>550</v>
      </c>
      <c r="C459" s="166" t="s">
        <v>551</v>
      </c>
      <c r="D459" s="166"/>
      <c r="E459" s="166"/>
      <c r="F459" s="408">
        <v>3471240</v>
      </c>
      <c r="G459" s="408">
        <v>5660660</v>
      </c>
      <c r="H459" s="409">
        <f t="shared" si="660"/>
        <v>471177.07400000002</v>
      </c>
      <c r="I459" s="405">
        <f t="shared" si="661"/>
        <v>5658835.5260000005</v>
      </c>
      <c r="J459" s="408">
        <v>585</v>
      </c>
      <c r="K459" s="392" t="s">
        <v>1356</v>
      </c>
      <c r="L459" s="171">
        <v>110</v>
      </c>
      <c r="M459" s="171"/>
      <c r="O459" s="171">
        <v>579.5</v>
      </c>
      <c r="P459" s="171"/>
      <c r="Q459" s="186" t="s">
        <v>2845</v>
      </c>
      <c r="R459" s="186" t="s">
        <v>2896</v>
      </c>
      <c r="S459" s="166" t="s">
        <v>2656</v>
      </c>
      <c r="T459" s="499" t="str">
        <f t="shared" si="662"/>
        <v>-</v>
      </c>
      <c r="U459" s="499" t="str">
        <f t="shared" si="663"/>
        <v>-</v>
      </c>
      <c r="V459" s="499" t="str">
        <f t="shared" si="664"/>
        <v>-</v>
      </c>
      <c r="W459" s="499" t="str">
        <f t="shared" si="740"/>
        <v>-</v>
      </c>
      <c r="X459" s="529" t="str">
        <f t="shared" si="735"/>
        <v>K/Fe/Mn</v>
      </c>
      <c r="Y459" s="530" t="str">
        <f t="shared" si="734"/>
        <v>HCO3</v>
      </c>
      <c r="Z459" s="183"/>
      <c r="AA459" s="177">
        <v>23890</v>
      </c>
      <c r="AB459" s="176">
        <v>1</v>
      </c>
      <c r="AC459" s="168" t="s">
        <v>284</v>
      </c>
      <c r="AD459" s="170" t="s">
        <v>1889</v>
      </c>
      <c r="AE459" s="187" t="s">
        <v>1890</v>
      </c>
      <c r="AF459" s="392">
        <v>9</v>
      </c>
      <c r="AG459" s="408"/>
      <c r="AH459" s="408">
        <v>7.85</v>
      </c>
      <c r="AI459" s="392"/>
      <c r="AJ459" s="408"/>
      <c r="AK459" s="408"/>
      <c r="AL459" s="408"/>
      <c r="AM459" s="392">
        <v>0.17</v>
      </c>
      <c r="AN459" s="168">
        <v>6.5</v>
      </c>
      <c r="AO459" s="165">
        <v>7.6</v>
      </c>
      <c r="AP459" s="171">
        <v>1.7</v>
      </c>
      <c r="AQ459" s="168"/>
      <c r="AR459" s="168"/>
      <c r="AS459" s="508"/>
      <c r="AT459" s="511"/>
      <c r="AU459" s="189"/>
      <c r="AV459" s="189"/>
      <c r="AW459" s="207"/>
      <c r="AX459" s="168">
        <v>6</v>
      </c>
      <c r="AY459" s="168">
        <v>9</v>
      </c>
      <c r="AZ459" s="459">
        <f>AO459*21.76</f>
        <v>165.376</v>
      </c>
      <c r="BA459" s="168"/>
      <c r="BB459" s="168"/>
      <c r="BC459" s="168"/>
      <c r="BD459" s="168"/>
      <c r="BE459" s="168">
        <v>1.25</v>
      </c>
      <c r="BF459" s="168">
        <v>0.09</v>
      </c>
      <c r="BG459" s="168"/>
      <c r="BH459" s="168"/>
      <c r="BI459" s="168"/>
      <c r="BJ459" s="168">
        <v>0</v>
      </c>
      <c r="BK459" s="168"/>
      <c r="BL459" s="165"/>
      <c r="BM459" s="168"/>
      <c r="BN459" s="167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  <c r="BY459" s="168"/>
      <c r="BZ459" s="168"/>
      <c r="CA459" s="168"/>
      <c r="CB459" s="168"/>
      <c r="CC459" s="168"/>
      <c r="CD459" s="168"/>
      <c r="CE459" s="168"/>
      <c r="CF459" s="165"/>
      <c r="CG459" s="168"/>
      <c r="CH459" s="168"/>
      <c r="CI459" s="168"/>
      <c r="CJ459" s="168"/>
      <c r="CK459" s="168"/>
      <c r="CL459" s="167"/>
      <c r="CM459" s="168"/>
      <c r="CN459" s="143" t="s">
        <v>3116</v>
      </c>
      <c r="CO459" s="165"/>
      <c r="CP459" s="168"/>
      <c r="CQ459" s="167"/>
      <c r="CR459" s="168"/>
      <c r="CS459" s="168"/>
      <c r="CT459" s="168"/>
      <c r="CU459" s="168"/>
      <c r="CV459" s="168"/>
      <c r="CW459" s="168"/>
      <c r="CX459" s="168"/>
      <c r="CY459" s="168"/>
      <c r="CZ459" s="168"/>
      <c r="DA459" s="167"/>
      <c r="DB459" s="182"/>
      <c r="DC459" s="182"/>
      <c r="DD459" s="182"/>
      <c r="DE459" s="182"/>
      <c r="DF459" s="182"/>
      <c r="DG459" s="182"/>
      <c r="DH459" s="182"/>
      <c r="DI459" s="180"/>
      <c r="DJ459" s="180"/>
      <c r="DK459" s="180"/>
      <c r="DL459" s="180"/>
      <c r="DM459" s="180"/>
      <c r="DN459" s="180"/>
      <c r="DO459" s="180"/>
      <c r="DP459" s="180"/>
      <c r="DQ459" s="180"/>
      <c r="DR459" s="180"/>
      <c r="DS459" s="181"/>
      <c r="DT459" s="402">
        <f t="shared" si="665"/>
        <v>1</v>
      </c>
      <c r="DU459" s="100">
        <f t="shared" si="666"/>
        <v>0</v>
      </c>
      <c r="DV459" s="100">
        <f t="shared" si="667"/>
        <v>0</v>
      </c>
      <c r="DW459" s="100">
        <f t="shared" si="668"/>
        <v>1</v>
      </c>
      <c r="DX459" s="100">
        <f t="shared" si="669"/>
        <v>0</v>
      </c>
      <c r="DY459" s="229">
        <f t="shared" si="670"/>
        <v>0</v>
      </c>
      <c r="DZ459" s="100">
        <f t="shared" si="671"/>
        <v>1</v>
      </c>
      <c r="EA459" s="400">
        <f t="shared" si="672"/>
        <v>0</v>
      </c>
      <c r="EB459" s="402">
        <f t="shared" si="673"/>
        <v>0</v>
      </c>
      <c r="EC459" s="19">
        <f t="shared" si="674"/>
        <v>0</v>
      </c>
      <c r="ED459" s="19">
        <f t="shared" si="675"/>
        <v>0</v>
      </c>
      <c r="EE459" s="19">
        <f t="shared" si="676"/>
        <v>0</v>
      </c>
      <c r="EF459" s="402">
        <f t="shared" si="677"/>
        <v>1</v>
      </c>
      <c r="EG459" s="400">
        <f t="shared" si="678"/>
        <v>0</v>
      </c>
      <c r="EH459" s="400">
        <f t="shared" si="679"/>
        <v>0</v>
      </c>
      <c r="EI459" s="402">
        <f t="shared" si="680"/>
        <v>1</v>
      </c>
      <c r="EJ459" s="229">
        <f t="shared" si="681"/>
        <v>1</v>
      </c>
      <c r="EK459" s="398" t="str">
        <f t="shared" si="682"/>
        <v/>
      </c>
      <c r="EL459" s="398" t="str">
        <f t="shared" si="683"/>
        <v/>
      </c>
      <c r="EM459" s="398" t="str">
        <f t="shared" si="684"/>
        <v/>
      </c>
      <c r="EN459" s="398" t="str">
        <f t="shared" si="685"/>
        <v/>
      </c>
      <c r="EO459" s="398">
        <f t="shared" si="686"/>
        <v>0.09</v>
      </c>
      <c r="EP459" s="398">
        <f t="shared" si="687"/>
        <v>1.25</v>
      </c>
      <c r="EQ459" s="398">
        <f t="shared" si="688"/>
        <v>165.376</v>
      </c>
      <c r="ER459" s="398" t="str">
        <f t="shared" si="689"/>
        <v/>
      </c>
      <c r="ES459" s="398">
        <f t="shared" si="690"/>
        <v>0</v>
      </c>
      <c r="ET459" s="398">
        <f t="shared" si="691"/>
        <v>9</v>
      </c>
      <c r="EU459" s="172">
        <f t="shared" si="692"/>
        <v>6</v>
      </c>
      <c r="EV459" s="57" t="str">
        <f t="shared" si="693"/>
        <v/>
      </c>
      <c r="EW459" s="57" t="str">
        <f t="shared" si="694"/>
        <v/>
      </c>
      <c r="EX459" s="57" t="str">
        <f t="shared" si="695"/>
        <v/>
      </c>
      <c r="EY459" s="57" t="str">
        <f t="shared" si="696"/>
        <v/>
      </c>
      <c r="EZ459" s="57">
        <f t="shared" si="697"/>
        <v>3.2819764791685658E-3</v>
      </c>
      <c r="FA459" s="57">
        <f t="shared" si="698"/>
        <v>6.7150147730325016E-2</v>
      </c>
      <c r="FB459" s="57">
        <f t="shared" si="699"/>
        <v>2.7103221883701454</v>
      </c>
      <c r="FC459" s="57" t="str">
        <f t="shared" si="700"/>
        <v/>
      </c>
      <c r="FD459" s="57">
        <f t="shared" si="701"/>
        <v>0</v>
      </c>
      <c r="FE459" s="57">
        <f t="shared" si="702"/>
        <v>0.18737781405042128</v>
      </c>
      <c r="FF459" s="56">
        <f t="shared" si="703"/>
        <v>0.16923814627817108</v>
      </c>
      <c r="FG459" s="59" t="str">
        <f t="shared" si="704"/>
        <v/>
      </c>
      <c r="FH459" s="59" t="str">
        <f t="shared" si="705"/>
        <v/>
      </c>
      <c r="FI459" s="59" t="str">
        <f t="shared" si="706"/>
        <v/>
      </c>
      <c r="FJ459" s="59" t="str">
        <f t="shared" si="707"/>
        <v/>
      </c>
      <c r="FK459" s="59">
        <f t="shared" si="708"/>
        <v>4.6597721082593528</v>
      </c>
      <c r="FL459" s="59">
        <f t="shared" si="709"/>
        <v>95.340227891740639</v>
      </c>
      <c r="FM459" s="59">
        <f t="shared" si="710"/>
        <v>88.372248052022186</v>
      </c>
      <c r="FN459" s="59" t="str">
        <f t="shared" si="711"/>
        <v/>
      </c>
      <c r="FO459" s="59">
        <f t="shared" si="712"/>
        <v>0</v>
      </c>
      <c r="FP459" s="59">
        <f t="shared" si="713"/>
        <v>6.1096052468460531</v>
      </c>
      <c r="FQ459" s="66">
        <f t="shared" si="714"/>
        <v>5.5181467011317666</v>
      </c>
      <c r="FR459" s="331">
        <f t="shared" si="741"/>
        <v>-95.510117194792855</v>
      </c>
      <c r="FS459" s="331">
        <f t="shared" si="715"/>
        <v>0</v>
      </c>
      <c r="FT459" s="400">
        <f t="shared" si="716"/>
        <v>1</v>
      </c>
      <c r="FU459" s="400">
        <f t="shared" si="717"/>
        <v>0</v>
      </c>
      <c r="FV459" s="400">
        <f t="shared" si="718"/>
        <v>0</v>
      </c>
      <c r="FW459" s="402">
        <f t="shared" si="719"/>
        <v>0</v>
      </c>
      <c r="FX459" s="222">
        <f t="shared" si="720"/>
        <v>0</v>
      </c>
      <c r="FY459" s="222">
        <f t="shared" si="721"/>
        <v>0</v>
      </c>
      <c r="FZ459" s="222">
        <f t="shared" si="722"/>
        <v>0</v>
      </c>
      <c r="GA459" s="221">
        <f t="shared" si="723"/>
        <v>0</v>
      </c>
      <c r="GB459" s="222">
        <f t="shared" si="724"/>
        <v>88.372248052022186</v>
      </c>
      <c r="GC459" s="222">
        <f t="shared" si="725"/>
        <v>0</v>
      </c>
      <c r="GD459" s="222">
        <f t="shared" si="726"/>
        <v>0</v>
      </c>
      <c r="GE459" s="222">
        <f t="shared" si="727"/>
        <v>95.340227891740639</v>
      </c>
      <c r="GF459" s="222">
        <f t="shared" si="728"/>
        <v>0</v>
      </c>
      <c r="GG459" s="398">
        <f t="shared" si="729"/>
        <v>95.340227891740639</v>
      </c>
      <c r="GH459" s="399">
        <f t="shared" si="730"/>
        <v>0</v>
      </c>
      <c r="GI459" s="398" t="str">
        <f t="shared" si="731"/>
        <v>K/Fe/Mn</v>
      </c>
      <c r="GJ459" s="398" t="str">
        <f t="shared" si="732"/>
        <v>HCO3</v>
      </c>
    </row>
    <row r="460" spans="1:192">
      <c r="A460" s="402">
        <f t="shared" si="733"/>
        <v>455</v>
      </c>
      <c r="B460" s="399" t="s">
        <v>154</v>
      </c>
      <c r="C460" s="398" t="s">
        <v>271</v>
      </c>
      <c r="F460" s="400">
        <v>3492180</v>
      </c>
      <c r="G460" s="400">
        <v>5668600</v>
      </c>
      <c r="H460" s="409">
        <f t="shared" si="660"/>
        <v>492108.69800000003</v>
      </c>
      <c r="I460" s="405">
        <f t="shared" si="661"/>
        <v>5666772.3500000006</v>
      </c>
      <c r="J460" s="400">
        <v>280</v>
      </c>
      <c r="K460" s="400" t="s">
        <v>1355</v>
      </c>
      <c r="L460" s="19">
        <v>47</v>
      </c>
      <c r="Q460" s="399" t="s">
        <v>2861</v>
      </c>
      <c r="R460" s="64" t="s">
        <v>2894</v>
      </c>
      <c r="S460" s="64" t="s">
        <v>2656</v>
      </c>
      <c r="T460" s="499" t="str">
        <f t="shared" si="662"/>
        <v>-</v>
      </c>
      <c r="U460" s="499" t="str">
        <f t="shared" si="663"/>
        <v>M</v>
      </c>
      <c r="V460" s="499" t="str">
        <f t="shared" si="664"/>
        <v>-</v>
      </c>
      <c r="W460" s="499" t="str">
        <f t="shared" si="740"/>
        <v>-</v>
      </c>
      <c r="X460" s="529" t="str">
        <f t="shared" si="735"/>
        <v>Na</v>
      </c>
      <c r="Y460" s="530" t="str">
        <f t="shared" si="734"/>
        <v>HCO3-SO4</v>
      </c>
      <c r="Z460" s="60"/>
      <c r="AA460" s="177">
        <v>20344</v>
      </c>
      <c r="AB460" s="176">
        <v>1</v>
      </c>
      <c r="AC460" s="398" t="s">
        <v>284</v>
      </c>
      <c r="AD460" s="398" t="s">
        <v>1891</v>
      </c>
      <c r="AE460" s="53" t="s">
        <v>2701</v>
      </c>
      <c r="AF460" s="391">
        <v>9.6999999999999993</v>
      </c>
      <c r="AR460" s="69"/>
      <c r="AS460" s="507">
        <f t="shared" ref="AS460:AS471" si="742">SUM(AU460:BN460)+SUM(BO460:CL460)/1000</f>
        <v>1662.99</v>
      </c>
      <c r="AT460" s="509">
        <f t="shared" ref="AT460:AT471" si="743">FR460</f>
        <v>-2.4711876261914324E-4</v>
      </c>
      <c r="AU460" s="403">
        <v>436.12</v>
      </c>
      <c r="AV460" s="398">
        <v>12.15</v>
      </c>
      <c r="AW460" s="399">
        <v>37.67</v>
      </c>
      <c r="AX460" s="398">
        <v>83.31</v>
      </c>
      <c r="AY460" s="398">
        <v>355.43</v>
      </c>
      <c r="AZ460" s="172">
        <v>738.31</v>
      </c>
      <c r="BB460" s="403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49"/>
      <c r="CG460" s="138"/>
      <c r="CH460" s="138"/>
      <c r="CI460" s="138"/>
      <c r="CJ460" s="138"/>
      <c r="CK460" s="138"/>
      <c r="CL460" s="139"/>
      <c r="CM460" s="138">
        <v>0.89</v>
      </c>
      <c r="CN460" s="138">
        <v>72</v>
      </c>
      <c r="CO460" s="149"/>
      <c r="DB460" s="241"/>
      <c r="DC460" s="241"/>
      <c r="DD460" s="241"/>
      <c r="DE460" s="241"/>
      <c r="DF460" s="182"/>
      <c r="DG460" s="241"/>
      <c r="DH460" s="241"/>
      <c r="DI460" s="244"/>
      <c r="DJ460" s="244"/>
      <c r="DK460" s="244"/>
      <c r="DL460" s="244"/>
      <c r="DM460" s="244"/>
      <c r="DN460" s="244"/>
      <c r="DO460" s="244"/>
      <c r="DP460" s="244"/>
      <c r="DQ460" s="244"/>
      <c r="DR460" s="244"/>
      <c r="DS460" s="472"/>
      <c r="DT460" s="402">
        <f t="shared" si="665"/>
        <v>1</v>
      </c>
      <c r="DU460" s="100">
        <f t="shared" si="666"/>
        <v>0</v>
      </c>
      <c r="DV460" s="100">
        <f t="shared" si="667"/>
        <v>1</v>
      </c>
      <c r="DW460" s="100">
        <f t="shared" si="668"/>
        <v>0</v>
      </c>
      <c r="DX460" s="100">
        <f t="shared" si="669"/>
        <v>0</v>
      </c>
      <c r="DY460" s="229">
        <f t="shared" si="670"/>
        <v>0</v>
      </c>
      <c r="DZ460" s="100">
        <f t="shared" si="671"/>
        <v>1</v>
      </c>
      <c r="EA460" s="400">
        <f t="shared" si="672"/>
        <v>0</v>
      </c>
      <c r="EB460" s="402">
        <f t="shared" si="673"/>
        <v>0</v>
      </c>
      <c r="EC460" s="19">
        <f t="shared" si="674"/>
        <v>0</v>
      </c>
      <c r="ED460" s="19">
        <f t="shared" si="675"/>
        <v>1</v>
      </c>
      <c r="EE460" s="19">
        <f t="shared" si="676"/>
        <v>0</v>
      </c>
      <c r="EF460" s="402">
        <f t="shared" si="677"/>
        <v>0</v>
      </c>
      <c r="EG460" s="400">
        <f t="shared" si="678"/>
        <v>1</v>
      </c>
      <c r="EH460" s="400">
        <f t="shared" si="679"/>
        <v>0</v>
      </c>
      <c r="EI460" s="402">
        <f t="shared" si="680"/>
        <v>0</v>
      </c>
      <c r="EJ460" s="229">
        <f t="shared" si="681"/>
        <v>1</v>
      </c>
      <c r="EK460" s="398">
        <f t="shared" si="682"/>
        <v>436.12</v>
      </c>
      <c r="EL460" s="398" t="str">
        <f t="shared" si="683"/>
        <v/>
      </c>
      <c r="EM460" s="398">
        <f t="shared" si="684"/>
        <v>12.15</v>
      </c>
      <c r="EN460" s="398">
        <f t="shared" si="685"/>
        <v>37.67</v>
      </c>
      <c r="EO460" s="398" t="str">
        <f t="shared" si="686"/>
        <v/>
      </c>
      <c r="EP460" s="398" t="str">
        <f t="shared" si="687"/>
        <v/>
      </c>
      <c r="EQ460" s="398">
        <f t="shared" si="688"/>
        <v>738.31</v>
      </c>
      <c r="ER460" s="398" t="str">
        <f t="shared" si="689"/>
        <v/>
      </c>
      <c r="ES460" s="398" t="str">
        <f t="shared" si="690"/>
        <v/>
      </c>
      <c r="ET460" s="398">
        <f t="shared" si="691"/>
        <v>355.43</v>
      </c>
      <c r="EU460" s="172">
        <f t="shared" si="692"/>
        <v>83.31</v>
      </c>
      <c r="EV460" s="57">
        <f t="shared" si="693"/>
        <v>18.9701519804435</v>
      </c>
      <c r="EW460" s="57" t="str">
        <f t="shared" si="694"/>
        <v/>
      </c>
      <c r="EX460" s="57">
        <f t="shared" si="695"/>
        <v>0.99979428101213752</v>
      </c>
      <c r="EY460" s="57">
        <f t="shared" si="696"/>
        <v>1.8798343230700134</v>
      </c>
      <c r="EZ460" s="57" t="str">
        <f t="shared" si="697"/>
        <v/>
      </c>
      <c r="FA460" s="57" t="str">
        <f t="shared" si="698"/>
        <v/>
      </c>
      <c r="FB460" s="57">
        <f t="shared" si="699"/>
        <v>12.100050641541468</v>
      </c>
      <c r="FC460" s="57" t="str">
        <f t="shared" si="700"/>
        <v/>
      </c>
      <c r="FD460" s="57" t="str">
        <f t="shared" si="701"/>
        <v/>
      </c>
      <c r="FE460" s="57">
        <f t="shared" si="702"/>
        <v>7.3999662719934713</v>
      </c>
      <c r="FF460" s="56">
        <f t="shared" si="703"/>
        <v>2.3498716610724055</v>
      </c>
      <c r="FG460" s="59">
        <f t="shared" si="704"/>
        <v>86.82078937615718</v>
      </c>
      <c r="FH460" s="59" t="str">
        <f t="shared" si="705"/>
        <v/>
      </c>
      <c r="FI460" s="59">
        <f t="shared" si="706"/>
        <v>4.5757634825871296</v>
      </c>
      <c r="FJ460" s="59">
        <f t="shared" si="707"/>
        <v>8.6034471412556925</v>
      </c>
      <c r="FK460" s="59" t="str">
        <f t="shared" si="708"/>
        <v/>
      </c>
      <c r="FL460" s="59" t="str">
        <f t="shared" si="709"/>
        <v/>
      </c>
      <c r="FM460" s="59">
        <f t="shared" si="710"/>
        <v>55.378088543679972</v>
      </c>
      <c r="FN460" s="59" t="str">
        <f t="shared" si="711"/>
        <v/>
      </c>
      <c r="FO460" s="59" t="str">
        <f t="shared" si="712"/>
        <v/>
      </c>
      <c r="FP460" s="59">
        <f t="shared" si="713"/>
        <v>33.867295234600313</v>
      </c>
      <c r="FQ460" s="66">
        <f t="shared" si="714"/>
        <v>10.754616221719722</v>
      </c>
      <c r="FR460" s="331">
        <f t="shared" si="741"/>
        <v>-2.4711876261914324E-4</v>
      </c>
      <c r="FS460" s="331">
        <f t="shared" si="715"/>
        <v>2.4711876261914324E-4</v>
      </c>
      <c r="FT460" s="400">
        <f t="shared" si="716"/>
        <v>0</v>
      </c>
      <c r="FU460" s="400">
        <f t="shared" si="717"/>
        <v>1</v>
      </c>
      <c r="FV460" s="400">
        <f t="shared" si="718"/>
        <v>0</v>
      </c>
      <c r="FW460" s="402">
        <f t="shared" si="719"/>
        <v>0</v>
      </c>
      <c r="FX460" s="222">
        <f t="shared" si="720"/>
        <v>86.82078937615718</v>
      </c>
      <c r="FY460" s="222">
        <f t="shared" si="721"/>
        <v>0</v>
      </c>
      <c r="FZ460" s="222">
        <f t="shared" si="722"/>
        <v>0</v>
      </c>
      <c r="GA460" s="221">
        <f t="shared" si="723"/>
        <v>0</v>
      </c>
      <c r="GB460" s="222">
        <f t="shared" si="724"/>
        <v>55.378088543679972</v>
      </c>
      <c r="GC460" s="222">
        <f t="shared" si="725"/>
        <v>33.867295234600313</v>
      </c>
      <c r="GD460" s="222">
        <f t="shared" si="726"/>
        <v>0</v>
      </c>
      <c r="GE460" s="222">
        <f t="shared" si="727"/>
        <v>0</v>
      </c>
      <c r="GF460" s="222">
        <f t="shared" si="728"/>
        <v>0</v>
      </c>
      <c r="GG460" s="398">
        <f t="shared" si="729"/>
        <v>0</v>
      </c>
      <c r="GH460" s="399">
        <f t="shared" si="730"/>
        <v>0</v>
      </c>
      <c r="GI460" s="398" t="str">
        <f t="shared" si="731"/>
        <v>Na</v>
      </c>
      <c r="GJ460" s="398" t="str">
        <f t="shared" si="732"/>
        <v>HCO3-SO4</v>
      </c>
    </row>
    <row r="461" spans="1:192">
      <c r="A461" s="402">
        <f t="shared" si="733"/>
        <v>456</v>
      </c>
      <c r="B461" s="383" t="s">
        <v>139</v>
      </c>
      <c r="C461" s="116" t="s">
        <v>420</v>
      </c>
      <c r="D461" s="116"/>
      <c r="E461" s="116"/>
      <c r="F461" s="393">
        <v>3507700</v>
      </c>
      <c r="G461" s="393">
        <v>5572300</v>
      </c>
      <c r="H461" s="223">
        <f t="shared" si="660"/>
        <v>507622.49000000005</v>
      </c>
      <c r="I461" s="223">
        <f t="shared" si="661"/>
        <v>5570510.8700000001</v>
      </c>
      <c r="J461" s="393">
        <v>131</v>
      </c>
      <c r="K461" s="377" t="s">
        <v>1357</v>
      </c>
      <c r="L461" s="543">
        <v>0</v>
      </c>
      <c r="M461" s="378"/>
      <c r="O461" s="378"/>
      <c r="P461" s="378"/>
      <c r="Q461" s="381" t="s">
        <v>786</v>
      </c>
      <c r="R461" s="382" t="s">
        <v>273</v>
      </c>
      <c r="S461" s="382" t="s">
        <v>1347</v>
      </c>
      <c r="T461" s="499" t="str">
        <f t="shared" si="662"/>
        <v>-</v>
      </c>
      <c r="U461" s="499" t="str">
        <f t="shared" si="663"/>
        <v>M</v>
      </c>
      <c r="V461" s="499" t="str">
        <f t="shared" si="664"/>
        <v>-</v>
      </c>
      <c r="W461" s="499" t="str">
        <f t="shared" si="740"/>
        <v>-</v>
      </c>
      <c r="X461" s="529" t="str">
        <f t="shared" si="735"/>
        <v>Na-Ca</v>
      </c>
      <c r="Y461" s="530" t="str">
        <f t="shared" si="734"/>
        <v>Cl-HCO3</v>
      </c>
      <c r="Z461" s="119" t="s">
        <v>1892</v>
      </c>
      <c r="AA461" s="377" t="s">
        <v>1467</v>
      </c>
      <c r="AB461" s="405">
        <v>1</v>
      </c>
      <c r="AC461" s="117"/>
      <c r="AD461" s="380" t="s">
        <v>1893</v>
      </c>
      <c r="AE461" s="125" t="s">
        <v>1894</v>
      </c>
      <c r="AF461" s="379">
        <v>7</v>
      </c>
      <c r="AG461" s="377"/>
      <c r="AH461" s="377"/>
      <c r="AI461" s="379"/>
      <c r="AJ461" s="377"/>
      <c r="AK461" s="377"/>
      <c r="AL461" s="377"/>
      <c r="AM461" s="368">
        <v>0.13333333333333333</v>
      </c>
      <c r="AN461" s="117"/>
      <c r="AO461" s="116"/>
      <c r="AP461" s="378"/>
      <c r="AQ461" s="117"/>
      <c r="AR461" s="384">
        <v>1324</v>
      </c>
      <c r="AS461" s="507">
        <f t="shared" si="742"/>
        <v>1324</v>
      </c>
      <c r="AT461" s="509">
        <f t="shared" si="743"/>
        <v>-9.0640627458038539E-2</v>
      </c>
      <c r="AU461" s="117">
        <v>255</v>
      </c>
      <c r="AV461" s="126"/>
      <c r="AW461" s="387">
        <v>198</v>
      </c>
      <c r="AX461" s="117">
        <v>567</v>
      </c>
      <c r="AY461" s="117">
        <v>8</v>
      </c>
      <c r="AZ461" s="118">
        <v>296</v>
      </c>
      <c r="BA461" s="117"/>
      <c r="BB461" s="117"/>
      <c r="BC461" s="117"/>
      <c r="BD461" s="117"/>
      <c r="BE461" s="117"/>
      <c r="BF461" s="117"/>
      <c r="BG461" s="117"/>
      <c r="BH461" s="117"/>
      <c r="BI461" s="117"/>
      <c r="BJ461" s="117"/>
      <c r="BK461" s="117"/>
      <c r="BL461" s="116"/>
      <c r="BM461" s="117"/>
      <c r="BN461" s="118"/>
      <c r="BO461" s="114"/>
      <c r="BP461" s="114"/>
      <c r="BQ461" s="114"/>
      <c r="BR461" s="114"/>
      <c r="BS461" s="114"/>
      <c r="BT461" s="114"/>
      <c r="BU461" s="114"/>
      <c r="BV461" s="114"/>
      <c r="BW461" s="114"/>
      <c r="BX461" s="114"/>
      <c r="BY461" s="114"/>
      <c r="BZ461" s="114"/>
      <c r="CA461" s="114"/>
      <c r="CB461" s="114"/>
      <c r="CC461" s="114"/>
      <c r="CD461" s="114"/>
      <c r="CE461" s="114"/>
      <c r="CF461" s="247"/>
      <c r="CG461" s="114"/>
      <c r="CH461" s="114"/>
      <c r="CI461" s="114"/>
      <c r="CJ461" s="114"/>
      <c r="CK461" s="114"/>
      <c r="CL461" s="137"/>
      <c r="CM461" s="114"/>
      <c r="CN461" s="114">
        <v>59</v>
      </c>
      <c r="CO461" s="247"/>
      <c r="CP461" s="117"/>
      <c r="CQ461" s="118"/>
      <c r="CR461" s="117"/>
      <c r="CS461" s="117"/>
      <c r="CT461" s="117"/>
      <c r="CU461" s="117"/>
      <c r="CV461" s="117"/>
      <c r="CW461" s="117"/>
      <c r="CX461" s="117"/>
      <c r="CY461" s="117"/>
      <c r="CZ461" s="117"/>
      <c r="DA461" s="118"/>
      <c r="DB461" s="111"/>
      <c r="DC461" s="111"/>
      <c r="DD461" s="121"/>
      <c r="DE461" s="111"/>
      <c r="DF461" s="420"/>
      <c r="DG461" s="111"/>
      <c r="DH461" s="111"/>
      <c r="DI461" s="111"/>
      <c r="DJ461" s="111"/>
      <c r="DK461" s="244"/>
      <c r="DL461" s="244"/>
      <c r="DM461" s="244"/>
      <c r="DN461" s="111"/>
      <c r="DO461" s="121"/>
      <c r="DP461" s="244"/>
      <c r="DQ461" s="241"/>
      <c r="DR461" s="244"/>
      <c r="DS461" s="472"/>
      <c r="DT461" s="402">
        <f t="shared" si="665"/>
        <v>1</v>
      </c>
      <c r="DU461" s="100">
        <f t="shared" si="666"/>
        <v>1</v>
      </c>
      <c r="DV461" s="100">
        <f t="shared" si="667"/>
        <v>0</v>
      </c>
      <c r="DW461" s="100">
        <f t="shared" si="668"/>
        <v>0</v>
      </c>
      <c r="DX461" s="100">
        <f t="shared" si="669"/>
        <v>0</v>
      </c>
      <c r="DY461" s="229">
        <f t="shared" si="670"/>
        <v>0</v>
      </c>
      <c r="DZ461" s="100">
        <f t="shared" si="671"/>
        <v>1</v>
      </c>
      <c r="EA461" s="400">
        <f t="shared" si="672"/>
        <v>0</v>
      </c>
      <c r="EB461" s="402">
        <f t="shared" si="673"/>
        <v>0</v>
      </c>
      <c r="EC461" s="19">
        <f t="shared" si="674"/>
        <v>0</v>
      </c>
      <c r="ED461" s="19">
        <f t="shared" si="675"/>
        <v>1</v>
      </c>
      <c r="EE461" s="19">
        <f t="shared" si="676"/>
        <v>0</v>
      </c>
      <c r="EF461" s="402">
        <f t="shared" si="677"/>
        <v>0</v>
      </c>
      <c r="EG461" s="400">
        <f t="shared" si="678"/>
        <v>1</v>
      </c>
      <c r="EH461" s="400">
        <f t="shared" si="679"/>
        <v>0</v>
      </c>
      <c r="EI461" s="402">
        <f t="shared" si="680"/>
        <v>0</v>
      </c>
      <c r="EJ461" s="229">
        <f t="shared" si="681"/>
        <v>1</v>
      </c>
      <c r="EK461" s="398">
        <f t="shared" si="682"/>
        <v>255</v>
      </c>
      <c r="EL461" s="398" t="str">
        <f t="shared" si="683"/>
        <v/>
      </c>
      <c r="EM461" s="398" t="str">
        <f t="shared" si="684"/>
        <v/>
      </c>
      <c r="EN461" s="398">
        <f t="shared" si="685"/>
        <v>198</v>
      </c>
      <c r="EO461" s="398" t="str">
        <f t="shared" si="686"/>
        <v/>
      </c>
      <c r="EP461" s="398" t="str">
        <f t="shared" si="687"/>
        <v/>
      </c>
      <c r="EQ461" s="398">
        <f t="shared" si="688"/>
        <v>296</v>
      </c>
      <c r="ER461" s="398" t="str">
        <f t="shared" si="689"/>
        <v/>
      </c>
      <c r="ES461" s="398" t="str">
        <f t="shared" si="690"/>
        <v/>
      </c>
      <c r="ET461" s="398">
        <f t="shared" si="691"/>
        <v>8</v>
      </c>
      <c r="EU461" s="172">
        <f t="shared" si="692"/>
        <v>567</v>
      </c>
      <c r="EV461" s="57">
        <f t="shared" si="693"/>
        <v>11.091875527407806</v>
      </c>
      <c r="EW461" s="57" t="str">
        <f t="shared" si="694"/>
        <v/>
      </c>
      <c r="EX461" s="57" t="str">
        <f t="shared" si="695"/>
        <v/>
      </c>
      <c r="EY461" s="57">
        <f t="shared" si="696"/>
        <v>9.880732571485602</v>
      </c>
      <c r="EZ461" s="57" t="str">
        <f t="shared" si="697"/>
        <v/>
      </c>
      <c r="FA461" s="57" t="str">
        <f t="shared" si="698"/>
        <v/>
      </c>
      <c r="FB461" s="57">
        <f t="shared" si="699"/>
        <v>4.8510991181160694</v>
      </c>
      <c r="FC461" s="57" t="str">
        <f t="shared" si="700"/>
        <v/>
      </c>
      <c r="FD461" s="57" t="str">
        <f t="shared" si="701"/>
        <v/>
      </c>
      <c r="FE461" s="57">
        <f t="shared" si="702"/>
        <v>0.16655805693370782</v>
      </c>
      <c r="FF461" s="56">
        <f t="shared" si="703"/>
        <v>15.993004823287167</v>
      </c>
      <c r="FG461" s="59">
        <f t="shared" si="704"/>
        <v>52.887440012732867</v>
      </c>
      <c r="FH461" s="59" t="str">
        <f t="shared" si="705"/>
        <v/>
      </c>
      <c r="FI461" s="59" t="str">
        <f t="shared" si="706"/>
        <v/>
      </c>
      <c r="FJ461" s="59">
        <f t="shared" si="707"/>
        <v>47.112559987267126</v>
      </c>
      <c r="FK461" s="59" t="str">
        <f t="shared" si="708"/>
        <v/>
      </c>
      <c r="FL461" s="59" t="str">
        <f t="shared" si="709"/>
        <v/>
      </c>
      <c r="FM461" s="59">
        <f t="shared" si="710"/>
        <v>23.088749504894459</v>
      </c>
      <c r="FN461" s="59" t="str">
        <f t="shared" si="711"/>
        <v/>
      </c>
      <c r="FO461" s="59" t="str">
        <f t="shared" si="712"/>
        <v/>
      </c>
      <c r="FP461" s="59">
        <f t="shared" si="713"/>
        <v>0.79273112359282816</v>
      </c>
      <c r="FQ461" s="66">
        <f t="shared" si="714"/>
        <v>76.118519371512718</v>
      </c>
      <c r="FR461" s="331">
        <f t="shared" si="741"/>
        <v>-9.0640627458038539E-2</v>
      </c>
      <c r="FS461" s="331">
        <f t="shared" si="715"/>
        <v>9.0640627458038539E-2</v>
      </c>
      <c r="FT461" s="400">
        <f t="shared" si="716"/>
        <v>0</v>
      </c>
      <c r="FU461" s="400">
        <f t="shared" si="717"/>
        <v>1</v>
      </c>
      <c r="FV461" s="400">
        <f t="shared" si="718"/>
        <v>0</v>
      </c>
      <c r="FW461" s="402">
        <f t="shared" si="719"/>
        <v>0</v>
      </c>
      <c r="FX461" s="222">
        <f t="shared" si="720"/>
        <v>52.887440012732867</v>
      </c>
      <c r="FY461" s="222">
        <f t="shared" si="721"/>
        <v>47.112559987267126</v>
      </c>
      <c r="FZ461" s="222">
        <f t="shared" si="722"/>
        <v>0</v>
      </c>
      <c r="GA461" s="221">
        <f t="shared" si="723"/>
        <v>76.118519371512718</v>
      </c>
      <c r="GB461" s="222">
        <f t="shared" si="724"/>
        <v>23.088749504894459</v>
      </c>
      <c r="GC461" s="222">
        <f t="shared" si="725"/>
        <v>0</v>
      </c>
      <c r="GD461" s="222">
        <f t="shared" si="726"/>
        <v>0</v>
      </c>
      <c r="GE461" s="222">
        <f t="shared" si="727"/>
        <v>0</v>
      </c>
      <c r="GF461" s="222">
        <f t="shared" si="728"/>
        <v>0</v>
      </c>
      <c r="GG461" s="398">
        <f t="shared" si="729"/>
        <v>0</v>
      </c>
      <c r="GH461" s="399">
        <f t="shared" si="730"/>
        <v>0</v>
      </c>
      <c r="GI461" s="398" t="str">
        <f t="shared" si="731"/>
        <v>Na-Ca</v>
      </c>
      <c r="GJ461" s="398" t="str">
        <f t="shared" si="732"/>
        <v>Cl-HCO3</v>
      </c>
    </row>
    <row r="462" spans="1:192" ht="14.25">
      <c r="A462" s="402">
        <f t="shared" si="733"/>
        <v>457</v>
      </c>
      <c r="B462" s="64" t="s">
        <v>139</v>
      </c>
      <c r="C462" s="2" t="s">
        <v>228</v>
      </c>
      <c r="D462" s="2"/>
      <c r="E462" s="2"/>
      <c r="F462" s="236">
        <v>3508660</v>
      </c>
      <c r="G462" s="236">
        <v>5572970</v>
      </c>
      <c r="H462" s="410">
        <f t="shared" si="660"/>
        <v>508582.10600000003</v>
      </c>
      <c r="I462" s="410">
        <f t="shared" si="661"/>
        <v>5571180.602</v>
      </c>
      <c r="J462" s="542">
        <v>135</v>
      </c>
      <c r="K462" s="400" t="s">
        <v>1356</v>
      </c>
      <c r="L462" s="19">
        <v>15</v>
      </c>
      <c r="Q462" s="381" t="s">
        <v>786</v>
      </c>
      <c r="R462" s="399" t="s">
        <v>273</v>
      </c>
      <c r="S462" s="64" t="s">
        <v>1347</v>
      </c>
      <c r="T462" s="499" t="str">
        <f t="shared" si="662"/>
        <v>-</v>
      </c>
      <c r="U462" s="499" t="str">
        <f t="shared" si="663"/>
        <v>M</v>
      </c>
      <c r="V462" s="499" t="str">
        <f t="shared" si="664"/>
        <v>-</v>
      </c>
      <c r="W462" s="499" t="str">
        <f t="shared" si="740"/>
        <v>-</v>
      </c>
      <c r="X462" s="529" t="str">
        <f t="shared" si="735"/>
        <v>Na-Ca</v>
      </c>
      <c r="Y462" s="530" t="str">
        <f t="shared" si="734"/>
        <v>Cl-HCO3</v>
      </c>
      <c r="Z462" s="60" t="s">
        <v>1895</v>
      </c>
      <c r="AA462" s="51">
        <v>24245</v>
      </c>
      <c r="AB462" s="100">
        <v>1</v>
      </c>
      <c r="AC462" s="170" t="s">
        <v>561</v>
      </c>
      <c r="AD462" s="2" t="s">
        <v>1896</v>
      </c>
      <c r="AE462" s="404"/>
      <c r="AF462" s="233">
        <v>11</v>
      </c>
      <c r="AH462" s="400">
        <v>7.2</v>
      </c>
      <c r="AI462" s="554"/>
      <c r="AR462" s="69">
        <v>2970</v>
      </c>
      <c r="AS462" s="507">
        <f t="shared" si="742"/>
        <v>2969.91</v>
      </c>
      <c r="AT462" s="509">
        <f t="shared" si="743"/>
        <v>0.30391950954991198</v>
      </c>
      <c r="AU462" s="59">
        <v>549</v>
      </c>
      <c r="AV462" s="398">
        <v>89.2</v>
      </c>
      <c r="AW462" s="399">
        <v>262.3</v>
      </c>
      <c r="AX462" s="398">
        <v>1018</v>
      </c>
      <c r="AY462" s="398">
        <v>253.8</v>
      </c>
      <c r="AZ462" s="172">
        <v>712.7</v>
      </c>
      <c r="BB462" s="398">
        <v>21.2</v>
      </c>
      <c r="BD462" s="398">
        <v>0.57999999999999996</v>
      </c>
      <c r="BE462" s="59">
        <v>18</v>
      </c>
      <c r="BF462" s="398">
        <v>4.17</v>
      </c>
      <c r="BJ462" s="398">
        <v>0.86</v>
      </c>
      <c r="BM462" s="398">
        <v>40.1</v>
      </c>
      <c r="BO462" s="138"/>
      <c r="BP462" s="553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49"/>
      <c r="CG462" s="138"/>
      <c r="CH462" s="138"/>
      <c r="CI462" s="138"/>
      <c r="CJ462" s="138"/>
      <c r="CK462" s="138"/>
      <c r="CL462" s="139"/>
      <c r="CM462" s="138"/>
      <c r="CN462" s="138">
        <v>215.6</v>
      </c>
      <c r="CO462" s="149"/>
      <c r="DB462" s="241"/>
      <c r="DC462" s="241"/>
      <c r="DD462" s="241"/>
      <c r="DE462" s="241"/>
      <c r="DF462" s="182"/>
      <c r="DG462" s="241"/>
      <c r="DH462" s="241"/>
      <c r="DI462" s="244"/>
      <c r="DJ462" s="244"/>
      <c r="DK462" s="244"/>
      <c r="DL462" s="244"/>
      <c r="DM462" s="244"/>
      <c r="DN462" s="244"/>
      <c r="DO462" s="244"/>
      <c r="DP462" s="244"/>
      <c r="DQ462" s="244"/>
      <c r="DR462" s="244"/>
      <c r="DS462" s="472"/>
      <c r="DT462" s="402">
        <f t="shared" si="665"/>
        <v>1</v>
      </c>
      <c r="DU462" s="100">
        <f t="shared" si="666"/>
        <v>0</v>
      </c>
      <c r="DV462" s="100">
        <f t="shared" si="667"/>
        <v>1</v>
      </c>
      <c r="DW462" s="100">
        <f t="shared" si="668"/>
        <v>0</v>
      </c>
      <c r="DX462" s="100">
        <f t="shared" si="669"/>
        <v>0</v>
      </c>
      <c r="DY462" s="229">
        <f t="shared" si="670"/>
        <v>0</v>
      </c>
      <c r="DZ462" s="100">
        <f t="shared" si="671"/>
        <v>1</v>
      </c>
      <c r="EA462" s="400">
        <f t="shared" si="672"/>
        <v>0</v>
      </c>
      <c r="EB462" s="402">
        <f t="shared" si="673"/>
        <v>0</v>
      </c>
      <c r="EC462" s="19">
        <f t="shared" si="674"/>
        <v>0</v>
      </c>
      <c r="ED462" s="19">
        <f t="shared" si="675"/>
        <v>1</v>
      </c>
      <c r="EE462" s="19">
        <f t="shared" si="676"/>
        <v>0</v>
      </c>
      <c r="EF462" s="402">
        <f t="shared" si="677"/>
        <v>0</v>
      </c>
      <c r="EG462" s="400">
        <f t="shared" si="678"/>
        <v>1</v>
      </c>
      <c r="EH462" s="400">
        <f t="shared" si="679"/>
        <v>0</v>
      </c>
      <c r="EI462" s="402">
        <f t="shared" si="680"/>
        <v>0</v>
      </c>
      <c r="EJ462" s="229">
        <f t="shared" si="681"/>
        <v>1</v>
      </c>
      <c r="EK462" s="398">
        <f t="shared" si="682"/>
        <v>549</v>
      </c>
      <c r="EL462" s="398">
        <f t="shared" si="683"/>
        <v>21.2</v>
      </c>
      <c r="EM462" s="398">
        <f t="shared" si="684"/>
        <v>89.2</v>
      </c>
      <c r="EN462" s="398">
        <f t="shared" si="685"/>
        <v>262.3</v>
      </c>
      <c r="EO462" s="398">
        <f t="shared" si="686"/>
        <v>4.17</v>
      </c>
      <c r="EP462" s="398">
        <f t="shared" si="687"/>
        <v>18</v>
      </c>
      <c r="EQ462" s="398">
        <f t="shared" si="688"/>
        <v>712.7</v>
      </c>
      <c r="ER462" s="398" t="str">
        <f t="shared" si="689"/>
        <v/>
      </c>
      <c r="ES462" s="398">
        <f t="shared" si="690"/>
        <v>0.86</v>
      </c>
      <c r="ET462" s="398">
        <f t="shared" si="691"/>
        <v>253.8</v>
      </c>
      <c r="EU462" s="172">
        <f t="shared" si="692"/>
        <v>1018</v>
      </c>
      <c r="EV462" s="57">
        <f t="shared" si="693"/>
        <v>23.880155547242691</v>
      </c>
      <c r="EW462" s="57">
        <f t="shared" si="694"/>
        <v>0.5421994884910486</v>
      </c>
      <c r="EX462" s="57">
        <f t="shared" si="695"/>
        <v>7.3400534869368448</v>
      </c>
      <c r="EY462" s="57">
        <f t="shared" si="696"/>
        <v>13.089475522730675</v>
      </c>
      <c r="EZ462" s="57">
        <f t="shared" si="697"/>
        <v>0.15206491020147689</v>
      </c>
      <c r="FA462" s="57">
        <f t="shared" si="698"/>
        <v>0.96696212731668019</v>
      </c>
      <c r="FB462" s="57">
        <f t="shared" si="699"/>
        <v>11.680332234734198</v>
      </c>
      <c r="FC462" s="57" t="str">
        <f t="shared" si="700"/>
        <v/>
      </c>
      <c r="FD462" s="57">
        <f t="shared" si="701"/>
        <v>1.3869871574665873E-2</v>
      </c>
      <c r="FE462" s="57">
        <f t="shared" si="702"/>
        <v>5.2840543562218807</v>
      </c>
      <c r="FF462" s="56">
        <f t="shared" si="703"/>
        <v>28.714072151863025</v>
      </c>
      <c r="FG462" s="59">
        <f t="shared" si="704"/>
        <v>51.9462307461542</v>
      </c>
      <c r="FH462" s="59">
        <f t="shared" si="705"/>
        <v>1.1794403802723501</v>
      </c>
      <c r="FI462" s="59">
        <f t="shared" si="706"/>
        <v>15.96673486348209</v>
      </c>
      <c r="FJ462" s="59">
        <f t="shared" si="707"/>
        <v>28.473387223326313</v>
      </c>
      <c r="FK462" s="59">
        <f t="shared" si="708"/>
        <v>0.33078506955668524</v>
      </c>
      <c r="FL462" s="59">
        <f t="shared" si="709"/>
        <v>2.1034217172083784</v>
      </c>
      <c r="FM462" s="59">
        <f t="shared" si="710"/>
        <v>25.563004970280101</v>
      </c>
      <c r="FN462" s="59" t="str">
        <f t="shared" si="711"/>
        <v/>
      </c>
      <c r="FO462" s="59">
        <f t="shared" si="712"/>
        <v>3.0354923890433226E-2</v>
      </c>
      <c r="FP462" s="59">
        <f t="shared" si="713"/>
        <v>11.56442343049534</v>
      </c>
      <c r="FQ462" s="66">
        <f t="shared" si="714"/>
        <v>62.842216675334114</v>
      </c>
      <c r="FR462" s="331">
        <f t="shared" si="741"/>
        <v>0.30391950954991198</v>
      </c>
      <c r="FS462" s="331">
        <f t="shared" si="715"/>
        <v>0.30391950954991198</v>
      </c>
      <c r="FT462" s="400">
        <f t="shared" si="716"/>
        <v>0</v>
      </c>
      <c r="FU462" s="400">
        <f t="shared" si="717"/>
        <v>1</v>
      </c>
      <c r="FV462" s="400">
        <f t="shared" si="718"/>
        <v>0</v>
      </c>
      <c r="FW462" s="402">
        <f t="shared" si="719"/>
        <v>0</v>
      </c>
      <c r="FX462" s="222">
        <f t="shared" si="720"/>
        <v>51.9462307461542</v>
      </c>
      <c r="FY462" s="222">
        <f t="shared" si="721"/>
        <v>28.473387223326313</v>
      </c>
      <c r="FZ462" s="222">
        <f t="shared" si="722"/>
        <v>0</v>
      </c>
      <c r="GA462" s="221">
        <f t="shared" si="723"/>
        <v>62.842216675334114</v>
      </c>
      <c r="GB462" s="222">
        <f t="shared" si="724"/>
        <v>25.563004970280101</v>
      </c>
      <c r="GC462" s="222">
        <f t="shared" si="725"/>
        <v>0</v>
      </c>
      <c r="GD462" s="222">
        <f t="shared" si="726"/>
        <v>0</v>
      </c>
      <c r="GE462" s="222">
        <f t="shared" si="727"/>
        <v>0</v>
      </c>
      <c r="GF462" s="222">
        <f t="shared" si="728"/>
        <v>0</v>
      </c>
      <c r="GG462" s="398">
        <f t="shared" si="729"/>
        <v>0</v>
      </c>
      <c r="GH462" s="399">
        <f t="shared" si="730"/>
        <v>0</v>
      </c>
      <c r="GI462" s="398" t="str">
        <f t="shared" si="731"/>
        <v>Na-Ca</v>
      </c>
      <c r="GJ462" s="398" t="str">
        <f t="shared" si="732"/>
        <v>Cl-HCO3</v>
      </c>
    </row>
    <row r="463" spans="1:192">
      <c r="A463" s="402">
        <f t="shared" si="733"/>
        <v>458</v>
      </c>
      <c r="B463" s="64" t="s">
        <v>139</v>
      </c>
      <c r="C463" s="2" t="s">
        <v>784</v>
      </c>
      <c r="D463" s="2"/>
      <c r="E463" s="2"/>
      <c r="F463" s="400">
        <v>3508620</v>
      </c>
      <c r="G463" s="400">
        <v>5572970</v>
      </c>
      <c r="H463" s="410">
        <f t="shared" si="660"/>
        <v>508542.12200000003</v>
      </c>
      <c r="I463" s="410">
        <f t="shared" si="661"/>
        <v>5571180.602</v>
      </c>
      <c r="J463" s="541">
        <v>138</v>
      </c>
      <c r="K463" s="400" t="s">
        <v>1355</v>
      </c>
      <c r="L463" s="199">
        <v>19.600000000000001</v>
      </c>
      <c r="Q463" s="67" t="s">
        <v>786</v>
      </c>
      <c r="R463" s="65" t="s">
        <v>276</v>
      </c>
      <c r="S463" s="399" t="s">
        <v>1347</v>
      </c>
      <c r="T463" s="499" t="str">
        <f t="shared" si="662"/>
        <v>-</v>
      </c>
      <c r="U463" s="499" t="str">
        <f t="shared" si="663"/>
        <v>M</v>
      </c>
      <c r="V463" s="499" t="str">
        <f t="shared" si="664"/>
        <v>-</v>
      </c>
      <c r="W463" s="499" t="str">
        <f t="shared" si="740"/>
        <v>-</v>
      </c>
      <c r="X463" s="529" t="str">
        <f t="shared" si="735"/>
        <v>Na-Ca</v>
      </c>
      <c r="Y463" s="530" t="str">
        <f t="shared" si="734"/>
        <v>Cl-HCO3</v>
      </c>
      <c r="AA463" s="51">
        <v>19633</v>
      </c>
      <c r="AB463" s="100">
        <v>1</v>
      </c>
      <c r="AC463" s="384" t="s">
        <v>513</v>
      </c>
      <c r="AD463" s="2" t="s">
        <v>1897</v>
      </c>
      <c r="AE463" s="61" t="s">
        <v>1898</v>
      </c>
      <c r="AF463" s="391" t="s">
        <v>3116</v>
      </c>
      <c r="AR463" s="69">
        <v>2029</v>
      </c>
      <c r="AS463" s="507">
        <f t="shared" si="742"/>
        <v>2201.46</v>
      </c>
      <c r="AT463" s="520">
        <f t="shared" si="743"/>
        <v>18.06913502630271</v>
      </c>
      <c r="AU463" s="398">
        <v>432.35</v>
      </c>
      <c r="AV463" s="57">
        <v>48.07</v>
      </c>
      <c r="AW463" s="331">
        <v>270.14999999999998</v>
      </c>
      <c r="AX463" s="161">
        <v>653</v>
      </c>
      <c r="AY463" s="57">
        <v>87.25</v>
      </c>
      <c r="AZ463" s="56">
        <v>469.84</v>
      </c>
      <c r="BB463" s="398">
        <v>176.31</v>
      </c>
      <c r="BD463" s="403"/>
      <c r="BE463" s="398">
        <v>5.3</v>
      </c>
      <c r="BF463" s="398">
        <v>0.28999999999999998</v>
      </c>
      <c r="BJ463" s="59">
        <v>34</v>
      </c>
      <c r="BK463" s="398">
        <v>0</v>
      </c>
      <c r="BM463" s="398">
        <v>24.9</v>
      </c>
      <c r="CN463" s="143" t="s">
        <v>3116</v>
      </c>
      <c r="DB463" s="241"/>
      <c r="DC463" s="241"/>
      <c r="DD463" s="241"/>
      <c r="DE463" s="241"/>
      <c r="DF463" s="182"/>
      <c r="DG463" s="241"/>
      <c r="DH463" s="241"/>
      <c r="DI463" s="244"/>
      <c r="DJ463" s="244"/>
      <c r="DK463" s="244"/>
      <c r="DL463" s="244"/>
      <c r="DM463" s="244"/>
      <c r="DN463" s="244"/>
      <c r="DO463" s="244"/>
      <c r="DP463" s="244"/>
      <c r="DQ463" s="244"/>
      <c r="DR463" s="244"/>
      <c r="DS463" s="472"/>
      <c r="DT463" s="402">
        <f t="shared" si="665"/>
        <v>1</v>
      </c>
      <c r="DU463" s="100">
        <f t="shared" si="666"/>
        <v>0</v>
      </c>
      <c r="DV463" s="100">
        <f t="shared" si="667"/>
        <v>1</v>
      </c>
      <c r="DW463" s="100">
        <f t="shared" si="668"/>
        <v>0</v>
      </c>
      <c r="DX463" s="100">
        <f t="shared" si="669"/>
        <v>0</v>
      </c>
      <c r="DY463" s="229">
        <f t="shared" si="670"/>
        <v>0</v>
      </c>
      <c r="DZ463" s="100">
        <f t="shared" si="671"/>
        <v>0</v>
      </c>
      <c r="EA463" s="400">
        <f t="shared" si="672"/>
        <v>0</v>
      </c>
      <c r="EB463" s="402">
        <f t="shared" si="673"/>
        <v>1</v>
      </c>
      <c r="EC463" s="19">
        <f t="shared" si="674"/>
        <v>0</v>
      </c>
      <c r="ED463" s="19">
        <f t="shared" si="675"/>
        <v>1</v>
      </c>
      <c r="EE463" s="19">
        <f t="shared" si="676"/>
        <v>0</v>
      </c>
      <c r="EF463" s="402">
        <f t="shared" si="677"/>
        <v>0</v>
      </c>
      <c r="EG463" s="400">
        <f t="shared" si="678"/>
        <v>0</v>
      </c>
      <c r="EH463" s="400">
        <f t="shared" si="679"/>
        <v>0</v>
      </c>
      <c r="EI463" s="402">
        <f t="shared" si="680"/>
        <v>1</v>
      </c>
      <c r="EJ463" s="229">
        <f t="shared" si="681"/>
        <v>1</v>
      </c>
      <c r="EK463" s="398">
        <f t="shared" si="682"/>
        <v>432.35</v>
      </c>
      <c r="EL463" s="398">
        <f t="shared" si="683"/>
        <v>176.31</v>
      </c>
      <c r="EM463" s="398">
        <f t="shared" si="684"/>
        <v>48.07</v>
      </c>
      <c r="EN463" s="398">
        <f t="shared" si="685"/>
        <v>270.14999999999998</v>
      </c>
      <c r="EO463" s="398">
        <f t="shared" si="686"/>
        <v>0.28999999999999998</v>
      </c>
      <c r="EP463" s="398">
        <f t="shared" si="687"/>
        <v>5.3</v>
      </c>
      <c r="EQ463" s="398">
        <f t="shared" si="688"/>
        <v>469.84</v>
      </c>
      <c r="ER463" s="398" t="str">
        <f t="shared" si="689"/>
        <v/>
      </c>
      <c r="ES463" s="398">
        <f t="shared" si="690"/>
        <v>34</v>
      </c>
      <c r="ET463" s="398">
        <f t="shared" si="691"/>
        <v>87.25</v>
      </c>
      <c r="EU463" s="172">
        <f t="shared" si="692"/>
        <v>653</v>
      </c>
      <c r="EV463" s="57">
        <f t="shared" si="693"/>
        <v>18.806166212842218</v>
      </c>
      <c r="EW463" s="57">
        <f t="shared" si="694"/>
        <v>4.5092071611253193</v>
      </c>
      <c r="EX463" s="57">
        <f t="shared" si="695"/>
        <v>3.955564698621683</v>
      </c>
      <c r="EY463" s="57">
        <f t="shared" si="696"/>
        <v>13.481211637307249</v>
      </c>
      <c r="EZ463" s="57">
        <f t="shared" si="697"/>
        <v>1.0575257543987599E-2</v>
      </c>
      <c r="FA463" s="57">
        <f t="shared" si="698"/>
        <v>0.28471662637657802</v>
      </c>
      <c r="FB463" s="57">
        <f t="shared" si="699"/>
        <v>7.7001365191069384</v>
      </c>
      <c r="FC463" s="57" t="str">
        <f t="shared" si="700"/>
        <v/>
      </c>
      <c r="FD463" s="57">
        <f t="shared" si="701"/>
        <v>0.54834375992865081</v>
      </c>
      <c r="FE463" s="57">
        <f t="shared" si="702"/>
        <v>1.8165238084332509</v>
      </c>
      <c r="FF463" s="56">
        <f t="shared" si="703"/>
        <v>18.41875158660762</v>
      </c>
      <c r="FG463" s="59">
        <f t="shared" si="704"/>
        <v>45.815684200096371</v>
      </c>
      <c r="FH463" s="59">
        <f t="shared" si="705"/>
        <v>10.985354960111666</v>
      </c>
      <c r="FI463" s="59">
        <f t="shared" si="706"/>
        <v>9.6365681880098162</v>
      </c>
      <c r="FJ463" s="59">
        <f t="shared" si="707"/>
        <v>32.843000961448269</v>
      </c>
      <c r="FK463" s="59">
        <f t="shared" si="708"/>
        <v>2.5763499826943041E-2</v>
      </c>
      <c r="FL463" s="59">
        <f t="shared" si="709"/>
        <v>0.69362819050692004</v>
      </c>
      <c r="FM463" s="59">
        <f t="shared" si="710"/>
        <v>27.033431290505554</v>
      </c>
      <c r="FN463" s="59" t="str">
        <f t="shared" si="711"/>
        <v/>
      </c>
      <c r="FO463" s="59">
        <f t="shared" si="712"/>
        <v>1.9251104601620619</v>
      </c>
      <c r="FP463" s="59">
        <f t="shared" si="713"/>
        <v>6.3774027176005417</v>
      </c>
      <c r="FQ463" s="66">
        <f t="shared" si="714"/>
        <v>64.664055531731833</v>
      </c>
      <c r="FR463" s="331">
        <f t="shared" si="741"/>
        <v>18.06913502630271</v>
      </c>
      <c r="FS463" s="331">
        <f t="shared" si="715"/>
        <v>18.06913502630271</v>
      </c>
      <c r="FT463" s="400">
        <f t="shared" si="716"/>
        <v>0</v>
      </c>
      <c r="FU463" s="400">
        <f t="shared" si="717"/>
        <v>0</v>
      </c>
      <c r="FV463" s="400">
        <f t="shared" si="718"/>
        <v>0</v>
      </c>
      <c r="FW463" s="402">
        <f t="shared" si="719"/>
        <v>1</v>
      </c>
      <c r="FX463" s="222">
        <f t="shared" si="720"/>
        <v>45.815684200096371</v>
      </c>
      <c r="FY463" s="222">
        <f t="shared" si="721"/>
        <v>32.843000961448269</v>
      </c>
      <c r="FZ463" s="222">
        <f t="shared" si="722"/>
        <v>0</v>
      </c>
      <c r="GA463" s="221">
        <f t="shared" si="723"/>
        <v>64.664055531731833</v>
      </c>
      <c r="GB463" s="222">
        <f t="shared" si="724"/>
        <v>27.033431290505554</v>
      </c>
      <c r="GC463" s="222">
        <f t="shared" si="725"/>
        <v>0</v>
      </c>
      <c r="GD463" s="222">
        <f t="shared" si="726"/>
        <v>0</v>
      </c>
      <c r="GE463" s="222">
        <f t="shared" si="727"/>
        <v>0</v>
      </c>
      <c r="GF463" s="222">
        <f t="shared" si="728"/>
        <v>0</v>
      </c>
      <c r="GG463" s="398">
        <f t="shared" si="729"/>
        <v>0</v>
      </c>
      <c r="GH463" s="399">
        <f t="shared" si="730"/>
        <v>0</v>
      </c>
      <c r="GI463" s="398" t="str">
        <f t="shared" si="731"/>
        <v>Na-Ca</v>
      </c>
      <c r="GJ463" s="398" t="str">
        <f t="shared" si="732"/>
        <v>Cl-HCO3</v>
      </c>
    </row>
    <row r="464" spans="1:192" ht="14.25">
      <c r="A464" s="402">
        <f t="shared" si="733"/>
        <v>459</v>
      </c>
      <c r="B464" s="64" t="s">
        <v>139</v>
      </c>
      <c r="C464" s="398" t="s">
        <v>229</v>
      </c>
      <c r="F464" s="236">
        <v>3507350</v>
      </c>
      <c r="G464" s="236">
        <v>5572610</v>
      </c>
      <c r="H464" s="410">
        <f t="shared" si="660"/>
        <v>507272.63</v>
      </c>
      <c r="I464" s="410">
        <f t="shared" si="661"/>
        <v>5570820.7460000003</v>
      </c>
      <c r="J464" s="542">
        <v>136</v>
      </c>
      <c r="K464" s="400" t="s">
        <v>1356</v>
      </c>
      <c r="L464" s="19">
        <v>62</v>
      </c>
      <c r="Q464" s="381" t="s">
        <v>786</v>
      </c>
      <c r="R464" s="399" t="s">
        <v>360</v>
      </c>
      <c r="S464" s="64" t="s">
        <v>1348</v>
      </c>
      <c r="T464" s="499" t="str">
        <f t="shared" si="662"/>
        <v>-</v>
      </c>
      <c r="U464" s="499" t="str">
        <f t="shared" si="663"/>
        <v>M</v>
      </c>
      <c r="V464" s="499" t="str">
        <f t="shared" si="664"/>
        <v>-</v>
      </c>
      <c r="W464" s="499" t="str">
        <f t="shared" si="740"/>
        <v>-</v>
      </c>
      <c r="X464" s="529" t="str">
        <f t="shared" si="735"/>
        <v>Na</v>
      </c>
      <c r="Y464" s="530" t="str">
        <f t="shared" si="734"/>
        <v>Cl</v>
      </c>
      <c r="Z464" s="172" t="s">
        <v>1495</v>
      </c>
      <c r="AA464" s="127">
        <v>19947</v>
      </c>
      <c r="AB464" s="101">
        <v>1</v>
      </c>
      <c r="AC464" s="170" t="s">
        <v>561</v>
      </c>
      <c r="AD464" s="2" t="s">
        <v>1896</v>
      </c>
      <c r="AE464" s="404"/>
      <c r="AF464" s="391">
        <v>11.2</v>
      </c>
      <c r="AH464" s="400">
        <v>6.4</v>
      </c>
      <c r="AI464" s="554"/>
      <c r="AR464" s="69">
        <v>7559</v>
      </c>
      <c r="AS464" s="507">
        <f t="shared" si="742"/>
        <v>7562.2700000000013</v>
      </c>
      <c r="AT464" s="509">
        <f t="shared" si="743"/>
        <v>4.5333334673871274E-2</v>
      </c>
      <c r="AU464" s="398">
        <v>2155</v>
      </c>
      <c r="AV464" s="398">
        <v>156.80000000000001</v>
      </c>
      <c r="AW464" s="399">
        <v>314.5</v>
      </c>
      <c r="AX464" s="398">
        <v>3534</v>
      </c>
      <c r="AY464" s="398">
        <v>462.2</v>
      </c>
      <c r="AZ464" s="172">
        <v>819.1</v>
      </c>
      <c r="BB464" s="398">
        <v>45.52</v>
      </c>
      <c r="BE464" s="384">
        <v>0.42</v>
      </c>
      <c r="BF464" s="398">
        <v>2.56</v>
      </c>
      <c r="BJ464" s="398">
        <v>48</v>
      </c>
      <c r="BK464" s="398">
        <v>0.03</v>
      </c>
      <c r="BM464" s="398">
        <v>24.14</v>
      </c>
      <c r="BO464" s="138"/>
      <c r="BP464" s="555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49"/>
      <c r="CG464" s="138"/>
      <c r="CH464" s="138"/>
      <c r="CI464" s="138"/>
      <c r="CJ464" s="138"/>
      <c r="CK464" s="138"/>
      <c r="CL464" s="139"/>
      <c r="CM464" s="138"/>
      <c r="CN464" s="138">
        <v>467.4</v>
      </c>
      <c r="CO464" s="149"/>
      <c r="DB464" s="241"/>
      <c r="DC464" s="241"/>
      <c r="DD464" s="241"/>
      <c r="DE464" s="241"/>
      <c r="DF464" s="182"/>
      <c r="DG464" s="241"/>
      <c r="DH464" s="241"/>
      <c r="DI464" s="244"/>
      <c r="DJ464" s="244"/>
      <c r="DK464" s="244"/>
      <c r="DL464" s="244"/>
      <c r="DM464" s="244"/>
      <c r="DN464" s="244"/>
      <c r="DO464" s="244"/>
      <c r="DP464" s="244"/>
      <c r="DQ464" s="244"/>
      <c r="DR464" s="244"/>
      <c r="DS464" s="472"/>
      <c r="DT464" s="402">
        <f t="shared" si="665"/>
        <v>1</v>
      </c>
      <c r="DU464" s="100">
        <f t="shared" si="666"/>
        <v>0</v>
      </c>
      <c r="DV464" s="100">
        <f t="shared" si="667"/>
        <v>1</v>
      </c>
      <c r="DW464" s="100">
        <f t="shared" si="668"/>
        <v>0</v>
      </c>
      <c r="DX464" s="100">
        <f t="shared" si="669"/>
        <v>0</v>
      </c>
      <c r="DY464" s="229">
        <f t="shared" si="670"/>
        <v>0</v>
      </c>
      <c r="DZ464" s="100">
        <f t="shared" si="671"/>
        <v>1</v>
      </c>
      <c r="EA464" s="400">
        <f t="shared" si="672"/>
        <v>0</v>
      </c>
      <c r="EB464" s="402">
        <f t="shared" si="673"/>
        <v>0</v>
      </c>
      <c r="EC464" s="19">
        <f t="shared" si="674"/>
        <v>0</v>
      </c>
      <c r="ED464" s="19">
        <f t="shared" si="675"/>
        <v>1</v>
      </c>
      <c r="EE464" s="19">
        <f t="shared" si="676"/>
        <v>0</v>
      </c>
      <c r="EF464" s="402">
        <f t="shared" si="677"/>
        <v>0</v>
      </c>
      <c r="EG464" s="400">
        <f t="shared" si="678"/>
        <v>1</v>
      </c>
      <c r="EH464" s="400">
        <f t="shared" si="679"/>
        <v>0</v>
      </c>
      <c r="EI464" s="402">
        <f t="shared" si="680"/>
        <v>0</v>
      </c>
      <c r="EJ464" s="229">
        <f t="shared" si="681"/>
        <v>1</v>
      </c>
      <c r="EK464" s="398">
        <f t="shared" si="682"/>
        <v>2155</v>
      </c>
      <c r="EL464" s="398">
        <f t="shared" si="683"/>
        <v>45.52</v>
      </c>
      <c r="EM464" s="398">
        <f t="shared" si="684"/>
        <v>156.80000000000001</v>
      </c>
      <c r="EN464" s="398">
        <f t="shared" si="685"/>
        <v>314.5</v>
      </c>
      <c r="EO464" s="398">
        <f t="shared" si="686"/>
        <v>2.56</v>
      </c>
      <c r="EP464" s="398">
        <f t="shared" si="687"/>
        <v>0.42</v>
      </c>
      <c r="EQ464" s="398">
        <f t="shared" si="688"/>
        <v>819.1</v>
      </c>
      <c r="ER464" s="398" t="str">
        <f t="shared" si="689"/>
        <v/>
      </c>
      <c r="ES464" s="398">
        <f t="shared" si="690"/>
        <v>48</v>
      </c>
      <c r="ET464" s="398">
        <f t="shared" si="691"/>
        <v>462.2</v>
      </c>
      <c r="EU464" s="172">
        <f t="shared" si="692"/>
        <v>3534</v>
      </c>
      <c r="EV464" s="57">
        <f t="shared" si="693"/>
        <v>93.737222594367935</v>
      </c>
      <c r="EW464" s="57">
        <f t="shared" si="694"/>
        <v>1.1641943734015345</v>
      </c>
      <c r="EX464" s="57">
        <f t="shared" si="695"/>
        <v>12.902694918741002</v>
      </c>
      <c r="EY464" s="57">
        <f t="shared" si="696"/>
        <v>15.694395927940514</v>
      </c>
      <c r="EZ464" s="57">
        <f t="shared" si="697"/>
        <v>9.3353997629683647E-2</v>
      </c>
      <c r="FA464" s="57">
        <f t="shared" si="698"/>
        <v>2.2562449637389202E-2</v>
      </c>
      <c r="FB464" s="57">
        <f t="shared" si="699"/>
        <v>13.42410570151646</v>
      </c>
      <c r="FC464" s="57" t="str">
        <f t="shared" si="700"/>
        <v/>
      </c>
      <c r="FD464" s="57">
        <f t="shared" si="701"/>
        <v>0.77413236695809529</v>
      </c>
      <c r="FE464" s="57">
        <f t="shared" si="702"/>
        <v>9.6228917393449684</v>
      </c>
      <c r="FF464" s="56">
        <f t="shared" si="703"/>
        <v>99.681268157842766</v>
      </c>
      <c r="FG464" s="59">
        <f t="shared" si="704"/>
        <v>75.830327370134626</v>
      </c>
      <c r="FH464" s="59">
        <f t="shared" si="705"/>
        <v>0.94179492430162293</v>
      </c>
      <c r="FI464" s="59">
        <f t="shared" si="706"/>
        <v>10.437855449153126</v>
      </c>
      <c r="FJ464" s="59">
        <f t="shared" si="707"/>
        <v>12.696249666391793</v>
      </c>
      <c r="FK464" s="59">
        <f t="shared" si="708"/>
        <v>7.5520310988977601E-2</v>
      </c>
      <c r="FL464" s="59">
        <f t="shared" si="709"/>
        <v>1.8252279029848242E-2</v>
      </c>
      <c r="FM464" s="59">
        <f t="shared" si="710"/>
        <v>10.869510165502051</v>
      </c>
      <c r="FN464" s="59" t="str">
        <f t="shared" si="711"/>
        <v/>
      </c>
      <c r="FO464" s="59">
        <f t="shared" si="712"/>
        <v>0.62681565678856654</v>
      </c>
      <c r="FP464" s="59">
        <f t="shared" si="713"/>
        <v>7.7916638849558604</v>
      </c>
      <c r="FQ464" s="66">
        <f t="shared" si="714"/>
        <v>80.712010292753533</v>
      </c>
      <c r="FR464" s="331">
        <f t="shared" si="741"/>
        <v>4.5333334673871274E-2</v>
      </c>
      <c r="FS464" s="331">
        <f t="shared" si="715"/>
        <v>4.5333334673871274E-2</v>
      </c>
      <c r="FT464" s="400">
        <f t="shared" si="716"/>
        <v>0</v>
      </c>
      <c r="FU464" s="400">
        <f t="shared" si="717"/>
        <v>1</v>
      </c>
      <c r="FV464" s="400">
        <f t="shared" si="718"/>
        <v>0</v>
      </c>
      <c r="FW464" s="402">
        <f t="shared" si="719"/>
        <v>0</v>
      </c>
      <c r="FX464" s="222">
        <f t="shared" si="720"/>
        <v>75.830327370134626</v>
      </c>
      <c r="FY464" s="222">
        <f t="shared" si="721"/>
        <v>0</v>
      </c>
      <c r="FZ464" s="222">
        <f t="shared" si="722"/>
        <v>0</v>
      </c>
      <c r="GA464" s="221">
        <f t="shared" si="723"/>
        <v>80.712010292753533</v>
      </c>
      <c r="GB464" s="222">
        <f t="shared" si="724"/>
        <v>0</v>
      </c>
      <c r="GC464" s="222">
        <f t="shared" si="725"/>
        <v>0</v>
      </c>
      <c r="GD464" s="222">
        <f t="shared" si="726"/>
        <v>0</v>
      </c>
      <c r="GE464" s="222">
        <f t="shared" si="727"/>
        <v>0</v>
      </c>
      <c r="GF464" s="222">
        <f t="shared" si="728"/>
        <v>0</v>
      </c>
      <c r="GG464" s="398">
        <f t="shared" si="729"/>
        <v>0</v>
      </c>
      <c r="GH464" s="399">
        <f t="shared" si="730"/>
        <v>0</v>
      </c>
      <c r="GI464" s="398" t="str">
        <f t="shared" si="731"/>
        <v>Na</v>
      </c>
      <c r="GJ464" s="398" t="str">
        <f t="shared" si="732"/>
        <v>Cl</v>
      </c>
    </row>
    <row r="465" spans="1:192">
      <c r="A465" s="402">
        <f t="shared" si="733"/>
        <v>460</v>
      </c>
      <c r="B465" s="64" t="s">
        <v>139</v>
      </c>
      <c r="C465" s="2" t="s">
        <v>237</v>
      </c>
      <c r="D465" s="2"/>
      <c r="E465" s="2"/>
      <c r="F465" s="400">
        <v>3508740</v>
      </c>
      <c r="G465" s="400">
        <v>5572910</v>
      </c>
      <c r="H465" s="410">
        <f t="shared" si="660"/>
        <v>508662.07400000002</v>
      </c>
      <c r="I465" s="410">
        <f t="shared" si="661"/>
        <v>5571120.6260000002</v>
      </c>
      <c r="J465" s="541">
        <v>134</v>
      </c>
      <c r="K465" s="400" t="s">
        <v>1357</v>
      </c>
      <c r="L465" s="438">
        <v>0</v>
      </c>
      <c r="Q465" s="67" t="s">
        <v>786</v>
      </c>
      <c r="R465" s="439" t="s">
        <v>276</v>
      </c>
      <c r="S465" s="428" t="s">
        <v>1347</v>
      </c>
      <c r="T465" s="499" t="str">
        <f t="shared" si="662"/>
        <v>-</v>
      </c>
      <c r="U465" s="499" t="str">
        <f t="shared" si="663"/>
        <v>M</v>
      </c>
      <c r="V465" s="499" t="str">
        <f t="shared" si="664"/>
        <v>-</v>
      </c>
      <c r="W465" s="499" t="str">
        <f t="shared" si="740"/>
        <v>-</v>
      </c>
      <c r="X465" s="529" t="str">
        <f t="shared" si="735"/>
        <v>Na-Ca</v>
      </c>
      <c r="Y465" s="530" t="str">
        <f t="shared" si="734"/>
        <v>Cl-HCO3</v>
      </c>
      <c r="AA465" s="51">
        <v>19633</v>
      </c>
      <c r="AB465" s="100">
        <v>1</v>
      </c>
      <c r="AC465" s="384" t="s">
        <v>513</v>
      </c>
      <c r="AD465" s="2" t="s">
        <v>1897</v>
      </c>
      <c r="AE465" s="404"/>
      <c r="AF465" s="332">
        <v>11</v>
      </c>
      <c r="AR465" s="69">
        <v>1986.6</v>
      </c>
      <c r="AS465" s="507">
        <f t="shared" si="742"/>
        <v>1986.6</v>
      </c>
      <c r="AT465" s="509">
        <f t="shared" si="743"/>
        <v>-1.4090951263847644</v>
      </c>
      <c r="AU465" s="57">
        <v>372.1</v>
      </c>
      <c r="AV465" s="57">
        <v>32.99</v>
      </c>
      <c r="AW465" s="331">
        <v>134.01</v>
      </c>
      <c r="AX465" s="161">
        <v>585</v>
      </c>
      <c r="AY465" s="59">
        <v>179.05</v>
      </c>
      <c r="AZ465" s="56">
        <v>530.87</v>
      </c>
      <c r="BB465" s="398">
        <v>117.56</v>
      </c>
      <c r="BD465" s="398">
        <v>0</v>
      </c>
      <c r="BE465" s="398">
        <v>0.02</v>
      </c>
      <c r="BF465" s="398">
        <v>0</v>
      </c>
      <c r="BJ465" s="59">
        <v>30</v>
      </c>
      <c r="BK465" s="398">
        <v>0</v>
      </c>
      <c r="BM465" s="59">
        <v>5</v>
      </c>
      <c r="CN465" s="143" t="s">
        <v>3116</v>
      </c>
      <c r="DB465" s="241"/>
      <c r="DC465" s="241"/>
      <c r="DD465" s="241"/>
      <c r="DE465" s="241"/>
      <c r="DF465" s="182"/>
      <c r="DG465" s="241"/>
      <c r="DH465" s="241"/>
      <c r="DI465" s="244"/>
      <c r="DJ465" s="244"/>
      <c r="DK465" s="244"/>
      <c r="DL465" s="244"/>
      <c r="DM465" s="244"/>
      <c r="DN465" s="244"/>
      <c r="DO465" s="244"/>
      <c r="DP465" s="244"/>
      <c r="DQ465" s="244"/>
      <c r="DR465" s="244"/>
      <c r="DS465" s="472"/>
      <c r="DT465" s="402">
        <f t="shared" si="665"/>
        <v>1</v>
      </c>
      <c r="DU465" s="100">
        <f t="shared" si="666"/>
        <v>1</v>
      </c>
      <c r="DV465" s="100">
        <f t="shared" si="667"/>
        <v>0</v>
      </c>
      <c r="DW465" s="100">
        <f t="shared" si="668"/>
        <v>0</v>
      </c>
      <c r="DX465" s="100">
        <f t="shared" si="669"/>
        <v>0</v>
      </c>
      <c r="DY465" s="229">
        <f t="shared" si="670"/>
        <v>0</v>
      </c>
      <c r="DZ465" s="100">
        <f t="shared" si="671"/>
        <v>1</v>
      </c>
      <c r="EA465" s="400">
        <f t="shared" si="672"/>
        <v>0</v>
      </c>
      <c r="EB465" s="402">
        <f t="shared" si="673"/>
        <v>0</v>
      </c>
      <c r="EC465" s="19">
        <f t="shared" si="674"/>
        <v>0</v>
      </c>
      <c r="ED465" s="19">
        <f t="shared" si="675"/>
        <v>1</v>
      </c>
      <c r="EE465" s="19">
        <f t="shared" si="676"/>
        <v>0</v>
      </c>
      <c r="EF465" s="402">
        <f t="shared" si="677"/>
        <v>0</v>
      </c>
      <c r="EG465" s="400">
        <f t="shared" si="678"/>
        <v>0</v>
      </c>
      <c r="EH465" s="400">
        <f t="shared" si="679"/>
        <v>0</v>
      </c>
      <c r="EI465" s="402">
        <f t="shared" si="680"/>
        <v>1</v>
      </c>
      <c r="EJ465" s="229">
        <f t="shared" si="681"/>
        <v>1</v>
      </c>
      <c r="EK465" s="398">
        <f t="shared" si="682"/>
        <v>372.1</v>
      </c>
      <c r="EL465" s="398">
        <f t="shared" si="683"/>
        <v>117.56</v>
      </c>
      <c r="EM465" s="398">
        <f t="shared" si="684"/>
        <v>32.99</v>
      </c>
      <c r="EN465" s="398">
        <f t="shared" si="685"/>
        <v>134.01</v>
      </c>
      <c r="EO465" s="398">
        <f t="shared" si="686"/>
        <v>0</v>
      </c>
      <c r="EP465" s="398">
        <f t="shared" si="687"/>
        <v>0.02</v>
      </c>
      <c r="EQ465" s="398">
        <f t="shared" si="688"/>
        <v>530.87</v>
      </c>
      <c r="ER465" s="398" t="str">
        <f t="shared" si="689"/>
        <v/>
      </c>
      <c r="ES465" s="398">
        <f t="shared" si="690"/>
        <v>30</v>
      </c>
      <c r="ET465" s="398">
        <f t="shared" si="691"/>
        <v>179.05</v>
      </c>
      <c r="EU465" s="172">
        <f t="shared" si="692"/>
        <v>585</v>
      </c>
      <c r="EV465" s="57">
        <f t="shared" si="693"/>
        <v>16.185438759797826</v>
      </c>
      <c r="EW465" s="57">
        <f t="shared" si="694"/>
        <v>3.0066496163682865</v>
      </c>
      <c r="EX465" s="57">
        <f t="shared" si="695"/>
        <v>2.7146677638346022</v>
      </c>
      <c r="EY465" s="57">
        <f t="shared" si="696"/>
        <v>6.6874594540645731</v>
      </c>
      <c r="EZ465" s="57">
        <f t="shared" si="697"/>
        <v>0</v>
      </c>
      <c r="FA465" s="57">
        <f t="shared" si="698"/>
        <v>1.0744023636852001E-3</v>
      </c>
      <c r="FB465" s="57">
        <f t="shared" si="699"/>
        <v>8.7003479352509387</v>
      </c>
      <c r="FC465" s="57" t="str">
        <f t="shared" si="700"/>
        <v/>
      </c>
      <c r="FD465" s="57">
        <f t="shared" si="701"/>
        <v>0.4838327293488095</v>
      </c>
      <c r="FE465" s="57">
        <f t="shared" si="702"/>
        <v>3.7277775117475485</v>
      </c>
      <c r="FF465" s="56">
        <f t="shared" si="703"/>
        <v>16.500719262121681</v>
      </c>
      <c r="FG465" s="59">
        <f t="shared" si="704"/>
        <v>56.601764702575466</v>
      </c>
      <c r="FH465" s="59">
        <f t="shared" si="705"/>
        <v>10.514492480208322</v>
      </c>
      <c r="FI465" s="59">
        <f t="shared" si="706"/>
        <v>9.4934087542865093</v>
      </c>
      <c r="FJ465" s="59">
        <f t="shared" si="707"/>
        <v>23.386576792540712</v>
      </c>
      <c r="FK465" s="59">
        <f t="shared" si="708"/>
        <v>0</v>
      </c>
      <c r="FL465" s="59">
        <f t="shared" si="709"/>
        <v>3.7572703890024314E-3</v>
      </c>
      <c r="FM465" s="59">
        <f t="shared" si="710"/>
        <v>29.580265018211882</v>
      </c>
      <c r="FN465" s="59" t="str">
        <f t="shared" si="711"/>
        <v/>
      </c>
      <c r="FO465" s="59">
        <f t="shared" si="712"/>
        <v>1.6449802312658635</v>
      </c>
      <c r="FP465" s="59">
        <f t="shared" si="713"/>
        <v>12.674050227307667</v>
      </c>
      <c r="FQ465" s="66">
        <f t="shared" si="714"/>
        <v>56.100704523214581</v>
      </c>
      <c r="FR465" s="331">
        <f t="shared" si="741"/>
        <v>-1.4090951263847644</v>
      </c>
      <c r="FS465" s="331">
        <f t="shared" si="715"/>
        <v>1.4090951263847644</v>
      </c>
      <c r="FT465" s="400">
        <f t="shared" si="716"/>
        <v>0</v>
      </c>
      <c r="FU465" s="400">
        <f t="shared" si="717"/>
        <v>1</v>
      </c>
      <c r="FV465" s="400">
        <f t="shared" si="718"/>
        <v>0</v>
      </c>
      <c r="FW465" s="402">
        <f t="shared" si="719"/>
        <v>0</v>
      </c>
      <c r="FX465" s="222">
        <f t="shared" si="720"/>
        <v>56.601764702575466</v>
      </c>
      <c r="FY465" s="222">
        <f t="shared" si="721"/>
        <v>23.386576792540712</v>
      </c>
      <c r="FZ465" s="222">
        <f t="shared" si="722"/>
        <v>0</v>
      </c>
      <c r="GA465" s="221">
        <f t="shared" si="723"/>
        <v>56.100704523214581</v>
      </c>
      <c r="GB465" s="222">
        <f t="shared" si="724"/>
        <v>29.580265018211882</v>
      </c>
      <c r="GC465" s="222">
        <f t="shared" si="725"/>
        <v>0</v>
      </c>
      <c r="GD465" s="222">
        <f t="shared" si="726"/>
        <v>0</v>
      </c>
      <c r="GE465" s="222">
        <f t="shared" si="727"/>
        <v>0</v>
      </c>
      <c r="GF465" s="222">
        <f t="shared" si="728"/>
        <v>0</v>
      </c>
      <c r="GG465" s="398">
        <f t="shared" si="729"/>
        <v>0</v>
      </c>
      <c r="GH465" s="399">
        <f t="shared" si="730"/>
        <v>0</v>
      </c>
      <c r="GI465" s="398" t="str">
        <f t="shared" si="731"/>
        <v>Na-Ca</v>
      </c>
      <c r="GJ465" s="398" t="str">
        <f t="shared" si="732"/>
        <v>Cl-HCO3</v>
      </c>
    </row>
    <row r="466" spans="1:192">
      <c r="A466" s="402">
        <f t="shared" si="733"/>
        <v>461</v>
      </c>
      <c r="B466" s="64" t="s">
        <v>139</v>
      </c>
      <c r="C466" s="2" t="s">
        <v>263</v>
      </c>
      <c r="D466" s="2"/>
      <c r="E466" s="2"/>
      <c r="F466" s="400">
        <v>3508780</v>
      </c>
      <c r="G466" s="400">
        <v>5572890</v>
      </c>
      <c r="H466" s="410">
        <f t="shared" si="660"/>
        <v>508702.05800000002</v>
      </c>
      <c r="I466" s="410">
        <f t="shared" si="661"/>
        <v>5571100.6340000005</v>
      </c>
      <c r="J466" s="541">
        <v>134</v>
      </c>
      <c r="K466" s="400" t="s">
        <v>1357</v>
      </c>
      <c r="L466" s="438">
        <v>0</v>
      </c>
      <c r="Q466" s="67" t="s">
        <v>786</v>
      </c>
      <c r="R466" s="439" t="s">
        <v>276</v>
      </c>
      <c r="S466" s="428" t="s">
        <v>1347</v>
      </c>
      <c r="T466" s="499" t="str">
        <f t="shared" si="662"/>
        <v>-</v>
      </c>
      <c r="U466" s="499" t="str">
        <f t="shared" si="663"/>
        <v>M</v>
      </c>
      <c r="V466" s="499" t="str">
        <f t="shared" si="664"/>
        <v>-</v>
      </c>
      <c r="W466" s="499" t="str">
        <f t="shared" si="740"/>
        <v>-</v>
      </c>
      <c r="X466" s="529" t="str">
        <f t="shared" si="735"/>
        <v>Na-Ca</v>
      </c>
      <c r="Y466" s="530" t="str">
        <f t="shared" si="734"/>
        <v>Cl-HCO3</v>
      </c>
      <c r="AA466" s="51">
        <v>19633</v>
      </c>
      <c r="AB466" s="100">
        <v>1</v>
      </c>
      <c r="AC466" s="384" t="s">
        <v>513</v>
      </c>
      <c r="AD466" s="2" t="s">
        <v>1899</v>
      </c>
      <c r="AE466" s="404"/>
      <c r="AF466" s="400">
        <v>11.6</v>
      </c>
      <c r="AR466" s="69">
        <v>1140</v>
      </c>
      <c r="AS466" s="507">
        <f t="shared" si="742"/>
        <v>1486.9</v>
      </c>
      <c r="AT466" s="520">
        <f t="shared" si="743"/>
        <v>6.394754644089101</v>
      </c>
      <c r="AU466" s="398">
        <v>336</v>
      </c>
      <c r="AV466" s="57">
        <v>31.68</v>
      </c>
      <c r="AW466" s="331">
        <v>99.93</v>
      </c>
      <c r="AX466" s="271">
        <v>338</v>
      </c>
      <c r="AY466" s="222">
        <v>120</v>
      </c>
      <c r="AZ466" s="448">
        <v>488</v>
      </c>
      <c r="BB466" s="398">
        <v>43.27</v>
      </c>
      <c r="BD466" s="398">
        <v>0</v>
      </c>
      <c r="BE466" s="398">
        <v>0.02</v>
      </c>
      <c r="BF466" s="398">
        <v>0</v>
      </c>
      <c r="BJ466" s="59">
        <v>30</v>
      </c>
      <c r="BK466" s="398">
        <v>0</v>
      </c>
      <c r="CN466" s="143" t="s">
        <v>3116</v>
      </c>
      <c r="DB466" s="241"/>
      <c r="DC466" s="241"/>
      <c r="DD466" s="241"/>
      <c r="DE466" s="241"/>
      <c r="DF466" s="182"/>
      <c r="DG466" s="241"/>
      <c r="DH466" s="241">
        <v>8.3000000000000007</v>
      </c>
      <c r="DI466" s="244"/>
      <c r="DJ466" s="244"/>
      <c r="DK466" s="244"/>
      <c r="DL466" s="244"/>
      <c r="DM466" s="244"/>
      <c r="DN466" s="244"/>
      <c r="DO466" s="244"/>
      <c r="DP466" s="244"/>
      <c r="DQ466" s="244"/>
      <c r="DR466" s="244"/>
      <c r="DS466" s="472"/>
      <c r="DT466" s="402">
        <f t="shared" si="665"/>
        <v>1</v>
      </c>
      <c r="DU466" s="100">
        <f t="shared" si="666"/>
        <v>1</v>
      </c>
      <c r="DV466" s="100">
        <f t="shared" si="667"/>
        <v>0</v>
      </c>
      <c r="DW466" s="100">
        <f t="shared" si="668"/>
        <v>0</v>
      </c>
      <c r="DX466" s="100">
        <f t="shared" si="669"/>
        <v>0</v>
      </c>
      <c r="DY466" s="229">
        <f t="shared" si="670"/>
        <v>0</v>
      </c>
      <c r="DZ466" s="100">
        <f t="shared" si="671"/>
        <v>1</v>
      </c>
      <c r="EA466" s="400">
        <f t="shared" si="672"/>
        <v>0</v>
      </c>
      <c r="EB466" s="402">
        <f t="shared" si="673"/>
        <v>0</v>
      </c>
      <c r="EC466" s="19">
        <f t="shared" si="674"/>
        <v>0</v>
      </c>
      <c r="ED466" s="19">
        <f t="shared" si="675"/>
        <v>1</v>
      </c>
      <c r="EE466" s="19">
        <f t="shared" si="676"/>
        <v>0</v>
      </c>
      <c r="EF466" s="402">
        <f t="shared" si="677"/>
        <v>0</v>
      </c>
      <c r="EG466" s="400">
        <f t="shared" si="678"/>
        <v>0</v>
      </c>
      <c r="EH466" s="400">
        <f t="shared" si="679"/>
        <v>0</v>
      </c>
      <c r="EI466" s="402">
        <f t="shared" si="680"/>
        <v>1</v>
      </c>
      <c r="EJ466" s="229">
        <f t="shared" si="681"/>
        <v>1</v>
      </c>
      <c r="EK466" s="398">
        <f t="shared" si="682"/>
        <v>336</v>
      </c>
      <c r="EL466" s="398">
        <f t="shared" si="683"/>
        <v>43.27</v>
      </c>
      <c r="EM466" s="398">
        <f t="shared" si="684"/>
        <v>31.68</v>
      </c>
      <c r="EN466" s="398">
        <f t="shared" si="685"/>
        <v>99.93</v>
      </c>
      <c r="EO466" s="398">
        <f t="shared" si="686"/>
        <v>0</v>
      </c>
      <c r="EP466" s="398">
        <f t="shared" si="687"/>
        <v>0.02</v>
      </c>
      <c r="EQ466" s="398">
        <f t="shared" si="688"/>
        <v>488</v>
      </c>
      <c r="ER466" s="398" t="str">
        <f t="shared" si="689"/>
        <v/>
      </c>
      <c r="ES466" s="398">
        <f t="shared" si="690"/>
        <v>30</v>
      </c>
      <c r="ET466" s="398">
        <f t="shared" si="691"/>
        <v>120</v>
      </c>
      <c r="EU466" s="172">
        <f t="shared" si="692"/>
        <v>338</v>
      </c>
      <c r="EV466" s="57">
        <f t="shared" si="693"/>
        <v>14.61517716552558</v>
      </c>
      <c r="EW466" s="57">
        <f t="shared" si="694"/>
        <v>1.1066496163682864</v>
      </c>
      <c r="EX466" s="57">
        <f t="shared" si="695"/>
        <v>2.6068710141946103</v>
      </c>
      <c r="EY466" s="57">
        <f t="shared" si="696"/>
        <v>4.9867757872149312</v>
      </c>
      <c r="EZ466" s="57">
        <f t="shared" si="697"/>
        <v>0</v>
      </c>
      <c r="FA466" s="57">
        <f t="shared" si="698"/>
        <v>1.0744023636852001E-3</v>
      </c>
      <c r="FB466" s="57">
        <f t="shared" si="699"/>
        <v>7.9977580055427087</v>
      </c>
      <c r="FC466" s="57" t="str">
        <f t="shared" si="700"/>
        <v/>
      </c>
      <c r="FD466" s="57">
        <f t="shared" si="701"/>
        <v>0.4838327293488095</v>
      </c>
      <c r="FE466" s="57">
        <f t="shared" si="702"/>
        <v>2.4983708540056173</v>
      </c>
      <c r="FF466" s="56">
        <f t="shared" si="703"/>
        <v>9.5337489070036376</v>
      </c>
      <c r="FG466" s="59">
        <f t="shared" si="704"/>
        <v>62.681564931951641</v>
      </c>
      <c r="FH466" s="59">
        <f t="shared" si="705"/>
        <v>4.7461983525543952</v>
      </c>
      <c r="FI466" s="59">
        <f t="shared" si="706"/>
        <v>11.180347175735788</v>
      </c>
      <c r="FJ466" s="59">
        <f t="shared" si="707"/>
        <v>21.387281643407722</v>
      </c>
      <c r="FK466" s="59">
        <f t="shared" si="708"/>
        <v>0</v>
      </c>
      <c r="FL466" s="59">
        <f t="shared" si="709"/>
        <v>4.607896350461679E-3</v>
      </c>
      <c r="FM466" s="59">
        <f t="shared" si="710"/>
        <v>38.987378744283681</v>
      </c>
      <c r="FN466" s="59" t="str">
        <f t="shared" si="711"/>
        <v/>
      </c>
      <c r="FO466" s="59">
        <f t="shared" si="712"/>
        <v>2.3585822245346257</v>
      </c>
      <c r="FP466" s="59">
        <f t="shared" si="713"/>
        <v>12.179029505680424</v>
      </c>
      <c r="FQ466" s="66">
        <f t="shared" si="714"/>
        <v>46.475009525501264</v>
      </c>
      <c r="FR466" s="331">
        <f t="shared" si="741"/>
        <v>6.394754644089101</v>
      </c>
      <c r="FS466" s="331">
        <f t="shared" si="715"/>
        <v>6.394754644089101</v>
      </c>
      <c r="FT466" s="400">
        <f t="shared" si="716"/>
        <v>0</v>
      </c>
      <c r="FU466" s="400">
        <f t="shared" si="717"/>
        <v>0</v>
      </c>
      <c r="FV466" s="400">
        <f t="shared" si="718"/>
        <v>1</v>
      </c>
      <c r="FW466" s="402">
        <f t="shared" si="719"/>
        <v>0</v>
      </c>
      <c r="FX466" s="222">
        <f t="shared" si="720"/>
        <v>62.681564931951641</v>
      </c>
      <c r="FY466" s="222">
        <f t="shared" si="721"/>
        <v>21.387281643407722</v>
      </c>
      <c r="FZ466" s="222">
        <f t="shared" si="722"/>
        <v>0</v>
      </c>
      <c r="GA466" s="221">
        <f t="shared" si="723"/>
        <v>46.475009525501264</v>
      </c>
      <c r="GB466" s="222">
        <f t="shared" si="724"/>
        <v>38.987378744283681</v>
      </c>
      <c r="GC466" s="222">
        <f t="shared" si="725"/>
        <v>0</v>
      </c>
      <c r="GD466" s="222">
        <f t="shared" si="726"/>
        <v>0</v>
      </c>
      <c r="GE466" s="222">
        <f t="shared" si="727"/>
        <v>0</v>
      </c>
      <c r="GF466" s="222">
        <f t="shared" si="728"/>
        <v>0</v>
      </c>
      <c r="GG466" s="398">
        <f t="shared" si="729"/>
        <v>0</v>
      </c>
      <c r="GH466" s="399">
        <f t="shared" si="730"/>
        <v>0</v>
      </c>
      <c r="GI466" s="398" t="str">
        <f t="shared" si="731"/>
        <v>Na-Ca</v>
      </c>
      <c r="GJ466" s="398" t="str">
        <f t="shared" si="732"/>
        <v>Cl-HCO3</v>
      </c>
    </row>
    <row r="467" spans="1:192" ht="14.25">
      <c r="A467" s="402">
        <f t="shared" si="733"/>
        <v>462</v>
      </c>
      <c r="B467" s="64" t="s">
        <v>324</v>
      </c>
      <c r="C467" s="2" t="s">
        <v>325</v>
      </c>
      <c r="D467" s="2"/>
      <c r="E467" s="2"/>
      <c r="F467" s="548">
        <v>3549860</v>
      </c>
      <c r="G467" s="548">
        <v>5621745</v>
      </c>
      <c r="H467" s="409">
        <f t="shared" si="660"/>
        <v>549765.62599999993</v>
      </c>
      <c r="I467" s="405">
        <f t="shared" si="661"/>
        <v>5619936.0920000002</v>
      </c>
      <c r="J467" s="400">
        <v>243</v>
      </c>
      <c r="K467" s="400" t="s">
        <v>1357</v>
      </c>
      <c r="L467" s="19">
        <v>0</v>
      </c>
      <c r="Q467" s="64" t="s">
        <v>1361</v>
      </c>
      <c r="R467" s="64" t="s">
        <v>2892</v>
      </c>
      <c r="S467" s="399" t="s">
        <v>1346</v>
      </c>
      <c r="T467" s="499" t="str">
        <f t="shared" si="662"/>
        <v>-</v>
      </c>
      <c r="U467" s="499" t="str">
        <f t="shared" si="663"/>
        <v>M</v>
      </c>
      <c r="V467" s="499" t="str">
        <f t="shared" si="664"/>
        <v>-</v>
      </c>
      <c r="W467" s="499" t="str">
        <f t="shared" si="740"/>
        <v>-</v>
      </c>
      <c r="X467" s="529" t="str">
        <f t="shared" si="735"/>
        <v>Na-Ca</v>
      </c>
      <c r="Y467" s="530" t="str">
        <f t="shared" si="734"/>
        <v>Cl-SO4</v>
      </c>
      <c r="Z467" s="172" t="s">
        <v>1900</v>
      </c>
      <c r="AA467" s="51">
        <v>21474</v>
      </c>
      <c r="AB467" s="100">
        <v>1</v>
      </c>
      <c r="AD467" s="2" t="s">
        <v>1901</v>
      </c>
      <c r="AF467" s="391">
        <v>8</v>
      </c>
      <c r="AI467" s="554"/>
      <c r="AN467" s="398">
        <v>97.9</v>
      </c>
      <c r="AO467" s="399">
        <v>15.7</v>
      </c>
      <c r="AR467" s="69">
        <v>5011</v>
      </c>
      <c r="AS467" s="507">
        <f t="shared" si="742"/>
        <v>5001.1000000000004</v>
      </c>
      <c r="AT467" s="509">
        <f t="shared" si="743"/>
        <v>0.99895503618764847</v>
      </c>
      <c r="AU467" s="398">
        <v>1072</v>
      </c>
      <c r="AV467" s="222">
        <v>185</v>
      </c>
      <c r="AW467" s="221">
        <v>396</v>
      </c>
      <c r="AX467" s="398">
        <v>1680</v>
      </c>
      <c r="AY467" s="398">
        <v>1313</v>
      </c>
      <c r="AZ467" s="172">
        <v>342</v>
      </c>
      <c r="BB467" s="117">
        <v>13.1</v>
      </c>
      <c r="BO467" s="138"/>
      <c r="BP467" s="555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49"/>
      <c r="CG467" s="138"/>
      <c r="CH467" s="138"/>
      <c r="CI467" s="138"/>
      <c r="CJ467" s="138"/>
      <c r="CK467" s="138"/>
      <c r="CL467" s="139"/>
      <c r="CM467" s="138"/>
      <c r="CN467" s="143" t="s">
        <v>3116</v>
      </c>
      <c r="CO467" s="149"/>
      <c r="DB467" s="241"/>
      <c r="DC467" s="241"/>
      <c r="DD467" s="241"/>
      <c r="DE467" s="241"/>
      <c r="DF467" s="182"/>
      <c r="DG467" s="241"/>
      <c r="DH467" s="241">
        <v>13.1</v>
      </c>
      <c r="DI467" s="244"/>
      <c r="DJ467" s="244"/>
      <c r="DK467" s="244"/>
      <c r="DL467" s="244"/>
      <c r="DM467" s="244"/>
      <c r="DN467" s="244"/>
      <c r="DO467" s="244"/>
      <c r="DP467" s="244"/>
      <c r="DQ467" s="244"/>
      <c r="DR467" s="244"/>
      <c r="DS467" s="472"/>
      <c r="DT467" s="402">
        <f t="shared" si="665"/>
        <v>1</v>
      </c>
      <c r="DU467" s="100">
        <f t="shared" si="666"/>
        <v>1</v>
      </c>
      <c r="DV467" s="100">
        <f t="shared" si="667"/>
        <v>0</v>
      </c>
      <c r="DW467" s="100">
        <f t="shared" si="668"/>
        <v>0</v>
      </c>
      <c r="DX467" s="100">
        <f t="shared" si="669"/>
        <v>0</v>
      </c>
      <c r="DY467" s="229">
        <f t="shared" si="670"/>
        <v>0</v>
      </c>
      <c r="DZ467" s="100">
        <f t="shared" si="671"/>
        <v>1</v>
      </c>
      <c r="EA467" s="400">
        <f t="shared" si="672"/>
        <v>0</v>
      </c>
      <c r="EB467" s="402">
        <f t="shared" si="673"/>
        <v>0</v>
      </c>
      <c r="EC467" s="19">
        <f t="shared" si="674"/>
        <v>0</v>
      </c>
      <c r="ED467" s="19">
        <f t="shared" si="675"/>
        <v>1</v>
      </c>
      <c r="EE467" s="19">
        <f t="shared" si="676"/>
        <v>0</v>
      </c>
      <c r="EF467" s="402">
        <f t="shared" si="677"/>
        <v>0</v>
      </c>
      <c r="EG467" s="400">
        <f t="shared" si="678"/>
        <v>0</v>
      </c>
      <c r="EH467" s="400">
        <f t="shared" si="679"/>
        <v>0</v>
      </c>
      <c r="EI467" s="402">
        <f t="shared" si="680"/>
        <v>1</v>
      </c>
      <c r="EJ467" s="229">
        <f t="shared" si="681"/>
        <v>1</v>
      </c>
      <c r="EK467" s="398">
        <f t="shared" si="682"/>
        <v>1072</v>
      </c>
      <c r="EL467" s="398">
        <f t="shared" si="683"/>
        <v>13.1</v>
      </c>
      <c r="EM467" s="398">
        <f t="shared" si="684"/>
        <v>185</v>
      </c>
      <c r="EN467" s="398">
        <f t="shared" si="685"/>
        <v>396</v>
      </c>
      <c r="EO467" s="398" t="str">
        <f t="shared" si="686"/>
        <v/>
      </c>
      <c r="EP467" s="398" t="str">
        <f t="shared" si="687"/>
        <v/>
      </c>
      <c r="EQ467" s="398">
        <f t="shared" si="688"/>
        <v>342</v>
      </c>
      <c r="ER467" s="398" t="str">
        <f t="shared" si="689"/>
        <v/>
      </c>
      <c r="ES467" s="398" t="str">
        <f t="shared" si="690"/>
        <v/>
      </c>
      <c r="ET467" s="398">
        <f t="shared" si="691"/>
        <v>1313</v>
      </c>
      <c r="EU467" s="172">
        <f t="shared" si="692"/>
        <v>1680</v>
      </c>
      <c r="EV467" s="57">
        <f t="shared" si="693"/>
        <v>46.629374766200662</v>
      </c>
      <c r="EW467" s="57">
        <f t="shared" si="694"/>
        <v>0.33503836317135549</v>
      </c>
      <c r="EX467" s="57">
        <f t="shared" si="695"/>
        <v>15.223205101830901</v>
      </c>
      <c r="EY467" s="57">
        <f t="shared" si="696"/>
        <v>19.761465142971204</v>
      </c>
      <c r="EZ467" s="57" t="str">
        <f t="shared" si="697"/>
        <v/>
      </c>
      <c r="FA467" s="57" t="str">
        <f t="shared" si="698"/>
        <v/>
      </c>
      <c r="FB467" s="57">
        <f t="shared" si="699"/>
        <v>5.6049861432287011</v>
      </c>
      <c r="FC467" s="57" t="str">
        <f t="shared" si="700"/>
        <v/>
      </c>
      <c r="FD467" s="57" t="str">
        <f t="shared" si="701"/>
        <v/>
      </c>
      <c r="FE467" s="57">
        <f t="shared" si="702"/>
        <v>27.336341094244794</v>
      </c>
      <c r="FF467" s="56">
        <f t="shared" si="703"/>
        <v>47.386680957887904</v>
      </c>
      <c r="FG467" s="59">
        <f t="shared" si="704"/>
        <v>56.900422611555037</v>
      </c>
      <c r="FH467" s="59">
        <f t="shared" si="705"/>
        <v>0.40883723084685691</v>
      </c>
      <c r="FI467" s="59">
        <f t="shared" si="706"/>
        <v>18.576419009255719</v>
      </c>
      <c r="FJ467" s="59">
        <f t="shared" si="707"/>
        <v>24.114321148342384</v>
      </c>
      <c r="FK467" s="59" t="str">
        <f t="shared" si="708"/>
        <v/>
      </c>
      <c r="FL467" s="59" t="str">
        <f t="shared" si="709"/>
        <v/>
      </c>
      <c r="FM467" s="59">
        <f t="shared" si="710"/>
        <v>6.977623707035181</v>
      </c>
      <c r="FN467" s="59" t="str">
        <f t="shared" si="711"/>
        <v/>
      </c>
      <c r="FO467" s="59" t="str">
        <f t="shared" si="712"/>
        <v/>
      </c>
      <c r="FP467" s="59">
        <f t="shared" si="713"/>
        <v>34.030896207162961</v>
      </c>
      <c r="FQ467" s="66">
        <f t="shared" si="714"/>
        <v>58.991480085801854</v>
      </c>
      <c r="FR467" s="331">
        <f t="shared" si="741"/>
        <v>0.99895503618764847</v>
      </c>
      <c r="FS467" s="331">
        <f t="shared" si="715"/>
        <v>0.99895503618764847</v>
      </c>
      <c r="FT467" s="400">
        <f t="shared" si="716"/>
        <v>0</v>
      </c>
      <c r="FU467" s="400">
        <f t="shared" si="717"/>
        <v>1</v>
      </c>
      <c r="FV467" s="400">
        <f t="shared" si="718"/>
        <v>0</v>
      </c>
      <c r="FW467" s="402">
        <f t="shared" si="719"/>
        <v>0</v>
      </c>
      <c r="FX467" s="222">
        <f t="shared" si="720"/>
        <v>56.900422611555037</v>
      </c>
      <c r="FY467" s="222">
        <f t="shared" si="721"/>
        <v>24.114321148342384</v>
      </c>
      <c r="FZ467" s="222">
        <f t="shared" si="722"/>
        <v>0</v>
      </c>
      <c r="GA467" s="221">
        <f t="shared" si="723"/>
        <v>58.991480085801854</v>
      </c>
      <c r="GB467" s="222">
        <f t="shared" si="724"/>
        <v>0</v>
      </c>
      <c r="GC467" s="222">
        <f t="shared" si="725"/>
        <v>34.030896207162961</v>
      </c>
      <c r="GD467" s="222">
        <f t="shared" si="726"/>
        <v>0</v>
      </c>
      <c r="GE467" s="222">
        <f t="shared" si="727"/>
        <v>0</v>
      </c>
      <c r="GF467" s="222">
        <f t="shared" si="728"/>
        <v>0</v>
      </c>
      <c r="GG467" s="398">
        <f t="shared" si="729"/>
        <v>0</v>
      </c>
      <c r="GH467" s="399">
        <f t="shared" si="730"/>
        <v>0</v>
      </c>
      <c r="GI467" s="398" t="str">
        <f t="shared" si="731"/>
        <v>Na-Ca</v>
      </c>
      <c r="GJ467" s="398" t="str">
        <f t="shared" si="732"/>
        <v>Cl-SO4</v>
      </c>
    </row>
    <row r="468" spans="1:192" ht="14.25">
      <c r="A468" s="402">
        <f t="shared" si="733"/>
        <v>463</v>
      </c>
      <c r="B468" s="92" t="s">
        <v>334</v>
      </c>
      <c r="C468" s="398" t="s">
        <v>201</v>
      </c>
      <c r="F468" s="392">
        <v>3433420</v>
      </c>
      <c r="G468" s="392">
        <v>5572400</v>
      </c>
      <c r="H468" s="410">
        <f t="shared" si="660"/>
        <v>433372.20200000005</v>
      </c>
      <c r="I468" s="410">
        <f t="shared" si="661"/>
        <v>5570610.8300000001</v>
      </c>
      <c r="J468" s="392">
        <v>153</v>
      </c>
      <c r="K468" s="391" t="s">
        <v>1357</v>
      </c>
      <c r="L468" s="601">
        <v>0</v>
      </c>
      <c r="Q468" s="399" t="s">
        <v>2845</v>
      </c>
      <c r="R468" s="64" t="s">
        <v>2898</v>
      </c>
      <c r="S468" s="64" t="s">
        <v>2663</v>
      </c>
      <c r="T468" s="499" t="str">
        <f t="shared" si="662"/>
        <v>-</v>
      </c>
      <c r="U468" s="499" t="str">
        <f t="shared" si="663"/>
        <v>M</v>
      </c>
      <c r="V468" s="499" t="str">
        <f t="shared" si="664"/>
        <v>-</v>
      </c>
      <c r="W468" s="499" t="str">
        <f t="shared" si="740"/>
        <v>-</v>
      </c>
      <c r="X468" s="529" t="str">
        <f t="shared" si="735"/>
        <v>Ca-Na-Mg</v>
      </c>
      <c r="Y468" s="530" t="str">
        <f t="shared" si="734"/>
        <v>HCO3</v>
      </c>
      <c r="Z468" s="60"/>
      <c r="AA468" s="51">
        <v>25104</v>
      </c>
      <c r="AB468" s="100">
        <v>1</v>
      </c>
      <c r="AC468" s="2" t="s">
        <v>405</v>
      </c>
      <c r="AD468" s="2" t="s">
        <v>2944</v>
      </c>
      <c r="AE468" s="61" t="s">
        <v>2739</v>
      </c>
      <c r="AF468" s="391">
        <v>15</v>
      </c>
      <c r="AI468" s="554"/>
      <c r="AR468" s="69">
        <v>1725.3</v>
      </c>
      <c r="AS468" s="507">
        <f t="shared" si="742"/>
        <v>2292.98</v>
      </c>
      <c r="AT468" s="509">
        <f t="shared" si="743"/>
        <v>0.9921155798519985</v>
      </c>
      <c r="AU468" s="398">
        <v>239.5</v>
      </c>
      <c r="AV468" s="398">
        <v>72</v>
      </c>
      <c r="AW468" s="399">
        <v>252.3</v>
      </c>
      <c r="AX468" s="398">
        <v>16.600000000000001</v>
      </c>
      <c r="AY468" s="398">
        <v>20.3</v>
      </c>
      <c r="AZ468" s="172">
        <v>1688.5</v>
      </c>
      <c r="BE468" s="398">
        <v>3.78</v>
      </c>
      <c r="BO468" s="138"/>
      <c r="BP468" s="555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49"/>
      <c r="CG468" s="138"/>
      <c r="CH468" s="138"/>
      <c r="CI468" s="138"/>
      <c r="CJ468" s="138"/>
      <c r="CK468" s="138"/>
      <c r="CL468" s="139"/>
      <c r="CM468" s="138"/>
      <c r="CN468" s="138">
        <v>730</v>
      </c>
      <c r="CO468" s="149"/>
      <c r="DB468" s="241"/>
      <c r="DC468" s="241"/>
      <c r="DD468" s="241"/>
      <c r="DE468" s="241"/>
      <c r="DF468" s="182"/>
      <c r="DG468" s="241"/>
      <c r="DH468" s="241"/>
      <c r="DI468" s="244"/>
      <c r="DJ468" s="244"/>
      <c r="DK468" s="244"/>
      <c r="DL468" s="244"/>
      <c r="DM468" s="244"/>
      <c r="DN468" s="244"/>
      <c r="DO468" s="244"/>
      <c r="DP468" s="244"/>
      <c r="DQ468" s="244"/>
      <c r="DR468" s="244"/>
      <c r="DS468" s="472"/>
      <c r="DT468" s="402">
        <f t="shared" si="665"/>
        <v>1</v>
      </c>
      <c r="DU468" s="100">
        <f t="shared" si="666"/>
        <v>1</v>
      </c>
      <c r="DV468" s="100">
        <f t="shared" si="667"/>
        <v>0</v>
      </c>
      <c r="DW468" s="100">
        <f t="shared" si="668"/>
        <v>0</v>
      </c>
      <c r="DX468" s="100">
        <f t="shared" si="669"/>
        <v>0</v>
      </c>
      <c r="DY468" s="229">
        <f t="shared" si="670"/>
        <v>0</v>
      </c>
      <c r="DZ468" s="100">
        <f t="shared" si="671"/>
        <v>1</v>
      </c>
      <c r="EA468" s="400">
        <f t="shared" si="672"/>
        <v>0</v>
      </c>
      <c r="EB468" s="402">
        <f t="shared" si="673"/>
        <v>0</v>
      </c>
      <c r="EC468" s="19">
        <f t="shared" si="674"/>
        <v>0</v>
      </c>
      <c r="ED468" s="19">
        <f t="shared" si="675"/>
        <v>1</v>
      </c>
      <c r="EE468" s="19">
        <f t="shared" si="676"/>
        <v>0</v>
      </c>
      <c r="EF468" s="402">
        <f t="shared" si="677"/>
        <v>0</v>
      </c>
      <c r="EG468" s="400">
        <f t="shared" si="678"/>
        <v>1</v>
      </c>
      <c r="EH468" s="400">
        <f t="shared" si="679"/>
        <v>0</v>
      </c>
      <c r="EI468" s="402">
        <f t="shared" si="680"/>
        <v>0</v>
      </c>
      <c r="EJ468" s="229">
        <f t="shared" si="681"/>
        <v>1</v>
      </c>
      <c r="EK468" s="398">
        <f t="shared" si="682"/>
        <v>239.5</v>
      </c>
      <c r="EL468" s="398" t="str">
        <f t="shared" si="683"/>
        <v/>
      </c>
      <c r="EM468" s="398">
        <f t="shared" si="684"/>
        <v>72</v>
      </c>
      <c r="EN468" s="398">
        <f t="shared" si="685"/>
        <v>252.3</v>
      </c>
      <c r="EO468" s="398" t="str">
        <f t="shared" si="686"/>
        <v/>
      </c>
      <c r="EP468" s="398">
        <f t="shared" si="687"/>
        <v>3.78</v>
      </c>
      <c r="EQ468" s="398">
        <f t="shared" si="688"/>
        <v>1688.5</v>
      </c>
      <c r="ER468" s="398" t="str">
        <f t="shared" si="689"/>
        <v/>
      </c>
      <c r="ES468" s="398" t="str">
        <f t="shared" si="690"/>
        <v/>
      </c>
      <c r="ET468" s="398">
        <f t="shared" si="691"/>
        <v>20.3</v>
      </c>
      <c r="EU468" s="172">
        <f t="shared" si="692"/>
        <v>16.600000000000001</v>
      </c>
      <c r="EV468" s="57">
        <f t="shared" si="693"/>
        <v>10.417663485545763</v>
      </c>
      <c r="EW468" s="57" t="str">
        <f t="shared" si="694"/>
        <v/>
      </c>
      <c r="EX468" s="57">
        <f t="shared" si="695"/>
        <v>5.9247068504422966</v>
      </c>
      <c r="EY468" s="57">
        <f t="shared" si="696"/>
        <v>12.590448625180896</v>
      </c>
      <c r="EZ468" s="57" t="str">
        <f t="shared" si="697"/>
        <v/>
      </c>
      <c r="FA468" s="57">
        <f t="shared" si="698"/>
        <v>0.20306204673650283</v>
      </c>
      <c r="FB468" s="57">
        <f t="shared" si="699"/>
        <v>27.672570476145211</v>
      </c>
      <c r="FC468" s="57" t="str">
        <f t="shared" si="700"/>
        <v/>
      </c>
      <c r="FD468" s="57" t="str">
        <f t="shared" si="701"/>
        <v/>
      </c>
      <c r="FE468" s="57">
        <f t="shared" si="702"/>
        <v>0.42264106946928359</v>
      </c>
      <c r="FF468" s="56">
        <f t="shared" si="703"/>
        <v>0.46822553803627337</v>
      </c>
      <c r="FG468" s="59">
        <f t="shared" si="704"/>
        <v>35.755443546461258</v>
      </c>
      <c r="FH468" s="59" t="str">
        <f t="shared" si="705"/>
        <v/>
      </c>
      <c r="FI468" s="59">
        <f t="shared" si="706"/>
        <v>20.33474412129409</v>
      </c>
      <c r="FJ468" s="59">
        <f t="shared" si="707"/>
        <v>43.212863965790916</v>
      </c>
      <c r="FK468" s="59" t="str">
        <f t="shared" si="708"/>
        <v/>
      </c>
      <c r="FL468" s="59">
        <f t="shared" si="709"/>
        <v>0.69694836645374092</v>
      </c>
      <c r="FM468" s="59">
        <f t="shared" si="710"/>
        <v>96.881094509401763</v>
      </c>
      <c r="FN468" s="59" t="str">
        <f t="shared" si="711"/>
        <v/>
      </c>
      <c r="FO468" s="59" t="str">
        <f t="shared" si="712"/>
        <v/>
      </c>
      <c r="FP468" s="59">
        <f t="shared" si="713"/>
        <v>1.479657606441195</v>
      </c>
      <c r="FQ468" s="66">
        <f t="shared" si="714"/>
        <v>1.639247884157043</v>
      </c>
      <c r="FR468" s="331">
        <f t="shared" si="741"/>
        <v>0.9921155798519985</v>
      </c>
      <c r="FS468" s="331">
        <f t="shared" si="715"/>
        <v>0.9921155798519985</v>
      </c>
      <c r="FT468" s="400">
        <f t="shared" si="716"/>
        <v>0</v>
      </c>
      <c r="FU468" s="400">
        <f t="shared" si="717"/>
        <v>1</v>
      </c>
      <c r="FV468" s="400">
        <f t="shared" si="718"/>
        <v>0</v>
      </c>
      <c r="FW468" s="402">
        <f t="shared" si="719"/>
        <v>0</v>
      </c>
      <c r="FX468" s="222">
        <f t="shared" si="720"/>
        <v>35.755443546461258</v>
      </c>
      <c r="FY468" s="222">
        <f t="shared" si="721"/>
        <v>43.212863965790916</v>
      </c>
      <c r="FZ468" s="222">
        <f t="shared" si="722"/>
        <v>20.33474412129409</v>
      </c>
      <c r="GA468" s="221">
        <f t="shared" si="723"/>
        <v>0</v>
      </c>
      <c r="GB468" s="222">
        <f t="shared" si="724"/>
        <v>96.881094509401763</v>
      </c>
      <c r="GC468" s="222">
        <f t="shared" si="725"/>
        <v>0</v>
      </c>
      <c r="GD468" s="222">
        <f t="shared" si="726"/>
        <v>0</v>
      </c>
      <c r="GE468" s="222">
        <f t="shared" si="727"/>
        <v>0</v>
      </c>
      <c r="GF468" s="222">
        <f t="shared" si="728"/>
        <v>0</v>
      </c>
      <c r="GG468" s="398">
        <f t="shared" si="729"/>
        <v>0</v>
      </c>
      <c r="GH468" s="399">
        <f t="shared" si="730"/>
        <v>0</v>
      </c>
      <c r="GI468" s="398" t="str">
        <f t="shared" si="731"/>
        <v>Ca-Na-Mg</v>
      </c>
      <c r="GJ468" s="398" t="str">
        <f t="shared" si="732"/>
        <v>HCO3</v>
      </c>
    </row>
    <row r="469" spans="1:192" ht="14.25">
      <c r="A469" s="402">
        <f t="shared" si="733"/>
        <v>464</v>
      </c>
      <c r="B469" s="92" t="s">
        <v>334</v>
      </c>
      <c r="C469" s="69" t="s">
        <v>1006</v>
      </c>
      <c r="E469" s="69"/>
      <c r="F469" s="392">
        <v>3433500</v>
      </c>
      <c r="G469" s="392">
        <v>5572480</v>
      </c>
      <c r="H469" s="410">
        <f t="shared" si="660"/>
        <v>433452.17000000004</v>
      </c>
      <c r="I469" s="102">
        <f t="shared" si="661"/>
        <v>5570690.7980000004</v>
      </c>
      <c r="J469" s="392">
        <v>152</v>
      </c>
      <c r="K469" s="391" t="s">
        <v>1354</v>
      </c>
      <c r="L469" s="19">
        <v>2.5</v>
      </c>
      <c r="Q469" s="399" t="s">
        <v>2845</v>
      </c>
      <c r="R469" s="64" t="s">
        <v>2898</v>
      </c>
      <c r="S469" s="64" t="s">
        <v>2663</v>
      </c>
      <c r="T469" s="499" t="str">
        <f t="shared" si="662"/>
        <v>-</v>
      </c>
      <c r="U469" s="499" t="str">
        <f t="shared" si="663"/>
        <v>M</v>
      </c>
      <c r="V469" s="499" t="str">
        <f t="shared" si="664"/>
        <v>-</v>
      </c>
      <c r="W469" s="499" t="str">
        <f t="shared" si="740"/>
        <v>-</v>
      </c>
      <c r="X469" s="529" t="str">
        <f t="shared" si="735"/>
        <v>Ca-Na-Mg</v>
      </c>
      <c r="Y469" s="530" t="str">
        <f t="shared" si="734"/>
        <v>HCO3</v>
      </c>
      <c r="AA469" s="127" t="s">
        <v>1902</v>
      </c>
      <c r="AB469" s="100">
        <v>1</v>
      </c>
      <c r="AC469" s="67" t="s">
        <v>886</v>
      </c>
      <c r="AD469" s="91" t="s">
        <v>2945</v>
      </c>
      <c r="AE469" s="61" t="s">
        <v>2739</v>
      </c>
      <c r="AF469" s="391">
        <v>10</v>
      </c>
      <c r="AI469" s="554"/>
      <c r="AM469" s="391">
        <v>0.46</v>
      </c>
      <c r="AR469" s="69"/>
      <c r="AS469" s="507">
        <f t="shared" si="742"/>
        <v>1567.3799999999999</v>
      </c>
      <c r="AT469" s="509">
        <f t="shared" si="743"/>
        <v>8.0538541382535397E-2</v>
      </c>
      <c r="AU469" s="398">
        <v>117.3</v>
      </c>
      <c r="AV469" s="222">
        <v>51.05</v>
      </c>
      <c r="AW469" s="221">
        <v>205.1</v>
      </c>
      <c r="AX469" s="161">
        <v>10.6</v>
      </c>
      <c r="AY469" s="59">
        <v>29.7</v>
      </c>
      <c r="AZ469" s="56">
        <v>1136</v>
      </c>
      <c r="BB469" s="117"/>
      <c r="BE469" s="398">
        <v>0.53</v>
      </c>
      <c r="BM469" s="398">
        <v>17.100000000000001</v>
      </c>
      <c r="BO469" s="138"/>
      <c r="BP469" s="555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49"/>
      <c r="CG469" s="138"/>
      <c r="CH469" s="138"/>
      <c r="CI469" s="138"/>
      <c r="CJ469" s="138"/>
      <c r="CK469" s="138"/>
      <c r="CL469" s="139"/>
      <c r="CM469" s="138"/>
      <c r="CN469" s="143" t="s">
        <v>3116</v>
      </c>
      <c r="CO469" s="149"/>
      <c r="DB469" s="241"/>
      <c r="DC469" s="241"/>
      <c r="DD469" s="241"/>
      <c r="DE469" s="241"/>
      <c r="DF469" s="182"/>
      <c r="DG469" s="241"/>
      <c r="DH469" s="241"/>
      <c r="DI469" s="244"/>
      <c r="DJ469" s="244"/>
      <c r="DK469" s="244"/>
      <c r="DL469" s="244"/>
      <c r="DM469" s="244"/>
      <c r="DN469" s="244"/>
      <c r="DO469" s="244"/>
      <c r="DP469" s="244"/>
      <c r="DQ469" s="244"/>
      <c r="DR469" s="244"/>
      <c r="DS469" s="472"/>
      <c r="DT469" s="402">
        <f t="shared" si="665"/>
        <v>1</v>
      </c>
      <c r="DU469" s="100">
        <f t="shared" si="666"/>
        <v>1</v>
      </c>
      <c r="DV469" s="100">
        <f t="shared" si="667"/>
        <v>0</v>
      </c>
      <c r="DW469" s="100">
        <f t="shared" si="668"/>
        <v>0</v>
      </c>
      <c r="DX469" s="100">
        <f t="shared" si="669"/>
        <v>0</v>
      </c>
      <c r="DY469" s="229">
        <f t="shared" si="670"/>
        <v>0</v>
      </c>
      <c r="DZ469" s="100">
        <f t="shared" si="671"/>
        <v>1</v>
      </c>
      <c r="EA469" s="400">
        <f t="shared" si="672"/>
        <v>0</v>
      </c>
      <c r="EB469" s="402">
        <f t="shared" si="673"/>
        <v>0</v>
      </c>
      <c r="EC469" s="19">
        <f t="shared" si="674"/>
        <v>0</v>
      </c>
      <c r="ED469" s="19">
        <f t="shared" si="675"/>
        <v>1</v>
      </c>
      <c r="EE469" s="19">
        <f t="shared" si="676"/>
        <v>0</v>
      </c>
      <c r="EF469" s="402">
        <f t="shared" si="677"/>
        <v>0</v>
      </c>
      <c r="EG469" s="400">
        <f t="shared" si="678"/>
        <v>0</v>
      </c>
      <c r="EH469" s="400">
        <f t="shared" si="679"/>
        <v>0</v>
      </c>
      <c r="EI469" s="402">
        <f t="shared" si="680"/>
        <v>1</v>
      </c>
      <c r="EJ469" s="229">
        <f t="shared" si="681"/>
        <v>1</v>
      </c>
      <c r="EK469" s="398">
        <f t="shared" si="682"/>
        <v>117.3</v>
      </c>
      <c r="EL469" s="398" t="str">
        <f t="shared" si="683"/>
        <v/>
      </c>
      <c r="EM469" s="398">
        <f t="shared" si="684"/>
        <v>51.05</v>
      </c>
      <c r="EN469" s="398">
        <f t="shared" si="685"/>
        <v>205.1</v>
      </c>
      <c r="EO469" s="398" t="str">
        <f t="shared" si="686"/>
        <v/>
      </c>
      <c r="EP469" s="398">
        <f t="shared" si="687"/>
        <v>0.53</v>
      </c>
      <c r="EQ469" s="398">
        <f t="shared" si="688"/>
        <v>1136</v>
      </c>
      <c r="ER469" s="398" t="str">
        <f t="shared" si="689"/>
        <v/>
      </c>
      <c r="ES469" s="398" t="str">
        <f t="shared" si="690"/>
        <v/>
      </c>
      <c r="ET469" s="398">
        <f t="shared" si="691"/>
        <v>29.7</v>
      </c>
      <c r="EU469" s="172">
        <f t="shared" si="692"/>
        <v>10.6</v>
      </c>
      <c r="EV469" s="57">
        <f t="shared" si="693"/>
        <v>5.1022627426075911</v>
      </c>
      <c r="EW469" s="57" t="str">
        <f t="shared" si="694"/>
        <v/>
      </c>
      <c r="EX469" s="57">
        <f t="shared" si="695"/>
        <v>4.2007817321538781</v>
      </c>
      <c r="EY469" s="57">
        <f t="shared" si="696"/>
        <v>10.235041668745945</v>
      </c>
      <c r="EZ469" s="57" t="str">
        <f t="shared" si="697"/>
        <v/>
      </c>
      <c r="FA469" s="57">
        <f t="shared" si="698"/>
        <v>2.8471662637657807E-2</v>
      </c>
      <c r="FB469" s="57">
        <f t="shared" si="699"/>
        <v>18.617731750607618</v>
      </c>
      <c r="FC469" s="57" t="str">
        <f t="shared" si="700"/>
        <v/>
      </c>
      <c r="FD469" s="57" t="str">
        <f t="shared" si="701"/>
        <v/>
      </c>
      <c r="FE469" s="57">
        <f t="shared" si="702"/>
        <v>0.61834678636639029</v>
      </c>
      <c r="FF469" s="56">
        <f t="shared" si="703"/>
        <v>0.29898739175810224</v>
      </c>
      <c r="FG469" s="59">
        <f t="shared" si="704"/>
        <v>26.076445295887329</v>
      </c>
      <c r="FH469" s="59" t="str">
        <f t="shared" si="705"/>
        <v/>
      </c>
      <c r="FI469" s="59">
        <f t="shared" si="706"/>
        <v>21.469191330294084</v>
      </c>
      <c r="FJ469" s="59">
        <f t="shared" si="707"/>
        <v>52.308851511590504</v>
      </c>
      <c r="FK469" s="59" t="str">
        <f t="shared" si="708"/>
        <v/>
      </c>
      <c r="FL469" s="59">
        <f t="shared" si="709"/>
        <v>0.14551186222809206</v>
      </c>
      <c r="FM469" s="59">
        <f t="shared" si="710"/>
        <v>95.304166459068441</v>
      </c>
      <c r="FN469" s="59" t="str">
        <f t="shared" si="711"/>
        <v/>
      </c>
      <c r="FO469" s="59" t="str">
        <f t="shared" si="712"/>
        <v/>
      </c>
      <c r="FP469" s="59">
        <f t="shared" si="713"/>
        <v>3.1653171206191208</v>
      </c>
      <c r="FQ469" s="66">
        <f t="shared" si="714"/>
        <v>1.5305164203124215</v>
      </c>
      <c r="FR469" s="331">
        <f t="shared" si="741"/>
        <v>8.0538541382535397E-2</v>
      </c>
      <c r="FS469" s="331">
        <f t="shared" si="715"/>
        <v>8.0538541382535397E-2</v>
      </c>
      <c r="FT469" s="400">
        <f t="shared" si="716"/>
        <v>0</v>
      </c>
      <c r="FU469" s="400">
        <f t="shared" si="717"/>
        <v>1</v>
      </c>
      <c r="FV469" s="400">
        <f t="shared" si="718"/>
        <v>0</v>
      </c>
      <c r="FW469" s="402">
        <f t="shared" si="719"/>
        <v>0</v>
      </c>
      <c r="FX469" s="222">
        <f t="shared" si="720"/>
        <v>26.076445295887329</v>
      </c>
      <c r="FY469" s="222">
        <f t="shared" si="721"/>
        <v>52.308851511590504</v>
      </c>
      <c r="FZ469" s="222">
        <f t="shared" si="722"/>
        <v>21.469191330294084</v>
      </c>
      <c r="GA469" s="221">
        <f t="shared" si="723"/>
        <v>0</v>
      </c>
      <c r="GB469" s="222">
        <f t="shared" si="724"/>
        <v>95.304166459068441</v>
      </c>
      <c r="GC469" s="222">
        <f t="shared" si="725"/>
        <v>0</v>
      </c>
      <c r="GD469" s="222">
        <f t="shared" si="726"/>
        <v>0</v>
      </c>
      <c r="GE469" s="222">
        <f t="shared" si="727"/>
        <v>0</v>
      </c>
      <c r="GF469" s="222">
        <f t="shared" si="728"/>
        <v>0</v>
      </c>
      <c r="GG469" s="398">
        <f t="shared" si="729"/>
        <v>0</v>
      </c>
      <c r="GH469" s="399">
        <f t="shared" si="730"/>
        <v>0</v>
      </c>
      <c r="GI469" s="398" t="str">
        <f t="shared" si="731"/>
        <v>Ca-Na-Mg</v>
      </c>
      <c r="GJ469" s="398" t="str">
        <f t="shared" si="732"/>
        <v>HCO3</v>
      </c>
    </row>
    <row r="470" spans="1:192" ht="14.25">
      <c r="A470" s="402">
        <f t="shared" si="733"/>
        <v>465</v>
      </c>
      <c r="B470" s="64" t="s">
        <v>343</v>
      </c>
      <c r="C470" s="2" t="s">
        <v>344</v>
      </c>
      <c r="D470" s="2"/>
      <c r="E470" s="2"/>
      <c r="F470" s="548">
        <v>3474740</v>
      </c>
      <c r="G470" s="548">
        <v>5584940</v>
      </c>
      <c r="H470" s="409">
        <f t="shared" si="660"/>
        <v>474675.674</v>
      </c>
      <c r="I470" s="405">
        <f t="shared" si="661"/>
        <v>5583145.8140000002</v>
      </c>
      <c r="J470" s="541">
        <v>231</v>
      </c>
      <c r="K470" s="400" t="s">
        <v>1357</v>
      </c>
      <c r="L470" s="19">
        <v>0</v>
      </c>
      <c r="Q470" s="64" t="s">
        <v>2847</v>
      </c>
      <c r="R470" s="65" t="s">
        <v>1507</v>
      </c>
      <c r="S470" s="64" t="s">
        <v>1345</v>
      </c>
      <c r="T470" s="499" t="str">
        <f t="shared" si="662"/>
        <v>-</v>
      </c>
      <c r="U470" s="499" t="str">
        <f t="shared" si="663"/>
        <v>M</v>
      </c>
      <c r="V470" s="499" t="str">
        <f t="shared" si="664"/>
        <v>-</v>
      </c>
      <c r="W470" s="499" t="str">
        <f t="shared" si="740"/>
        <v>-</v>
      </c>
      <c r="X470" s="529" t="str">
        <f t="shared" si="735"/>
        <v>Na</v>
      </c>
      <c r="Y470" s="530" t="str">
        <f t="shared" si="734"/>
        <v>Cl</v>
      </c>
      <c r="Z470" s="60" t="s">
        <v>1495</v>
      </c>
      <c r="AA470" s="51">
        <v>25364</v>
      </c>
      <c r="AB470" s="100">
        <v>1</v>
      </c>
      <c r="AC470" s="2" t="s">
        <v>405</v>
      </c>
      <c r="AD470" s="2" t="s">
        <v>1903</v>
      </c>
      <c r="AE470" s="70"/>
      <c r="AF470" s="391">
        <v>10.5</v>
      </c>
      <c r="AH470" s="400">
        <v>7.05</v>
      </c>
      <c r="AI470" s="554"/>
      <c r="AR470" s="69">
        <v>2596.1</v>
      </c>
      <c r="AS470" s="507">
        <f t="shared" si="742"/>
        <v>2596.12</v>
      </c>
      <c r="AT470" s="509">
        <f t="shared" si="743"/>
        <v>0.20722143230961004</v>
      </c>
      <c r="AU470" s="59">
        <v>763</v>
      </c>
      <c r="AV470" s="398">
        <v>38.67</v>
      </c>
      <c r="AW470" s="399">
        <v>112.51</v>
      </c>
      <c r="AX470" s="398">
        <v>1277.54</v>
      </c>
      <c r="AY470" s="398">
        <v>15.85</v>
      </c>
      <c r="AZ470" s="172">
        <v>366</v>
      </c>
      <c r="BB470" s="59">
        <v>22</v>
      </c>
      <c r="BJ470" s="398">
        <v>0.55000000000000004</v>
      </c>
      <c r="BO470" s="138"/>
      <c r="BP470" s="555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49"/>
      <c r="CG470" s="138"/>
      <c r="CH470" s="138"/>
      <c r="CI470" s="138"/>
      <c r="CJ470" s="138"/>
      <c r="CK470" s="138"/>
      <c r="CL470" s="139"/>
      <c r="CM470" s="138"/>
      <c r="CN470" s="138">
        <v>70</v>
      </c>
      <c r="CO470" s="149"/>
      <c r="DB470" s="241"/>
      <c r="DC470" s="241"/>
      <c r="DD470" s="241"/>
      <c r="DE470" s="241"/>
      <c r="DF470" s="182"/>
      <c r="DG470" s="241"/>
      <c r="DH470" s="241"/>
      <c r="DI470" s="244"/>
      <c r="DJ470" s="244"/>
      <c r="DK470" s="244"/>
      <c r="DL470" s="244"/>
      <c r="DM470" s="244"/>
      <c r="DN470" s="244"/>
      <c r="DO470" s="244"/>
      <c r="DP470" s="244"/>
      <c r="DQ470" s="244"/>
      <c r="DR470" s="244"/>
      <c r="DS470" s="472"/>
      <c r="DT470" s="402">
        <f t="shared" si="665"/>
        <v>1</v>
      </c>
      <c r="DU470" s="100">
        <f t="shared" si="666"/>
        <v>1</v>
      </c>
      <c r="DV470" s="100">
        <f t="shared" si="667"/>
        <v>0</v>
      </c>
      <c r="DW470" s="100">
        <f t="shared" si="668"/>
        <v>0</v>
      </c>
      <c r="DX470" s="100">
        <f t="shared" si="669"/>
        <v>0</v>
      </c>
      <c r="DY470" s="229">
        <f t="shared" si="670"/>
        <v>0</v>
      </c>
      <c r="DZ470" s="100">
        <f t="shared" si="671"/>
        <v>1</v>
      </c>
      <c r="EA470" s="400">
        <f t="shared" si="672"/>
        <v>0</v>
      </c>
      <c r="EB470" s="402">
        <f t="shared" si="673"/>
        <v>0</v>
      </c>
      <c r="EC470" s="19">
        <f t="shared" si="674"/>
        <v>0</v>
      </c>
      <c r="ED470" s="19">
        <f t="shared" si="675"/>
        <v>1</v>
      </c>
      <c r="EE470" s="19">
        <f t="shared" si="676"/>
        <v>0</v>
      </c>
      <c r="EF470" s="402">
        <f t="shared" si="677"/>
        <v>0</v>
      </c>
      <c r="EG470" s="400">
        <f t="shared" si="678"/>
        <v>1</v>
      </c>
      <c r="EH470" s="400">
        <f t="shared" si="679"/>
        <v>0</v>
      </c>
      <c r="EI470" s="402">
        <f t="shared" si="680"/>
        <v>0</v>
      </c>
      <c r="EJ470" s="229">
        <f t="shared" si="681"/>
        <v>1</v>
      </c>
      <c r="EK470" s="398">
        <f t="shared" si="682"/>
        <v>763</v>
      </c>
      <c r="EL470" s="398">
        <f t="shared" si="683"/>
        <v>22</v>
      </c>
      <c r="EM470" s="398">
        <f t="shared" si="684"/>
        <v>38.67</v>
      </c>
      <c r="EN470" s="398">
        <f t="shared" si="685"/>
        <v>112.51</v>
      </c>
      <c r="EO470" s="398" t="str">
        <f t="shared" si="686"/>
        <v/>
      </c>
      <c r="EP470" s="398" t="str">
        <f t="shared" si="687"/>
        <v/>
      </c>
      <c r="EQ470" s="398">
        <f t="shared" si="688"/>
        <v>366</v>
      </c>
      <c r="ER470" s="398" t="str">
        <f t="shared" si="689"/>
        <v/>
      </c>
      <c r="ES470" s="398">
        <f t="shared" si="690"/>
        <v>0.55000000000000004</v>
      </c>
      <c r="ET470" s="398">
        <f t="shared" si="691"/>
        <v>15.85</v>
      </c>
      <c r="EU470" s="172">
        <f t="shared" si="692"/>
        <v>1277.54</v>
      </c>
      <c r="EV470" s="57">
        <f t="shared" si="693"/>
        <v>33.188631480047675</v>
      </c>
      <c r="EW470" s="57">
        <f t="shared" si="694"/>
        <v>0.5626598465473146</v>
      </c>
      <c r="EX470" s="57">
        <f t="shared" si="695"/>
        <v>3.1820613042583834</v>
      </c>
      <c r="EY470" s="57">
        <f t="shared" si="696"/>
        <v>5.6145516243325515</v>
      </c>
      <c r="EZ470" s="57" t="str">
        <f t="shared" si="697"/>
        <v/>
      </c>
      <c r="FA470" s="57" t="str">
        <f t="shared" si="698"/>
        <v/>
      </c>
      <c r="FB470" s="57">
        <f t="shared" si="699"/>
        <v>5.9983185041570311</v>
      </c>
      <c r="FC470" s="57" t="str">
        <f t="shared" si="700"/>
        <v/>
      </c>
      <c r="FD470" s="57">
        <f t="shared" si="701"/>
        <v>8.870266704728175E-3</v>
      </c>
      <c r="FE470" s="57">
        <f t="shared" si="702"/>
        <v>0.32999315029990861</v>
      </c>
      <c r="FF470" s="56">
        <f t="shared" si="703"/>
        <v>36.034750232702443</v>
      </c>
      <c r="FG470" s="59">
        <f t="shared" si="704"/>
        <v>78.002975848105379</v>
      </c>
      <c r="FH470" s="59">
        <f t="shared" si="705"/>
        <v>1.3224149494477986</v>
      </c>
      <c r="FI470" s="59">
        <f t="shared" si="706"/>
        <v>7.4787733026134662</v>
      </c>
      <c r="FJ470" s="59">
        <f t="shared" si="707"/>
        <v>13.195835899833366</v>
      </c>
      <c r="FK470" s="59" t="str">
        <f t="shared" si="708"/>
        <v/>
      </c>
      <c r="FL470" s="59" t="str">
        <f t="shared" si="709"/>
        <v/>
      </c>
      <c r="FM470" s="59">
        <f t="shared" si="710"/>
        <v>14.156348788569497</v>
      </c>
      <c r="FN470" s="59" t="str">
        <f t="shared" si="711"/>
        <v/>
      </c>
      <c r="FO470" s="59">
        <f t="shared" si="712"/>
        <v>2.0934298375910269E-2</v>
      </c>
      <c r="FP470" s="59">
        <f t="shared" si="713"/>
        <v>0.77880128076674193</v>
      </c>
      <c r="FQ470" s="66">
        <f t="shared" si="714"/>
        <v>85.043915632287863</v>
      </c>
      <c r="FR470" s="331">
        <f t="shared" si="741"/>
        <v>0.20722143230961004</v>
      </c>
      <c r="FS470" s="331">
        <f t="shared" si="715"/>
        <v>0.20722143230961004</v>
      </c>
      <c r="FT470" s="400">
        <f t="shared" si="716"/>
        <v>0</v>
      </c>
      <c r="FU470" s="400">
        <f t="shared" si="717"/>
        <v>1</v>
      </c>
      <c r="FV470" s="400">
        <f t="shared" si="718"/>
        <v>0</v>
      </c>
      <c r="FW470" s="402">
        <f t="shared" si="719"/>
        <v>0</v>
      </c>
      <c r="FX470" s="222">
        <f t="shared" si="720"/>
        <v>78.002975848105379</v>
      </c>
      <c r="FY470" s="222">
        <f t="shared" si="721"/>
        <v>0</v>
      </c>
      <c r="FZ470" s="222">
        <f t="shared" si="722"/>
        <v>0</v>
      </c>
      <c r="GA470" s="221">
        <f t="shared" si="723"/>
        <v>85.043915632287863</v>
      </c>
      <c r="GB470" s="222">
        <f t="shared" si="724"/>
        <v>0</v>
      </c>
      <c r="GC470" s="222">
        <f t="shared" si="725"/>
        <v>0</v>
      </c>
      <c r="GD470" s="222">
        <f t="shared" si="726"/>
        <v>0</v>
      </c>
      <c r="GE470" s="222">
        <f t="shared" si="727"/>
        <v>0</v>
      </c>
      <c r="GF470" s="222">
        <f t="shared" si="728"/>
        <v>0</v>
      </c>
      <c r="GG470" s="398">
        <f t="shared" si="729"/>
        <v>0</v>
      </c>
      <c r="GH470" s="399">
        <f t="shared" si="730"/>
        <v>0</v>
      </c>
      <c r="GI470" s="398" t="str">
        <f t="shared" si="731"/>
        <v>Na</v>
      </c>
      <c r="GJ470" s="398" t="str">
        <f t="shared" si="732"/>
        <v>Cl</v>
      </c>
    </row>
    <row r="471" spans="1:192">
      <c r="A471" s="402">
        <f t="shared" si="733"/>
        <v>466</v>
      </c>
      <c r="B471" s="64" t="s">
        <v>758</v>
      </c>
      <c r="C471" s="2" t="s">
        <v>754</v>
      </c>
      <c r="D471" s="2"/>
      <c r="E471" s="2"/>
      <c r="F471" s="396">
        <v>3478900</v>
      </c>
      <c r="G471" s="396">
        <v>5589650</v>
      </c>
      <c r="H471" s="410">
        <f t="shared" si="660"/>
        <v>478834.01</v>
      </c>
      <c r="I471" s="410">
        <f t="shared" si="661"/>
        <v>5587853.9300000006</v>
      </c>
      <c r="J471" s="400">
        <v>147</v>
      </c>
      <c r="K471" s="391" t="s">
        <v>1356</v>
      </c>
      <c r="L471" s="19">
        <v>18.5</v>
      </c>
      <c r="Q471" s="64" t="s">
        <v>2845</v>
      </c>
      <c r="R471" s="64" t="s">
        <v>2900</v>
      </c>
      <c r="S471" s="64" t="s">
        <v>2663</v>
      </c>
      <c r="T471" s="499" t="str">
        <f t="shared" si="662"/>
        <v>-</v>
      </c>
      <c r="U471" s="499" t="str">
        <f t="shared" si="663"/>
        <v>M</v>
      </c>
      <c r="V471" s="499" t="str">
        <f t="shared" si="664"/>
        <v>-</v>
      </c>
      <c r="W471" s="499" t="str">
        <f t="shared" si="740"/>
        <v>-</v>
      </c>
      <c r="X471" s="529" t="str">
        <f t="shared" si="735"/>
        <v>Na-Ca</v>
      </c>
      <c r="Y471" s="530" t="str">
        <f t="shared" si="734"/>
        <v>Cl-HCO3</v>
      </c>
      <c r="Z471" s="60"/>
      <c r="AA471" s="51">
        <v>17248</v>
      </c>
      <c r="AB471" s="100">
        <v>1</v>
      </c>
      <c r="AC471" s="2" t="s">
        <v>741</v>
      </c>
      <c r="AD471" s="2" t="s">
        <v>1904</v>
      </c>
      <c r="AE471" s="61" t="s">
        <v>1905</v>
      </c>
      <c r="AF471" s="391" t="s">
        <v>3116</v>
      </c>
      <c r="AR471" s="69"/>
      <c r="AS471" s="507">
        <f t="shared" si="742"/>
        <v>1657.3600000000001</v>
      </c>
      <c r="AT471" s="509">
        <f t="shared" si="743"/>
        <v>-9.7300708481511983E-2</v>
      </c>
      <c r="AU471" s="268">
        <v>377.7</v>
      </c>
      <c r="AV471" s="398">
        <v>37.799999999999997</v>
      </c>
      <c r="AW471" s="161">
        <v>127.9</v>
      </c>
      <c r="AX471" s="59">
        <v>644</v>
      </c>
      <c r="AY471" s="59">
        <v>62.3</v>
      </c>
      <c r="AZ471" s="66">
        <v>390.5</v>
      </c>
      <c r="BB471" s="403"/>
      <c r="BE471" s="398">
        <v>0.16</v>
      </c>
      <c r="BJ471" s="398">
        <v>7.4</v>
      </c>
      <c r="BM471" s="398">
        <v>9.6</v>
      </c>
      <c r="CN471" s="244">
        <v>31.2</v>
      </c>
      <c r="DB471" s="241"/>
      <c r="DC471" s="241"/>
      <c r="DD471" s="241"/>
      <c r="DE471" s="241"/>
      <c r="DF471" s="182"/>
      <c r="DG471" s="241"/>
      <c r="DH471" s="241"/>
      <c r="DI471" s="244"/>
      <c r="DJ471" s="244"/>
      <c r="DK471" s="244"/>
      <c r="DL471" s="244"/>
      <c r="DM471" s="244"/>
      <c r="DN471" s="244"/>
      <c r="DO471" s="244"/>
      <c r="DP471" s="244"/>
      <c r="DQ471" s="244"/>
      <c r="DR471" s="244"/>
      <c r="DS471" s="472"/>
      <c r="DT471" s="402">
        <f t="shared" si="665"/>
        <v>1</v>
      </c>
      <c r="DU471" s="100">
        <f t="shared" si="666"/>
        <v>0</v>
      </c>
      <c r="DV471" s="100">
        <f t="shared" si="667"/>
        <v>1</v>
      </c>
      <c r="DW471" s="100">
        <f t="shared" si="668"/>
        <v>0</v>
      </c>
      <c r="DX471" s="100">
        <f t="shared" si="669"/>
        <v>0</v>
      </c>
      <c r="DY471" s="229">
        <f t="shared" si="670"/>
        <v>0</v>
      </c>
      <c r="DZ471" s="100">
        <f t="shared" si="671"/>
        <v>0</v>
      </c>
      <c r="EA471" s="400">
        <f t="shared" si="672"/>
        <v>0</v>
      </c>
      <c r="EB471" s="402">
        <f t="shared" si="673"/>
        <v>1</v>
      </c>
      <c r="EC471" s="19">
        <f t="shared" si="674"/>
        <v>0</v>
      </c>
      <c r="ED471" s="19">
        <f t="shared" si="675"/>
        <v>1</v>
      </c>
      <c r="EE471" s="19">
        <f t="shared" si="676"/>
        <v>0</v>
      </c>
      <c r="EF471" s="402">
        <f t="shared" si="677"/>
        <v>0</v>
      </c>
      <c r="EG471" s="400">
        <f t="shared" si="678"/>
        <v>1</v>
      </c>
      <c r="EH471" s="400">
        <f t="shared" si="679"/>
        <v>0</v>
      </c>
      <c r="EI471" s="402">
        <f t="shared" si="680"/>
        <v>0</v>
      </c>
      <c r="EJ471" s="229">
        <f t="shared" si="681"/>
        <v>1</v>
      </c>
      <c r="EK471" s="398">
        <f t="shared" si="682"/>
        <v>377.7</v>
      </c>
      <c r="EL471" s="398" t="str">
        <f t="shared" si="683"/>
        <v/>
      </c>
      <c r="EM471" s="398">
        <f t="shared" si="684"/>
        <v>37.799999999999997</v>
      </c>
      <c r="EN471" s="398">
        <f t="shared" si="685"/>
        <v>127.9</v>
      </c>
      <c r="EO471" s="398" t="str">
        <f t="shared" si="686"/>
        <v/>
      </c>
      <c r="EP471" s="398">
        <f t="shared" si="687"/>
        <v>0.16</v>
      </c>
      <c r="EQ471" s="398">
        <f t="shared" si="688"/>
        <v>390.5</v>
      </c>
      <c r="ER471" s="398" t="str">
        <f t="shared" si="689"/>
        <v/>
      </c>
      <c r="ES471" s="398">
        <f t="shared" si="690"/>
        <v>7.4</v>
      </c>
      <c r="ET471" s="398">
        <f t="shared" si="691"/>
        <v>62.3</v>
      </c>
      <c r="EU471" s="172">
        <f t="shared" si="692"/>
        <v>644</v>
      </c>
      <c r="EV471" s="57">
        <f t="shared" si="693"/>
        <v>16.429025045889915</v>
      </c>
      <c r="EW471" s="57" t="str">
        <f t="shared" si="694"/>
        <v/>
      </c>
      <c r="EX471" s="57">
        <f t="shared" si="695"/>
        <v>3.1104710964822053</v>
      </c>
      <c r="EY471" s="57">
        <f t="shared" si="696"/>
        <v>6.3825540196616597</v>
      </c>
      <c r="EZ471" s="57" t="str">
        <f t="shared" si="697"/>
        <v/>
      </c>
      <c r="FA471" s="57">
        <f t="shared" si="698"/>
        <v>8.5952189094816011E-3</v>
      </c>
      <c r="FB471" s="57">
        <f t="shared" si="699"/>
        <v>6.3998452892713686</v>
      </c>
      <c r="FC471" s="57" t="str">
        <f t="shared" si="700"/>
        <v/>
      </c>
      <c r="FD471" s="57">
        <f t="shared" si="701"/>
        <v>0.11934540657270636</v>
      </c>
      <c r="FE471" s="57">
        <f t="shared" si="702"/>
        <v>1.2970708683712495</v>
      </c>
      <c r="FF471" s="56">
        <f t="shared" si="703"/>
        <v>18.164894367190364</v>
      </c>
      <c r="FG471" s="59">
        <f t="shared" si="704"/>
        <v>63.357563240457573</v>
      </c>
      <c r="FH471" s="59" t="str">
        <f t="shared" si="705"/>
        <v/>
      </c>
      <c r="FI471" s="59">
        <f t="shared" si="706"/>
        <v>11.995347785551562</v>
      </c>
      <c r="FJ471" s="59">
        <f t="shared" si="707"/>
        <v>24.613942020711431</v>
      </c>
      <c r="FK471" s="59" t="str">
        <f t="shared" si="708"/>
        <v/>
      </c>
      <c r="FL471" s="59">
        <f t="shared" si="709"/>
        <v>3.314695327945185E-2</v>
      </c>
      <c r="FM471" s="59">
        <f t="shared" si="710"/>
        <v>24.632642620551451</v>
      </c>
      <c r="FN471" s="59" t="str">
        <f t="shared" si="711"/>
        <v/>
      </c>
      <c r="FO471" s="59">
        <f t="shared" si="712"/>
        <v>0.45935372116543571</v>
      </c>
      <c r="FP471" s="59">
        <f t="shared" si="713"/>
        <v>4.9923524257185452</v>
      </c>
      <c r="FQ471" s="66">
        <f t="shared" si="714"/>
        <v>69.915651232564571</v>
      </c>
      <c r="FR471" s="331">
        <f t="shared" si="741"/>
        <v>-9.7300708481511983E-2</v>
      </c>
      <c r="FS471" s="331">
        <f t="shared" si="715"/>
        <v>9.7300708481511983E-2</v>
      </c>
      <c r="FT471" s="400">
        <f t="shared" si="716"/>
        <v>0</v>
      </c>
      <c r="FU471" s="400">
        <f t="shared" si="717"/>
        <v>1</v>
      </c>
      <c r="FV471" s="400">
        <f t="shared" si="718"/>
        <v>0</v>
      </c>
      <c r="FW471" s="402">
        <f t="shared" si="719"/>
        <v>0</v>
      </c>
      <c r="FX471" s="222">
        <f t="shared" si="720"/>
        <v>63.357563240457573</v>
      </c>
      <c r="FY471" s="222">
        <f t="shared" si="721"/>
        <v>24.613942020711431</v>
      </c>
      <c r="FZ471" s="222">
        <f t="shared" si="722"/>
        <v>0</v>
      </c>
      <c r="GA471" s="221">
        <f t="shared" si="723"/>
        <v>69.915651232564571</v>
      </c>
      <c r="GB471" s="222">
        <f t="shared" si="724"/>
        <v>24.632642620551451</v>
      </c>
      <c r="GC471" s="222">
        <f t="shared" si="725"/>
        <v>0</v>
      </c>
      <c r="GD471" s="222">
        <f t="shared" si="726"/>
        <v>0</v>
      </c>
      <c r="GE471" s="222">
        <f t="shared" si="727"/>
        <v>0</v>
      </c>
      <c r="GF471" s="222">
        <f t="shared" si="728"/>
        <v>0</v>
      </c>
      <c r="GG471" s="398">
        <f t="shared" si="729"/>
        <v>0</v>
      </c>
      <c r="GH471" s="399">
        <f t="shared" si="730"/>
        <v>0</v>
      </c>
      <c r="GI471" s="398" t="str">
        <f t="shared" si="731"/>
        <v>Na-Ca</v>
      </c>
      <c r="GJ471" s="398" t="str">
        <f t="shared" si="732"/>
        <v>Cl-HCO3</v>
      </c>
    </row>
    <row r="472" spans="1:192" s="69" customFormat="1">
      <c r="A472" s="402">
        <f t="shared" si="733"/>
        <v>467</v>
      </c>
      <c r="B472" s="65" t="s">
        <v>1053</v>
      </c>
      <c r="C472" s="91" t="s">
        <v>1054</v>
      </c>
      <c r="D472" s="91" t="s">
        <v>1055</v>
      </c>
      <c r="E472" s="91"/>
      <c r="F472" s="408">
        <v>3530160</v>
      </c>
      <c r="G472" s="408">
        <v>5696360</v>
      </c>
      <c r="H472" s="410">
        <f t="shared" si="660"/>
        <v>530073.50599999994</v>
      </c>
      <c r="I472" s="410">
        <f t="shared" si="661"/>
        <v>5694521.2460000003</v>
      </c>
      <c r="J472" s="541">
        <v>252</v>
      </c>
      <c r="K472" s="392" t="s">
        <v>1355</v>
      </c>
      <c r="L472" s="171">
        <v>243</v>
      </c>
      <c r="M472" s="171">
        <v>178.84</v>
      </c>
      <c r="N472" s="408">
        <v>243</v>
      </c>
      <c r="O472" s="171"/>
      <c r="P472" s="171"/>
      <c r="Q472" s="166" t="s">
        <v>1361</v>
      </c>
      <c r="R472" s="166" t="s">
        <v>2886</v>
      </c>
      <c r="S472" s="166" t="s">
        <v>1346</v>
      </c>
      <c r="T472" s="499" t="str">
        <f t="shared" si="662"/>
        <v>-</v>
      </c>
      <c r="U472" s="499" t="str">
        <f t="shared" si="663"/>
        <v>-</v>
      </c>
      <c r="V472" s="499" t="str">
        <f t="shared" si="664"/>
        <v>-</v>
      </c>
      <c r="W472" s="499" t="str">
        <f t="shared" si="740"/>
        <v>-</v>
      </c>
      <c r="X472" s="529" t="str">
        <f t="shared" si="735"/>
        <v>Na</v>
      </c>
      <c r="Y472" s="530" t="str">
        <f t="shared" si="734"/>
        <v>HCO3</v>
      </c>
      <c r="Z472" s="404"/>
      <c r="AA472" s="177" t="s">
        <v>1802</v>
      </c>
      <c r="AB472" s="176">
        <v>1</v>
      </c>
      <c r="AC472" s="170" t="s">
        <v>1050</v>
      </c>
      <c r="AD472" s="170" t="s">
        <v>1906</v>
      </c>
      <c r="AE472" s="61" t="s">
        <v>1454</v>
      </c>
      <c r="AF472" s="392">
        <v>14.8</v>
      </c>
      <c r="AG472" s="408"/>
      <c r="AH472" s="408">
        <v>7.2</v>
      </c>
      <c r="AI472" s="392"/>
      <c r="AJ472" s="408"/>
      <c r="AK472" s="408"/>
      <c r="AL472" s="408"/>
      <c r="AM472" s="392"/>
      <c r="AO472" s="401"/>
      <c r="AP472" s="171"/>
      <c r="AS472" s="508"/>
      <c r="AT472" s="511"/>
      <c r="AU472" s="268"/>
      <c r="AV472" s="403"/>
      <c r="AW472" s="423"/>
      <c r="AX472" s="268"/>
      <c r="AY472" s="268"/>
      <c r="AZ472" s="468">
        <v>488</v>
      </c>
      <c r="BL472" s="401"/>
      <c r="BN472" s="70"/>
      <c r="CF472" s="401"/>
      <c r="CL472" s="70"/>
      <c r="CN472" s="180">
        <v>36</v>
      </c>
      <c r="CO472" s="401"/>
      <c r="CQ472" s="70"/>
      <c r="DA472" s="70"/>
      <c r="DB472" s="182"/>
      <c r="DC472" s="182" t="s">
        <v>1907</v>
      </c>
      <c r="DD472" s="182"/>
      <c r="DE472" s="182">
        <v>-12.2</v>
      </c>
      <c r="DF472" s="141" t="s">
        <v>1908</v>
      </c>
      <c r="DG472" s="182"/>
      <c r="DH472" s="182"/>
      <c r="DI472" s="180"/>
      <c r="DJ472" s="180"/>
      <c r="DK472" s="180"/>
      <c r="DL472" s="180"/>
      <c r="DM472" s="180"/>
      <c r="DN472" s="180"/>
      <c r="DO472" s="180"/>
      <c r="DP472" s="180"/>
      <c r="DQ472" s="180"/>
      <c r="DR472" s="180"/>
      <c r="DS472" s="181"/>
      <c r="DT472" s="402">
        <f t="shared" si="665"/>
        <v>1</v>
      </c>
      <c r="DU472" s="100">
        <f t="shared" si="666"/>
        <v>0</v>
      </c>
      <c r="DV472" s="100">
        <f t="shared" si="667"/>
        <v>0</v>
      </c>
      <c r="DW472" s="100">
        <f t="shared" si="668"/>
        <v>1</v>
      </c>
      <c r="DX472" s="100">
        <f t="shared" si="669"/>
        <v>0</v>
      </c>
      <c r="DY472" s="229">
        <f t="shared" si="670"/>
        <v>0</v>
      </c>
      <c r="DZ472" s="100">
        <f t="shared" si="671"/>
        <v>1</v>
      </c>
      <c r="EA472" s="400">
        <f t="shared" si="672"/>
        <v>0</v>
      </c>
      <c r="EB472" s="402">
        <f t="shared" si="673"/>
        <v>0</v>
      </c>
      <c r="EC472" s="19">
        <f t="shared" si="674"/>
        <v>0</v>
      </c>
      <c r="ED472" s="19">
        <f t="shared" si="675"/>
        <v>0</v>
      </c>
      <c r="EE472" s="19">
        <f t="shared" si="676"/>
        <v>0</v>
      </c>
      <c r="EF472" s="402">
        <f t="shared" si="677"/>
        <v>1</v>
      </c>
      <c r="EG472" s="400">
        <f t="shared" si="678"/>
        <v>1</v>
      </c>
      <c r="EH472" s="400">
        <f t="shared" si="679"/>
        <v>0</v>
      </c>
      <c r="EI472" s="402">
        <f t="shared" si="680"/>
        <v>0</v>
      </c>
      <c r="EJ472" s="229">
        <f t="shared" si="681"/>
        <v>1</v>
      </c>
      <c r="EK472" s="398" t="str">
        <f t="shared" si="682"/>
        <v/>
      </c>
      <c r="EL472" s="398" t="str">
        <f t="shared" si="683"/>
        <v/>
      </c>
      <c r="EM472" s="398" t="str">
        <f t="shared" si="684"/>
        <v/>
      </c>
      <c r="EN472" s="398" t="str">
        <f t="shared" si="685"/>
        <v/>
      </c>
      <c r="EO472" s="398" t="str">
        <f t="shared" si="686"/>
        <v/>
      </c>
      <c r="EP472" s="398" t="str">
        <f t="shared" si="687"/>
        <v/>
      </c>
      <c r="EQ472" s="398">
        <f t="shared" si="688"/>
        <v>488</v>
      </c>
      <c r="ER472" s="398" t="str">
        <f t="shared" si="689"/>
        <v/>
      </c>
      <c r="ES472" s="398" t="str">
        <f t="shared" si="690"/>
        <v/>
      </c>
      <c r="ET472" s="398" t="str">
        <f t="shared" si="691"/>
        <v/>
      </c>
      <c r="EU472" s="172" t="str">
        <f t="shared" si="692"/>
        <v/>
      </c>
      <c r="EV472" s="57" t="str">
        <f t="shared" si="693"/>
        <v/>
      </c>
      <c r="EW472" s="57" t="str">
        <f t="shared" si="694"/>
        <v/>
      </c>
      <c r="EX472" s="57" t="str">
        <f t="shared" si="695"/>
        <v/>
      </c>
      <c r="EY472" s="57" t="str">
        <f t="shared" si="696"/>
        <v/>
      </c>
      <c r="EZ472" s="57" t="str">
        <f t="shared" si="697"/>
        <v/>
      </c>
      <c r="FA472" s="57" t="str">
        <f t="shared" si="698"/>
        <v/>
      </c>
      <c r="FB472" s="57">
        <f t="shared" si="699"/>
        <v>7.9977580055427087</v>
      </c>
      <c r="FC472" s="57" t="str">
        <f t="shared" si="700"/>
        <v/>
      </c>
      <c r="FD472" s="57" t="str">
        <f t="shared" si="701"/>
        <v/>
      </c>
      <c r="FE472" s="57" t="str">
        <f t="shared" si="702"/>
        <v/>
      </c>
      <c r="FF472" s="56" t="str">
        <f t="shared" si="703"/>
        <v/>
      </c>
      <c r="FG472" s="59" t="str">
        <f t="shared" si="704"/>
        <v/>
      </c>
      <c r="FH472" s="59" t="str">
        <f t="shared" si="705"/>
        <v/>
      </c>
      <c r="FI472" s="59" t="str">
        <f t="shared" si="706"/>
        <v/>
      </c>
      <c r="FJ472" s="59" t="str">
        <f t="shared" si="707"/>
        <v/>
      </c>
      <c r="FK472" s="59" t="str">
        <f t="shared" si="708"/>
        <v/>
      </c>
      <c r="FL472" s="59" t="str">
        <f t="shared" si="709"/>
        <v/>
      </c>
      <c r="FM472" s="59">
        <f t="shared" si="710"/>
        <v>100</v>
      </c>
      <c r="FN472" s="59" t="str">
        <f t="shared" si="711"/>
        <v/>
      </c>
      <c r="FO472" s="59" t="str">
        <f t="shared" si="712"/>
        <v/>
      </c>
      <c r="FP472" s="59" t="str">
        <f t="shared" si="713"/>
        <v/>
      </c>
      <c r="FQ472" s="66" t="str">
        <f t="shared" si="714"/>
        <v/>
      </c>
      <c r="FR472" s="331">
        <f t="shared" si="741"/>
        <v>-100</v>
      </c>
      <c r="FS472" s="331">
        <f t="shared" si="715"/>
        <v>0</v>
      </c>
      <c r="FT472" s="400">
        <f t="shared" si="716"/>
        <v>1</v>
      </c>
      <c r="FU472" s="400">
        <f t="shared" si="717"/>
        <v>0</v>
      </c>
      <c r="FV472" s="400">
        <f t="shared" si="718"/>
        <v>0</v>
      </c>
      <c r="FW472" s="402">
        <f t="shared" si="719"/>
        <v>0</v>
      </c>
      <c r="FX472" s="222">
        <f t="shared" si="720"/>
        <v>0</v>
      </c>
      <c r="FY472" s="222">
        <f t="shared" si="721"/>
        <v>0</v>
      </c>
      <c r="FZ472" s="222">
        <f t="shared" si="722"/>
        <v>0</v>
      </c>
      <c r="GA472" s="221">
        <f t="shared" si="723"/>
        <v>0</v>
      </c>
      <c r="GB472" s="222">
        <f t="shared" si="724"/>
        <v>100</v>
      </c>
      <c r="GC472" s="222">
        <f t="shared" si="725"/>
        <v>0</v>
      </c>
      <c r="GD472" s="222">
        <f t="shared" si="726"/>
        <v>0</v>
      </c>
      <c r="GE472" s="222">
        <f t="shared" si="727"/>
        <v>0</v>
      </c>
      <c r="GF472" s="222">
        <f t="shared" si="728"/>
        <v>0</v>
      </c>
      <c r="GG472" s="398">
        <f t="shared" si="729"/>
        <v>0</v>
      </c>
      <c r="GH472" s="399">
        <f t="shared" si="730"/>
        <v>0</v>
      </c>
      <c r="GI472" s="398" t="str">
        <f t="shared" si="731"/>
        <v>Na</v>
      </c>
      <c r="GJ472" s="398" t="str">
        <f t="shared" si="732"/>
        <v>HCO3</v>
      </c>
    </row>
    <row r="473" spans="1:192" s="69" customFormat="1">
      <c r="A473" s="402">
        <f t="shared" si="733"/>
        <v>468</v>
      </c>
      <c r="B473" s="65" t="s">
        <v>1053</v>
      </c>
      <c r="C473" s="91" t="s">
        <v>1054</v>
      </c>
      <c r="D473" s="91" t="s">
        <v>1055</v>
      </c>
      <c r="E473" s="91"/>
      <c r="F473" s="408">
        <v>3530160</v>
      </c>
      <c r="G473" s="408">
        <v>5696360</v>
      </c>
      <c r="H473" s="410">
        <f t="shared" si="660"/>
        <v>530073.50599999994</v>
      </c>
      <c r="I473" s="410">
        <f t="shared" si="661"/>
        <v>5694521.2460000003</v>
      </c>
      <c r="J473" s="408">
        <v>252</v>
      </c>
      <c r="K473" s="392" t="s">
        <v>1355</v>
      </c>
      <c r="L473" s="171">
        <v>243</v>
      </c>
      <c r="M473" s="171">
        <v>178.84</v>
      </c>
      <c r="N473" s="408">
        <v>243</v>
      </c>
      <c r="O473" s="171"/>
      <c r="P473" s="171"/>
      <c r="Q473" s="166" t="s">
        <v>1361</v>
      </c>
      <c r="R473" s="166" t="s">
        <v>2886</v>
      </c>
      <c r="S473" s="166" t="s">
        <v>1346</v>
      </c>
      <c r="T473" s="499" t="str">
        <f t="shared" si="662"/>
        <v>-</v>
      </c>
      <c r="U473" s="499" t="str">
        <f t="shared" si="663"/>
        <v>-</v>
      </c>
      <c r="V473" s="499" t="str">
        <f t="shared" si="664"/>
        <v>-</v>
      </c>
      <c r="W473" s="499" t="str">
        <f t="shared" si="740"/>
        <v>-</v>
      </c>
      <c r="X473" s="529" t="str">
        <f t="shared" si="735"/>
        <v>Na</v>
      </c>
      <c r="Y473" s="530" t="str">
        <f t="shared" si="734"/>
        <v>HCO3</v>
      </c>
      <c r="Z473" s="404"/>
      <c r="AA473" s="177" t="s">
        <v>1806</v>
      </c>
      <c r="AB473" s="176">
        <v>2</v>
      </c>
      <c r="AC473" s="170" t="s">
        <v>1050</v>
      </c>
      <c r="AD473" s="170" t="s">
        <v>1906</v>
      </c>
      <c r="AE473" s="61" t="s">
        <v>1454</v>
      </c>
      <c r="AF473" s="392">
        <v>14.8</v>
      </c>
      <c r="AG473" s="408"/>
      <c r="AH473" s="408">
        <v>7.1</v>
      </c>
      <c r="AI473" s="392"/>
      <c r="AJ473" s="408"/>
      <c r="AK473" s="408"/>
      <c r="AL473" s="408"/>
      <c r="AM473" s="392"/>
      <c r="AO473" s="401"/>
      <c r="AP473" s="171"/>
      <c r="AS473" s="508"/>
      <c r="AT473" s="511"/>
      <c r="AU473" s="268"/>
      <c r="AV473" s="403"/>
      <c r="AW473" s="423"/>
      <c r="AX473" s="268"/>
      <c r="AY473" s="268"/>
      <c r="AZ473" s="468">
        <v>439</v>
      </c>
      <c r="BL473" s="401"/>
      <c r="BN473" s="70"/>
      <c r="CF473" s="401"/>
      <c r="CL473" s="70"/>
      <c r="CN473" s="180">
        <v>99</v>
      </c>
      <c r="CO473" s="401"/>
      <c r="CQ473" s="70"/>
      <c r="DA473" s="70"/>
      <c r="DB473" s="182"/>
      <c r="DC473" s="182" t="s">
        <v>1909</v>
      </c>
      <c r="DD473" s="182"/>
      <c r="DE473" s="182">
        <v>-12.1</v>
      </c>
      <c r="DF473" s="141" t="s">
        <v>1910</v>
      </c>
      <c r="DG473" s="182">
        <v>-8.36</v>
      </c>
      <c r="DH473" s="182"/>
      <c r="DI473" s="180"/>
      <c r="DJ473" s="180"/>
      <c r="DK473" s="180"/>
      <c r="DL473" s="180"/>
      <c r="DM473" s="180"/>
      <c r="DN473" s="180"/>
      <c r="DO473" s="180"/>
      <c r="DP473" s="180"/>
      <c r="DQ473" s="180"/>
      <c r="DR473" s="180"/>
      <c r="DS473" s="181"/>
      <c r="DT473" s="402">
        <f t="shared" si="665"/>
        <v>0</v>
      </c>
      <c r="DU473" s="100">
        <f t="shared" si="666"/>
        <v>0</v>
      </c>
      <c r="DV473" s="100">
        <f t="shared" si="667"/>
        <v>0</v>
      </c>
      <c r="DW473" s="100">
        <f t="shared" si="668"/>
        <v>1</v>
      </c>
      <c r="DX473" s="100">
        <f t="shared" si="669"/>
        <v>0</v>
      </c>
      <c r="DY473" s="229">
        <f t="shared" si="670"/>
        <v>0</v>
      </c>
      <c r="DZ473" s="100">
        <f t="shared" si="671"/>
        <v>1</v>
      </c>
      <c r="EA473" s="400">
        <f t="shared" si="672"/>
        <v>0</v>
      </c>
      <c r="EB473" s="402">
        <f t="shared" si="673"/>
        <v>0</v>
      </c>
      <c r="EC473" s="19">
        <f t="shared" si="674"/>
        <v>0</v>
      </c>
      <c r="ED473" s="19">
        <f t="shared" si="675"/>
        <v>0</v>
      </c>
      <c r="EE473" s="19">
        <f t="shared" si="676"/>
        <v>0</v>
      </c>
      <c r="EF473" s="402">
        <f t="shared" si="677"/>
        <v>1</v>
      </c>
      <c r="EG473" s="400">
        <f t="shared" si="678"/>
        <v>1</v>
      </c>
      <c r="EH473" s="400">
        <f t="shared" si="679"/>
        <v>0</v>
      </c>
      <c r="EI473" s="402">
        <f t="shared" si="680"/>
        <v>0</v>
      </c>
      <c r="EJ473" s="229">
        <f t="shared" si="681"/>
        <v>1</v>
      </c>
      <c r="EK473" s="398" t="str">
        <f t="shared" si="682"/>
        <v/>
      </c>
      <c r="EL473" s="398" t="str">
        <f t="shared" si="683"/>
        <v/>
      </c>
      <c r="EM473" s="398" t="str">
        <f t="shared" si="684"/>
        <v/>
      </c>
      <c r="EN473" s="398" t="str">
        <f t="shared" si="685"/>
        <v/>
      </c>
      <c r="EO473" s="398" t="str">
        <f t="shared" si="686"/>
        <v/>
      </c>
      <c r="EP473" s="398" t="str">
        <f t="shared" si="687"/>
        <v/>
      </c>
      <c r="EQ473" s="398">
        <f t="shared" si="688"/>
        <v>439</v>
      </c>
      <c r="ER473" s="398" t="str">
        <f t="shared" si="689"/>
        <v/>
      </c>
      <c r="ES473" s="398" t="str">
        <f t="shared" si="690"/>
        <v/>
      </c>
      <c r="ET473" s="398" t="str">
        <f t="shared" si="691"/>
        <v/>
      </c>
      <c r="EU473" s="172" t="str">
        <f t="shared" si="692"/>
        <v/>
      </c>
      <c r="EV473" s="57" t="str">
        <f t="shared" si="693"/>
        <v/>
      </c>
      <c r="EW473" s="57" t="str">
        <f t="shared" si="694"/>
        <v/>
      </c>
      <c r="EX473" s="57" t="str">
        <f t="shared" si="695"/>
        <v/>
      </c>
      <c r="EY473" s="57" t="str">
        <f t="shared" si="696"/>
        <v/>
      </c>
      <c r="EZ473" s="57" t="str">
        <f t="shared" si="697"/>
        <v/>
      </c>
      <c r="FA473" s="57" t="str">
        <f t="shared" si="698"/>
        <v/>
      </c>
      <c r="FB473" s="57">
        <f t="shared" si="699"/>
        <v>7.1947044353140353</v>
      </c>
      <c r="FC473" s="57" t="str">
        <f t="shared" si="700"/>
        <v/>
      </c>
      <c r="FD473" s="57" t="str">
        <f t="shared" si="701"/>
        <v/>
      </c>
      <c r="FE473" s="57" t="str">
        <f t="shared" si="702"/>
        <v/>
      </c>
      <c r="FF473" s="56" t="str">
        <f t="shared" si="703"/>
        <v/>
      </c>
      <c r="FG473" s="59" t="str">
        <f t="shared" si="704"/>
        <v/>
      </c>
      <c r="FH473" s="59" t="str">
        <f t="shared" si="705"/>
        <v/>
      </c>
      <c r="FI473" s="59" t="str">
        <f t="shared" si="706"/>
        <v/>
      </c>
      <c r="FJ473" s="59" t="str">
        <f t="shared" si="707"/>
        <v/>
      </c>
      <c r="FK473" s="59" t="str">
        <f t="shared" si="708"/>
        <v/>
      </c>
      <c r="FL473" s="59" t="str">
        <f t="shared" si="709"/>
        <v/>
      </c>
      <c r="FM473" s="59">
        <f t="shared" si="710"/>
        <v>100</v>
      </c>
      <c r="FN473" s="59" t="str">
        <f t="shared" si="711"/>
        <v/>
      </c>
      <c r="FO473" s="59" t="str">
        <f t="shared" si="712"/>
        <v/>
      </c>
      <c r="FP473" s="59" t="str">
        <f t="shared" si="713"/>
        <v/>
      </c>
      <c r="FQ473" s="66" t="str">
        <f t="shared" si="714"/>
        <v/>
      </c>
      <c r="FR473" s="331">
        <f t="shared" si="741"/>
        <v>-100</v>
      </c>
      <c r="FS473" s="331">
        <f t="shared" si="715"/>
        <v>0</v>
      </c>
      <c r="FT473" s="400">
        <f t="shared" si="716"/>
        <v>1</v>
      </c>
      <c r="FU473" s="400">
        <f t="shared" si="717"/>
        <v>0</v>
      </c>
      <c r="FV473" s="400">
        <f t="shared" si="718"/>
        <v>0</v>
      </c>
      <c r="FW473" s="402">
        <f t="shared" si="719"/>
        <v>0</v>
      </c>
      <c r="FX473" s="222">
        <f t="shared" si="720"/>
        <v>0</v>
      </c>
      <c r="FY473" s="222">
        <f t="shared" si="721"/>
        <v>0</v>
      </c>
      <c r="FZ473" s="222">
        <f t="shared" si="722"/>
        <v>0</v>
      </c>
      <c r="GA473" s="221">
        <f t="shared" si="723"/>
        <v>0</v>
      </c>
      <c r="GB473" s="222">
        <f t="shared" si="724"/>
        <v>100</v>
      </c>
      <c r="GC473" s="222">
        <f t="shared" si="725"/>
        <v>0</v>
      </c>
      <c r="GD473" s="222">
        <f t="shared" si="726"/>
        <v>0</v>
      </c>
      <c r="GE473" s="222">
        <f t="shared" si="727"/>
        <v>0</v>
      </c>
      <c r="GF473" s="222">
        <f t="shared" si="728"/>
        <v>0</v>
      </c>
      <c r="GG473" s="398">
        <f t="shared" si="729"/>
        <v>0</v>
      </c>
      <c r="GH473" s="399">
        <f t="shared" si="730"/>
        <v>0</v>
      </c>
      <c r="GI473" s="398" t="str">
        <f t="shared" si="731"/>
        <v>Na</v>
      </c>
      <c r="GJ473" s="398" t="str">
        <f t="shared" si="732"/>
        <v>HCO3</v>
      </c>
    </row>
    <row r="474" spans="1:192">
      <c r="A474" s="402">
        <f t="shared" si="733"/>
        <v>469</v>
      </c>
      <c r="B474" s="65" t="s">
        <v>1053</v>
      </c>
      <c r="C474" s="91" t="s">
        <v>1054</v>
      </c>
      <c r="D474" s="91" t="s">
        <v>1055</v>
      </c>
      <c r="E474" s="91"/>
      <c r="F474" s="408">
        <v>3530160</v>
      </c>
      <c r="G474" s="408">
        <v>5696360</v>
      </c>
      <c r="H474" s="410">
        <f t="shared" si="660"/>
        <v>530073.50599999994</v>
      </c>
      <c r="I474" s="410">
        <f t="shared" si="661"/>
        <v>5694521.2460000003</v>
      </c>
      <c r="J474" s="408">
        <v>252</v>
      </c>
      <c r="K474" s="392" t="s">
        <v>1355</v>
      </c>
      <c r="L474" s="171">
        <v>243</v>
      </c>
      <c r="M474" s="171">
        <v>178.84</v>
      </c>
      <c r="N474" s="408">
        <v>243</v>
      </c>
      <c r="O474" s="171"/>
      <c r="P474" s="171"/>
      <c r="Q474" s="166" t="s">
        <v>1361</v>
      </c>
      <c r="R474" s="166" t="s">
        <v>2886</v>
      </c>
      <c r="S474" s="166" t="s">
        <v>1346</v>
      </c>
      <c r="T474" s="499" t="str">
        <f t="shared" si="662"/>
        <v>-</v>
      </c>
      <c r="U474" s="499" t="str">
        <f t="shared" si="663"/>
        <v>-</v>
      </c>
      <c r="V474" s="499" t="str">
        <f t="shared" si="664"/>
        <v>-</v>
      </c>
      <c r="W474" s="499" t="str">
        <f t="shared" si="740"/>
        <v>-</v>
      </c>
      <c r="X474" s="529" t="str">
        <f t="shared" si="735"/>
        <v>Ca-Mg</v>
      </c>
      <c r="Y474" s="530" t="str">
        <f t="shared" si="734"/>
        <v>HCO3-SO4</v>
      </c>
      <c r="Z474" s="404"/>
      <c r="AA474" s="251">
        <v>33560</v>
      </c>
      <c r="AB474" s="176">
        <v>3</v>
      </c>
      <c r="AC474" s="170" t="s">
        <v>1050</v>
      </c>
      <c r="AD474" s="170" t="s">
        <v>1911</v>
      </c>
      <c r="AE474" s="61" t="s">
        <v>1912</v>
      </c>
      <c r="AF474" s="392">
        <v>11.9</v>
      </c>
      <c r="AG474" s="408">
        <v>665</v>
      </c>
      <c r="AH474" s="408">
        <v>7.04</v>
      </c>
      <c r="AI474" s="392"/>
      <c r="AJ474" s="408"/>
      <c r="AK474" s="408"/>
      <c r="AL474" s="408">
        <v>6.4</v>
      </c>
      <c r="AM474" s="392"/>
      <c r="AN474" s="69">
        <v>26.7</v>
      </c>
      <c r="AO474" s="401">
        <v>20.7</v>
      </c>
      <c r="AP474" s="171"/>
      <c r="AQ474" s="69"/>
      <c r="AR474" s="69"/>
      <c r="AS474" s="507">
        <f>SUM(AU474:BN474)+SUM(BO474:CL474)/1000</f>
        <v>779.26100000000008</v>
      </c>
      <c r="AT474" s="509">
        <f>FR474</f>
        <v>2.0507299157465804</v>
      </c>
      <c r="AU474" s="74">
        <v>24.1</v>
      </c>
      <c r="AV474" s="69">
        <v>45.3</v>
      </c>
      <c r="AW474" s="161">
        <v>116.6</v>
      </c>
      <c r="AX474" s="74">
        <v>12.4</v>
      </c>
      <c r="AY474" s="74">
        <v>133.6</v>
      </c>
      <c r="AZ474" s="447">
        <v>439</v>
      </c>
      <c r="BA474" s="69"/>
      <c r="BB474" s="161">
        <v>4.5999999999999996</v>
      </c>
      <c r="BC474" s="69"/>
      <c r="BD474" s="69">
        <v>0</v>
      </c>
      <c r="BE474" s="401">
        <v>1.34</v>
      </c>
      <c r="BF474" s="401">
        <v>0.21299999999999999</v>
      </c>
      <c r="BG474" s="401">
        <v>0.1</v>
      </c>
      <c r="BH474" s="69"/>
      <c r="BI474" s="69"/>
      <c r="BJ474" s="69">
        <v>2</v>
      </c>
      <c r="BK474" s="69">
        <v>0</v>
      </c>
      <c r="BL474" s="401"/>
      <c r="BM474" s="69"/>
      <c r="BN474" s="70">
        <v>0</v>
      </c>
      <c r="BO474" s="69">
        <v>0</v>
      </c>
      <c r="BP474" s="401">
        <v>0</v>
      </c>
      <c r="BQ474" s="69">
        <v>8</v>
      </c>
      <c r="BR474" s="69"/>
      <c r="BS474" s="69"/>
      <c r="BT474" s="69">
        <v>0</v>
      </c>
      <c r="BU474" s="69"/>
      <c r="BV474" s="69">
        <v>0</v>
      </c>
      <c r="BW474" s="69"/>
      <c r="BX474" s="69">
        <v>0</v>
      </c>
      <c r="BY474" s="69">
        <v>0</v>
      </c>
      <c r="BZ474" s="69"/>
      <c r="CA474" s="69">
        <v>0</v>
      </c>
      <c r="CB474" s="69">
        <v>0</v>
      </c>
      <c r="CC474" s="69"/>
      <c r="CD474" s="69">
        <v>0</v>
      </c>
      <c r="CE474" s="69">
        <v>0</v>
      </c>
      <c r="CF474" s="401"/>
      <c r="CG474" s="69"/>
      <c r="CH474" s="69"/>
      <c r="CI474" s="69"/>
      <c r="CJ474" s="69"/>
      <c r="CK474" s="69"/>
      <c r="CL474" s="70">
        <v>0</v>
      </c>
      <c r="CM474" s="69">
        <v>2.4</v>
      </c>
      <c r="CN474" s="180">
        <v>66</v>
      </c>
      <c r="CO474" s="401"/>
      <c r="CP474" s="69"/>
      <c r="CQ474" s="70"/>
      <c r="CR474" s="69"/>
      <c r="CS474" s="69"/>
      <c r="CT474" s="69"/>
      <c r="CU474" s="69"/>
      <c r="CV474" s="69"/>
      <c r="CW474" s="69"/>
      <c r="CX474" s="69"/>
      <c r="CY474" s="69"/>
      <c r="CZ474" s="69"/>
      <c r="DA474" s="70"/>
      <c r="DB474" s="182"/>
      <c r="DC474" s="182" t="s">
        <v>1822</v>
      </c>
      <c r="DD474" s="182"/>
      <c r="DE474" s="182">
        <v>-11.5</v>
      </c>
      <c r="DF474" s="141" t="s">
        <v>1913</v>
      </c>
      <c r="DG474" s="182">
        <v>-8.56</v>
      </c>
      <c r="DH474" s="182"/>
      <c r="DI474" s="180"/>
      <c r="DJ474" s="180"/>
      <c r="DK474" s="180"/>
      <c r="DL474" s="180"/>
      <c r="DM474" s="180"/>
      <c r="DN474" s="180"/>
      <c r="DO474" s="180"/>
      <c r="DP474" s="180"/>
      <c r="DQ474" s="180"/>
      <c r="DR474" s="180"/>
      <c r="DS474" s="181"/>
      <c r="DT474" s="402">
        <f t="shared" si="665"/>
        <v>0</v>
      </c>
      <c r="DU474" s="100">
        <f t="shared" si="666"/>
        <v>0</v>
      </c>
      <c r="DV474" s="100">
        <f t="shared" si="667"/>
        <v>0</v>
      </c>
      <c r="DW474" s="100">
        <f t="shared" si="668"/>
        <v>1</v>
      </c>
      <c r="DX474" s="100">
        <f t="shared" si="669"/>
        <v>0</v>
      </c>
      <c r="DY474" s="229">
        <f t="shared" si="670"/>
        <v>0</v>
      </c>
      <c r="DZ474" s="100">
        <f t="shared" si="671"/>
        <v>1</v>
      </c>
      <c r="EA474" s="400">
        <f t="shared" si="672"/>
        <v>0</v>
      </c>
      <c r="EB474" s="402">
        <f t="shared" si="673"/>
        <v>0</v>
      </c>
      <c r="EC474" s="19">
        <f t="shared" si="674"/>
        <v>1</v>
      </c>
      <c r="ED474" s="19">
        <f t="shared" si="675"/>
        <v>0</v>
      </c>
      <c r="EE474" s="19">
        <f t="shared" si="676"/>
        <v>0</v>
      </c>
      <c r="EF474" s="402">
        <f t="shared" si="677"/>
        <v>0</v>
      </c>
      <c r="EG474" s="400">
        <f t="shared" si="678"/>
        <v>1</v>
      </c>
      <c r="EH474" s="400">
        <f t="shared" si="679"/>
        <v>0</v>
      </c>
      <c r="EI474" s="402">
        <f t="shared" si="680"/>
        <v>0</v>
      </c>
      <c r="EJ474" s="229">
        <f t="shared" si="681"/>
        <v>1</v>
      </c>
      <c r="EK474" s="398">
        <f t="shared" si="682"/>
        <v>24.1</v>
      </c>
      <c r="EL474" s="398">
        <f t="shared" si="683"/>
        <v>4.5999999999999996</v>
      </c>
      <c r="EM474" s="398">
        <f t="shared" si="684"/>
        <v>45.3</v>
      </c>
      <c r="EN474" s="398">
        <f t="shared" si="685"/>
        <v>116.6</v>
      </c>
      <c r="EO474" s="398">
        <f t="shared" si="686"/>
        <v>0.21299999999999999</v>
      </c>
      <c r="EP474" s="398">
        <f t="shared" si="687"/>
        <v>1.34</v>
      </c>
      <c r="EQ474" s="398">
        <f t="shared" si="688"/>
        <v>439</v>
      </c>
      <c r="ER474" s="398" t="str">
        <f t="shared" si="689"/>
        <v/>
      </c>
      <c r="ES474" s="398">
        <f t="shared" si="690"/>
        <v>2</v>
      </c>
      <c r="ET474" s="398">
        <f t="shared" si="691"/>
        <v>133.6</v>
      </c>
      <c r="EU474" s="172">
        <f t="shared" si="692"/>
        <v>12.4</v>
      </c>
      <c r="EV474" s="57">
        <f t="shared" si="693"/>
        <v>1.0482909812177574</v>
      </c>
      <c r="EW474" s="57">
        <f t="shared" si="694"/>
        <v>0.1176470588235294</v>
      </c>
      <c r="EX474" s="57">
        <f t="shared" si="695"/>
        <v>3.7276280600699447</v>
      </c>
      <c r="EY474" s="57">
        <f t="shared" si="696"/>
        <v>5.81865362543041</v>
      </c>
      <c r="EZ474" s="57">
        <f t="shared" si="697"/>
        <v>7.7673443340322721E-3</v>
      </c>
      <c r="FA474" s="57">
        <f t="shared" si="698"/>
        <v>7.1984958366908408E-2</v>
      </c>
      <c r="FB474" s="57">
        <f t="shared" si="699"/>
        <v>7.1947044353140353</v>
      </c>
      <c r="FC474" s="57" t="str">
        <f t="shared" si="700"/>
        <v/>
      </c>
      <c r="FD474" s="57">
        <f t="shared" si="701"/>
        <v>3.2255515289920635E-2</v>
      </c>
      <c r="FE474" s="57">
        <f t="shared" si="702"/>
        <v>2.7815195507929205</v>
      </c>
      <c r="FF474" s="56">
        <f t="shared" si="703"/>
        <v>0.34975883564155358</v>
      </c>
      <c r="FG474" s="59">
        <f t="shared" si="704"/>
        <v>9.7136184051847145</v>
      </c>
      <c r="FH474" s="59">
        <f t="shared" si="705"/>
        <v>1.0901349495314401</v>
      </c>
      <c r="FI474" s="59">
        <f t="shared" si="706"/>
        <v>34.540749830658804</v>
      </c>
      <c r="FJ474" s="59">
        <f t="shared" si="707"/>
        <v>53.916500248545852</v>
      </c>
      <c r="FK474" s="59">
        <f t="shared" si="708"/>
        <v>7.1973354950375504E-2</v>
      </c>
      <c r="FL474" s="59">
        <f t="shared" si="709"/>
        <v>0.66702321112882645</v>
      </c>
      <c r="FM474" s="59">
        <f t="shared" si="710"/>
        <v>69.458765102822554</v>
      </c>
      <c r="FN474" s="59" t="str">
        <f t="shared" si="711"/>
        <v/>
      </c>
      <c r="FO474" s="59">
        <f t="shared" si="712"/>
        <v>0.31139962453444525</v>
      </c>
      <c r="FP474" s="59">
        <f t="shared" si="713"/>
        <v>26.853210558468355</v>
      </c>
      <c r="FQ474" s="66">
        <f t="shared" si="714"/>
        <v>3.3766247141746564</v>
      </c>
      <c r="FR474" s="331">
        <f t="shared" si="741"/>
        <v>2.0507299157465804</v>
      </c>
      <c r="FS474" s="331">
        <f t="shared" si="715"/>
        <v>2.0507299157465804</v>
      </c>
      <c r="FT474" s="400">
        <f t="shared" si="716"/>
        <v>0</v>
      </c>
      <c r="FU474" s="400">
        <f t="shared" si="717"/>
        <v>1</v>
      </c>
      <c r="FV474" s="400">
        <f t="shared" si="718"/>
        <v>0</v>
      </c>
      <c r="FW474" s="402">
        <f t="shared" si="719"/>
        <v>0</v>
      </c>
      <c r="FX474" s="222">
        <f t="shared" si="720"/>
        <v>0</v>
      </c>
      <c r="FY474" s="222">
        <f t="shared" si="721"/>
        <v>53.916500248545852</v>
      </c>
      <c r="FZ474" s="222">
        <f t="shared" si="722"/>
        <v>34.540749830658804</v>
      </c>
      <c r="GA474" s="221">
        <f t="shared" si="723"/>
        <v>0</v>
      </c>
      <c r="GB474" s="222">
        <f t="shared" si="724"/>
        <v>69.458765102822554</v>
      </c>
      <c r="GC474" s="222">
        <f t="shared" si="725"/>
        <v>26.853210558468355</v>
      </c>
      <c r="GD474" s="222">
        <f t="shared" si="726"/>
        <v>0</v>
      </c>
      <c r="GE474" s="222">
        <f t="shared" si="727"/>
        <v>0</v>
      </c>
      <c r="GF474" s="222">
        <f t="shared" si="728"/>
        <v>0</v>
      </c>
      <c r="GG474" s="398">
        <f t="shared" si="729"/>
        <v>0</v>
      </c>
      <c r="GH474" s="399">
        <f t="shared" si="730"/>
        <v>0</v>
      </c>
      <c r="GI474" s="398" t="str">
        <f t="shared" si="731"/>
        <v>Ca-Mg</v>
      </c>
      <c r="GJ474" s="398" t="str">
        <f t="shared" si="732"/>
        <v>HCO3-SO4</v>
      </c>
    </row>
    <row r="475" spans="1:192" s="69" customFormat="1" ht="14.25">
      <c r="A475" s="402">
        <f t="shared" si="733"/>
        <v>470</v>
      </c>
      <c r="B475" s="64" t="s">
        <v>302</v>
      </c>
      <c r="C475" s="398" t="s">
        <v>104</v>
      </c>
      <c r="D475" s="398"/>
      <c r="E475" s="398"/>
      <c r="F475" s="549">
        <v>3522750</v>
      </c>
      <c r="G475" s="549">
        <v>5695180</v>
      </c>
      <c r="H475" s="410">
        <f t="shared" si="660"/>
        <v>522666.47000000003</v>
      </c>
      <c r="I475" s="410">
        <f t="shared" si="661"/>
        <v>5693341.7180000003</v>
      </c>
      <c r="J475" s="392">
        <v>306</v>
      </c>
      <c r="K475" s="400" t="s">
        <v>1356</v>
      </c>
      <c r="L475" s="19">
        <v>307.75</v>
      </c>
      <c r="M475" s="19"/>
      <c r="N475" s="408"/>
      <c r="O475" s="19"/>
      <c r="P475" s="19"/>
      <c r="Q475" s="64" t="s">
        <v>1361</v>
      </c>
      <c r="R475" s="64" t="s">
        <v>2890</v>
      </c>
      <c r="S475" s="399" t="s">
        <v>1346</v>
      </c>
      <c r="T475" s="499" t="str">
        <f t="shared" si="662"/>
        <v>-</v>
      </c>
      <c r="U475" s="499" t="str">
        <f t="shared" si="663"/>
        <v>M</v>
      </c>
      <c r="V475" s="499" t="str">
        <f t="shared" si="664"/>
        <v>-</v>
      </c>
      <c r="W475" s="499" t="str">
        <f t="shared" si="740"/>
        <v>A</v>
      </c>
      <c r="X475" s="529" t="str">
        <f t="shared" si="735"/>
        <v>Ca-Mg</v>
      </c>
      <c r="Y475" s="530" t="str">
        <f t="shared" si="734"/>
        <v>HCO3</v>
      </c>
      <c r="Z475" s="172" t="s">
        <v>1613</v>
      </c>
      <c r="AA475" s="51">
        <v>23614</v>
      </c>
      <c r="AB475" s="100">
        <v>1</v>
      </c>
      <c r="AC475" s="67" t="s">
        <v>698</v>
      </c>
      <c r="AD475" s="2" t="s">
        <v>1914</v>
      </c>
      <c r="AE475" s="404"/>
      <c r="AF475" s="391">
        <v>17.5</v>
      </c>
      <c r="AG475" s="400"/>
      <c r="AH475" s="400"/>
      <c r="AI475" s="552"/>
      <c r="AJ475" s="400"/>
      <c r="AK475" s="400"/>
      <c r="AL475" s="400"/>
      <c r="AM475" s="391"/>
      <c r="AN475" s="398">
        <v>100.9</v>
      </c>
      <c r="AO475" s="399">
        <v>75.400000000000006</v>
      </c>
      <c r="AP475" s="171"/>
      <c r="AQ475" s="398">
        <v>1973</v>
      </c>
      <c r="AR475" s="69">
        <v>4283.8</v>
      </c>
      <c r="AS475" s="507">
        <f>SUM(AU475:BN475)+SUM(BO475:CL475)/1000</f>
        <v>2644.57</v>
      </c>
      <c r="AT475" s="520">
        <f>FR475</f>
        <v>6.0093965374139771</v>
      </c>
      <c r="AU475" s="398">
        <v>47.1</v>
      </c>
      <c r="AV475" s="398">
        <v>194.5</v>
      </c>
      <c r="AW475" s="399">
        <v>400.8</v>
      </c>
      <c r="AX475" s="398">
        <v>40.799999999999997</v>
      </c>
      <c r="AY475" s="398">
        <v>298.2</v>
      </c>
      <c r="AZ475" s="172">
        <v>1640.9</v>
      </c>
      <c r="BA475" s="398"/>
      <c r="BB475" s="398">
        <v>17.5</v>
      </c>
      <c r="BC475" s="398"/>
      <c r="BD475" s="398"/>
      <c r="BE475" s="398">
        <v>2.8</v>
      </c>
      <c r="BF475" s="398">
        <v>0.27</v>
      </c>
      <c r="BG475" s="398"/>
      <c r="BH475" s="398"/>
      <c r="BI475" s="398"/>
      <c r="BJ475" s="398">
        <v>1.7</v>
      </c>
      <c r="BK475" s="398"/>
      <c r="BL475" s="399"/>
      <c r="BM475" s="398"/>
      <c r="BN475" s="172"/>
      <c r="BO475" s="138"/>
      <c r="BP475" s="553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49"/>
      <c r="CG475" s="138"/>
      <c r="CH475" s="138"/>
      <c r="CI475" s="138"/>
      <c r="CJ475" s="138"/>
      <c r="CK475" s="138"/>
      <c r="CL475" s="139"/>
      <c r="CM475" s="138">
        <v>1.07</v>
      </c>
      <c r="CN475" s="138">
        <v>1188</v>
      </c>
      <c r="CO475" s="149"/>
      <c r="CP475" s="398"/>
      <c r="CQ475" s="172"/>
      <c r="CR475" s="398"/>
      <c r="CS475" s="398"/>
      <c r="CT475" s="398"/>
      <c r="CU475" s="398"/>
      <c r="CV475" s="398"/>
      <c r="CW475" s="398"/>
      <c r="CX475" s="398"/>
      <c r="CY475" s="398"/>
      <c r="CZ475" s="398"/>
      <c r="DA475" s="172"/>
      <c r="DB475" s="241"/>
      <c r="DC475" s="241"/>
      <c r="DD475" s="241"/>
      <c r="DE475" s="241"/>
      <c r="DF475" s="182"/>
      <c r="DG475" s="241"/>
      <c r="DH475" s="241"/>
      <c r="DI475" s="244"/>
      <c r="DJ475" s="244"/>
      <c r="DK475" s="244"/>
      <c r="DL475" s="244"/>
      <c r="DM475" s="244"/>
      <c r="DN475" s="244"/>
      <c r="DO475" s="244"/>
      <c r="DP475" s="244"/>
      <c r="DQ475" s="244"/>
      <c r="DR475" s="244"/>
      <c r="DS475" s="472"/>
      <c r="DT475" s="402">
        <f t="shared" si="665"/>
        <v>1</v>
      </c>
      <c r="DU475" s="100">
        <f t="shared" si="666"/>
        <v>0</v>
      </c>
      <c r="DV475" s="100">
        <f t="shared" si="667"/>
        <v>0</v>
      </c>
      <c r="DW475" s="100">
        <f t="shared" si="668"/>
        <v>1</v>
      </c>
      <c r="DX475" s="100">
        <f t="shared" si="669"/>
        <v>0</v>
      </c>
      <c r="DY475" s="229">
        <f t="shared" si="670"/>
        <v>0</v>
      </c>
      <c r="DZ475" s="100">
        <f t="shared" si="671"/>
        <v>1</v>
      </c>
      <c r="EA475" s="400">
        <f t="shared" si="672"/>
        <v>0</v>
      </c>
      <c r="EB475" s="402">
        <f t="shared" si="673"/>
        <v>0</v>
      </c>
      <c r="EC475" s="19">
        <f t="shared" si="674"/>
        <v>0</v>
      </c>
      <c r="ED475" s="19">
        <f t="shared" si="675"/>
        <v>1</v>
      </c>
      <c r="EE475" s="19">
        <f t="shared" si="676"/>
        <v>0</v>
      </c>
      <c r="EF475" s="402">
        <f t="shared" si="677"/>
        <v>0</v>
      </c>
      <c r="EG475" s="400">
        <f t="shared" si="678"/>
        <v>0</v>
      </c>
      <c r="EH475" s="400">
        <f t="shared" si="679"/>
        <v>1</v>
      </c>
      <c r="EI475" s="402">
        <f t="shared" si="680"/>
        <v>0</v>
      </c>
      <c r="EJ475" s="229">
        <f t="shared" si="681"/>
        <v>3</v>
      </c>
      <c r="EK475" s="398">
        <f t="shared" si="682"/>
        <v>47.1</v>
      </c>
      <c r="EL475" s="398">
        <f t="shared" si="683"/>
        <v>17.5</v>
      </c>
      <c r="EM475" s="398">
        <f t="shared" si="684"/>
        <v>194.5</v>
      </c>
      <c r="EN475" s="398">
        <f t="shared" si="685"/>
        <v>400.8</v>
      </c>
      <c r="EO475" s="398">
        <f t="shared" si="686"/>
        <v>0.27</v>
      </c>
      <c r="EP475" s="398">
        <f t="shared" si="687"/>
        <v>2.8</v>
      </c>
      <c r="EQ475" s="398">
        <f t="shared" si="688"/>
        <v>1640.9</v>
      </c>
      <c r="ER475" s="398" t="str">
        <f t="shared" si="689"/>
        <v/>
      </c>
      <c r="ES475" s="398">
        <f t="shared" si="690"/>
        <v>1.7</v>
      </c>
      <c r="ET475" s="398">
        <f t="shared" si="691"/>
        <v>298.2</v>
      </c>
      <c r="EU475" s="172">
        <f t="shared" si="692"/>
        <v>40.799999999999997</v>
      </c>
      <c r="EV475" s="57">
        <f t="shared" si="693"/>
        <v>2.048734656238854</v>
      </c>
      <c r="EW475" s="57">
        <f t="shared" si="694"/>
        <v>0.4475703324808184</v>
      </c>
      <c r="EX475" s="57">
        <f t="shared" si="695"/>
        <v>16.004937255708704</v>
      </c>
      <c r="EY475" s="57">
        <f t="shared" si="696"/>
        <v>20.000998053795097</v>
      </c>
      <c r="EZ475" s="57">
        <f t="shared" si="697"/>
        <v>9.8459294375056981E-3</v>
      </c>
      <c r="FA475" s="57">
        <f t="shared" si="698"/>
        <v>0.15041633091592801</v>
      </c>
      <c r="FB475" s="57">
        <f t="shared" si="699"/>
        <v>26.892461293637361</v>
      </c>
      <c r="FC475" s="57" t="str">
        <f t="shared" si="700"/>
        <v/>
      </c>
      <c r="FD475" s="57">
        <f t="shared" si="701"/>
        <v>2.741718799643254E-2</v>
      </c>
      <c r="FE475" s="57">
        <f t="shared" si="702"/>
        <v>6.2084515722039582</v>
      </c>
      <c r="FF475" s="56">
        <f t="shared" si="703"/>
        <v>1.1508193946915632</v>
      </c>
      <c r="FG475" s="59">
        <f t="shared" si="704"/>
        <v>5.2990223618733703</v>
      </c>
      <c r="FH475" s="59">
        <f t="shared" si="705"/>
        <v>1.1576341490122428</v>
      </c>
      <c r="FI475" s="59">
        <f t="shared" si="706"/>
        <v>41.396537204129231</v>
      </c>
      <c r="FJ475" s="59">
        <f t="shared" si="707"/>
        <v>51.73229028175794</v>
      </c>
      <c r="FK475" s="59">
        <f t="shared" si="708"/>
        <v>2.5466353148217182E-2</v>
      </c>
      <c r="FL475" s="59">
        <f t="shared" si="709"/>
        <v>0.38904965007900039</v>
      </c>
      <c r="FM475" s="59">
        <f t="shared" si="710"/>
        <v>78.45136686958007</v>
      </c>
      <c r="FN475" s="59" t="str">
        <f t="shared" si="711"/>
        <v/>
      </c>
      <c r="FO475" s="59">
        <f t="shared" si="712"/>
        <v>7.9982112851428491E-2</v>
      </c>
      <c r="FP475" s="59">
        <f t="shared" si="713"/>
        <v>18.111451631920001</v>
      </c>
      <c r="FQ475" s="66">
        <f t="shared" si="714"/>
        <v>3.3571993856485176</v>
      </c>
      <c r="FR475" s="331">
        <f t="shared" si="741"/>
        <v>6.0093965374139771</v>
      </c>
      <c r="FS475" s="331">
        <f t="shared" si="715"/>
        <v>6.0093965374139771</v>
      </c>
      <c r="FT475" s="400">
        <f t="shared" si="716"/>
        <v>0</v>
      </c>
      <c r="FU475" s="400">
        <f t="shared" si="717"/>
        <v>0</v>
      </c>
      <c r="FV475" s="400">
        <f t="shared" si="718"/>
        <v>1</v>
      </c>
      <c r="FW475" s="402">
        <f t="shared" si="719"/>
        <v>0</v>
      </c>
      <c r="FX475" s="222">
        <f t="shared" si="720"/>
        <v>0</v>
      </c>
      <c r="FY475" s="222">
        <f t="shared" si="721"/>
        <v>51.73229028175794</v>
      </c>
      <c r="FZ475" s="222">
        <f t="shared" si="722"/>
        <v>41.396537204129231</v>
      </c>
      <c r="GA475" s="221">
        <f t="shared" si="723"/>
        <v>0</v>
      </c>
      <c r="GB475" s="222">
        <f t="shared" si="724"/>
        <v>78.45136686958007</v>
      </c>
      <c r="GC475" s="222">
        <f t="shared" si="725"/>
        <v>0</v>
      </c>
      <c r="GD475" s="222">
        <f t="shared" si="726"/>
        <v>0</v>
      </c>
      <c r="GE475" s="222">
        <f t="shared" si="727"/>
        <v>0</v>
      </c>
      <c r="GF475" s="222">
        <f t="shared" si="728"/>
        <v>0</v>
      </c>
      <c r="GG475" s="398">
        <f t="shared" si="729"/>
        <v>0</v>
      </c>
      <c r="GH475" s="399">
        <f t="shared" si="730"/>
        <v>0</v>
      </c>
      <c r="GI475" s="398" t="str">
        <f t="shared" si="731"/>
        <v>Ca-Mg</v>
      </c>
      <c r="GJ475" s="398" t="str">
        <f t="shared" si="732"/>
        <v>HCO3</v>
      </c>
    </row>
    <row r="476" spans="1:192" s="69" customFormat="1">
      <c r="A476" s="402">
        <f t="shared" si="733"/>
        <v>471</v>
      </c>
      <c r="B476" s="166" t="s">
        <v>303</v>
      </c>
      <c r="C476" s="166" t="s">
        <v>1014</v>
      </c>
      <c r="D476" s="166" t="s">
        <v>1013</v>
      </c>
      <c r="E476" s="166"/>
      <c r="F476" s="408">
        <v>3524000</v>
      </c>
      <c r="G476" s="408">
        <v>5699420</v>
      </c>
      <c r="H476" s="409">
        <f t="shared" si="660"/>
        <v>523915.97000000003</v>
      </c>
      <c r="I476" s="405">
        <f t="shared" si="661"/>
        <v>5697580.0219999999</v>
      </c>
      <c r="J476" s="541">
        <v>238</v>
      </c>
      <c r="K476" s="408" t="s">
        <v>1356</v>
      </c>
      <c r="L476" s="171">
        <v>200</v>
      </c>
      <c r="M476" s="171"/>
      <c r="N476" s="408"/>
      <c r="O476" s="171"/>
      <c r="P476" s="171"/>
      <c r="Q476" s="166" t="s">
        <v>1361</v>
      </c>
      <c r="R476" s="166" t="s">
        <v>2886</v>
      </c>
      <c r="S476" s="166" t="s">
        <v>1346</v>
      </c>
      <c r="T476" s="499" t="str">
        <f t="shared" si="662"/>
        <v>-</v>
      </c>
      <c r="U476" s="499" t="str">
        <f t="shared" si="663"/>
        <v>M</v>
      </c>
      <c r="V476" s="499" t="str">
        <f t="shared" si="664"/>
        <v>-</v>
      </c>
      <c r="W476" s="499" t="str">
        <f t="shared" si="740"/>
        <v>A</v>
      </c>
      <c r="X476" s="529" t="str">
        <f t="shared" si="735"/>
        <v>Ca-Mg</v>
      </c>
      <c r="Y476" s="530" t="str">
        <f t="shared" si="734"/>
        <v>HCO3</v>
      </c>
      <c r="Z476" s="183" t="s">
        <v>1608</v>
      </c>
      <c r="AA476" s="177">
        <v>24889</v>
      </c>
      <c r="AB476" s="176">
        <v>1</v>
      </c>
      <c r="AC476" s="170" t="s">
        <v>561</v>
      </c>
      <c r="AD476" s="170" t="s">
        <v>1915</v>
      </c>
      <c r="AE476" s="404"/>
      <c r="AF476" s="233">
        <v>13</v>
      </c>
      <c r="AG476" s="408"/>
      <c r="AH476" s="408"/>
      <c r="AI476" s="392"/>
      <c r="AJ476" s="408"/>
      <c r="AK476" s="408"/>
      <c r="AL476" s="408"/>
      <c r="AM476" s="392"/>
      <c r="AN476" s="168">
        <v>85.18</v>
      </c>
      <c r="AO476" s="165">
        <v>71.400000000000006</v>
      </c>
      <c r="AP476" s="171"/>
      <c r="AQ476" s="168"/>
      <c r="AR476" s="69">
        <v>2636</v>
      </c>
      <c r="AS476" s="507">
        <f>SUM(AU476:BN476)+SUM(BO476:CL476)/1000</f>
        <v>2659.9</v>
      </c>
      <c r="AT476" s="509">
        <f>FR476</f>
        <v>0.64534358042572415</v>
      </c>
      <c r="AU476" s="168">
        <v>88.4</v>
      </c>
      <c r="AV476" s="168">
        <v>128.5</v>
      </c>
      <c r="AW476" s="165">
        <v>397.7</v>
      </c>
      <c r="AX476" s="168">
        <v>112.4</v>
      </c>
      <c r="AY476" s="168">
        <v>316.5</v>
      </c>
      <c r="AZ476" s="167">
        <v>1556</v>
      </c>
      <c r="BA476" s="168"/>
      <c r="BB476" s="168">
        <v>14</v>
      </c>
      <c r="BC476" s="168"/>
      <c r="BD476" s="168"/>
      <c r="BE476" s="168">
        <v>19.420000000000002</v>
      </c>
      <c r="BF476" s="168">
        <v>1.88</v>
      </c>
      <c r="BG476" s="168"/>
      <c r="BH476" s="168"/>
      <c r="BI476" s="168"/>
      <c r="BJ476" s="168">
        <v>1</v>
      </c>
      <c r="BK476" s="168"/>
      <c r="BL476" s="165"/>
      <c r="BM476" s="168">
        <v>24.1</v>
      </c>
      <c r="BN476" s="167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  <c r="BY476" s="168"/>
      <c r="BZ476" s="168"/>
      <c r="CA476" s="168"/>
      <c r="CB476" s="168"/>
      <c r="CC476" s="168"/>
      <c r="CD476" s="168"/>
      <c r="CE476" s="168"/>
      <c r="CF476" s="165"/>
      <c r="CG476" s="168"/>
      <c r="CH476" s="168"/>
      <c r="CI476" s="168"/>
      <c r="CJ476" s="168"/>
      <c r="CK476" s="168"/>
      <c r="CL476" s="167"/>
      <c r="CM476" s="168"/>
      <c r="CN476" s="180">
        <v>1916</v>
      </c>
      <c r="CO476" s="165"/>
      <c r="CP476" s="168"/>
      <c r="CQ476" s="167"/>
      <c r="CR476" s="168"/>
      <c r="CS476" s="168"/>
      <c r="CT476" s="168"/>
      <c r="CU476" s="168"/>
      <c r="CV476" s="168"/>
      <c r="CW476" s="168"/>
      <c r="CX476" s="168"/>
      <c r="CY476" s="168"/>
      <c r="CZ476" s="168"/>
      <c r="DA476" s="167"/>
      <c r="DB476" s="182"/>
      <c r="DC476" s="182"/>
      <c r="DD476" s="182"/>
      <c r="DE476" s="182"/>
      <c r="DF476" s="182"/>
      <c r="DG476" s="182"/>
      <c r="DH476" s="182">
        <v>22.4</v>
      </c>
      <c r="DI476" s="180"/>
      <c r="DJ476" s="180"/>
      <c r="DK476" s="180"/>
      <c r="DL476" s="180"/>
      <c r="DM476" s="180"/>
      <c r="DN476" s="180"/>
      <c r="DO476" s="180"/>
      <c r="DP476" s="180"/>
      <c r="DQ476" s="180"/>
      <c r="DR476" s="180"/>
      <c r="DS476" s="181"/>
      <c r="DT476" s="402">
        <f t="shared" si="665"/>
        <v>1</v>
      </c>
      <c r="DU476" s="100">
        <f t="shared" si="666"/>
        <v>0</v>
      </c>
      <c r="DV476" s="100">
        <f t="shared" si="667"/>
        <v>0</v>
      </c>
      <c r="DW476" s="100">
        <f t="shared" si="668"/>
        <v>1</v>
      </c>
      <c r="DX476" s="100">
        <f t="shared" si="669"/>
        <v>0</v>
      </c>
      <c r="DY476" s="229">
        <f t="shared" si="670"/>
        <v>0</v>
      </c>
      <c r="DZ476" s="100">
        <f t="shared" si="671"/>
        <v>1</v>
      </c>
      <c r="EA476" s="400">
        <f t="shared" si="672"/>
        <v>0</v>
      </c>
      <c r="EB476" s="402">
        <f t="shared" si="673"/>
        <v>0</v>
      </c>
      <c r="EC476" s="19">
        <f t="shared" si="674"/>
        <v>0</v>
      </c>
      <c r="ED476" s="19">
        <f t="shared" si="675"/>
        <v>1</v>
      </c>
      <c r="EE476" s="19">
        <f t="shared" si="676"/>
        <v>0</v>
      </c>
      <c r="EF476" s="402">
        <f t="shared" si="677"/>
        <v>0</v>
      </c>
      <c r="EG476" s="400">
        <f t="shared" si="678"/>
        <v>0</v>
      </c>
      <c r="EH476" s="400">
        <f t="shared" si="679"/>
        <v>1</v>
      </c>
      <c r="EI476" s="402">
        <f t="shared" si="680"/>
        <v>0</v>
      </c>
      <c r="EJ476" s="229">
        <f t="shared" si="681"/>
        <v>3</v>
      </c>
      <c r="EK476" s="398">
        <f t="shared" si="682"/>
        <v>88.4</v>
      </c>
      <c r="EL476" s="398">
        <f t="shared" si="683"/>
        <v>14</v>
      </c>
      <c r="EM476" s="398">
        <f t="shared" si="684"/>
        <v>128.5</v>
      </c>
      <c r="EN476" s="398">
        <f t="shared" si="685"/>
        <v>397.7</v>
      </c>
      <c r="EO476" s="398">
        <f t="shared" si="686"/>
        <v>1.88</v>
      </c>
      <c r="EP476" s="398">
        <f t="shared" si="687"/>
        <v>19.420000000000002</v>
      </c>
      <c r="EQ476" s="398">
        <f t="shared" si="688"/>
        <v>1556</v>
      </c>
      <c r="ER476" s="398" t="str">
        <f t="shared" si="689"/>
        <v/>
      </c>
      <c r="ES476" s="398">
        <f t="shared" si="690"/>
        <v>1</v>
      </c>
      <c r="ET476" s="398">
        <f t="shared" si="691"/>
        <v>316.5</v>
      </c>
      <c r="EU476" s="172">
        <f t="shared" si="692"/>
        <v>112.4</v>
      </c>
      <c r="EV476" s="57">
        <f t="shared" si="693"/>
        <v>3.8451835161680399</v>
      </c>
      <c r="EW476" s="57">
        <f t="shared" si="694"/>
        <v>0.35805626598465473</v>
      </c>
      <c r="EX476" s="57">
        <f t="shared" si="695"/>
        <v>10.573955976136599</v>
      </c>
      <c r="EY476" s="57">
        <f t="shared" si="696"/>
        <v>19.846299715554665</v>
      </c>
      <c r="EZ476" s="57">
        <f t="shared" si="697"/>
        <v>6.8556842009298929E-2</v>
      </c>
      <c r="FA476" s="57">
        <f t="shared" si="698"/>
        <v>1.0432446951383294</v>
      </c>
      <c r="FB476" s="57">
        <f t="shared" si="699"/>
        <v>25.501048066853389</v>
      </c>
      <c r="FC476" s="57" t="str">
        <f t="shared" si="700"/>
        <v/>
      </c>
      <c r="FD476" s="57">
        <f t="shared" si="701"/>
        <v>1.6127757644960317E-2</v>
      </c>
      <c r="FE476" s="57">
        <f t="shared" si="702"/>
        <v>6.5894531274398158</v>
      </c>
      <c r="FF476" s="56">
        <f t="shared" si="703"/>
        <v>3.1703946069444049</v>
      </c>
      <c r="FG476" s="59">
        <f t="shared" si="704"/>
        <v>10.760183453870063</v>
      </c>
      <c r="FH476" s="59">
        <f t="shared" si="705"/>
        <v>1.0019680706012393</v>
      </c>
      <c r="FI476" s="59">
        <f t="shared" si="706"/>
        <v>29.589668648575174</v>
      </c>
      <c r="FJ476" s="59">
        <f t="shared" si="707"/>
        <v>55.536965900829848</v>
      </c>
      <c r="FK476" s="59">
        <f t="shared" si="708"/>
        <v>0.19184629132426681</v>
      </c>
      <c r="FL476" s="59">
        <f t="shared" si="709"/>
        <v>2.9193676347994102</v>
      </c>
      <c r="FM476" s="59">
        <f t="shared" si="710"/>
        <v>72.287980941159532</v>
      </c>
      <c r="FN476" s="59" t="str">
        <f t="shared" si="711"/>
        <v/>
      </c>
      <c r="FO476" s="59">
        <f t="shared" si="712"/>
        <v>4.5717455776961187E-2</v>
      </c>
      <c r="FP476" s="59">
        <f t="shared" si="713"/>
        <v>18.679164120638024</v>
      </c>
      <c r="FQ476" s="66">
        <f t="shared" si="714"/>
        <v>8.9871374824254868</v>
      </c>
      <c r="FR476" s="331">
        <f t="shared" si="741"/>
        <v>0.64534358042572415</v>
      </c>
      <c r="FS476" s="331">
        <f t="shared" si="715"/>
        <v>0.64534358042572415</v>
      </c>
      <c r="FT476" s="400">
        <f t="shared" si="716"/>
        <v>0</v>
      </c>
      <c r="FU476" s="400">
        <f t="shared" si="717"/>
        <v>1</v>
      </c>
      <c r="FV476" s="400">
        <f t="shared" si="718"/>
        <v>0</v>
      </c>
      <c r="FW476" s="402">
        <f t="shared" si="719"/>
        <v>0</v>
      </c>
      <c r="FX476" s="222">
        <f t="shared" si="720"/>
        <v>0</v>
      </c>
      <c r="FY476" s="222">
        <f t="shared" si="721"/>
        <v>55.536965900829848</v>
      </c>
      <c r="FZ476" s="222">
        <f t="shared" si="722"/>
        <v>29.589668648575174</v>
      </c>
      <c r="GA476" s="221">
        <f t="shared" si="723"/>
        <v>0</v>
      </c>
      <c r="GB476" s="222">
        <f t="shared" si="724"/>
        <v>72.287980941159532</v>
      </c>
      <c r="GC476" s="222">
        <f t="shared" si="725"/>
        <v>0</v>
      </c>
      <c r="GD476" s="222">
        <f t="shared" si="726"/>
        <v>0</v>
      </c>
      <c r="GE476" s="222">
        <f t="shared" si="727"/>
        <v>0</v>
      </c>
      <c r="GF476" s="222">
        <f t="shared" si="728"/>
        <v>0</v>
      </c>
      <c r="GG476" s="398">
        <f t="shared" si="729"/>
        <v>0</v>
      </c>
      <c r="GH476" s="399">
        <f t="shared" si="730"/>
        <v>0</v>
      </c>
      <c r="GI476" s="398" t="str">
        <f t="shared" si="731"/>
        <v>Ca-Mg</v>
      </c>
      <c r="GJ476" s="398" t="str">
        <f t="shared" si="732"/>
        <v>HCO3</v>
      </c>
    </row>
    <row r="477" spans="1:192" s="69" customFormat="1">
      <c r="A477" s="402">
        <f t="shared" si="733"/>
        <v>472</v>
      </c>
      <c r="B477" s="166" t="s">
        <v>303</v>
      </c>
      <c r="C477" s="166" t="s">
        <v>1014</v>
      </c>
      <c r="D477" s="166" t="s">
        <v>1013</v>
      </c>
      <c r="E477" s="166"/>
      <c r="F477" s="408">
        <v>3524000</v>
      </c>
      <c r="G477" s="408">
        <v>5699420</v>
      </c>
      <c r="H477" s="409">
        <f t="shared" si="660"/>
        <v>523915.97000000003</v>
      </c>
      <c r="I477" s="405">
        <f t="shared" si="661"/>
        <v>5697580.0219999999</v>
      </c>
      <c r="J477" s="541">
        <v>238</v>
      </c>
      <c r="K477" s="408" t="s">
        <v>1356</v>
      </c>
      <c r="L477" s="171">
        <v>200</v>
      </c>
      <c r="M477" s="171"/>
      <c r="N477" s="408"/>
      <c r="O477" s="171"/>
      <c r="P477" s="171"/>
      <c r="Q477" s="166" t="s">
        <v>1361</v>
      </c>
      <c r="R477" s="166" t="s">
        <v>2886</v>
      </c>
      <c r="S477" s="166" t="s">
        <v>1346</v>
      </c>
      <c r="T477" s="499" t="str">
        <f t="shared" si="662"/>
        <v>-</v>
      </c>
      <c r="U477" s="499" t="str">
        <f t="shared" si="663"/>
        <v>-</v>
      </c>
      <c r="V477" s="499" t="str">
        <f t="shared" si="664"/>
        <v>-</v>
      </c>
      <c r="W477" s="499" t="str">
        <f t="shared" si="740"/>
        <v>-</v>
      </c>
      <c r="X477" s="529" t="str">
        <f t="shared" si="735"/>
        <v>Na</v>
      </c>
      <c r="Y477" s="530" t="str">
        <f t="shared" si="734"/>
        <v>HCO3</v>
      </c>
      <c r="Z477" s="183"/>
      <c r="AA477" s="177" t="s">
        <v>1802</v>
      </c>
      <c r="AB477" s="176">
        <v>2</v>
      </c>
      <c r="AC477" s="170" t="s">
        <v>1050</v>
      </c>
      <c r="AD477" s="170" t="s">
        <v>1906</v>
      </c>
      <c r="AE477" s="61" t="s">
        <v>2740</v>
      </c>
      <c r="AF477" s="159">
        <v>14.1</v>
      </c>
      <c r="AG477" s="408"/>
      <c r="AH477" s="204">
        <v>6</v>
      </c>
      <c r="AI477" s="392"/>
      <c r="AJ477" s="408"/>
      <c r="AK477" s="408"/>
      <c r="AL477" s="408"/>
      <c r="AM477" s="392"/>
      <c r="AN477" s="168"/>
      <c r="AO477" s="165"/>
      <c r="AP477" s="171"/>
      <c r="AQ477" s="168"/>
      <c r="AS477" s="508"/>
      <c r="AT477" s="511"/>
      <c r="AU477" s="189"/>
      <c r="AV477" s="189"/>
      <c r="AW477" s="207"/>
      <c r="AX477" s="189"/>
      <c r="AY477" s="189"/>
      <c r="AZ477" s="187">
        <v>1202</v>
      </c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5"/>
      <c r="BM477" s="168"/>
      <c r="BN477" s="167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  <c r="CA477" s="168"/>
      <c r="CB477" s="168"/>
      <c r="CC477" s="168"/>
      <c r="CD477" s="168"/>
      <c r="CE477" s="168"/>
      <c r="CF477" s="165"/>
      <c r="CG477" s="168"/>
      <c r="CH477" s="168"/>
      <c r="CI477" s="168"/>
      <c r="CJ477" s="168"/>
      <c r="CK477" s="168"/>
      <c r="CL477" s="167"/>
      <c r="CM477" s="168"/>
      <c r="CN477" s="180">
        <v>0</v>
      </c>
      <c r="CO477" s="165"/>
      <c r="CP477" s="168"/>
      <c r="CQ477" s="167"/>
      <c r="CR477" s="168"/>
      <c r="CS477" s="168"/>
      <c r="CT477" s="168"/>
      <c r="CU477" s="168"/>
      <c r="CV477" s="168"/>
      <c r="CW477" s="168"/>
      <c r="CX477" s="168"/>
      <c r="CY477" s="168"/>
      <c r="CZ477" s="168"/>
      <c r="DA477" s="167"/>
      <c r="DB477" s="182"/>
      <c r="DC477" s="141" t="s">
        <v>1916</v>
      </c>
      <c r="DD477" s="182"/>
      <c r="DE477" s="182">
        <v>-0.3</v>
      </c>
      <c r="DF477" s="141" t="s">
        <v>1917</v>
      </c>
      <c r="DG477" s="182"/>
      <c r="DH477" s="182"/>
      <c r="DI477" s="180"/>
      <c r="DJ477" s="180"/>
      <c r="DK477" s="180"/>
      <c r="DL477" s="180"/>
      <c r="DM477" s="180"/>
      <c r="DN477" s="180"/>
      <c r="DO477" s="180"/>
      <c r="DP477" s="180"/>
      <c r="DQ477" s="180"/>
      <c r="DR477" s="180"/>
      <c r="DS477" s="181"/>
      <c r="DT477" s="402">
        <f t="shared" si="665"/>
        <v>0</v>
      </c>
      <c r="DU477" s="100">
        <f t="shared" si="666"/>
        <v>0</v>
      </c>
      <c r="DV477" s="100">
        <f t="shared" si="667"/>
        <v>0</v>
      </c>
      <c r="DW477" s="100">
        <f t="shared" si="668"/>
        <v>1</v>
      </c>
      <c r="DX477" s="100">
        <f t="shared" si="669"/>
        <v>0</v>
      </c>
      <c r="DY477" s="229">
        <f t="shared" si="670"/>
        <v>0</v>
      </c>
      <c r="DZ477" s="100">
        <f t="shared" si="671"/>
        <v>1</v>
      </c>
      <c r="EA477" s="400">
        <f t="shared" si="672"/>
        <v>0</v>
      </c>
      <c r="EB477" s="402">
        <f t="shared" si="673"/>
        <v>0</v>
      </c>
      <c r="EC477" s="19">
        <f t="shared" si="674"/>
        <v>0</v>
      </c>
      <c r="ED477" s="19">
        <f t="shared" si="675"/>
        <v>0</v>
      </c>
      <c r="EE477" s="19">
        <f t="shared" si="676"/>
        <v>0</v>
      </c>
      <c r="EF477" s="402">
        <f t="shared" si="677"/>
        <v>1</v>
      </c>
      <c r="EG477" s="400">
        <f t="shared" si="678"/>
        <v>1</v>
      </c>
      <c r="EH477" s="400">
        <f t="shared" si="679"/>
        <v>0</v>
      </c>
      <c r="EI477" s="402">
        <f t="shared" si="680"/>
        <v>0</v>
      </c>
      <c r="EJ477" s="229">
        <f t="shared" si="681"/>
        <v>1</v>
      </c>
      <c r="EK477" s="398" t="str">
        <f t="shared" si="682"/>
        <v/>
      </c>
      <c r="EL477" s="398" t="str">
        <f t="shared" si="683"/>
        <v/>
      </c>
      <c r="EM477" s="398" t="str">
        <f t="shared" si="684"/>
        <v/>
      </c>
      <c r="EN477" s="398" t="str">
        <f t="shared" si="685"/>
        <v/>
      </c>
      <c r="EO477" s="398" t="str">
        <f t="shared" si="686"/>
        <v/>
      </c>
      <c r="EP477" s="398" t="str">
        <f t="shared" si="687"/>
        <v/>
      </c>
      <c r="EQ477" s="398">
        <f t="shared" si="688"/>
        <v>1202</v>
      </c>
      <c r="ER477" s="398" t="str">
        <f t="shared" si="689"/>
        <v/>
      </c>
      <c r="ES477" s="398" t="str">
        <f t="shared" si="690"/>
        <v/>
      </c>
      <c r="ET477" s="398" t="str">
        <f t="shared" si="691"/>
        <v/>
      </c>
      <c r="EU477" s="172" t="str">
        <f t="shared" si="692"/>
        <v/>
      </c>
      <c r="EV477" s="57" t="str">
        <f t="shared" si="693"/>
        <v/>
      </c>
      <c r="EW477" s="57" t="str">
        <f t="shared" si="694"/>
        <v/>
      </c>
      <c r="EX477" s="57" t="str">
        <f t="shared" si="695"/>
        <v/>
      </c>
      <c r="EY477" s="57" t="str">
        <f t="shared" si="696"/>
        <v/>
      </c>
      <c r="EZ477" s="57" t="str">
        <f t="shared" si="697"/>
        <v/>
      </c>
      <c r="FA477" s="57" t="str">
        <f t="shared" si="698"/>
        <v/>
      </c>
      <c r="FB477" s="57">
        <f t="shared" si="699"/>
        <v>19.699395743160522</v>
      </c>
      <c r="FC477" s="57" t="str">
        <f t="shared" si="700"/>
        <v/>
      </c>
      <c r="FD477" s="57" t="str">
        <f t="shared" si="701"/>
        <v/>
      </c>
      <c r="FE477" s="57" t="str">
        <f t="shared" si="702"/>
        <v/>
      </c>
      <c r="FF477" s="56" t="str">
        <f t="shared" si="703"/>
        <v/>
      </c>
      <c r="FG477" s="59" t="str">
        <f t="shared" si="704"/>
        <v/>
      </c>
      <c r="FH477" s="59" t="str">
        <f t="shared" si="705"/>
        <v/>
      </c>
      <c r="FI477" s="59" t="str">
        <f t="shared" si="706"/>
        <v/>
      </c>
      <c r="FJ477" s="59" t="str">
        <f t="shared" si="707"/>
        <v/>
      </c>
      <c r="FK477" s="59" t="str">
        <f t="shared" si="708"/>
        <v/>
      </c>
      <c r="FL477" s="59" t="str">
        <f t="shared" si="709"/>
        <v/>
      </c>
      <c r="FM477" s="59">
        <f t="shared" si="710"/>
        <v>100</v>
      </c>
      <c r="FN477" s="59" t="str">
        <f t="shared" si="711"/>
        <v/>
      </c>
      <c r="FO477" s="59" t="str">
        <f t="shared" si="712"/>
        <v/>
      </c>
      <c r="FP477" s="59" t="str">
        <f t="shared" si="713"/>
        <v/>
      </c>
      <c r="FQ477" s="66" t="str">
        <f t="shared" si="714"/>
        <v/>
      </c>
      <c r="FR477" s="331">
        <f t="shared" si="741"/>
        <v>-100</v>
      </c>
      <c r="FS477" s="331">
        <f t="shared" si="715"/>
        <v>0</v>
      </c>
      <c r="FT477" s="400">
        <f t="shared" si="716"/>
        <v>1</v>
      </c>
      <c r="FU477" s="400">
        <f t="shared" si="717"/>
        <v>0</v>
      </c>
      <c r="FV477" s="400">
        <f t="shared" si="718"/>
        <v>0</v>
      </c>
      <c r="FW477" s="402">
        <f t="shared" si="719"/>
        <v>0</v>
      </c>
      <c r="FX477" s="222">
        <f t="shared" si="720"/>
        <v>0</v>
      </c>
      <c r="FY477" s="222">
        <f t="shared" si="721"/>
        <v>0</v>
      </c>
      <c r="FZ477" s="222">
        <f t="shared" si="722"/>
        <v>0</v>
      </c>
      <c r="GA477" s="221">
        <f t="shared" si="723"/>
        <v>0</v>
      </c>
      <c r="GB477" s="222">
        <f t="shared" si="724"/>
        <v>100</v>
      </c>
      <c r="GC477" s="222">
        <f t="shared" si="725"/>
        <v>0</v>
      </c>
      <c r="GD477" s="222">
        <f t="shared" si="726"/>
        <v>0</v>
      </c>
      <c r="GE477" s="222">
        <f t="shared" si="727"/>
        <v>0</v>
      </c>
      <c r="GF477" s="222">
        <f t="shared" si="728"/>
        <v>0</v>
      </c>
      <c r="GG477" s="398">
        <f t="shared" si="729"/>
        <v>0</v>
      </c>
      <c r="GH477" s="399">
        <f t="shared" si="730"/>
        <v>0</v>
      </c>
      <c r="GI477" s="398" t="str">
        <f t="shared" si="731"/>
        <v>Na</v>
      </c>
      <c r="GJ477" s="398" t="str">
        <f t="shared" si="732"/>
        <v>HCO3</v>
      </c>
    </row>
    <row r="478" spans="1:192">
      <c r="A478" s="402">
        <f t="shared" si="733"/>
        <v>473</v>
      </c>
      <c r="B478" s="166" t="s">
        <v>303</v>
      </c>
      <c r="C478" s="166" t="s">
        <v>1014</v>
      </c>
      <c r="D478" s="166" t="s">
        <v>1013</v>
      </c>
      <c r="E478" s="166"/>
      <c r="F478" s="408">
        <v>3524000</v>
      </c>
      <c r="G478" s="408">
        <v>5699420</v>
      </c>
      <c r="H478" s="409">
        <f t="shared" ref="H478:H541" si="744">(MOD(F478,1000000)*0.9996)+125.57</f>
        <v>523915.97000000003</v>
      </c>
      <c r="I478" s="405">
        <f t="shared" ref="I478:I541" si="745">G478*0.9996+439.79</f>
        <v>5697580.0219999999</v>
      </c>
      <c r="J478" s="541">
        <v>238</v>
      </c>
      <c r="K478" s="408" t="s">
        <v>1356</v>
      </c>
      <c r="L478" s="171">
        <v>200</v>
      </c>
      <c r="M478" s="171"/>
      <c r="O478" s="171"/>
      <c r="P478" s="171"/>
      <c r="Q478" s="166" t="s">
        <v>1361</v>
      </c>
      <c r="R478" s="166" t="s">
        <v>2886</v>
      </c>
      <c r="S478" s="166" t="s">
        <v>1346</v>
      </c>
      <c r="T478" s="499" t="str">
        <f t="shared" ref="T478:T541" si="746">IF(EA478=1,"T","-")</f>
        <v>-</v>
      </c>
      <c r="U478" s="499" t="str">
        <f t="shared" ref="U478:U541" si="747">IF(ED478=1,"M","-")</f>
        <v>-</v>
      </c>
      <c r="V478" s="499" t="str">
        <f t="shared" ref="V478:V541" si="748">IF(EE478=1,"B","-")</f>
        <v>-</v>
      </c>
      <c r="W478" s="499" t="str">
        <f t="shared" si="740"/>
        <v>-</v>
      </c>
      <c r="X478" s="529" t="str">
        <f t="shared" si="735"/>
        <v>Na</v>
      </c>
      <c r="Y478" s="530" t="str">
        <f t="shared" si="734"/>
        <v>HCO3</v>
      </c>
      <c r="Z478" s="183"/>
      <c r="AA478" s="177" t="s">
        <v>1806</v>
      </c>
      <c r="AB478" s="176">
        <v>3</v>
      </c>
      <c r="AC478" s="170" t="s">
        <v>1050</v>
      </c>
      <c r="AD478" s="170" t="s">
        <v>1906</v>
      </c>
      <c r="AE478" s="61" t="s">
        <v>1454</v>
      </c>
      <c r="AF478" s="240">
        <v>14.4</v>
      </c>
      <c r="AG478" s="408"/>
      <c r="AH478" s="408">
        <v>6.2</v>
      </c>
      <c r="AI478" s="392"/>
      <c r="AJ478" s="408"/>
      <c r="AK478" s="408"/>
      <c r="AL478" s="408"/>
      <c r="AM478" s="392"/>
      <c r="AN478" s="168"/>
      <c r="AO478" s="165"/>
      <c r="AP478" s="171"/>
      <c r="AQ478" s="168"/>
      <c r="AR478" s="69"/>
      <c r="AS478" s="508"/>
      <c r="AT478" s="511"/>
      <c r="AU478" s="189"/>
      <c r="AV478" s="189"/>
      <c r="AW478" s="207"/>
      <c r="AX478" s="189"/>
      <c r="AY478" s="189"/>
      <c r="AZ478" s="187">
        <v>1360</v>
      </c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5"/>
      <c r="BM478" s="168"/>
      <c r="BN478" s="167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  <c r="CA478" s="168"/>
      <c r="CB478" s="168"/>
      <c r="CC478" s="168"/>
      <c r="CD478" s="168"/>
      <c r="CE478" s="168"/>
      <c r="CF478" s="165"/>
      <c r="CG478" s="168"/>
      <c r="CH478" s="168"/>
      <c r="CI478" s="168"/>
      <c r="CJ478" s="168"/>
      <c r="CK478" s="168"/>
      <c r="CL478" s="167"/>
      <c r="CM478" s="168"/>
      <c r="CN478" s="180">
        <v>330</v>
      </c>
      <c r="CO478" s="165"/>
      <c r="CP478" s="168"/>
      <c r="CQ478" s="167"/>
      <c r="CR478" s="168"/>
      <c r="CS478" s="168"/>
      <c r="CT478" s="168"/>
      <c r="CU478" s="168"/>
      <c r="CV478" s="168"/>
      <c r="CW478" s="168"/>
      <c r="CX478" s="168"/>
      <c r="CY478" s="168"/>
      <c r="CZ478" s="168"/>
      <c r="DA478" s="167"/>
      <c r="DB478" s="182"/>
      <c r="DC478" s="141" t="s">
        <v>1818</v>
      </c>
      <c r="DD478" s="182"/>
      <c r="DE478" s="182"/>
      <c r="DF478" s="141" t="s">
        <v>1918</v>
      </c>
      <c r="DG478" s="182">
        <v>-9.84</v>
      </c>
      <c r="DH478" s="182"/>
      <c r="DI478" s="180"/>
      <c r="DJ478" s="180"/>
      <c r="DK478" s="180"/>
      <c r="DL478" s="180"/>
      <c r="DM478" s="180"/>
      <c r="DN478" s="180"/>
      <c r="DO478" s="180"/>
      <c r="DP478" s="180"/>
      <c r="DQ478" s="180"/>
      <c r="DR478" s="180"/>
      <c r="DS478" s="181"/>
      <c r="DT478" s="402">
        <f t="shared" ref="DT478:DT541" si="749">IF(AB478=1,1,0)</f>
        <v>0</v>
      </c>
      <c r="DU478" s="100">
        <f t="shared" ref="DU478:DU541" si="750">IF(L478&lt;10,1,IF(L478=10,1,0))</f>
        <v>0</v>
      </c>
      <c r="DV478" s="100">
        <f t="shared" ref="DV478:DV541" si="751">IF(DU478=1,0,IF(L478&lt;100,1,IF(L478=100,1,0)))</f>
        <v>0</v>
      </c>
      <c r="DW478" s="100">
        <f t="shared" ref="DW478:DW541" si="752">IF(DU478+DV478=1,0,IF(L478&lt;400,1,IF(L478=400,1,0)))</f>
        <v>1</v>
      </c>
      <c r="DX478" s="100">
        <f t="shared" ref="DX478:DX541" si="753">IF(DU478+DV478+DW478=1,0,IF(L478&lt;10000,1,0))</f>
        <v>0</v>
      </c>
      <c r="DY478" s="229">
        <f t="shared" ref="DY478:DY541" si="754">IF(DU478+DV478+DW478+DX478=1,0,1)</f>
        <v>0</v>
      </c>
      <c r="DZ478" s="100">
        <f t="shared" ref="DZ478:DZ541" si="755">IF(AF478&lt;20,1,IF(AF478=20,1,0))</f>
        <v>1</v>
      </c>
      <c r="EA478" s="400">
        <f t="shared" ref="EA478:EA541" si="756">IF(DZ478=1,0,IF(AF478&lt;100,1,0))</f>
        <v>0</v>
      </c>
      <c r="EB478" s="402">
        <f t="shared" ref="EB478:EB541" si="757">IF(DZ478+EA478=1,0,1)</f>
        <v>0</v>
      </c>
      <c r="EC478" s="19">
        <f t="shared" ref="EC478:EC541" si="758">IF(EE478+ED478=1,0,IF(AS478&gt;0,1,0))</f>
        <v>0</v>
      </c>
      <c r="ED478" s="19">
        <f t="shared" ref="ED478:ED541" si="759">IF(EE478=1,0,IF(AS478&gt;1000,1,IF(AS478=1000,1,0)))</f>
        <v>0</v>
      </c>
      <c r="EE478" s="19">
        <f t="shared" ref="EE478:EE541" si="760">IF(AU478+AX478&gt;14000,1,IF(AU478+AX478=14000,1,0))</f>
        <v>0</v>
      </c>
      <c r="EF478" s="402">
        <f t="shared" ref="EF478:EF541" si="761">IF(EE478+ED478+EC478=1,0,1)</f>
        <v>1</v>
      </c>
      <c r="EG478" s="400">
        <f t="shared" ref="EG478:EG541" si="762">IF(CN478&lt;1000,1,0)</f>
        <v>1</v>
      </c>
      <c r="EH478" s="400">
        <f t="shared" ref="EH478:EH541" si="763">IF(EG478=1,0,IF(CN478&lt;100000,1,0))</f>
        <v>0</v>
      </c>
      <c r="EI478" s="402">
        <f t="shared" ref="EI478:EI541" si="764">IF(EG478+EH478=1,0,1)</f>
        <v>0</v>
      </c>
      <c r="EJ478" s="229">
        <f t="shared" ref="EJ478:EJ541" si="765">SUM(DW478:DX478,EA478,EE478,ED478,EH478)</f>
        <v>1</v>
      </c>
      <c r="EK478" s="398" t="str">
        <f t="shared" ref="EK478:EK541" si="766">IF(ISNUMBER(AU478),AU478,"")</f>
        <v/>
      </c>
      <c r="EL478" s="398" t="str">
        <f t="shared" ref="EL478:EL541" si="767">IF(ISNUMBER(BB478),BB478,"")</f>
        <v/>
      </c>
      <c r="EM478" s="398" t="str">
        <f t="shared" ref="EM478:EM541" si="768">IF(ISNUMBER(AV478),AV478,"")</f>
        <v/>
      </c>
      <c r="EN478" s="398" t="str">
        <f t="shared" ref="EN478:EN541" si="769">IF(ISNUMBER(AW478),AW478,"")</f>
        <v/>
      </c>
      <c r="EO478" s="398" t="str">
        <f t="shared" ref="EO478:EO541" si="770">IF(ISNUMBER(BF478),BF478,"")</f>
        <v/>
      </c>
      <c r="EP478" s="398" t="str">
        <f t="shared" ref="EP478:EP541" si="771">IF(ISNUMBER(BE478),BE478,"")</f>
        <v/>
      </c>
      <c r="EQ478" s="398">
        <f t="shared" ref="EQ478:EQ541" si="772">IF(ISNUMBER(AZ478),AZ478,"")</f>
        <v>1360</v>
      </c>
      <c r="ER478" s="398" t="str">
        <f t="shared" ref="ER478:ER541" si="773">IF(ISNUMBER(BL478),BL478,"")</f>
        <v/>
      </c>
      <c r="ES478" s="398" t="str">
        <f t="shared" ref="ES478:ES541" si="774">IF(ISNUMBER(BJ478),BJ478,"")</f>
        <v/>
      </c>
      <c r="ET478" s="398" t="str">
        <f t="shared" ref="ET478:ET541" si="775">IF(ISNUMBER(AY478),AY478,"")</f>
        <v/>
      </c>
      <c r="EU478" s="172" t="str">
        <f t="shared" ref="EU478:EU541" si="776">IF(ISNUMBER(AX478),AX478,"")</f>
        <v/>
      </c>
      <c r="EV478" s="57" t="str">
        <f t="shared" ref="EV478:EV541" si="777">IF(ISNUMBER(EK478),EK478*EV$4,"")</f>
        <v/>
      </c>
      <c r="EW478" s="57" t="str">
        <f t="shared" ref="EW478:EW541" si="778">IF(ISNUMBER(EL478),EL478*EW$4,"")</f>
        <v/>
      </c>
      <c r="EX478" s="57" t="str">
        <f t="shared" ref="EX478:EX541" si="779">IF(ISNUMBER(EM478),EM478*EX$4,"")</f>
        <v/>
      </c>
      <c r="EY478" s="57" t="str">
        <f t="shared" ref="EY478:EY541" si="780">IF(ISNUMBER(EN478),EN478*EY$4,"")</f>
        <v/>
      </c>
      <c r="EZ478" s="57" t="str">
        <f t="shared" ref="EZ478:EZ541" si="781">IF(ISNUMBER(EO478),EO478*EZ$4,"")</f>
        <v/>
      </c>
      <c r="FA478" s="57" t="str">
        <f t="shared" ref="FA478:FA541" si="782">IF(ISNUMBER(EP478),EP478*FA$4,"")</f>
        <v/>
      </c>
      <c r="FB478" s="57">
        <f t="shared" ref="FB478:FB541" si="783">IF(ISNUMBER(EQ478),EQ478*FB$4,"")</f>
        <v>22.288833785938696</v>
      </c>
      <c r="FC478" s="57" t="str">
        <f t="shared" ref="FC478:FC541" si="784">IF(ISNUMBER(ER478),ER478*FC$4,"")</f>
        <v/>
      </c>
      <c r="FD478" s="57" t="str">
        <f t="shared" ref="FD478:FD541" si="785">IF(ISNUMBER(ES478),ES478*FD$4,"")</f>
        <v/>
      </c>
      <c r="FE478" s="57" t="str">
        <f t="shared" ref="FE478:FE541" si="786">IF(ISNUMBER(ET478),ET478*FE$4,"")</f>
        <v/>
      </c>
      <c r="FF478" s="56" t="str">
        <f t="shared" ref="FF478:FF541" si="787">IF(ISNUMBER(EU478),EU478*FF$4,"")</f>
        <v/>
      </c>
      <c r="FG478" s="59" t="str">
        <f t="shared" ref="FG478:FG541" si="788">IF(ISNUMBER(EV478),EV478/SUM($EV478:$FA478)*100,"")</f>
        <v/>
      </c>
      <c r="FH478" s="59" t="str">
        <f t="shared" ref="FH478:FH541" si="789">IF(ISNUMBER(EW478),EW478/SUM($EV478:$FA478)*100,"")</f>
        <v/>
      </c>
      <c r="FI478" s="59" t="str">
        <f t="shared" ref="FI478:FI541" si="790">IF(ISNUMBER(EX478),EX478/SUM($EV478:$FA478)*100,"")</f>
        <v/>
      </c>
      <c r="FJ478" s="59" t="str">
        <f t="shared" ref="FJ478:FJ541" si="791">IF(ISNUMBER(EY478),EY478/SUM($EV478:$FA478)*100,"")</f>
        <v/>
      </c>
      <c r="FK478" s="59" t="str">
        <f t="shared" ref="FK478:FK541" si="792">IF(ISNUMBER(EZ478),EZ478/SUM($EV478:$FA478)*100,"")</f>
        <v/>
      </c>
      <c r="FL478" s="59" t="str">
        <f t="shared" ref="FL478:FL541" si="793">IF(ISNUMBER(FA478),FA478/SUM($EV478:$FA478)*100,"")</f>
        <v/>
      </c>
      <c r="FM478" s="59">
        <f t="shared" ref="FM478:FM541" si="794">IF(ISNUMBER(FB478),FB478/SUM($FB478:$FF478)*100,"")</f>
        <v>100</v>
      </c>
      <c r="FN478" s="59" t="str">
        <f t="shared" ref="FN478:FN541" si="795">IF(ISNUMBER(FC478),FC478/SUM($FB478:$FF478)*100,"")</f>
        <v/>
      </c>
      <c r="FO478" s="59" t="str">
        <f t="shared" ref="FO478:FO541" si="796">IF(ISNUMBER(FD478),FD478/SUM($FB478:$FF478)*100,"")</f>
        <v/>
      </c>
      <c r="FP478" s="59" t="str">
        <f t="shared" ref="FP478:FP541" si="797">IF(ISNUMBER(FE478),FE478/SUM($FB478:$FF478)*100,"")</f>
        <v/>
      </c>
      <c r="FQ478" s="66" t="str">
        <f t="shared" ref="FQ478:FQ541" si="798">IF(ISNUMBER(FF478),FF478/SUM($FB478:$FF478)*100,"")</f>
        <v/>
      </c>
      <c r="FR478" s="331">
        <f t="shared" si="741"/>
        <v>-100</v>
      </c>
      <c r="FS478" s="331">
        <f t="shared" ref="FS478:FS541" si="799">ABS(AT478)</f>
        <v>0</v>
      </c>
      <c r="FT478" s="400">
        <f t="shared" ref="FT478:FT541" si="800">IF(FS478=0,1,0)</f>
        <v>1</v>
      </c>
      <c r="FU478" s="400">
        <f t="shared" ref="FU478:FU541" si="801">IF(FT478=1,0,IF(FS478&lt;5,1,0))</f>
        <v>0</v>
      </c>
      <c r="FV478" s="400">
        <f t="shared" ref="FV478:FV541" si="802">IF(FT478+FU478=1,0,IF(FS478&lt;10,1,0))</f>
        <v>0</v>
      </c>
      <c r="FW478" s="402">
        <f t="shared" ref="FW478:FW541" si="803">IF(FT478+FU478+FV478=1,0,1)</f>
        <v>0</v>
      </c>
      <c r="FX478" s="222">
        <f t="shared" ref="FX478:FX541" si="804">IF(ISNUMBER(FG478),IF(FG478&gt;20,FG478,0),0)</f>
        <v>0</v>
      </c>
      <c r="FY478" s="222">
        <f t="shared" ref="FY478:FY541" si="805">IF(ISNUMBER(FJ478),IF(FJ478&gt;20,FJ478,0),0)</f>
        <v>0</v>
      </c>
      <c r="FZ478" s="222">
        <f t="shared" ref="FZ478:FZ541" si="806">IF(ISNUMBER(FI478),IF(FI478&gt;20,FI478,0),0)</f>
        <v>0</v>
      </c>
      <c r="GA478" s="221">
        <f t="shared" ref="GA478:GA541" si="807">IF(ISNUMBER(FQ478),IF(FQ478&gt;20,FQ478,0),0)</f>
        <v>0</v>
      </c>
      <c r="GB478" s="222">
        <f t="shared" ref="GB478:GB541" si="808">IF(ISNUMBER(FM478),IF(FM478&gt;20,FM478,0),0)</f>
        <v>100</v>
      </c>
      <c r="GC478" s="222">
        <f t="shared" ref="GC478:GC541" si="809">IF(ISNUMBER(FP478),IF(FP478&gt;20,FP478,0),0)</f>
        <v>0</v>
      </c>
      <c r="GD478" s="222">
        <f t="shared" ref="GD478:GD541" si="810">IF(ISNUMBER(FH478),IF(FH478&gt;20,FH478,0),0)</f>
        <v>0</v>
      </c>
      <c r="GE478" s="222">
        <f t="shared" ref="GE478:GE541" si="811">IF(ISNUMBER(FL478),IF(FL478&gt;20,FL478,0),0)</f>
        <v>0</v>
      </c>
      <c r="GF478" s="222">
        <f t="shared" ref="GF478:GF541" si="812">IF(ISNUMBER(FK478),IF(FK478&gt;20,FK478,0),0)</f>
        <v>0</v>
      </c>
      <c r="GG478" s="398">
        <f t="shared" ref="GG478:GG541" si="813">IF(GD478&gt;20,GD478,IF(GE478&gt;20,GE478,IF(GF478&gt;20,GF478,0)))</f>
        <v>0</v>
      </c>
      <c r="GH478" s="399">
        <f t="shared" ref="GH478:GH541" si="814">IF(ISNUMBER(FO478),IF(FO478&gt;20,FO478,0),0)</f>
        <v>0</v>
      </c>
      <c r="GI478" s="398" t="str">
        <f t="shared" ref="GI478:GI541" si="815">IF(ISNUMBER(FR478),IF(GG478&gt;0,"K/Fe/Mn",IF(FY478+FZ478=0,"Na",IF(FX478+FZ478=0,"Ca",IF(FX478+FY478=0,"Mg",IF(FZ478=0,IF(FX478&gt;FY478,"Na-Ca","Ca-Na"),IF(FY478=0,IF(FX478&gt;FZ478,"Na-Mg","Mg-Na"),IF(FX478=0,IF(FY478&gt;FZ478,"Ca-Mg","Mg-Ca"),IF(FX478&gt;FY478,IF(FX478&gt;FZ478,IF(FY478&gt;FZ478,"Na-Ca-Mg","Na-Mg-Ca"),"Mg-Na-Ca"),IF(FY478&gt;FX478,IF(FY478&gt;FZ478,IF(FX478&gt;FZ478,"Ca-Na-Mg","Ca-Mg-Na"),"Mg-Ca-Na"),"x"))))))))),"")</f>
        <v>Na</v>
      </c>
      <c r="GJ478" s="398" t="str">
        <f t="shared" ref="GJ478:GJ541" si="816">IF(ISNUMBER(FR478),IF(GH478&gt;0,"NO3",IF(GB478+GC478=0,"Cl",IF(GA478+GC478=0,"HCO3",IF(GA478+GB478=0,"SO4",IF(GC478=0,IF(GA478&gt;GB478,"Cl-HCO3","HCO3-Cl"),IF(GB478=0,IF(GA478&gt;GC478,"Cl-SO4","SO4-Cl"),IF(GA478=0,IF(GB478&gt;GC478,"HCO3-SO4","SO4-HCO3"),IF(GA478&gt;GB478,IF(GA478&gt;GC478,IF(GB478&gt;GC478,"Cl-HCO3-SO4","Cl-SO4-HCO3"),"SO4-Cl-HCO3"),IF(GB478&gt;GA478,IF(GB478&gt;GC478,IF(GA478&gt;GC478,"HCO3-Cl-SO4","HCO3-SO4-Cl"),"SO4-HCO3-Cl"),"x"))))))))),"")</f>
        <v>HCO3</v>
      </c>
    </row>
    <row r="479" spans="1:192" ht="14.25">
      <c r="A479" s="402">
        <f t="shared" si="733"/>
        <v>474</v>
      </c>
      <c r="B479" s="64" t="s">
        <v>303</v>
      </c>
      <c r="C479" s="69" t="s">
        <v>105</v>
      </c>
      <c r="D479" s="69"/>
      <c r="E479" s="69"/>
      <c r="F479" s="408">
        <v>3522940</v>
      </c>
      <c r="G479" s="408">
        <v>5700480</v>
      </c>
      <c r="H479" s="409">
        <f t="shared" si="744"/>
        <v>522856.39400000003</v>
      </c>
      <c r="I479" s="405">
        <f t="shared" si="745"/>
        <v>5698639.5980000002</v>
      </c>
      <c r="J479" s="408">
        <v>200</v>
      </c>
      <c r="K479" s="400" t="s">
        <v>1356</v>
      </c>
      <c r="L479" s="19">
        <v>169</v>
      </c>
      <c r="Q479" s="64" t="s">
        <v>1361</v>
      </c>
      <c r="R479" s="166" t="s">
        <v>2886</v>
      </c>
      <c r="S479" s="399" t="s">
        <v>1346</v>
      </c>
      <c r="T479" s="499" t="str">
        <f t="shared" si="746"/>
        <v>-</v>
      </c>
      <c r="U479" s="499" t="str">
        <f t="shared" si="747"/>
        <v>M</v>
      </c>
      <c r="V479" s="499" t="str">
        <f t="shared" si="748"/>
        <v>-</v>
      </c>
      <c r="W479" s="499" t="str">
        <f t="shared" si="740"/>
        <v>A</v>
      </c>
      <c r="X479" s="529" t="str">
        <f t="shared" si="735"/>
        <v>Ca-Mg</v>
      </c>
      <c r="Y479" s="530" t="str">
        <f t="shared" si="734"/>
        <v>HCO3-SO4</v>
      </c>
      <c r="Z479" s="172" t="s">
        <v>1919</v>
      </c>
      <c r="AA479" s="51">
        <v>23614</v>
      </c>
      <c r="AB479" s="100">
        <v>1</v>
      </c>
      <c r="AC479" s="398" t="s">
        <v>3076</v>
      </c>
      <c r="AD479" s="398" t="s">
        <v>3077</v>
      </c>
      <c r="AE479" s="404"/>
      <c r="AF479" s="391">
        <v>17.5</v>
      </c>
      <c r="AH479" s="211">
        <v>6.1</v>
      </c>
      <c r="AI479" s="552"/>
      <c r="AP479" s="171"/>
      <c r="AR479" s="69">
        <v>1914.1</v>
      </c>
      <c r="AS479" s="507">
        <f t="shared" ref="AS479:AS506" si="817">SUM(AU479:BN479)+SUM(BO479:CL479)/1000</f>
        <v>1913.69</v>
      </c>
      <c r="AT479" s="520">
        <f t="shared" ref="AT479:AT506" si="818">FR479</f>
        <v>26.13798183909498</v>
      </c>
      <c r="AU479" s="398">
        <v>47.15</v>
      </c>
      <c r="AV479" s="398">
        <v>194.56</v>
      </c>
      <c r="AW479" s="399">
        <v>400.8</v>
      </c>
      <c r="AX479" s="398">
        <v>40.700000000000003</v>
      </c>
      <c r="AY479" s="398">
        <v>398.65</v>
      </c>
      <c r="AZ479" s="172">
        <v>807.1</v>
      </c>
      <c r="BB479" s="398">
        <v>21</v>
      </c>
      <c r="BE479" s="398">
        <v>2.8</v>
      </c>
      <c r="BJ479" s="398">
        <v>0.93</v>
      </c>
      <c r="BO479" s="138"/>
      <c r="BP479" s="553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49"/>
      <c r="CG479" s="138"/>
      <c r="CH479" s="138"/>
      <c r="CI479" s="138"/>
      <c r="CJ479" s="138"/>
      <c r="CK479" s="138"/>
      <c r="CL479" s="139"/>
      <c r="CM479" s="138">
        <v>1.07</v>
      </c>
      <c r="CN479" s="138">
        <v>1188</v>
      </c>
      <c r="CO479" s="149"/>
      <c r="DB479" s="241"/>
      <c r="DC479" s="241"/>
      <c r="DD479" s="241"/>
      <c r="DE479" s="241"/>
      <c r="DF479" s="182"/>
      <c r="DG479" s="241"/>
      <c r="DH479" s="241"/>
      <c r="DI479" s="244"/>
      <c r="DJ479" s="244"/>
      <c r="DK479" s="244"/>
      <c r="DL479" s="244"/>
      <c r="DM479" s="244"/>
      <c r="DN479" s="244"/>
      <c r="DO479" s="244"/>
      <c r="DP479" s="244"/>
      <c r="DQ479" s="244"/>
      <c r="DR479" s="244"/>
      <c r="DS479" s="472"/>
      <c r="DT479" s="402">
        <f t="shared" si="749"/>
        <v>1</v>
      </c>
      <c r="DU479" s="100">
        <f t="shared" si="750"/>
        <v>0</v>
      </c>
      <c r="DV479" s="100">
        <f t="shared" si="751"/>
        <v>0</v>
      </c>
      <c r="DW479" s="100">
        <f t="shared" si="752"/>
        <v>1</v>
      </c>
      <c r="DX479" s="100">
        <f t="shared" si="753"/>
        <v>0</v>
      </c>
      <c r="DY479" s="229">
        <f t="shared" si="754"/>
        <v>0</v>
      </c>
      <c r="DZ479" s="100">
        <f t="shared" si="755"/>
        <v>1</v>
      </c>
      <c r="EA479" s="400">
        <f t="shared" si="756"/>
        <v>0</v>
      </c>
      <c r="EB479" s="402">
        <f t="shared" si="757"/>
        <v>0</v>
      </c>
      <c r="EC479" s="19">
        <f t="shared" si="758"/>
        <v>0</v>
      </c>
      <c r="ED479" s="19">
        <f t="shared" si="759"/>
        <v>1</v>
      </c>
      <c r="EE479" s="19">
        <f t="shared" si="760"/>
        <v>0</v>
      </c>
      <c r="EF479" s="402">
        <f t="shared" si="761"/>
        <v>0</v>
      </c>
      <c r="EG479" s="400">
        <f t="shared" si="762"/>
        <v>0</v>
      </c>
      <c r="EH479" s="400">
        <f t="shared" si="763"/>
        <v>1</v>
      </c>
      <c r="EI479" s="402">
        <f t="shared" si="764"/>
        <v>0</v>
      </c>
      <c r="EJ479" s="229">
        <f t="shared" si="765"/>
        <v>3</v>
      </c>
      <c r="EK479" s="398">
        <f t="shared" si="766"/>
        <v>47.15</v>
      </c>
      <c r="EL479" s="398">
        <f t="shared" si="767"/>
        <v>21</v>
      </c>
      <c r="EM479" s="398">
        <f t="shared" si="768"/>
        <v>194.56</v>
      </c>
      <c r="EN479" s="398">
        <f t="shared" si="769"/>
        <v>400.8</v>
      </c>
      <c r="EO479" s="398" t="str">
        <f t="shared" si="770"/>
        <v/>
      </c>
      <c r="EP479" s="398">
        <f t="shared" si="771"/>
        <v>2.8</v>
      </c>
      <c r="EQ479" s="398">
        <f t="shared" si="772"/>
        <v>807.1</v>
      </c>
      <c r="ER479" s="398" t="str">
        <f t="shared" si="773"/>
        <v/>
      </c>
      <c r="ES479" s="398">
        <f t="shared" si="774"/>
        <v>0.93</v>
      </c>
      <c r="ET479" s="398">
        <f t="shared" si="775"/>
        <v>398.65</v>
      </c>
      <c r="EU479" s="172">
        <f t="shared" si="776"/>
        <v>40.700000000000003</v>
      </c>
      <c r="EV479" s="57">
        <f t="shared" si="777"/>
        <v>2.0509095337932473</v>
      </c>
      <c r="EW479" s="57">
        <f t="shared" si="778"/>
        <v>0.53708439897698212</v>
      </c>
      <c r="EX479" s="57">
        <f t="shared" si="779"/>
        <v>16.009874511417404</v>
      </c>
      <c r="EY479" s="57">
        <f t="shared" si="780"/>
        <v>20.000998053795097</v>
      </c>
      <c r="EZ479" s="57" t="str">
        <f t="shared" si="781"/>
        <v/>
      </c>
      <c r="FA479" s="57">
        <f t="shared" si="782"/>
        <v>0.15041633091592801</v>
      </c>
      <c r="FB479" s="57">
        <f t="shared" si="783"/>
        <v>13.227439521052295</v>
      </c>
      <c r="FC479" s="57" t="str">
        <f t="shared" si="784"/>
        <v/>
      </c>
      <c r="FD479" s="57">
        <f t="shared" si="785"/>
        <v>1.4998814609813095E-2</v>
      </c>
      <c r="FE479" s="57">
        <f t="shared" si="786"/>
        <v>8.2997961745778266</v>
      </c>
      <c r="FF479" s="56">
        <f t="shared" si="787"/>
        <v>1.1479987589202605</v>
      </c>
      <c r="FG479" s="59">
        <f t="shared" si="788"/>
        <v>5.2927677212743367</v>
      </c>
      <c r="FH479" s="59">
        <f t="shared" si="789"/>
        <v>1.3860499079390247</v>
      </c>
      <c r="FI479" s="59">
        <f t="shared" si="790"/>
        <v>41.316569863010393</v>
      </c>
      <c r="FJ479" s="59">
        <f t="shared" si="791"/>
        <v>51.616434146953139</v>
      </c>
      <c r="FK479" s="59" t="str">
        <f t="shared" si="792"/>
        <v/>
      </c>
      <c r="FL479" s="59">
        <f t="shared" si="793"/>
        <v>0.38817836082310581</v>
      </c>
      <c r="FM479" s="59">
        <f t="shared" si="794"/>
        <v>58.295740568831377</v>
      </c>
      <c r="FN479" s="59" t="str">
        <f t="shared" si="795"/>
        <v/>
      </c>
      <c r="FO479" s="59">
        <f t="shared" si="796"/>
        <v>6.6102513940211369E-2</v>
      </c>
      <c r="FP479" s="59">
        <f t="shared" si="797"/>
        <v>36.578716825527884</v>
      </c>
      <c r="FQ479" s="66">
        <f t="shared" si="798"/>
        <v>5.0594400917005196</v>
      </c>
      <c r="FR479" s="331">
        <f t="shared" si="741"/>
        <v>26.13798183909498</v>
      </c>
      <c r="FS479" s="331">
        <f t="shared" si="799"/>
        <v>26.13798183909498</v>
      </c>
      <c r="FT479" s="400">
        <f t="shared" si="800"/>
        <v>0</v>
      </c>
      <c r="FU479" s="400">
        <f t="shared" si="801"/>
        <v>0</v>
      </c>
      <c r="FV479" s="400">
        <f t="shared" si="802"/>
        <v>0</v>
      </c>
      <c r="FW479" s="402">
        <f t="shared" si="803"/>
        <v>1</v>
      </c>
      <c r="FX479" s="222">
        <f t="shared" si="804"/>
        <v>0</v>
      </c>
      <c r="FY479" s="222">
        <f t="shared" si="805"/>
        <v>51.616434146953139</v>
      </c>
      <c r="FZ479" s="222">
        <f t="shared" si="806"/>
        <v>41.316569863010393</v>
      </c>
      <c r="GA479" s="221">
        <f t="shared" si="807"/>
        <v>0</v>
      </c>
      <c r="GB479" s="222">
        <f t="shared" si="808"/>
        <v>58.295740568831377</v>
      </c>
      <c r="GC479" s="222">
        <f t="shared" si="809"/>
        <v>36.578716825527884</v>
      </c>
      <c r="GD479" s="222">
        <f t="shared" si="810"/>
        <v>0</v>
      </c>
      <c r="GE479" s="222">
        <f t="shared" si="811"/>
        <v>0</v>
      </c>
      <c r="GF479" s="222">
        <f t="shared" si="812"/>
        <v>0</v>
      </c>
      <c r="GG479" s="398">
        <f t="shared" si="813"/>
        <v>0</v>
      </c>
      <c r="GH479" s="399">
        <f t="shared" si="814"/>
        <v>0</v>
      </c>
      <c r="GI479" s="398" t="str">
        <f t="shared" si="815"/>
        <v>Ca-Mg</v>
      </c>
      <c r="GJ479" s="398" t="str">
        <f t="shared" si="816"/>
        <v>HCO3-SO4</v>
      </c>
    </row>
    <row r="480" spans="1:192" s="69" customFormat="1">
      <c r="A480" s="402">
        <f t="shared" si="733"/>
        <v>475</v>
      </c>
      <c r="B480" s="166" t="s">
        <v>303</v>
      </c>
      <c r="C480" s="166" t="s">
        <v>105</v>
      </c>
      <c r="D480" s="166"/>
      <c r="E480" s="166"/>
      <c r="F480" s="408">
        <v>3522940</v>
      </c>
      <c r="G480" s="408">
        <v>5700480</v>
      </c>
      <c r="H480" s="409">
        <f t="shared" si="744"/>
        <v>522856.39400000003</v>
      </c>
      <c r="I480" s="405">
        <f t="shared" si="745"/>
        <v>5698639.5980000002</v>
      </c>
      <c r="J480" s="408">
        <v>200</v>
      </c>
      <c r="K480" s="392" t="s">
        <v>1355</v>
      </c>
      <c r="L480" s="171">
        <v>169</v>
      </c>
      <c r="M480" s="171"/>
      <c r="N480" s="408"/>
      <c r="O480" s="171"/>
      <c r="P480" s="171"/>
      <c r="Q480" s="166" t="s">
        <v>1361</v>
      </c>
      <c r="R480" s="166" t="s">
        <v>2886</v>
      </c>
      <c r="S480" s="166" t="s">
        <v>1346</v>
      </c>
      <c r="T480" s="499" t="str">
        <f t="shared" si="746"/>
        <v>-</v>
      </c>
      <c r="U480" s="499" t="str">
        <f t="shared" si="747"/>
        <v>M</v>
      </c>
      <c r="V480" s="499" t="str">
        <f t="shared" si="748"/>
        <v>-</v>
      </c>
      <c r="W480" s="499" t="str">
        <f t="shared" si="740"/>
        <v>A</v>
      </c>
      <c r="X480" s="529" t="str">
        <f t="shared" si="735"/>
        <v>Ca-Na</v>
      </c>
      <c r="Y480" s="530" t="str">
        <f t="shared" si="734"/>
        <v>HCO3</v>
      </c>
      <c r="Z480" s="183" t="s">
        <v>1921</v>
      </c>
      <c r="AA480" s="177">
        <v>29677</v>
      </c>
      <c r="AB480" s="176">
        <v>2</v>
      </c>
      <c r="AC480" s="170" t="s">
        <v>285</v>
      </c>
      <c r="AD480" s="170" t="s">
        <v>1922</v>
      </c>
      <c r="AE480" s="188" t="s">
        <v>1923</v>
      </c>
      <c r="AF480" s="234">
        <v>14</v>
      </c>
      <c r="AG480" s="408"/>
      <c r="AH480" s="203">
        <v>5.9</v>
      </c>
      <c r="AI480" s="392"/>
      <c r="AJ480" s="408"/>
      <c r="AK480" s="408"/>
      <c r="AL480" s="408"/>
      <c r="AM480" s="392"/>
      <c r="AN480" s="169">
        <v>58.8</v>
      </c>
      <c r="AO480" s="175">
        <v>52.1</v>
      </c>
      <c r="AP480" s="496">
        <v>2.8</v>
      </c>
      <c r="AQ480" s="168"/>
      <c r="AR480" s="168"/>
      <c r="AS480" s="507">
        <f t="shared" si="817"/>
        <v>2057.1460000000002</v>
      </c>
      <c r="AT480" s="520">
        <f t="shared" si="818"/>
        <v>13.079222051171572</v>
      </c>
      <c r="AU480" s="189">
        <v>261.36</v>
      </c>
      <c r="AV480" s="168">
        <v>79</v>
      </c>
      <c r="AW480" s="165">
        <v>290</v>
      </c>
      <c r="AX480" s="169">
        <v>84.2</v>
      </c>
      <c r="AY480" s="169">
        <v>200.6</v>
      </c>
      <c r="AZ480" s="461">
        <f>AO480*21.76</f>
        <v>1133.6960000000001</v>
      </c>
      <c r="BA480" s="168"/>
      <c r="BB480" s="189"/>
      <c r="BC480" s="168"/>
      <c r="BD480" s="168"/>
      <c r="BE480" s="168">
        <v>6.3</v>
      </c>
      <c r="BF480" s="168">
        <v>0.99</v>
      </c>
      <c r="BG480" s="168"/>
      <c r="BH480" s="168"/>
      <c r="BI480" s="168"/>
      <c r="BJ480" s="169">
        <v>1</v>
      </c>
      <c r="BK480" s="168"/>
      <c r="BL480" s="165"/>
      <c r="BM480" s="168"/>
      <c r="BN480" s="167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  <c r="BY480" s="168"/>
      <c r="BZ480" s="168"/>
      <c r="CA480" s="168"/>
      <c r="CB480" s="168"/>
      <c r="CC480" s="168"/>
      <c r="CD480" s="168"/>
      <c r="CE480" s="168"/>
      <c r="CF480" s="165"/>
      <c r="CG480" s="168"/>
      <c r="CH480" s="168"/>
      <c r="CI480" s="168"/>
      <c r="CJ480" s="168"/>
      <c r="CK480" s="168"/>
      <c r="CL480" s="167"/>
      <c r="CM480" s="168">
        <v>0</v>
      </c>
      <c r="CN480" s="243">
        <v>2312.8000000000002</v>
      </c>
      <c r="CO480" s="165"/>
      <c r="CP480" s="168"/>
      <c r="CQ480" s="167"/>
      <c r="CR480" s="168"/>
      <c r="CS480" s="168"/>
      <c r="CT480" s="168"/>
      <c r="CU480" s="168"/>
      <c r="CV480" s="168"/>
      <c r="CW480" s="168"/>
      <c r="CX480" s="168"/>
      <c r="CY480" s="168"/>
      <c r="CZ480" s="168"/>
      <c r="DA480" s="167"/>
      <c r="DB480" s="182"/>
      <c r="DC480" s="182"/>
      <c r="DD480" s="182"/>
      <c r="DE480" s="182"/>
      <c r="DF480" s="182"/>
      <c r="DG480" s="182"/>
      <c r="DH480" s="182"/>
      <c r="DI480" s="180"/>
      <c r="DJ480" s="180"/>
      <c r="DK480" s="180"/>
      <c r="DL480" s="180"/>
      <c r="DM480" s="180"/>
      <c r="DN480" s="180"/>
      <c r="DO480" s="180"/>
      <c r="DP480" s="180"/>
      <c r="DQ480" s="180"/>
      <c r="DR480" s="180"/>
      <c r="DS480" s="181"/>
      <c r="DT480" s="402">
        <f t="shared" si="749"/>
        <v>0</v>
      </c>
      <c r="DU480" s="100">
        <f t="shared" si="750"/>
        <v>0</v>
      </c>
      <c r="DV480" s="100">
        <f t="shared" si="751"/>
        <v>0</v>
      </c>
      <c r="DW480" s="100">
        <f t="shared" si="752"/>
        <v>1</v>
      </c>
      <c r="DX480" s="100">
        <f t="shared" si="753"/>
        <v>0</v>
      </c>
      <c r="DY480" s="229">
        <f t="shared" si="754"/>
        <v>0</v>
      </c>
      <c r="DZ480" s="100">
        <f t="shared" si="755"/>
        <v>1</v>
      </c>
      <c r="EA480" s="400">
        <f t="shared" si="756"/>
        <v>0</v>
      </c>
      <c r="EB480" s="402">
        <f t="shared" si="757"/>
        <v>0</v>
      </c>
      <c r="EC480" s="19">
        <f t="shared" si="758"/>
        <v>0</v>
      </c>
      <c r="ED480" s="19">
        <f t="shared" si="759"/>
        <v>1</v>
      </c>
      <c r="EE480" s="19">
        <f t="shared" si="760"/>
        <v>0</v>
      </c>
      <c r="EF480" s="402">
        <f t="shared" si="761"/>
        <v>0</v>
      </c>
      <c r="EG480" s="400">
        <f t="shared" si="762"/>
        <v>0</v>
      </c>
      <c r="EH480" s="400">
        <f t="shared" si="763"/>
        <v>1</v>
      </c>
      <c r="EI480" s="402">
        <f t="shared" si="764"/>
        <v>0</v>
      </c>
      <c r="EJ480" s="229">
        <f t="shared" si="765"/>
        <v>3</v>
      </c>
      <c r="EK480" s="398">
        <f t="shared" si="766"/>
        <v>261.36</v>
      </c>
      <c r="EL480" s="398" t="str">
        <f t="shared" si="767"/>
        <v/>
      </c>
      <c r="EM480" s="398">
        <f t="shared" si="768"/>
        <v>79</v>
      </c>
      <c r="EN480" s="398">
        <f t="shared" si="769"/>
        <v>290</v>
      </c>
      <c r="EO480" s="398">
        <f t="shared" si="770"/>
        <v>0.99</v>
      </c>
      <c r="EP480" s="398">
        <f t="shared" si="771"/>
        <v>6.3</v>
      </c>
      <c r="EQ480" s="398">
        <f t="shared" si="772"/>
        <v>1133.6960000000001</v>
      </c>
      <c r="ER480" s="398" t="str">
        <f t="shared" si="773"/>
        <v/>
      </c>
      <c r="ES480" s="398">
        <f t="shared" si="774"/>
        <v>1</v>
      </c>
      <c r="ET480" s="398">
        <f t="shared" si="775"/>
        <v>200.6</v>
      </c>
      <c r="EU480" s="172">
        <f t="shared" si="776"/>
        <v>84.2</v>
      </c>
      <c r="EV480" s="57">
        <f t="shared" si="777"/>
        <v>11.368519952326684</v>
      </c>
      <c r="EW480" s="57" t="str">
        <f t="shared" si="778"/>
        <v/>
      </c>
      <c r="EX480" s="57">
        <f t="shared" si="779"/>
        <v>6.5007200164575201</v>
      </c>
      <c r="EY480" s="57">
        <f t="shared" si="780"/>
        <v>14.471780028943559</v>
      </c>
      <c r="EZ480" s="57">
        <f t="shared" si="781"/>
        <v>3.6101741270854221E-2</v>
      </c>
      <c r="FA480" s="57">
        <f t="shared" si="782"/>
        <v>0.33843674456083805</v>
      </c>
      <c r="FB480" s="57">
        <f t="shared" si="783"/>
        <v>18.5799718439585</v>
      </c>
      <c r="FC480" s="57" t="str">
        <f t="shared" si="784"/>
        <v/>
      </c>
      <c r="FD480" s="57">
        <f t="shared" si="785"/>
        <v>1.6127757644960317E-2</v>
      </c>
      <c r="FE480" s="57">
        <f t="shared" si="786"/>
        <v>4.1764432776127229</v>
      </c>
      <c r="FF480" s="56">
        <f t="shared" si="787"/>
        <v>2.3749753194370009</v>
      </c>
      <c r="FG480" s="59">
        <f t="shared" si="788"/>
        <v>34.749582398355528</v>
      </c>
      <c r="FH480" s="59" t="str">
        <f t="shared" si="789"/>
        <v/>
      </c>
      <c r="FI480" s="59">
        <f t="shared" si="790"/>
        <v>19.870423485890747</v>
      </c>
      <c r="FJ480" s="59">
        <f t="shared" si="791"/>
        <v>44.235161188570451</v>
      </c>
      <c r="FK480" s="59">
        <f t="shared" si="792"/>
        <v>0.11035037439142731</v>
      </c>
      <c r="FL480" s="59">
        <f t="shared" si="793"/>
        <v>1.0344825527918549</v>
      </c>
      <c r="FM480" s="59">
        <f t="shared" si="794"/>
        <v>73.883918473329032</v>
      </c>
      <c r="FN480" s="59" t="str">
        <f t="shared" si="795"/>
        <v/>
      </c>
      <c r="FO480" s="59">
        <f t="shared" si="796"/>
        <v>6.4132601545643042E-2</v>
      </c>
      <c r="FP480" s="59">
        <f t="shared" si="797"/>
        <v>16.60777514751495</v>
      </c>
      <c r="FQ480" s="66">
        <f t="shared" si="798"/>
        <v>9.4441737776103754</v>
      </c>
      <c r="FR480" s="331">
        <f t="shared" si="741"/>
        <v>13.079222051171572</v>
      </c>
      <c r="FS480" s="331">
        <f t="shared" si="799"/>
        <v>13.079222051171572</v>
      </c>
      <c r="FT480" s="400">
        <f t="shared" si="800"/>
        <v>0</v>
      </c>
      <c r="FU480" s="400">
        <f t="shared" si="801"/>
        <v>0</v>
      </c>
      <c r="FV480" s="400">
        <f t="shared" si="802"/>
        <v>0</v>
      </c>
      <c r="FW480" s="402">
        <f t="shared" si="803"/>
        <v>1</v>
      </c>
      <c r="FX480" s="222">
        <f t="shared" si="804"/>
        <v>34.749582398355528</v>
      </c>
      <c r="FY480" s="222">
        <f t="shared" si="805"/>
        <v>44.235161188570451</v>
      </c>
      <c r="FZ480" s="222">
        <f t="shared" si="806"/>
        <v>0</v>
      </c>
      <c r="GA480" s="221">
        <f t="shared" si="807"/>
        <v>0</v>
      </c>
      <c r="GB480" s="222">
        <f t="shared" si="808"/>
        <v>73.883918473329032</v>
      </c>
      <c r="GC480" s="222">
        <f t="shared" si="809"/>
        <v>0</v>
      </c>
      <c r="GD480" s="222">
        <f t="shared" si="810"/>
        <v>0</v>
      </c>
      <c r="GE480" s="222">
        <f t="shared" si="811"/>
        <v>0</v>
      </c>
      <c r="GF480" s="222">
        <f t="shared" si="812"/>
        <v>0</v>
      </c>
      <c r="GG480" s="398">
        <f t="shared" si="813"/>
        <v>0</v>
      </c>
      <c r="GH480" s="399">
        <f t="shared" si="814"/>
        <v>0</v>
      </c>
      <c r="GI480" s="398" t="str">
        <f t="shared" si="815"/>
        <v>Ca-Na</v>
      </c>
      <c r="GJ480" s="398" t="str">
        <f t="shared" si="816"/>
        <v>HCO3</v>
      </c>
    </row>
    <row r="481" spans="1:192" s="69" customFormat="1">
      <c r="A481" s="402">
        <f t="shared" si="733"/>
        <v>476</v>
      </c>
      <c r="B481" s="166" t="s">
        <v>303</v>
      </c>
      <c r="C481" s="166" t="s">
        <v>583</v>
      </c>
      <c r="D481" s="166"/>
      <c r="E481" s="166"/>
      <c r="F481" s="408">
        <v>3522120</v>
      </c>
      <c r="G481" s="408">
        <v>5699000</v>
      </c>
      <c r="H481" s="409">
        <f t="shared" si="744"/>
        <v>522036.72200000001</v>
      </c>
      <c r="I481" s="405">
        <f t="shared" si="745"/>
        <v>5697160.1900000004</v>
      </c>
      <c r="J481" s="408">
        <v>200</v>
      </c>
      <c r="K481" s="408" t="s">
        <v>1356</v>
      </c>
      <c r="L481" s="171">
        <v>200</v>
      </c>
      <c r="M481" s="171"/>
      <c r="N481" s="408"/>
      <c r="O481" s="171"/>
      <c r="P481" s="171"/>
      <c r="Q481" s="166" t="s">
        <v>1361</v>
      </c>
      <c r="R481" s="166" t="s">
        <v>2886</v>
      </c>
      <c r="S481" s="166" t="s">
        <v>1346</v>
      </c>
      <c r="T481" s="499" t="str">
        <f t="shared" si="746"/>
        <v>-</v>
      </c>
      <c r="U481" s="499" t="str">
        <f t="shared" si="747"/>
        <v>M</v>
      </c>
      <c r="V481" s="499" t="str">
        <f t="shared" si="748"/>
        <v>-</v>
      </c>
      <c r="W481" s="499" t="str">
        <f t="shared" si="740"/>
        <v>A</v>
      </c>
      <c r="X481" s="529" t="str">
        <f t="shared" si="735"/>
        <v>Ca-Na-Mg</v>
      </c>
      <c r="Y481" s="530" t="str">
        <f t="shared" si="734"/>
        <v>HCO3</v>
      </c>
      <c r="Z481" s="183" t="s">
        <v>1921</v>
      </c>
      <c r="AA481" s="177">
        <v>23351</v>
      </c>
      <c r="AB481" s="176">
        <v>1</v>
      </c>
      <c r="AC481" s="170" t="s">
        <v>527</v>
      </c>
      <c r="AD481" s="170" t="s">
        <v>1924</v>
      </c>
      <c r="AE481" s="188" t="s">
        <v>1923</v>
      </c>
      <c r="AF481" s="234">
        <v>14.5</v>
      </c>
      <c r="AG481" s="408"/>
      <c r="AH481" s="203">
        <v>6</v>
      </c>
      <c r="AI481" s="392"/>
      <c r="AJ481" s="408"/>
      <c r="AK481" s="408"/>
      <c r="AL481" s="408"/>
      <c r="AM481" s="392"/>
      <c r="AN481" s="169">
        <v>49.9</v>
      </c>
      <c r="AO481" s="175">
        <v>45.4</v>
      </c>
      <c r="AP481" s="496">
        <v>6.6</v>
      </c>
      <c r="AQ481" s="168"/>
      <c r="AR481" s="168">
        <v>1127</v>
      </c>
      <c r="AS481" s="507">
        <f t="shared" si="817"/>
        <v>1698.5639999999999</v>
      </c>
      <c r="AT481" s="520">
        <f t="shared" si="818"/>
        <v>11.049281053634468</v>
      </c>
      <c r="AU481" s="189">
        <v>186.24</v>
      </c>
      <c r="AV481" s="169">
        <v>85.1</v>
      </c>
      <c r="AW481" s="175">
        <v>220.4</v>
      </c>
      <c r="AX481" s="169">
        <v>38.299999999999997</v>
      </c>
      <c r="AY481" s="169">
        <v>178.6</v>
      </c>
      <c r="AZ481" s="461">
        <f>AO481*21.76</f>
        <v>987.904</v>
      </c>
      <c r="BA481" s="168"/>
      <c r="BB481" s="189"/>
      <c r="BC481" s="168"/>
      <c r="BD481" s="168"/>
      <c r="BE481" s="168">
        <v>1.62</v>
      </c>
      <c r="BF481" s="168">
        <v>0.4</v>
      </c>
      <c r="BG481" s="168"/>
      <c r="BH481" s="168"/>
      <c r="BI481" s="168"/>
      <c r="BJ481" s="170" t="s">
        <v>286</v>
      </c>
      <c r="BK481" s="168"/>
      <c r="BL481" s="165"/>
      <c r="BM481" s="168"/>
      <c r="BN481" s="167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  <c r="CA481" s="168"/>
      <c r="CB481" s="168"/>
      <c r="CC481" s="168"/>
      <c r="CD481" s="168"/>
      <c r="CE481" s="168"/>
      <c r="CF481" s="165"/>
      <c r="CG481" s="168"/>
      <c r="CH481" s="168"/>
      <c r="CI481" s="168"/>
      <c r="CJ481" s="168"/>
      <c r="CK481" s="168"/>
      <c r="CL481" s="167"/>
      <c r="CM481" s="169">
        <v>0.96</v>
      </c>
      <c r="CN481" s="180">
        <v>1960</v>
      </c>
      <c r="CO481" s="165"/>
      <c r="CP481" s="168"/>
      <c r="CQ481" s="167"/>
      <c r="CR481" s="168"/>
      <c r="CS481" s="168"/>
      <c r="CT481" s="168"/>
      <c r="CU481" s="168"/>
      <c r="CV481" s="168"/>
      <c r="CW481" s="168"/>
      <c r="CX481" s="168"/>
      <c r="CY481" s="168"/>
      <c r="CZ481" s="168"/>
      <c r="DA481" s="167"/>
      <c r="DB481" s="182"/>
      <c r="DC481" s="182"/>
      <c r="DD481" s="182"/>
      <c r="DE481" s="182"/>
      <c r="DF481" s="182"/>
      <c r="DG481" s="182"/>
      <c r="DH481" s="182"/>
      <c r="DI481" s="180"/>
      <c r="DJ481" s="180"/>
      <c r="DK481" s="180"/>
      <c r="DL481" s="180"/>
      <c r="DM481" s="180"/>
      <c r="DN481" s="180"/>
      <c r="DO481" s="180"/>
      <c r="DP481" s="180"/>
      <c r="DQ481" s="180"/>
      <c r="DR481" s="180"/>
      <c r="DS481" s="181"/>
      <c r="DT481" s="402">
        <f t="shared" si="749"/>
        <v>1</v>
      </c>
      <c r="DU481" s="100">
        <f t="shared" si="750"/>
        <v>0</v>
      </c>
      <c r="DV481" s="100">
        <f t="shared" si="751"/>
        <v>0</v>
      </c>
      <c r="DW481" s="100">
        <f t="shared" si="752"/>
        <v>1</v>
      </c>
      <c r="DX481" s="100">
        <f t="shared" si="753"/>
        <v>0</v>
      </c>
      <c r="DY481" s="229">
        <f t="shared" si="754"/>
        <v>0</v>
      </c>
      <c r="DZ481" s="100">
        <f t="shared" si="755"/>
        <v>1</v>
      </c>
      <c r="EA481" s="400">
        <f t="shared" si="756"/>
        <v>0</v>
      </c>
      <c r="EB481" s="402">
        <f t="shared" si="757"/>
        <v>0</v>
      </c>
      <c r="EC481" s="19">
        <f t="shared" si="758"/>
        <v>0</v>
      </c>
      <c r="ED481" s="19">
        <f t="shared" si="759"/>
        <v>1</v>
      </c>
      <c r="EE481" s="19">
        <f t="shared" si="760"/>
        <v>0</v>
      </c>
      <c r="EF481" s="402">
        <f t="shared" si="761"/>
        <v>0</v>
      </c>
      <c r="EG481" s="400">
        <f t="shared" si="762"/>
        <v>0</v>
      </c>
      <c r="EH481" s="400">
        <f t="shared" si="763"/>
        <v>1</v>
      </c>
      <c r="EI481" s="402">
        <f t="shared" si="764"/>
        <v>0</v>
      </c>
      <c r="EJ481" s="229">
        <f t="shared" si="765"/>
        <v>3</v>
      </c>
      <c r="EK481" s="398">
        <f t="shared" si="766"/>
        <v>186.24</v>
      </c>
      <c r="EL481" s="398" t="str">
        <f t="shared" si="767"/>
        <v/>
      </c>
      <c r="EM481" s="398">
        <f t="shared" si="768"/>
        <v>85.1</v>
      </c>
      <c r="EN481" s="398">
        <f t="shared" si="769"/>
        <v>220.4</v>
      </c>
      <c r="EO481" s="398">
        <f t="shared" si="770"/>
        <v>0.4</v>
      </c>
      <c r="EP481" s="398">
        <f t="shared" si="771"/>
        <v>1.62</v>
      </c>
      <c r="EQ481" s="398">
        <f t="shared" si="772"/>
        <v>987.904</v>
      </c>
      <c r="ER481" s="398" t="str">
        <f t="shared" si="773"/>
        <v/>
      </c>
      <c r="ES481" s="398" t="str">
        <f t="shared" si="774"/>
        <v/>
      </c>
      <c r="ET481" s="398">
        <f t="shared" si="775"/>
        <v>178.6</v>
      </c>
      <c r="EU481" s="172">
        <f t="shared" si="776"/>
        <v>38.299999999999997</v>
      </c>
      <c r="EV481" s="57">
        <f t="shared" si="777"/>
        <v>8.1009839146056084</v>
      </c>
      <c r="EW481" s="57" t="str">
        <f t="shared" si="778"/>
        <v/>
      </c>
      <c r="EX481" s="57">
        <f t="shared" si="779"/>
        <v>7.0026743468422135</v>
      </c>
      <c r="EY481" s="57">
        <f t="shared" si="780"/>
        <v>10.998552821997105</v>
      </c>
      <c r="EZ481" s="57">
        <f t="shared" si="781"/>
        <v>1.458656212963807E-2</v>
      </c>
      <c r="FA481" s="57">
        <f t="shared" si="782"/>
        <v>8.7026591458501223E-2</v>
      </c>
      <c r="FB481" s="57">
        <f t="shared" si="783"/>
        <v>16.190608862105869</v>
      </c>
      <c r="FC481" s="57" t="str">
        <f t="shared" si="784"/>
        <v/>
      </c>
      <c r="FD481" s="57" t="str">
        <f t="shared" si="785"/>
        <v/>
      </c>
      <c r="FE481" s="57">
        <f t="shared" si="786"/>
        <v>3.7184086210450267</v>
      </c>
      <c r="FF481" s="56">
        <f t="shared" si="787"/>
        <v>1.080303500408992</v>
      </c>
      <c r="FG481" s="59">
        <f t="shared" si="788"/>
        <v>30.91527343996124</v>
      </c>
      <c r="FH481" s="59" t="str">
        <f t="shared" si="789"/>
        <v/>
      </c>
      <c r="FI481" s="59">
        <f t="shared" si="790"/>
        <v>26.723863980683966</v>
      </c>
      <c r="FJ481" s="59">
        <f t="shared" si="791"/>
        <v>41.973082716885216</v>
      </c>
      <c r="FK481" s="59">
        <f t="shared" si="792"/>
        <v>5.5665776100815571E-2</v>
      </c>
      <c r="FL481" s="59">
        <f t="shared" si="793"/>
        <v>0.3321140863687721</v>
      </c>
      <c r="FM481" s="59">
        <f t="shared" si="794"/>
        <v>77.137363685025065</v>
      </c>
      <c r="FN481" s="59" t="str">
        <f t="shared" si="795"/>
        <v/>
      </c>
      <c r="FO481" s="59" t="str">
        <f t="shared" si="796"/>
        <v/>
      </c>
      <c r="FP481" s="59">
        <f t="shared" si="797"/>
        <v>17.715716596823263</v>
      </c>
      <c r="FQ481" s="66">
        <f t="shared" si="798"/>
        <v>5.1469197181516808</v>
      </c>
      <c r="FR481" s="331">
        <f t="shared" si="741"/>
        <v>11.049281053634468</v>
      </c>
      <c r="FS481" s="331">
        <f t="shared" si="799"/>
        <v>11.049281053634468</v>
      </c>
      <c r="FT481" s="400">
        <f t="shared" si="800"/>
        <v>0</v>
      </c>
      <c r="FU481" s="400">
        <f t="shared" si="801"/>
        <v>0</v>
      </c>
      <c r="FV481" s="400">
        <f t="shared" si="802"/>
        <v>0</v>
      </c>
      <c r="FW481" s="402">
        <f t="shared" si="803"/>
        <v>1</v>
      </c>
      <c r="FX481" s="222">
        <f t="shared" si="804"/>
        <v>30.91527343996124</v>
      </c>
      <c r="FY481" s="222">
        <f t="shared" si="805"/>
        <v>41.973082716885216</v>
      </c>
      <c r="FZ481" s="222">
        <f t="shared" si="806"/>
        <v>26.723863980683966</v>
      </c>
      <c r="GA481" s="221">
        <f t="shared" si="807"/>
        <v>0</v>
      </c>
      <c r="GB481" s="222">
        <f t="shared" si="808"/>
        <v>77.137363685025065</v>
      </c>
      <c r="GC481" s="222">
        <f t="shared" si="809"/>
        <v>0</v>
      </c>
      <c r="GD481" s="222">
        <f t="shared" si="810"/>
        <v>0</v>
      </c>
      <c r="GE481" s="222">
        <f t="shared" si="811"/>
        <v>0</v>
      </c>
      <c r="GF481" s="222">
        <f t="shared" si="812"/>
        <v>0</v>
      </c>
      <c r="GG481" s="398">
        <f t="shared" si="813"/>
        <v>0</v>
      </c>
      <c r="GH481" s="399">
        <f t="shared" si="814"/>
        <v>0</v>
      </c>
      <c r="GI481" s="398" t="str">
        <f t="shared" si="815"/>
        <v>Ca-Na-Mg</v>
      </c>
      <c r="GJ481" s="398" t="str">
        <f t="shared" si="816"/>
        <v>HCO3</v>
      </c>
    </row>
    <row r="482" spans="1:192">
      <c r="A482" s="402">
        <f t="shared" ref="A482:A545" si="819">A481+1</f>
        <v>477</v>
      </c>
      <c r="B482" s="166" t="s">
        <v>303</v>
      </c>
      <c r="C482" s="166" t="s">
        <v>1015</v>
      </c>
      <c r="D482" s="166" t="s">
        <v>104</v>
      </c>
      <c r="E482" s="166"/>
      <c r="F482" s="408">
        <v>3522750</v>
      </c>
      <c r="G482" s="408">
        <v>5695180</v>
      </c>
      <c r="H482" s="409">
        <f t="shared" si="744"/>
        <v>522666.47000000003</v>
      </c>
      <c r="I482" s="405">
        <f t="shared" si="745"/>
        <v>5693341.7180000003</v>
      </c>
      <c r="J482" s="541">
        <v>321</v>
      </c>
      <c r="K482" s="408" t="s">
        <v>1356</v>
      </c>
      <c r="L482" s="171">
        <v>307</v>
      </c>
      <c r="M482" s="171"/>
      <c r="O482" s="171"/>
      <c r="P482" s="171"/>
      <c r="Q482" s="166" t="s">
        <v>1361</v>
      </c>
      <c r="R482" s="166" t="s">
        <v>2886</v>
      </c>
      <c r="S482" s="166" t="s">
        <v>1346</v>
      </c>
      <c r="T482" s="499" t="str">
        <f t="shared" si="746"/>
        <v>-</v>
      </c>
      <c r="U482" s="499" t="str">
        <f t="shared" si="747"/>
        <v>M</v>
      </c>
      <c r="V482" s="499" t="str">
        <f t="shared" si="748"/>
        <v>-</v>
      </c>
      <c r="W482" s="499" t="str">
        <f t="shared" si="740"/>
        <v>A</v>
      </c>
      <c r="X482" s="529" t="str">
        <f t="shared" si="735"/>
        <v>Ca-Mg</v>
      </c>
      <c r="Y482" s="530" t="str">
        <f t="shared" si="734"/>
        <v>HCO3-SO4</v>
      </c>
      <c r="Z482" s="183" t="s">
        <v>1921</v>
      </c>
      <c r="AA482" s="177">
        <v>23614</v>
      </c>
      <c r="AB482" s="176">
        <v>1</v>
      </c>
      <c r="AC482" s="170" t="s">
        <v>527</v>
      </c>
      <c r="AD482" s="170" t="s">
        <v>1925</v>
      </c>
      <c r="AE482" s="183"/>
      <c r="AF482" s="153" t="s">
        <v>3116</v>
      </c>
      <c r="AG482" s="408"/>
      <c r="AH482" s="408"/>
      <c r="AI482" s="392"/>
      <c r="AJ482" s="408"/>
      <c r="AK482" s="408"/>
      <c r="AL482" s="408"/>
      <c r="AM482" s="392"/>
      <c r="AN482" s="168"/>
      <c r="AO482" s="165"/>
      <c r="AP482" s="171"/>
      <c r="AQ482" s="168"/>
      <c r="AR482" s="168"/>
      <c r="AS482" s="507">
        <f t="shared" si="817"/>
        <v>1810.77</v>
      </c>
      <c r="AT482" s="520">
        <f t="shared" si="818"/>
        <v>30.447707319438265</v>
      </c>
      <c r="AU482" s="168">
        <v>47.1</v>
      </c>
      <c r="AV482" s="168">
        <v>194.5</v>
      </c>
      <c r="AW482" s="165">
        <v>400.8</v>
      </c>
      <c r="AX482" s="168">
        <v>40.799999999999997</v>
      </c>
      <c r="AY482" s="168">
        <v>298.2</v>
      </c>
      <c r="AZ482" s="167">
        <v>807.1</v>
      </c>
      <c r="BA482" s="168"/>
      <c r="BB482" s="168">
        <v>17.5</v>
      </c>
      <c r="BC482" s="168"/>
      <c r="BD482" s="168"/>
      <c r="BE482" s="168">
        <v>2.8</v>
      </c>
      <c r="BF482" s="168">
        <v>0.27</v>
      </c>
      <c r="BG482" s="168"/>
      <c r="BH482" s="168"/>
      <c r="BI482" s="168"/>
      <c r="BJ482" s="168">
        <v>1.7</v>
      </c>
      <c r="BK482" s="168"/>
      <c r="BL482" s="165"/>
      <c r="BM482" s="168"/>
      <c r="BN482" s="167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  <c r="CA482" s="168"/>
      <c r="CB482" s="168"/>
      <c r="CC482" s="168"/>
      <c r="CD482" s="168"/>
      <c r="CE482" s="168"/>
      <c r="CF482" s="165"/>
      <c r="CG482" s="168"/>
      <c r="CH482" s="168"/>
      <c r="CI482" s="168"/>
      <c r="CJ482" s="168"/>
      <c r="CK482" s="168"/>
      <c r="CL482" s="167"/>
      <c r="CM482" s="168"/>
      <c r="CN482" s="180">
        <v>1188</v>
      </c>
      <c r="CO482" s="165"/>
      <c r="CP482" s="168"/>
      <c r="CQ482" s="167"/>
      <c r="CR482" s="168"/>
      <c r="CS482" s="168"/>
      <c r="CT482" s="168"/>
      <c r="CU482" s="168"/>
      <c r="CV482" s="168"/>
      <c r="CW482" s="168"/>
      <c r="CX482" s="168"/>
      <c r="CY482" s="168"/>
      <c r="CZ482" s="168"/>
      <c r="DA482" s="167"/>
      <c r="DB482" s="182"/>
      <c r="DC482" s="182"/>
      <c r="DD482" s="182"/>
      <c r="DE482" s="182"/>
      <c r="DF482" s="182"/>
      <c r="DG482" s="182"/>
      <c r="DH482" s="182"/>
      <c r="DI482" s="180"/>
      <c r="DJ482" s="180"/>
      <c r="DK482" s="180"/>
      <c r="DL482" s="180"/>
      <c r="DM482" s="180"/>
      <c r="DN482" s="180"/>
      <c r="DO482" s="180"/>
      <c r="DP482" s="180"/>
      <c r="DQ482" s="180"/>
      <c r="DR482" s="180"/>
      <c r="DS482" s="181"/>
      <c r="DT482" s="402">
        <f t="shared" si="749"/>
        <v>1</v>
      </c>
      <c r="DU482" s="100">
        <f t="shared" si="750"/>
        <v>0</v>
      </c>
      <c r="DV482" s="100">
        <f t="shared" si="751"/>
        <v>0</v>
      </c>
      <c r="DW482" s="100">
        <f t="shared" si="752"/>
        <v>1</v>
      </c>
      <c r="DX482" s="100">
        <f t="shared" si="753"/>
        <v>0</v>
      </c>
      <c r="DY482" s="229">
        <f t="shared" si="754"/>
        <v>0</v>
      </c>
      <c r="DZ482" s="100">
        <f t="shared" si="755"/>
        <v>0</v>
      </c>
      <c r="EA482" s="400">
        <f t="shared" si="756"/>
        <v>0</v>
      </c>
      <c r="EB482" s="402">
        <f t="shared" si="757"/>
        <v>1</v>
      </c>
      <c r="EC482" s="19">
        <f t="shared" si="758"/>
        <v>0</v>
      </c>
      <c r="ED482" s="19">
        <f t="shared" si="759"/>
        <v>1</v>
      </c>
      <c r="EE482" s="19">
        <f t="shared" si="760"/>
        <v>0</v>
      </c>
      <c r="EF482" s="402">
        <f t="shared" si="761"/>
        <v>0</v>
      </c>
      <c r="EG482" s="400">
        <f t="shared" si="762"/>
        <v>0</v>
      </c>
      <c r="EH482" s="400">
        <f t="shared" si="763"/>
        <v>1</v>
      </c>
      <c r="EI482" s="402">
        <f t="shared" si="764"/>
        <v>0</v>
      </c>
      <c r="EJ482" s="229">
        <f t="shared" si="765"/>
        <v>3</v>
      </c>
      <c r="EK482" s="398">
        <f t="shared" si="766"/>
        <v>47.1</v>
      </c>
      <c r="EL482" s="398">
        <f t="shared" si="767"/>
        <v>17.5</v>
      </c>
      <c r="EM482" s="398">
        <f t="shared" si="768"/>
        <v>194.5</v>
      </c>
      <c r="EN482" s="398">
        <f t="shared" si="769"/>
        <v>400.8</v>
      </c>
      <c r="EO482" s="398">
        <f t="shared" si="770"/>
        <v>0.27</v>
      </c>
      <c r="EP482" s="398">
        <f t="shared" si="771"/>
        <v>2.8</v>
      </c>
      <c r="EQ482" s="398">
        <f t="shared" si="772"/>
        <v>807.1</v>
      </c>
      <c r="ER482" s="398" t="str">
        <f t="shared" si="773"/>
        <v/>
      </c>
      <c r="ES482" s="398">
        <f t="shared" si="774"/>
        <v>1.7</v>
      </c>
      <c r="ET482" s="398">
        <f t="shared" si="775"/>
        <v>298.2</v>
      </c>
      <c r="EU482" s="172">
        <f t="shared" si="776"/>
        <v>40.799999999999997</v>
      </c>
      <c r="EV482" s="57">
        <f t="shared" si="777"/>
        <v>2.048734656238854</v>
      </c>
      <c r="EW482" s="57">
        <f t="shared" si="778"/>
        <v>0.4475703324808184</v>
      </c>
      <c r="EX482" s="57">
        <f t="shared" si="779"/>
        <v>16.004937255708704</v>
      </c>
      <c r="EY482" s="57">
        <f t="shared" si="780"/>
        <v>20.000998053795097</v>
      </c>
      <c r="EZ482" s="57">
        <f t="shared" si="781"/>
        <v>9.8459294375056981E-3</v>
      </c>
      <c r="FA482" s="57">
        <f t="shared" si="782"/>
        <v>0.15041633091592801</v>
      </c>
      <c r="FB482" s="57">
        <f t="shared" si="783"/>
        <v>13.227439521052295</v>
      </c>
      <c r="FC482" s="57" t="str">
        <f t="shared" si="784"/>
        <v/>
      </c>
      <c r="FD482" s="57">
        <f t="shared" si="785"/>
        <v>2.741718799643254E-2</v>
      </c>
      <c r="FE482" s="57">
        <f t="shared" si="786"/>
        <v>6.2084515722039582</v>
      </c>
      <c r="FF482" s="56">
        <f t="shared" si="787"/>
        <v>1.1508193946915632</v>
      </c>
      <c r="FG482" s="59">
        <f t="shared" si="788"/>
        <v>5.2990223618733703</v>
      </c>
      <c r="FH482" s="59">
        <f t="shared" si="789"/>
        <v>1.1576341490122428</v>
      </c>
      <c r="FI482" s="59">
        <f t="shared" si="790"/>
        <v>41.396537204129231</v>
      </c>
      <c r="FJ482" s="59">
        <f t="shared" si="791"/>
        <v>51.73229028175794</v>
      </c>
      <c r="FK482" s="59">
        <f t="shared" si="792"/>
        <v>2.5466353148217182E-2</v>
      </c>
      <c r="FL482" s="59">
        <f t="shared" si="793"/>
        <v>0.38904965007900039</v>
      </c>
      <c r="FM482" s="59">
        <f t="shared" si="794"/>
        <v>64.166865214908483</v>
      </c>
      <c r="FN482" s="59" t="str">
        <f t="shared" si="795"/>
        <v/>
      </c>
      <c r="FO482" s="59">
        <f t="shared" si="796"/>
        <v>0.13300193162394716</v>
      </c>
      <c r="FP482" s="59">
        <f t="shared" si="797"/>
        <v>30.117459587916201</v>
      </c>
      <c r="FQ482" s="66">
        <f t="shared" si="798"/>
        <v>5.5826732655513585</v>
      </c>
      <c r="FR482" s="331">
        <f t="shared" si="741"/>
        <v>30.447707319438265</v>
      </c>
      <c r="FS482" s="331">
        <f t="shared" si="799"/>
        <v>30.447707319438265</v>
      </c>
      <c r="FT482" s="400">
        <f t="shared" si="800"/>
        <v>0</v>
      </c>
      <c r="FU482" s="400">
        <f t="shared" si="801"/>
        <v>0</v>
      </c>
      <c r="FV482" s="400">
        <f t="shared" si="802"/>
        <v>0</v>
      </c>
      <c r="FW482" s="402">
        <f t="shared" si="803"/>
        <v>1</v>
      </c>
      <c r="FX482" s="222">
        <f t="shared" si="804"/>
        <v>0</v>
      </c>
      <c r="FY482" s="222">
        <f t="shared" si="805"/>
        <v>51.73229028175794</v>
      </c>
      <c r="FZ482" s="222">
        <f t="shared" si="806"/>
        <v>41.396537204129231</v>
      </c>
      <c r="GA482" s="221">
        <f t="shared" si="807"/>
        <v>0</v>
      </c>
      <c r="GB482" s="222">
        <f t="shared" si="808"/>
        <v>64.166865214908483</v>
      </c>
      <c r="GC482" s="222">
        <f t="shared" si="809"/>
        <v>30.117459587916201</v>
      </c>
      <c r="GD482" s="222">
        <f t="shared" si="810"/>
        <v>0</v>
      </c>
      <c r="GE482" s="222">
        <f t="shared" si="811"/>
        <v>0</v>
      </c>
      <c r="GF482" s="222">
        <f t="shared" si="812"/>
        <v>0</v>
      </c>
      <c r="GG482" s="398">
        <f t="shared" si="813"/>
        <v>0</v>
      </c>
      <c r="GH482" s="399">
        <f t="shared" si="814"/>
        <v>0</v>
      </c>
      <c r="GI482" s="398" t="str">
        <f t="shared" si="815"/>
        <v>Ca-Mg</v>
      </c>
      <c r="GJ482" s="398" t="str">
        <f t="shared" si="816"/>
        <v>HCO3-SO4</v>
      </c>
    </row>
    <row r="483" spans="1:192">
      <c r="A483" s="402">
        <f t="shared" si="819"/>
        <v>478</v>
      </c>
      <c r="B483" s="170" t="s">
        <v>514</v>
      </c>
      <c r="C483" s="166" t="s">
        <v>515</v>
      </c>
      <c r="D483" s="166"/>
      <c r="E483" s="166"/>
      <c r="F483" s="408">
        <v>3560780</v>
      </c>
      <c r="G483" s="408">
        <v>5658130</v>
      </c>
      <c r="H483" s="409">
        <f t="shared" si="744"/>
        <v>560681.25800000003</v>
      </c>
      <c r="I483" s="405">
        <f t="shared" si="745"/>
        <v>5656306.5380000006</v>
      </c>
      <c r="J483" s="408">
        <v>258</v>
      </c>
      <c r="K483" s="392" t="s">
        <v>1357</v>
      </c>
      <c r="L483" s="543">
        <v>0</v>
      </c>
      <c r="M483" s="171"/>
      <c r="O483" s="171"/>
      <c r="P483" s="171"/>
      <c r="Q483" s="166" t="s">
        <v>1367</v>
      </c>
      <c r="R483" s="166" t="s">
        <v>2888</v>
      </c>
      <c r="S483" s="166" t="s">
        <v>1347</v>
      </c>
      <c r="T483" s="499" t="str">
        <f t="shared" si="746"/>
        <v>-</v>
      </c>
      <c r="U483" s="499" t="str">
        <f t="shared" si="747"/>
        <v>M</v>
      </c>
      <c r="V483" s="499" t="str">
        <f t="shared" si="748"/>
        <v>-</v>
      </c>
      <c r="W483" s="499" t="str">
        <f t="shared" si="740"/>
        <v>-</v>
      </c>
      <c r="X483" s="529" t="str">
        <f t="shared" si="735"/>
        <v>Ca-Mg</v>
      </c>
      <c r="Y483" s="530" t="str">
        <f t="shared" si="734"/>
        <v>SO4-HCO3</v>
      </c>
      <c r="Z483" s="183"/>
      <c r="AA483" s="192">
        <v>26947</v>
      </c>
      <c r="AB483" s="200">
        <v>1</v>
      </c>
      <c r="AC483" s="170" t="s">
        <v>2988</v>
      </c>
      <c r="AD483" s="170" t="s">
        <v>1926</v>
      </c>
      <c r="AE483" s="188" t="s">
        <v>2696</v>
      </c>
      <c r="AF483" s="392">
        <v>7</v>
      </c>
      <c r="AG483" s="408"/>
      <c r="AH483" s="408">
        <v>7.5</v>
      </c>
      <c r="AI483" s="392"/>
      <c r="AJ483" s="408"/>
      <c r="AK483" s="408"/>
      <c r="AL483" s="408"/>
      <c r="AM483" s="392"/>
      <c r="AN483" s="168">
        <v>43.62</v>
      </c>
      <c r="AO483" s="165">
        <v>13.44</v>
      </c>
      <c r="AP483" s="171">
        <v>2.4</v>
      </c>
      <c r="AQ483" s="168"/>
      <c r="AR483" s="168"/>
      <c r="AS483" s="507">
        <f t="shared" si="817"/>
        <v>1103.1699999999998</v>
      </c>
      <c r="AT483" s="509">
        <f t="shared" si="818"/>
        <v>0.36450125205973205</v>
      </c>
      <c r="AU483" s="168">
        <v>5.22</v>
      </c>
      <c r="AV483" s="168">
        <v>50.58</v>
      </c>
      <c r="AW483" s="165">
        <v>228.45</v>
      </c>
      <c r="AX483" s="168">
        <v>16.45</v>
      </c>
      <c r="AY483" s="168">
        <v>480.33</v>
      </c>
      <c r="AZ483" s="167">
        <v>292.8</v>
      </c>
      <c r="BA483" s="168"/>
      <c r="BB483" s="168">
        <v>1.48</v>
      </c>
      <c r="BC483" s="168"/>
      <c r="BD483" s="168">
        <v>0</v>
      </c>
      <c r="BE483" s="168"/>
      <c r="BF483" s="168"/>
      <c r="BG483" s="168"/>
      <c r="BH483" s="168"/>
      <c r="BI483" s="168"/>
      <c r="BJ483" s="168">
        <v>27.86</v>
      </c>
      <c r="BK483" s="168"/>
      <c r="BL483" s="165"/>
      <c r="BM483" s="168"/>
      <c r="BN483" s="167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  <c r="BY483" s="168"/>
      <c r="BZ483" s="168"/>
      <c r="CA483" s="168"/>
      <c r="CB483" s="168"/>
      <c r="CC483" s="168"/>
      <c r="CD483" s="168"/>
      <c r="CE483" s="168"/>
      <c r="CF483" s="165"/>
      <c r="CG483" s="168"/>
      <c r="CH483" s="168"/>
      <c r="CI483" s="168"/>
      <c r="CJ483" s="168"/>
      <c r="CK483" s="168"/>
      <c r="CL483" s="167"/>
      <c r="CM483" s="168"/>
      <c r="CN483" s="143" t="s">
        <v>3116</v>
      </c>
      <c r="CO483" s="165"/>
      <c r="CP483" s="168"/>
      <c r="CQ483" s="167"/>
      <c r="CR483" s="168"/>
      <c r="CS483" s="168"/>
      <c r="CT483" s="168"/>
      <c r="CU483" s="168"/>
      <c r="CV483" s="168"/>
      <c r="CW483" s="168"/>
      <c r="CX483" s="168"/>
      <c r="CY483" s="168"/>
      <c r="CZ483" s="168"/>
      <c r="DA483" s="167"/>
      <c r="DB483" s="182"/>
      <c r="DC483" s="182"/>
      <c r="DD483" s="182"/>
      <c r="DE483" s="182"/>
      <c r="DF483" s="182"/>
      <c r="DG483" s="182"/>
      <c r="DH483" s="182"/>
      <c r="DI483" s="180"/>
      <c r="DJ483" s="180"/>
      <c r="DK483" s="180"/>
      <c r="DL483" s="180"/>
      <c r="DM483" s="180"/>
      <c r="DN483" s="180"/>
      <c r="DO483" s="180"/>
      <c r="DP483" s="180"/>
      <c r="DQ483" s="180"/>
      <c r="DR483" s="180"/>
      <c r="DS483" s="181"/>
      <c r="DT483" s="402">
        <f t="shared" si="749"/>
        <v>1</v>
      </c>
      <c r="DU483" s="100">
        <f t="shared" si="750"/>
        <v>1</v>
      </c>
      <c r="DV483" s="100">
        <f t="shared" si="751"/>
        <v>0</v>
      </c>
      <c r="DW483" s="100">
        <f t="shared" si="752"/>
        <v>0</v>
      </c>
      <c r="DX483" s="100">
        <f t="shared" si="753"/>
        <v>0</v>
      </c>
      <c r="DY483" s="229">
        <f t="shared" si="754"/>
        <v>0</v>
      </c>
      <c r="DZ483" s="100">
        <f t="shared" si="755"/>
        <v>1</v>
      </c>
      <c r="EA483" s="400">
        <f t="shared" si="756"/>
        <v>0</v>
      </c>
      <c r="EB483" s="402">
        <f t="shared" si="757"/>
        <v>0</v>
      </c>
      <c r="EC483" s="19">
        <f t="shared" si="758"/>
        <v>0</v>
      </c>
      <c r="ED483" s="19">
        <f t="shared" si="759"/>
        <v>1</v>
      </c>
      <c r="EE483" s="19">
        <f t="shared" si="760"/>
        <v>0</v>
      </c>
      <c r="EF483" s="402">
        <f t="shared" si="761"/>
        <v>0</v>
      </c>
      <c r="EG483" s="400">
        <f t="shared" si="762"/>
        <v>0</v>
      </c>
      <c r="EH483" s="400">
        <f t="shared" si="763"/>
        <v>0</v>
      </c>
      <c r="EI483" s="402">
        <f t="shared" si="764"/>
        <v>1</v>
      </c>
      <c r="EJ483" s="229">
        <f t="shared" si="765"/>
        <v>1</v>
      </c>
      <c r="EK483" s="398">
        <f t="shared" si="766"/>
        <v>5.22</v>
      </c>
      <c r="EL483" s="398">
        <f t="shared" si="767"/>
        <v>1.48</v>
      </c>
      <c r="EM483" s="398">
        <f t="shared" si="768"/>
        <v>50.58</v>
      </c>
      <c r="EN483" s="398">
        <f t="shared" si="769"/>
        <v>228.45</v>
      </c>
      <c r="EO483" s="398" t="str">
        <f t="shared" si="770"/>
        <v/>
      </c>
      <c r="EP483" s="398" t="str">
        <f t="shared" si="771"/>
        <v/>
      </c>
      <c r="EQ483" s="398">
        <f t="shared" si="772"/>
        <v>292.8</v>
      </c>
      <c r="ER483" s="398" t="str">
        <f t="shared" si="773"/>
        <v/>
      </c>
      <c r="ES483" s="398">
        <f t="shared" si="774"/>
        <v>27.86</v>
      </c>
      <c r="ET483" s="398">
        <f t="shared" si="775"/>
        <v>480.33</v>
      </c>
      <c r="EU483" s="172">
        <f t="shared" si="776"/>
        <v>16.45</v>
      </c>
      <c r="EV483" s="57">
        <f t="shared" si="777"/>
        <v>0.22705721667870096</v>
      </c>
      <c r="EW483" s="57">
        <f t="shared" si="778"/>
        <v>3.7851662404092073E-2</v>
      </c>
      <c r="EX483" s="57">
        <f t="shared" si="779"/>
        <v>4.1621065624357128</v>
      </c>
      <c r="EY483" s="57">
        <f t="shared" si="780"/>
        <v>11.400269474524675</v>
      </c>
      <c r="EZ483" s="57" t="str">
        <f t="shared" si="781"/>
        <v/>
      </c>
      <c r="FA483" s="57" t="str">
        <f t="shared" si="782"/>
        <v/>
      </c>
      <c r="FB483" s="57">
        <f t="shared" si="783"/>
        <v>4.7986548033256256</v>
      </c>
      <c r="FC483" s="57" t="str">
        <f t="shared" si="784"/>
        <v/>
      </c>
      <c r="FD483" s="57">
        <f t="shared" si="785"/>
        <v>0.44931932798859442</v>
      </c>
      <c r="FE483" s="57">
        <f t="shared" si="786"/>
        <v>10.000353935870985</v>
      </c>
      <c r="FF483" s="56">
        <f t="shared" si="787"/>
        <v>0.46399458437931901</v>
      </c>
      <c r="FG483" s="59">
        <f t="shared" si="788"/>
        <v>1.434593601386088</v>
      </c>
      <c r="FH483" s="59">
        <f t="shared" si="789"/>
        <v>0.23915448925623423</v>
      </c>
      <c r="FI483" s="59">
        <f t="shared" si="790"/>
        <v>26.297034421973613</v>
      </c>
      <c r="FJ483" s="59">
        <f t="shared" si="791"/>
        <v>72.029217487384074</v>
      </c>
      <c r="FK483" s="59" t="str">
        <f t="shared" si="792"/>
        <v/>
      </c>
      <c r="FL483" s="59" t="str">
        <f t="shared" si="793"/>
        <v/>
      </c>
      <c r="FM483" s="59">
        <f t="shared" si="794"/>
        <v>30.540709414771396</v>
      </c>
      <c r="FN483" s="59" t="str">
        <f t="shared" si="795"/>
        <v/>
      </c>
      <c r="FO483" s="59">
        <f t="shared" si="796"/>
        <v>2.8596620496706406</v>
      </c>
      <c r="FP483" s="59">
        <f t="shared" si="797"/>
        <v>63.646566822984752</v>
      </c>
      <c r="FQ483" s="66">
        <f t="shared" si="798"/>
        <v>2.9530617125732053</v>
      </c>
      <c r="FR483" s="331">
        <f t="shared" si="741"/>
        <v>0.36450125205973205</v>
      </c>
      <c r="FS483" s="331">
        <f t="shared" si="799"/>
        <v>0.36450125205973205</v>
      </c>
      <c r="FT483" s="400">
        <f t="shared" si="800"/>
        <v>0</v>
      </c>
      <c r="FU483" s="400">
        <f t="shared" si="801"/>
        <v>1</v>
      </c>
      <c r="FV483" s="400">
        <f t="shared" si="802"/>
        <v>0</v>
      </c>
      <c r="FW483" s="402">
        <f t="shared" si="803"/>
        <v>0</v>
      </c>
      <c r="FX483" s="222">
        <f t="shared" si="804"/>
        <v>0</v>
      </c>
      <c r="FY483" s="222">
        <f t="shared" si="805"/>
        <v>72.029217487384074</v>
      </c>
      <c r="FZ483" s="222">
        <f t="shared" si="806"/>
        <v>26.297034421973613</v>
      </c>
      <c r="GA483" s="221">
        <f t="shared" si="807"/>
        <v>0</v>
      </c>
      <c r="GB483" s="222">
        <f t="shared" si="808"/>
        <v>30.540709414771396</v>
      </c>
      <c r="GC483" s="222">
        <f t="shared" si="809"/>
        <v>63.646566822984752</v>
      </c>
      <c r="GD483" s="222">
        <f t="shared" si="810"/>
        <v>0</v>
      </c>
      <c r="GE483" s="222">
        <f t="shared" si="811"/>
        <v>0</v>
      </c>
      <c r="GF483" s="222">
        <f t="shared" si="812"/>
        <v>0</v>
      </c>
      <c r="GG483" s="398">
        <f t="shared" si="813"/>
        <v>0</v>
      </c>
      <c r="GH483" s="399">
        <f t="shared" si="814"/>
        <v>0</v>
      </c>
      <c r="GI483" s="398" t="str">
        <f t="shared" si="815"/>
        <v>Ca-Mg</v>
      </c>
      <c r="GJ483" s="398" t="str">
        <f t="shared" si="816"/>
        <v>SO4-HCO3</v>
      </c>
    </row>
    <row r="484" spans="1:192">
      <c r="A484" s="402">
        <f t="shared" si="819"/>
        <v>479</v>
      </c>
      <c r="B484" s="191" t="s">
        <v>912</v>
      </c>
      <c r="C484" s="166" t="s">
        <v>913</v>
      </c>
      <c r="D484" s="166"/>
      <c r="E484" s="166" t="s">
        <v>1927</v>
      </c>
      <c r="F484" s="542">
        <v>3586065</v>
      </c>
      <c r="G484" s="542">
        <v>5657215</v>
      </c>
      <c r="H484" s="434">
        <f t="shared" si="744"/>
        <v>585956.14399999997</v>
      </c>
      <c r="I484" s="434">
        <f t="shared" si="745"/>
        <v>5655391.9040000001</v>
      </c>
      <c r="J484" s="542">
        <v>193</v>
      </c>
      <c r="K484" s="392" t="s">
        <v>1356</v>
      </c>
      <c r="L484" s="185" t="s">
        <v>3116</v>
      </c>
      <c r="M484" s="171"/>
      <c r="O484" s="171" t="s">
        <v>1352</v>
      </c>
      <c r="P484" s="171"/>
      <c r="Q484" s="166" t="s">
        <v>1367</v>
      </c>
      <c r="R484" s="166" t="s">
        <v>914</v>
      </c>
      <c r="S484" s="166" t="s">
        <v>1346</v>
      </c>
      <c r="T484" s="499" t="str">
        <f t="shared" si="746"/>
        <v>-</v>
      </c>
      <c r="U484" s="499" t="str">
        <f t="shared" si="747"/>
        <v>M</v>
      </c>
      <c r="V484" s="499" t="str">
        <f t="shared" si="748"/>
        <v>-</v>
      </c>
      <c r="W484" s="499" t="str">
        <f t="shared" si="740"/>
        <v>-</v>
      </c>
      <c r="X484" s="529" t="str">
        <f t="shared" si="735"/>
        <v>Na-Ca</v>
      </c>
      <c r="Y484" s="530" t="str">
        <f t="shared" si="734"/>
        <v>Cl-SO4</v>
      </c>
      <c r="Z484" s="183" t="s">
        <v>1900</v>
      </c>
      <c r="AA484" s="193" t="s">
        <v>1928</v>
      </c>
      <c r="AB484" s="200">
        <v>1</v>
      </c>
      <c r="AC484" s="166" t="s">
        <v>915</v>
      </c>
      <c r="AD484" s="166" t="s">
        <v>1929</v>
      </c>
      <c r="AE484" s="188" t="s">
        <v>1930</v>
      </c>
      <c r="AF484" s="240">
        <v>14</v>
      </c>
      <c r="AG484" s="408"/>
      <c r="AH484" s="408"/>
      <c r="AI484" s="392"/>
      <c r="AJ484" s="408">
        <v>1.0099499999999999</v>
      </c>
      <c r="AK484" s="408">
        <v>15.5</v>
      </c>
      <c r="AL484" s="408"/>
      <c r="AM484" s="397">
        <v>0.75</v>
      </c>
      <c r="AN484" s="168"/>
      <c r="AO484" s="165"/>
      <c r="AP484" s="171"/>
      <c r="AQ484" s="168"/>
      <c r="AR484" s="168"/>
      <c r="AS484" s="507">
        <f t="shared" si="817"/>
        <v>13622.716</v>
      </c>
      <c r="AT484" s="509">
        <f t="shared" si="818"/>
        <v>4.8085249632356566E-2</v>
      </c>
      <c r="AU484" s="168">
        <v>3805</v>
      </c>
      <c r="AV484" s="168">
        <v>110.8</v>
      </c>
      <c r="AW484" s="165">
        <v>895.6</v>
      </c>
      <c r="AX484" s="165">
        <v>5865</v>
      </c>
      <c r="AY484" s="165">
        <v>2355</v>
      </c>
      <c r="AZ484" s="167">
        <v>351</v>
      </c>
      <c r="BA484" s="168">
        <v>0.51500000000000001</v>
      </c>
      <c r="BB484" s="168">
        <v>37.07</v>
      </c>
      <c r="BC484" s="168">
        <v>12.58</v>
      </c>
      <c r="BD484" s="168">
        <v>0.81</v>
      </c>
      <c r="BE484" s="165">
        <v>2.9089999999999998</v>
      </c>
      <c r="BF484" s="165">
        <v>6.4000000000000001E-2</v>
      </c>
      <c r="BG484" s="168"/>
      <c r="BH484" s="168">
        <v>3.69</v>
      </c>
      <c r="BI484" s="168">
        <v>1.2999999999999999E-2</v>
      </c>
      <c r="BJ484" s="170" t="s">
        <v>1344</v>
      </c>
      <c r="BK484" s="168"/>
      <c r="BL484" s="165"/>
      <c r="BM484" s="168">
        <v>178.8</v>
      </c>
      <c r="BN484" s="167">
        <v>3.8650000000000002</v>
      </c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  <c r="BY484" s="168"/>
      <c r="BZ484" s="168"/>
      <c r="CA484" s="168"/>
      <c r="CB484" s="168"/>
      <c r="CC484" s="168"/>
      <c r="CD484" s="168"/>
      <c r="CE484" s="168"/>
      <c r="CF484" s="165"/>
      <c r="CG484" s="168"/>
      <c r="CH484" s="168"/>
      <c r="CI484" s="168"/>
      <c r="CJ484" s="168"/>
      <c r="CK484" s="168"/>
      <c r="CL484" s="183" t="s">
        <v>1344</v>
      </c>
      <c r="CM484" s="168"/>
      <c r="CN484" s="143">
        <v>46.2</v>
      </c>
      <c r="CO484" s="165"/>
      <c r="CP484" s="168"/>
      <c r="CQ484" s="167"/>
      <c r="CR484" s="168"/>
      <c r="CS484" s="168"/>
      <c r="CT484" s="168"/>
      <c r="CU484" s="168"/>
      <c r="CV484" s="168"/>
      <c r="CW484" s="168"/>
      <c r="CX484" s="168"/>
      <c r="CY484" s="168"/>
      <c r="CZ484" s="168"/>
      <c r="DA484" s="167"/>
      <c r="DB484" s="182"/>
      <c r="DC484" s="182"/>
      <c r="DD484" s="182"/>
      <c r="DE484" s="182"/>
      <c r="DF484" s="182"/>
      <c r="DG484" s="182"/>
      <c r="DH484" s="182"/>
      <c r="DI484" s="180"/>
      <c r="DJ484" s="180"/>
      <c r="DK484" s="180"/>
      <c r="DL484" s="180"/>
      <c r="DM484" s="180"/>
      <c r="DN484" s="180"/>
      <c r="DO484" s="180"/>
      <c r="DP484" s="180"/>
      <c r="DQ484" s="180"/>
      <c r="DR484" s="180"/>
      <c r="DS484" s="181"/>
      <c r="DT484" s="402">
        <f t="shared" si="749"/>
        <v>1</v>
      </c>
      <c r="DU484" s="100">
        <f t="shared" si="750"/>
        <v>0</v>
      </c>
      <c r="DV484" s="100">
        <f t="shared" si="751"/>
        <v>0</v>
      </c>
      <c r="DW484" s="100">
        <f t="shared" si="752"/>
        <v>0</v>
      </c>
      <c r="DX484" s="100">
        <f t="shared" si="753"/>
        <v>0</v>
      </c>
      <c r="DY484" s="229">
        <f t="shared" si="754"/>
        <v>1</v>
      </c>
      <c r="DZ484" s="100">
        <f t="shared" si="755"/>
        <v>1</v>
      </c>
      <c r="EA484" s="400">
        <f t="shared" si="756"/>
        <v>0</v>
      </c>
      <c r="EB484" s="402">
        <f t="shared" si="757"/>
        <v>0</v>
      </c>
      <c r="EC484" s="19">
        <f t="shared" si="758"/>
        <v>0</v>
      </c>
      <c r="ED484" s="19">
        <f t="shared" si="759"/>
        <v>1</v>
      </c>
      <c r="EE484" s="19">
        <f t="shared" si="760"/>
        <v>0</v>
      </c>
      <c r="EF484" s="402">
        <f t="shared" si="761"/>
        <v>0</v>
      </c>
      <c r="EG484" s="400">
        <f t="shared" si="762"/>
        <v>1</v>
      </c>
      <c r="EH484" s="400">
        <f t="shared" si="763"/>
        <v>0</v>
      </c>
      <c r="EI484" s="402">
        <f t="shared" si="764"/>
        <v>0</v>
      </c>
      <c r="EJ484" s="229">
        <f t="shared" si="765"/>
        <v>1</v>
      </c>
      <c r="EK484" s="398">
        <f t="shared" si="766"/>
        <v>3805</v>
      </c>
      <c r="EL484" s="398">
        <f t="shared" si="767"/>
        <v>37.07</v>
      </c>
      <c r="EM484" s="398">
        <f t="shared" si="768"/>
        <v>110.8</v>
      </c>
      <c r="EN484" s="398">
        <f t="shared" si="769"/>
        <v>895.6</v>
      </c>
      <c r="EO484" s="398">
        <f t="shared" si="770"/>
        <v>6.4000000000000001E-2</v>
      </c>
      <c r="EP484" s="398">
        <f t="shared" si="771"/>
        <v>2.9089999999999998</v>
      </c>
      <c r="EQ484" s="398">
        <f t="shared" si="772"/>
        <v>351</v>
      </c>
      <c r="ER484" s="398" t="str">
        <f t="shared" si="773"/>
        <v/>
      </c>
      <c r="ES484" s="398" t="str">
        <f t="shared" si="774"/>
        <v/>
      </c>
      <c r="ET484" s="398">
        <f t="shared" si="775"/>
        <v>2355</v>
      </c>
      <c r="EU484" s="172">
        <f t="shared" si="776"/>
        <v>5865</v>
      </c>
      <c r="EV484" s="57">
        <f t="shared" si="777"/>
        <v>165.50818188935963</v>
      </c>
      <c r="EW484" s="57">
        <f t="shared" si="778"/>
        <v>0.94808184143222507</v>
      </c>
      <c r="EX484" s="57">
        <f t="shared" si="779"/>
        <v>9.1174655420695334</v>
      </c>
      <c r="EY484" s="57">
        <f t="shared" si="780"/>
        <v>44.692848944558108</v>
      </c>
      <c r="EZ484" s="57">
        <f t="shared" si="781"/>
        <v>2.3338499407420913E-3</v>
      </c>
      <c r="FA484" s="57">
        <f t="shared" si="782"/>
        <v>0.15627182379801235</v>
      </c>
      <c r="FB484" s="57">
        <f t="shared" si="783"/>
        <v>5.7524857785768253</v>
      </c>
      <c r="FC484" s="57" t="str">
        <f t="shared" si="784"/>
        <v/>
      </c>
      <c r="FD484" s="57" t="str">
        <f t="shared" si="785"/>
        <v/>
      </c>
      <c r="FE484" s="57">
        <f t="shared" si="786"/>
        <v>49.030528009860241</v>
      </c>
      <c r="FF484" s="56">
        <f t="shared" si="787"/>
        <v>165.43028798691222</v>
      </c>
      <c r="FG484" s="59">
        <f t="shared" si="788"/>
        <v>75.085876744049543</v>
      </c>
      <c r="FH484" s="59">
        <f t="shared" si="789"/>
        <v>0.43011502800894552</v>
      </c>
      <c r="FI484" s="59">
        <f t="shared" si="790"/>
        <v>4.1363084658110409</v>
      </c>
      <c r="FJ484" s="59">
        <f t="shared" si="791"/>
        <v>20.275745337078444</v>
      </c>
      <c r="FK484" s="59">
        <f t="shared" si="792"/>
        <v>1.0587945984858525E-3</v>
      </c>
      <c r="FL484" s="59">
        <f t="shared" si="793"/>
        <v>7.0895630453540373E-2</v>
      </c>
      <c r="FM484" s="59">
        <f t="shared" si="794"/>
        <v>2.6122335627323849</v>
      </c>
      <c r="FN484" s="59" t="str">
        <f t="shared" si="795"/>
        <v/>
      </c>
      <c r="FO484" s="59" t="str">
        <f t="shared" si="796"/>
        <v/>
      </c>
      <c r="FP484" s="59">
        <f t="shared" si="797"/>
        <v>22.265016515613919</v>
      </c>
      <c r="FQ484" s="66">
        <f t="shared" si="798"/>
        <v>75.122749921653693</v>
      </c>
      <c r="FR484" s="331">
        <f t="shared" si="741"/>
        <v>4.8085249632356566E-2</v>
      </c>
      <c r="FS484" s="331">
        <f t="shared" si="799"/>
        <v>4.8085249632356566E-2</v>
      </c>
      <c r="FT484" s="400">
        <f t="shared" si="800"/>
        <v>0</v>
      </c>
      <c r="FU484" s="400">
        <f t="shared" si="801"/>
        <v>1</v>
      </c>
      <c r="FV484" s="400">
        <f t="shared" si="802"/>
        <v>0</v>
      </c>
      <c r="FW484" s="402">
        <f t="shared" si="803"/>
        <v>0</v>
      </c>
      <c r="FX484" s="222">
        <f t="shared" si="804"/>
        <v>75.085876744049543</v>
      </c>
      <c r="FY484" s="222">
        <f t="shared" si="805"/>
        <v>20.275745337078444</v>
      </c>
      <c r="FZ484" s="222">
        <f t="shared" si="806"/>
        <v>0</v>
      </c>
      <c r="GA484" s="221">
        <f t="shared" si="807"/>
        <v>75.122749921653693</v>
      </c>
      <c r="GB484" s="222">
        <f t="shared" si="808"/>
        <v>0</v>
      </c>
      <c r="GC484" s="222">
        <f t="shared" si="809"/>
        <v>22.265016515613919</v>
      </c>
      <c r="GD484" s="222">
        <f t="shared" si="810"/>
        <v>0</v>
      </c>
      <c r="GE484" s="222">
        <f t="shared" si="811"/>
        <v>0</v>
      </c>
      <c r="GF484" s="222">
        <f t="shared" si="812"/>
        <v>0</v>
      </c>
      <c r="GG484" s="398">
        <f t="shared" si="813"/>
        <v>0</v>
      </c>
      <c r="GH484" s="399">
        <f t="shared" si="814"/>
        <v>0</v>
      </c>
      <c r="GI484" s="398" t="str">
        <f t="shared" si="815"/>
        <v>Na-Ca</v>
      </c>
      <c r="GJ484" s="398" t="str">
        <f t="shared" si="816"/>
        <v>Cl-SO4</v>
      </c>
    </row>
    <row r="485" spans="1:192">
      <c r="A485" s="402">
        <f t="shared" si="819"/>
        <v>480</v>
      </c>
      <c r="B485" s="191" t="s">
        <v>912</v>
      </c>
      <c r="C485" s="166" t="s">
        <v>237</v>
      </c>
      <c r="D485" s="166"/>
      <c r="E485" s="166"/>
      <c r="F485" s="396">
        <v>3586300</v>
      </c>
      <c r="G485" s="396">
        <v>5656800</v>
      </c>
      <c r="H485" s="223">
        <f t="shared" si="744"/>
        <v>586191.04999999993</v>
      </c>
      <c r="I485" s="104">
        <f t="shared" si="745"/>
        <v>5654977.0700000003</v>
      </c>
      <c r="J485" s="396">
        <v>198</v>
      </c>
      <c r="K485" s="392" t="s">
        <v>1356</v>
      </c>
      <c r="L485" s="185" t="s">
        <v>3116</v>
      </c>
      <c r="M485" s="171"/>
      <c r="O485" s="171"/>
      <c r="P485" s="171"/>
      <c r="Q485" s="166" t="s">
        <v>1367</v>
      </c>
      <c r="R485" s="166" t="s">
        <v>914</v>
      </c>
      <c r="S485" s="166" t="s">
        <v>1346</v>
      </c>
      <c r="T485" s="499" t="str">
        <f t="shared" si="746"/>
        <v>-</v>
      </c>
      <c r="U485" s="499" t="str">
        <f t="shared" si="747"/>
        <v>-</v>
      </c>
      <c r="V485" s="499" t="str">
        <f t="shared" si="748"/>
        <v>B</v>
      </c>
      <c r="W485" s="499" t="str">
        <f t="shared" si="740"/>
        <v>-</v>
      </c>
      <c r="X485" s="529" t="str">
        <f t="shared" si="735"/>
        <v>Na</v>
      </c>
      <c r="Y485" s="530" t="str">
        <f t="shared" si="734"/>
        <v>Cl-SO4</v>
      </c>
      <c r="Z485" s="183" t="s">
        <v>1931</v>
      </c>
      <c r="AA485" s="193" t="s">
        <v>1932</v>
      </c>
      <c r="AB485" s="200">
        <v>1</v>
      </c>
      <c r="AC485" s="166" t="s">
        <v>916</v>
      </c>
      <c r="AD485" s="166" t="s">
        <v>1933</v>
      </c>
      <c r="AE485" s="188" t="s">
        <v>1934</v>
      </c>
      <c r="AF485" s="240" t="s">
        <v>3116</v>
      </c>
      <c r="AG485" s="408"/>
      <c r="AH485" s="408"/>
      <c r="AI485" s="392"/>
      <c r="AJ485" s="408"/>
      <c r="AK485" s="408"/>
      <c r="AL485" s="408"/>
      <c r="AM485" s="392"/>
      <c r="AN485" s="168"/>
      <c r="AO485" s="165"/>
      <c r="AP485" s="171"/>
      <c r="AQ485" s="168"/>
      <c r="AR485" s="168"/>
      <c r="AS485" s="507">
        <f t="shared" si="817"/>
        <v>34308</v>
      </c>
      <c r="AT485" s="509">
        <f t="shared" si="818"/>
        <v>0.3651638675846326</v>
      </c>
      <c r="AU485" s="168">
        <v>10117</v>
      </c>
      <c r="AV485" s="168">
        <v>1151</v>
      </c>
      <c r="AW485" s="165">
        <v>518</v>
      </c>
      <c r="AX485" s="165">
        <v>13878</v>
      </c>
      <c r="AY485" s="165">
        <v>7929</v>
      </c>
      <c r="AZ485" s="167">
        <v>435</v>
      </c>
      <c r="BA485" s="168"/>
      <c r="BB485" s="168">
        <v>280</v>
      </c>
      <c r="BC485" s="168"/>
      <c r="BD485" s="168"/>
      <c r="BE485" s="165"/>
      <c r="BF485" s="165"/>
      <c r="BG485" s="168"/>
      <c r="BH485" s="168"/>
      <c r="BI485" s="168"/>
      <c r="BJ485" s="168"/>
      <c r="BK485" s="168"/>
      <c r="BL485" s="165"/>
      <c r="BM485" s="168"/>
      <c r="BN485" s="167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  <c r="BY485" s="168"/>
      <c r="BZ485" s="168"/>
      <c r="CA485" s="168"/>
      <c r="CB485" s="168"/>
      <c r="CC485" s="168"/>
      <c r="CD485" s="168"/>
      <c r="CE485" s="168"/>
      <c r="CF485" s="165"/>
      <c r="CG485" s="168"/>
      <c r="CH485" s="168"/>
      <c r="CI485" s="168"/>
      <c r="CJ485" s="168"/>
      <c r="CK485" s="168"/>
      <c r="CL485" s="167"/>
      <c r="CM485" s="168"/>
      <c r="CN485" s="143" t="s">
        <v>3116</v>
      </c>
      <c r="CO485" s="165"/>
      <c r="CP485" s="168"/>
      <c r="CQ485" s="167"/>
      <c r="CR485" s="168"/>
      <c r="CS485" s="168"/>
      <c r="CT485" s="168"/>
      <c r="CU485" s="168"/>
      <c r="CV485" s="168"/>
      <c r="CW485" s="168"/>
      <c r="CX485" s="168"/>
      <c r="CY485" s="168"/>
      <c r="CZ485" s="168"/>
      <c r="DA485" s="167"/>
      <c r="DB485" s="182"/>
      <c r="DC485" s="182"/>
      <c r="DD485" s="182"/>
      <c r="DE485" s="182"/>
      <c r="DF485" s="182"/>
      <c r="DG485" s="182"/>
      <c r="DH485" s="182"/>
      <c r="DI485" s="180"/>
      <c r="DJ485" s="180"/>
      <c r="DK485" s="180"/>
      <c r="DL485" s="180"/>
      <c r="DM485" s="180"/>
      <c r="DN485" s="180"/>
      <c r="DO485" s="180"/>
      <c r="DP485" s="180"/>
      <c r="DQ485" s="180"/>
      <c r="DR485" s="180"/>
      <c r="DS485" s="181"/>
      <c r="DT485" s="402">
        <f t="shared" si="749"/>
        <v>1</v>
      </c>
      <c r="DU485" s="100">
        <f t="shared" si="750"/>
        <v>0</v>
      </c>
      <c r="DV485" s="100">
        <f t="shared" si="751"/>
        <v>0</v>
      </c>
      <c r="DW485" s="100">
        <f t="shared" si="752"/>
        <v>0</v>
      </c>
      <c r="DX485" s="100">
        <f t="shared" si="753"/>
        <v>0</v>
      </c>
      <c r="DY485" s="229">
        <f t="shared" si="754"/>
        <v>1</v>
      </c>
      <c r="DZ485" s="100">
        <f t="shared" si="755"/>
        <v>0</v>
      </c>
      <c r="EA485" s="400">
        <f t="shared" si="756"/>
        <v>0</v>
      </c>
      <c r="EB485" s="402">
        <f t="shared" si="757"/>
        <v>1</v>
      </c>
      <c r="EC485" s="19">
        <f t="shared" si="758"/>
        <v>0</v>
      </c>
      <c r="ED485" s="19">
        <f t="shared" si="759"/>
        <v>0</v>
      </c>
      <c r="EE485" s="19">
        <f t="shared" si="760"/>
        <v>1</v>
      </c>
      <c r="EF485" s="402">
        <f t="shared" si="761"/>
        <v>0</v>
      </c>
      <c r="EG485" s="400">
        <f t="shared" si="762"/>
        <v>0</v>
      </c>
      <c r="EH485" s="400">
        <f t="shared" si="763"/>
        <v>0</v>
      </c>
      <c r="EI485" s="402">
        <f t="shared" si="764"/>
        <v>1</v>
      </c>
      <c r="EJ485" s="229">
        <f t="shared" si="765"/>
        <v>1</v>
      </c>
      <c r="EK485" s="398">
        <f t="shared" si="766"/>
        <v>10117</v>
      </c>
      <c r="EL485" s="398">
        <f t="shared" si="767"/>
        <v>280</v>
      </c>
      <c r="EM485" s="398">
        <f t="shared" si="768"/>
        <v>1151</v>
      </c>
      <c r="EN485" s="398">
        <f t="shared" si="769"/>
        <v>518</v>
      </c>
      <c r="EO485" s="398" t="str">
        <f t="shared" si="770"/>
        <v/>
      </c>
      <c r="EP485" s="398" t="str">
        <f t="shared" si="771"/>
        <v/>
      </c>
      <c r="EQ485" s="398">
        <f t="shared" si="772"/>
        <v>435</v>
      </c>
      <c r="ER485" s="398" t="str">
        <f t="shared" si="773"/>
        <v/>
      </c>
      <c r="ES485" s="398" t="str">
        <f t="shared" si="774"/>
        <v/>
      </c>
      <c r="ET485" s="398">
        <f t="shared" si="775"/>
        <v>7929</v>
      </c>
      <c r="EU485" s="172">
        <f t="shared" si="776"/>
        <v>13878</v>
      </c>
      <c r="EV485" s="57">
        <f t="shared" si="777"/>
        <v>440.06472435601876</v>
      </c>
      <c r="EW485" s="57">
        <f t="shared" si="778"/>
        <v>7.1611253196930944</v>
      </c>
      <c r="EX485" s="57">
        <f t="shared" si="779"/>
        <v>94.713022011931713</v>
      </c>
      <c r="EY485" s="57">
        <f t="shared" si="780"/>
        <v>25.849593293078495</v>
      </c>
      <c r="EZ485" s="57" t="str">
        <f t="shared" si="781"/>
        <v/>
      </c>
      <c r="FA485" s="57" t="str">
        <f t="shared" si="782"/>
        <v/>
      </c>
      <c r="FB485" s="57">
        <f t="shared" si="783"/>
        <v>7.12914904182598</v>
      </c>
      <c r="FC485" s="57" t="str">
        <f t="shared" si="784"/>
        <v/>
      </c>
      <c r="FD485" s="57" t="str">
        <f t="shared" si="785"/>
        <v/>
      </c>
      <c r="FE485" s="57">
        <f t="shared" si="786"/>
        <v>165.07985417842116</v>
      </c>
      <c r="FF485" s="56">
        <f t="shared" si="787"/>
        <v>391.44783234140971</v>
      </c>
      <c r="FG485" s="59">
        <f t="shared" si="788"/>
        <v>77.505048358275502</v>
      </c>
      <c r="FH485" s="59">
        <f t="shared" si="789"/>
        <v>1.261231208692525</v>
      </c>
      <c r="FI485" s="59">
        <f t="shared" si="790"/>
        <v>16.681040185476025</v>
      </c>
      <c r="FJ485" s="59">
        <f t="shared" si="791"/>
        <v>4.5526802475559558</v>
      </c>
      <c r="FK485" s="59" t="str">
        <f t="shared" si="792"/>
        <v/>
      </c>
      <c r="FL485" s="59" t="str">
        <f t="shared" si="793"/>
        <v/>
      </c>
      <c r="FM485" s="59">
        <f t="shared" si="794"/>
        <v>1.2648030844373823</v>
      </c>
      <c r="FN485" s="59" t="str">
        <f t="shared" si="795"/>
        <v/>
      </c>
      <c r="FO485" s="59" t="str">
        <f t="shared" si="796"/>
        <v/>
      </c>
      <c r="FP485" s="59">
        <f t="shared" si="797"/>
        <v>29.287297476651204</v>
      </c>
      <c r="FQ485" s="66">
        <f t="shared" si="798"/>
        <v>69.447899438911406</v>
      </c>
      <c r="FR485" s="331">
        <f t="shared" si="741"/>
        <v>0.3651638675846326</v>
      </c>
      <c r="FS485" s="331">
        <f t="shared" si="799"/>
        <v>0.3651638675846326</v>
      </c>
      <c r="FT485" s="400">
        <f t="shared" si="800"/>
        <v>0</v>
      </c>
      <c r="FU485" s="400">
        <f t="shared" si="801"/>
        <v>1</v>
      </c>
      <c r="FV485" s="400">
        <f t="shared" si="802"/>
        <v>0</v>
      </c>
      <c r="FW485" s="402">
        <f t="shared" si="803"/>
        <v>0</v>
      </c>
      <c r="FX485" s="222">
        <f t="shared" si="804"/>
        <v>77.505048358275502</v>
      </c>
      <c r="FY485" s="222">
        <f t="shared" si="805"/>
        <v>0</v>
      </c>
      <c r="FZ485" s="222">
        <f t="shared" si="806"/>
        <v>0</v>
      </c>
      <c r="GA485" s="221">
        <f t="shared" si="807"/>
        <v>69.447899438911406</v>
      </c>
      <c r="GB485" s="222">
        <f t="shared" si="808"/>
        <v>0</v>
      </c>
      <c r="GC485" s="222">
        <f t="shared" si="809"/>
        <v>29.287297476651204</v>
      </c>
      <c r="GD485" s="222">
        <f t="shared" si="810"/>
        <v>0</v>
      </c>
      <c r="GE485" s="222">
        <f t="shared" si="811"/>
        <v>0</v>
      </c>
      <c r="GF485" s="222">
        <f t="shared" si="812"/>
        <v>0</v>
      </c>
      <c r="GG485" s="398">
        <f t="shared" si="813"/>
        <v>0</v>
      </c>
      <c r="GH485" s="399">
        <f t="shared" si="814"/>
        <v>0</v>
      </c>
      <c r="GI485" s="398" t="str">
        <f t="shared" si="815"/>
        <v>Na</v>
      </c>
      <c r="GJ485" s="398" t="str">
        <f t="shared" si="816"/>
        <v>Cl-SO4</v>
      </c>
    </row>
    <row r="486" spans="1:192">
      <c r="A486" s="402">
        <f t="shared" si="819"/>
        <v>481</v>
      </c>
      <c r="B486" s="166" t="s">
        <v>544</v>
      </c>
      <c r="C486" s="166" t="s">
        <v>545</v>
      </c>
      <c r="D486" s="166"/>
      <c r="E486" s="166"/>
      <c r="F486" s="408">
        <v>3502980</v>
      </c>
      <c r="G486" s="408">
        <v>5702450</v>
      </c>
      <c r="H486" s="409">
        <f t="shared" si="744"/>
        <v>502904.37800000003</v>
      </c>
      <c r="I486" s="405">
        <f t="shared" si="745"/>
        <v>5700608.8100000005</v>
      </c>
      <c r="J486" s="408">
        <v>257</v>
      </c>
      <c r="K486" s="392" t="s">
        <v>1355</v>
      </c>
      <c r="L486" s="543">
        <v>62</v>
      </c>
      <c r="M486" s="171"/>
      <c r="O486" s="171"/>
      <c r="P486" s="171"/>
      <c r="Q486" s="166" t="s">
        <v>1378</v>
      </c>
      <c r="R486" s="166" t="s">
        <v>2890</v>
      </c>
      <c r="S486" s="166" t="s">
        <v>1346</v>
      </c>
      <c r="T486" s="499" t="str">
        <f t="shared" si="746"/>
        <v>-</v>
      </c>
      <c r="U486" s="499" t="str">
        <f t="shared" si="747"/>
        <v>M</v>
      </c>
      <c r="V486" s="499" t="str">
        <f t="shared" si="748"/>
        <v>-</v>
      </c>
      <c r="W486" s="499" t="str">
        <f t="shared" si="740"/>
        <v>-</v>
      </c>
      <c r="X486" s="529" t="str">
        <f t="shared" si="735"/>
        <v>Ca</v>
      </c>
      <c r="Y486" s="530" t="str">
        <f t="shared" si="734"/>
        <v>SO4</v>
      </c>
      <c r="Z486" s="183"/>
      <c r="AA486" s="177">
        <v>29119</v>
      </c>
      <c r="AB486" s="176">
        <v>1</v>
      </c>
      <c r="AC486" s="170" t="s">
        <v>405</v>
      </c>
      <c r="AD486" s="170" t="s">
        <v>1935</v>
      </c>
      <c r="AE486" s="183"/>
      <c r="AF486" s="153" t="s">
        <v>3116</v>
      </c>
      <c r="AG486" s="408"/>
      <c r="AH486" s="408">
        <v>7.3</v>
      </c>
      <c r="AI486" s="392"/>
      <c r="AJ486" s="408"/>
      <c r="AK486" s="408"/>
      <c r="AL486" s="408"/>
      <c r="AM486" s="392"/>
      <c r="AN486" s="168">
        <v>100.8</v>
      </c>
      <c r="AO486" s="165">
        <v>17.399999999999999</v>
      </c>
      <c r="AP486" s="171"/>
      <c r="AQ486" s="168"/>
      <c r="AR486" s="168"/>
      <c r="AS486" s="507">
        <f t="shared" si="817"/>
        <v>2409.3239999999996</v>
      </c>
      <c r="AT486" s="509">
        <f t="shared" si="818"/>
        <v>-4.2704823618201999</v>
      </c>
      <c r="AU486" s="168">
        <v>13</v>
      </c>
      <c r="AV486" s="168">
        <v>50</v>
      </c>
      <c r="AW486" s="165">
        <v>560.4</v>
      </c>
      <c r="AX486" s="168">
        <v>37.799999999999997</v>
      </c>
      <c r="AY486" s="168">
        <v>1351.3</v>
      </c>
      <c r="AZ486" s="459">
        <f>AO486*21.76</f>
        <v>378.62400000000002</v>
      </c>
      <c r="BA486" s="168"/>
      <c r="BB486" s="168">
        <v>3.2</v>
      </c>
      <c r="BC486" s="168"/>
      <c r="BD486" s="168"/>
      <c r="BE486" s="168"/>
      <c r="BF486" s="168"/>
      <c r="BG486" s="168"/>
      <c r="BH486" s="168"/>
      <c r="BI486" s="168"/>
      <c r="BJ486" s="168">
        <v>15</v>
      </c>
      <c r="BK486" s="168"/>
      <c r="BL486" s="165"/>
      <c r="BM486" s="168"/>
      <c r="BN486" s="167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  <c r="CA486" s="168"/>
      <c r="CB486" s="168"/>
      <c r="CC486" s="168"/>
      <c r="CD486" s="168"/>
      <c r="CE486" s="168"/>
      <c r="CF486" s="165"/>
      <c r="CG486" s="168"/>
      <c r="CH486" s="168"/>
      <c r="CI486" s="168"/>
      <c r="CJ486" s="168"/>
      <c r="CK486" s="168"/>
      <c r="CL486" s="167"/>
      <c r="CM486" s="168"/>
      <c r="CN486" s="143" t="s">
        <v>3116</v>
      </c>
      <c r="CO486" s="165"/>
      <c r="CP486" s="168"/>
      <c r="CQ486" s="167"/>
      <c r="CR486" s="168"/>
      <c r="CS486" s="168"/>
      <c r="CT486" s="168"/>
      <c r="CU486" s="168"/>
      <c r="CV486" s="168"/>
      <c r="CW486" s="168"/>
      <c r="CX486" s="168"/>
      <c r="CY486" s="168"/>
      <c r="CZ486" s="168"/>
      <c r="DA486" s="167"/>
      <c r="DB486" s="182"/>
      <c r="DC486" s="182"/>
      <c r="DD486" s="182"/>
      <c r="DE486" s="182"/>
      <c r="DF486" s="182"/>
      <c r="DG486" s="182"/>
      <c r="DH486" s="182"/>
      <c r="DI486" s="180"/>
      <c r="DJ486" s="180"/>
      <c r="DK486" s="180"/>
      <c r="DL486" s="180"/>
      <c r="DM486" s="180"/>
      <c r="DN486" s="180"/>
      <c r="DO486" s="180"/>
      <c r="DP486" s="180"/>
      <c r="DQ486" s="180"/>
      <c r="DR486" s="180"/>
      <c r="DS486" s="181"/>
      <c r="DT486" s="402">
        <f t="shared" si="749"/>
        <v>1</v>
      </c>
      <c r="DU486" s="100">
        <f t="shared" si="750"/>
        <v>0</v>
      </c>
      <c r="DV486" s="100">
        <f t="shared" si="751"/>
        <v>1</v>
      </c>
      <c r="DW486" s="100">
        <f t="shared" si="752"/>
        <v>0</v>
      </c>
      <c r="DX486" s="100">
        <f t="shared" si="753"/>
        <v>0</v>
      </c>
      <c r="DY486" s="229">
        <f t="shared" si="754"/>
        <v>0</v>
      </c>
      <c r="DZ486" s="100">
        <f t="shared" si="755"/>
        <v>0</v>
      </c>
      <c r="EA486" s="400">
        <f t="shared" si="756"/>
        <v>0</v>
      </c>
      <c r="EB486" s="402">
        <f t="shared" si="757"/>
        <v>1</v>
      </c>
      <c r="EC486" s="19">
        <f t="shared" si="758"/>
        <v>0</v>
      </c>
      <c r="ED486" s="19">
        <f t="shared" si="759"/>
        <v>1</v>
      </c>
      <c r="EE486" s="19">
        <f t="shared" si="760"/>
        <v>0</v>
      </c>
      <c r="EF486" s="402">
        <f t="shared" si="761"/>
        <v>0</v>
      </c>
      <c r="EG486" s="400">
        <f t="shared" si="762"/>
        <v>0</v>
      </c>
      <c r="EH486" s="400">
        <f t="shared" si="763"/>
        <v>0</v>
      </c>
      <c r="EI486" s="402">
        <f t="shared" si="764"/>
        <v>1</v>
      </c>
      <c r="EJ486" s="229">
        <f t="shared" si="765"/>
        <v>1</v>
      </c>
      <c r="EK486" s="398">
        <f t="shared" si="766"/>
        <v>13</v>
      </c>
      <c r="EL486" s="398">
        <f t="shared" si="767"/>
        <v>3.2</v>
      </c>
      <c r="EM486" s="398">
        <f t="shared" si="768"/>
        <v>50</v>
      </c>
      <c r="EN486" s="398">
        <f t="shared" si="769"/>
        <v>560.4</v>
      </c>
      <c r="EO486" s="398" t="str">
        <f t="shared" si="770"/>
        <v/>
      </c>
      <c r="EP486" s="398" t="str">
        <f t="shared" si="771"/>
        <v/>
      </c>
      <c r="EQ486" s="398">
        <f t="shared" si="772"/>
        <v>378.62400000000002</v>
      </c>
      <c r="ER486" s="398" t="str">
        <f t="shared" si="773"/>
        <v/>
      </c>
      <c r="ES486" s="398">
        <f t="shared" si="774"/>
        <v>15</v>
      </c>
      <c r="ET486" s="398">
        <f t="shared" si="775"/>
        <v>1351.3</v>
      </c>
      <c r="EU486" s="172">
        <f t="shared" si="776"/>
        <v>37.799999999999997</v>
      </c>
      <c r="EV486" s="57">
        <f t="shared" si="777"/>
        <v>0.56546816414235879</v>
      </c>
      <c r="EW486" s="57">
        <f t="shared" si="778"/>
        <v>8.1841432225063945E-2</v>
      </c>
      <c r="EX486" s="57">
        <f t="shared" si="779"/>
        <v>4.1143797572515943</v>
      </c>
      <c r="EY486" s="57">
        <f t="shared" si="780"/>
        <v>27.965467338689553</v>
      </c>
      <c r="EZ486" s="57" t="str">
        <f t="shared" si="781"/>
        <v/>
      </c>
      <c r="FA486" s="57" t="str">
        <f t="shared" si="782"/>
        <v/>
      </c>
      <c r="FB486" s="57">
        <f t="shared" si="783"/>
        <v>6.2052113260053332</v>
      </c>
      <c r="FC486" s="57" t="str">
        <f t="shared" si="784"/>
        <v/>
      </c>
      <c r="FD486" s="57">
        <f t="shared" si="785"/>
        <v>0.24191636467440475</v>
      </c>
      <c r="FE486" s="57">
        <f t="shared" si="786"/>
        <v>28.133737791814919</v>
      </c>
      <c r="FF486" s="56">
        <f t="shared" si="787"/>
        <v>1.0662003215524778</v>
      </c>
      <c r="FG486" s="59">
        <f t="shared" si="788"/>
        <v>1.7278255164624592</v>
      </c>
      <c r="FH486" s="59">
        <f t="shared" si="789"/>
        <v>0.25007192954314317</v>
      </c>
      <c r="FI486" s="59">
        <f t="shared" si="790"/>
        <v>12.571760498273113</v>
      </c>
      <c r="FJ486" s="59">
        <f t="shared" si="791"/>
        <v>85.450342055721279</v>
      </c>
      <c r="FK486" s="59" t="str">
        <f t="shared" si="792"/>
        <v/>
      </c>
      <c r="FL486" s="59" t="str">
        <f t="shared" si="793"/>
        <v/>
      </c>
      <c r="FM486" s="59">
        <f t="shared" si="794"/>
        <v>17.407355096533173</v>
      </c>
      <c r="FN486" s="59" t="str">
        <f t="shared" si="795"/>
        <v/>
      </c>
      <c r="FO486" s="59">
        <f t="shared" si="796"/>
        <v>0.67864313434442369</v>
      </c>
      <c r="FP486" s="59">
        <f t="shared" si="797"/>
        <v>78.923011353772623</v>
      </c>
      <c r="FQ486" s="66">
        <f t="shared" si="798"/>
        <v>2.9909904153497773</v>
      </c>
      <c r="FR486" s="331">
        <f t="shared" si="741"/>
        <v>-4.2704823618201999</v>
      </c>
      <c r="FS486" s="331">
        <f t="shared" si="799"/>
        <v>4.2704823618201999</v>
      </c>
      <c r="FT486" s="400">
        <f t="shared" si="800"/>
        <v>0</v>
      </c>
      <c r="FU486" s="400">
        <f t="shared" si="801"/>
        <v>1</v>
      </c>
      <c r="FV486" s="400">
        <f t="shared" si="802"/>
        <v>0</v>
      </c>
      <c r="FW486" s="402">
        <f t="shared" si="803"/>
        <v>0</v>
      </c>
      <c r="FX486" s="222">
        <f t="shared" si="804"/>
        <v>0</v>
      </c>
      <c r="FY486" s="222">
        <f t="shared" si="805"/>
        <v>85.450342055721279</v>
      </c>
      <c r="FZ486" s="222">
        <f t="shared" si="806"/>
        <v>0</v>
      </c>
      <c r="GA486" s="221">
        <f t="shared" si="807"/>
        <v>0</v>
      </c>
      <c r="GB486" s="222">
        <f t="shared" si="808"/>
        <v>0</v>
      </c>
      <c r="GC486" s="222">
        <f t="shared" si="809"/>
        <v>78.923011353772623</v>
      </c>
      <c r="GD486" s="222">
        <f t="shared" si="810"/>
        <v>0</v>
      </c>
      <c r="GE486" s="222">
        <f t="shared" si="811"/>
        <v>0</v>
      </c>
      <c r="GF486" s="222">
        <f t="shared" si="812"/>
        <v>0</v>
      </c>
      <c r="GG486" s="398">
        <f t="shared" si="813"/>
        <v>0</v>
      </c>
      <c r="GH486" s="399">
        <f t="shared" si="814"/>
        <v>0</v>
      </c>
      <c r="GI486" s="398" t="str">
        <f t="shared" si="815"/>
        <v>Ca</v>
      </c>
      <c r="GJ486" s="398" t="str">
        <f t="shared" si="816"/>
        <v>SO4</v>
      </c>
    </row>
    <row r="487" spans="1:192" ht="14.25">
      <c r="A487" s="402">
        <f t="shared" si="819"/>
        <v>482</v>
      </c>
      <c r="B487" s="64" t="s">
        <v>297</v>
      </c>
      <c r="C487" s="398" t="s">
        <v>162</v>
      </c>
      <c r="F487" s="558">
        <v>3498020</v>
      </c>
      <c r="G487" s="549">
        <v>5702110</v>
      </c>
      <c r="H487" s="410">
        <f t="shared" si="744"/>
        <v>497946.36200000002</v>
      </c>
      <c r="I487" s="410">
        <f t="shared" si="745"/>
        <v>5700268.9460000005</v>
      </c>
      <c r="J487" s="542">
        <v>272</v>
      </c>
      <c r="K487" s="400" t="s">
        <v>1356</v>
      </c>
      <c r="L487" s="19">
        <v>380</v>
      </c>
      <c r="Q487" s="381" t="s">
        <v>786</v>
      </c>
      <c r="R487" s="399" t="s">
        <v>273</v>
      </c>
      <c r="S487" s="64" t="s">
        <v>1347</v>
      </c>
      <c r="T487" s="499" t="str">
        <f t="shared" si="746"/>
        <v>-</v>
      </c>
      <c r="U487" s="499" t="str">
        <f t="shared" si="747"/>
        <v>M</v>
      </c>
      <c r="V487" s="499" t="str">
        <f t="shared" si="748"/>
        <v>-</v>
      </c>
      <c r="W487" s="499" t="str">
        <f t="shared" si="740"/>
        <v>-</v>
      </c>
      <c r="X487" s="529" t="str">
        <f t="shared" si="735"/>
        <v>Ca-Mg</v>
      </c>
      <c r="Y487" s="530" t="str">
        <f t="shared" si="734"/>
        <v>SO4-HCO3</v>
      </c>
      <c r="Z487" s="60"/>
      <c r="AA487" s="51">
        <v>25353</v>
      </c>
      <c r="AB487" s="100">
        <v>1</v>
      </c>
      <c r="AD487" s="2" t="s">
        <v>1408</v>
      </c>
      <c r="AF487" s="391">
        <v>15</v>
      </c>
      <c r="AI487" s="552"/>
      <c r="AN487" s="168">
        <v>55.8</v>
      </c>
      <c r="AO487" s="399">
        <v>13.8</v>
      </c>
      <c r="AP487" s="171"/>
      <c r="AR487" s="69">
        <v>1603.1</v>
      </c>
      <c r="AS487" s="507">
        <f t="shared" si="817"/>
        <v>1600.2</v>
      </c>
      <c r="AT487" s="520">
        <f t="shared" si="818"/>
        <v>-6.662195724257411</v>
      </c>
      <c r="AU487" s="398">
        <v>18</v>
      </c>
      <c r="AV487" s="398">
        <v>71.400000000000006</v>
      </c>
      <c r="AW487" s="399">
        <v>280.2</v>
      </c>
      <c r="AX487" s="398">
        <v>14.9</v>
      </c>
      <c r="AY487" s="398">
        <v>732</v>
      </c>
      <c r="AZ487" s="172">
        <v>483.7</v>
      </c>
      <c r="BO487" s="138"/>
      <c r="BP487" s="553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49"/>
      <c r="CG487" s="138"/>
      <c r="CH487" s="138"/>
      <c r="CI487" s="138"/>
      <c r="CJ487" s="138"/>
      <c r="CK487" s="138"/>
      <c r="CL487" s="139"/>
      <c r="CM487" s="138"/>
      <c r="CN487" s="143" t="s">
        <v>3116</v>
      </c>
      <c r="CO487" s="149"/>
      <c r="DB487" s="241"/>
      <c r="DC487" s="241"/>
      <c r="DD487" s="241"/>
      <c r="DE487" s="241"/>
      <c r="DF487" s="182"/>
      <c r="DG487" s="241"/>
      <c r="DH487" s="241"/>
      <c r="DI487" s="244"/>
      <c r="DJ487" s="244"/>
      <c r="DK487" s="244"/>
      <c r="DL487" s="244"/>
      <c r="DM487" s="244"/>
      <c r="DN487" s="244"/>
      <c r="DO487" s="244"/>
      <c r="DP487" s="244"/>
      <c r="DQ487" s="244"/>
      <c r="DR487" s="244"/>
      <c r="DS487" s="472"/>
      <c r="DT487" s="402">
        <f t="shared" si="749"/>
        <v>1</v>
      </c>
      <c r="DU487" s="100">
        <f t="shared" si="750"/>
        <v>0</v>
      </c>
      <c r="DV487" s="100">
        <f t="shared" si="751"/>
        <v>0</v>
      </c>
      <c r="DW487" s="100">
        <f t="shared" si="752"/>
        <v>1</v>
      </c>
      <c r="DX487" s="100">
        <f t="shared" si="753"/>
        <v>0</v>
      </c>
      <c r="DY487" s="229">
        <f t="shared" si="754"/>
        <v>0</v>
      </c>
      <c r="DZ487" s="100">
        <f t="shared" si="755"/>
        <v>1</v>
      </c>
      <c r="EA487" s="400">
        <f t="shared" si="756"/>
        <v>0</v>
      </c>
      <c r="EB487" s="402">
        <f t="shared" si="757"/>
        <v>0</v>
      </c>
      <c r="EC487" s="19">
        <f t="shared" si="758"/>
        <v>0</v>
      </c>
      <c r="ED487" s="19">
        <f t="shared" si="759"/>
        <v>1</v>
      </c>
      <c r="EE487" s="19">
        <f t="shared" si="760"/>
        <v>0</v>
      </c>
      <c r="EF487" s="402">
        <f t="shared" si="761"/>
        <v>0</v>
      </c>
      <c r="EG487" s="400">
        <f t="shared" si="762"/>
        <v>0</v>
      </c>
      <c r="EH487" s="400">
        <f t="shared" si="763"/>
        <v>0</v>
      </c>
      <c r="EI487" s="402">
        <f t="shared" si="764"/>
        <v>1</v>
      </c>
      <c r="EJ487" s="229">
        <f t="shared" si="765"/>
        <v>2</v>
      </c>
      <c r="EK487" s="398">
        <f t="shared" si="766"/>
        <v>18</v>
      </c>
      <c r="EL487" s="398" t="str">
        <f t="shared" si="767"/>
        <v/>
      </c>
      <c r="EM487" s="398">
        <f t="shared" si="768"/>
        <v>71.400000000000006</v>
      </c>
      <c r="EN487" s="398">
        <f t="shared" si="769"/>
        <v>280.2</v>
      </c>
      <c r="EO487" s="398" t="str">
        <f t="shared" si="770"/>
        <v/>
      </c>
      <c r="EP487" s="398" t="str">
        <f t="shared" si="771"/>
        <v/>
      </c>
      <c r="EQ487" s="398">
        <f t="shared" si="772"/>
        <v>483.7</v>
      </c>
      <c r="ER487" s="398" t="str">
        <f t="shared" si="773"/>
        <v/>
      </c>
      <c r="ES487" s="398" t="str">
        <f t="shared" si="774"/>
        <v/>
      </c>
      <c r="ET487" s="398">
        <f t="shared" si="775"/>
        <v>732</v>
      </c>
      <c r="EU487" s="172">
        <f t="shared" si="776"/>
        <v>14.9</v>
      </c>
      <c r="EV487" s="57">
        <f t="shared" si="777"/>
        <v>0.7829559195817275</v>
      </c>
      <c r="EW487" s="57" t="str">
        <f t="shared" si="778"/>
        <v/>
      </c>
      <c r="EX487" s="57">
        <f t="shared" si="779"/>
        <v>5.8753342933552775</v>
      </c>
      <c r="EY487" s="57">
        <f t="shared" si="780"/>
        <v>13.982733669344777</v>
      </c>
      <c r="EZ487" s="57" t="str">
        <f t="shared" si="781"/>
        <v/>
      </c>
      <c r="FA487" s="57" t="str">
        <f t="shared" si="782"/>
        <v/>
      </c>
      <c r="FB487" s="57">
        <f t="shared" si="783"/>
        <v>7.9272859575430497</v>
      </c>
      <c r="FC487" s="57" t="str">
        <f t="shared" si="784"/>
        <v/>
      </c>
      <c r="FD487" s="57" t="str">
        <f t="shared" si="785"/>
        <v/>
      </c>
      <c r="FE487" s="57">
        <f t="shared" si="786"/>
        <v>15.240062209434265</v>
      </c>
      <c r="FF487" s="56">
        <f t="shared" si="787"/>
        <v>0.42027472992412485</v>
      </c>
      <c r="FG487" s="59">
        <f t="shared" si="788"/>
        <v>3.7932029149669049</v>
      </c>
      <c r="FH487" s="59" t="str">
        <f t="shared" si="789"/>
        <v/>
      </c>
      <c r="FI487" s="59">
        <f t="shared" si="790"/>
        <v>28.46435490246515</v>
      </c>
      <c r="FJ487" s="59">
        <f t="shared" si="791"/>
        <v>67.742442182567942</v>
      </c>
      <c r="FK487" s="59" t="str">
        <f t="shared" si="792"/>
        <v/>
      </c>
      <c r="FL487" s="59" t="str">
        <f t="shared" si="793"/>
        <v/>
      </c>
      <c r="FM487" s="59">
        <f t="shared" si="794"/>
        <v>33.607820475137437</v>
      </c>
      <c r="FN487" s="59" t="str">
        <f t="shared" si="795"/>
        <v/>
      </c>
      <c r="FO487" s="59" t="str">
        <f t="shared" si="796"/>
        <v/>
      </c>
      <c r="FP487" s="59">
        <f t="shared" si="797"/>
        <v>64.610419947981526</v>
      </c>
      <c r="FQ487" s="66">
        <f t="shared" si="798"/>
        <v>1.7817595768810333</v>
      </c>
      <c r="FR487" s="331">
        <f t="shared" si="741"/>
        <v>-6.662195724257411</v>
      </c>
      <c r="FS487" s="331">
        <f t="shared" si="799"/>
        <v>6.662195724257411</v>
      </c>
      <c r="FT487" s="400">
        <f t="shared" si="800"/>
        <v>0</v>
      </c>
      <c r="FU487" s="400">
        <f t="shared" si="801"/>
        <v>0</v>
      </c>
      <c r="FV487" s="400">
        <f t="shared" si="802"/>
        <v>1</v>
      </c>
      <c r="FW487" s="402">
        <f t="shared" si="803"/>
        <v>0</v>
      </c>
      <c r="FX487" s="222">
        <f t="shared" si="804"/>
        <v>0</v>
      </c>
      <c r="FY487" s="222">
        <f t="shared" si="805"/>
        <v>67.742442182567942</v>
      </c>
      <c r="FZ487" s="222">
        <f t="shared" si="806"/>
        <v>28.46435490246515</v>
      </c>
      <c r="GA487" s="221">
        <f t="shared" si="807"/>
        <v>0</v>
      </c>
      <c r="GB487" s="222">
        <f t="shared" si="808"/>
        <v>33.607820475137437</v>
      </c>
      <c r="GC487" s="222">
        <f t="shared" si="809"/>
        <v>64.610419947981526</v>
      </c>
      <c r="GD487" s="222">
        <f t="shared" si="810"/>
        <v>0</v>
      </c>
      <c r="GE487" s="222">
        <f t="shared" si="811"/>
        <v>0</v>
      </c>
      <c r="GF487" s="222">
        <f t="shared" si="812"/>
        <v>0</v>
      </c>
      <c r="GG487" s="398">
        <f t="shared" si="813"/>
        <v>0</v>
      </c>
      <c r="GH487" s="399">
        <f t="shared" si="814"/>
        <v>0</v>
      </c>
      <c r="GI487" s="398" t="str">
        <f t="shared" si="815"/>
        <v>Ca-Mg</v>
      </c>
      <c r="GJ487" s="398" t="str">
        <f t="shared" si="816"/>
        <v>SO4-HCO3</v>
      </c>
    </row>
    <row r="488" spans="1:192" ht="14.25">
      <c r="A488" s="402">
        <f t="shared" si="819"/>
        <v>483</v>
      </c>
      <c r="B488" s="64" t="s">
        <v>328</v>
      </c>
      <c r="C488" s="69" t="s">
        <v>1936</v>
      </c>
      <c r="D488" s="69"/>
      <c r="E488" s="91" t="s">
        <v>1937</v>
      </c>
      <c r="F488" s="408">
        <v>3451740</v>
      </c>
      <c r="G488" s="408">
        <v>5623170</v>
      </c>
      <c r="H488" s="409">
        <f t="shared" si="744"/>
        <v>451684.87400000001</v>
      </c>
      <c r="I488" s="405">
        <f t="shared" si="745"/>
        <v>5621360.5219999999</v>
      </c>
      <c r="J488" s="400">
        <v>278</v>
      </c>
      <c r="K488" s="400" t="s">
        <v>1356</v>
      </c>
      <c r="L488" s="19">
        <v>265.55</v>
      </c>
      <c r="M488" s="19">
        <v>226</v>
      </c>
      <c r="N488" s="400">
        <v>226</v>
      </c>
      <c r="O488" s="19">
        <v>276.3</v>
      </c>
      <c r="Q488" s="382" t="s">
        <v>2849</v>
      </c>
      <c r="R488" s="381" t="s">
        <v>2897</v>
      </c>
      <c r="S488" s="382" t="s">
        <v>2663</v>
      </c>
      <c r="T488" s="499" t="str">
        <f t="shared" si="746"/>
        <v>-</v>
      </c>
      <c r="U488" s="499" t="str">
        <f t="shared" si="747"/>
        <v>M</v>
      </c>
      <c r="V488" s="499" t="str">
        <f t="shared" si="748"/>
        <v>-</v>
      </c>
      <c r="W488" s="499" t="str">
        <f t="shared" si="740"/>
        <v>-</v>
      </c>
      <c r="X488" s="529" t="str">
        <f t="shared" si="735"/>
        <v>Na</v>
      </c>
      <c r="Y488" s="530" t="str">
        <f t="shared" si="734"/>
        <v>Cl</v>
      </c>
      <c r="Z488" s="119" t="s">
        <v>1495</v>
      </c>
      <c r="AA488" s="51">
        <v>23845</v>
      </c>
      <c r="AB488" s="100">
        <v>1</v>
      </c>
      <c r="AC488" s="443" t="s">
        <v>402</v>
      </c>
      <c r="AD488" s="2" t="s">
        <v>2976</v>
      </c>
      <c r="AE488" s="61" t="s">
        <v>2975</v>
      </c>
      <c r="AF488" s="391">
        <v>10.6</v>
      </c>
      <c r="AI488" s="559"/>
      <c r="AM488" s="391">
        <v>5.2999999999999999E-2</v>
      </c>
      <c r="AR488" s="69">
        <v>1863.4</v>
      </c>
      <c r="AS488" s="507">
        <f t="shared" si="817"/>
        <v>2910.2999999999997</v>
      </c>
      <c r="AT488" s="509">
        <f t="shared" si="818"/>
        <v>-0.26056149381383709</v>
      </c>
      <c r="AU488" s="398">
        <v>830.9</v>
      </c>
      <c r="AV488" s="398">
        <v>54.2</v>
      </c>
      <c r="AW488" s="399">
        <v>154.9</v>
      </c>
      <c r="AX488" s="398">
        <v>1550</v>
      </c>
      <c r="AY488" s="398">
        <v>8.1999999999999993</v>
      </c>
      <c r="AZ488" s="172">
        <v>302.10000000000002</v>
      </c>
      <c r="BB488" s="161">
        <v>10</v>
      </c>
      <c r="BO488" s="138"/>
      <c r="BP488" s="564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49"/>
      <c r="CG488" s="138"/>
      <c r="CH488" s="138"/>
      <c r="CI488" s="138"/>
      <c r="CJ488" s="138"/>
      <c r="CK488" s="138"/>
      <c r="CL488" s="139"/>
      <c r="CM488" s="138"/>
      <c r="CN488" s="138">
        <v>24.5</v>
      </c>
      <c r="CO488" s="149"/>
      <c r="DB488" s="241"/>
      <c r="DC488" s="241"/>
      <c r="DD488" s="241"/>
      <c r="DE488" s="241"/>
      <c r="DF488" s="182"/>
      <c r="DG488" s="241"/>
      <c r="DH488" s="241"/>
      <c r="DI488" s="244"/>
      <c r="DJ488" s="244"/>
      <c r="DK488" s="244"/>
      <c r="DL488" s="244"/>
      <c r="DM488" s="244"/>
      <c r="DN488" s="244"/>
      <c r="DO488" s="244"/>
      <c r="DP488" s="244"/>
      <c r="DQ488" s="244"/>
      <c r="DR488" s="244"/>
      <c r="DS488" s="472"/>
      <c r="DT488" s="402">
        <f t="shared" si="749"/>
        <v>1</v>
      </c>
      <c r="DU488" s="100">
        <f t="shared" si="750"/>
        <v>0</v>
      </c>
      <c r="DV488" s="100">
        <f t="shared" si="751"/>
        <v>0</v>
      </c>
      <c r="DW488" s="100">
        <f t="shared" si="752"/>
        <v>1</v>
      </c>
      <c r="DX488" s="100">
        <f t="shared" si="753"/>
        <v>0</v>
      </c>
      <c r="DY488" s="229">
        <f t="shared" si="754"/>
        <v>0</v>
      </c>
      <c r="DZ488" s="100">
        <f t="shared" si="755"/>
        <v>1</v>
      </c>
      <c r="EA488" s="400">
        <f t="shared" si="756"/>
        <v>0</v>
      </c>
      <c r="EB488" s="402">
        <f t="shared" si="757"/>
        <v>0</v>
      </c>
      <c r="EC488" s="19">
        <f t="shared" si="758"/>
        <v>0</v>
      </c>
      <c r="ED488" s="19">
        <f t="shared" si="759"/>
        <v>1</v>
      </c>
      <c r="EE488" s="19">
        <f t="shared" si="760"/>
        <v>0</v>
      </c>
      <c r="EF488" s="402">
        <f t="shared" si="761"/>
        <v>0</v>
      </c>
      <c r="EG488" s="400">
        <f t="shared" si="762"/>
        <v>1</v>
      </c>
      <c r="EH488" s="400">
        <f t="shared" si="763"/>
        <v>0</v>
      </c>
      <c r="EI488" s="402">
        <f t="shared" si="764"/>
        <v>0</v>
      </c>
      <c r="EJ488" s="229">
        <f t="shared" si="765"/>
        <v>2</v>
      </c>
      <c r="EK488" s="398">
        <f t="shared" si="766"/>
        <v>830.9</v>
      </c>
      <c r="EL488" s="398">
        <f t="shared" si="767"/>
        <v>10</v>
      </c>
      <c r="EM488" s="398">
        <f t="shared" si="768"/>
        <v>54.2</v>
      </c>
      <c r="EN488" s="398">
        <f t="shared" si="769"/>
        <v>154.9</v>
      </c>
      <c r="EO488" s="398" t="str">
        <f t="shared" si="770"/>
        <v/>
      </c>
      <c r="EP488" s="398" t="str">
        <f t="shared" si="771"/>
        <v/>
      </c>
      <c r="EQ488" s="398">
        <f t="shared" si="772"/>
        <v>302.10000000000002</v>
      </c>
      <c r="ER488" s="398" t="str">
        <f t="shared" si="773"/>
        <v/>
      </c>
      <c r="ES488" s="398" t="str">
        <f t="shared" si="774"/>
        <v/>
      </c>
      <c r="ET488" s="398">
        <f t="shared" si="775"/>
        <v>8.1999999999999993</v>
      </c>
      <c r="EU488" s="172">
        <f t="shared" si="776"/>
        <v>1550</v>
      </c>
      <c r="EV488" s="57">
        <f t="shared" si="777"/>
        <v>36.142115198914297</v>
      </c>
      <c r="EW488" s="57">
        <f t="shared" si="778"/>
        <v>0.25575447570332482</v>
      </c>
      <c r="EX488" s="57">
        <f t="shared" si="779"/>
        <v>4.4599876568607293</v>
      </c>
      <c r="EY488" s="57">
        <f t="shared" si="780"/>
        <v>7.7299266430460598</v>
      </c>
      <c r="EZ488" s="57" t="str">
        <f t="shared" si="781"/>
        <v/>
      </c>
      <c r="FA488" s="57" t="str">
        <f t="shared" si="782"/>
        <v/>
      </c>
      <c r="FB488" s="57">
        <f t="shared" si="783"/>
        <v>4.9510710931853534</v>
      </c>
      <c r="FC488" s="57" t="str">
        <f t="shared" si="784"/>
        <v/>
      </c>
      <c r="FD488" s="57" t="str">
        <f t="shared" si="785"/>
        <v/>
      </c>
      <c r="FE488" s="57">
        <f t="shared" si="786"/>
        <v>0.17072200835705051</v>
      </c>
      <c r="FF488" s="56">
        <f t="shared" si="787"/>
        <v>43.719854455194195</v>
      </c>
      <c r="FG488" s="59">
        <f t="shared" si="788"/>
        <v>74.385189532134987</v>
      </c>
      <c r="FH488" s="59">
        <f t="shared" si="789"/>
        <v>0.52637608629655186</v>
      </c>
      <c r="FI488" s="59">
        <f t="shared" si="790"/>
        <v>9.1792366146996827</v>
      </c>
      <c r="FJ488" s="59">
        <f t="shared" si="791"/>
        <v>15.909197766868768</v>
      </c>
      <c r="FK488" s="59" t="str">
        <f t="shared" si="792"/>
        <v/>
      </c>
      <c r="FL488" s="59" t="str">
        <f t="shared" si="793"/>
        <v/>
      </c>
      <c r="FM488" s="59">
        <f t="shared" si="794"/>
        <v>10.136986241985332</v>
      </c>
      <c r="FN488" s="59" t="str">
        <f t="shared" si="795"/>
        <v/>
      </c>
      <c r="FO488" s="59" t="str">
        <f t="shared" si="796"/>
        <v/>
      </c>
      <c r="FP488" s="59">
        <f t="shared" si="797"/>
        <v>0.34954187030388839</v>
      </c>
      <c r="FQ488" s="66">
        <f t="shared" si="798"/>
        <v>89.513471887710779</v>
      </c>
      <c r="FR488" s="331">
        <f t="shared" si="741"/>
        <v>-0.26056149381383709</v>
      </c>
      <c r="FS488" s="331">
        <f t="shared" si="799"/>
        <v>0.26056149381383709</v>
      </c>
      <c r="FT488" s="400">
        <f t="shared" si="800"/>
        <v>0</v>
      </c>
      <c r="FU488" s="400">
        <f t="shared" si="801"/>
        <v>1</v>
      </c>
      <c r="FV488" s="400">
        <f t="shared" si="802"/>
        <v>0</v>
      </c>
      <c r="FW488" s="402">
        <f t="shared" si="803"/>
        <v>0</v>
      </c>
      <c r="FX488" s="222">
        <f t="shared" si="804"/>
        <v>74.385189532134987</v>
      </c>
      <c r="FY488" s="222">
        <f t="shared" si="805"/>
        <v>0</v>
      </c>
      <c r="FZ488" s="222">
        <f t="shared" si="806"/>
        <v>0</v>
      </c>
      <c r="GA488" s="221">
        <f t="shared" si="807"/>
        <v>89.513471887710779</v>
      </c>
      <c r="GB488" s="222">
        <f t="shared" si="808"/>
        <v>0</v>
      </c>
      <c r="GC488" s="222">
        <f t="shared" si="809"/>
        <v>0</v>
      </c>
      <c r="GD488" s="222">
        <f t="shared" si="810"/>
        <v>0</v>
      </c>
      <c r="GE488" s="222">
        <f t="shared" si="811"/>
        <v>0</v>
      </c>
      <c r="GF488" s="222">
        <f t="shared" si="812"/>
        <v>0</v>
      </c>
      <c r="GG488" s="398">
        <f t="shared" si="813"/>
        <v>0</v>
      </c>
      <c r="GH488" s="399">
        <f t="shared" si="814"/>
        <v>0</v>
      </c>
      <c r="GI488" s="398" t="str">
        <f t="shared" si="815"/>
        <v>Na</v>
      </c>
      <c r="GJ488" s="398" t="str">
        <f t="shared" si="816"/>
        <v>Cl</v>
      </c>
    </row>
    <row r="489" spans="1:192" s="69" customFormat="1" ht="14.25">
      <c r="A489" s="402">
        <f t="shared" si="819"/>
        <v>484</v>
      </c>
      <c r="B489" s="64" t="s">
        <v>328</v>
      </c>
      <c r="C489" s="2" t="s">
        <v>1007</v>
      </c>
      <c r="D489" s="398" t="s">
        <v>1008</v>
      </c>
      <c r="E489" s="65" t="s">
        <v>1938</v>
      </c>
      <c r="F489" s="408">
        <v>3451740</v>
      </c>
      <c r="G489" s="408">
        <v>5623170</v>
      </c>
      <c r="H489" s="409">
        <f t="shared" si="744"/>
        <v>451684.87400000001</v>
      </c>
      <c r="I489" s="405">
        <f t="shared" si="745"/>
        <v>5621360.5219999999</v>
      </c>
      <c r="J489" s="400">
        <v>278</v>
      </c>
      <c r="K489" s="400" t="s">
        <v>1356</v>
      </c>
      <c r="L489" s="19">
        <v>247.5</v>
      </c>
      <c r="M489" s="185">
        <v>241</v>
      </c>
      <c r="N489" s="408">
        <v>244.4</v>
      </c>
      <c r="O489" s="19"/>
      <c r="P489" s="19"/>
      <c r="Q489" s="382" t="s">
        <v>2849</v>
      </c>
      <c r="R489" s="381" t="s">
        <v>2897</v>
      </c>
      <c r="S489" s="382" t="s">
        <v>2663</v>
      </c>
      <c r="T489" s="499" t="str">
        <f t="shared" si="746"/>
        <v>T</v>
      </c>
      <c r="U489" s="499" t="str">
        <f t="shared" si="747"/>
        <v>M</v>
      </c>
      <c r="V489" s="499" t="str">
        <f t="shared" si="748"/>
        <v>-</v>
      </c>
      <c r="W489" s="499" t="str">
        <f t="shared" si="740"/>
        <v>-</v>
      </c>
      <c r="X489" s="529" t="str">
        <f t="shared" si="735"/>
        <v>Na</v>
      </c>
      <c r="Y489" s="530" t="str">
        <f t="shared" si="734"/>
        <v>Cl</v>
      </c>
      <c r="Z489" s="119" t="s">
        <v>1939</v>
      </c>
      <c r="AA489" s="51">
        <v>21762</v>
      </c>
      <c r="AB489" s="100">
        <v>1</v>
      </c>
      <c r="AC489" s="168" t="s">
        <v>561</v>
      </c>
      <c r="AD489" s="2" t="s">
        <v>2977</v>
      </c>
      <c r="AE489" s="53" t="s">
        <v>1940</v>
      </c>
      <c r="AF489" s="391">
        <v>21.1</v>
      </c>
      <c r="AG489" s="400"/>
      <c r="AH489" s="400"/>
      <c r="AI489" s="559"/>
      <c r="AJ489" s="400"/>
      <c r="AK489" s="400"/>
      <c r="AL489" s="400"/>
      <c r="AM489" s="391"/>
      <c r="AN489" s="398"/>
      <c r="AO489" s="399"/>
      <c r="AP489" s="19"/>
      <c r="AQ489" s="398"/>
      <c r="AR489" s="69">
        <v>3298</v>
      </c>
      <c r="AS489" s="507">
        <f t="shared" si="817"/>
        <v>3259.3</v>
      </c>
      <c r="AT489" s="509">
        <f t="shared" si="818"/>
        <v>-0.50276506149634492</v>
      </c>
      <c r="AU489" s="398">
        <v>920.9</v>
      </c>
      <c r="AV489" s="59">
        <v>64</v>
      </c>
      <c r="AW489" s="399">
        <v>194.7</v>
      </c>
      <c r="AX489" s="398">
        <v>1816.2</v>
      </c>
      <c r="AY489" s="398">
        <v>11</v>
      </c>
      <c r="AZ489" s="172">
        <v>252.5</v>
      </c>
      <c r="BA489" s="398"/>
      <c r="BB489" s="398"/>
      <c r="BC489" s="398"/>
      <c r="BD489" s="398"/>
      <c r="BE489" s="398"/>
      <c r="BF489" s="398"/>
      <c r="BG489" s="398"/>
      <c r="BH489" s="398"/>
      <c r="BI489" s="398"/>
      <c r="BJ489" s="398"/>
      <c r="BK489" s="398"/>
      <c r="BL489" s="399"/>
      <c r="BM489" s="398"/>
      <c r="BN489" s="172"/>
      <c r="BO489" s="138"/>
      <c r="BP489" s="564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49"/>
      <c r="CG489" s="138"/>
      <c r="CH489" s="138"/>
      <c r="CI489" s="138"/>
      <c r="CJ489" s="138"/>
      <c r="CK489" s="138"/>
      <c r="CL489" s="139"/>
      <c r="CM489" s="138"/>
      <c r="CN489" s="190" t="s">
        <v>3116</v>
      </c>
      <c r="CO489" s="149"/>
      <c r="CP489" s="398"/>
      <c r="CQ489" s="172"/>
      <c r="CR489" s="398"/>
      <c r="CS489" s="398"/>
      <c r="CT489" s="398"/>
      <c r="CU489" s="398"/>
      <c r="CV489" s="398"/>
      <c r="CW489" s="398"/>
      <c r="CX489" s="398"/>
      <c r="CY489" s="398"/>
      <c r="CZ489" s="398"/>
      <c r="DA489" s="172"/>
      <c r="DB489" s="241"/>
      <c r="DC489" s="241"/>
      <c r="DD489" s="241"/>
      <c r="DE489" s="241"/>
      <c r="DF489" s="182"/>
      <c r="DG489" s="241"/>
      <c r="DH489" s="241"/>
      <c r="DI489" s="244"/>
      <c r="DJ489" s="244"/>
      <c r="DK489" s="244"/>
      <c r="DL489" s="244"/>
      <c r="DM489" s="244"/>
      <c r="DN489" s="244"/>
      <c r="DO489" s="244"/>
      <c r="DP489" s="244"/>
      <c r="DQ489" s="244"/>
      <c r="DR489" s="244"/>
      <c r="DS489" s="472"/>
      <c r="DT489" s="402">
        <f t="shared" si="749"/>
        <v>1</v>
      </c>
      <c r="DU489" s="100">
        <f t="shared" si="750"/>
        <v>0</v>
      </c>
      <c r="DV489" s="100">
        <f t="shared" si="751"/>
        <v>0</v>
      </c>
      <c r="DW489" s="100">
        <f t="shared" si="752"/>
        <v>1</v>
      </c>
      <c r="DX489" s="100">
        <f t="shared" si="753"/>
        <v>0</v>
      </c>
      <c r="DY489" s="229">
        <f t="shared" si="754"/>
        <v>0</v>
      </c>
      <c r="DZ489" s="100">
        <f t="shared" si="755"/>
        <v>0</v>
      </c>
      <c r="EA489" s="400">
        <f t="shared" si="756"/>
        <v>1</v>
      </c>
      <c r="EB489" s="402">
        <f t="shared" si="757"/>
        <v>0</v>
      </c>
      <c r="EC489" s="19">
        <f t="shared" si="758"/>
        <v>0</v>
      </c>
      <c r="ED489" s="19">
        <f t="shared" si="759"/>
        <v>1</v>
      </c>
      <c r="EE489" s="19">
        <f t="shared" si="760"/>
        <v>0</v>
      </c>
      <c r="EF489" s="402">
        <f t="shared" si="761"/>
        <v>0</v>
      </c>
      <c r="EG489" s="400">
        <f t="shared" si="762"/>
        <v>0</v>
      </c>
      <c r="EH489" s="400">
        <f t="shared" si="763"/>
        <v>0</v>
      </c>
      <c r="EI489" s="402">
        <f t="shared" si="764"/>
        <v>1</v>
      </c>
      <c r="EJ489" s="229">
        <f t="shared" si="765"/>
        <v>3</v>
      </c>
      <c r="EK489" s="398">
        <f t="shared" si="766"/>
        <v>920.9</v>
      </c>
      <c r="EL489" s="398" t="str">
        <f t="shared" si="767"/>
        <v/>
      </c>
      <c r="EM489" s="398">
        <f t="shared" si="768"/>
        <v>64</v>
      </c>
      <c r="EN489" s="398">
        <f t="shared" si="769"/>
        <v>194.7</v>
      </c>
      <c r="EO489" s="398" t="str">
        <f t="shared" si="770"/>
        <v/>
      </c>
      <c r="EP489" s="398" t="str">
        <f t="shared" si="771"/>
        <v/>
      </c>
      <c r="EQ489" s="398">
        <f t="shared" si="772"/>
        <v>252.5</v>
      </c>
      <c r="ER489" s="398" t="str">
        <f t="shared" si="773"/>
        <v/>
      </c>
      <c r="ES489" s="398" t="str">
        <f t="shared" si="774"/>
        <v/>
      </c>
      <c r="ET489" s="398">
        <f t="shared" si="775"/>
        <v>11</v>
      </c>
      <c r="EU489" s="172">
        <f t="shared" si="776"/>
        <v>1816.2</v>
      </c>
      <c r="EV489" s="57">
        <f t="shared" si="777"/>
        <v>40.056894796822938</v>
      </c>
      <c r="EW489" s="57" t="str">
        <f t="shared" si="778"/>
        <v/>
      </c>
      <c r="EX489" s="57">
        <f t="shared" si="779"/>
        <v>5.2664060892820412</v>
      </c>
      <c r="EY489" s="57">
        <f t="shared" si="780"/>
        <v>9.7160536952941747</v>
      </c>
      <c r="EZ489" s="57" t="str">
        <f t="shared" si="781"/>
        <v/>
      </c>
      <c r="FA489" s="57" t="str">
        <f t="shared" si="782"/>
        <v/>
      </c>
      <c r="FB489" s="57">
        <f t="shared" si="783"/>
        <v>4.1381842139334708</v>
      </c>
      <c r="FC489" s="57" t="str">
        <f t="shared" si="784"/>
        <v/>
      </c>
      <c r="FD489" s="57" t="str">
        <f t="shared" si="785"/>
        <v/>
      </c>
      <c r="FE489" s="57">
        <f t="shared" si="786"/>
        <v>0.22901732828384824</v>
      </c>
      <c r="FF489" s="56">
        <f t="shared" si="787"/>
        <v>51.228386878402382</v>
      </c>
      <c r="FG489" s="59">
        <f t="shared" si="788"/>
        <v>72.778641939890008</v>
      </c>
      <c r="FH489" s="59" t="str">
        <f t="shared" si="789"/>
        <v/>
      </c>
      <c r="FI489" s="59">
        <f t="shared" si="790"/>
        <v>9.56843721975957</v>
      </c>
      <c r="FJ489" s="59">
        <f t="shared" si="791"/>
        <v>17.652920840350419</v>
      </c>
      <c r="FK489" s="59" t="str">
        <f t="shared" si="792"/>
        <v/>
      </c>
      <c r="FL489" s="59" t="str">
        <f t="shared" si="793"/>
        <v/>
      </c>
      <c r="FM489" s="59">
        <f t="shared" si="794"/>
        <v>7.4433679568695243</v>
      </c>
      <c r="FN489" s="59" t="str">
        <f t="shared" si="795"/>
        <v/>
      </c>
      <c r="FO489" s="59" t="str">
        <f t="shared" si="796"/>
        <v/>
      </c>
      <c r="FP489" s="59">
        <f t="shared" si="797"/>
        <v>0.41193435448721433</v>
      </c>
      <c r="FQ489" s="66">
        <f t="shared" si="798"/>
        <v>92.144697688643262</v>
      </c>
      <c r="FR489" s="331">
        <f t="shared" si="741"/>
        <v>-0.50276506149634492</v>
      </c>
      <c r="FS489" s="331">
        <f t="shared" si="799"/>
        <v>0.50276506149634492</v>
      </c>
      <c r="FT489" s="400">
        <f t="shared" si="800"/>
        <v>0</v>
      </c>
      <c r="FU489" s="400">
        <f t="shared" si="801"/>
        <v>1</v>
      </c>
      <c r="FV489" s="400">
        <f t="shared" si="802"/>
        <v>0</v>
      </c>
      <c r="FW489" s="402">
        <f t="shared" si="803"/>
        <v>0</v>
      </c>
      <c r="FX489" s="222">
        <f t="shared" si="804"/>
        <v>72.778641939890008</v>
      </c>
      <c r="FY489" s="222">
        <f t="shared" si="805"/>
        <v>0</v>
      </c>
      <c r="FZ489" s="222">
        <f t="shared" si="806"/>
        <v>0</v>
      </c>
      <c r="GA489" s="221">
        <f t="shared" si="807"/>
        <v>92.144697688643262</v>
      </c>
      <c r="GB489" s="222">
        <f t="shared" si="808"/>
        <v>0</v>
      </c>
      <c r="GC489" s="222">
        <f t="shared" si="809"/>
        <v>0</v>
      </c>
      <c r="GD489" s="222">
        <f t="shared" si="810"/>
        <v>0</v>
      </c>
      <c r="GE489" s="222">
        <f t="shared" si="811"/>
        <v>0</v>
      </c>
      <c r="GF489" s="222">
        <f t="shared" si="812"/>
        <v>0</v>
      </c>
      <c r="GG489" s="398">
        <f t="shared" si="813"/>
        <v>0</v>
      </c>
      <c r="GH489" s="399">
        <f t="shared" si="814"/>
        <v>0</v>
      </c>
      <c r="GI489" s="398" t="str">
        <f t="shared" si="815"/>
        <v>Na</v>
      </c>
      <c r="GJ489" s="398" t="str">
        <f t="shared" si="816"/>
        <v>Cl</v>
      </c>
    </row>
    <row r="490" spans="1:192">
      <c r="A490" s="402">
        <f t="shared" si="819"/>
        <v>485</v>
      </c>
      <c r="B490" s="170" t="s">
        <v>328</v>
      </c>
      <c r="C490" s="2" t="s">
        <v>1007</v>
      </c>
      <c r="D490" s="166" t="s">
        <v>1008</v>
      </c>
      <c r="E490" s="166"/>
      <c r="F490" s="408">
        <v>3451740</v>
      </c>
      <c r="G490" s="408">
        <v>5623170</v>
      </c>
      <c r="H490" s="409">
        <f t="shared" si="744"/>
        <v>451684.87400000001</v>
      </c>
      <c r="I490" s="405">
        <f t="shared" si="745"/>
        <v>5621360.5219999999</v>
      </c>
      <c r="J490" s="408">
        <v>278</v>
      </c>
      <c r="K490" s="408" t="s">
        <v>1356</v>
      </c>
      <c r="L490" s="171">
        <v>247.4</v>
      </c>
      <c r="M490" s="185">
        <v>241</v>
      </c>
      <c r="N490" s="408">
        <v>244.4</v>
      </c>
      <c r="O490" s="185" t="s">
        <v>1352</v>
      </c>
      <c r="P490" s="185"/>
      <c r="Q490" s="382" t="s">
        <v>2849</v>
      </c>
      <c r="R490" s="381" t="s">
        <v>2897</v>
      </c>
      <c r="S490" s="382" t="s">
        <v>2663</v>
      </c>
      <c r="T490" s="499" t="str">
        <f t="shared" si="746"/>
        <v>-</v>
      </c>
      <c r="U490" s="499" t="str">
        <f t="shared" si="747"/>
        <v>M</v>
      </c>
      <c r="V490" s="499" t="str">
        <f t="shared" si="748"/>
        <v>-</v>
      </c>
      <c r="W490" s="499" t="str">
        <f t="shared" si="740"/>
        <v>-</v>
      </c>
      <c r="X490" s="529" t="str">
        <f t="shared" si="735"/>
        <v>Na</v>
      </c>
      <c r="Y490" s="530" t="str">
        <f t="shared" ref="Y490:Y553" si="820">GJ490</f>
        <v>Cl</v>
      </c>
      <c r="Z490" s="119" t="s">
        <v>1595</v>
      </c>
      <c r="AA490" s="177">
        <v>21762</v>
      </c>
      <c r="AB490" s="176">
        <v>2</v>
      </c>
      <c r="AC490" s="168" t="s">
        <v>561</v>
      </c>
      <c r="AD490" s="170" t="s">
        <v>1941</v>
      </c>
      <c r="AE490" s="188" t="s">
        <v>2741</v>
      </c>
      <c r="AF490" s="153" t="s">
        <v>3116</v>
      </c>
      <c r="AG490" s="408"/>
      <c r="AH490" s="408">
        <v>7.2</v>
      </c>
      <c r="AI490" s="392"/>
      <c r="AJ490" s="408">
        <v>1.0011000000000001</v>
      </c>
      <c r="AK490" s="408">
        <v>20</v>
      </c>
      <c r="AL490" s="408"/>
      <c r="AM490" s="392"/>
      <c r="AN490" s="168">
        <v>10.7</v>
      </c>
      <c r="AO490" s="165">
        <v>3.3</v>
      </c>
      <c r="AP490" s="171"/>
      <c r="AQ490" s="168"/>
      <c r="AR490" s="168"/>
      <c r="AS490" s="507">
        <f t="shared" si="817"/>
        <v>3299.0200000000004</v>
      </c>
      <c r="AT490" s="509">
        <f t="shared" si="818"/>
        <v>4.9421668807610097E-3</v>
      </c>
      <c r="AU490" s="168">
        <v>920.6</v>
      </c>
      <c r="AV490" s="168">
        <v>64.900000000000006</v>
      </c>
      <c r="AW490" s="165">
        <v>195.1</v>
      </c>
      <c r="AX490" s="189">
        <v>1814</v>
      </c>
      <c r="AY490" s="168">
        <v>11</v>
      </c>
      <c r="AZ490" s="187">
        <v>252.5</v>
      </c>
      <c r="BA490" s="168"/>
      <c r="BB490" s="168">
        <v>12.9</v>
      </c>
      <c r="BC490" s="168"/>
      <c r="BD490" s="168">
        <v>0.4</v>
      </c>
      <c r="BE490" s="168">
        <v>1.51</v>
      </c>
      <c r="BF490" s="168">
        <v>0.21</v>
      </c>
      <c r="BG490" s="168"/>
      <c r="BH490" s="168">
        <v>1.3</v>
      </c>
      <c r="BI490" s="168"/>
      <c r="BJ490" s="168">
        <v>0</v>
      </c>
      <c r="BK490" s="168">
        <v>0</v>
      </c>
      <c r="BL490" s="165"/>
      <c r="BM490" s="168">
        <v>24.6</v>
      </c>
      <c r="BN490" s="167"/>
      <c r="BO490" s="168"/>
      <c r="BP490" s="168"/>
      <c r="BQ490" s="168"/>
      <c r="BR490" s="168"/>
      <c r="BS490" s="168"/>
      <c r="BT490" s="168"/>
      <c r="BU490" s="168"/>
      <c r="BV490" s="168"/>
      <c r="BW490" s="168"/>
      <c r="BX490" s="168"/>
      <c r="BY490" s="168"/>
      <c r="BZ490" s="168"/>
      <c r="CA490" s="168"/>
      <c r="CB490" s="168"/>
      <c r="CC490" s="168"/>
      <c r="CD490" s="168"/>
      <c r="CE490" s="168"/>
      <c r="CF490" s="165"/>
      <c r="CG490" s="168"/>
      <c r="CH490" s="168"/>
      <c r="CI490" s="168"/>
      <c r="CJ490" s="168"/>
      <c r="CK490" s="168"/>
      <c r="CL490" s="167"/>
      <c r="CM490" s="168"/>
      <c r="CN490" s="190" t="s">
        <v>3116</v>
      </c>
      <c r="CO490" s="165"/>
      <c r="CP490" s="168"/>
      <c r="CQ490" s="167"/>
      <c r="CR490" s="168"/>
      <c r="CS490" s="168"/>
      <c r="CT490" s="168"/>
      <c r="CU490" s="168"/>
      <c r="CV490" s="168"/>
      <c r="CW490" s="168"/>
      <c r="CX490" s="168"/>
      <c r="CY490" s="168"/>
      <c r="CZ490" s="168"/>
      <c r="DA490" s="167"/>
      <c r="DB490" s="182"/>
      <c r="DC490" s="182"/>
      <c r="DD490" s="182"/>
      <c r="DE490" s="182"/>
      <c r="DF490" s="182"/>
      <c r="DG490" s="182"/>
      <c r="DH490" s="182"/>
      <c r="DI490" s="180"/>
      <c r="DJ490" s="180"/>
      <c r="DK490" s="180"/>
      <c r="DL490" s="180"/>
      <c r="DM490" s="180"/>
      <c r="DN490" s="180"/>
      <c r="DO490" s="180"/>
      <c r="DP490" s="180"/>
      <c r="DQ490" s="180"/>
      <c r="DR490" s="180"/>
      <c r="DS490" s="181"/>
      <c r="DT490" s="402">
        <f t="shared" si="749"/>
        <v>0</v>
      </c>
      <c r="DU490" s="100">
        <f t="shared" si="750"/>
        <v>0</v>
      </c>
      <c r="DV490" s="100">
        <f t="shared" si="751"/>
        <v>0</v>
      </c>
      <c r="DW490" s="100">
        <f t="shared" si="752"/>
        <v>1</v>
      </c>
      <c r="DX490" s="100">
        <f t="shared" si="753"/>
        <v>0</v>
      </c>
      <c r="DY490" s="229">
        <f t="shared" si="754"/>
        <v>0</v>
      </c>
      <c r="DZ490" s="100">
        <f t="shared" si="755"/>
        <v>0</v>
      </c>
      <c r="EA490" s="400">
        <f t="shared" si="756"/>
        <v>0</v>
      </c>
      <c r="EB490" s="402">
        <f t="shared" si="757"/>
        <v>1</v>
      </c>
      <c r="EC490" s="19">
        <f t="shared" si="758"/>
        <v>0</v>
      </c>
      <c r="ED490" s="19">
        <f t="shared" si="759"/>
        <v>1</v>
      </c>
      <c r="EE490" s="19">
        <f t="shared" si="760"/>
        <v>0</v>
      </c>
      <c r="EF490" s="402">
        <f t="shared" si="761"/>
        <v>0</v>
      </c>
      <c r="EG490" s="400">
        <f t="shared" si="762"/>
        <v>0</v>
      </c>
      <c r="EH490" s="400">
        <f t="shared" si="763"/>
        <v>0</v>
      </c>
      <c r="EI490" s="402">
        <f t="shared" si="764"/>
        <v>1</v>
      </c>
      <c r="EJ490" s="229">
        <f t="shared" si="765"/>
        <v>2</v>
      </c>
      <c r="EK490" s="398">
        <f t="shared" si="766"/>
        <v>920.6</v>
      </c>
      <c r="EL490" s="398">
        <f t="shared" si="767"/>
        <v>12.9</v>
      </c>
      <c r="EM490" s="398">
        <f t="shared" si="768"/>
        <v>64.900000000000006</v>
      </c>
      <c r="EN490" s="398">
        <f t="shared" si="769"/>
        <v>195.1</v>
      </c>
      <c r="EO490" s="398">
        <f t="shared" si="770"/>
        <v>0.21</v>
      </c>
      <c r="EP490" s="398">
        <f t="shared" si="771"/>
        <v>1.51</v>
      </c>
      <c r="EQ490" s="398">
        <f t="shared" si="772"/>
        <v>252.5</v>
      </c>
      <c r="ER490" s="398" t="str">
        <f t="shared" si="773"/>
        <v/>
      </c>
      <c r="ES490" s="398">
        <f t="shared" si="774"/>
        <v>0</v>
      </c>
      <c r="ET490" s="398">
        <f t="shared" si="775"/>
        <v>11</v>
      </c>
      <c r="EU490" s="172">
        <f t="shared" si="776"/>
        <v>1814</v>
      </c>
      <c r="EV490" s="57">
        <f t="shared" si="777"/>
        <v>40.043845531496579</v>
      </c>
      <c r="EW490" s="57">
        <f t="shared" si="778"/>
        <v>0.32992327365728902</v>
      </c>
      <c r="EX490" s="57">
        <f t="shared" si="779"/>
        <v>5.3404649249125704</v>
      </c>
      <c r="EY490" s="57">
        <f t="shared" si="780"/>
        <v>9.7360147711961655</v>
      </c>
      <c r="EZ490" s="57">
        <f t="shared" si="781"/>
        <v>7.6579451180599865E-3</v>
      </c>
      <c r="FA490" s="57">
        <f t="shared" si="782"/>
        <v>8.1117378458232609E-2</v>
      </c>
      <c r="FB490" s="57">
        <f t="shared" si="783"/>
        <v>4.1381842139334708</v>
      </c>
      <c r="FC490" s="57" t="str">
        <f t="shared" si="784"/>
        <v/>
      </c>
      <c r="FD490" s="57">
        <f t="shared" si="785"/>
        <v>0</v>
      </c>
      <c r="FE490" s="57">
        <f t="shared" si="786"/>
        <v>0.22901732828384824</v>
      </c>
      <c r="FF490" s="56">
        <f t="shared" si="787"/>
        <v>51.166332891433719</v>
      </c>
      <c r="FG490" s="59">
        <f t="shared" si="788"/>
        <v>72.100376948987062</v>
      </c>
      <c r="FH490" s="59">
        <f t="shared" si="789"/>
        <v>0.59403866135244598</v>
      </c>
      <c r="FI490" s="59">
        <f t="shared" si="790"/>
        <v>9.6156982192476654</v>
      </c>
      <c r="FJ490" s="59">
        <f t="shared" si="791"/>
        <v>17.530043023265915</v>
      </c>
      <c r="FK490" s="59">
        <f t="shared" si="792"/>
        <v>1.3788404243855469E-2</v>
      </c>
      <c r="FL490" s="59">
        <f t="shared" si="793"/>
        <v>0.14605474290305084</v>
      </c>
      <c r="FM490" s="59">
        <f t="shared" si="794"/>
        <v>7.4516852855414539</v>
      </c>
      <c r="FN490" s="59" t="str">
        <f t="shared" si="795"/>
        <v/>
      </c>
      <c r="FO490" s="59">
        <f t="shared" si="796"/>
        <v>0</v>
      </c>
      <c r="FP490" s="59">
        <f t="shared" si="797"/>
        <v>0.4123946559847867</v>
      </c>
      <c r="FQ490" s="66">
        <f t="shared" si="798"/>
        <v>92.135920058473758</v>
      </c>
      <c r="FR490" s="331">
        <f t="shared" si="741"/>
        <v>4.9421668807610097E-3</v>
      </c>
      <c r="FS490" s="331">
        <f t="shared" si="799"/>
        <v>4.9421668807610097E-3</v>
      </c>
      <c r="FT490" s="400">
        <f t="shared" si="800"/>
        <v>0</v>
      </c>
      <c r="FU490" s="400">
        <f t="shared" si="801"/>
        <v>1</v>
      </c>
      <c r="FV490" s="400">
        <f t="shared" si="802"/>
        <v>0</v>
      </c>
      <c r="FW490" s="402">
        <f t="shared" si="803"/>
        <v>0</v>
      </c>
      <c r="FX490" s="222">
        <f t="shared" si="804"/>
        <v>72.100376948987062</v>
      </c>
      <c r="FY490" s="222">
        <f t="shared" si="805"/>
        <v>0</v>
      </c>
      <c r="FZ490" s="222">
        <f t="shared" si="806"/>
        <v>0</v>
      </c>
      <c r="GA490" s="221">
        <f t="shared" si="807"/>
        <v>92.135920058473758</v>
      </c>
      <c r="GB490" s="222">
        <f t="shared" si="808"/>
        <v>0</v>
      </c>
      <c r="GC490" s="222">
        <f t="shared" si="809"/>
        <v>0</v>
      </c>
      <c r="GD490" s="222">
        <f t="shared" si="810"/>
        <v>0</v>
      </c>
      <c r="GE490" s="222">
        <f t="shared" si="811"/>
        <v>0</v>
      </c>
      <c r="GF490" s="222">
        <f t="shared" si="812"/>
        <v>0</v>
      </c>
      <c r="GG490" s="398">
        <f t="shared" si="813"/>
        <v>0</v>
      </c>
      <c r="GH490" s="399">
        <f t="shared" si="814"/>
        <v>0</v>
      </c>
      <c r="GI490" s="398" t="str">
        <f t="shared" si="815"/>
        <v>Na</v>
      </c>
      <c r="GJ490" s="398" t="str">
        <f t="shared" si="816"/>
        <v>Cl</v>
      </c>
    </row>
    <row r="491" spans="1:192">
      <c r="A491" s="402">
        <f t="shared" si="819"/>
        <v>486</v>
      </c>
      <c r="B491" s="106" t="s">
        <v>378</v>
      </c>
      <c r="C491" s="106" t="s">
        <v>379</v>
      </c>
      <c r="D491" s="106"/>
      <c r="E491" s="106"/>
      <c r="F491" s="377">
        <v>3439390</v>
      </c>
      <c r="G491" s="377">
        <v>5611280</v>
      </c>
      <c r="H491" s="409">
        <f t="shared" si="744"/>
        <v>439339.81400000001</v>
      </c>
      <c r="I491" s="405">
        <f t="shared" si="745"/>
        <v>5609475.2779999999</v>
      </c>
      <c r="J491" s="377">
        <v>536</v>
      </c>
      <c r="K491" s="377" t="s">
        <v>1355</v>
      </c>
      <c r="L491" s="377">
        <v>112</v>
      </c>
      <c r="M491" s="377"/>
      <c r="O491" s="377">
        <v>517.9</v>
      </c>
      <c r="P491" s="377"/>
      <c r="Q491" s="531" t="s">
        <v>381</v>
      </c>
      <c r="R491" s="531" t="s">
        <v>1942</v>
      </c>
      <c r="S491" s="2" t="s">
        <v>2835</v>
      </c>
      <c r="T491" s="499" t="str">
        <f t="shared" si="746"/>
        <v>-</v>
      </c>
      <c r="U491" s="499" t="str">
        <f t="shared" si="747"/>
        <v>-</v>
      </c>
      <c r="V491" s="499" t="str">
        <f t="shared" si="748"/>
        <v>-</v>
      </c>
      <c r="W491" s="499" t="str">
        <f t="shared" si="740"/>
        <v>-</v>
      </c>
      <c r="X491" s="529" t="str">
        <f t="shared" si="735"/>
        <v>Ca-Mg</v>
      </c>
      <c r="Y491" s="530" t="str">
        <f t="shared" si="820"/>
        <v>HCO3</v>
      </c>
      <c r="Z491" s="107" t="s">
        <v>1943</v>
      </c>
      <c r="AA491" s="84">
        <v>33343</v>
      </c>
      <c r="AB491" s="405">
        <v>1</v>
      </c>
      <c r="AC491" s="531"/>
      <c r="AD491" s="531" t="s">
        <v>1944</v>
      </c>
      <c r="AE491" s="80"/>
      <c r="AF491" s="379">
        <v>10.1</v>
      </c>
      <c r="AG491" s="377">
        <v>176</v>
      </c>
      <c r="AH491" s="377">
        <v>7.98</v>
      </c>
      <c r="AI491" s="379"/>
      <c r="AJ491" s="377"/>
      <c r="AK491" s="377"/>
      <c r="AL491" s="377"/>
      <c r="AM491" s="379"/>
      <c r="AN491" s="531"/>
      <c r="AO491" s="106"/>
      <c r="AP491" s="378"/>
      <c r="AQ491" s="531"/>
      <c r="AR491" s="532"/>
      <c r="AS491" s="507">
        <f t="shared" si="817"/>
        <v>133.20999999999998</v>
      </c>
      <c r="AT491" s="510">
        <f t="shared" si="818"/>
        <v>-0.7081381902697893</v>
      </c>
      <c r="AU491" s="532">
        <v>4</v>
      </c>
      <c r="AV491" s="532">
        <v>9.1999999999999993</v>
      </c>
      <c r="AW491" s="532">
        <v>15.2</v>
      </c>
      <c r="AX491" s="106">
        <v>3.2</v>
      </c>
      <c r="AY491" s="355">
        <v>0</v>
      </c>
      <c r="AZ491" s="535">
        <v>98</v>
      </c>
      <c r="BA491" s="531"/>
      <c r="BB491" s="531">
        <v>0.95</v>
      </c>
      <c r="BC491" s="531"/>
      <c r="BD491" s="531">
        <v>0</v>
      </c>
      <c r="BE491" s="531">
        <v>0</v>
      </c>
      <c r="BF491" s="531"/>
      <c r="BG491" s="531"/>
      <c r="BH491" s="531"/>
      <c r="BI491" s="531"/>
      <c r="BJ491" s="531">
        <v>2.6</v>
      </c>
      <c r="BK491" s="531">
        <v>0</v>
      </c>
      <c r="BL491" s="106"/>
      <c r="BM491" s="531"/>
      <c r="BN491" s="107">
        <v>0</v>
      </c>
      <c r="BO491" s="114"/>
      <c r="BP491" s="114">
        <v>60</v>
      </c>
      <c r="BQ491" s="114"/>
      <c r="BR491" s="114"/>
      <c r="BS491" s="114"/>
      <c r="BT491" s="114"/>
      <c r="BU491" s="114"/>
      <c r="BV491" s="114"/>
      <c r="BW491" s="114"/>
      <c r="BX491" s="114"/>
      <c r="BY491" s="114"/>
      <c r="BZ491" s="114"/>
      <c r="CA491" s="114"/>
      <c r="CB491" s="114"/>
      <c r="CC491" s="114"/>
      <c r="CD491" s="114"/>
      <c r="CE491" s="114"/>
      <c r="CF491" s="247"/>
      <c r="CG491" s="114"/>
      <c r="CH491" s="114"/>
      <c r="CI491" s="114"/>
      <c r="CJ491" s="114"/>
      <c r="CK491" s="114"/>
      <c r="CL491" s="137"/>
      <c r="CM491" s="114">
        <v>8</v>
      </c>
      <c r="CN491" s="147">
        <v>2.2000000000000002</v>
      </c>
      <c r="CO491" s="149"/>
      <c r="CP491" s="399"/>
      <c r="CR491" s="399"/>
      <c r="CS491" s="399"/>
      <c r="CT491" s="399"/>
      <c r="CU491" s="399"/>
      <c r="CV491" s="399"/>
      <c r="CW491" s="399"/>
      <c r="CX491" s="399"/>
      <c r="CY491" s="399"/>
      <c r="CZ491" s="399"/>
      <c r="DB491" s="241"/>
      <c r="DC491" s="241"/>
      <c r="DD491" s="241"/>
      <c r="DE491" s="241"/>
      <c r="DF491" s="182"/>
      <c r="DG491" s="241"/>
      <c r="DH491" s="241"/>
      <c r="DI491" s="241"/>
      <c r="DJ491" s="241"/>
      <c r="DK491" s="244"/>
      <c r="DL491" s="244"/>
      <c r="DM491" s="244"/>
      <c r="DN491" s="241"/>
      <c r="DO491" s="241"/>
      <c r="DP491" s="241"/>
      <c r="DQ491" s="241"/>
      <c r="DR491" s="241"/>
      <c r="DS491" s="472"/>
      <c r="DT491" s="402">
        <f t="shared" si="749"/>
        <v>1</v>
      </c>
      <c r="DU491" s="100">
        <f t="shared" si="750"/>
        <v>0</v>
      </c>
      <c r="DV491" s="100">
        <f t="shared" si="751"/>
        <v>0</v>
      </c>
      <c r="DW491" s="100">
        <f t="shared" si="752"/>
        <v>1</v>
      </c>
      <c r="DX491" s="100">
        <f t="shared" si="753"/>
        <v>0</v>
      </c>
      <c r="DY491" s="229">
        <f t="shared" si="754"/>
        <v>0</v>
      </c>
      <c r="DZ491" s="100">
        <f t="shared" si="755"/>
        <v>1</v>
      </c>
      <c r="EA491" s="400">
        <f t="shared" si="756"/>
        <v>0</v>
      </c>
      <c r="EB491" s="402">
        <f t="shared" si="757"/>
        <v>0</v>
      </c>
      <c r="EC491" s="19">
        <f t="shared" si="758"/>
        <v>1</v>
      </c>
      <c r="ED491" s="19">
        <f t="shared" si="759"/>
        <v>0</v>
      </c>
      <c r="EE491" s="19">
        <f t="shared" si="760"/>
        <v>0</v>
      </c>
      <c r="EF491" s="402">
        <f t="shared" si="761"/>
        <v>0</v>
      </c>
      <c r="EG491" s="400">
        <f t="shared" si="762"/>
        <v>1</v>
      </c>
      <c r="EH491" s="400">
        <f t="shared" si="763"/>
        <v>0</v>
      </c>
      <c r="EI491" s="402">
        <f t="shared" si="764"/>
        <v>0</v>
      </c>
      <c r="EJ491" s="229">
        <f t="shared" si="765"/>
        <v>1</v>
      </c>
      <c r="EK491" s="398">
        <f t="shared" si="766"/>
        <v>4</v>
      </c>
      <c r="EL491" s="398">
        <f t="shared" si="767"/>
        <v>0.95</v>
      </c>
      <c r="EM491" s="398">
        <f t="shared" si="768"/>
        <v>9.1999999999999993</v>
      </c>
      <c r="EN491" s="398">
        <f t="shared" si="769"/>
        <v>15.2</v>
      </c>
      <c r="EO491" s="398" t="str">
        <f t="shared" si="770"/>
        <v/>
      </c>
      <c r="EP491" s="398">
        <f t="shared" si="771"/>
        <v>0</v>
      </c>
      <c r="EQ491" s="398">
        <f t="shared" si="772"/>
        <v>98</v>
      </c>
      <c r="ER491" s="398" t="str">
        <f t="shared" si="773"/>
        <v/>
      </c>
      <c r="ES491" s="398">
        <f t="shared" si="774"/>
        <v>2.6</v>
      </c>
      <c r="ET491" s="398">
        <f t="shared" si="775"/>
        <v>0</v>
      </c>
      <c r="EU491" s="172">
        <f t="shared" si="776"/>
        <v>3.2</v>
      </c>
      <c r="EV491" s="57">
        <f t="shared" si="777"/>
        <v>0.17399020435149501</v>
      </c>
      <c r="EW491" s="57">
        <f t="shared" si="778"/>
        <v>2.4296675191815855E-2</v>
      </c>
      <c r="EX491" s="57">
        <f t="shared" si="779"/>
        <v>0.75704587533429335</v>
      </c>
      <c r="EY491" s="57">
        <f t="shared" si="780"/>
        <v>0.75852088427566233</v>
      </c>
      <c r="EZ491" s="57" t="str">
        <f t="shared" si="781"/>
        <v/>
      </c>
      <c r="FA491" s="57">
        <f t="shared" si="782"/>
        <v>0</v>
      </c>
      <c r="FB491" s="57">
        <f t="shared" si="783"/>
        <v>1.6061071404573473</v>
      </c>
      <c r="FC491" s="57" t="str">
        <f t="shared" si="784"/>
        <v/>
      </c>
      <c r="FD491" s="57">
        <f t="shared" si="785"/>
        <v>4.1932169876896824E-2</v>
      </c>
      <c r="FE491" s="57">
        <f t="shared" si="786"/>
        <v>0</v>
      </c>
      <c r="FF491" s="56">
        <f t="shared" si="787"/>
        <v>9.0260344681691251E-2</v>
      </c>
      <c r="FG491" s="59">
        <f t="shared" si="788"/>
        <v>10.151987332912237</v>
      </c>
      <c r="FH491" s="59">
        <f t="shared" si="789"/>
        <v>1.417663366156499</v>
      </c>
      <c r="FI491" s="59">
        <f t="shared" si="790"/>
        <v>44.172142710407499</v>
      </c>
      <c r="FJ491" s="59">
        <f t="shared" si="791"/>
        <v>44.258206590523756</v>
      </c>
      <c r="FK491" s="59" t="str">
        <f t="shared" si="792"/>
        <v/>
      </c>
      <c r="FL491" s="59">
        <f t="shared" si="793"/>
        <v>0</v>
      </c>
      <c r="FM491" s="59">
        <f t="shared" si="794"/>
        <v>92.395297659000207</v>
      </c>
      <c r="FN491" s="59" t="str">
        <f t="shared" si="795"/>
        <v/>
      </c>
      <c r="FO491" s="59">
        <f t="shared" si="796"/>
        <v>2.4122520968061991</v>
      </c>
      <c r="FP491" s="59">
        <f t="shared" si="797"/>
        <v>0</v>
      </c>
      <c r="FQ491" s="66">
        <f t="shared" si="798"/>
        <v>5.1924502441935898</v>
      </c>
      <c r="FR491" s="331">
        <f t="shared" si="741"/>
        <v>-0.7081381902697893</v>
      </c>
      <c r="FS491" s="331">
        <f t="shared" si="799"/>
        <v>0.7081381902697893</v>
      </c>
      <c r="FT491" s="400">
        <f t="shared" si="800"/>
        <v>0</v>
      </c>
      <c r="FU491" s="400">
        <f t="shared" si="801"/>
        <v>1</v>
      </c>
      <c r="FV491" s="400">
        <f t="shared" si="802"/>
        <v>0</v>
      </c>
      <c r="FW491" s="402">
        <f t="shared" si="803"/>
        <v>0</v>
      </c>
      <c r="FX491" s="222">
        <f t="shared" si="804"/>
        <v>0</v>
      </c>
      <c r="FY491" s="222">
        <f t="shared" si="805"/>
        <v>44.258206590523756</v>
      </c>
      <c r="FZ491" s="222">
        <f t="shared" si="806"/>
        <v>44.172142710407499</v>
      </c>
      <c r="GA491" s="221">
        <f t="shared" si="807"/>
        <v>0</v>
      </c>
      <c r="GB491" s="222">
        <f t="shared" si="808"/>
        <v>92.395297659000207</v>
      </c>
      <c r="GC491" s="222">
        <f t="shared" si="809"/>
        <v>0</v>
      </c>
      <c r="GD491" s="222">
        <f t="shared" si="810"/>
        <v>0</v>
      </c>
      <c r="GE491" s="222">
        <f t="shared" si="811"/>
        <v>0</v>
      </c>
      <c r="GF491" s="222">
        <f t="shared" si="812"/>
        <v>0</v>
      </c>
      <c r="GG491" s="398">
        <f t="shared" si="813"/>
        <v>0</v>
      </c>
      <c r="GH491" s="399">
        <f t="shared" si="814"/>
        <v>0</v>
      </c>
      <c r="GI491" s="398" t="str">
        <f t="shared" si="815"/>
        <v>Ca-Mg</v>
      </c>
      <c r="GJ491" s="398" t="str">
        <f t="shared" si="816"/>
        <v>HCO3</v>
      </c>
    </row>
    <row r="492" spans="1:192">
      <c r="A492" s="402">
        <f t="shared" si="819"/>
        <v>487</v>
      </c>
      <c r="B492" s="106" t="s">
        <v>378</v>
      </c>
      <c r="C492" s="106" t="s">
        <v>380</v>
      </c>
      <c r="D492" s="106"/>
      <c r="E492" s="106"/>
      <c r="F492" s="377">
        <v>3438400</v>
      </c>
      <c r="G492" s="377">
        <v>5612160</v>
      </c>
      <c r="H492" s="409">
        <f t="shared" si="744"/>
        <v>438350.21</v>
      </c>
      <c r="I492" s="405">
        <f t="shared" si="745"/>
        <v>5610354.926</v>
      </c>
      <c r="J492" s="377">
        <v>564</v>
      </c>
      <c r="K492" s="377" t="s">
        <v>1355</v>
      </c>
      <c r="L492" s="377">
        <v>145</v>
      </c>
      <c r="M492" s="377"/>
      <c r="O492" s="72">
        <v>516</v>
      </c>
      <c r="P492" s="72"/>
      <c r="Q492" s="531" t="s">
        <v>381</v>
      </c>
      <c r="R492" s="531" t="s">
        <v>1942</v>
      </c>
      <c r="S492" s="2" t="s">
        <v>2835</v>
      </c>
      <c r="T492" s="499" t="str">
        <f t="shared" si="746"/>
        <v>-</v>
      </c>
      <c r="U492" s="499" t="str">
        <f t="shared" si="747"/>
        <v>-</v>
      </c>
      <c r="V492" s="499" t="str">
        <f t="shared" si="748"/>
        <v>-</v>
      </c>
      <c r="W492" s="499" t="str">
        <f t="shared" si="740"/>
        <v>-</v>
      </c>
      <c r="X492" s="529" t="str">
        <f t="shared" ref="X492:X555" si="821">GI492</f>
        <v>Ca-Mg</v>
      </c>
      <c r="Y492" s="530" t="str">
        <f t="shared" si="820"/>
        <v>HCO3</v>
      </c>
      <c r="Z492" s="107" t="s">
        <v>1943</v>
      </c>
      <c r="AA492" s="84">
        <v>34737</v>
      </c>
      <c r="AB492" s="405">
        <v>1</v>
      </c>
      <c r="AC492" s="531"/>
      <c r="AD492" s="531" t="s">
        <v>1945</v>
      </c>
      <c r="AE492" s="80"/>
      <c r="AF492" s="379">
        <v>11.2</v>
      </c>
      <c r="AG492" s="377">
        <v>236</v>
      </c>
      <c r="AH492" s="377">
        <v>7.68</v>
      </c>
      <c r="AI492" s="379"/>
      <c r="AJ492" s="377"/>
      <c r="AK492" s="377"/>
      <c r="AL492" s="377"/>
      <c r="AM492" s="379"/>
      <c r="AN492" s="531">
        <v>6.7</v>
      </c>
      <c r="AO492" s="106">
        <v>3.9</v>
      </c>
      <c r="AP492" s="378"/>
      <c r="AQ492" s="531"/>
      <c r="AR492" s="532"/>
      <c r="AS492" s="507">
        <f t="shared" si="817"/>
        <v>163.78999999999996</v>
      </c>
      <c r="AT492" s="510">
        <f t="shared" si="818"/>
        <v>4.9438582966575755</v>
      </c>
      <c r="AU492" s="532">
        <v>4.0999999999999996</v>
      </c>
      <c r="AV492" s="532">
        <v>12.6</v>
      </c>
      <c r="AW492" s="532">
        <v>23.3</v>
      </c>
      <c r="AX492" s="106">
        <v>13.7</v>
      </c>
      <c r="AY492" s="355">
        <v>0</v>
      </c>
      <c r="AZ492" s="535">
        <v>103</v>
      </c>
      <c r="BA492" s="531"/>
      <c r="BB492" s="531">
        <v>0.89</v>
      </c>
      <c r="BC492" s="531"/>
      <c r="BD492" s="531">
        <v>0</v>
      </c>
      <c r="BE492" s="531">
        <v>0</v>
      </c>
      <c r="BF492" s="531">
        <v>0</v>
      </c>
      <c r="BG492" s="531"/>
      <c r="BH492" s="531"/>
      <c r="BI492" s="531"/>
      <c r="BJ492" s="113">
        <v>6.2</v>
      </c>
      <c r="BK492" s="531">
        <v>0</v>
      </c>
      <c r="BL492" s="106"/>
      <c r="BM492" s="531"/>
      <c r="BN492" s="107">
        <v>0</v>
      </c>
      <c r="BO492" s="114"/>
      <c r="BP492" s="114">
        <v>0</v>
      </c>
      <c r="BQ492" s="114"/>
      <c r="BR492" s="114"/>
      <c r="BS492" s="114"/>
      <c r="BT492" s="114"/>
      <c r="BU492" s="114"/>
      <c r="BV492" s="114"/>
      <c r="BW492" s="114"/>
      <c r="BX492" s="114"/>
      <c r="BY492" s="114"/>
      <c r="BZ492" s="114"/>
      <c r="CA492" s="114"/>
      <c r="CB492" s="114"/>
      <c r="CC492" s="114"/>
      <c r="CD492" s="114"/>
      <c r="CE492" s="114"/>
      <c r="CF492" s="247"/>
      <c r="CG492" s="114"/>
      <c r="CH492" s="114"/>
      <c r="CI492" s="114"/>
      <c r="CJ492" s="114"/>
      <c r="CK492" s="114"/>
      <c r="CL492" s="137"/>
      <c r="CM492" s="114">
        <v>7.2</v>
      </c>
      <c r="CN492" s="154">
        <v>4.4000000000000004</v>
      </c>
      <c r="CO492" s="149"/>
      <c r="CP492" s="399"/>
      <c r="CR492" s="399"/>
      <c r="CS492" s="399"/>
      <c r="CT492" s="399"/>
      <c r="CU492" s="399"/>
      <c r="CV492" s="399"/>
      <c r="CW492" s="399"/>
      <c r="CX492" s="399"/>
      <c r="CY492" s="399"/>
      <c r="CZ492" s="399"/>
      <c r="DB492" s="241"/>
      <c r="DC492" s="241"/>
      <c r="DD492" s="241"/>
      <c r="DE492" s="241"/>
      <c r="DF492" s="182"/>
      <c r="DG492" s="241"/>
      <c r="DH492" s="241"/>
      <c r="DI492" s="241"/>
      <c r="DJ492" s="241"/>
      <c r="DK492" s="244"/>
      <c r="DL492" s="244"/>
      <c r="DM492" s="244"/>
      <c r="DN492" s="241"/>
      <c r="DO492" s="241"/>
      <c r="DP492" s="241"/>
      <c r="DQ492" s="241"/>
      <c r="DR492" s="241"/>
      <c r="DS492" s="472"/>
      <c r="DT492" s="402">
        <f t="shared" si="749"/>
        <v>1</v>
      </c>
      <c r="DU492" s="100">
        <f t="shared" si="750"/>
        <v>0</v>
      </c>
      <c r="DV492" s="100">
        <f t="shared" si="751"/>
        <v>0</v>
      </c>
      <c r="DW492" s="100">
        <f t="shared" si="752"/>
        <v>1</v>
      </c>
      <c r="DX492" s="100">
        <f t="shared" si="753"/>
        <v>0</v>
      </c>
      <c r="DY492" s="229">
        <f t="shared" si="754"/>
        <v>0</v>
      </c>
      <c r="DZ492" s="100">
        <f t="shared" si="755"/>
        <v>1</v>
      </c>
      <c r="EA492" s="400">
        <f t="shared" si="756"/>
        <v>0</v>
      </c>
      <c r="EB492" s="402">
        <f t="shared" si="757"/>
        <v>0</v>
      </c>
      <c r="EC492" s="19">
        <f t="shared" si="758"/>
        <v>1</v>
      </c>
      <c r="ED492" s="19">
        <f t="shared" si="759"/>
        <v>0</v>
      </c>
      <c r="EE492" s="19">
        <f t="shared" si="760"/>
        <v>0</v>
      </c>
      <c r="EF492" s="402">
        <f t="shared" si="761"/>
        <v>0</v>
      </c>
      <c r="EG492" s="400">
        <f t="shared" si="762"/>
        <v>1</v>
      </c>
      <c r="EH492" s="400">
        <f t="shared" si="763"/>
        <v>0</v>
      </c>
      <c r="EI492" s="402">
        <f t="shared" si="764"/>
        <v>0</v>
      </c>
      <c r="EJ492" s="229">
        <f t="shared" si="765"/>
        <v>1</v>
      </c>
      <c r="EK492" s="398">
        <f t="shared" si="766"/>
        <v>4.0999999999999996</v>
      </c>
      <c r="EL492" s="398">
        <f t="shared" si="767"/>
        <v>0.89</v>
      </c>
      <c r="EM492" s="398">
        <f t="shared" si="768"/>
        <v>12.6</v>
      </c>
      <c r="EN492" s="398">
        <f t="shared" si="769"/>
        <v>23.3</v>
      </c>
      <c r="EO492" s="398">
        <f t="shared" si="770"/>
        <v>0</v>
      </c>
      <c r="EP492" s="398">
        <f t="shared" si="771"/>
        <v>0</v>
      </c>
      <c r="EQ492" s="398">
        <f t="shared" si="772"/>
        <v>103</v>
      </c>
      <c r="ER492" s="398" t="str">
        <f t="shared" si="773"/>
        <v/>
      </c>
      <c r="ES492" s="398">
        <f t="shared" si="774"/>
        <v>6.2</v>
      </c>
      <c r="ET492" s="398">
        <f t="shared" si="775"/>
        <v>0</v>
      </c>
      <c r="EU492" s="172">
        <f t="shared" si="776"/>
        <v>13.7</v>
      </c>
      <c r="EV492" s="57">
        <f t="shared" si="777"/>
        <v>0.17833995946028236</v>
      </c>
      <c r="EW492" s="57">
        <f t="shared" si="778"/>
        <v>2.2762148337595909E-2</v>
      </c>
      <c r="EX492" s="57">
        <f t="shared" si="779"/>
        <v>1.0368236988274018</v>
      </c>
      <c r="EY492" s="57">
        <f t="shared" si="780"/>
        <v>1.1627326712909825</v>
      </c>
      <c r="EZ492" s="57">
        <f t="shared" si="781"/>
        <v>0</v>
      </c>
      <c r="FA492" s="57">
        <f t="shared" si="782"/>
        <v>0</v>
      </c>
      <c r="FB492" s="57">
        <f t="shared" si="783"/>
        <v>1.6880513823174159</v>
      </c>
      <c r="FC492" s="57" t="str">
        <f t="shared" si="784"/>
        <v/>
      </c>
      <c r="FD492" s="57">
        <f t="shared" si="785"/>
        <v>9.9992097398753976E-2</v>
      </c>
      <c r="FE492" s="57">
        <f t="shared" si="786"/>
        <v>0</v>
      </c>
      <c r="FF492" s="56">
        <f t="shared" si="787"/>
        <v>0.38642710066849062</v>
      </c>
      <c r="FG492" s="59">
        <f t="shared" si="788"/>
        <v>7.4287934373355302</v>
      </c>
      <c r="FH492" s="59">
        <f t="shared" si="789"/>
        <v>0.9481627039824978</v>
      </c>
      <c r="FI492" s="59">
        <f t="shared" si="790"/>
        <v>43.18913782885727</v>
      </c>
      <c r="FJ492" s="59">
        <f t="shared" si="791"/>
        <v>48.433906029824698</v>
      </c>
      <c r="FK492" s="59">
        <f t="shared" si="792"/>
        <v>0</v>
      </c>
      <c r="FL492" s="59">
        <f t="shared" si="793"/>
        <v>0</v>
      </c>
      <c r="FM492" s="59">
        <f t="shared" si="794"/>
        <v>77.630453938760681</v>
      </c>
      <c r="FN492" s="59" t="str">
        <f t="shared" si="795"/>
        <v/>
      </c>
      <c r="FO492" s="59">
        <f t="shared" si="796"/>
        <v>4.5984571279444726</v>
      </c>
      <c r="FP492" s="59">
        <f t="shared" si="797"/>
        <v>0</v>
      </c>
      <c r="FQ492" s="66">
        <f t="shared" si="798"/>
        <v>17.771088933294845</v>
      </c>
      <c r="FR492" s="331">
        <f t="shared" si="741"/>
        <v>4.9438582966575755</v>
      </c>
      <c r="FS492" s="331">
        <f t="shared" si="799"/>
        <v>4.9438582966575755</v>
      </c>
      <c r="FT492" s="400">
        <f t="shared" si="800"/>
        <v>0</v>
      </c>
      <c r="FU492" s="400">
        <f t="shared" si="801"/>
        <v>1</v>
      </c>
      <c r="FV492" s="400">
        <f t="shared" si="802"/>
        <v>0</v>
      </c>
      <c r="FW492" s="402">
        <f t="shared" si="803"/>
        <v>0</v>
      </c>
      <c r="FX492" s="222">
        <f t="shared" si="804"/>
        <v>0</v>
      </c>
      <c r="FY492" s="222">
        <f t="shared" si="805"/>
        <v>48.433906029824698</v>
      </c>
      <c r="FZ492" s="222">
        <f t="shared" si="806"/>
        <v>43.18913782885727</v>
      </c>
      <c r="GA492" s="221">
        <f t="shared" si="807"/>
        <v>0</v>
      </c>
      <c r="GB492" s="222">
        <f t="shared" si="808"/>
        <v>77.630453938760681</v>
      </c>
      <c r="GC492" s="222">
        <f t="shared" si="809"/>
        <v>0</v>
      </c>
      <c r="GD492" s="222">
        <f t="shared" si="810"/>
        <v>0</v>
      </c>
      <c r="GE492" s="222">
        <f t="shared" si="811"/>
        <v>0</v>
      </c>
      <c r="GF492" s="222">
        <f t="shared" si="812"/>
        <v>0</v>
      </c>
      <c r="GG492" s="398">
        <f t="shared" si="813"/>
        <v>0</v>
      </c>
      <c r="GH492" s="399">
        <f t="shared" si="814"/>
        <v>0</v>
      </c>
      <c r="GI492" s="398" t="str">
        <f t="shared" si="815"/>
        <v>Ca-Mg</v>
      </c>
      <c r="GJ492" s="398" t="str">
        <f t="shared" si="816"/>
        <v>HCO3</v>
      </c>
    </row>
    <row r="493" spans="1:192">
      <c r="A493" s="402">
        <f t="shared" si="819"/>
        <v>488</v>
      </c>
      <c r="B493" s="383" t="s">
        <v>350</v>
      </c>
      <c r="C493" s="116" t="s">
        <v>428</v>
      </c>
      <c r="D493" s="116"/>
      <c r="E493" s="116"/>
      <c r="F493" s="563">
        <v>3559350</v>
      </c>
      <c r="G493" s="563">
        <v>5593965</v>
      </c>
      <c r="H493" s="223">
        <f t="shared" si="744"/>
        <v>559251.82999999996</v>
      </c>
      <c r="I493" s="223">
        <f t="shared" si="745"/>
        <v>5592167.2039999999</v>
      </c>
      <c r="J493" s="393">
        <v>351</v>
      </c>
      <c r="K493" s="377" t="s">
        <v>1354</v>
      </c>
      <c r="L493" s="153" t="s">
        <v>3116</v>
      </c>
      <c r="M493" s="378"/>
      <c r="O493" s="378"/>
      <c r="P493" s="378"/>
      <c r="Q493" s="64" t="s">
        <v>1361</v>
      </c>
      <c r="R493" s="382" t="s">
        <v>361</v>
      </c>
      <c r="S493" s="382" t="s">
        <v>1346</v>
      </c>
      <c r="T493" s="499" t="str">
        <f t="shared" si="746"/>
        <v>-</v>
      </c>
      <c r="U493" s="499" t="str">
        <f t="shared" si="747"/>
        <v>-</v>
      </c>
      <c r="V493" s="499" t="str">
        <f t="shared" si="748"/>
        <v>-</v>
      </c>
      <c r="W493" s="499" t="str">
        <f t="shared" si="740"/>
        <v>A</v>
      </c>
      <c r="X493" s="529" t="str">
        <f t="shared" si="821"/>
        <v>Ca-Mg</v>
      </c>
      <c r="Y493" s="530" t="str">
        <f t="shared" si="820"/>
        <v>HCO3</v>
      </c>
      <c r="Z493" s="119" t="s">
        <v>1946</v>
      </c>
      <c r="AA493" s="377" t="s">
        <v>1947</v>
      </c>
      <c r="AB493" s="405">
        <v>1</v>
      </c>
      <c r="AC493" s="117" t="s">
        <v>429</v>
      </c>
      <c r="AD493" s="385" t="s">
        <v>1948</v>
      </c>
      <c r="AE493" s="125" t="s">
        <v>1503</v>
      </c>
      <c r="AF493" s="379">
        <v>7.5</v>
      </c>
      <c r="AG493" s="377"/>
      <c r="AH493" s="377"/>
      <c r="AI493" s="379"/>
      <c r="AJ493" s="377"/>
      <c r="AK493" s="377"/>
      <c r="AL493" s="377"/>
      <c r="AM493" s="379"/>
      <c r="AN493" s="117"/>
      <c r="AO493" s="116"/>
      <c r="AP493" s="378"/>
      <c r="AQ493" s="117"/>
      <c r="AR493" s="69">
        <v>976.7</v>
      </c>
      <c r="AS493" s="507">
        <f t="shared" si="817"/>
        <v>976.69999999999993</v>
      </c>
      <c r="AT493" s="509">
        <f t="shared" si="818"/>
        <v>2.4941860906762883</v>
      </c>
      <c r="AU493" s="384">
        <v>18</v>
      </c>
      <c r="AV493" s="384">
        <v>55</v>
      </c>
      <c r="AW493" s="116">
        <v>101.6</v>
      </c>
      <c r="AX493" s="384">
        <v>9.1999999999999993</v>
      </c>
      <c r="AY493" s="384">
        <v>40.6</v>
      </c>
      <c r="AZ493" s="120">
        <v>694.3</v>
      </c>
      <c r="BA493" s="117">
        <v>0.3</v>
      </c>
      <c r="BB493" s="117">
        <v>10.199999999999999</v>
      </c>
      <c r="BC493" s="117"/>
      <c r="BD493" s="117"/>
      <c r="BE493" s="117">
        <v>45.6</v>
      </c>
      <c r="BF493" s="117">
        <v>0.9</v>
      </c>
      <c r="BG493" s="117"/>
      <c r="BH493" s="117"/>
      <c r="BI493" s="117"/>
      <c r="BJ493" s="117"/>
      <c r="BK493" s="117"/>
      <c r="BL493" s="116"/>
      <c r="BM493" s="117"/>
      <c r="BN493" s="118"/>
      <c r="BO493" s="114"/>
      <c r="BP493" s="114">
        <v>1000</v>
      </c>
      <c r="BQ493" s="114"/>
      <c r="BR493" s="114"/>
      <c r="BS493" s="114"/>
      <c r="BT493" s="114"/>
      <c r="BU493" s="114"/>
      <c r="BV493" s="114"/>
      <c r="BW493" s="114"/>
      <c r="BX493" s="114"/>
      <c r="BY493" s="114"/>
      <c r="BZ493" s="114"/>
      <c r="CA493" s="114"/>
      <c r="CB493" s="114"/>
      <c r="CC493" s="114"/>
      <c r="CD493" s="114"/>
      <c r="CE493" s="114"/>
      <c r="CF493" s="247"/>
      <c r="CG493" s="114"/>
      <c r="CH493" s="114"/>
      <c r="CI493" s="114"/>
      <c r="CJ493" s="114"/>
      <c r="CK493" s="114"/>
      <c r="CL493" s="137"/>
      <c r="CM493" s="114"/>
      <c r="CN493" s="114">
        <v>2920</v>
      </c>
      <c r="CO493" s="247"/>
      <c r="CP493" s="117"/>
      <c r="CQ493" s="118"/>
      <c r="CR493" s="117"/>
      <c r="CS493" s="117"/>
      <c r="CT493" s="117"/>
      <c r="CU493" s="117"/>
      <c r="CV493" s="117"/>
      <c r="CW493" s="117"/>
      <c r="CX493" s="117"/>
      <c r="CY493" s="117"/>
      <c r="CZ493" s="117"/>
      <c r="DA493" s="118"/>
      <c r="DB493" s="111"/>
      <c r="DC493" s="111"/>
      <c r="DD493" s="121"/>
      <c r="DE493" s="111"/>
      <c r="DF493" s="420"/>
      <c r="DG493" s="111"/>
      <c r="DH493" s="111">
        <v>3.4</v>
      </c>
      <c r="DI493" s="111"/>
      <c r="DJ493" s="111"/>
      <c r="DK493" s="244"/>
      <c r="DL493" s="244"/>
      <c r="DM493" s="244"/>
      <c r="DN493" s="111"/>
      <c r="DO493" s="121"/>
      <c r="DP493" s="244"/>
      <c r="DQ493" s="241"/>
      <c r="DR493" s="244"/>
      <c r="DS493" s="472"/>
      <c r="DT493" s="402">
        <f t="shared" si="749"/>
        <v>1</v>
      </c>
      <c r="DU493" s="100">
        <f t="shared" si="750"/>
        <v>0</v>
      </c>
      <c r="DV493" s="100">
        <f t="shared" si="751"/>
        <v>0</v>
      </c>
      <c r="DW493" s="100">
        <f t="shared" si="752"/>
        <v>0</v>
      </c>
      <c r="DX493" s="100">
        <f t="shared" si="753"/>
        <v>0</v>
      </c>
      <c r="DY493" s="229">
        <f t="shared" si="754"/>
        <v>1</v>
      </c>
      <c r="DZ493" s="100">
        <f t="shared" si="755"/>
        <v>1</v>
      </c>
      <c r="EA493" s="400">
        <f t="shared" si="756"/>
        <v>0</v>
      </c>
      <c r="EB493" s="402">
        <f t="shared" si="757"/>
        <v>0</v>
      </c>
      <c r="EC493" s="19">
        <f t="shared" si="758"/>
        <v>1</v>
      </c>
      <c r="ED493" s="19">
        <f t="shared" si="759"/>
        <v>0</v>
      </c>
      <c r="EE493" s="19">
        <f t="shared" si="760"/>
        <v>0</v>
      </c>
      <c r="EF493" s="402">
        <f t="shared" si="761"/>
        <v>0</v>
      </c>
      <c r="EG493" s="400">
        <f t="shared" si="762"/>
        <v>0</v>
      </c>
      <c r="EH493" s="400">
        <f t="shared" si="763"/>
        <v>1</v>
      </c>
      <c r="EI493" s="402">
        <f t="shared" si="764"/>
        <v>0</v>
      </c>
      <c r="EJ493" s="229">
        <f t="shared" si="765"/>
        <v>1</v>
      </c>
      <c r="EK493" s="398">
        <f t="shared" si="766"/>
        <v>18</v>
      </c>
      <c r="EL493" s="398">
        <f t="shared" si="767"/>
        <v>10.199999999999999</v>
      </c>
      <c r="EM493" s="398">
        <f t="shared" si="768"/>
        <v>55</v>
      </c>
      <c r="EN493" s="398">
        <f t="shared" si="769"/>
        <v>101.6</v>
      </c>
      <c r="EO493" s="398">
        <f t="shared" si="770"/>
        <v>0.9</v>
      </c>
      <c r="EP493" s="398">
        <f t="shared" si="771"/>
        <v>45.6</v>
      </c>
      <c r="EQ493" s="398">
        <f t="shared" si="772"/>
        <v>694.3</v>
      </c>
      <c r="ER493" s="398" t="str">
        <f t="shared" si="773"/>
        <v/>
      </c>
      <c r="ES493" s="398" t="str">
        <f t="shared" si="774"/>
        <v/>
      </c>
      <c r="ET493" s="398">
        <f t="shared" si="775"/>
        <v>40.6</v>
      </c>
      <c r="EU493" s="172">
        <f t="shared" si="776"/>
        <v>9.1999999999999993</v>
      </c>
      <c r="EV493" s="57">
        <f t="shared" si="777"/>
        <v>0.7829559195817275</v>
      </c>
      <c r="EW493" s="57">
        <f t="shared" si="778"/>
        <v>0.2608695652173913</v>
      </c>
      <c r="EX493" s="57">
        <f t="shared" si="779"/>
        <v>4.5258177329767539</v>
      </c>
      <c r="EY493" s="57">
        <f t="shared" si="780"/>
        <v>5.0701132791057431</v>
      </c>
      <c r="EZ493" s="57">
        <f t="shared" si="781"/>
        <v>3.2819764791685656E-2</v>
      </c>
      <c r="FA493" s="57">
        <f t="shared" si="782"/>
        <v>2.4496373892022563</v>
      </c>
      <c r="FB493" s="57">
        <f t="shared" si="783"/>
        <v>11.378777424689144</v>
      </c>
      <c r="FC493" s="57" t="str">
        <f t="shared" si="784"/>
        <v/>
      </c>
      <c r="FD493" s="57" t="str">
        <f t="shared" si="785"/>
        <v/>
      </c>
      <c r="FE493" s="57">
        <f t="shared" si="786"/>
        <v>0.84528213893856718</v>
      </c>
      <c r="FF493" s="56">
        <f t="shared" si="787"/>
        <v>0.25949849095986227</v>
      </c>
      <c r="FG493" s="59">
        <f t="shared" si="788"/>
        <v>5.9666451134903298</v>
      </c>
      <c r="FH493" s="59">
        <f t="shared" si="789"/>
        <v>1.987999678697391</v>
      </c>
      <c r="FI493" s="59">
        <f t="shared" si="790"/>
        <v>34.48974276283618</v>
      </c>
      <c r="FJ493" s="59">
        <f t="shared" si="791"/>
        <v>38.637637017649439</v>
      </c>
      <c r="FK493" s="59">
        <f t="shared" si="792"/>
        <v>0.25010844713304764</v>
      </c>
      <c r="FL493" s="59">
        <f t="shared" si="793"/>
        <v>18.667866980193608</v>
      </c>
      <c r="FM493" s="59">
        <f t="shared" si="794"/>
        <v>91.150114213692206</v>
      </c>
      <c r="FN493" s="59" t="str">
        <f t="shared" si="795"/>
        <v/>
      </c>
      <c r="FO493" s="59" t="str">
        <f t="shared" si="796"/>
        <v/>
      </c>
      <c r="FP493" s="59">
        <f t="shared" si="797"/>
        <v>6.7711635996913166</v>
      </c>
      <c r="FQ493" s="66">
        <f t="shared" si="798"/>
        <v>2.0787221866164942</v>
      </c>
      <c r="FR493" s="331">
        <f t="shared" si="741"/>
        <v>2.4941860906762883</v>
      </c>
      <c r="FS493" s="331">
        <f t="shared" si="799"/>
        <v>2.4941860906762883</v>
      </c>
      <c r="FT493" s="400">
        <f t="shared" si="800"/>
        <v>0</v>
      </c>
      <c r="FU493" s="400">
        <f t="shared" si="801"/>
        <v>1</v>
      </c>
      <c r="FV493" s="400">
        <f t="shared" si="802"/>
        <v>0</v>
      </c>
      <c r="FW493" s="402">
        <f t="shared" si="803"/>
        <v>0</v>
      </c>
      <c r="FX493" s="222">
        <f t="shared" si="804"/>
        <v>0</v>
      </c>
      <c r="FY493" s="222">
        <f t="shared" si="805"/>
        <v>38.637637017649439</v>
      </c>
      <c r="FZ493" s="222">
        <f t="shared" si="806"/>
        <v>34.48974276283618</v>
      </c>
      <c r="GA493" s="221">
        <f t="shared" si="807"/>
        <v>0</v>
      </c>
      <c r="GB493" s="222">
        <f t="shared" si="808"/>
        <v>91.150114213692206</v>
      </c>
      <c r="GC493" s="222">
        <f t="shared" si="809"/>
        <v>0</v>
      </c>
      <c r="GD493" s="222">
        <f t="shared" si="810"/>
        <v>0</v>
      </c>
      <c r="GE493" s="222">
        <f t="shared" si="811"/>
        <v>0</v>
      </c>
      <c r="GF493" s="222">
        <f t="shared" si="812"/>
        <v>0</v>
      </c>
      <c r="GG493" s="398">
        <f t="shared" si="813"/>
        <v>0</v>
      </c>
      <c r="GH493" s="399">
        <f t="shared" si="814"/>
        <v>0</v>
      </c>
      <c r="GI493" s="398" t="str">
        <f t="shared" si="815"/>
        <v>Ca-Mg</v>
      </c>
      <c r="GJ493" s="398" t="str">
        <f t="shared" si="816"/>
        <v>HCO3</v>
      </c>
    </row>
    <row r="494" spans="1:192">
      <c r="A494" s="402">
        <f t="shared" si="819"/>
        <v>489</v>
      </c>
      <c r="B494" s="64" t="s">
        <v>138</v>
      </c>
      <c r="C494" s="2" t="s">
        <v>223</v>
      </c>
      <c r="D494" s="2" t="s">
        <v>97</v>
      </c>
      <c r="E494" s="2"/>
      <c r="F494" s="548">
        <v>3492370</v>
      </c>
      <c r="G494" s="548">
        <v>5583990</v>
      </c>
      <c r="H494" s="409">
        <f t="shared" si="744"/>
        <v>492298.62200000003</v>
      </c>
      <c r="I494" s="409">
        <f t="shared" si="745"/>
        <v>5582196.1940000001</v>
      </c>
      <c r="J494" s="236">
        <v>125</v>
      </c>
      <c r="K494" s="377" t="s">
        <v>1357</v>
      </c>
      <c r="L494" s="543">
        <v>0</v>
      </c>
      <c r="M494" s="378"/>
      <c r="O494" s="378"/>
      <c r="P494" s="378"/>
      <c r="Q494" s="399" t="s">
        <v>363</v>
      </c>
      <c r="R494" s="383" t="s">
        <v>1949</v>
      </c>
      <c r="S494" s="2" t="s">
        <v>2835</v>
      </c>
      <c r="T494" s="499" t="str">
        <f t="shared" si="746"/>
        <v>-</v>
      </c>
      <c r="U494" s="499" t="str">
        <f t="shared" si="747"/>
        <v>M</v>
      </c>
      <c r="V494" s="499" t="str">
        <f t="shared" si="748"/>
        <v>-</v>
      </c>
      <c r="W494" s="499" t="str">
        <f t="shared" si="740"/>
        <v>-</v>
      </c>
      <c r="X494" s="529" t="str">
        <f t="shared" si="821"/>
        <v>Na-Mg</v>
      </c>
      <c r="Y494" s="530" t="str">
        <f t="shared" si="820"/>
        <v>Cl</v>
      </c>
      <c r="AA494" s="377" t="s">
        <v>1638</v>
      </c>
      <c r="AB494" s="405">
        <v>1</v>
      </c>
      <c r="AC494" s="117" t="s">
        <v>774</v>
      </c>
      <c r="AD494" s="385" t="s">
        <v>1950</v>
      </c>
      <c r="AE494" s="120"/>
      <c r="AF494" s="379" t="s">
        <v>3116</v>
      </c>
      <c r="AG494" s="377"/>
      <c r="AH494" s="377"/>
      <c r="AI494" s="379"/>
      <c r="AJ494" s="377"/>
      <c r="AK494" s="377"/>
      <c r="AL494" s="377"/>
      <c r="AM494" s="379"/>
      <c r="AN494" s="117"/>
      <c r="AO494" s="116"/>
      <c r="AP494" s="378"/>
      <c r="AQ494" s="117"/>
      <c r="AR494" s="69">
        <v>3458</v>
      </c>
      <c r="AS494" s="507">
        <f t="shared" si="817"/>
        <v>3457.9199999999992</v>
      </c>
      <c r="AT494" s="509">
        <f t="shared" si="818"/>
        <v>2.4669635648703303</v>
      </c>
      <c r="AU494" s="220">
        <v>699.7</v>
      </c>
      <c r="AV494" s="384">
        <v>153.28</v>
      </c>
      <c r="AW494" s="116">
        <v>217.78</v>
      </c>
      <c r="AX494" s="384">
        <v>1504.1</v>
      </c>
      <c r="AY494" s="384">
        <v>113.93</v>
      </c>
      <c r="AZ494" s="120">
        <v>582.55999999999995</v>
      </c>
      <c r="BA494" s="117"/>
      <c r="BB494" s="117">
        <v>101.06</v>
      </c>
      <c r="BC494" s="117"/>
      <c r="BD494" s="117"/>
      <c r="BE494" s="117">
        <v>11.04</v>
      </c>
      <c r="BF494" s="117"/>
      <c r="BG494" s="117"/>
      <c r="BH494" s="117"/>
      <c r="BI494" s="117"/>
      <c r="BJ494" s="117"/>
      <c r="BK494" s="117"/>
      <c r="BL494" s="116"/>
      <c r="BM494" s="117">
        <v>74.47</v>
      </c>
      <c r="BN494" s="118"/>
      <c r="BO494" s="114"/>
      <c r="BP494" s="114"/>
      <c r="BQ494" s="114"/>
      <c r="BR494" s="114"/>
      <c r="BS494" s="114"/>
      <c r="BT494" s="114"/>
      <c r="BU494" s="114"/>
      <c r="BV494" s="114"/>
      <c r="BW494" s="114"/>
      <c r="BX494" s="114"/>
      <c r="BY494" s="114"/>
      <c r="BZ494" s="114"/>
      <c r="CA494" s="114"/>
      <c r="CB494" s="114"/>
      <c r="CC494" s="114"/>
      <c r="CD494" s="114"/>
      <c r="CE494" s="114"/>
      <c r="CF494" s="247"/>
      <c r="CG494" s="114"/>
      <c r="CH494" s="114"/>
      <c r="CI494" s="114"/>
      <c r="CJ494" s="114"/>
      <c r="CK494" s="114"/>
      <c r="CL494" s="137"/>
      <c r="CM494" s="114"/>
      <c r="CN494" s="114">
        <v>720</v>
      </c>
      <c r="CO494" s="247"/>
      <c r="CP494" s="117"/>
      <c r="CQ494" s="118"/>
      <c r="CR494" s="117"/>
      <c r="CS494" s="117"/>
      <c r="CT494" s="117"/>
      <c r="CU494" s="117"/>
      <c r="CV494" s="117"/>
      <c r="CW494" s="117"/>
      <c r="CX494" s="117"/>
      <c r="CY494" s="117"/>
      <c r="CZ494" s="117"/>
      <c r="DA494" s="118"/>
      <c r="DB494" s="111"/>
      <c r="DC494" s="111"/>
      <c r="DD494" s="121"/>
      <c r="DE494" s="111"/>
      <c r="DF494" s="420"/>
      <c r="DG494" s="111"/>
      <c r="DH494" s="111"/>
      <c r="DI494" s="111"/>
      <c r="DJ494" s="111"/>
      <c r="DK494" s="244"/>
      <c r="DL494" s="244"/>
      <c r="DM494" s="244"/>
      <c r="DN494" s="111"/>
      <c r="DO494" s="121"/>
      <c r="DP494" s="244"/>
      <c r="DQ494" s="241"/>
      <c r="DR494" s="244"/>
      <c r="DS494" s="472"/>
      <c r="DT494" s="402">
        <f t="shared" si="749"/>
        <v>1</v>
      </c>
      <c r="DU494" s="100">
        <f t="shared" si="750"/>
        <v>1</v>
      </c>
      <c r="DV494" s="100">
        <f t="shared" si="751"/>
        <v>0</v>
      </c>
      <c r="DW494" s="100">
        <f t="shared" si="752"/>
        <v>0</v>
      </c>
      <c r="DX494" s="100">
        <f t="shared" si="753"/>
        <v>0</v>
      </c>
      <c r="DY494" s="229">
        <f t="shared" si="754"/>
        <v>0</v>
      </c>
      <c r="DZ494" s="100">
        <f t="shared" si="755"/>
        <v>0</v>
      </c>
      <c r="EA494" s="400">
        <f t="shared" si="756"/>
        <v>0</v>
      </c>
      <c r="EB494" s="402">
        <f t="shared" si="757"/>
        <v>1</v>
      </c>
      <c r="EC494" s="19">
        <f t="shared" si="758"/>
        <v>0</v>
      </c>
      <c r="ED494" s="19">
        <f t="shared" si="759"/>
        <v>1</v>
      </c>
      <c r="EE494" s="19">
        <f t="shared" si="760"/>
        <v>0</v>
      </c>
      <c r="EF494" s="402">
        <f t="shared" si="761"/>
        <v>0</v>
      </c>
      <c r="EG494" s="400">
        <f t="shared" si="762"/>
        <v>1</v>
      </c>
      <c r="EH494" s="400">
        <f t="shared" si="763"/>
        <v>0</v>
      </c>
      <c r="EI494" s="402">
        <f t="shared" si="764"/>
        <v>0</v>
      </c>
      <c r="EJ494" s="229">
        <f t="shared" si="765"/>
        <v>1</v>
      </c>
      <c r="EK494" s="398">
        <f t="shared" si="766"/>
        <v>699.7</v>
      </c>
      <c r="EL494" s="398">
        <f t="shared" si="767"/>
        <v>101.06</v>
      </c>
      <c r="EM494" s="398">
        <f t="shared" si="768"/>
        <v>153.28</v>
      </c>
      <c r="EN494" s="398">
        <f t="shared" si="769"/>
        <v>217.78</v>
      </c>
      <c r="EO494" s="398" t="str">
        <f t="shared" si="770"/>
        <v/>
      </c>
      <c r="EP494" s="398">
        <f t="shared" si="771"/>
        <v>11.04</v>
      </c>
      <c r="EQ494" s="398">
        <f t="shared" si="772"/>
        <v>582.55999999999995</v>
      </c>
      <c r="ER494" s="398" t="str">
        <f t="shared" si="773"/>
        <v/>
      </c>
      <c r="ES494" s="398" t="str">
        <f t="shared" si="774"/>
        <v/>
      </c>
      <c r="ET494" s="398">
        <f t="shared" si="775"/>
        <v>113.93</v>
      </c>
      <c r="EU494" s="172">
        <f t="shared" si="776"/>
        <v>1504.1</v>
      </c>
      <c r="EV494" s="57">
        <f t="shared" si="777"/>
        <v>30.435236496185265</v>
      </c>
      <c r="EW494" s="57">
        <f t="shared" si="778"/>
        <v>2.5846547314578006</v>
      </c>
      <c r="EX494" s="57">
        <f t="shared" si="779"/>
        <v>12.613042583830488</v>
      </c>
      <c r="EY494" s="57">
        <f t="shared" si="780"/>
        <v>10.867807774839063</v>
      </c>
      <c r="EZ494" s="57" t="str">
        <f t="shared" si="781"/>
        <v/>
      </c>
      <c r="FA494" s="57">
        <f t="shared" si="782"/>
        <v>0.59307010475423039</v>
      </c>
      <c r="FB494" s="57">
        <f t="shared" si="783"/>
        <v>9.5474875076003283</v>
      </c>
      <c r="FC494" s="57" t="str">
        <f t="shared" si="784"/>
        <v/>
      </c>
      <c r="FD494" s="57" t="str">
        <f t="shared" si="785"/>
        <v/>
      </c>
      <c r="FE494" s="57">
        <f t="shared" si="786"/>
        <v>2.3719949283071666</v>
      </c>
      <c r="FF494" s="56">
        <f t="shared" si="787"/>
        <v>42.425182636166184</v>
      </c>
      <c r="FG494" s="59">
        <f t="shared" si="788"/>
        <v>53.307417379784603</v>
      </c>
      <c r="FH494" s="59">
        <f t="shared" si="789"/>
        <v>4.5270313102290336</v>
      </c>
      <c r="FI494" s="59">
        <f t="shared" si="790"/>
        <v>22.091785799973103</v>
      </c>
      <c r="FJ494" s="59">
        <f t="shared" si="791"/>
        <v>19.035001260109404</v>
      </c>
      <c r="FK494" s="59" t="str">
        <f t="shared" si="792"/>
        <v/>
      </c>
      <c r="FL494" s="59">
        <f t="shared" si="793"/>
        <v>1.0387642499038556</v>
      </c>
      <c r="FM494" s="59">
        <f t="shared" si="794"/>
        <v>17.568398839036245</v>
      </c>
      <c r="FN494" s="59" t="str">
        <f t="shared" si="795"/>
        <v/>
      </c>
      <c r="FO494" s="59" t="str">
        <f t="shared" si="796"/>
        <v/>
      </c>
      <c r="FP494" s="59">
        <f t="shared" si="797"/>
        <v>4.3647245321345691</v>
      </c>
      <c r="FQ494" s="66">
        <f t="shared" si="798"/>
        <v>78.066876628829192</v>
      </c>
      <c r="FR494" s="331">
        <f t="shared" si="741"/>
        <v>2.4669635648703303</v>
      </c>
      <c r="FS494" s="331">
        <f t="shared" si="799"/>
        <v>2.4669635648703303</v>
      </c>
      <c r="FT494" s="400">
        <f t="shared" si="800"/>
        <v>0</v>
      </c>
      <c r="FU494" s="400">
        <f t="shared" si="801"/>
        <v>1</v>
      </c>
      <c r="FV494" s="400">
        <f t="shared" si="802"/>
        <v>0</v>
      </c>
      <c r="FW494" s="402">
        <f t="shared" si="803"/>
        <v>0</v>
      </c>
      <c r="FX494" s="222">
        <f t="shared" si="804"/>
        <v>53.307417379784603</v>
      </c>
      <c r="FY494" s="222">
        <f t="shared" si="805"/>
        <v>0</v>
      </c>
      <c r="FZ494" s="222">
        <f t="shared" si="806"/>
        <v>22.091785799973103</v>
      </c>
      <c r="GA494" s="221">
        <f t="shared" si="807"/>
        <v>78.066876628829192</v>
      </c>
      <c r="GB494" s="222">
        <f t="shared" si="808"/>
        <v>0</v>
      </c>
      <c r="GC494" s="222">
        <f t="shared" si="809"/>
        <v>0</v>
      </c>
      <c r="GD494" s="222">
        <f t="shared" si="810"/>
        <v>0</v>
      </c>
      <c r="GE494" s="222">
        <f t="shared" si="811"/>
        <v>0</v>
      </c>
      <c r="GF494" s="222">
        <f t="shared" si="812"/>
        <v>0</v>
      </c>
      <c r="GG494" s="398">
        <f t="shared" si="813"/>
        <v>0</v>
      </c>
      <c r="GH494" s="399">
        <f t="shared" si="814"/>
        <v>0</v>
      </c>
      <c r="GI494" s="398" t="str">
        <f t="shared" si="815"/>
        <v>Na-Mg</v>
      </c>
      <c r="GJ494" s="398" t="str">
        <f t="shared" si="816"/>
        <v>Cl</v>
      </c>
    </row>
    <row r="495" spans="1:192" ht="14.25">
      <c r="A495" s="402">
        <f t="shared" si="819"/>
        <v>490</v>
      </c>
      <c r="B495" s="64" t="s">
        <v>138</v>
      </c>
      <c r="C495" s="2" t="s">
        <v>223</v>
      </c>
      <c r="D495" s="2" t="s">
        <v>97</v>
      </c>
      <c r="E495" s="2"/>
      <c r="F495" s="548">
        <v>3492370</v>
      </c>
      <c r="G495" s="548">
        <v>5583990</v>
      </c>
      <c r="H495" s="409">
        <f t="shared" si="744"/>
        <v>492298.62200000003</v>
      </c>
      <c r="I495" s="409">
        <f t="shared" si="745"/>
        <v>5582196.1940000001</v>
      </c>
      <c r="J495" s="391">
        <v>125</v>
      </c>
      <c r="K495" s="391" t="s">
        <v>1357</v>
      </c>
      <c r="L495" s="543">
        <v>0</v>
      </c>
      <c r="Q495" s="399" t="s">
        <v>363</v>
      </c>
      <c r="R495" s="383" t="s">
        <v>1949</v>
      </c>
      <c r="S495" s="2" t="s">
        <v>2835</v>
      </c>
      <c r="T495" s="499" t="str">
        <f t="shared" si="746"/>
        <v>-</v>
      </c>
      <c r="U495" s="499" t="str">
        <f t="shared" si="747"/>
        <v>M</v>
      </c>
      <c r="V495" s="499" t="str">
        <f t="shared" si="748"/>
        <v>-</v>
      </c>
      <c r="W495" s="499" t="str">
        <f t="shared" si="740"/>
        <v>A</v>
      </c>
      <c r="X495" s="529" t="str">
        <f t="shared" si="821"/>
        <v>Mg-Na-Ca</v>
      </c>
      <c r="Y495" s="530" t="str">
        <f t="shared" si="820"/>
        <v>HCO3-Cl</v>
      </c>
      <c r="Z495" s="172" t="s">
        <v>1951</v>
      </c>
      <c r="AA495" s="391" t="s">
        <v>1952</v>
      </c>
      <c r="AB495" s="101">
        <v>2</v>
      </c>
      <c r="AC495" s="384" t="s">
        <v>611</v>
      </c>
      <c r="AD495" s="398" t="s">
        <v>1953</v>
      </c>
      <c r="AE495" s="120"/>
      <c r="AF495" s="391">
        <v>12.3</v>
      </c>
      <c r="AI495" s="554"/>
      <c r="AR495" s="69">
        <v>6053</v>
      </c>
      <c r="AS495" s="507">
        <f t="shared" si="817"/>
        <v>6166.53</v>
      </c>
      <c r="AT495" s="509">
        <f t="shared" si="818"/>
        <v>0.30983788889151137</v>
      </c>
      <c r="AU495" s="398">
        <v>653.29999999999995</v>
      </c>
      <c r="AV495" s="398">
        <v>437</v>
      </c>
      <c r="AW495" s="399">
        <v>432</v>
      </c>
      <c r="AX495" s="398">
        <v>1157</v>
      </c>
      <c r="AY495" s="398">
        <v>96.93</v>
      </c>
      <c r="AZ495" s="172">
        <v>3220</v>
      </c>
      <c r="BB495" s="384">
        <v>35.200000000000003</v>
      </c>
      <c r="BE495" s="398">
        <v>21.1</v>
      </c>
      <c r="BM495" s="398">
        <v>114</v>
      </c>
      <c r="BO495" s="138"/>
      <c r="BP495" s="553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49"/>
      <c r="CG495" s="138"/>
      <c r="CH495" s="138"/>
      <c r="CI495" s="138"/>
      <c r="CJ495" s="138"/>
      <c r="CK495" s="138"/>
      <c r="CL495" s="139"/>
      <c r="CM495" s="138"/>
      <c r="CN495" s="138">
        <v>1933</v>
      </c>
      <c r="CO495" s="149"/>
      <c r="DB495" s="241"/>
      <c r="DC495" s="241"/>
      <c r="DD495" s="241"/>
      <c r="DE495" s="241"/>
      <c r="DF495" s="182"/>
      <c r="DG495" s="241"/>
      <c r="DH495" s="241"/>
      <c r="DI495" s="244"/>
      <c r="DJ495" s="244"/>
      <c r="DK495" s="244"/>
      <c r="DL495" s="244"/>
      <c r="DM495" s="244"/>
      <c r="DN495" s="244"/>
      <c r="DO495" s="244"/>
      <c r="DP495" s="244"/>
      <c r="DQ495" s="244"/>
      <c r="DR495" s="244"/>
      <c r="DS495" s="472"/>
      <c r="DT495" s="402">
        <f t="shared" si="749"/>
        <v>0</v>
      </c>
      <c r="DU495" s="100">
        <f t="shared" si="750"/>
        <v>1</v>
      </c>
      <c r="DV495" s="100">
        <f t="shared" si="751"/>
        <v>0</v>
      </c>
      <c r="DW495" s="100">
        <f t="shared" si="752"/>
        <v>0</v>
      </c>
      <c r="DX495" s="100">
        <f t="shared" si="753"/>
        <v>0</v>
      </c>
      <c r="DY495" s="229">
        <f t="shared" si="754"/>
        <v>0</v>
      </c>
      <c r="DZ495" s="100">
        <f t="shared" si="755"/>
        <v>1</v>
      </c>
      <c r="EA495" s="400">
        <f t="shared" si="756"/>
        <v>0</v>
      </c>
      <c r="EB495" s="402">
        <f t="shared" si="757"/>
        <v>0</v>
      </c>
      <c r="EC495" s="19">
        <f t="shared" si="758"/>
        <v>0</v>
      </c>
      <c r="ED495" s="19">
        <f t="shared" si="759"/>
        <v>1</v>
      </c>
      <c r="EE495" s="19">
        <f t="shared" si="760"/>
        <v>0</v>
      </c>
      <c r="EF495" s="402">
        <f t="shared" si="761"/>
        <v>0</v>
      </c>
      <c r="EG495" s="400">
        <f t="shared" si="762"/>
        <v>0</v>
      </c>
      <c r="EH495" s="400">
        <f t="shared" si="763"/>
        <v>1</v>
      </c>
      <c r="EI495" s="402">
        <f t="shared" si="764"/>
        <v>0</v>
      </c>
      <c r="EJ495" s="229">
        <f t="shared" si="765"/>
        <v>2</v>
      </c>
      <c r="EK495" s="398">
        <f t="shared" si="766"/>
        <v>653.29999999999995</v>
      </c>
      <c r="EL495" s="398">
        <f t="shared" si="767"/>
        <v>35.200000000000003</v>
      </c>
      <c r="EM495" s="398">
        <f t="shared" si="768"/>
        <v>437</v>
      </c>
      <c r="EN495" s="398">
        <f t="shared" si="769"/>
        <v>432</v>
      </c>
      <c r="EO495" s="398" t="str">
        <f t="shared" si="770"/>
        <v/>
      </c>
      <c r="EP495" s="398">
        <f t="shared" si="771"/>
        <v>21.1</v>
      </c>
      <c r="EQ495" s="398">
        <f t="shared" si="772"/>
        <v>3220</v>
      </c>
      <c r="ER495" s="398" t="str">
        <f t="shared" si="773"/>
        <v/>
      </c>
      <c r="ES495" s="398" t="str">
        <f t="shared" si="774"/>
        <v/>
      </c>
      <c r="ET495" s="398">
        <f t="shared" si="775"/>
        <v>96.93</v>
      </c>
      <c r="EU495" s="172">
        <f t="shared" si="776"/>
        <v>1157</v>
      </c>
      <c r="EV495" s="57">
        <f t="shared" si="777"/>
        <v>28.41695012570792</v>
      </c>
      <c r="EW495" s="57">
        <f t="shared" si="778"/>
        <v>0.90025575447570338</v>
      </c>
      <c r="EX495" s="57">
        <f t="shared" si="779"/>
        <v>35.95967907837894</v>
      </c>
      <c r="EY495" s="57">
        <f t="shared" si="780"/>
        <v>21.557961974150405</v>
      </c>
      <c r="EZ495" s="57" t="str">
        <f t="shared" si="781"/>
        <v/>
      </c>
      <c r="FA495" s="57">
        <f t="shared" si="782"/>
        <v>1.1334944936878861</v>
      </c>
      <c r="FB495" s="57">
        <f t="shared" si="783"/>
        <v>52.772091757884269</v>
      </c>
      <c r="FC495" s="57" t="str">
        <f t="shared" si="784"/>
        <v/>
      </c>
      <c r="FD495" s="57" t="str">
        <f t="shared" si="785"/>
        <v/>
      </c>
      <c r="FE495" s="57">
        <f t="shared" si="786"/>
        <v>2.0180590573230375</v>
      </c>
      <c r="FF495" s="56">
        <f t="shared" si="787"/>
        <v>32.634755873973987</v>
      </c>
      <c r="FG495" s="59">
        <f t="shared" si="788"/>
        <v>32.30361021354836</v>
      </c>
      <c r="FH495" s="59">
        <f t="shared" si="789"/>
        <v>1.0233860726235322</v>
      </c>
      <c r="FI495" s="59">
        <f t="shared" si="790"/>
        <v>40.877977798938929</v>
      </c>
      <c r="FJ495" s="59">
        <f t="shared" si="791"/>
        <v>24.506500434803559</v>
      </c>
      <c r="FK495" s="59" t="str">
        <f t="shared" si="792"/>
        <v/>
      </c>
      <c r="FL495" s="59">
        <f t="shared" si="793"/>
        <v>1.2885254800856167</v>
      </c>
      <c r="FM495" s="59">
        <f t="shared" si="794"/>
        <v>60.362765894052416</v>
      </c>
      <c r="FN495" s="59" t="str">
        <f t="shared" si="795"/>
        <v/>
      </c>
      <c r="FO495" s="59" t="str">
        <f t="shared" si="796"/>
        <v/>
      </c>
      <c r="FP495" s="59">
        <f t="shared" si="797"/>
        <v>2.3083342422060249</v>
      </c>
      <c r="FQ495" s="66">
        <f t="shared" si="798"/>
        <v>37.328899863741569</v>
      </c>
      <c r="FR495" s="331">
        <f t="shared" si="741"/>
        <v>0.30983788889151137</v>
      </c>
      <c r="FS495" s="331">
        <f t="shared" si="799"/>
        <v>0.30983788889151137</v>
      </c>
      <c r="FT495" s="400">
        <f t="shared" si="800"/>
        <v>0</v>
      </c>
      <c r="FU495" s="400">
        <f t="shared" si="801"/>
        <v>1</v>
      </c>
      <c r="FV495" s="400">
        <f t="shared" si="802"/>
        <v>0</v>
      </c>
      <c r="FW495" s="402">
        <f t="shared" si="803"/>
        <v>0</v>
      </c>
      <c r="FX495" s="222">
        <f t="shared" si="804"/>
        <v>32.30361021354836</v>
      </c>
      <c r="FY495" s="222">
        <f t="shared" si="805"/>
        <v>24.506500434803559</v>
      </c>
      <c r="FZ495" s="222">
        <f t="shared" si="806"/>
        <v>40.877977798938929</v>
      </c>
      <c r="GA495" s="221">
        <f t="shared" si="807"/>
        <v>37.328899863741569</v>
      </c>
      <c r="GB495" s="222">
        <f t="shared" si="808"/>
        <v>60.362765894052416</v>
      </c>
      <c r="GC495" s="222">
        <f t="shared" si="809"/>
        <v>0</v>
      </c>
      <c r="GD495" s="222">
        <f t="shared" si="810"/>
        <v>0</v>
      </c>
      <c r="GE495" s="222">
        <f t="shared" si="811"/>
        <v>0</v>
      </c>
      <c r="GF495" s="222">
        <f t="shared" si="812"/>
        <v>0</v>
      </c>
      <c r="GG495" s="398">
        <f t="shared" si="813"/>
        <v>0</v>
      </c>
      <c r="GH495" s="399">
        <f t="shared" si="814"/>
        <v>0</v>
      </c>
      <c r="GI495" s="398" t="str">
        <f t="shared" si="815"/>
        <v>Mg-Na-Ca</v>
      </c>
      <c r="GJ495" s="398" t="str">
        <f t="shared" si="816"/>
        <v>HCO3-Cl</v>
      </c>
    </row>
    <row r="496" spans="1:192" ht="14.25">
      <c r="A496" s="402">
        <f t="shared" si="819"/>
        <v>491</v>
      </c>
      <c r="B496" s="64" t="s">
        <v>138</v>
      </c>
      <c r="C496" s="2" t="s">
        <v>223</v>
      </c>
      <c r="D496" s="2" t="s">
        <v>97</v>
      </c>
      <c r="E496" s="2"/>
      <c r="F496" s="548">
        <v>3492370</v>
      </c>
      <c r="G496" s="548">
        <v>5583990</v>
      </c>
      <c r="H496" s="409">
        <f t="shared" si="744"/>
        <v>492298.62200000003</v>
      </c>
      <c r="I496" s="409">
        <f t="shared" si="745"/>
        <v>5582196.1940000001</v>
      </c>
      <c r="J496" s="391">
        <v>125</v>
      </c>
      <c r="K496" s="391" t="s">
        <v>1357</v>
      </c>
      <c r="L496" s="543">
        <v>0</v>
      </c>
      <c r="Q496" s="399" t="s">
        <v>363</v>
      </c>
      <c r="R496" s="383" t="s">
        <v>1949</v>
      </c>
      <c r="S496" s="2" t="s">
        <v>2835</v>
      </c>
      <c r="T496" s="499" t="str">
        <f t="shared" si="746"/>
        <v>-</v>
      </c>
      <c r="U496" s="499" t="str">
        <f t="shared" si="747"/>
        <v>M</v>
      </c>
      <c r="V496" s="499" t="str">
        <f t="shared" si="748"/>
        <v>-</v>
      </c>
      <c r="W496" s="499" t="str">
        <f t="shared" si="740"/>
        <v>A</v>
      </c>
      <c r="X496" s="529" t="str">
        <f t="shared" si="821"/>
        <v>Mg-Na-Ca</v>
      </c>
      <c r="Y496" s="530" t="str">
        <f t="shared" si="820"/>
        <v>HCO3-Cl</v>
      </c>
      <c r="Z496" s="70"/>
      <c r="AA496" s="392" t="s">
        <v>1420</v>
      </c>
      <c r="AB496" s="200">
        <v>3</v>
      </c>
      <c r="AC496" s="384" t="s">
        <v>882</v>
      </c>
      <c r="AD496" s="69" t="s">
        <v>1954</v>
      </c>
      <c r="AE496" s="120"/>
      <c r="AF496" s="392">
        <v>13.5</v>
      </c>
      <c r="AG496" s="408"/>
      <c r="AH496" s="408"/>
      <c r="AI496" s="559"/>
      <c r="AJ496" s="408"/>
      <c r="AK496" s="408"/>
      <c r="AL496" s="408"/>
      <c r="AM496" s="392"/>
      <c r="AN496" s="69"/>
      <c r="AO496" s="401"/>
      <c r="AP496" s="171"/>
      <c r="AQ496" s="69"/>
      <c r="AR496" s="69"/>
      <c r="AS496" s="507">
        <f t="shared" si="817"/>
        <v>5979.9680000000008</v>
      </c>
      <c r="AT496" s="509">
        <f t="shared" si="818"/>
        <v>6.4169608885176227E-2</v>
      </c>
      <c r="AU496" s="69">
        <v>655.4</v>
      </c>
      <c r="AV496" s="69">
        <v>443.7</v>
      </c>
      <c r="AW496" s="401">
        <v>367.9</v>
      </c>
      <c r="AX496" s="401">
        <v>1214</v>
      </c>
      <c r="AY496" s="401">
        <v>91.7</v>
      </c>
      <c r="AZ496" s="70">
        <v>3011</v>
      </c>
      <c r="BA496" s="69">
        <v>0.20300000000000001</v>
      </c>
      <c r="BB496" s="384">
        <v>44.49</v>
      </c>
      <c r="BC496" s="69">
        <v>1.145</v>
      </c>
      <c r="BD496" s="69">
        <v>6.9729999999999999</v>
      </c>
      <c r="BE496" s="401">
        <v>19.09</v>
      </c>
      <c r="BF496" s="401">
        <v>1.8220000000000001</v>
      </c>
      <c r="BG496" s="69"/>
      <c r="BH496" s="69">
        <v>0.50600000000000001</v>
      </c>
      <c r="BI496" s="69">
        <v>4.0000000000000001E-3</v>
      </c>
      <c r="BJ496" s="69"/>
      <c r="BK496" s="69"/>
      <c r="BL496" s="401"/>
      <c r="BM496" s="69">
        <v>121.9</v>
      </c>
      <c r="BN496" s="70"/>
      <c r="BO496" s="143"/>
      <c r="BP496" s="557">
        <v>95</v>
      </c>
      <c r="BQ496" s="143"/>
      <c r="BR496" s="143">
        <v>40</v>
      </c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1"/>
      <c r="CG496" s="143"/>
      <c r="CH496" s="143"/>
      <c r="CI496" s="143"/>
      <c r="CJ496" s="143"/>
      <c r="CK496" s="143"/>
      <c r="CL496" s="144"/>
      <c r="CM496" s="143"/>
      <c r="CN496" s="143">
        <v>2456</v>
      </c>
      <c r="CO496" s="141"/>
      <c r="CP496" s="69"/>
      <c r="CQ496" s="70"/>
      <c r="CR496" s="69"/>
      <c r="CS496" s="69"/>
      <c r="CT496" s="69"/>
      <c r="CU496" s="69"/>
      <c r="CV496" s="69"/>
      <c r="CW496" s="69"/>
      <c r="CX496" s="69"/>
      <c r="CY496" s="69"/>
      <c r="CZ496" s="69"/>
      <c r="DA496" s="70"/>
      <c r="DB496" s="182"/>
      <c r="DC496" s="182"/>
      <c r="DD496" s="182"/>
      <c r="DE496" s="182"/>
      <c r="DF496" s="182"/>
      <c r="DG496" s="182"/>
      <c r="DH496" s="182">
        <v>15.2</v>
      </c>
      <c r="DI496" s="180"/>
      <c r="DJ496" s="180"/>
      <c r="DK496" s="180"/>
      <c r="DL496" s="180"/>
      <c r="DM496" s="180"/>
      <c r="DN496" s="180"/>
      <c r="DO496" s="180"/>
      <c r="DP496" s="180"/>
      <c r="DQ496" s="180"/>
      <c r="DR496" s="180"/>
      <c r="DS496" s="181"/>
      <c r="DT496" s="402">
        <f t="shared" si="749"/>
        <v>0</v>
      </c>
      <c r="DU496" s="100">
        <f t="shared" si="750"/>
        <v>1</v>
      </c>
      <c r="DV496" s="100">
        <f t="shared" si="751"/>
        <v>0</v>
      </c>
      <c r="DW496" s="100">
        <f t="shared" si="752"/>
        <v>0</v>
      </c>
      <c r="DX496" s="100">
        <f t="shared" si="753"/>
        <v>0</v>
      </c>
      <c r="DY496" s="229">
        <f t="shared" si="754"/>
        <v>0</v>
      </c>
      <c r="DZ496" s="100">
        <f t="shared" si="755"/>
        <v>1</v>
      </c>
      <c r="EA496" s="400">
        <f t="shared" si="756"/>
        <v>0</v>
      </c>
      <c r="EB496" s="402">
        <f t="shared" si="757"/>
        <v>0</v>
      </c>
      <c r="EC496" s="19">
        <f t="shared" si="758"/>
        <v>0</v>
      </c>
      <c r="ED496" s="19">
        <f t="shared" si="759"/>
        <v>1</v>
      </c>
      <c r="EE496" s="19">
        <f t="shared" si="760"/>
        <v>0</v>
      </c>
      <c r="EF496" s="402">
        <f t="shared" si="761"/>
        <v>0</v>
      </c>
      <c r="EG496" s="400">
        <f t="shared" si="762"/>
        <v>0</v>
      </c>
      <c r="EH496" s="400">
        <f t="shared" si="763"/>
        <v>1</v>
      </c>
      <c r="EI496" s="402">
        <f t="shared" si="764"/>
        <v>0</v>
      </c>
      <c r="EJ496" s="229">
        <f t="shared" si="765"/>
        <v>2</v>
      </c>
      <c r="EK496" s="398">
        <f t="shared" si="766"/>
        <v>655.4</v>
      </c>
      <c r="EL496" s="398">
        <f t="shared" si="767"/>
        <v>44.49</v>
      </c>
      <c r="EM496" s="398">
        <f t="shared" si="768"/>
        <v>443.7</v>
      </c>
      <c r="EN496" s="398">
        <f t="shared" si="769"/>
        <v>367.9</v>
      </c>
      <c r="EO496" s="398">
        <f t="shared" si="770"/>
        <v>1.8220000000000001</v>
      </c>
      <c r="EP496" s="398">
        <f t="shared" si="771"/>
        <v>19.09</v>
      </c>
      <c r="EQ496" s="398">
        <f t="shared" si="772"/>
        <v>3011</v>
      </c>
      <c r="ER496" s="398" t="str">
        <f t="shared" si="773"/>
        <v/>
      </c>
      <c r="ES496" s="398" t="str">
        <f t="shared" si="774"/>
        <v/>
      </c>
      <c r="ET496" s="398">
        <f t="shared" si="775"/>
        <v>91.7</v>
      </c>
      <c r="EU496" s="172">
        <f t="shared" si="776"/>
        <v>1214</v>
      </c>
      <c r="EV496" s="57">
        <f t="shared" si="777"/>
        <v>28.508294982992457</v>
      </c>
      <c r="EW496" s="57">
        <f t="shared" si="778"/>
        <v>1.1378516624040922</v>
      </c>
      <c r="EX496" s="57">
        <f t="shared" si="779"/>
        <v>36.51100596585065</v>
      </c>
      <c r="EY496" s="57">
        <f t="shared" si="780"/>
        <v>18.359199560856329</v>
      </c>
      <c r="EZ496" s="57">
        <f t="shared" si="781"/>
        <v>6.6441790500501405E-2</v>
      </c>
      <c r="FA496" s="57">
        <f t="shared" si="782"/>
        <v>1.0255170561375235</v>
      </c>
      <c r="FB496" s="57">
        <f t="shared" si="783"/>
        <v>49.346822448133395</v>
      </c>
      <c r="FC496" s="57" t="str">
        <f t="shared" si="784"/>
        <v/>
      </c>
      <c r="FD496" s="57" t="str">
        <f t="shared" si="785"/>
        <v/>
      </c>
      <c r="FE496" s="57">
        <f t="shared" si="786"/>
        <v>1.9091717276026259</v>
      </c>
      <c r="FF496" s="56">
        <f t="shared" si="787"/>
        <v>34.242518263616617</v>
      </c>
      <c r="FG496" s="59">
        <f t="shared" si="788"/>
        <v>33.3008496999215</v>
      </c>
      <c r="FH496" s="59">
        <f t="shared" si="789"/>
        <v>1.3291369130679278</v>
      </c>
      <c r="FI496" s="59">
        <f t="shared" si="790"/>
        <v>42.648903513418908</v>
      </c>
      <c r="FJ496" s="59">
        <f t="shared" si="791"/>
        <v>21.445580858191555</v>
      </c>
      <c r="FK496" s="59">
        <f t="shared" si="792"/>
        <v>7.7611378743304302E-2</v>
      </c>
      <c r="FL496" s="59">
        <f t="shared" si="793"/>
        <v>1.1979176366568141</v>
      </c>
      <c r="FM496" s="59">
        <f t="shared" si="794"/>
        <v>57.716585985208788</v>
      </c>
      <c r="FN496" s="59" t="str">
        <f t="shared" si="795"/>
        <v/>
      </c>
      <c r="FO496" s="59" t="str">
        <f t="shared" si="796"/>
        <v/>
      </c>
      <c r="FP496" s="59">
        <f t="shared" si="797"/>
        <v>2.2329882393648361</v>
      </c>
      <c r="FQ496" s="66">
        <f t="shared" si="798"/>
        <v>40.050425775426376</v>
      </c>
      <c r="FR496" s="331">
        <f t="shared" si="741"/>
        <v>6.4169608885176227E-2</v>
      </c>
      <c r="FS496" s="331">
        <f t="shared" si="799"/>
        <v>6.4169608885176227E-2</v>
      </c>
      <c r="FT496" s="400">
        <f t="shared" si="800"/>
        <v>0</v>
      </c>
      <c r="FU496" s="400">
        <f t="shared" si="801"/>
        <v>1</v>
      </c>
      <c r="FV496" s="400">
        <f t="shared" si="802"/>
        <v>0</v>
      </c>
      <c r="FW496" s="402">
        <f t="shared" si="803"/>
        <v>0</v>
      </c>
      <c r="FX496" s="222">
        <f t="shared" si="804"/>
        <v>33.3008496999215</v>
      </c>
      <c r="FY496" s="222">
        <f t="shared" si="805"/>
        <v>21.445580858191555</v>
      </c>
      <c r="FZ496" s="222">
        <f t="shared" si="806"/>
        <v>42.648903513418908</v>
      </c>
      <c r="GA496" s="221">
        <f t="shared" si="807"/>
        <v>40.050425775426376</v>
      </c>
      <c r="GB496" s="222">
        <f t="shared" si="808"/>
        <v>57.716585985208788</v>
      </c>
      <c r="GC496" s="222">
        <f t="shared" si="809"/>
        <v>0</v>
      </c>
      <c r="GD496" s="222">
        <f t="shared" si="810"/>
        <v>0</v>
      </c>
      <c r="GE496" s="222">
        <f t="shared" si="811"/>
        <v>0</v>
      </c>
      <c r="GF496" s="222">
        <f t="shared" si="812"/>
        <v>0</v>
      </c>
      <c r="GG496" s="398">
        <f t="shared" si="813"/>
        <v>0</v>
      </c>
      <c r="GH496" s="399">
        <f t="shared" si="814"/>
        <v>0</v>
      </c>
      <c r="GI496" s="398" t="str">
        <f t="shared" si="815"/>
        <v>Mg-Na-Ca</v>
      </c>
      <c r="GJ496" s="398" t="str">
        <f t="shared" si="816"/>
        <v>HCO3-Cl</v>
      </c>
    </row>
    <row r="497" spans="1:192">
      <c r="A497" s="402">
        <f t="shared" si="819"/>
        <v>492</v>
      </c>
      <c r="B497" s="64" t="s">
        <v>777</v>
      </c>
      <c r="C497" s="2" t="s">
        <v>740</v>
      </c>
      <c r="D497" s="2"/>
      <c r="E497" s="2"/>
      <c r="F497" s="400">
        <v>3492700</v>
      </c>
      <c r="G497" s="400">
        <v>5582540</v>
      </c>
      <c r="H497" s="410">
        <f t="shared" si="744"/>
        <v>492628.49000000005</v>
      </c>
      <c r="I497" s="410">
        <f t="shared" si="745"/>
        <v>5580746.7740000002</v>
      </c>
      <c r="J497" s="541">
        <v>126</v>
      </c>
      <c r="K497" s="391" t="s">
        <v>1355</v>
      </c>
      <c r="L497" s="19">
        <v>65</v>
      </c>
      <c r="Q497" s="67" t="s">
        <v>786</v>
      </c>
      <c r="R497" s="65" t="s">
        <v>786</v>
      </c>
      <c r="S497" s="2" t="s">
        <v>2837</v>
      </c>
      <c r="T497" s="499" t="str">
        <f t="shared" si="746"/>
        <v>-</v>
      </c>
      <c r="U497" s="499" t="str">
        <f t="shared" si="747"/>
        <v>M</v>
      </c>
      <c r="V497" s="499" t="str">
        <f t="shared" si="748"/>
        <v>-</v>
      </c>
      <c r="W497" s="499" t="str">
        <f t="shared" si="740"/>
        <v>-</v>
      </c>
      <c r="X497" s="529" t="str">
        <f t="shared" si="821"/>
        <v>Mg-Ca</v>
      </c>
      <c r="Y497" s="530" t="str">
        <f t="shared" si="820"/>
        <v>HCO3</v>
      </c>
      <c r="AA497" s="51">
        <v>20289</v>
      </c>
      <c r="AB497" s="100">
        <v>1</v>
      </c>
      <c r="AC497" s="384" t="s">
        <v>513</v>
      </c>
      <c r="AD497" s="2" t="s">
        <v>1950</v>
      </c>
      <c r="AE497" s="61" t="s">
        <v>1409</v>
      </c>
      <c r="AF497" s="391" t="s">
        <v>3116</v>
      </c>
      <c r="AR497" s="69">
        <v>1070</v>
      </c>
      <c r="AS497" s="507">
        <f t="shared" si="817"/>
        <v>1070.73</v>
      </c>
      <c r="AT497" s="509">
        <f t="shared" si="818"/>
        <v>2.52311775079214E-2</v>
      </c>
      <c r="AU497" s="403">
        <v>26.7</v>
      </c>
      <c r="AV497" s="59">
        <v>89.5</v>
      </c>
      <c r="AW497" s="161">
        <v>103.63</v>
      </c>
      <c r="AX497" s="59">
        <v>28.4</v>
      </c>
      <c r="AY497" s="59">
        <v>9.6999999999999993</v>
      </c>
      <c r="AZ497" s="66">
        <v>750.51</v>
      </c>
      <c r="BB497" s="91" t="s">
        <v>1344</v>
      </c>
      <c r="BD497" s="398">
        <v>0</v>
      </c>
      <c r="BE497" s="398">
        <v>0.28999999999999998</v>
      </c>
      <c r="BF497" s="398">
        <v>0</v>
      </c>
      <c r="BJ497" s="59">
        <v>25</v>
      </c>
      <c r="BK497" s="403"/>
      <c r="BM497" s="59">
        <v>37</v>
      </c>
      <c r="CN497" s="244">
        <v>330</v>
      </c>
      <c r="DB497" s="241"/>
      <c r="DC497" s="241"/>
      <c r="DD497" s="241"/>
      <c r="DE497" s="241"/>
      <c r="DF497" s="182"/>
      <c r="DG497" s="241"/>
      <c r="DH497" s="241"/>
      <c r="DI497" s="244"/>
      <c r="DJ497" s="244"/>
      <c r="DK497" s="244"/>
      <c r="DL497" s="244"/>
      <c r="DM497" s="244"/>
      <c r="DN497" s="244"/>
      <c r="DO497" s="244"/>
      <c r="DP497" s="244"/>
      <c r="DQ497" s="244"/>
      <c r="DR497" s="244"/>
      <c r="DS497" s="472"/>
      <c r="DT497" s="402">
        <f t="shared" si="749"/>
        <v>1</v>
      </c>
      <c r="DU497" s="100">
        <f t="shared" si="750"/>
        <v>0</v>
      </c>
      <c r="DV497" s="100">
        <f t="shared" si="751"/>
        <v>1</v>
      </c>
      <c r="DW497" s="100">
        <f t="shared" si="752"/>
        <v>0</v>
      </c>
      <c r="DX497" s="100">
        <f t="shared" si="753"/>
        <v>0</v>
      </c>
      <c r="DY497" s="229">
        <f t="shared" si="754"/>
        <v>0</v>
      </c>
      <c r="DZ497" s="100">
        <f t="shared" si="755"/>
        <v>0</v>
      </c>
      <c r="EA497" s="400">
        <f t="shared" si="756"/>
        <v>0</v>
      </c>
      <c r="EB497" s="402">
        <f t="shared" si="757"/>
        <v>1</v>
      </c>
      <c r="EC497" s="19">
        <f t="shared" si="758"/>
        <v>0</v>
      </c>
      <c r="ED497" s="19">
        <f t="shared" si="759"/>
        <v>1</v>
      </c>
      <c r="EE497" s="19">
        <f t="shared" si="760"/>
        <v>0</v>
      </c>
      <c r="EF497" s="402">
        <f t="shared" si="761"/>
        <v>0</v>
      </c>
      <c r="EG497" s="400">
        <f t="shared" si="762"/>
        <v>1</v>
      </c>
      <c r="EH497" s="400">
        <f t="shared" si="763"/>
        <v>0</v>
      </c>
      <c r="EI497" s="402">
        <f t="shared" si="764"/>
        <v>0</v>
      </c>
      <c r="EJ497" s="229">
        <f t="shared" si="765"/>
        <v>1</v>
      </c>
      <c r="EK497" s="398">
        <f t="shared" si="766"/>
        <v>26.7</v>
      </c>
      <c r="EL497" s="398" t="str">
        <f t="shared" si="767"/>
        <v/>
      </c>
      <c r="EM497" s="398">
        <f t="shared" si="768"/>
        <v>89.5</v>
      </c>
      <c r="EN497" s="398">
        <f t="shared" si="769"/>
        <v>103.63</v>
      </c>
      <c r="EO497" s="398">
        <f t="shared" si="770"/>
        <v>0</v>
      </c>
      <c r="EP497" s="398">
        <f t="shared" si="771"/>
        <v>0.28999999999999998</v>
      </c>
      <c r="EQ497" s="398">
        <f t="shared" si="772"/>
        <v>750.51</v>
      </c>
      <c r="ER497" s="398" t="str">
        <f t="shared" si="773"/>
        <v/>
      </c>
      <c r="ES497" s="398">
        <f t="shared" si="774"/>
        <v>25</v>
      </c>
      <c r="ET497" s="398">
        <f t="shared" si="775"/>
        <v>9.6999999999999993</v>
      </c>
      <c r="EU497" s="172">
        <f t="shared" si="776"/>
        <v>28.4</v>
      </c>
      <c r="EV497" s="57">
        <f t="shared" si="777"/>
        <v>1.1613846140462292</v>
      </c>
      <c r="EW497" s="57" t="str">
        <f t="shared" si="778"/>
        <v/>
      </c>
      <c r="EX497" s="57">
        <f t="shared" si="779"/>
        <v>7.3647397654803548</v>
      </c>
      <c r="EY497" s="57">
        <f t="shared" si="780"/>
        <v>5.1714157393083484</v>
      </c>
      <c r="EZ497" s="57">
        <f t="shared" si="781"/>
        <v>0</v>
      </c>
      <c r="FA497" s="57">
        <f t="shared" si="782"/>
        <v>1.5578834273435401E-2</v>
      </c>
      <c r="FB497" s="57">
        <f t="shared" si="783"/>
        <v>12.299994591680036</v>
      </c>
      <c r="FC497" s="57" t="str">
        <f t="shared" si="784"/>
        <v/>
      </c>
      <c r="FD497" s="57">
        <f t="shared" si="785"/>
        <v>0.40319394112400792</v>
      </c>
      <c r="FE497" s="57">
        <f t="shared" si="786"/>
        <v>0.20195164403212071</v>
      </c>
      <c r="FF497" s="56">
        <f t="shared" si="787"/>
        <v>0.80106055905000972</v>
      </c>
      <c r="FG497" s="59">
        <f t="shared" si="788"/>
        <v>8.469150001670311</v>
      </c>
      <c r="FH497" s="59" t="str">
        <f t="shared" si="789"/>
        <v/>
      </c>
      <c r="FI497" s="59">
        <f t="shared" si="790"/>
        <v>53.705796549011787</v>
      </c>
      <c r="FJ497" s="59">
        <f t="shared" si="791"/>
        <v>37.711448117615411</v>
      </c>
      <c r="FK497" s="59">
        <f t="shared" si="792"/>
        <v>0</v>
      </c>
      <c r="FL497" s="59">
        <f t="shared" si="793"/>
        <v>0.11360533170248718</v>
      </c>
      <c r="FM497" s="59">
        <f t="shared" si="794"/>
        <v>89.740365172645198</v>
      </c>
      <c r="FN497" s="59" t="str">
        <f t="shared" si="795"/>
        <v/>
      </c>
      <c r="FO497" s="59">
        <f t="shared" si="796"/>
        <v>2.9416900342656436</v>
      </c>
      <c r="FP497" s="59">
        <f t="shared" si="797"/>
        <v>1.4734327033702497</v>
      </c>
      <c r="FQ497" s="66">
        <f t="shared" si="798"/>
        <v>5.8445120897189105</v>
      </c>
      <c r="FR497" s="331">
        <f t="shared" si="741"/>
        <v>2.52311775079214E-2</v>
      </c>
      <c r="FS497" s="331">
        <f t="shared" si="799"/>
        <v>2.52311775079214E-2</v>
      </c>
      <c r="FT497" s="400">
        <f t="shared" si="800"/>
        <v>0</v>
      </c>
      <c r="FU497" s="400">
        <f t="shared" si="801"/>
        <v>1</v>
      </c>
      <c r="FV497" s="400">
        <f t="shared" si="802"/>
        <v>0</v>
      </c>
      <c r="FW497" s="402">
        <f t="shared" si="803"/>
        <v>0</v>
      </c>
      <c r="FX497" s="222">
        <f t="shared" si="804"/>
        <v>0</v>
      </c>
      <c r="FY497" s="222">
        <f t="shared" si="805"/>
        <v>37.711448117615411</v>
      </c>
      <c r="FZ497" s="222">
        <f t="shared" si="806"/>
        <v>53.705796549011787</v>
      </c>
      <c r="GA497" s="221">
        <f t="shared" si="807"/>
        <v>0</v>
      </c>
      <c r="GB497" s="222">
        <f t="shared" si="808"/>
        <v>89.740365172645198</v>
      </c>
      <c r="GC497" s="222">
        <f t="shared" si="809"/>
        <v>0</v>
      </c>
      <c r="GD497" s="222">
        <f t="shared" si="810"/>
        <v>0</v>
      </c>
      <c r="GE497" s="222">
        <f t="shared" si="811"/>
        <v>0</v>
      </c>
      <c r="GF497" s="222">
        <f t="shared" si="812"/>
        <v>0</v>
      </c>
      <c r="GG497" s="398">
        <f t="shared" si="813"/>
        <v>0</v>
      </c>
      <c r="GH497" s="399">
        <f t="shared" si="814"/>
        <v>0</v>
      </c>
      <c r="GI497" s="398" t="str">
        <f t="shared" si="815"/>
        <v>Mg-Ca</v>
      </c>
      <c r="GJ497" s="398" t="str">
        <f t="shared" si="816"/>
        <v>HCO3</v>
      </c>
    </row>
    <row r="498" spans="1:192">
      <c r="A498" s="402">
        <f t="shared" si="819"/>
        <v>493</v>
      </c>
      <c r="B498" s="382" t="s">
        <v>346</v>
      </c>
      <c r="C498" s="116" t="s">
        <v>223</v>
      </c>
      <c r="D498" s="116"/>
      <c r="E498" s="116"/>
      <c r="F498" s="548">
        <v>3493190</v>
      </c>
      <c r="G498" s="548">
        <v>5585950</v>
      </c>
      <c r="H498" s="409">
        <f t="shared" si="744"/>
        <v>493118.29400000005</v>
      </c>
      <c r="I498" s="409">
        <f t="shared" si="745"/>
        <v>5584155.4100000001</v>
      </c>
      <c r="J498" s="391">
        <v>280</v>
      </c>
      <c r="K498" s="377" t="s">
        <v>1355</v>
      </c>
      <c r="L498" s="378">
        <v>30</v>
      </c>
      <c r="M498" s="378"/>
      <c r="O498" s="378"/>
      <c r="P498" s="378"/>
      <c r="Q498" s="382" t="s">
        <v>2846</v>
      </c>
      <c r="R498" s="383" t="s">
        <v>1394</v>
      </c>
      <c r="S498" s="2" t="s">
        <v>2835</v>
      </c>
      <c r="T498" s="499" t="str">
        <f t="shared" si="746"/>
        <v>-</v>
      </c>
      <c r="U498" s="499" t="str">
        <f t="shared" si="747"/>
        <v>M</v>
      </c>
      <c r="V498" s="499" t="str">
        <f t="shared" si="748"/>
        <v>-</v>
      </c>
      <c r="W498" s="499" t="str">
        <f t="shared" si="740"/>
        <v>A</v>
      </c>
      <c r="X498" s="529" t="str">
        <f t="shared" si="821"/>
        <v>Mg-Na-Ca</v>
      </c>
      <c r="Y498" s="530" t="str">
        <f t="shared" si="820"/>
        <v>HCO3-Cl</v>
      </c>
      <c r="Z498" s="119" t="s">
        <v>1951</v>
      </c>
      <c r="AA498" s="377" t="s">
        <v>1720</v>
      </c>
      <c r="AB498" s="405">
        <v>1</v>
      </c>
      <c r="AC498" s="117" t="s">
        <v>419</v>
      </c>
      <c r="AD498" s="380" t="s">
        <v>1955</v>
      </c>
      <c r="AE498" s="118"/>
      <c r="AF498" s="379">
        <v>13.2</v>
      </c>
      <c r="AG498" s="377"/>
      <c r="AH498" s="377"/>
      <c r="AI498" s="379"/>
      <c r="AJ498" s="377"/>
      <c r="AK498" s="377"/>
      <c r="AL498" s="377"/>
      <c r="AM498" s="379"/>
      <c r="AN498" s="117"/>
      <c r="AO498" s="116"/>
      <c r="AP498" s="378"/>
      <c r="AQ498" s="117"/>
      <c r="AR498" s="384"/>
      <c r="AS498" s="507">
        <f t="shared" si="817"/>
        <v>6269.6200000000008</v>
      </c>
      <c r="AT498" s="509">
        <f t="shared" si="818"/>
        <v>0.28193082346960485</v>
      </c>
      <c r="AU498" s="117">
        <v>653.14</v>
      </c>
      <c r="AV498" s="117">
        <v>484.56</v>
      </c>
      <c r="AW498" s="116">
        <v>386.99</v>
      </c>
      <c r="AX498" s="117">
        <v>1206.0999999999999</v>
      </c>
      <c r="AY498" s="117">
        <v>121.57</v>
      </c>
      <c r="AZ498" s="118">
        <v>3248</v>
      </c>
      <c r="BA498" s="117"/>
      <c r="BB498" s="117">
        <v>63.39</v>
      </c>
      <c r="BC498" s="117"/>
      <c r="BD498" s="117"/>
      <c r="BE498" s="117">
        <v>18.760000000000002</v>
      </c>
      <c r="BF498" s="117">
        <v>1.79</v>
      </c>
      <c r="BG498" s="117"/>
      <c r="BH498" s="117"/>
      <c r="BI498" s="117"/>
      <c r="BJ498" s="117"/>
      <c r="BK498" s="117"/>
      <c r="BL498" s="116"/>
      <c r="BM498" s="117">
        <v>82.57</v>
      </c>
      <c r="BN498" s="118"/>
      <c r="BO498" s="114"/>
      <c r="BP498" s="145">
        <v>2750</v>
      </c>
      <c r="BQ498" s="114"/>
      <c r="BR498" s="114"/>
      <c r="BS498" s="114"/>
      <c r="BT498" s="114"/>
      <c r="BU498" s="114"/>
      <c r="BV498" s="114"/>
      <c r="BW498" s="114"/>
      <c r="BX498" s="114"/>
      <c r="BY498" s="114"/>
      <c r="BZ498" s="114"/>
      <c r="CA498" s="114"/>
      <c r="CB498" s="114"/>
      <c r="CC498" s="114"/>
      <c r="CD498" s="114"/>
      <c r="CE498" s="114"/>
      <c r="CF498" s="247"/>
      <c r="CG498" s="114"/>
      <c r="CH498" s="114"/>
      <c r="CI498" s="114"/>
      <c r="CJ498" s="114"/>
      <c r="CK498" s="114"/>
      <c r="CL498" s="137"/>
      <c r="CM498" s="114"/>
      <c r="CN498" s="114">
        <v>2077</v>
      </c>
      <c r="CO498" s="247"/>
      <c r="CP498" s="117"/>
      <c r="CQ498" s="118"/>
      <c r="CR498" s="117"/>
      <c r="CS498" s="117"/>
      <c r="CT498" s="117"/>
      <c r="CU498" s="117"/>
      <c r="CV498" s="117"/>
      <c r="CW498" s="117"/>
      <c r="CX498" s="117"/>
      <c r="CY498" s="117"/>
      <c r="CZ498" s="117"/>
      <c r="DA498" s="118"/>
      <c r="DB498" s="111"/>
      <c r="DC498" s="111"/>
      <c r="DD498" s="121"/>
      <c r="DE498" s="111"/>
      <c r="DF498" s="420"/>
      <c r="DG498" s="111"/>
      <c r="DH498" s="111"/>
      <c r="DI498" s="111"/>
      <c r="DJ498" s="111"/>
      <c r="DK498" s="244"/>
      <c r="DL498" s="244"/>
      <c r="DM498" s="244"/>
      <c r="DN498" s="111"/>
      <c r="DO498" s="121"/>
      <c r="DP498" s="244"/>
      <c r="DQ498" s="241"/>
      <c r="DR498" s="244"/>
      <c r="DS498" s="472"/>
      <c r="DT498" s="402">
        <f t="shared" si="749"/>
        <v>1</v>
      </c>
      <c r="DU498" s="100">
        <f t="shared" si="750"/>
        <v>0</v>
      </c>
      <c r="DV498" s="100">
        <f t="shared" si="751"/>
        <v>1</v>
      </c>
      <c r="DW498" s="100">
        <f t="shared" si="752"/>
        <v>0</v>
      </c>
      <c r="DX498" s="100">
        <f t="shared" si="753"/>
        <v>0</v>
      </c>
      <c r="DY498" s="229">
        <f t="shared" si="754"/>
        <v>0</v>
      </c>
      <c r="DZ498" s="100">
        <f t="shared" si="755"/>
        <v>1</v>
      </c>
      <c r="EA498" s="400">
        <f t="shared" si="756"/>
        <v>0</v>
      </c>
      <c r="EB498" s="402">
        <f t="shared" si="757"/>
        <v>0</v>
      </c>
      <c r="EC498" s="19">
        <f t="shared" si="758"/>
        <v>0</v>
      </c>
      <c r="ED498" s="19">
        <f t="shared" si="759"/>
        <v>1</v>
      </c>
      <c r="EE498" s="19">
        <f t="shared" si="760"/>
        <v>0</v>
      </c>
      <c r="EF498" s="402">
        <f t="shared" si="761"/>
        <v>0</v>
      </c>
      <c r="EG498" s="400">
        <f t="shared" si="762"/>
        <v>0</v>
      </c>
      <c r="EH498" s="400">
        <f t="shared" si="763"/>
        <v>1</v>
      </c>
      <c r="EI498" s="402">
        <f t="shared" si="764"/>
        <v>0</v>
      </c>
      <c r="EJ498" s="229">
        <f t="shared" si="765"/>
        <v>2</v>
      </c>
      <c r="EK498" s="398">
        <f t="shared" si="766"/>
        <v>653.14</v>
      </c>
      <c r="EL498" s="398">
        <f t="shared" si="767"/>
        <v>63.39</v>
      </c>
      <c r="EM498" s="398">
        <f t="shared" si="768"/>
        <v>484.56</v>
      </c>
      <c r="EN498" s="398">
        <f t="shared" si="769"/>
        <v>386.99</v>
      </c>
      <c r="EO498" s="398">
        <f t="shared" si="770"/>
        <v>1.79</v>
      </c>
      <c r="EP498" s="398">
        <f t="shared" si="771"/>
        <v>18.760000000000002</v>
      </c>
      <c r="EQ498" s="398">
        <f t="shared" si="772"/>
        <v>3248</v>
      </c>
      <c r="ER498" s="398" t="str">
        <f t="shared" si="773"/>
        <v/>
      </c>
      <c r="ES498" s="398" t="str">
        <f t="shared" si="774"/>
        <v/>
      </c>
      <c r="ET498" s="398">
        <f t="shared" si="775"/>
        <v>121.57</v>
      </c>
      <c r="EU498" s="172">
        <f t="shared" si="776"/>
        <v>1206.0999999999999</v>
      </c>
      <c r="EV498" s="57">
        <f t="shared" si="777"/>
        <v>28.409990517533863</v>
      </c>
      <c r="EW498" s="57">
        <f t="shared" si="778"/>
        <v>1.6212276214833758</v>
      </c>
      <c r="EX498" s="57">
        <f t="shared" si="779"/>
        <v>39.873277103476653</v>
      </c>
      <c r="EY498" s="57">
        <f t="shared" si="780"/>
        <v>19.311841908278854</v>
      </c>
      <c r="EZ498" s="57">
        <f t="shared" si="781"/>
        <v>6.5274865530130358E-2</v>
      </c>
      <c r="FA498" s="57">
        <f t="shared" si="782"/>
        <v>1.0077894171367179</v>
      </c>
      <c r="FB498" s="57">
        <f t="shared" si="783"/>
        <v>53.23097951230065</v>
      </c>
      <c r="FC498" s="57" t="str">
        <f t="shared" si="784"/>
        <v/>
      </c>
      <c r="FD498" s="57" t="str">
        <f t="shared" si="785"/>
        <v/>
      </c>
      <c r="FE498" s="57">
        <f t="shared" si="786"/>
        <v>2.5310578726788573</v>
      </c>
      <c r="FF498" s="56">
        <f t="shared" si="787"/>
        <v>34.019688037683686</v>
      </c>
      <c r="FG498" s="59">
        <f t="shared" si="788"/>
        <v>31.465476641217311</v>
      </c>
      <c r="FH498" s="59">
        <f t="shared" si="789"/>
        <v>1.7955901753081482</v>
      </c>
      <c r="FI498" s="59">
        <f t="shared" si="790"/>
        <v>44.161636327682182</v>
      </c>
      <c r="FJ498" s="59">
        <f t="shared" si="791"/>
        <v>21.388824825154416</v>
      </c>
      <c r="FK498" s="59">
        <f t="shared" si="792"/>
        <v>7.229515811803261E-2</v>
      </c>
      <c r="FL498" s="59">
        <f t="shared" si="793"/>
        <v>1.1161768725199155</v>
      </c>
      <c r="FM498" s="59">
        <f t="shared" si="794"/>
        <v>59.289325596836662</v>
      </c>
      <c r="FN498" s="59" t="str">
        <f t="shared" si="795"/>
        <v/>
      </c>
      <c r="FO498" s="59" t="str">
        <f t="shared" si="796"/>
        <v/>
      </c>
      <c r="FP498" s="59">
        <f t="shared" si="797"/>
        <v>2.8191236699489339</v>
      </c>
      <c r="FQ498" s="66">
        <f t="shared" si="798"/>
        <v>37.891550733214416</v>
      </c>
      <c r="FR498" s="331">
        <f t="shared" si="741"/>
        <v>0.28193082346960485</v>
      </c>
      <c r="FS498" s="331">
        <f t="shared" si="799"/>
        <v>0.28193082346960485</v>
      </c>
      <c r="FT498" s="400">
        <f t="shared" si="800"/>
        <v>0</v>
      </c>
      <c r="FU498" s="400">
        <f t="shared" si="801"/>
        <v>1</v>
      </c>
      <c r="FV498" s="400">
        <f t="shared" si="802"/>
        <v>0</v>
      </c>
      <c r="FW498" s="402">
        <f t="shared" si="803"/>
        <v>0</v>
      </c>
      <c r="FX498" s="222">
        <f t="shared" si="804"/>
        <v>31.465476641217311</v>
      </c>
      <c r="FY498" s="222">
        <f t="shared" si="805"/>
        <v>21.388824825154416</v>
      </c>
      <c r="FZ498" s="222">
        <f t="shared" si="806"/>
        <v>44.161636327682182</v>
      </c>
      <c r="GA498" s="221">
        <f t="shared" si="807"/>
        <v>37.891550733214416</v>
      </c>
      <c r="GB498" s="222">
        <f t="shared" si="808"/>
        <v>59.289325596836662</v>
      </c>
      <c r="GC498" s="222">
        <f t="shared" si="809"/>
        <v>0</v>
      </c>
      <c r="GD498" s="222">
        <f t="shared" si="810"/>
        <v>0</v>
      </c>
      <c r="GE498" s="222">
        <f t="shared" si="811"/>
        <v>0</v>
      </c>
      <c r="GF498" s="222">
        <f t="shared" si="812"/>
        <v>0</v>
      </c>
      <c r="GG498" s="398">
        <f t="shared" si="813"/>
        <v>0</v>
      </c>
      <c r="GH498" s="399">
        <f t="shared" si="814"/>
        <v>0</v>
      </c>
      <c r="GI498" s="398" t="str">
        <f t="shared" si="815"/>
        <v>Mg-Na-Ca</v>
      </c>
      <c r="GJ498" s="398" t="str">
        <f t="shared" si="816"/>
        <v>HCO3-Cl</v>
      </c>
    </row>
    <row r="499" spans="1:192" ht="14.25">
      <c r="A499" s="402">
        <f t="shared" si="819"/>
        <v>494</v>
      </c>
      <c r="B499" s="64" t="s">
        <v>346</v>
      </c>
      <c r="C499" s="398" t="s">
        <v>223</v>
      </c>
      <c r="F499" s="548">
        <v>3493190</v>
      </c>
      <c r="G499" s="548">
        <v>5585950</v>
      </c>
      <c r="H499" s="409">
        <f t="shared" si="744"/>
        <v>493118.29400000005</v>
      </c>
      <c r="I499" s="409">
        <f t="shared" si="745"/>
        <v>5584155.4100000001</v>
      </c>
      <c r="J499" s="391">
        <v>280</v>
      </c>
      <c r="K499" s="400" t="s">
        <v>1356</v>
      </c>
      <c r="L499" s="19">
        <v>8.9</v>
      </c>
      <c r="Q499" s="382" t="s">
        <v>2846</v>
      </c>
      <c r="R499" s="383" t="s">
        <v>1394</v>
      </c>
      <c r="S499" s="2" t="s">
        <v>2835</v>
      </c>
      <c r="T499" s="499" t="str">
        <f t="shared" si="746"/>
        <v>-</v>
      </c>
      <c r="U499" s="499" t="str">
        <f t="shared" si="747"/>
        <v>M</v>
      </c>
      <c r="V499" s="499" t="str">
        <f t="shared" si="748"/>
        <v>-</v>
      </c>
      <c r="W499" s="499" t="str">
        <f t="shared" si="740"/>
        <v>A</v>
      </c>
      <c r="X499" s="529" t="str">
        <f t="shared" si="821"/>
        <v>Mg-Na-Ca</v>
      </c>
      <c r="Y499" s="530" t="str">
        <f t="shared" si="820"/>
        <v>HCO3-Cl</v>
      </c>
      <c r="Z499" s="119" t="s">
        <v>1951</v>
      </c>
      <c r="AA499" s="51">
        <v>21811</v>
      </c>
      <c r="AB499" s="100">
        <v>2</v>
      </c>
      <c r="AC499" s="384" t="s">
        <v>561</v>
      </c>
      <c r="AD499" s="2" t="s">
        <v>1956</v>
      </c>
      <c r="AF499" s="391">
        <v>14.4</v>
      </c>
      <c r="AH499" s="400">
        <v>6.2</v>
      </c>
      <c r="AI499" s="554"/>
      <c r="AR499" s="69">
        <v>6788</v>
      </c>
      <c r="AS499" s="507">
        <f t="shared" si="817"/>
        <v>6788.2500000000009</v>
      </c>
      <c r="AT499" s="509">
        <f t="shared" si="818"/>
        <v>0.17907961660269323</v>
      </c>
      <c r="AU499" s="59">
        <v>700</v>
      </c>
      <c r="AV499" s="398">
        <v>500.1</v>
      </c>
      <c r="AW499" s="399">
        <v>458.2</v>
      </c>
      <c r="AX499" s="398">
        <v>1244</v>
      </c>
      <c r="AY499" s="398">
        <v>106.8</v>
      </c>
      <c r="AZ499" s="172">
        <v>3590</v>
      </c>
      <c r="BB499" s="59">
        <v>40</v>
      </c>
      <c r="BD499" s="398">
        <v>0.4</v>
      </c>
      <c r="BE499" s="398">
        <v>19.8</v>
      </c>
      <c r="BF499" s="398">
        <v>1.75</v>
      </c>
      <c r="BJ499" s="398">
        <v>7.6</v>
      </c>
      <c r="BM499" s="398">
        <v>119.6</v>
      </c>
      <c r="BO499" s="138"/>
      <c r="BP499" s="553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49"/>
      <c r="CG499" s="138"/>
      <c r="CH499" s="138"/>
      <c r="CI499" s="138"/>
      <c r="CJ499" s="138"/>
      <c r="CK499" s="138"/>
      <c r="CL499" s="139"/>
      <c r="CM499" s="138"/>
      <c r="CN499" s="138">
        <v>2307</v>
      </c>
      <c r="CO499" s="149"/>
      <c r="DB499" s="241"/>
      <c r="DC499" s="241"/>
      <c r="DD499" s="241"/>
      <c r="DE499" s="241"/>
      <c r="DF499" s="182"/>
      <c r="DG499" s="241"/>
      <c r="DH499" s="241"/>
      <c r="DI499" s="244"/>
      <c r="DJ499" s="244"/>
      <c r="DK499" s="244"/>
      <c r="DL499" s="244"/>
      <c r="DM499" s="244"/>
      <c r="DN499" s="244"/>
      <c r="DO499" s="244"/>
      <c r="DP499" s="244"/>
      <c r="DQ499" s="244"/>
      <c r="DR499" s="244"/>
      <c r="DS499" s="472"/>
      <c r="DT499" s="402">
        <f t="shared" si="749"/>
        <v>0</v>
      </c>
      <c r="DU499" s="100">
        <f t="shared" si="750"/>
        <v>1</v>
      </c>
      <c r="DV499" s="100">
        <f t="shared" si="751"/>
        <v>0</v>
      </c>
      <c r="DW499" s="100">
        <f t="shared" si="752"/>
        <v>0</v>
      </c>
      <c r="DX499" s="100">
        <f t="shared" si="753"/>
        <v>0</v>
      </c>
      <c r="DY499" s="229">
        <f t="shared" si="754"/>
        <v>0</v>
      </c>
      <c r="DZ499" s="100">
        <f t="shared" si="755"/>
        <v>1</v>
      </c>
      <c r="EA499" s="400">
        <f t="shared" si="756"/>
        <v>0</v>
      </c>
      <c r="EB499" s="402">
        <f t="shared" si="757"/>
        <v>0</v>
      </c>
      <c r="EC499" s="19">
        <f t="shared" si="758"/>
        <v>0</v>
      </c>
      <c r="ED499" s="19">
        <f t="shared" si="759"/>
        <v>1</v>
      </c>
      <c r="EE499" s="19">
        <f t="shared" si="760"/>
        <v>0</v>
      </c>
      <c r="EF499" s="402">
        <f t="shared" si="761"/>
        <v>0</v>
      </c>
      <c r="EG499" s="400">
        <f t="shared" si="762"/>
        <v>0</v>
      </c>
      <c r="EH499" s="400">
        <f t="shared" si="763"/>
        <v>1</v>
      </c>
      <c r="EI499" s="402">
        <f t="shared" si="764"/>
        <v>0</v>
      </c>
      <c r="EJ499" s="229">
        <f t="shared" si="765"/>
        <v>2</v>
      </c>
      <c r="EK499" s="398">
        <f t="shared" si="766"/>
        <v>700</v>
      </c>
      <c r="EL499" s="398">
        <f t="shared" si="767"/>
        <v>40</v>
      </c>
      <c r="EM499" s="398">
        <f t="shared" si="768"/>
        <v>500.1</v>
      </c>
      <c r="EN499" s="398">
        <f t="shared" si="769"/>
        <v>458.2</v>
      </c>
      <c r="EO499" s="398">
        <f t="shared" si="770"/>
        <v>1.75</v>
      </c>
      <c r="EP499" s="398">
        <f t="shared" si="771"/>
        <v>19.8</v>
      </c>
      <c r="EQ499" s="398">
        <f t="shared" si="772"/>
        <v>3590</v>
      </c>
      <c r="ER499" s="398" t="str">
        <f t="shared" si="773"/>
        <v/>
      </c>
      <c r="ES499" s="398">
        <f t="shared" si="774"/>
        <v>7.6</v>
      </c>
      <c r="ET499" s="398">
        <f t="shared" si="775"/>
        <v>106.8</v>
      </c>
      <c r="EU499" s="172">
        <f t="shared" si="776"/>
        <v>1244</v>
      </c>
      <c r="EV499" s="57">
        <f t="shared" si="777"/>
        <v>30.448285761511627</v>
      </c>
      <c r="EW499" s="57">
        <f t="shared" si="778"/>
        <v>1.0230179028132993</v>
      </c>
      <c r="EX499" s="57">
        <f t="shared" si="779"/>
        <v>41.152026332030452</v>
      </c>
      <c r="EY499" s="57">
        <f t="shared" si="780"/>
        <v>22.865412445730822</v>
      </c>
      <c r="EZ499" s="57">
        <f t="shared" si="781"/>
        <v>6.3816209317166556E-2</v>
      </c>
      <c r="FA499" s="57">
        <f t="shared" si="782"/>
        <v>1.0636583400483481</v>
      </c>
      <c r="FB499" s="57">
        <f t="shared" si="783"/>
        <v>58.83596565552935</v>
      </c>
      <c r="FC499" s="57" t="str">
        <f t="shared" si="784"/>
        <v/>
      </c>
      <c r="FD499" s="57">
        <f t="shared" si="785"/>
        <v>0.12257095810169841</v>
      </c>
      <c r="FE499" s="57">
        <f t="shared" si="786"/>
        <v>2.2235500600649991</v>
      </c>
      <c r="FF499" s="56">
        <f t="shared" si="787"/>
        <v>35.088708995007472</v>
      </c>
      <c r="FG499" s="59">
        <f t="shared" si="788"/>
        <v>31.514673943615069</v>
      </c>
      <c r="FH499" s="59">
        <f t="shared" si="789"/>
        <v>1.0588469872545438</v>
      </c>
      <c r="FI499" s="59">
        <f t="shared" si="790"/>
        <v>42.593290871315574</v>
      </c>
      <c r="FJ499" s="59">
        <f t="shared" si="791"/>
        <v>23.666226186183504</v>
      </c>
      <c r="FK499" s="59">
        <f t="shared" si="792"/>
        <v>6.6051239951583698E-2</v>
      </c>
      <c r="FL499" s="59">
        <f t="shared" si="793"/>
        <v>1.1009107716797244</v>
      </c>
      <c r="FM499" s="59">
        <f t="shared" si="794"/>
        <v>61.115071550879698</v>
      </c>
      <c r="FN499" s="59" t="str">
        <f t="shared" si="795"/>
        <v/>
      </c>
      <c r="FO499" s="59">
        <f t="shared" si="796"/>
        <v>0.12731894158587986</v>
      </c>
      <c r="FP499" s="59">
        <f t="shared" si="797"/>
        <v>2.3096828530605449</v>
      </c>
      <c r="FQ499" s="66">
        <f t="shared" si="798"/>
        <v>36.447926654473875</v>
      </c>
      <c r="FR499" s="331">
        <f t="shared" si="741"/>
        <v>0.17907961660269323</v>
      </c>
      <c r="FS499" s="331">
        <f t="shared" si="799"/>
        <v>0.17907961660269323</v>
      </c>
      <c r="FT499" s="400">
        <f t="shared" si="800"/>
        <v>0</v>
      </c>
      <c r="FU499" s="400">
        <f t="shared" si="801"/>
        <v>1</v>
      </c>
      <c r="FV499" s="400">
        <f t="shared" si="802"/>
        <v>0</v>
      </c>
      <c r="FW499" s="402">
        <f t="shared" si="803"/>
        <v>0</v>
      </c>
      <c r="FX499" s="222">
        <f t="shared" si="804"/>
        <v>31.514673943615069</v>
      </c>
      <c r="FY499" s="222">
        <f t="shared" si="805"/>
        <v>23.666226186183504</v>
      </c>
      <c r="FZ499" s="222">
        <f t="shared" si="806"/>
        <v>42.593290871315574</v>
      </c>
      <c r="GA499" s="221">
        <f t="shared" si="807"/>
        <v>36.447926654473875</v>
      </c>
      <c r="GB499" s="222">
        <f t="shared" si="808"/>
        <v>61.115071550879698</v>
      </c>
      <c r="GC499" s="222">
        <f t="shared" si="809"/>
        <v>0</v>
      </c>
      <c r="GD499" s="222">
        <f t="shared" si="810"/>
        <v>0</v>
      </c>
      <c r="GE499" s="222">
        <f t="shared" si="811"/>
        <v>0</v>
      </c>
      <c r="GF499" s="222">
        <f t="shared" si="812"/>
        <v>0</v>
      </c>
      <c r="GG499" s="398">
        <f t="shared" si="813"/>
        <v>0</v>
      </c>
      <c r="GH499" s="399">
        <f t="shared" si="814"/>
        <v>0</v>
      </c>
      <c r="GI499" s="398" t="str">
        <f t="shared" si="815"/>
        <v>Mg-Na-Ca</v>
      </c>
      <c r="GJ499" s="398" t="str">
        <f t="shared" si="816"/>
        <v>HCO3-Cl</v>
      </c>
    </row>
    <row r="500" spans="1:192" s="69" customFormat="1" ht="14.25">
      <c r="A500" s="402">
        <f t="shared" si="819"/>
        <v>495</v>
      </c>
      <c r="B500" s="64" t="s">
        <v>306</v>
      </c>
      <c r="C500" s="398" t="s">
        <v>107</v>
      </c>
      <c r="D500" s="398"/>
      <c r="E500" s="398"/>
      <c r="F500" s="549">
        <v>3531680</v>
      </c>
      <c r="G500" s="549">
        <v>5674000</v>
      </c>
      <c r="H500" s="410">
        <f t="shared" si="744"/>
        <v>531592.89799999993</v>
      </c>
      <c r="I500" s="410">
        <f t="shared" si="745"/>
        <v>5672170.1900000004</v>
      </c>
      <c r="J500" s="542">
        <v>151</v>
      </c>
      <c r="K500" s="400" t="s">
        <v>1356</v>
      </c>
      <c r="L500" s="19">
        <v>150</v>
      </c>
      <c r="M500" s="19"/>
      <c r="N500" s="408"/>
      <c r="O500" s="19"/>
      <c r="P500" s="19"/>
      <c r="Q500" s="383" t="s">
        <v>1361</v>
      </c>
      <c r="R500" s="165" t="s">
        <v>1490</v>
      </c>
      <c r="S500" s="399" t="s">
        <v>1346</v>
      </c>
      <c r="T500" s="499" t="str">
        <f t="shared" si="746"/>
        <v>-</v>
      </c>
      <c r="U500" s="499" t="str">
        <f t="shared" si="747"/>
        <v>M</v>
      </c>
      <c r="V500" s="499" t="str">
        <f t="shared" si="748"/>
        <v>-</v>
      </c>
      <c r="W500" s="499" t="str">
        <f t="shared" si="740"/>
        <v>-</v>
      </c>
      <c r="X500" s="529" t="str">
        <f t="shared" si="821"/>
        <v>Na-Ca-Mg</v>
      </c>
      <c r="Y500" s="530" t="str">
        <f t="shared" si="820"/>
        <v>Cl</v>
      </c>
      <c r="Z500" s="172" t="s">
        <v>1957</v>
      </c>
      <c r="AA500" s="127" t="s">
        <v>1958</v>
      </c>
      <c r="AB500" s="100">
        <v>1</v>
      </c>
      <c r="AC500" s="398"/>
      <c r="AD500" s="2" t="s">
        <v>1959</v>
      </c>
      <c r="AE500" s="61" t="s">
        <v>1960</v>
      </c>
      <c r="AF500" s="153" t="s">
        <v>3116</v>
      </c>
      <c r="AG500" s="400"/>
      <c r="AH500" s="400"/>
      <c r="AI500" s="552"/>
      <c r="AJ500" s="400"/>
      <c r="AK500" s="400"/>
      <c r="AL500" s="400"/>
      <c r="AM500" s="391"/>
      <c r="AN500" s="398">
        <v>82.8</v>
      </c>
      <c r="AO500" s="399">
        <v>30.8</v>
      </c>
      <c r="AP500" s="19"/>
      <c r="AQ500" s="398"/>
      <c r="AR500" s="69">
        <v>3590.6</v>
      </c>
      <c r="AS500" s="507">
        <f t="shared" si="817"/>
        <v>3585</v>
      </c>
      <c r="AT500" s="509">
        <f t="shared" si="818"/>
        <v>-0.36154078589951483</v>
      </c>
      <c r="AU500" s="403">
        <v>639.4</v>
      </c>
      <c r="AV500" s="398">
        <v>148.80000000000001</v>
      </c>
      <c r="AW500" s="399">
        <v>344</v>
      </c>
      <c r="AX500" s="398">
        <v>1292.2</v>
      </c>
      <c r="AY500" s="398">
        <v>489.6</v>
      </c>
      <c r="AZ500" s="172">
        <v>671</v>
      </c>
      <c r="BA500" s="398"/>
      <c r="BB500" s="398"/>
      <c r="BC500" s="398"/>
      <c r="BD500" s="398"/>
      <c r="BE500" s="398"/>
      <c r="BF500" s="398"/>
      <c r="BG500" s="398"/>
      <c r="BH500" s="398"/>
      <c r="BI500" s="398"/>
      <c r="BJ500" s="398"/>
      <c r="BK500" s="398"/>
      <c r="BL500" s="399"/>
      <c r="BM500" s="398"/>
      <c r="BN500" s="172"/>
      <c r="BO500" s="138"/>
      <c r="BP500" s="553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49"/>
      <c r="CG500" s="138"/>
      <c r="CH500" s="138"/>
      <c r="CI500" s="138"/>
      <c r="CJ500" s="138"/>
      <c r="CK500" s="138"/>
      <c r="CL500" s="139"/>
      <c r="CM500" s="138"/>
      <c r="CN500" s="138">
        <v>162</v>
      </c>
      <c r="CO500" s="149"/>
      <c r="CP500" s="398"/>
      <c r="CQ500" s="172"/>
      <c r="CR500" s="398"/>
      <c r="CS500" s="398"/>
      <c r="CT500" s="398"/>
      <c r="CU500" s="398"/>
      <c r="CV500" s="398"/>
      <c r="CW500" s="398"/>
      <c r="CX500" s="398"/>
      <c r="CY500" s="398"/>
      <c r="CZ500" s="398"/>
      <c r="DA500" s="172"/>
      <c r="DB500" s="241"/>
      <c r="DC500" s="241"/>
      <c r="DD500" s="241"/>
      <c r="DE500" s="241"/>
      <c r="DF500" s="182"/>
      <c r="DG500" s="241"/>
      <c r="DH500" s="241"/>
      <c r="DI500" s="244"/>
      <c r="DJ500" s="244"/>
      <c r="DK500" s="244"/>
      <c r="DL500" s="244"/>
      <c r="DM500" s="244"/>
      <c r="DN500" s="244"/>
      <c r="DO500" s="244"/>
      <c r="DP500" s="244"/>
      <c r="DQ500" s="244"/>
      <c r="DR500" s="244"/>
      <c r="DS500" s="472"/>
      <c r="DT500" s="402">
        <f t="shared" si="749"/>
        <v>1</v>
      </c>
      <c r="DU500" s="100">
        <f t="shared" si="750"/>
        <v>0</v>
      </c>
      <c r="DV500" s="100">
        <f t="shared" si="751"/>
        <v>0</v>
      </c>
      <c r="DW500" s="100">
        <f t="shared" si="752"/>
        <v>1</v>
      </c>
      <c r="DX500" s="100">
        <f t="shared" si="753"/>
        <v>0</v>
      </c>
      <c r="DY500" s="229">
        <f t="shared" si="754"/>
        <v>0</v>
      </c>
      <c r="DZ500" s="100">
        <f t="shared" si="755"/>
        <v>0</v>
      </c>
      <c r="EA500" s="400">
        <f t="shared" si="756"/>
        <v>0</v>
      </c>
      <c r="EB500" s="402">
        <f t="shared" si="757"/>
        <v>1</v>
      </c>
      <c r="EC500" s="19">
        <f t="shared" si="758"/>
        <v>0</v>
      </c>
      <c r="ED500" s="19">
        <f t="shared" si="759"/>
        <v>1</v>
      </c>
      <c r="EE500" s="19">
        <f t="shared" si="760"/>
        <v>0</v>
      </c>
      <c r="EF500" s="402">
        <f t="shared" si="761"/>
        <v>0</v>
      </c>
      <c r="EG500" s="400">
        <f t="shared" si="762"/>
        <v>1</v>
      </c>
      <c r="EH500" s="400">
        <f t="shared" si="763"/>
        <v>0</v>
      </c>
      <c r="EI500" s="402">
        <f t="shared" si="764"/>
        <v>0</v>
      </c>
      <c r="EJ500" s="229">
        <f t="shared" si="765"/>
        <v>2</v>
      </c>
      <c r="EK500" s="398">
        <f t="shared" si="766"/>
        <v>639.4</v>
      </c>
      <c r="EL500" s="398" t="str">
        <f t="shared" si="767"/>
        <v/>
      </c>
      <c r="EM500" s="398">
        <f t="shared" si="768"/>
        <v>148.80000000000001</v>
      </c>
      <c r="EN500" s="398">
        <f t="shared" si="769"/>
        <v>344</v>
      </c>
      <c r="EO500" s="398" t="str">
        <f t="shared" si="770"/>
        <v/>
      </c>
      <c r="EP500" s="398" t="str">
        <f t="shared" si="771"/>
        <v/>
      </c>
      <c r="EQ500" s="398">
        <f t="shared" si="772"/>
        <v>671</v>
      </c>
      <c r="ER500" s="398" t="str">
        <f t="shared" si="773"/>
        <v/>
      </c>
      <c r="ES500" s="398" t="str">
        <f t="shared" si="774"/>
        <v/>
      </c>
      <c r="ET500" s="398">
        <f t="shared" si="775"/>
        <v>489.6</v>
      </c>
      <c r="EU500" s="172">
        <f t="shared" si="776"/>
        <v>1292.2</v>
      </c>
      <c r="EV500" s="57">
        <f t="shared" si="777"/>
        <v>27.812334165586478</v>
      </c>
      <c r="EW500" s="57" t="str">
        <f t="shared" si="778"/>
        <v/>
      </c>
      <c r="EX500" s="57">
        <f t="shared" si="779"/>
        <v>12.244394157580746</v>
      </c>
      <c r="EY500" s="57">
        <f t="shared" si="780"/>
        <v>17.16652527571236</v>
      </c>
      <c r="EZ500" s="57" t="str">
        <f t="shared" si="781"/>
        <v/>
      </c>
      <c r="FA500" s="57" t="str">
        <f t="shared" si="782"/>
        <v/>
      </c>
      <c r="FB500" s="57">
        <f t="shared" si="783"/>
        <v>10.996917257621224</v>
      </c>
      <c r="FC500" s="57" t="str">
        <f t="shared" si="784"/>
        <v/>
      </c>
      <c r="FD500" s="57" t="str">
        <f t="shared" si="785"/>
        <v/>
      </c>
      <c r="FE500" s="57">
        <f t="shared" si="786"/>
        <v>10.193353084342919</v>
      </c>
      <c r="FF500" s="56">
        <f t="shared" si="787"/>
        <v>36.448255436775447</v>
      </c>
      <c r="FG500" s="59">
        <f t="shared" si="788"/>
        <v>48.603203097369907</v>
      </c>
      <c r="FH500" s="59" t="str">
        <f t="shared" si="789"/>
        <v/>
      </c>
      <c r="FI500" s="59">
        <f t="shared" si="790"/>
        <v>21.397584701161573</v>
      </c>
      <c r="FJ500" s="59">
        <f t="shared" si="791"/>
        <v>29.999212201468524</v>
      </c>
      <c r="FK500" s="59" t="str">
        <f t="shared" si="792"/>
        <v/>
      </c>
      <c r="FL500" s="59" t="str">
        <f t="shared" si="793"/>
        <v/>
      </c>
      <c r="FM500" s="59">
        <f t="shared" si="794"/>
        <v>19.079109170549813</v>
      </c>
      <c r="FN500" s="59" t="str">
        <f t="shared" si="795"/>
        <v/>
      </c>
      <c r="FO500" s="59" t="str">
        <f t="shared" si="796"/>
        <v/>
      </c>
      <c r="FP500" s="59">
        <f t="shared" si="797"/>
        <v>17.684964954642915</v>
      </c>
      <c r="FQ500" s="66">
        <f t="shared" si="798"/>
        <v>63.235925874807265</v>
      </c>
      <c r="FR500" s="331">
        <f t="shared" si="741"/>
        <v>-0.36154078589951483</v>
      </c>
      <c r="FS500" s="331">
        <f t="shared" si="799"/>
        <v>0.36154078589951483</v>
      </c>
      <c r="FT500" s="400">
        <f t="shared" si="800"/>
        <v>0</v>
      </c>
      <c r="FU500" s="400">
        <f t="shared" si="801"/>
        <v>1</v>
      </c>
      <c r="FV500" s="400">
        <f t="shared" si="802"/>
        <v>0</v>
      </c>
      <c r="FW500" s="402">
        <f t="shared" si="803"/>
        <v>0</v>
      </c>
      <c r="FX500" s="222">
        <f t="shared" si="804"/>
        <v>48.603203097369907</v>
      </c>
      <c r="FY500" s="222">
        <f t="shared" si="805"/>
        <v>29.999212201468524</v>
      </c>
      <c r="FZ500" s="222">
        <f t="shared" si="806"/>
        <v>21.397584701161573</v>
      </c>
      <c r="GA500" s="221">
        <f t="shared" si="807"/>
        <v>63.235925874807265</v>
      </c>
      <c r="GB500" s="222">
        <f t="shared" si="808"/>
        <v>0</v>
      </c>
      <c r="GC500" s="222">
        <f t="shared" si="809"/>
        <v>0</v>
      </c>
      <c r="GD500" s="222">
        <f t="shared" si="810"/>
        <v>0</v>
      </c>
      <c r="GE500" s="222">
        <f t="shared" si="811"/>
        <v>0</v>
      </c>
      <c r="GF500" s="222">
        <f t="shared" si="812"/>
        <v>0</v>
      </c>
      <c r="GG500" s="398">
        <f t="shared" si="813"/>
        <v>0</v>
      </c>
      <c r="GH500" s="399">
        <f t="shared" si="814"/>
        <v>0</v>
      </c>
      <c r="GI500" s="398" t="str">
        <f t="shared" si="815"/>
        <v>Na-Ca-Mg</v>
      </c>
      <c r="GJ500" s="398" t="str">
        <f t="shared" si="816"/>
        <v>Cl</v>
      </c>
    </row>
    <row r="501" spans="1:192">
      <c r="A501" s="402">
        <f t="shared" si="819"/>
        <v>496</v>
      </c>
      <c r="B501" s="383" t="s">
        <v>424</v>
      </c>
      <c r="C501" s="116" t="s">
        <v>1212</v>
      </c>
      <c r="D501" s="116"/>
      <c r="E501" s="116" t="s">
        <v>1800</v>
      </c>
      <c r="F501" s="377">
        <v>3510280</v>
      </c>
      <c r="G501" s="377">
        <v>5667220</v>
      </c>
      <c r="H501" s="409">
        <f t="shared" si="744"/>
        <v>510201.45800000004</v>
      </c>
      <c r="I501" s="405">
        <f t="shared" si="745"/>
        <v>5665392.9020000007</v>
      </c>
      <c r="J501" s="435">
        <v>207</v>
      </c>
      <c r="K501" s="377" t="s">
        <v>1356</v>
      </c>
      <c r="L501" s="129">
        <v>62.3</v>
      </c>
      <c r="M501" s="378"/>
      <c r="O501" s="378"/>
      <c r="P501" s="378"/>
      <c r="Q501" s="382" t="s">
        <v>2870</v>
      </c>
      <c r="R501" s="383" t="s">
        <v>1961</v>
      </c>
      <c r="S501" s="382" t="s">
        <v>1347</v>
      </c>
      <c r="T501" s="499" t="str">
        <f t="shared" si="746"/>
        <v>-</v>
      </c>
      <c r="U501" s="499" t="str">
        <f t="shared" si="747"/>
        <v>M</v>
      </c>
      <c r="V501" s="499" t="str">
        <f t="shared" si="748"/>
        <v>-</v>
      </c>
      <c r="W501" s="499" t="str">
        <f t="shared" si="740"/>
        <v>-</v>
      </c>
      <c r="X501" s="529" t="str">
        <f t="shared" si="821"/>
        <v>Ca-Na</v>
      </c>
      <c r="Y501" s="530" t="str">
        <f t="shared" si="820"/>
        <v>Cl-SO4-HCO3</v>
      </c>
      <c r="Z501" s="119" t="s">
        <v>1962</v>
      </c>
      <c r="AA501" s="377" t="s">
        <v>1958</v>
      </c>
      <c r="AB501" s="405">
        <v>1</v>
      </c>
      <c r="AC501" s="117"/>
      <c r="AD501" s="380" t="s">
        <v>1963</v>
      </c>
      <c r="AE501" s="125" t="s">
        <v>2742</v>
      </c>
      <c r="AF501" s="379">
        <v>9.5</v>
      </c>
      <c r="AG501" s="377"/>
      <c r="AH501" s="377"/>
      <c r="AI501" s="379"/>
      <c r="AJ501" s="377"/>
      <c r="AK501" s="377"/>
      <c r="AL501" s="377"/>
      <c r="AM501" s="379"/>
      <c r="AN501" s="168">
        <v>49.6</v>
      </c>
      <c r="AO501" s="165">
        <v>24</v>
      </c>
      <c r="AP501" s="378"/>
      <c r="AQ501" s="117"/>
      <c r="AR501" s="384">
        <v>2130</v>
      </c>
      <c r="AS501" s="507">
        <f t="shared" si="817"/>
        <v>2130</v>
      </c>
      <c r="AT501" s="509">
        <f t="shared" si="818"/>
        <v>-2.7821163700733377E-2</v>
      </c>
      <c r="AU501" s="117">
        <v>320</v>
      </c>
      <c r="AV501" s="126"/>
      <c r="AW501" s="387">
        <v>354</v>
      </c>
      <c r="AX501" s="117">
        <v>493</v>
      </c>
      <c r="AY501" s="117">
        <v>432</v>
      </c>
      <c r="AZ501" s="118">
        <v>531</v>
      </c>
      <c r="BA501" s="117"/>
      <c r="BB501" s="117"/>
      <c r="BC501" s="117"/>
      <c r="BD501" s="117"/>
      <c r="BE501" s="117"/>
      <c r="BF501" s="117"/>
      <c r="BG501" s="117"/>
      <c r="BH501" s="117"/>
      <c r="BI501" s="117"/>
      <c r="BJ501" s="117"/>
      <c r="BK501" s="117"/>
      <c r="BL501" s="116"/>
      <c r="BM501" s="117"/>
      <c r="BN501" s="118"/>
      <c r="BO501" s="114"/>
      <c r="BP501" s="114"/>
      <c r="BQ501" s="114"/>
      <c r="BR501" s="114"/>
      <c r="BS501" s="114"/>
      <c r="BT501" s="114"/>
      <c r="BU501" s="114"/>
      <c r="BV501" s="114"/>
      <c r="BW501" s="114"/>
      <c r="BX501" s="114"/>
      <c r="BY501" s="114"/>
      <c r="BZ501" s="114"/>
      <c r="CA501" s="114"/>
      <c r="CB501" s="114"/>
      <c r="CC501" s="114"/>
      <c r="CD501" s="114"/>
      <c r="CE501" s="114"/>
      <c r="CF501" s="247"/>
      <c r="CG501" s="114"/>
      <c r="CH501" s="114"/>
      <c r="CI501" s="114"/>
      <c r="CJ501" s="114"/>
      <c r="CK501" s="114"/>
      <c r="CL501" s="137"/>
      <c r="CM501" s="114"/>
      <c r="CN501" s="114">
        <v>98</v>
      </c>
      <c r="CO501" s="247"/>
      <c r="CP501" s="117"/>
      <c r="CQ501" s="118"/>
      <c r="CR501" s="117"/>
      <c r="CS501" s="117"/>
      <c r="CT501" s="117"/>
      <c r="CU501" s="117"/>
      <c r="CV501" s="117"/>
      <c r="CW501" s="117"/>
      <c r="CX501" s="117"/>
      <c r="CY501" s="117"/>
      <c r="CZ501" s="117"/>
      <c r="DA501" s="118"/>
      <c r="DB501" s="111"/>
      <c r="DC501" s="111"/>
      <c r="DD501" s="121"/>
      <c r="DE501" s="111"/>
      <c r="DF501" s="420"/>
      <c r="DG501" s="111"/>
      <c r="DH501" s="111"/>
      <c r="DI501" s="111"/>
      <c r="DJ501" s="111"/>
      <c r="DK501" s="244"/>
      <c r="DL501" s="244"/>
      <c r="DM501" s="244"/>
      <c r="DN501" s="111"/>
      <c r="DO501" s="121"/>
      <c r="DP501" s="244"/>
      <c r="DQ501" s="241"/>
      <c r="DR501" s="244"/>
      <c r="DS501" s="472"/>
      <c r="DT501" s="402">
        <f t="shared" si="749"/>
        <v>1</v>
      </c>
      <c r="DU501" s="100">
        <f t="shared" si="750"/>
        <v>0</v>
      </c>
      <c r="DV501" s="100">
        <f t="shared" si="751"/>
        <v>1</v>
      </c>
      <c r="DW501" s="100">
        <f t="shared" si="752"/>
        <v>0</v>
      </c>
      <c r="DX501" s="100">
        <f t="shared" si="753"/>
        <v>0</v>
      </c>
      <c r="DY501" s="229">
        <f t="shared" si="754"/>
        <v>0</v>
      </c>
      <c r="DZ501" s="100">
        <f t="shared" si="755"/>
        <v>1</v>
      </c>
      <c r="EA501" s="400">
        <f t="shared" si="756"/>
        <v>0</v>
      </c>
      <c r="EB501" s="402">
        <f t="shared" si="757"/>
        <v>0</v>
      </c>
      <c r="EC501" s="19">
        <f t="shared" si="758"/>
        <v>0</v>
      </c>
      <c r="ED501" s="19">
        <f t="shared" si="759"/>
        <v>1</v>
      </c>
      <c r="EE501" s="19">
        <f t="shared" si="760"/>
        <v>0</v>
      </c>
      <c r="EF501" s="402">
        <f t="shared" si="761"/>
        <v>0</v>
      </c>
      <c r="EG501" s="400">
        <f t="shared" si="762"/>
        <v>1</v>
      </c>
      <c r="EH501" s="400">
        <f t="shared" si="763"/>
        <v>0</v>
      </c>
      <c r="EI501" s="402">
        <f t="shared" si="764"/>
        <v>0</v>
      </c>
      <c r="EJ501" s="229">
        <f t="shared" si="765"/>
        <v>1</v>
      </c>
      <c r="EK501" s="398">
        <f t="shared" si="766"/>
        <v>320</v>
      </c>
      <c r="EL501" s="398" t="str">
        <f t="shared" si="767"/>
        <v/>
      </c>
      <c r="EM501" s="398" t="str">
        <f t="shared" si="768"/>
        <v/>
      </c>
      <c r="EN501" s="398">
        <f t="shared" si="769"/>
        <v>354</v>
      </c>
      <c r="EO501" s="398" t="str">
        <f t="shared" si="770"/>
        <v/>
      </c>
      <c r="EP501" s="398" t="str">
        <f t="shared" si="771"/>
        <v/>
      </c>
      <c r="EQ501" s="398">
        <f t="shared" si="772"/>
        <v>531</v>
      </c>
      <c r="ER501" s="398" t="str">
        <f t="shared" si="773"/>
        <v/>
      </c>
      <c r="ES501" s="398" t="str">
        <f t="shared" si="774"/>
        <v/>
      </c>
      <c r="ET501" s="398">
        <f t="shared" si="775"/>
        <v>432</v>
      </c>
      <c r="EU501" s="172">
        <f t="shared" si="776"/>
        <v>493</v>
      </c>
      <c r="EV501" s="57">
        <f t="shared" si="777"/>
        <v>13.919216348119601</v>
      </c>
      <c r="EW501" s="57" t="str">
        <f t="shared" si="778"/>
        <v/>
      </c>
      <c r="EX501" s="57" t="str">
        <f t="shared" si="779"/>
        <v/>
      </c>
      <c r="EY501" s="57">
        <f t="shared" si="780"/>
        <v>17.665552173262139</v>
      </c>
      <c r="EZ501" s="57" t="str">
        <f t="shared" si="781"/>
        <v/>
      </c>
      <c r="FA501" s="57" t="str">
        <f t="shared" si="782"/>
        <v/>
      </c>
      <c r="FB501" s="57">
        <f t="shared" si="783"/>
        <v>8.7024784855393005</v>
      </c>
      <c r="FC501" s="57" t="str">
        <f t="shared" si="784"/>
        <v/>
      </c>
      <c r="FD501" s="57" t="str">
        <f t="shared" si="785"/>
        <v/>
      </c>
      <c r="FE501" s="57">
        <f t="shared" si="786"/>
        <v>8.9941350744202229</v>
      </c>
      <c r="FF501" s="56">
        <f t="shared" si="787"/>
        <v>13.905734352523057</v>
      </c>
      <c r="FG501" s="59">
        <f t="shared" si="788"/>
        <v>44.069394837251373</v>
      </c>
      <c r="FH501" s="59" t="str">
        <f t="shared" si="789"/>
        <v/>
      </c>
      <c r="FI501" s="59" t="str">
        <f t="shared" si="790"/>
        <v/>
      </c>
      <c r="FJ501" s="59">
        <f t="shared" si="791"/>
        <v>55.930605162748627</v>
      </c>
      <c r="FK501" s="59" t="str">
        <f t="shared" si="792"/>
        <v/>
      </c>
      <c r="FL501" s="59" t="str">
        <f t="shared" si="793"/>
        <v/>
      </c>
      <c r="FM501" s="59">
        <f t="shared" si="794"/>
        <v>27.537442817980995</v>
      </c>
      <c r="FN501" s="59" t="str">
        <f t="shared" si="795"/>
        <v/>
      </c>
      <c r="FO501" s="59" t="str">
        <f t="shared" si="796"/>
        <v/>
      </c>
      <c r="FP501" s="59">
        <f t="shared" si="797"/>
        <v>28.460338134773966</v>
      </c>
      <c r="FQ501" s="66">
        <f t="shared" si="798"/>
        <v>44.002219047245049</v>
      </c>
      <c r="FR501" s="331">
        <f t="shared" si="741"/>
        <v>-2.7821163700733377E-2</v>
      </c>
      <c r="FS501" s="331">
        <f t="shared" si="799"/>
        <v>2.7821163700733377E-2</v>
      </c>
      <c r="FT501" s="400">
        <f t="shared" si="800"/>
        <v>0</v>
      </c>
      <c r="FU501" s="400">
        <f t="shared" si="801"/>
        <v>1</v>
      </c>
      <c r="FV501" s="400">
        <f t="shared" si="802"/>
        <v>0</v>
      </c>
      <c r="FW501" s="402">
        <f t="shared" si="803"/>
        <v>0</v>
      </c>
      <c r="FX501" s="222">
        <f t="shared" si="804"/>
        <v>44.069394837251373</v>
      </c>
      <c r="FY501" s="222">
        <f t="shared" si="805"/>
        <v>55.930605162748627</v>
      </c>
      <c r="FZ501" s="222">
        <f t="shared" si="806"/>
        <v>0</v>
      </c>
      <c r="GA501" s="221">
        <f t="shared" si="807"/>
        <v>44.002219047245049</v>
      </c>
      <c r="GB501" s="222">
        <f t="shared" si="808"/>
        <v>27.537442817980995</v>
      </c>
      <c r="GC501" s="222">
        <f t="shared" si="809"/>
        <v>28.460338134773966</v>
      </c>
      <c r="GD501" s="222">
        <f t="shared" si="810"/>
        <v>0</v>
      </c>
      <c r="GE501" s="222">
        <f t="shared" si="811"/>
        <v>0</v>
      </c>
      <c r="GF501" s="222">
        <f t="shared" si="812"/>
        <v>0</v>
      </c>
      <c r="GG501" s="398">
        <f t="shared" si="813"/>
        <v>0</v>
      </c>
      <c r="GH501" s="399">
        <f t="shared" si="814"/>
        <v>0</v>
      </c>
      <c r="GI501" s="398" t="str">
        <f t="shared" si="815"/>
        <v>Ca-Na</v>
      </c>
      <c r="GJ501" s="398" t="str">
        <f t="shared" si="816"/>
        <v>Cl-SO4-HCO3</v>
      </c>
    </row>
    <row r="502" spans="1:192">
      <c r="A502" s="402">
        <f t="shared" si="819"/>
        <v>497</v>
      </c>
      <c r="B502" s="399" t="s">
        <v>108</v>
      </c>
      <c r="C502" s="398" t="s">
        <v>367</v>
      </c>
      <c r="F502" s="548">
        <v>3509873.0041399999</v>
      </c>
      <c r="G502" s="548">
        <v>5670483.4992399998</v>
      </c>
      <c r="H502" s="409">
        <f t="shared" si="744"/>
        <v>509794.62493834388</v>
      </c>
      <c r="I502" s="405">
        <f t="shared" si="745"/>
        <v>5668655.0958403042</v>
      </c>
      <c r="J502" s="541">
        <v>215</v>
      </c>
      <c r="K502" s="400" t="s">
        <v>1356</v>
      </c>
      <c r="L502" s="19">
        <v>350</v>
      </c>
      <c r="Q502" s="64" t="s">
        <v>1365</v>
      </c>
      <c r="R502" s="166" t="s">
        <v>2889</v>
      </c>
      <c r="S502" s="64" t="s">
        <v>1347</v>
      </c>
      <c r="T502" s="499" t="str">
        <f t="shared" si="746"/>
        <v>T</v>
      </c>
      <c r="U502" s="499" t="str">
        <f t="shared" si="747"/>
        <v>M</v>
      </c>
      <c r="V502" s="499" t="str">
        <f t="shared" si="748"/>
        <v>-</v>
      </c>
      <c r="W502" s="499" t="str">
        <f t="shared" si="740"/>
        <v>-</v>
      </c>
      <c r="X502" s="529" t="str">
        <f t="shared" si="821"/>
        <v>Ca-Na</v>
      </c>
      <c r="Y502" s="530" t="str">
        <f t="shared" si="820"/>
        <v>SO4-HCO3</v>
      </c>
      <c r="Z502" s="60"/>
      <c r="AA502" s="51">
        <v>28321</v>
      </c>
      <c r="AB502" s="100">
        <v>1</v>
      </c>
      <c r="AC502" s="384" t="s">
        <v>789</v>
      </c>
      <c r="AD502" s="2" t="s">
        <v>1964</v>
      </c>
      <c r="AE502" s="70"/>
      <c r="AF502" s="400">
        <v>20.399999999999999</v>
      </c>
      <c r="AN502" s="398">
        <v>71.3</v>
      </c>
      <c r="AO502" s="62">
        <v>23</v>
      </c>
      <c r="AR502" s="69">
        <v>2362.8000000000002</v>
      </c>
      <c r="AS502" s="507">
        <f t="shared" si="817"/>
        <v>2332.9668109999998</v>
      </c>
      <c r="AT502" s="509">
        <f t="shared" si="818"/>
        <v>-0.15206812652068341</v>
      </c>
      <c r="AU502" s="59">
        <v>168.97502999999998</v>
      </c>
      <c r="AV502" s="59">
        <v>19.443999999999999</v>
      </c>
      <c r="AW502" s="62">
        <v>478.53131999999999</v>
      </c>
      <c r="AX502" s="59">
        <v>62.397280000000002</v>
      </c>
      <c r="AY502" s="59">
        <v>1103.278961</v>
      </c>
      <c r="AZ502" s="66">
        <v>500.34021999999993</v>
      </c>
      <c r="CN502" s="143" t="s">
        <v>3116</v>
      </c>
      <c r="DB502" s="241"/>
      <c r="DC502" s="241"/>
      <c r="DD502" s="241"/>
      <c r="DE502" s="241"/>
      <c r="DF502" s="182"/>
      <c r="DG502" s="241"/>
      <c r="DH502" s="241"/>
      <c r="DI502" s="244"/>
      <c r="DJ502" s="244"/>
      <c r="DK502" s="244"/>
      <c r="DL502" s="244"/>
      <c r="DM502" s="244"/>
      <c r="DN502" s="244"/>
      <c r="DO502" s="244"/>
      <c r="DP502" s="244"/>
      <c r="DQ502" s="244"/>
      <c r="DR502" s="244"/>
      <c r="DS502" s="472"/>
      <c r="DT502" s="402">
        <f t="shared" si="749"/>
        <v>1</v>
      </c>
      <c r="DU502" s="100">
        <f t="shared" si="750"/>
        <v>0</v>
      </c>
      <c r="DV502" s="100">
        <f t="shared" si="751"/>
        <v>0</v>
      </c>
      <c r="DW502" s="100">
        <f t="shared" si="752"/>
        <v>1</v>
      </c>
      <c r="DX502" s="100">
        <f t="shared" si="753"/>
        <v>0</v>
      </c>
      <c r="DY502" s="229">
        <f t="shared" si="754"/>
        <v>0</v>
      </c>
      <c r="DZ502" s="100">
        <f t="shared" si="755"/>
        <v>0</v>
      </c>
      <c r="EA502" s="400">
        <f t="shared" si="756"/>
        <v>1</v>
      </c>
      <c r="EB502" s="402">
        <f t="shared" si="757"/>
        <v>0</v>
      </c>
      <c r="EC502" s="19">
        <f t="shared" si="758"/>
        <v>0</v>
      </c>
      <c r="ED502" s="19">
        <f t="shared" si="759"/>
        <v>1</v>
      </c>
      <c r="EE502" s="19">
        <f t="shared" si="760"/>
        <v>0</v>
      </c>
      <c r="EF502" s="402">
        <f t="shared" si="761"/>
        <v>0</v>
      </c>
      <c r="EG502" s="400">
        <f t="shared" si="762"/>
        <v>0</v>
      </c>
      <c r="EH502" s="400">
        <f t="shared" si="763"/>
        <v>0</v>
      </c>
      <c r="EI502" s="402">
        <f t="shared" si="764"/>
        <v>1</v>
      </c>
      <c r="EJ502" s="229">
        <f t="shared" si="765"/>
        <v>3</v>
      </c>
      <c r="EK502" s="398">
        <f t="shared" si="766"/>
        <v>168.97502999999998</v>
      </c>
      <c r="EL502" s="398" t="str">
        <f t="shared" si="767"/>
        <v/>
      </c>
      <c r="EM502" s="398">
        <f t="shared" si="768"/>
        <v>19.443999999999999</v>
      </c>
      <c r="EN502" s="398">
        <f t="shared" si="769"/>
        <v>478.53131999999999</v>
      </c>
      <c r="EO502" s="398" t="str">
        <f t="shared" si="770"/>
        <v/>
      </c>
      <c r="EP502" s="398" t="str">
        <f t="shared" si="771"/>
        <v/>
      </c>
      <c r="EQ502" s="398">
        <f t="shared" si="772"/>
        <v>500.34021999999993</v>
      </c>
      <c r="ER502" s="398" t="str">
        <f t="shared" si="773"/>
        <v/>
      </c>
      <c r="ES502" s="398" t="str">
        <f t="shared" si="774"/>
        <v/>
      </c>
      <c r="ET502" s="398">
        <f t="shared" si="775"/>
        <v>1103.278961</v>
      </c>
      <c r="EU502" s="172">
        <f t="shared" si="776"/>
        <v>62.397280000000002</v>
      </c>
      <c r="EV502" s="57">
        <f t="shared" si="777"/>
        <v>7.3499999999999988</v>
      </c>
      <c r="EW502" s="57" t="str">
        <f t="shared" si="778"/>
        <v/>
      </c>
      <c r="EX502" s="57">
        <f t="shared" si="779"/>
        <v>1.6</v>
      </c>
      <c r="EY502" s="57">
        <f t="shared" si="780"/>
        <v>23.88</v>
      </c>
      <c r="EZ502" s="57" t="str">
        <f t="shared" si="781"/>
        <v/>
      </c>
      <c r="FA502" s="57" t="str">
        <f t="shared" si="782"/>
        <v/>
      </c>
      <c r="FB502" s="57">
        <f t="shared" si="783"/>
        <v>8.1999999999999993</v>
      </c>
      <c r="FC502" s="57" t="str">
        <f t="shared" si="784"/>
        <v/>
      </c>
      <c r="FD502" s="57" t="str">
        <f t="shared" si="785"/>
        <v/>
      </c>
      <c r="FE502" s="57">
        <f t="shared" si="786"/>
        <v>22.97</v>
      </c>
      <c r="FF502" s="56">
        <f t="shared" si="787"/>
        <v>1.7599999999999998</v>
      </c>
      <c r="FG502" s="59">
        <f t="shared" si="788"/>
        <v>22.388059701492537</v>
      </c>
      <c r="FH502" s="59" t="str">
        <f t="shared" si="789"/>
        <v/>
      </c>
      <c r="FI502" s="59">
        <f t="shared" si="790"/>
        <v>4.8735912275357913</v>
      </c>
      <c r="FJ502" s="59">
        <f t="shared" si="791"/>
        <v>72.73834907097168</v>
      </c>
      <c r="FK502" s="59" t="str">
        <f t="shared" si="792"/>
        <v/>
      </c>
      <c r="FL502" s="59" t="str">
        <f t="shared" si="793"/>
        <v/>
      </c>
      <c r="FM502" s="59">
        <f t="shared" si="794"/>
        <v>24.901305800182204</v>
      </c>
      <c r="FN502" s="59" t="str">
        <f t="shared" si="795"/>
        <v/>
      </c>
      <c r="FO502" s="59" t="str">
        <f t="shared" si="796"/>
        <v/>
      </c>
      <c r="FP502" s="59">
        <f t="shared" si="797"/>
        <v>69.754023686607951</v>
      </c>
      <c r="FQ502" s="66">
        <f t="shared" si="798"/>
        <v>5.3446705132098389</v>
      </c>
      <c r="FR502" s="331">
        <f t="shared" si="741"/>
        <v>-0.15206812652068341</v>
      </c>
      <c r="FS502" s="331">
        <f t="shared" si="799"/>
        <v>0.15206812652068341</v>
      </c>
      <c r="FT502" s="400">
        <f t="shared" si="800"/>
        <v>0</v>
      </c>
      <c r="FU502" s="400">
        <f t="shared" si="801"/>
        <v>1</v>
      </c>
      <c r="FV502" s="400">
        <f t="shared" si="802"/>
        <v>0</v>
      </c>
      <c r="FW502" s="402">
        <f t="shared" si="803"/>
        <v>0</v>
      </c>
      <c r="FX502" s="222">
        <f t="shared" si="804"/>
        <v>22.388059701492537</v>
      </c>
      <c r="FY502" s="222">
        <f t="shared" si="805"/>
        <v>72.73834907097168</v>
      </c>
      <c r="FZ502" s="222">
        <f t="shared" si="806"/>
        <v>0</v>
      </c>
      <c r="GA502" s="221">
        <f t="shared" si="807"/>
        <v>0</v>
      </c>
      <c r="GB502" s="222">
        <f t="shared" si="808"/>
        <v>24.901305800182204</v>
      </c>
      <c r="GC502" s="222">
        <f t="shared" si="809"/>
        <v>69.754023686607951</v>
      </c>
      <c r="GD502" s="222">
        <f t="shared" si="810"/>
        <v>0</v>
      </c>
      <c r="GE502" s="222">
        <f t="shared" si="811"/>
        <v>0</v>
      </c>
      <c r="GF502" s="222">
        <f t="shared" si="812"/>
        <v>0</v>
      </c>
      <c r="GG502" s="398">
        <f t="shared" si="813"/>
        <v>0</v>
      </c>
      <c r="GH502" s="399">
        <f t="shared" si="814"/>
        <v>0</v>
      </c>
      <c r="GI502" s="398" t="str">
        <f t="shared" si="815"/>
        <v>Ca-Na</v>
      </c>
      <c r="GJ502" s="398" t="str">
        <f t="shared" si="816"/>
        <v>SO4-HCO3</v>
      </c>
    </row>
    <row r="503" spans="1:192" ht="14.25">
      <c r="A503" s="402">
        <f t="shared" si="819"/>
        <v>498</v>
      </c>
      <c r="B503" s="399" t="s">
        <v>108</v>
      </c>
      <c r="C503" s="2" t="s">
        <v>367</v>
      </c>
      <c r="D503" s="2"/>
      <c r="E503" s="2"/>
      <c r="F503" s="548">
        <v>3509873.0041399999</v>
      </c>
      <c r="G503" s="548">
        <v>5670483.4992399998</v>
      </c>
      <c r="H503" s="409">
        <f t="shared" si="744"/>
        <v>509794.62493834388</v>
      </c>
      <c r="I503" s="405">
        <f t="shared" si="745"/>
        <v>5668655.0958403042</v>
      </c>
      <c r="J503" s="541">
        <v>215</v>
      </c>
      <c r="K503" s="400" t="s">
        <v>1356</v>
      </c>
      <c r="L503" s="19">
        <v>350</v>
      </c>
      <c r="Q503" s="64" t="s">
        <v>1365</v>
      </c>
      <c r="R503" s="166" t="s">
        <v>2889</v>
      </c>
      <c r="S503" s="64" t="s">
        <v>1347</v>
      </c>
      <c r="T503" s="499" t="str">
        <f t="shared" si="746"/>
        <v>T</v>
      </c>
      <c r="U503" s="499" t="str">
        <f t="shared" si="747"/>
        <v>M</v>
      </c>
      <c r="V503" s="499" t="str">
        <f t="shared" si="748"/>
        <v>-</v>
      </c>
      <c r="W503" s="499" t="str">
        <f t="shared" si="740"/>
        <v>-</v>
      </c>
      <c r="X503" s="529" t="str">
        <f t="shared" si="821"/>
        <v>Ca</v>
      </c>
      <c r="Y503" s="530" t="str">
        <f t="shared" si="820"/>
        <v>SO4-HCO3</v>
      </c>
      <c r="Z503" s="60" t="s">
        <v>1965</v>
      </c>
      <c r="AA503" s="51">
        <v>28421</v>
      </c>
      <c r="AB503" s="100">
        <v>2</v>
      </c>
      <c r="AC503" s="117" t="s">
        <v>1586</v>
      </c>
      <c r="AD503" s="2" t="s">
        <v>3078</v>
      </c>
      <c r="AE503" s="70"/>
      <c r="AF503" s="391">
        <v>20.6</v>
      </c>
      <c r="AI503" s="554"/>
      <c r="AR503" s="69">
        <v>2313.0700000000002</v>
      </c>
      <c r="AS503" s="507">
        <f t="shared" si="817"/>
        <v>2313.0500000000002</v>
      </c>
      <c r="AT503" s="509">
        <f t="shared" si="818"/>
        <v>0.17725616106364345</v>
      </c>
      <c r="AU503" s="398">
        <v>115</v>
      </c>
      <c r="AV503" s="398">
        <v>38.9</v>
      </c>
      <c r="AW503" s="399">
        <v>482.4</v>
      </c>
      <c r="AX503" s="398">
        <v>59.9</v>
      </c>
      <c r="AY503" s="398">
        <v>1088</v>
      </c>
      <c r="AZ503" s="172">
        <v>500.4</v>
      </c>
      <c r="BB503" s="398">
        <v>4.9000000000000004</v>
      </c>
      <c r="BD503" s="398">
        <v>0</v>
      </c>
      <c r="BE503" s="398">
        <v>4.4000000000000004</v>
      </c>
      <c r="BF503" s="398">
        <v>0.55000000000000004</v>
      </c>
      <c r="BM503" s="398">
        <v>18.600000000000001</v>
      </c>
      <c r="BO503" s="138"/>
      <c r="BP503" s="555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49"/>
      <c r="CG503" s="138"/>
      <c r="CH503" s="138"/>
      <c r="CI503" s="138"/>
      <c r="CJ503" s="138"/>
      <c r="CK503" s="138"/>
      <c r="CL503" s="139"/>
      <c r="CM503" s="138"/>
      <c r="CN503" s="138">
        <v>279.39999999999998</v>
      </c>
      <c r="CO503" s="149">
        <v>0.65</v>
      </c>
      <c r="DB503" s="241"/>
      <c r="DC503" s="241"/>
      <c r="DD503" s="241"/>
      <c r="DE503" s="241"/>
      <c r="DF503" s="182"/>
      <c r="DG503" s="241"/>
      <c r="DH503" s="241"/>
      <c r="DI503" s="244"/>
      <c r="DJ503" s="244"/>
      <c r="DK503" s="244"/>
      <c r="DL503" s="244"/>
      <c r="DM503" s="244"/>
      <c r="DN503" s="244"/>
      <c r="DO503" s="244"/>
      <c r="DP503" s="244"/>
      <c r="DQ503" s="244"/>
      <c r="DR503" s="244"/>
      <c r="DS503" s="472"/>
      <c r="DT503" s="402">
        <f t="shared" si="749"/>
        <v>0</v>
      </c>
      <c r="DU503" s="100">
        <f t="shared" si="750"/>
        <v>0</v>
      </c>
      <c r="DV503" s="100">
        <f t="shared" si="751"/>
        <v>0</v>
      </c>
      <c r="DW503" s="100">
        <f t="shared" si="752"/>
        <v>1</v>
      </c>
      <c r="DX503" s="100">
        <f t="shared" si="753"/>
        <v>0</v>
      </c>
      <c r="DY503" s="229">
        <f t="shared" si="754"/>
        <v>0</v>
      </c>
      <c r="DZ503" s="100">
        <f t="shared" si="755"/>
        <v>0</v>
      </c>
      <c r="EA503" s="400">
        <f t="shared" si="756"/>
        <v>1</v>
      </c>
      <c r="EB503" s="402">
        <f t="shared" si="757"/>
        <v>0</v>
      </c>
      <c r="EC503" s="19">
        <f t="shared" si="758"/>
        <v>0</v>
      </c>
      <c r="ED503" s="19">
        <f t="shared" si="759"/>
        <v>1</v>
      </c>
      <c r="EE503" s="19">
        <f t="shared" si="760"/>
        <v>0</v>
      </c>
      <c r="EF503" s="402">
        <f t="shared" si="761"/>
        <v>0</v>
      </c>
      <c r="EG503" s="400">
        <f t="shared" si="762"/>
        <v>1</v>
      </c>
      <c r="EH503" s="400">
        <f t="shared" si="763"/>
        <v>0</v>
      </c>
      <c r="EI503" s="402">
        <f t="shared" si="764"/>
        <v>0</v>
      </c>
      <c r="EJ503" s="229">
        <f t="shared" si="765"/>
        <v>3</v>
      </c>
      <c r="EK503" s="398">
        <f t="shared" si="766"/>
        <v>115</v>
      </c>
      <c r="EL503" s="398">
        <f t="shared" si="767"/>
        <v>4.9000000000000004</v>
      </c>
      <c r="EM503" s="398">
        <f t="shared" si="768"/>
        <v>38.9</v>
      </c>
      <c r="EN503" s="398">
        <f t="shared" si="769"/>
        <v>482.4</v>
      </c>
      <c r="EO503" s="398">
        <f t="shared" si="770"/>
        <v>0.55000000000000004</v>
      </c>
      <c r="EP503" s="398">
        <f t="shared" si="771"/>
        <v>4.4000000000000004</v>
      </c>
      <c r="EQ503" s="398">
        <f t="shared" si="772"/>
        <v>500.4</v>
      </c>
      <c r="ER503" s="398" t="str">
        <f t="shared" si="773"/>
        <v/>
      </c>
      <c r="ES503" s="398" t="str">
        <f t="shared" si="774"/>
        <v/>
      </c>
      <c r="ET503" s="398">
        <f t="shared" si="775"/>
        <v>1088</v>
      </c>
      <c r="EU503" s="172">
        <f t="shared" si="776"/>
        <v>59.9</v>
      </c>
      <c r="EV503" s="57">
        <f t="shared" si="777"/>
        <v>5.0022183751054818</v>
      </c>
      <c r="EW503" s="57">
        <f t="shared" si="778"/>
        <v>0.12531969309462918</v>
      </c>
      <c r="EX503" s="57">
        <f t="shared" si="779"/>
        <v>3.2009874511417404</v>
      </c>
      <c r="EY503" s="57">
        <f t="shared" si="780"/>
        <v>24.073057537801283</v>
      </c>
      <c r="EZ503" s="57">
        <f t="shared" si="781"/>
        <v>2.0056522928252347E-2</v>
      </c>
      <c r="FA503" s="57">
        <f t="shared" si="782"/>
        <v>0.23636852001074404</v>
      </c>
      <c r="FB503" s="57">
        <f t="shared" si="783"/>
        <v>8.200979725355678</v>
      </c>
      <c r="FC503" s="57" t="str">
        <f t="shared" si="784"/>
        <v/>
      </c>
      <c r="FD503" s="57" t="str">
        <f t="shared" si="785"/>
        <v/>
      </c>
      <c r="FE503" s="57">
        <f t="shared" si="786"/>
        <v>22.651895742984262</v>
      </c>
      <c r="FF503" s="56">
        <f t="shared" si="787"/>
        <v>1.6895608270104079</v>
      </c>
      <c r="FG503" s="59">
        <f t="shared" si="788"/>
        <v>15.316973281946433</v>
      </c>
      <c r="FH503" s="59">
        <f t="shared" si="789"/>
        <v>0.38373342523089771</v>
      </c>
      <c r="FI503" s="59">
        <f t="shared" si="790"/>
        <v>9.8015391549054414</v>
      </c>
      <c r="FJ503" s="59">
        <f t="shared" si="791"/>
        <v>73.712571397582408</v>
      </c>
      <c r="FK503" s="59">
        <f t="shared" si="792"/>
        <v>6.1413797396302046E-2</v>
      </c>
      <c r="FL503" s="59">
        <f t="shared" si="793"/>
        <v>0.72376894293853034</v>
      </c>
      <c r="FM503" s="59">
        <f t="shared" si="794"/>
        <v>25.200878173117697</v>
      </c>
      <c r="FN503" s="59" t="str">
        <f t="shared" si="795"/>
        <v/>
      </c>
      <c r="FO503" s="59" t="str">
        <f t="shared" si="796"/>
        <v/>
      </c>
      <c r="FP503" s="59">
        <f t="shared" si="797"/>
        <v>69.607252319399194</v>
      </c>
      <c r="FQ503" s="66">
        <f t="shared" si="798"/>
        <v>5.1918695074831005</v>
      </c>
      <c r="FR503" s="331">
        <f t="shared" si="741"/>
        <v>0.17725616106364345</v>
      </c>
      <c r="FS503" s="331">
        <f t="shared" si="799"/>
        <v>0.17725616106364345</v>
      </c>
      <c r="FT503" s="400">
        <f t="shared" si="800"/>
        <v>0</v>
      </c>
      <c r="FU503" s="400">
        <f t="shared" si="801"/>
        <v>1</v>
      </c>
      <c r="FV503" s="400">
        <f t="shared" si="802"/>
        <v>0</v>
      </c>
      <c r="FW503" s="402">
        <f t="shared" si="803"/>
        <v>0</v>
      </c>
      <c r="FX503" s="222">
        <f t="shared" si="804"/>
        <v>0</v>
      </c>
      <c r="FY503" s="222">
        <f t="shared" si="805"/>
        <v>73.712571397582408</v>
      </c>
      <c r="FZ503" s="222">
        <f t="shared" si="806"/>
        <v>0</v>
      </c>
      <c r="GA503" s="221">
        <f t="shared" si="807"/>
        <v>0</v>
      </c>
      <c r="GB503" s="222">
        <f t="shared" si="808"/>
        <v>25.200878173117697</v>
      </c>
      <c r="GC503" s="222">
        <f t="shared" si="809"/>
        <v>69.607252319399194</v>
      </c>
      <c r="GD503" s="222">
        <f t="shared" si="810"/>
        <v>0</v>
      </c>
      <c r="GE503" s="222">
        <f t="shared" si="811"/>
        <v>0</v>
      </c>
      <c r="GF503" s="222">
        <f t="shared" si="812"/>
        <v>0</v>
      </c>
      <c r="GG503" s="398">
        <f t="shared" si="813"/>
        <v>0</v>
      </c>
      <c r="GH503" s="399">
        <f t="shared" si="814"/>
        <v>0</v>
      </c>
      <c r="GI503" s="398" t="str">
        <f t="shared" si="815"/>
        <v>Ca</v>
      </c>
      <c r="GJ503" s="398" t="str">
        <f t="shared" si="816"/>
        <v>SO4-HCO3</v>
      </c>
    </row>
    <row r="504" spans="1:192">
      <c r="A504" s="402">
        <f t="shared" si="819"/>
        <v>499</v>
      </c>
      <c r="B504" s="170" t="s">
        <v>525</v>
      </c>
      <c r="C504" s="170" t="s">
        <v>526</v>
      </c>
      <c r="D504" s="170"/>
      <c r="E504" s="170"/>
      <c r="F504" s="408">
        <v>3503580</v>
      </c>
      <c r="G504" s="408">
        <v>5671970</v>
      </c>
      <c r="H504" s="409">
        <f t="shared" si="744"/>
        <v>503504.13800000004</v>
      </c>
      <c r="I504" s="405">
        <f t="shared" si="745"/>
        <v>5670141.0020000003</v>
      </c>
      <c r="J504" s="408">
        <v>295</v>
      </c>
      <c r="K504" s="392" t="s">
        <v>1355</v>
      </c>
      <c r="L504" s="171">
        <v>150</v>
      </c>
      <c r="M504" s="171"/>
      <c r="O504" s="171">
        <v>270.25</v>
      </c>
      <c r="P504" s="171"/>
      <c r="Q504" s="166" t="s">
        <v>2861</v>
      </c>
      <c r="R504" s="186" t="s">
        <v>2896</v>
      </c>
      <c r="S504" s="166" t="s">
        <v>2656</v>
      </c>
      <c r="T504" s="499" t="str">
        <f t="shared" si="746"/>
        <v>-</v>
      </c>
      <c r="U504" s="499" t="str">
        <f t="shared" si="747"/>
        <v>-</v>
      </c>
      <c r="V504" s="499" t="str">
        <f t="shared" si="748"/>
        <v>-</v>
      </c>
      <c r="W504" s="499" t="str">
        <f t="shared" si="740"/>
        <v>-</v>
      </c>
      <c r="X504" s="529" t="str">
        <f t="shared" si="821"/>
        <v>Mg-Ca</v>
      </c>
      <c r="Y504" s="530" t="str">
        <f t="shared" si="820"/>
        <v>HCO3</v>
      </c>
      <c r="Z504" s="183"/>
      <c r="AA504" s="177">
        <v>24824</v>
      </c>
      <c r="AB504" s="176">
        <v>1</v>
      </c>
      <c r="AC504" s="170" t="s">
        <v>527</v>
      </c>
      <c r="AD504" s="170" t="s">
        <v>1966</v>
      </c>
      <c r="AE504" s="188" t="s">
        <v>2701</v>
      </c>
      <c r="AF504" s="392">
        <v>9</v>
      </c>
      <c r="AG504" s="408"/>
      <c r="AH504" s="408">
        <v>7</v>
      </c>
      <c r="AI504" s="392"/>
      <c r="AJ504" s="408"/>
      <c r="AK504" s="408"/>
      <c r="AL504" s="408"/>
      <c r="AM504" s="392">
        <v>1.4</v>
      </c>
      <c r="AN504" s="168">
        <v>17.7</v>
      </c>
      <c r="AO504" s="165">
        <v>17.7</v>
      </c>
      <c r="AP504" s="171"/>
      <c r="AQ504" s="168"/>
      <c r="AR504" s="168"/>
      <c r="AS504" s="507">
        <f t="shared" si="817"/>
        <v>569.83199999999999</v>
      </c>
      <c r="AT504" s="509">
        <f t="shared" si="818"/>
        <v>2.8528597995374239</v>
      </c>
      <c r="AU504" s="189">
        <v>33</v>
      </c>
      <c r="AV504" s="168">
        <v>53</v>
      </c>
      <c r="AW504" s="165">
        <v>40</v>
      </c>
      <c r="AX504" s="168">
        <v>9.9</v>
      </c>
      <c r="AY504" s="168">
        <v>44.2</v>
      </c>
      <c r="AZ504" s="459">
        <f>AO504*21.76</f>
        <v>385.15199999999999</v>
      </c>
      <c r="BA504" s="168"/>
      <c r="BB504" s="189"/>
      <c r="BC504" s="168"/>
      <c r="BD504" s="168"/>
      <c r="BE504" s="168">
        <v>2.98</v>
      </c>
      <c r="BF504" s="168">
        <v>0</v>
      </c>
      <c r="BG504" s="168"/>
      <c r="BH504" s="168"/>
      <c r="BI504" s="168"/>
      <c r="BJ504" s="170" t="s">
        <v>286</v>
      </c>
      <c r="BK504" s="168"/>
      <c r="BL504" s="165"/>
      <c r="BM504" s="168"/>
      <c r="BN504" s="167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  <c r="CA504" s="168"/>
      <c r="CB504" s="168"/>
      <c r="CC504" s="168"/>
      <c r="CD504" s="168"/>
      <c r="CE504" s="168"/>
      <c r="CF504" s="165"/>
      <c r="CG504" s="168"/>
      <c r="CH504" s="168"/>
      <c r="CI504" s="168"/>
      <c r="CJ504" s="168"/>
      <c r="CK504" s="168">
        <v>1600</v>
      </c>
      <c r="CL504" s="167"/>
      <c r="CM504" s="168">
        <v>3.9</v>
      </c>
      <c r="CN504" s="180">
        <v>30.8</v>
      </c>
      <c r="CO504" s="165"/>
      <c r="CP504" s="168"/>
      <c r="CQ504" s="167"/>
      <c r="CR504" s="168"/>
      <c r="CS504" s="168"/>
      <c r="CT504" s="168"/>
      <c r="CU504" s="168"/>
      <c r="CV504" s="168"/>
      <c r="CW504" s="168"/>
      <c r="CX504" s="168"/>
      <c r="CY504" s="168"/>
      <c r="CZ504" s="168"/>
      <c r="DA504" s="167"/>
      <c r="DB504" s="182"/>
      <c r="DC504" s="182"/>
      <c r="DD504" s="182"/>
      <c r="DE504" s="182"/>
      <c r="DF504" s="182"/>
      <c r="DG504" s="182"/>
      <c r="DH504" s="182"/>
      <c r="DI504" s="180"/>
      <c r="DJ504" s="180"/>
      <c r="DK504" s="180"/>
      <c r="DL504" s="180"/>
      <c r="DM504" s="180"/>
      <c r="DN504" s="180"/>
      <c r="DO504" s="180"/>
      <c r="DP504" s="180"/>
      <c r="DQ504" s="180"/>
      <c r="DR504" s="180"/>
      <c r="DS504" s="181"/>
      <c r="DT504" s="402">
        <f t="shared" si="749"/>
        <v>1</v>
      </c>
      <c r="DU504" s="100">
        <f t="shared" si="750"/>
        <v>0</v>
      </c>
      <c r="DV504" s="100">
        <f t="shared" si="751"/>
        <v>0</v>
      </c>
      <c r="DW504" s="100">
        <f t="shared" si="752"/>
        <v>1</v>
      </c>
      <c r="DX504" s="100">
        <f t="shared" si="753"/>
        <v>0</v>
      </c>
      <c r="DY504" s="229">
        <f t="shared" si="754"/>
        <v>0</v>
      </c>
      <c r="DZ504" s="100">
        <f t="shared" si="755"/>
        <v>1</v>
      </c>
      <c r="EA504" s="400">
        <f t="shared" si="756"/>
        <v>0</v>
      </c>
      <c r="EB504" s="402">
        <f t="shared" si="757"/>
        <v>0</v>
      </c>
      <c r="EC504" s="19">
        <f t="shared" si="758"/>
        <v>1</v>
      </c>
      <c r="ED504" s="19">
        <f t="shared" si="759"/>
        <v>0</v>
      </c>
      <c r="EE504" s="19">
        <f t="shared" si="760"/>
        <v>0</v>
      </c>
      <c r="EF504" s="402">
        <f t="shared" si="761"/>
        <v>0</v>
      </c>
      <c r="EG504" s="400">
        <f t="shared" si="762"/>
        <v>1</v>
      </c>
      <c r="EH504" s="400">
        <f t="shared" si="763"/>
        <v>0</v>
      </c>
      <c r="EI504" s="402">
        <f t="shared" si="764"/>
        <v>0</v>
      </c>
      <c r="EJ504" s="229">
        <f t="shared" si="765"/>
        <v>1</v>
      </c>
      <c r="EK504" s="398">
        <f t="shared" si="766"/>
        <v>33</v>
      </c>
      <c r="EL504" s="398" t="str">
        <f t="shared" si="767"/>
        <v/>
      </c>
      <c r="EM504" s="398">
        <f t="shared" si="768"/>
        <v>53</v>
      </c>
      <c r="EN504" s="398">
        <f t="shared" si="769"/>
        <v>40</v>
      </c>
      <c r="EO504" s="398">
        <f t="shared" si="770"/>
        <v>0</v>
      </c>
      <c r="EP504" s="398">
        <f t="shared" si="771"/>
        <v>2.98</v>
      </c>
      <c r="EQ504" s="398">
        <f t="shared" si="772"/>
        <v>385.15199999999999</v>
      </c>
      <c r="ER504" s="398" t="str">
        <f t="shared" si="773"/>
        <v/>
      </c>
      <c r="ES504" s="398" t="str">
        <f t="shared" si="774"/>
        <v/>
      </c>
      <c r="ET504" s="398">
        <f t="shared" si="775"/>
        <v>44.2</v>
      </c>
      <c r="EU504" s="172">
        <f t="shared" si="776"/>
        <v>9.9</v>
      </c>
      <c r="EV504" s="57">
        <f t="shared" si="777"/>
        <v>1.4354191858998337</v>
      </c>
      <c r="EW504" s="57" t="str">
        <f t="shared" si="778"/>
        <v/>
      </c>
      <c r="EX504" s="57">
        <f t="shared" si="779"/>
        <v>4.3612425426866901</v>
      </c>
      <c r="EY504" s="57">
        <f t="shared" si="780"/>
        <v>1.9961075901991117</v>
      </c>
      <c r="EZ504" s="57">
        <f t="shared" si="781"/>
        <v>0</v>
      </c>
      <c r="FA504" s="57">
        <f t="shared" si="782"/>
        <v>0.16008595218909483</v>
      </c>
      <c r="FB504" s="57">
        <f t="shared" si="783"/>
        <v>6.3121977281778383</v>
      </c>
      <c r="FC504" s="57" t="str">
        <f t="shared" si="784"/>
        <v/>
      </c>
      <c r="FD504" s="57" t="str">
        <f t="shared" si="785"/>
        <v/>
      </c>
      <c r="FE504" s="57">
        <f t="shared" si="786"/>
        <v>0.92023326455873578</v>
      </c>
      <c r="FF504" s="56">
        <f t="shared" si="787"/>
        <v>0.27924294135898231</v>
      </c>
      <c r="FG504" s="59">
        <f t="shared" si="788"/>
        <v>18.049104843371598</v>
      </c>
      <c r="FH504" s="59" t="str">
        <f t="shared" si="789"/>
        <v/>
      </c>
      <c r="FI504" s="59">
        <f t="shared" si="790"/>
        <v>54.838701247384321</v>
      </c>
      <c r="FJ504" s="59">
        <f t="shared" si="791"/>
        <v>25.099257086750193</v>
      </c>
      <c r="FK504" s="59">
        <f t="shared" si="792"/>
        <v>0</v>
      </c>
      <c r="FL504" s="59">
        <f t="shared" si="793"/>
        <v>2.0129368224938675</v>
      </c>
      <c r="FM504" s="59">
        <f t="shared" si="794"/>
        <v>84.031838756029003</v>
      </c>
      <c r="FN504" s="59" t="str">
        <f t="shared" si="795"/>
        <v/>
      </c>
      <c r="FO504" s="59" t="str">
        <f t="shared" si="796"/>
        <v/>
      </c>
      <c r="FP504" s="59">
        <f t="shared" si="797"/>
        <v>12.250708332556723</v>
      </c>
      <c r="FQ504" s="66">
        <f t="shared" si="798"/>
        <v>3.7174529114142727</v>
      </c>
      <c r="FR504" s="331">
        <f t="shared" si="741"/>
        <v>2.8528597995374239</v>
      </c>
      <c r="FS504" s="331">
        <f t="shared" si="799"/>
        <v>2.8528597995374239</v>
      </c>
      <c r="FT504" s="400">
        <f t="shared" si="800"/>
        <v>0</v>
      </c>
      <c r="FU504" s="400">
        <f t="shared" si="801"/>
        <v>1</v>
      </c>
      <c r="FV504" s="400">
        <f t="shared" si="802"/>
        <v>0</v>
      </c>
      <c r="FW504" s="402">
        <f t="shared" si="803"/>
        <v>0</v>
      </c>
      <c r="FX504" s="222">
        <f t="shared" si="804"/>
        <v>0</v>
      </c>
      <c r="FY504" s="222">
        <f t="shared" si="805"/>
        <v>25.099257086750193</v>
      </c>
      <c r="FZ504" s="222">
        <f t="shared" si="806"/>
        <v>54.838701247384321</v>
      </c>
      <c r="GA504" s="221">
        <f t="shared" si="807"/>
        <v>0</v>
      </c>
      <c r="GB504" s="222">
        <f t="shared" si="808"/>
        <v>84.031838756029003</v>
      </c>
      <c r="GC504" s="222">
        <f t="shared" si="809"/>
        <v>0</v>
      </c>
      <c r="GD504" s="222">
        <f t="shared" si="810"/>
        <v>0</v>
      </c>
      <c r="GE504" s="222">
        <f t="shared" si="811"/>
        <v>0</v>
      </c>
      <c r="GF504" s="222">
        <f t="shared" si="812"/>
        <v>0</v>
      </c>
      <c r="GG504" s="398">
        <f t="shared" si="813"/>
        <v>0</v>
      </c>
      <c r="GH504" s="399">
        <f t="shared" si="814"/>
        <v>0</v>
      </c>
      <c r="GI504" s="398" t="str">
        <f t="shared" si="815"/>
        <v>Mg-Ca</v>
      </c>
      <c r="GJ504" s="398" t="str">
        <f t="shared" si="816"/>
        <v>HCO3</v>
      </c>
    </row>
    <row r="505" spans="1:192" s="69" customFormat="1">
      <c r="A505" s="402">
        <f t="shared" si="819"/>
        <v>500</v>
      </c>
      <c r="B505" s="170" t="s">
        <v>525</v>
      </c>
      <c r="C505" s="170" t="s">
        <v>528</v>
      </c>
      <c r="D505" s="170"/>
      <c r="E505" s="170"/>
      <c r="F505" s="408">
        <v>3502670</v>
      </c>
      <c r="G505" s="408">
        <v>5670710</v>
      </c>
      <c r="H505" s="409">
        <f t="shared" si="744"/>
        <v>502594.50200000004</v>
      </c>
      <c r="I505" s="405">
        <f t="shared" si="745"/>
        <v>5668881.5060000001</v>
      </c>
      <c r="J505" s="392">
        <v>305</v>
      </c>
      <c r="K505" s="392" t="s">
        <v>1355</v>
      </c>
      <c r="L505" s="185">
        <v>150</v>
      </c>
      <c r="M505" s="171"/>
      <c r="N505" s="408"/>
      <c r="O505" s="171">
        <v>283.7</v>
      </c>
      <c r="P505" s="171"/>
      <c r="Q505" s="166" t="s">
        <v>2861</v>
      </c>
      <c r="R505" s="186" t="s">
        <v>2896</v>
      </c>
      <c r="S505" s="166" t="s">
        <v>2656</v>
      </c>
      <c r="T505" s="499" t="str">
        <f t="shared" si="746"/>
        <v>-</v>
      </c>
      <c r="U505" s="499" t="str">
        <f t="shared" si="747"/>
        <v>-</v>
      </c>
      <c r="V505" s="499" t="str">
        <f t="shared" si="748"/>
        <v>-</v>
      </c>
      <c r="W505" s="499" t="str">
        <f t="shared" si="740"/>
        <v>-</v>
      </c>
      <c r="X505" s="529" t="str">
        <f t="shared" si="821"/>
        <v>Ca-Mg</v>
      </c>
      <c r="Y505" s="530" t="str">
        <f t="shared" si="820"/>
        <v>HCO3</v>
      </c>
      <c r="Z505" s="183"/>
      <c r="AA505" s="177">
        <v>24371</v>
      </c>
      <c r="AB505" s="176">
        <v>1</v>
      </c>
      <c r="AC505" s="170" t="s">
        <v>529</v>
      </c>
      <c r="AD505" s="170" t="s">
        <v>1967</v>
      </c>
      <c r="AE505" s="188" t="s">
        <v>2701</v>
      </c>
      <c r="AF505" s="392">
        <v>10</v>
      </c>
      <c r="AG505" s="408"/>
      <c r="AH505" s="408">
        <v>7.2</v>
      </c>
      <c r="AI505" s="392"/>
      <c r="AJ505" s="408"/>
      <c r="AK505" s="408"/>
      <c r="AL505" s="408"/>
      <c r="AM505" s="392">
        <v>1.1399999999999999</v>
      </c>
      <c r="AN505" s="168">
        <v>17.2</v>
      </c>
      <c r="AO505" s="165">
        <v>15.5</v>
      </c>
      <c r="AP505" s="171"/>
      <c r="AQ505" s="168"/>
      <c r="AR505" s="168"/>
      <c r="AS505" s="507">
        <f t="shared" si="817"/>
        <v>456.73</v>
      </c>
      <c r="AT505" s="509">
        <f t="shared" si="818"/>
        <v>3.8496060800518124</v>
      </c>
      <c r="AU505" s="189">
        <v>5.3</v>
      </c>
      <c r="AV505" s="168">
        <v>37</v>
      </c>
      <c r="AW505" s="165">
        <v>62</v>
      </c>
      <c r="AX505" s="168">
        <v>10</v>
      </c>
      <c r="AY505" s="168">
        <v>3</v>
      </c>
      <c r="AZ505" s="459">
        <f>AO505*21.76</f>
        <v>337.28000000000003</v>
      </c>
      <c r="BA505" s="168"/>
      <c r="BB505" s="189"/>
      <c r="BC505" s="168"/>
      <c r="BD505" s="168"/>
      <c r="BE505" s="168">
        <v>0.15</v>
      </c>
      <c r="BF505" s="168">
        <v>0</v>
      </c>
      <c r="BG505" s="168"/>
      <c r="BH505" s="168"/>
      <c r="BI505" s="168"/>
      <c r="BJ505" s="168">
        <v>2</v>
      </c>
      <c r="BK505" s="168"/>
      <c r="BL505" s="165"/>
      <c r="BM505" s="168"/>
      <c r="BN505" s="167"/>
      <c r="BO505" s="168"/>
      <c r="BP505" s="168"/>
      <c r="BQ505" s="168"/>
      <c r="BR505" s="168"/>
      <c r="BS505" s="168"/>
      <c r="BT505" s="168"/>
      <c r="BU505" s="168"/>
      <c r="BV505" s="168"/>
      <c r="BW505" s="168"/>
      <c r="BX505" s="168"/>
      <c r="BY505" s="168"/>
      <c r="BZ505" s="168"/>
      <c r="CA505" s="168"/>
      <c r="CB505" s="168"/>
      <c r="CC505" s="168"/>
      <c r="CD505" s="168"/>
      <c r="CE505" s="168"/>
      <c r="CF505" s="165"/>
      <c r="CG505" s="168"/>
      <c r="CH505" s="168"/>
      <c r="CI505" s="168"/>
      <c r="CJ505" s="168"/>
      <c r="CK505" s="168"/>
      <c r="CL505" s="167"/>
      <c r="CM505" s="168">
        <v>2.2000000000000002</v>
      </c>
      <c r="CN505" s="180">
        <v>29</v>
      </c>
      <c r="CO505" s="165"/>
      <c r="CP505" s="168"/>
      <c r="CQ505" s="167"/>
      <c r="CR505" s="168"/>
      <c r="CS505" s="168"/>
      <c r="CT505" s="168"/>
      <c r="CU505" s="168"/>
      <c r="CV505" s="168"/>
      <c r="CW505" s="168"/>
      <c r="CX505" s="168"/>
      <c r="CY505" s="168"/>
      <c r="CZ505" s="168"/>
      <c r="DA505" s="167"/>
      <c r="DB505" s="182"/>
      <c r="DC505" s="182"/>
      <c r="DD505" s="182"/>
      <c r="DE505" s="182"/>
      <c r="DF505" s="182"/>
      <c r="DG505" s="182"/>
      <c r="DH505" s="182"/>
      <c r="DI505" s="180"/>
      <c r="DJ505" s="180"/>
      <c r="DK505" s="180"/>
      <c r="DL505" s="180"/>
      <c r="DM505" s="180"/>
      <c r="DN505" s="180"/>
      <c r="DO505" s="180"/>
      <c r="DP505" s="180"/>
      <c r="DQ505" s="180"/>
      <c r="DR505" s="180"/>
      <c r="DS505" s="181"/>
      <c r="DT505" s="402">
        <f t="shared" si="749"/>
        <v>1</v>
      </c>
      <c r="DU505" s="100">
        <f t="shared" si="750"/>
        <v>0</v>
      </c>
      <c r="DV505" s="100">
        <f t="shared" si="751"/>
        <v>0</v>
      </c>
      <c r="DW505" s="100">
        <f t="shared" si="752"/>
        <v>1</v>
      </c>
      <c r="DX505" s="100">
        <f t="shared" si="753"/>
        <v>0</v>
      </c>
      <c r="DY505" s="229">
        <f t="shared" si="754"/>
        <v>0</v>
      </c>
      <c r="DZ505" s="100">
        <f t="shared" si="755"/>
        <v>1</v>
      </c>
      <c r="EA505" s="400">
        <f t="shared" si="756"/>
        <v>0</v>
      </c>
      <c r="EB505" s="402">
        <f t="shared" si="757"/>
        <v>0</v>
      </c>
      <c r="EC505" s="19">
        <f t="shared" si="758"/>
        <v>1</v>
      </c>
      <c r="ED505" s="19">
        <f t="shared" si="759"/>
        <v>0</v>
      </c>
      <c r="EE505" s="19">
        <f t="shared" si="760"/>
        <v>0</v>
      </c>
      <c r="EF505" s="402">
        <f t="shared" si="761"/>
        <v>0</v>
      </c>
      <c r="EG505" s="400">
        <f t="shared" si="762"/>
        <v>1</v>
      </c>
      <c r="EH505" s="400">
        <f t="shared" si="763"/>
        <v>0</v>
      </c>
      <c r="EI505" s="402">
        <f t="shared" si="764"/>
        <v>0</v>
      </c>
      <c r="EJ505" s="229">
        <f t="shared" si="765"/>
        <v>1</v>
      </c>
      <c r="EK505" s="398">
        <f t="shared" si="766"/>
        <v>5.3</v>
      </c>
      <c r="EL505" s="398" t="str">
        <f t="shared" si="767"/>
        <v/>
      </c>
      <c r="EM505" s="398">
        <f t="shared" si="768"/>
        <v>37</v>
      </c>
      <c r="EN505" s="398">
        <f t="shared" si="769"/>
        <v>62</v>
      </c>
      <c r="EO505" s="398">
        <f t="shared" si="770"/>
        <v>0</v>
      </c>
      <c r="EP505" s="398">
        <f t="shared" si="771"/>
        <v>0.15</v>
      </c>
      <c r="EQ505" s="398">
        <f t="shared" si="772"/>
        <v>337.28000000000003</v>
      </c>
      <c r="ER505" s="398" t="str">
        <f t="shared" si="773"/>
        <v/>
      </c>
      <c r="ES505" s="398">
        <f t="shared" si="774"/>
        <v>2</v>
      </c>
      <c r="ET505" s="398">
        <f t="shared" si="775"/>
        <v>3</v>
      </c>
      <c r="EU505" s="172">
        <f t="shared" si="776"/>
        <v>10</v>
      </c>
      <c r="EV505" s="57">
        <f t="shared" si="777"/>
        <v>0.23053702076573088</v>
      </c>
      <c r="EW505" s="57" t="str">
        <f t="shared" si="778"/>
        <v/>
      </c>
      <c r="EX505" s="57">
        <f t="shared" si="779"/>
        <v>3.0446410203661802</v>
      </c>
      <c r="EY505" s="57">
        <f t="shared" si="780"/>
        <v>3.0939667648086231</v>
      </c>
      <c r="EZ505" s="57">
        <f t="shared" si="781"/>
        <v>0</v>
      </c>
      <c r="FA505" s="57">
        <f t="shared" si="782"/>
        <v>8.0580177276390001E-3</v>
      </c>
      <c r="FB505" s="57">
        <f t="shared" si="783"/>
        <v>5.5276307789127967</v>
      </c>
      <c r="FC505" s="57" t="str">
        <f t="shared" si="784"/>
        <v/>
      </c>
      <c r="FD505" s="57">
        <f t="shared" si="785"/>
        <v>3.2255515289920635E-2</v>
      </c>
      <c r="FE505" s="57">
        <f t="shared" si="786"/>
        <v>6.2459271350140427E-2</v>
      </c>
      <c r="FF505" s="56">
        <f t="shared" si="787"/>
        <v>0.28206357713028513</v>
      </c>
      <c r="FG505" s="59">
        <f t="shared" si="788"/>
        <v>3.6150178556360504</v>
      </c>
      <c r="FH505" s="59" t="str">
        <f t="shared" si="789"/>
        <v/>
      </c>
      <c r="FI505" s="59">
        <f t="shared" si="790"/>
        <v>47.742577812742354</v>
      </c>
      <c r="FJ505" s="59">
        <f t="shared" si="791"/>
        <v>48.516047714928575</v>
      </c>
      <c r="FK505" s="59">
        <f t="shared" si="792"/>
        <v>0</v>
      </c>
      <c r="FL505" s="59">
        <f t="shared" si="793"/>
        <v>0.12635661669302248</v>
      </c>
      <c r="FM505" s="59">
        <f t="shared" si="794"/>
        <v>93.618694865730021</v>
      </c>
      <c r="FN505" s="59" t="str">
        <f t="shared" si="795"/>
        <v/>
      </c>
      <c r="FO505" s="59">
        <f t="shared" si="796"/>
        <v>0.54629539570258767</v>
      </c>
      <c r="FP505" s="59">
        <f t="shared" si="797"/>
        <v>1.0578411800534042</v>
      </c>
      <c r="FQ505" s="66">
        <f t="shared" si="798"/>
        <v>4.7771685585140009</v>
      </c>
      <c r="FR505" s="331">
        <f t="shared" si="741"/>
        <v>3.8496060800518124</v>
      </c>
      <c r="FS505" s="331">
        <f t="shared" si="799"/>
        <v>3.8496060800518124</v>
      </c>
      <c r="FT505" s="400">
        <f t="shared" si="800"/>
        <v>0</v>
      </c>
      <c r="FU505" s="400">
        <f t="shared" si="801"/>
        <v>1</v>
      </c>
      <c r="FV505" s="400">
        <f t="shared" si="802"/>
        <v>0</v>
      </c>
      <c r="FW505" s="402">
        <f t="shared" si="803"/>
        <v>0</v>
      </c>
      <c r="FX505" s="222">
        <f t="shared" si="804"/>
        <v>0</v>
      </c>
      <c r="FY505" s="222">
        <f t="shared" si="805"/>
        <v>48.516047714928575</v>
      </c>
      <c r="FZ505" s="222">
        <f t="shared" si="806"/>
        <v>47.742577812742354</v>
      </c>
      <c r="GA505" s="221">
        <f t="shared" si="807"/>
        <v>0</v>
      </c>
      <c r="GB505" s="222">
        <f t="shared" si="808"/>
        <v>93.618694865730021</v>
      </c>
      <c r="GC505" s="222">
        <f t="shared" si="809"/>
        <v>0</v>
      </c>
      <c r="GD505" s="222">
        <f t="shared" si="810"/>
        <v>0</v>
      </c>
      <c r="GE505" s="222">
        <f t="shared" si="811"/>
        <v>0</v>
      </c>
      <c r="GF505" s="222">
        <f t="shared" si="812"/>
        <v>0</v>
      </c>
      <c r="GG505" s="398">
        <f t="shared" si="813"/>
        <v>0</v>
      </c>
      <c r="GH505" s="399">
        <f t="shared" si="814"/>
        <v>0</v>
      </c>
      <c r="GI505" s="398" t="str">
        <f t="shared" si="815"/>
        <v>Ca-Mg</v>
      </c>
      <c r="GJ505" s="398" t="str">
        <f t="shared" si="816"/>
        <v>HCO3</v>
      </c>
    </row>
    <row r="506" spans="1:192" ht="14.25">
      <c r="A506" s="402">
        <f t="shared" si="819"/>
        <v>501</v>
      </c>
      <c r="B506" s="64" t="s">
        <v>307</v>
      </c>
      <c r="C506" s="2" t="s">
        <v>500</v>
      </c>
      <c r="D506" s="2"/>
      <c r="E506" s="2"/>
      <c r="F506" s="548">
        <v>3507660</v>
      </c>
      <c r="G506" s="548">
        <v>5671870</v>
      </c>
      <c r="H506" s="409">
        <f t="shared" si="744"/>
        <v>507582.50600000005</v>
      </c>
      <c r="I506" s="405">
        <f t="shared" si="745"/>
        <v>5670041.0420000004</v>
      </c>
      <c r="J506" s="400">
        <v>230</v>
      </c>
      <c r="K506" s="400" t="s">
        <v>1356</v>
      </c>
      <c r="L506" s="19">
        <v>95</v>
      </c>
      <c r="Q506" s="65" t="s">
        <v>2850</v>
      </c>
      <c r="R506" s="64" t="s">
        <v>2921</v>
      </c>
      <c r="S506" s="64" t="s">
        <v>2834</v>
      </c>
      <c r="T506" s="499" t="str">
        <f t="shared" si="746"/>
        <v>-</v>
      </c>
      <c r="U506" s="499" t="str">
        <f t="shared" si="747"/>
        <v>M</v>
      </c>
      <c r="V506" s="499" t="str">
        <f t="shared" si="748"/>
        <v>-</v>
      </c>
      <c r="W506" s="499" t="str">
        <f t="shared" si="740"/>
        <v>-</v>
      </c>
      <c r="X506" s="529" t="str">
        <f t="shared" si="821"/>
        <v>Na-Ca-Mg</v>
      </c>
      <c r="Y506" s="530" t="str">
        <f t="shared" si="820"/>
        <v>HCO3-Cl</v>
      </c>
      <c r="Z506" s="60" t="s">
        <v>1968</v>
      </c>
      <c r="AA506" s="51">
        <v>26217</v>
      </c>
      <c r="AB506" s="100">
        <v>1</v>
      </c>
      <c r="AD506" s="2" t="s">
        <v>1969</v>
      </c>
      <c r="AE506" s="53" t="s">
        <v>1409</v>
      </c>
      <c r="AF506" s="391">
        <v>11</v>
      </c>
      <c r="AI506" s="552"/>
      <c r="AN506" s="168">
        <v>23.6</v>
      </c>
      <c r="AO506" s="399">
        <v>30.5</v>
      </c>
      <c r="AR506" s="69">
        <v>1320.7</v>
      </c>
      <c r="AS506" s="507">
        <f t="shared" si="817"/>
        <v>1202.5</v>
      </c>
      <c r="AT506" s="511">
        <f t="shared" si="818"/>
        <v>1.3749815552117539E-2</v>
      </c>
      <c r="AU506" s="403">
        <v>212</v>
      </c>
      <c r="AV506" s="398">
        <v>48.3</v>
      </c>
      <c r="AW506" s="399">
        <v>88.2</v>
      </c>
      <c r="AX506" s="398">
        <v>283</v>
      </c>
      <c r="AY506" s="398">
        <v>56.9</v>
      </c>
      <c r="AZ506" s="172">
        <v>514.1</v>
      </c>
      <c r="BO506" s="138"/>
      <c r="BP506" s="553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49"/>
      <c r="CG506" s="138"/>
      <c r="CH506" s="138"/>
      <c r="CI506" s="138"/>
      <c r="CJ506" s="138"/>
      <c r="CK506" s="138"/>
      <c r="CL506" s="139"/>
      <c r="CM506" s="138"/>
      <c r="CN506" s="138">
        <v>57.2</v>
      </c>
      <c r="CO506" s="149"/>
      <c r="DB506" s="241"/>
      <c r="DC506" s="241"/>
      <c r="DD506" s="241"/>
      <c r="DE506" s="241"/>
      <c r="DF506" s="182"/>
      <c r="DG506" s="241"/>
      <c r="DH506" s="241"/>
      <c r="DI506" s="244"/>
      <c r="DJ506" s="244"/>
      <c r="DK506" s="244"/>
      <c r="DL506" s="244"/>
      <c r="DM506" s="244"/>
      <c r="DN506" s="244"/>
      <c r="DO506" s="244"/>
      <c r="DP506" s="244"/>
      <c r="DQ506" s="244"/>
      <c r="DR506" s="244"/>
      <c r="DS506" s="472"/>
      <c r="DT506" s="402">
        <f t="shared" si="749"/>
        <v>1</v>
      </c>
      <c r="DU506" s="100">
        <f t="shared" si="750"/>
        <v>0</v>
      </c>
      <c r="DV506" s="100">
        <f t="shared" si="751"/>
        <v>1</v>
      </c>
      <c r="DW506" s="100">
        <f t="shared" si="752"/>
        <v>0</v>
      </c>
      <c r="DX506" s="100">
        <f t="shared" si="753"/>
        <v>0</v>
      </c>
      <c r="DY506" s="229">
        <f t="shared" si="754"/>
        <v>0</v>
      </c>
      <c r="DZ506" s="100">
        <f t="shared" si="755"/>
        <v>1</v>
      </c>
      <c r="EA506" s="400">
        <f t="shared" si="756"/>
        <v>0</v>
      </c>
      <c r="EB506" s="402">
        <f t="shared" si="757"/>
        <v>0</v>
      </c>
      <c r="EC506" s="19">
        <f t="shared" si="758"/>
        <v>0</v>
      </c>
      <c r="ED506" s="19">
        <f t="shared" si="759"/>
        <v>1</v>
      </c>
      <c r="EE506" s="19">
        <f t="shared" si="760"/>
        <v>0</v>
      </c>
      <c r="EF506" s="402">
        <f t="shared" si="761"/>
        <v>0</v>
      </c>
      <c r="EG506" s="400">
        <f t="shared" si="762"/>
        <v>1</v>
      </c>
      <c r="EH506" s="400">
        <f t="shared" si="763"/>
        <v>0</v>
      </c>
      <c r="EI506" s="402">
        <f t="shared" si="764"/>
        <v>0</v>
      </c>
      <c r="EJ506" s="229">
        <f t="shared" si="765"/>
        <v>1</v>
      </c>
      <c r="EK506" s="398">
        <f t="shared" si="766"/>
        <v>212</v>
      </c>
      <c r="EL506" s="398" t="str">
        <f t="shared" si="767"/>
        <v/>
      </c>
      <c r="EM506" s="398">
        <f t="shared" si="768"/>
        <v>48.3</v>
      </c>
      <c r="EN506" s="398">
        <f t="shared" si="769"/>
        <v>88.2</v>
      </c>
      <c r="EO506" s="398" t="str">
        <f t="shared" si="770"/>
        <v/>
      </c>
      <c r="EP506" s="398" t="str">
        <f t="shared" si="771"/>
        <v/>
      </c>
      <c r="EQ506" s="398">
        <f t="shared" si="772"/>
        <v>514.1</v>
      </c>
      <c r="ER506" s="398" t="str">
        <f t="shared" si="773"/>
        <v/>
      </c>
      <c r="ES506" s="398" t="str">
        <f t="shared" si="774"/>
        <v/>
      </c>
      <c r="ET506" s="398">
        <f t="shared" si="775"/>
        <v>56.9</v>
      </c>
      <c r="EU506" s="172">
        <f t="shared" si="776"/>
        <v>283</v>
      </c>
      <c r="EV506" s="57">
        <f t="shared" si="777"/>
        <v>9.2214808306292362</v>
      </c>
      <c r="EW506" s="57" t="str">
        <f t="shared" si="778"/>
        <v/>
      </c>
      <c r="EX506" s="57">
        <f t="shared" si="779"/>
        <v>3.9744908455050401</v>
      </c>
      <c r="EY506" s="57">
        <f t="shared" si="780"/>
        <v>4.4014172363890411</v>
      </c>
      <c r="EZ506" s="57" t="str">
        <f t="shared" si="781"/>
        <v/>
      </c>
      <c r="FA506" s="57" t="str">
        <f t="shared" si="782"/>
        <v/>
      </c>
      <c r="FB506" s="57">
        <f t="shared" si="783"/>
        <v>8.4255069480522682</v>
      </c>
      <c r="FC506" s="57" t="str">
        <f t="shared" si="784"/>
        <v/>
      </c>
      <c r="FD506" s="57" t="str">
        <f t="shared" si="785"/>
        <v/>
      </c>
      <c r="FE506" s="57">
        <f t="shared" si="786"/>
        <v>1.1846441799409968</v>
      </c>
      <c r="FF506" s="56">
        <f t="shared" si="787"/>
        <v>7.9823992327870688</v>
      </c>
      <c r="FG506" s="59">
        <f t="shared" si="788"/>
        <v>52.402551744859707</v>
      </c>
      <c r="FH506" s="59" t="str">
        <f t="shared" si="789"/>
        <v/>
      </c>
      <c r="FI506" s="59">
        <f t="shared" si="790"/>
        <v>22.585685099432922</v>
      </c>
      <c r="FJ506" s="59">
        <f t="shared" si="791"/>
        <v>25.011763155707374</v>
      </c>
      <c r="FK506" s="59" t="str">
        <f t="shared" si="792"/>
        <v/>
      </c>
      <c r="FL506" s="59" t="str">
        <f t="shared" si="793"/>
        <v/>
      </c>
      <c r="FM506" s="59">
        <f t="shared" si="794"/>
        <v>47.892470251701162</v>
      </c>
      <c r="FN506" s="59" t="str">
        <f t="shared" si="795"/>
        <v/>
      </c>
      <c r="FO506" s="59" t="str">
        <f t="shared" si="796"/>
        <v/>
      </c>
      <c r="FP506" s="59">
        <f t="shared" si="797"/>
        <v>6.7337830823094524</v>
      </c>
      <c r="FQ506" s="66">
        <f t="shared" si="798"/>
        <v>45.373746665989366</v>
      </c>
      <c r="FR506" s="331">
        <f t="shared" si="741"/>
        <v>1.3749815552117539E-2</v>
      </c>
      <c r="FS506" s="331">
        <f t="shared" si="799"/>
        <v>1.3749815552117539E-2</v>
      </c>
      <c r="FT506" s="400">
        <f t="shared" si="800"/>
        <v>0</v>
      </c>
      <c r="FU506" s="400">
        <f t="shared" si="801"/>
        <v>1</v>
      </c>
      <c r="FV506" s="400">
        <f t="shared" si="802"/>
        <v>0</v>
      </c>
      <c r="FW506" s="402">
        <f t="shared" si="803"/>
        <v>0</v>
      </c>
      <c r="FX506" s="222">
        <f t="shared" si="804"/>
        <v>52.402551744859707</v>
      </c>
      <c r="FY506" s="222">
        <f t="shared" si="805"/>
        <v>25.011763155707374</v>
      </c>
      <c r="FZ506" s="222">
        <f t="shared" si="806"/>
        <v>22.585685099432922</v>
      </c>
      <c r="GA506" s="221">
        <f t="shared" si="807"/>
        <v>45.373746665989366</v>
      </c>
      <c r="GB506" s="222">
        <f t="shared" si="808"/>
        <v>47.892470251701162</v>
      </c>
      <c r="GC506" s="222">
        <f t="shared" si="809"/>
        <v>0</v>
      </c>
      <c r="GD506" s="222">
        <f t="shared" si="810"/>
        <v>0</v>
      </c>
      <c r="GE506" s="222">
        <f t="shared" si="811"/>
        <v>0</v>
      </c>
      <c r="GF506" s="222">
        <f t="shared" si="812"/>
        <v>0</v>
      </c>
      <c r="GG506" s="398">
        <f t="shared" si="813"/>
        <v>0</v>
      </c>
      <c r="GH506" s="399">
        <f t="shared" si="814"/>
        <v>0</v>
      </c>
      <c r="GI506" s="398" t="str">
        <f t="shared" si="815"/>
        <v>Na-Ca-Mg</v>
      </c>
      <c r="GJ506" s="398" t="str">
        <f t="shared" si="816"/>
        <v>HCO3-Cl</v>
      </c>
    </row>
    <row r="507" spans="1:192" ht="14.25">
      <c r="A507" s="402">
        <f t="shared" si="819"/>
        <v>502</v>
      </c>
      <c r="B507" s="65" t="s">
        <v>959</v>
      </c>
      <c r="C507" s="91" t="s">
        <v>960</v>
      </c>
      <c r="D507" s="91"/>
      <c r="E507" s="91"/>
      <c r="F507" s="549">
        <v>3547370</v>
      </c>
      <c r="G507" s="549">
        <v>5595550</v>
      </c>
      <c r="H507" s="410">
        <f t="shared" si="744"/>
        <v>547276.62199999997</v>
      </c>
      <c r="I507" s="102">
        <f t="shared" si="745"/>
        <v>5593751.5700000003</v>
      </c>
      <c r="J507" s="541">
        <v>291</v>
      </c>
      <c r="K507" s="408" t="s">
        <v>1355</v>
      </c>
      <c r="L507" s="171">
        <v>100</v>
      </c>
      <c r="M507" s="171"/>
      <c r="O507" s="171"/>
      <c r="P507" s="171"/>
      <c r="Q507" s="65" t="s">
        <v>1362</v>
      </c>
      <c r="R507" s="65" t="s">
        <v>274</v>
      </c>
      <c r="S507" s="65" t="s">
        <v>1346</v>
      </c>
      <c r="T507" s="499" t="str">
        <f t="shared" si="746"/>
        <v>-</v>
      </c>
      <c r="U507" s="499" t="str">
        <f t="shared" si="747"/>
        <v>-</v>
      </c>
      <c r="V507" s="499" t="str">
        <f t="shared" si="748"/>
        <v>-</v>
      </c>
      <c r="W507" s="499" t="str">
        <f t="shared" si="740"/>
        <v>-</v>
      </c>
      <c r="X507" s="529" t="str">
        <f t="shared" si="821"/>
        <v/>
      </c>
      <c r="Y507" s="530" t="str">
        <f t="shared" si="820"/>
        <v/>
      </c>
      <c r="Z507" s="404"/>
      <c r="AA507" s="193" t="s">
        <v>1970</v>
      </c>
      <c r="AB507" s="176">
        <v>1</v>
      </c>
      <c r="AC507" s="69"/>
      <c r="AD507" s="91" t="s">
        <v>1971</v>
      </c>
      <c r="AE507" s="86" t="s">
        <v>1454</v>
      </c>
      <c r="AF507" s="392" t="s">
        <v>3116</v>
      </c>
      <c r="AG507" s="408"/>
      <c r="AH507" s="408"/>
      <c r="AI507" s="556"/>
      <c r="AJ507" s="408"/>
      <c r="AK507" s="408"/>
      <c r="AL507" s="408"/>
      <c r="AM507" s="392"/>
      <c r="AN507" s="168"/>
      <c r="AO507" s="401"/>
      <c r="AP507" s="171"/>
      <c r="AQ507" s="69"/>
      <c r="AR507" s="69"/>
      <c r="AS507" s="508"/>
      <c r="AT507" s="511"/>
      <c r="AU507" s="403"/>
      <c r="AV507" s="403"/>
      <c r="AW507" s="55"/>
      <c r="AX507" s="403"/>
      <c r="AY507" s="403"/>
      <c r="AZ507" s="53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401"/>
      <c r="BM507" s="69"/>
      <c r="BN507" s="70"/>
      <c r="BO507" s="143"/>
      <c r="BP507" s="557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1"/>
      <c r="CG507" s="143"/>
      <c r="CH507" s="143"/>
      <c r="CI507" s="143"/>
      <c r="CJ507" s="143"/>
      <c r="CK507" s="143"/>
      <c r="CL507" s="144"/>
      <c r="CM507" s="143"/>
      <c r="CN507" s="143" t="s">
        <v>3116</v>
      </c>
      <c r="CO507" s="141"/>
      <c r="CP507" s="69"/>
      <c r="CQ507" s="70"/>
      <c r="CR507" s="69"/>
      <c r="CS507" s="69"/>
      <c r="CT507" s="69"/>
      <c r="CU507" s="69"/>
      <c r="CV507" s="69"/>
      <c r="CW507" s="69"/>
      <c r="CX507" s="69"/>
      <c r="CY507" s="69"/>
      <c r="CZ507" s="69"/>
      <c r="DA507" s="70"/>
      <c r="DB507" s="182"/>
      <c r="DC507" s="182"/>
      <c r="DD507" s="182"/>
      <c r="DE507" s="182"/>
      <c r="DF507" s="182"/>
      <c r="DG507" s="182"/>
      <c r="DH507" s="370">
        <v>11</v>
      </c>
      <c r="DI507" s="180"/>
      <c r="DJ507" s="180"/>
      <c r="DK507" s="180"/>
      <c r="DL507" s="180"/>
      <c r="DM507" s="180"/>
      <c r="DN507" s="180"/>
      <c r="DO507" s="180"/>
      <c r="DP507" s="180"/>
      <c r="DQ507" s="180"/>
      <c r="DR507" s="180"/>
      <c r="DS507" s="181"/>
      <c r="DT507" s="402">
        <f t="shared" si="749"/>
        <v>1</v>
      </c>
      <c r="DU507" s="100">
        <f t="shared" si="750"/>
        <v>0</v>
      </c>
      <c r="DV507" s="100">
        <f t="shared" si="751"/>
        <v>1</v>
      </c>
      <c r="DW507" s="100">
        <f t="shared" si="752"/>
        <v>0</v>
      </c>
      <c r="DX507" s="100">
        <f t="shared" si="753"/>
        <v>0</v>
      </c>
      <c r="DY507" s="229">
        <f t="shared" si="754"/>
        <v>0</v>
      </c>
      <c r="DZ507" s="100">
        <f t="shared" si="755"/>
        <v>0</v>
      </c>
      <c r="EA507" s="400">
        <f t="shared" si="756"/>
        <v>0</v>
      </c>
      <c r="EB507" s="402">
        <f t="shared" si="757"/>
        <v>1</v>
      </c>
      <c r="EC507" s="19">
        <f t="shared" si="758"/>
        <v>0</v>
      </c>
      <c r="ED507" s="19">
        <f t="shared" si="759"/>
        <v>0</v>
      </c>
      <c r="EE507" s="19">
        <f t="shared" si="760"/>
        <v>0</v>
      </c>
      <c r="EF507" s="402">
        <f t="shared" si="761"/>
        <v>1</v>
      </c>
      <c r="EG507" s="400">
        <f t="shared" si="762"/>
        <v>0</v>
      </c>
      <c r="EH507" s="400">
        <f t="shared" si="763"/>
        <v>0</v>
      </c>
      <c r="EI507" s="402">
        <f t="shared" si="764"/>
        <v>1</v>
      </c>
      <c r="EJ507" s="229">
        <f t="shared" si="765"/>
        <v>0</v>
      </c>
      <c r="EK507" s="398" t="str">
        <f t="shared" si="766"/>
        <v/>
      </c>
      <c r="EL507" s="398" t="str">
        <f t="shared" si="767"/>
        <v/>
      </c>
      <c r="EM507" s="398" t="str">
        <f t="shared" si="768"/>
        <v/>
      </c>
      <c r="EN507" s="398" t="str">
        <f t="shared" si="769"/>
        <v/>
      </c>
      <c r="EO507" s="398" t="str">
        <f t="shared" si="770"/>
        <v/>
      </c>
      <c r="EP507" s="398" t="str">
        <f t="shared" si="771"/>
        <v/>
      </c>
      <c r="EQ507" s="398" t="str">
        <f t="shared" si="772"/>
        <v/>
      </c>
      <c r="ER507" s="398" t="str">
        <f t="shared" si="773"/>
        <v/>
      </c>
      <c r="ES507" s="398" t="str">
        <f t="shared" si="774"/>
        <v/>
      </c>
      <c r="ET507" s="398" t="str">
        <f t="shared" si="775"/>
        <v/>
      </c>
      <c r="EU507" s="172" t="str">
        <f t="shared" si="776"/>
        <v/>
      </c>
      <c r="EV507" s="57" t="str">
        <f t="shared" si="777"/>
        <v/>
      </c>
      <c r="EW507" s="57" t="str">
        <f t="shared" si="778"/>
        <v/>
      </c>
      <c r="EX507" s="57" t="str">
        <f t="shared" si="779"/>
        <v/>
      </c>
      <c r="EY507" s="57" t="str">
        <f t="shared" si="780"/>
        <v/>
      </c>
      <c r="EZ507" s="57" t="str">
        <f t="shared" si="781"/>
        <v/>
      </c>
      <c r="FA507" s="57" t="str">
        <f t="shared" si="782"/>
        <v/>
      </c>
      <c r="FB507" s="57" t="str">
        <f t="shared" si="783"/>
        <v/>
      </c>
      <c r="FC507" s="57" t="str">
        <f t="shared" si="784"/>
        <v/>
      </c>
      <c r="FD507" s="57" t="str">
        <f t="shared" si="785"/>
        <v/>
      </c>
      <c r="FE507" s="57" t="str">
        <f t="shared" si="786"/>
        <v/>
      </c>
      <c r="FF507" s="56" t="str">
        <f t="shared" si="787"/>
        <v/>
      </c>
      <c r="FG507" s="59" t="str">
        <f t="shared" si="788"/>
        <v/>
      </c>
      <c r="FH507" s="59" t="str">
        <f t="shared" si="789"/>
        <v/>
      </c>
      <c r="FI507" s="59" t="str">
        <f t="shared" si="790"/>
        <v/>
      </c>
      <c r="FJ507" s="59" t="str">
        <f t="shared" si="791"/>
        <v/>
      </c>
      <c r="FK507" s="59" t="str">
        <f t="shared" si="792"/>
        <v/>
      </c>
      <c r="FL507" s="59" t="str">
        <f t="shared" si="793"/>
        <v/>
      </c>
      <c r="FM507" s="59" t="str">
        <f t="shared" si="794"/>
        <v/>
      </c>
      <c r="FN507" s="59" t="str">
        <f t="shared" si="795"/>
        <v/>
      </c>
      <c r="FO507" s="59" t="str">
        <f t="shared" si="796"/>
        <v/>
      </c>
      <c r="FP507" s="59" t="str">
        <f t="shared" si="797"/>
        <v/>
      </c>
      <c r="FQ507" s="66" t="str">
        <f t="shared" si="798"/>
        <v/>
      </c>
      <c r="FR507" s="331" t="str">
        <f t="shared" si="741"/>
        <v/>
      </c>
      <c r="FS507" s="331">
        <f t="shared" si="799"/>
        <v>0</v>
      </c>
      <c r="FT507" s="400">
        <f t="shared" si="800"/>
        <v>1</v>
      </c>
      <c r="FU507" s="400">
        <f t="shared" si="801"/>
        <v>0</v>
      </c>
      <c r="FV507" s="400">
        <f t="shared" si="802"/>
        <v>0</v>
      </c>
      <c r="FW507" s="402">
        <f t="shared" si="803"/>
        <v>0</v>
      </c>
      <c r="FX507" s="222">
        <f t="shared" si="804"/>
        <v>0</v>
      </c>
      <c r="FY507" s="222">
        <f t="shared" si="805"/>
        <v>0</v>
      </c>
      <c r="FZ507" s="222">
        <f t="shared" si="806"/>
        <v>0</v>
      </c>
      <c r="GA507" s="221">
        <f t="shared" si="807"/>
        <v>0</v>
      </c>
      <c r="GB507" s="222">
        <f t="shared" si="808"/>
        <v>0</v>
      </c>
      <c r="GC507" s="222">
        <f t="shared" si="809"/>
        <v>0</v>
      </c>
      <c r="GD507" s="222">
        <f t="shared" si="810"/>
        <v>0</v>
      </c>
      <c r="GE507" s="222">
        <f t="shared" si="811"/>
        <v>0</v>
      </c>
      <c r="GF507" s="222">
        <f t="shared" si="812"/>
        <v>0</v>
      </c>
      <c r="GG507" s="398">
        <f t="shared" si="813"/>
        <v>0</v>
      </c>
      <c r="GH507" s="399">
        <f t="shared" si="814"/>
        <v>0</v>
      </c>
      <c r="GI507" s="398" t="str">
        <f t="shared" si="815"/>
        <v/>
      </c>
      <c r="GJ507" s="398" t="str">
        <f t="shared" si="816"/>
        <v/>
      </c>
    </row>
    <row r="508" spans="1:192" s="69" customFormat="1" ht="14.25">
      <c r="A508" s="402">
        <f t="shared" si="819"/>
        <v>503</v>
      </c>
      <c r="B508" s="64" t="s">
        <v>323</v>
      </c>
      <c r="C508" s="398" t="s">
        <v>119</v>
      </c>
      <c r="D508" s="398"/>
      <c r="E508" s="398"/>
      <c r="F508" s="563">
        <v>3555400</v>
      </c>
      <c r="G508" s="563">
        <v>5627500</v>
      </c>
      <c r="H508" s="223">
        <f t="shared" si="744"/>
        <v>555303.40999999992</v>
      </c>
      <c r="I508" s="223">
        <f t="shared" si="745"/>
        <v>5625688.79</v>
      </c>
      <c r="J508" s="397">
        <v>321</v>
      </c>
      <c r="K508" s="400" t="s">
        <v>1356</v>
      </c>
      <c r="L508" s="19">
        <v>539</v>
      </c>
      <c r="M508" s="19"/>
      <c r="N508" s="408"/>
      <c r="O508" s="19"/>
      <c r="P508" s="19"/>
      <c r="Q508" s="381" t="s">
        <v>786</v>
      </c>
      <c r="R508" s="399" t="s">
        <v>273</v>
      </c>
      <c r="S508" s="64" t="s">
        <v>1347</v>
      </c>
      <c r="T508" s="499" t="str">
        <f t="shared" si="746"/>
        <v>-</v>
      </c>
      <c r="U508" s="499" t="str">
        <f t="shared" si="747"/>
        <v>M</v>
      </c>
      <c r="V508" s="499" t="str">
        <f t="shared" si="748"/>
        <v>-</v>
      </c>
      <c r="W508" s="499" t="str">
        <f t="shared" si="740"/>
        <v>-</v>
      </c>
      <c r="X508" s="529" t="str">
        <f t="shared" si="821"/>
        <v>Na</v>
      </c>
      <c r="Y508" s="530" t="str">
        <f t="shared" si="820"/>
        <v>Cl-SO4</v>
      </c>
      <c r="Z508" s="60"/>
      <c r="AA508" s="51">
        <v>1968</v>
      </c>
      <c r="AB508" s="100">
        <v>1</v>
      </c>
      <c r="AC508" s="398"/>
      <c r="AD508" s="398" t="s">
        <v>1972</v>
      </c>
      <c r="AE508" s="61" t="s">
        <v>1503</v>
      </c>
      <c r="AF508" s="153" t="s">
        <v>3116</v>
      </c>
      <c r="AG508" s="400"/>
      <c r="AH508" s="400"/>
      <c r="AI508" s="554"/>
      <c r="AJ508" s="400"/>
      <c r="AK508" s="400"/>
      <c r="AL508" s="400"/>
      <c r="AM508" s="391"/>
      <c r="AN508" s="398"/>
      <c r="AO508" s="399"/>
      <c r="AP508" s="19"/>
      <c r="AQ508" s="398"/>
      <c r="AR508" s="69">
        <v>6649.8</v>
      </c>
      <c r="AS508" s="507">
        <f t="shared" ref="AS508:AS513" si="822">SUM(AU508:BN508)+SUM(BO508:CL508)/1000</f>
        <v>6600.9999999999991</v>
      </c>
      <c r="AT508" s="509">
        <f t="shared" ref="AT508:AT516" si="823">FR508</f>
        <v>1.0630394004758046</v>
      </c>
      <c r="AU508" s="398">
        <v>2081.5</v>
      </c>
      <c r="AV508" s="398">
        <v>6</v>
      </c>
      <c r="AW508" s="399">
        <v>278.39999999999998</v>
      </c>
      <c r="AX508" s="398">
        <v>2041.3</v>
      </c>
      <c r="AY508" s="398">
        <v>2073.6</v>
      </c>
      <c r="AZ508" s="172">
        <v>120.2</v>
      </c>
      <c r="BA508" s="398"/>
      <c r="BB508" s="398"/>
      <c r="BC508" s="398"/>
      <c r="BD508" s="398"/>
      <c r="BE508" s="398"/>
      <c r="BF508" s="398"/>
      <c r="BG508" s="398"/>
      <c r="BH508" s="398"/>
      <c r="BI508" s="398"/>
      <c r="BJ508" s="398"/>
      <c r="BK508" s="398"/>
      <c r="BL508" s="399"/>
      <c r="BM508" s="398"/>
      <c r="BN508" s="172"/>
      <c r="BO508" s="138"/>
      <c r="BP508" s="553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49"/>
      <c r="CG508" s="138"/>
      <c r="CH508" s="138"/>
      <c r="CI508" s="138"/>
      <c r="CJ508" s="138"/>
      <c r="CK508" s="138"/>
      <c r="CL508" s="139"/>
      <c r="CM508" s="138"/>
      <c r="CN508" s="138" t="s">
        <v>3116</v>
      </c>
      <c r="CO508" s="149"/>
      <c r="CP508" s="398"/>
      <c r="CQ508" s="172"/>
      <c r="CR508" s="398"/>
      <c r="CS508" s="398"/>
      <c r="CT508" s="398"/>
      <c r="CU508" s="398"/>
      <c r="CV508" s="398"/>
      <c r="CW508" s="398"/>
      <c r="CX508" s="398"/>
      <c r="CY508" s="398"/>
      <c r="CZ508" s="398"/>
      <c r="DA508" s="172"/>
      <c r="DB508" s="241"/>
      <c r="DC508" s="241"/>
      <c r="DD508" s="241"/>
      <c r="DE508" s="241"/>
      <c r="DF508" s="182"/>
      <c r="DG508" s="241"/>
      <c r="DH508" s="241"/>
      <c r="DI508" s="244"/>
      <c r="DJ508" s="244"/>
      <c r="DK508" s="244"/>
      <c r="DL508" s="244"/>
      <c r="DM508" s="244"/>
      <c r="DN508" s="244"/>
      <c r="DO508" s="244"/>
      <c r="DP508" s="244"/>
      <c r="DQ508" s="244"/>
      <c r="DR508" s="244"/>
      <c r="DS508" s="472"/>
      <c r="DT508" s="402">
        <f t="shared" si="749"/>
        <v>1</v>
      </c>
      <c r="DU508" s="100">
        <f t="shared" si="750"/>
        <v>0</v>
      </c>
      <c r="DV508" s="100">
        <f t="shared" si="751"/>
        <v>0</v>
      </c>
      <c r="DW508" s="100">
        <f t="shared" si="752"/>
        <v>0</v>
      </c>
      <c r="DX508" s="100">
        <f t="shared" si="753"/>
        <v>1</v>
      </c>
      <c r="DY508" s="229">
        <f t="shared" si="754"/>
        <v>0</v>
      </c>
      <c r="DZ508" s="100">
        <f t="shared" si="755"/>
        <v>0</v>
      </c>
      <c r="EA508" s="400">
        <f t="shared" si="756"/>
        <v>0</v>
      </c>
      <c r="EB508" s="402">
        <f t="shared" si="757"/>
        <v>1</v>
      </c>
      <c r="EC508" s="19">
        <f t="shared" si="758"/>
        <v>0</v>
      </c>
      <c r="ED508" s="19">
        <f t="shared" si="759"/>
        <v>1</v>
      </c>
      <c r="EE508" s="19">
        <f t="shared" si="760"/>
        <v>0</v>
      </c>
      <c r="EF508" s="402">
        <f t="shared" si="761"/>
        <v>0</v>
      </c>
      <c r="EG508" s="400">
        <f t="shared" si="762"/>
        <v>0</v>
      </c>
      <c r="EH508" s="400">
        <f t="shared" si="763"/>
        <v>0</v>
      </c>
      <c r="EI508" s="402">
        <f t="shared" si="764"/>
        <v>1</v>
      </c>
      <c r="EJ508" s="229">
        <f t="shared" si="765"/>
        <v>2</v>
      </c>
      <c r="EK508" s="398">
        <f t="shared" si="766"/>
        <v>2081.5</v>
      </c>
      <c r="EL508" s="398" t="str">
        <f t="shared" si="767"/>
        <v/>
      </c>
      <c r="EM508" s="398">
        <f t="shared" si="768"/>
        <v>6</v>
      </c>
      <c r="EN508" s="398">
        <f t="shared" si="769"/>
        <v>278.39999999999998</v>
      </c>
      <c r="EO508" s="398" t="str">
        <f t="shared" si="770"/>
        <v/>
      </c>
      <c r="EP508" s="398" t="str">
        <f t="shared" si="771"/>
        <v/>
      </c>
      <c r="EQ508" s="398">
        <f t="shared" si="772"/>
        <v>120.2</v>
      </c>
      <c r="ER508" s="398" t="str">
        <f t="shared" si="773"/>
        <v/>
      </c>
      <c r="ES508" s="398" t="str">
        <f t="shared" si="774"/>
        <v/>
      </c>
      <c r="ET508" s="398">
        <f t="shared" si="775"/>
        <v>2073.6</v>
      </c>
      <c r="EU508" s="172">
        <f t="shared" si="776"/>
        <v>2041.3</v>
      </c>
      <c r="EV508" s="57">
        <f t="shared" si="777"/>
        <v>90.540152589409217</v>
      </c>
      <c r="EW508" s="57" t="str">
        <f t="shared" si="778"/>
        <v/>
      </c>
      <c r="EX508" s="57">
        <f t="shared" si="779"/>
        <v>0.49372557087019137</v>
      </c>
      <c r="EY508" s="57">
        <f t="shared" si="780"/>
        <v>13.892908827785815</v>
      </c>
      <c r="EZ508" s="57" t="str">
        <f t="shared" si="781"/>
        <v/>
      </c>
      <c r="FA508" s="57" t="str">
        <f t="shared" si="782"/>
        <v/>
      </c>
      <c r="FB508" s="57">
        <f t="shared" si="783"/>
        <v>1.9699395743160524</v>
      </c>
      <c r="FC508" s="57" t="str">
        <f t="shared" si="784"/>
        <v/>
      </c>
      <c r="FD508" s="57" t="str">
        <f t="shared" si="785"/>
        <v/>
      </c>
      <c r="FE508" s="57">
        <f t="shared" si="786"/>
        <v>43.171848357217065</v>
      </c>
      <c r="FF508" s="56">
        <f t="shared" si="787"/>
        <v>57.577637999605102</v>
      </c>
      <c r="FG508" s="59">
        <f t="shared" si="788"/>
        <v>86.288883123532216</v>
      </c>
      <c r="FH508" s="59" t="str">
        <f t="shared" si="789"/>
        <v/>
      </c>
      <c r="FI508" s="59">
        <f t="shared" si="790"/>
        <v>0.47054292334935366</v>
      </c>
      <c r="FJ508" s="59">
        <f t="shared" si="791"/>
        <v>13.240573953118423</v>
      </c>
      <c r="FK508" s="59" t="str">
        <f t="shared" si="792"/>
        <v/>
      </c>
      <c r="FL508" s="59" t="str">
        <f t="shared" si="793"/>
        <v/>
      </c>
      <c r="FM508" s="59">
        <f t="shared" si="794"/>
        <v>1.9177867832289819</v>
      </c>
      <c r="FN508" s="59" t="str">
        <f t="shared" si="795"/>
        <v/>
      </c>
      <c r="FO508" s="59" t="str">
        <f t="shared" si="796"/>
        <v/>
      </c>
      <c r="FP508" s="59">
        <f t="shared" si="797"/>
        <v>42.02890345800698</v>
      </c>
      <c r="FQ508" s="66">
        <f t="shared" si="798"/>
        <v>56.053309758764044</v>
      </c>
      <c r="FR508" s="331">
        <f t="shared" si="741"/>
        <v>1.0630394004758046</v>
      </c>
      <c r="FS508" s="331">
        <f t="shared" si="799"/>
        <v>1.0630394004758046</v>
      </c>
      <c r="FT508" s="400">
        <f t="shared" si="800"/>
        <v>0</v>
      </c>
      <c r="FU508" s="400">
        <f t="shared" si="801"/>
        <v>1</v>
      </c>
      <c r="FV508" s="400">
        <f t="shared" si="802"/>
        <v>0</v>
      </c>
      <c r="FW508" s="402">
        <f t="shared" si="803"/>
        <v>0</v>
      </c>
      <c r="FX508" s="222">
        <f t="shared" si="804"/>
        <v>86.288883123532216</v>
      </c>
      <c r="FY508" s="222">
        <f t="shared" si="805"/>
        <v>0</v>
      </c>
      <c r="FZ508" s="222">
        <f t="shared" si="806"/>
        <v>0</v>
      </c>
      <c r="GA508" s="221">
        <f t="shared" si="807"/>
        <v>56.053309758764044</v>
      </c>
      <c r="GB508" s="222">
        <f t="shared" si="808"/>
        <v>0</v>
      </c>
      <c r="GC508" s="222">
        <f t="shared" si="809"/>
        <v>42.02890345800698</v>
      </c>
      <c r="GD508" s="222">
        <f t="shared" si="810"/>
        <v>0</v>
      </c>
      <c r="GE508" s="222">
        <f t="shared" si="811"/>
        <v>0</v>
      </c>
      <c r="GF508" s="222">
        <f t="shared" si="812"/>
        <v>0</v>
      </c>
      <c r="GG508" s="398">
        <f t="shared" si="813"/>
        <v>0</v>
      </c>
      <c r="GH508" s="399">
        <f t="shared" si="814"/>
        <v>0</v>
      </c>
      <c r="GI508" s="398" t="str">
        <f t="shared" si="815"/>
        <v>Na</v>
      </c>
      <c r="GJ508" s="398" t="str">
        <f t="shared" si="816"/>
        <v>Cl-SO4</v>
      </c>
    </row>
    <row r="509" spans="1:192">
      <c r="A509" s="402">
        <f t="shared" si="819"/>
        <v>504</v>
      </c>
      <c r="B509" s="79" t="s">
        <v>135</v>
      </c>
      <c r="C509" s="79" t="s">
        <v>209</v>
      </c>
      <c r="D509" s="79"/>
      <c r="E509" s="79"/>
      <c r="F509" s="115">
        <v>3434530</v>
      </c>
      <c r="G509" s="115">
        <v>5547210</v>
      </c>
      <c r="H509" s="409">
        <f t="shared" si="744"/>
        <v>434481.75800000003</v>
      </c>
      <c r="I509" s="405">
        <f t="shared" si="745"/>
        <v>5545430.9060000004</v>
      </c>
      <c r="J509" s="435">
        <v>190</v>
      </c>
      <c r="K509" s="115" t="s">
        <v>1357</v>
      </c>
      <c r="L509" s="115">
        <v>3</v>
      </c>
      <c r="M509" s="115"/>
      <c r="O509" s="115"/>
      <c r="P509" s="115"/>
      <c r="Q509" s="382" t="s">
        <v>2867</v>
      </c>
      <c r="R509" s="381" t="s">
        <v>1445</v>
      </c>
      <c r="S509" s="382" t="s">
        <v>1349</v>
      </c>
      <c r="T509" s="499" t="str">
        <f t="shared" si="746"/>
        <v>-</v>
      </c>
      <c r="U509" s="499" t="str">
        <f t="shared" si="747"/>
        <v>M</v>
      </c>
      <c r="V509" s="499" t="str">
        <f t="shared" si="748"/>
        <v>-</v>
      </c>
      <c r="W509" s="499" t="str">
        <f t="shared" si="740"/>
        <v>-</v>
      </c>
      <c r="X509" s="529" t="str">
        <f t="shared" si="821"/>
        <v>Na</v>
      </c>
      <c r="Y509" s="530" t="str">
        <f t="shared" si="820"/>
        <v>Cl</v>
      </c>
      <c r="Z509" s="119" t="s">
        <v>1595</v>
      </c>
      <c r="AA509" s="89" t="s">
        <v>1467</v>
      </c>
      <c r="AB509" s="102">
        <v>1</v>
      </c>
      <c r="AC509" s="532" t="s">
        <v>404</v>
      </c>
      <c r="AD509" s="532" t="s">
        <v>1973</v>
      </c>
      <c r="AE509" s="80"/>
      <c r="AF509" s="238">
        <v>15</v>
      </c>
      <c r="AG509" s="115"/>
      <c r="AH509" s="115"/>
      <c r="AI509" s="236"/>
      <c r="AJ509" s="115"/>
      <c r="AK509" s="115"/>
      <c r="AL509" s="115"/>
      <c r="AM509" s="379">
        <v>0.3</v>
      </c>
      <c r="AN509" s="532"/>
      <c r="AO509" s="79"/>
      <c r="AP509" s="407"/>
      <c r="AQ509" s="532"/>
      <c r="AR509" s="532">
        <v>7931.5</v>
      </c>
      <c r="AS509" s="507">
        <f t="shared" si="822"/>
        <v>7931.5</v>
      </c>
      <c r="AT509" s="509">
        <f t="shared" si="823"/>
        <v>0.11785500429359298</v>
      </c>
      <c r="AU509" s="532">
        <v>2365.9</v>
      </c>
      <c r="AV509" s="532">
        <v>26.9</v>
      </c>
      <c r="AW509" s="79">
        <v>395</v>
      </c>
      <c r="AX509" s="79">
        <v>4142</v>
      </c>
      <c r="AY509" s="532">
        <v>80.900000000000006</v>
      </c>
      <c r="AZ509" s="80">
        <v>704.5</v>
      </c>
      <c r="BA509" s="532"/>
      <c r="BB509" s="117">
        <v>216.3</v>
      </c>
      <c r="BC509" s="532"/>
      <c r="BD509" s="532"/>
      <c r="BE509" s="90"/>
      <c r="BF509" s="90">
        <v>0</v>
      </c>
      <c r="BG509" s="532"/>
      <c r="BH509" s="532"/>
      <c r="BI509" s="532"/>
      <c r="BJ509" s="532"/>
      <c r="BK509" s="532"/>
      <c r="BL509" s="79"/>
      <c r="BM509" s="82"/>
      <c r="BN509" s="80"/>
      <c r="BO509" s="147"/>
      <c r="BP509" s="147"/>
      <c r="BQ509" s="147"/>
      <c r="BR509" s="147"/>
      <c r="BS509" s="147"/>
      <c r="BT509" s="147"/>
      <c r="BU509" s="147"/>
      <c r="BV509" s="147"/>
      <c r="BW509" s="147"/>
      <c r="BX509" s="147"/>
      <c r="BY509" s="147"/>
      <c r="BZ509" s="147"/>
      <c r="CA509" s="147"/>
      <c r="CB509" s="147"/>
      <c r="CC509" s="147"/>
      <c r="CD509" s="147"/>
      <c r="CE509" s="147"/>
      <c r="CF509" s="145"/>
      <c r="CG509" s="147"/>
      <c r="CH509" s="147"/>
      <c r="CI509" s="147"/>
      <c r="CJ509" s="147"/>
      <c r="CK509" s="147"/>
      <c r="CL509" s="148"/>
      <c r="CM509" s="147"/>
      <c r="CN509" s="138" t="s">
        <v>3116</v>
      </c>
      <c r="CO509" s="141"/>
      <c r="CP509" s="401"/>
      <c r="CQ509" s="70"/>
      <c r="CR509" s="401"/>
      <c r="CS509" s="401"/>
      <c r="CT509" s="401"/>
      <c r="CU509" s="401"/>
      <c r="CV509" s="401"/>
      <c r="CW509" s="401"/>
      <c r="CX509" s="401"/>
      <c r="CY509" s="401"/>
      <c r="CZ509" s="401"/>
      <c r="DA509" s="70"/>
      <c r="DB509" s="182"/>
      <c r="DC509" s="182"/>
      <c r="DD509" s="182"/>
      <c r="DE509" s="182"/>
      <c r="DF509" s="182"/>
      <c r="DG509" s="182"/>
      <c r="DH509" s="141" t="s">
        <v>1974</v>
      </c>
      <c r="DI509" s="182"/>
      <c r="DJ509" s="182"/>
      <c r="DK509" s="244"/>
      <c r="DL509" s="244"/>
      <c r="DM509" s="244"/>
      <c r="DN509" s="182"/>
      <c r="DO509" s="182"/>
      <c r="DP509" s="182"/>
      <c r="DQ509" s="182"/>
      <c r="DR509" s="182"/>
      <c r="DS509" s="181"/>
      <c r="DT509" s="402">
        <f t="shared" si="749"/>
        <v>1</v>
      </c>
      <c r="DU509" s="100">
        <f t="shared" si="750"/>
        <v>1</v>
      </c>
      <c r="DV509" s="100">
        <f t="shared" si="751"/>
        <v>0</v>
      </c>
      <c r="DW509" s="100">
        <f t="shared" si="752"/>
        <v>0</v>
      </c>
      <c r="DX509" s="100">
        <f t="shared" si="753"/>
        <v>0</v>
      </c>
      <c r="DY509" s="229">
        <f t="shared" si="754"/>
        <v>0</v>
      </c>
      <c r="DZ509" s="100">
        <f t="shared" si="755"/>
        <v>1</v>
      </c>
      <c r="EA509" s="400">
        <f t="shared" si="756"/>
        <v>0</v>
      </c>
      <c r="EB509" s="402">
        <f t="shared" si="757"/>
        <v>0</v>
      </c>
      <c r="EC509" s="19">
        <f t="shared" si="758"/>
        <v>0</v>
      </c>
      <c r="ED509" s="19">
        <f t="shared" si="759"/>
        <v>1</v>
      </c>
      <c r="EE509" s="19">
        <f t="shared" si="760"/>
        <v>0</v>
      </c>
      <c r="EF509" s="402">
        <f t="shared" si="761"/>
        <v>0</v>
      </c>
      <c r="EG509" s="400">
        <f t="shared" si="762"/>
        <v>0</v>
      </c>
      <c r="EH509" s="400">
        <f t="shared" si="763"/>
        <v>0</v>
      </c>
      <c r="EI509" s="402">
        <f t="shared" si="764"/>
        <v>1</v>
      </c>
      <c r="EJ509" s="229">
        <f t="shared" si="765"/>
        <v>1</v>
      </c>
      <c r="EK509" s="398">
        <f t="shared" si="766"/>
        <v>2365.9</v>
      </c>
      <c r="EL509" s="398">
        <f t="shared" si="767"/>
        <v>216.3</v>
      </c>
      <c r="EM509" s="398">
        <f t="shared" si="768"/>
        <v>26.9</v>
      </c>
      <c r="EN509" s="398">
        <f t="shared" si="769"/>
        <v>395</v>
      </c>
      <c r="EO509" s="398">
        <f t="shared" si="770"/>
        <v>0</v>
      </c>
      <c r="EP509" s="398" t="str">
        <f t="shared" si="771"/>
        <v/>
      </c>
      <c r="EQ509" s="398">
        <f t="shared" si="772"/>
        <v>704.5</v>
      </c>
      <c r="ER509" s="398" t="str">
        <f t="shared" si="773"/>
        <v/>
      </c>
      <c r="ES509" s="398" t="str">
        <f t="shared" si="774"/>
        <v/>
      </c>
      <c r="ET509" s="398">
        <f t="shared" si="775"/>
        <v>80.900000000000006</v>
      </c>
      <c r="EU509" s="172">
        <f t="shared" si="776"/>
        <v>4142</v>
      </c>
      <c r="EV509" s="57">
        <f t="shared" si="777"/>
        <v>102.91085611880051</v>
      </c>
      <c r="EW509" s="57">
        <f t="shared" si="778"/>
        <v>5.5319693094629159</v>
      </c>
      <c r="EX509" s="57">
        <f t="shared" si="779"/>
        <v>2.2135363094013578</v>
      </c>
      <c r="EY509" s="57">
        <f t="shared" si="780"/>
        <v>19.711562453216228</v>
      </c>
      <c r="EZ509" s="57">
        <f t="shared" si="781"/>
        <v>0</v>
      </c>
      <c r="FA509" s="57" t="str">
        <f t="shared" si="782"/>
        <v/>
      </c>
      <c r="FB509" s="57">
        <f t="shared" si="783"/>
        <v>11.545943678083685</v>
      </c>
      <c r="FC509" s="57" t="str">
        <f t="shared" si="784"/>
        <v/>
      </c>
      <c r="FD509" s="57" t="str">
        <f t="shared" si="785"/>
        <v/>
      </c>
      <c r="FE509" s="57">
        <f t="shared" si="786"/>
        <v>1.6843183507421204</v>
      </c>
      <c r="FF509" s="56">
        <f t="shared" si="787"/>
        <v>116.8307336473641</v>
      </c>
      <c r="FG509" s="59">
        <f t="shared" si="788"/>
        <v>78.938785562099895</v>
      </c>
      <c r="FH509" s="59">
        <f t="shared" si="789"/>
        <v>4.2433515328227234</v>
      </c>
      <c r="FI509" s="59">
        <f t="shared" si="790"/>
        <v>1.6979148230974062</v>
      </c>
      <c r="FJ509" s="59">
        <f t="shared" si="791"/>
        <v>15.119948081979981</v>
      </c>
      <c r="FK509" s="59">
        <f t="shared" si="792"/>
        <v>0</v>
      </c>
      <c r="FL509" s="59" t="str">
        <f t="shared" si="793"/>
        <v/>
      </c>
      <c r="FM509" s="59">
        <f t="shared" si="794"/>
        <v>8.8773299159029762</v>
      </c>
      <c r="FN509" s="59" t="str">
        <f t="shared" si="795"/>
        <v/>
      </c>
      <c r="FO509" s="59" t="str">
        <f t="shared" si="796"/>
        <v/>
      </c>
      <c r="FP509" s="59">
        <f t="shared" si="797"/>
        <v>1.2950218795306871</v>
      </c>
      <c r="FQ509" s="66">
        <f t="shared" si="798"/>
        <v>89.82764820456633</v>
      </c>
      <c r="FR509" s="331">
        <f t="shared" si="741"/>
        <v>0.11785500429359298</v>
      </c>
      <c r="FS509" s="331">
        <f t="shared" si="799"/>
        <v>0.11785500429359298</v>
      </c>
      <c r="FT509" s="400">
        <f t="shared" si="800"/>
        <v>0</v>
      </c>
      <c r="FU509" s="400">
        <f t="shared" si="801"/>
        <v>1</v>
      </c>
      <c r="FV509" s="400">
        <f t="shared" si="802"/>
        <v>0</v>
      </c>
      <c r="FW509" s="402">
        <f t="shared" si="803"/>
        <v>0</v>
      </c>
      <c r="FX509" s="222">
        <f t="shared" si="804"/>
        <v>78.938785562099895</v>
      </c>
      <c r="FY509" s="222">
        <f t="shared" si="805"/>
        <v>0</v>
      </c>
      <c r="FZ509" s="222">
        <f t="shared" si="806"/>
        <v>0</v>
      </c>
      <c r="GA509" s="221">
        <f t="shared" si="807"/>
        <v>89.82764820456633</v>
      </c>
      <c r="GB509" s="222">
        <f t="shared" si="808"/>
        <v>0</v>
      </c>
      <c r="GC509" s="222">
        <f t="shared" si="809"/>
        <v>0</v>
      </c>
      <c r="GD509" s="222">
        <f t="shared" si="810"/>
        <v>0</v>
      </c>
      <c r="GE509" s="222">
        <f t="shared" si="811"/>
        <v>0</v>
      </c>
      <c r="GF509" s="222">
        <f t="shared" si="812"/>
        <v>0</v>
      </c>
      <c r="GG509" s="398">
        <f t="shared" si="813"/>
        <v>0</v>
      </c>
      <c r="GH509" s="399">
        <f t="shared" si="814"/>
        <v>0</v>
      </c>
      <c r="GI509" s="398" t="str">
        <f t="shared" si="815"/>
        <v>Na</v>
      </c>
      <c r="GJ509" s="398" t="str">
        <f t="shared" si="816"/>
        <v>Cl</v>
      </c>
    </row>
    <row r="510" spans="1:192">
      <c r="A510" s="402">
        <f t="shared" si="819"/>
        <v>505</v>
      </c>
      <c r="B510" s="106" t="s">
        <v>386</v>
      </c>
      <c r="C510" s="106" t="s">
        <v>1211</v>
      </c>
      <c r="D510" s="106"/>
      <c r="E510" s="106"/>
      <c r="F510" s="377">
        <v>3432500</v>
      </c>
      <c r="G510" s="377">
        <v>5541780</v>
      </c>
      <c r="H510" s="409">
        <f t="shared" si="744"/>
        <v>432452.57</v>
      </c>
      <c r="I510" s="405">
        <f t="shared" si="745"/>
        <v>5540003.0780000007</v>
      </c>
      <c r="J510" s="377">
        <v>79.73</v>
      </c>
      <c r="K510" s="377" t="s">
        <v>1356</v>
      </c>
      <c r="L510" s="377">
        <v>9.5500000000000007</v>
      </c>
      <c r="M510" s="377"/>
      <c r="O510" s="377"/>
      <c r="P510" s="377"/>
      <c r="Q510" s="531" t="s">
        <v>2846</v>
      </c>
      <c r="R510" s="108" t="s">
        <v>1394</v>
      </c>
      <c r="S510" s="2" t="s">
        <v>2835</v>
      </c>
      <c r="T510" s="499" t="str">
        <f t="shared" si="746"/>
        <v>-</v>
      </c>
      <c r="U510" s="499" t="str">
        <f t="shared" si="747"/>
        <v>M</v>
      </c>
      <c r="V510" s="499" t="str">
        <f t="shared" si="748"/>
        <v>-</v>
      </c>
      <c r="W510" s="499" t="str">
        <f t="shared" si="740"/>
        <v>-</v>
      </c>
      <c r="X510" s="529" t="str">
        <f t="shared" si="821"/>
        <v>Ca-Mg</v>
      </c>
      <c r="Y510" s="530" t="str">
        <f t="shared" si="820"/>
        <v>HCO3-SO4</v>
      </c>
      <c r="Z510" s="107" t="s">
        <v>1975</v>
      </c>
      <c r="AA510" s="84">
        <v>20936</v>
      </c>
      <c r="AB510" s="405">
        <v>1</v>
      </c>
      <c r="AC510" s="531" t="s">
        <v>402</v>
      </c>
      <c r="AD510" s="531" t="s">
        <v>1976</v>
      </c>
      <c r="AE510" s="107"/>
      <c r="AF510" s="379">
        <v>9.8000000000000007</v>
      </c>
      <c r="AG510" s="377"/>
      <c r="AH510" s="377">
        <v>6.7</v>
      </c>
      <c r="AI510" s="379"/>
      <c r="AJ510" s="377"/>
      <c r="AK510" s="377"/>
      <c r="AL510" s="377"/>
      <c r="AM510" s="379"/>
      <c r="AN510" s="531">
        <v>46.6</v>
      </c>
      <c r="AO510" s="106">
        <v>24.6</v>
      </c>
      <c r="AP510" s="378">
        <v>9</v>
      </c>
      <c r="AQ510" s="531"/>
      <c r="AR510" s="532">
        <v>1518</v>
      </c>
      <c r="AS510" s="507">
        <f t="shared" si="822"/>
        <v>1292.0999999999999</v>
      </c>
      <c r="AT510" s="512">
        <f t="shared" si="823"/>
        <v>-7.0458539099736137E-2</v>
      </c>
      <c r="AU510" s="444">
        <v>22</v>
      </c>
      <c r="AV510" s="531">
        <v>49.5</v>
      </c>
      <c r="AW510" s="106">
        <v>246</v>
      </c>
      <c r="AX510" s="106">
        <v>85</v>
      </c>
      <c r="AY510" s="531">
        <v>336</v>
      </c>
      <c r="AZ510" s="107">
        <v>536</v>
      </c>
      <c r="BA510" s="531"/>
      <c r="BB510" s="531"/>
      <c r="BC510" s="531"/>
      <c r="BD510" s="531">
        <v>0.8</v>
      </c>
      <c r="BE510" s="108">
        <v>13.5</v>
      </c>
      <c r="BF510" s="108">
        <v>3.3</v>
      </c>
      <c r="BG510" s="531"/>
      <c r="BH510" s="531"/>
      <c r="BI510" s="531"/>
      <c r="BJ510" s="531">
        <v>0</v>
      </c>
      <c r="BK510" s="531"/>
      <c r="BL510" s="106"/>
      <c r="BM510" s="113"/>
      <c r="BN510" s="107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 s="114"/>
      <c r="BZ510" s="114"/>
      <c r="CA510" s="114"/>
      <c r="CB510" s="114"/>
      <c r="CC510" s="114"/>
      <c r="CD510" s="114"/>
      <c r="CE510" s="114"/>
      <c r="CF510" s="247"/>
      <c r="CG510" s="114"/>
      <c r="CH510" s="114"/>
      <c r="CI510" s="114"/>
      <c r="CJ510" s="114"/>
      <c r="CK510" s="114"/>
      <c r="CL510" s="137"/>
      <c r="CM510" s="113">
        <v>1</v>
      </c>
      <c r="CN510" s="147">
        <v>275</v>
      </c>
      <c r="CO510" s="149"/>
      <c r="CP510" s="399"/>
      <c r="CR510" s="399"/>
      <c r="CS510" s="399"/>
      <c r="CT510" s="399"/>
      <c r="CU510" s="399"/>
      <c r="CV510" s="399"/>
      <c r="CW510" s="399"/>
      <c r="CX510" s="399"/>
      <c r="CY510" s="399"/>
      <c r="CZ510" s="399"/>
      <c r="DB510" s="241"/>
      <c r="DC510" s="241"/>
      <c r="DD510" s="241"/>
      <c r="DE510" s="241"/>
      <c r="DF510" s="182"/>
      <c r="DG510" s="241"/>
      <c r="DH510" s="241"/>
      <c r="DI510" s="241"/>
      <c r="DJ510" s="241"/>
      <c r="DK510" s="244"/>
      <c r="DL510" s="244"/>
      <c r="DM510" s="244"/>
      <c r="DN510" s="241"/>
      <c r="DO510" s="241"/>
      <c r="DP510" s="241"/>
      <c r="DQ510" s="241"/>
      <c r="DR510" s="241"/>
      <c r="DS510" s="472"/>
      <c r="DT510" s="402">
        <f t="shared" si="749"/>
        <v>1</v>
      </c>
      <c r="DU510" s="100">
        <f t="shared" si="750"/>
        <v>1</v>
      </c>
      <c r="DV510" s="100">
        <f t="shared" si="751"/>
        <v>0</v>
      </c>
      <c r="DW510" s="100">
        <f t="shared" si="752"/>
        <v>0</v>
      </c>
      <c r="DX510" s="100">
        <f t="shared" si="753"/>
        <v>0</v>
      </c>
      <c r="DY510" s="229">
        <f t="shared" si="754"/>
        <v>0</v>
      </c>
      <c r="DZ510" s="100">
        <f t="shared" si="755"/>
        <v>1</v>
      </c>
      <c r="EA510" s="400">
        <f t="shared" si="756"/>
        <v>0</v>
      </c>
      <c r="EB510" s="402">
        <f t="shared" si="757"/>
        <v>0</v>
      </c>
      <c r="EC510" s="19">
        <f t="shared" si="758"/>
        <v>0</v>
      </c>
      <c r="ED510" s="19">
        <f t="shared" si="759"/>
        <v>1</v>
      </c>
      <c r="EE510" s="19">
        <f t="shared" si="760"/>
        <v>0</v>
      </c>
      <c r="EF510" s="402">
        <f t="shared" si="761"/>
        <v>0</v>
      </c>
      <c r="EG510" s="400">
        <f t="shared" si="762"/>
        <v>1</v>
      </c>
      <c r="EH510" s="400">
        <f t="shared" si="763"/>
        <v>0</v>
      </c>
      <c r="EI510" s="402">
        <f t="shared" si="764"/>
        <v>0</v>
      </c>
      <c r="EJ510" s="229">
        <f t="shared" si="765"/>
        <v>1</v>
      </c>
      <c r="EK510" s="398">
        <f t="shared" si="766"/>
        <v>22</v>
      </c>
      <c r="EL510" s="398" t="str">
        <f t="shared" si="767"/>
        <v/>
      </c>
      <c r="EM510" s="398">
        <f t="shared" si="768"/>
        <v>49.5</v>
      </c>
      <c r="EN510" s="398">
        <f t="shared" si="769"/>
        <v>246</v>
      </c>
      <c r="EO510" s="398">
        <f t="shared" si="770"/>
        <v>3.3</v>
      </c>
      <c r="EP510" s="398">
        <f t="shared" si="771"/>
        <v>13.5</v>
      </c>
      <c r="EQ510" s="398">
        <f t="shared" si="772"/>
        <v>536</v>
      </c>
      <c r="ER510" s="398" t="str">
        <f t="shared" si="773"/>
        <v/>
      </c>
      <c r="ES510" s="398">
        <f t="shared" si="774"/>
        <v>0</v>
      </c>
      <c r="ET510" s="398">
        <f t="shared" si="775"/>
        <v>336</v>
      </c>
      <c r="EU510" s="172">
        <f t="shared" si="776"/>
        <v>85</v>
      </c>
      <c r="EV510" s="57">
        <f t="shared" si="777"/>
        <v>0.95694612393322254</v>
      </c>
      <c r="EW510" s="57" t="str">
        <f t="shared" si="778"/>
        <v/>
      </c>
      <c r="EX510" s="57">
        <f t="shared" si="779"/>
        <v>4.0732359596790788</v>
      </c>
      <c r="EY510" s="57">
        <f t="shared" si="780"/>
        <v>12.276061679724537</v>
      </c>
      <c r="EZ510" s="57">
        <f t="shared" si="781"/>
        <v>0.12033913756951407</v>
      </c>
      <c r="FA510" s="57">
        <f t="shared" si="782"/>
        <v>0.72522159548751008</v>
      </c>
      <c r="FB510" s="57">
        <f t="shared" si="783"/>
        <v>8.7844227273993685</v>
      </c>
      <c r="FC510" s="57" t="str">
        <f t="shared" si="784"/>
        <v/>
      </c>
      <c r="FD510" s="57">
        <f t="shared" si="785"/>
        <v>0</v>
      </c>
      <c r="FE510" s="57">
        <f t="shared" si="786"/>
        <v>6.9954383912157283</v>
      </c>
      <c r="FF510" s="56">
        <f t="shared" si="787"/>
        <v>2.3975404056074234</v>
      </c>
      <c r="FG510" s="59">
        <f t="shared" si="788"/>
        <v>5.2719062951748672</v>
      </c>
      <c r="FH510" s="59" t="str">
        <f t="shared" si="789"/>
        <v/>
      </c>
      <c r="FI510" s="59">
        <f t="shared" si="790"/>
        <v>22.439840405334305</v>
      </c>
      <c r="FJ510" s="59">
        <f t="shared" si="791"/>
        <v>67.62997960981437</v>
      </c>
      <c r="FK510" s="59">
        <f t="shared" si="792"/>
        <v>0.66295963904537047</v>
      </c>
      <c r="FL510" s="59">
        <f t="shared" si="793"/>
        <v>3.9953140506310909</v>
      </c>
      <c r="FM510" s="59">
        <f t="shared" si="794"/>
        <v>48.32606418301085</v>
      </c>
      <c r="FN510" s="59" t="str">
        <f t="shared" si="795"/>
        <v/>
      </c>
      <c r="FO510" s="59">
        <f t="shared" si="796"/>
        <v>0</v>
      </c>
      <c r="FP510" s="59">
        <f t="shared" si="797"/>
        <v>38.484259600547801</v>
      </c>
      <c r="FQ510" s="66">
        <f t="shared" si="798"/>
        <v>13.18967621644134</v>
      </c>
      <c r="FR510" s="331">
        <f t="shared" si="741"/>
        <v>-7.0458539099736137E-2</v>
      </c>
      <c r="FS510" s="331">
        <f t="shared" si="799"/>
        <v>7.0458539099736137E-2</v>
      </c>
      <c r="FT510" s="400">
        <f t="shared" si="800"/>
        <v>0</v>
      </c>
      <c r="FU510" s="400">
        <f t="shared" si="801"/>
        <v>1</v>
      </c>
      <c r="FV510" s="400">
        <f t="shared" si="802"/>
        <v>0</v>
      </c>
      <c r="FW510" s="402">
        <f t="shared" si="803"/>
        <v>0</v>
      </c>
      <c r="FX510" s="222">
        <f t="shared" si="804"/>
        <v>0</v>
      </c>
      <c r="FY510" s="222">
        <f t="shared" si="805"/>
        <v>67.62997960981437</v>
      </c>
      <c r="FZ510" s="222">
        <f t="shared" si="806"/>
        <v>22.439840405334305</v>
      </c>
      <c r="GA510" s="221">
        <f t="shared" si="807"/>
        <v>0</v>
      </c>
      <c r="GB510" s="222">
        <f t="shared" si="808"/>
        <v>48.32606418301085</v>
      </c>
      <c r="GC510" s="222">
        <f t="shared" si="809"/>
        <v>38.484259600547801</v>
      </c>
      <c r="GD510" s="222">
        <f t="shared" si="810"/>
        <v>0</v>
      </c>
      <c r="GE510" s="222">
        <f t="shared" si="811"/>
        <v>0</v>
      </c>
      <c r="GF510" s="222">
        <f t="shared" si="812"/>
        <v>0</v>
      </c>
      <c r="GG510" s="398">
        <f t="shared" si="813"/>
        <v>0</v>
      </c>
      <c r="GH510" s="399">
        <f t="shared" si="814"/>
        <v>0</v>
      </c>
      <c r="GI510" s="398" t="str">
        <f t="shared" si="815"/>
        <v>Ca-Mg</v>
      </c>
      <c r="GJ510" s="398" t="str">
        <f t="shared" si="816"/>
        <v>HCO3-SO4</v>
      </c>
    </row>
    <row r="511" spans="1:192">
      <c r="A511" s="402">
        <f t="shared" si="819"/>
        <v>506</v>
      </c>
      <c r="B511" s="64" t="s">
        <v>386</v>
      </c>
      <c r="C511" s="63" t="s">
        <v>371</v>
      </c>
      <c r="D511" s="63"/>
      <c r="E511" s="63" t="s">
        <v>1977</v>
      </c>
      <c r="F511" s="115">
        <v>3432895</v>
      </c>
      <c r="G511" s="115">
        <v>5542325</v>
      </c>
      <c r="H511" s="410">
        <f t="shared" si="744"/>
        <v>432847.41200000001</v>
      </c>
      <c r="I511" s="102">
        <f t="shared" si="745"/>
        <v>5540547.8600000003</v>
      </c>
      <c r="J511" s="541">
        <v>83</v>
      </c>
      <c r="K511" s="391" t="s">
        <v>1355</v>
      </c>
      <c r="L511" s="377">
        <v>8</v>
      </c>
      <c r="Q511" s="531" t="s">
        <v>2846</v>
      </c>
      <c r="R511" s="108" t="s">
        <v>1394</v>
      </c>
      <c r="S511" s="2" t="s">
        <v>2835</v>
      </c>
      <c r="T511" s="499" t="str">
        <f t="shared" si="746"/>
        <v>-</v>
      </c>
      <c r="U511" s="499" t="str">
        <f t="shared" si="747"/>
        <v>M</v>
      </c>
      <c r="V511" s="499" t="str">
        <f t="shared" si="748"/>
        <v>-</v>
      </c>
      <c r="W511" s="499" t="str">
        <f t="shared" si="740"/>
        <v>-</v>
      </c>
      <c r="X511" s="529" t="str">
        <f t="shared" si="821"/>
        <v>Ca-Mg-Na</v>
      </c>
      <c r="Y511" s="530" t="str">
        <f t="shared" si="820"/>
        <v>HCO3-SO4</v>
      </c>
      <c r="Z511" s="107"/>
      <c r="AA511" s="52">
        <v>17474</v>
      </c>
      <c r="AB511" s="97">
        <v>1</v>
      </c>
      <c r="AC511" s="399"/>
      <c r="AD511" s="64" t="s">
        <v>387</v>
      </c>
      <c r="AE511" s="80"/>
      <c r="AF511" s="153">
        <v>12.2</v>
      </c>
      <c r="AG511" s="19"/>
      <c r="AH511" s="87">
        <v>7</v>
      </c>
      <c r="AI511" s="153"/>
      <c r="AJ511" s="19"/>
      <c r="AK511" s="19"/>
      <c r="AL511" s="19"/>
      <c r="AM511" s="153"/>
      <c r="AN511" s="532">
        <v>37.799999999999997</v>
      </c>
      <c r="AO511" s="79">
        <v>26.1</v>
      </c>
      <c r="AP511" s="19">
        <v>5</v>
      </c>
      <c r="AQ511" s="399">
        <v>1048</v>
      </c>
      <c r="AR511" s="401"/>
      <c r="AS511" s="507">
        <f t="shared" si="822"/>
        <v>1291.0400000000002</v>
      </c>
      <c r="AT511" s="509">
        <f t="shared" si="823"/>
        <v>-1.2726918673984365E-2</v>
      </c>
      <c r="AU511" s="532">
        <v>92</v>
      </c>
      <c r="AV511" s="532">
        <v>54</v>
      </c>
      <c r="AW511" s="79">
        <v>182</v>
      </c>
      <c r="AX511" s="79">
        <v>78</v>
      </c>
      <c r="AY511" s="79">
        <v>254</v>
      </c>
      <c r="AZ511" s="80">
        <v>570</v>
      </c>
      <c r="BA511" s="399"/>
      <c r="BB511" s="399"/>
      <c r="BC511" s="399"/>
      <c r="BD511" s="399">
        <v>0</v>
      </c>
      <c r="BE511" s="399">
        <v>0.14000000000000001</v>
      </c>
      <c r="BF511" s="399">
        <v>0</v>
      </c>
      <c r="BG511" s="399"/>
      <c r="BH511" s="399"/>
      <c r="BI511" s="399"/>
      <c r="BJ511" s="399">
        <v>44</v>
      </c>
      <c r="BK511" s="399"/>
      <c r="BM511" s="399">
        <v>16.899999999999999</v>
      </c>
      <c r="BO511" s="149"/>
      <c r="BP511" s="149"/>
      <c r="BQ511" s="149"/>
      <c r="BR511" s="149"/>
      <c r="BS511" s="149"/>
      <c r="BT511" s="149"/>
      <c r="BU511" s="149"/>
      <c r="BV511" s="149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39"/>
      <c r="CM511" s="399">
        <v>3.6</v>
      </c>
      <c r="CN511" s="149">
        <v>94</v>
      </c>
      <c r="CO511" s="149"/>
      <c r="CP511" s="399"/>
      <c r="CR511" s="399"/>
      <c r="CS511" s="399"/>
      <c r="CT511" s="399"/>
      <c r="CU511" s="399"/>
      <c r="CV511" s="399"/>
      <c r="CW511" s="399"/>
      <c r="CX511" s="399"/>
      <c r="CY511" s="399"/>
      <c r="CZ511" s="399"/>
      <c r="DB511" s="241"/>
      <c r="DC511" s="241"/>
      <c r="DD511" s="241"/>
      <c r="DE511" s="241"/>
      <c r="DF511" s="182"/>
      <c r="DG511" s="241"/>
      <c r="DH511" s="241"/>
      <c r="DI511" s="241"/>
      <c r="DJ511" s="241"/>
      <c r="DK511" s="244"/>
      <c r="DL511" s="244"/>
      <c r="DM511" s="244"/>
      <c r="DN511" s="241"/>
      <c r="DO511" s="241"/>
      <c r="DP511" s="241"/>
      <c r="DQ511" s="241"/>
      <c r="DR511" s="241"/>
      <c r="DS511" s="472"/>
      <c r="DT511" s="402">
        <f t="shared" si="749"/>
        <v>1</v>
      </c>
      <c r="DU511" s="100">
        <f t="shared" si="750"/>
        <v>1</v>
      </c>
      <c r="DV511" s="100">
        <f t="shared" si="751"/>
        <v>0</v>
      </c>
      <c r="DW511" s="100">
        <f t="shared" si="752"/>
        <v>0</v>
      </c>
      <c r="DX511" s="100">
        <f t="shared" si="753"/>
        <v>0</v>
      </c>
      <c r="DY511" s="229">
        <f t="shared" si="754"/>
        <v>0</v>
      </c>
      <c r="DZ511" s="100">
        <f t="shared" si="755"/>
        <v>1</v>
      </c>
      <c r="EA511" s="400">
        <f t="shared" si="756"/>
        <v>0</v>
      </c>
      <c r="EB511" s="402">
        <f t="shared" si="757"/>
        <v>0</v>
      </c>
      <c r="EC511" s="19">
        <f t="shared" si="758"/>
        <v>0</v>
      </c>
      <c r="ED511" s="19">
        <f t="shared" si="759"/>
        <v>1</v>
      </c>
      <c r="EE511" s="19">
        <f t="shared" si="760"/>
        <v>0</v>
      </c>
      <c r="EF511" s="402">
        <f t="shared" si="761"/>
        <v>0</v>
      </c>
      <c r="EG511" s="400">
        <f t="shared" si="762"/>
        <v>1</v>
      </c>
      <c r="EH511" s="400">
        <f t="shared" si="763"/>
        <v>0</v>
      </c>
      <c r="EI511" s="402">
        <f t="shared" si="764"/>
        <v>0</v>
      </c>
      <c r="EJ511" s="229">
        <f t="shared" si="765"/>
        <v>1</v>
      </c>
      <c r="EK511" s="398">
        <f t="shared" si="766"/>
        <v>92</v>
      </c>
      <c r="EL511" s="398" t="str">
        <f t="shared" si="767"/>
        <v/>
      </c>
      <c r="EM511" s="398">
        <f t="shared" si="768"/>
        <v>54</v>
      </c>
      <c r="EN511" s="398">
        <f t="shared" si="769"/>
        <v>182</v>
      </c>
      <c r="EO511" s="398">
        <f t="shared" si="770"/>
        <v>0</v>
      </c>
      <c r="EP511" s="398">
        <f t="shared" si="771"/>
        <v>0.14000000000000001</v>
      </c>
      <c r="EQ511" s="398">
        <f t="shared" si="772"/>
        <v>570</v>
      </c>
      <c r="ER511" s="398" t="str">
        <f t="shared" si="773"/>
        <v/>
      </c>
      <c r="ES511" s="398">
        <f t="shared" si="774"/>
        <v>44</v>
      </c>
      <c r="ET511" s="398">
        <f t="shared" si="775"/>
        <v>254</v>
      </c>
      <c r="EU511" s="172">
        <f t="shared" si="776"/>
        <v>78</v>
      </c>
      <c r="EV511" s="57">
        <f t="shared" si="777"/>
        <v>4.0017747000843853</v>
      </c>
      <c r="EW511" s="57" t="str">
        <f t="shared" si="778"/>
        <v/>
      </c>
      <c r="EX511" s="57">
        <f t="shared" si="779"/>
        <v>4.443530137831722</v>
      </c>
      <c r="EY511" s="57">
        <f t="shared" si="780"/>
        <v>9.0822895354059572</v>
      </c>
      <c r="EZ511" s="57">
        <f t="shared" si="781"/>
        <v>0</v>
      </c>
      <c r="FA511" s="57">
        <f t="shared" si="782"/>
        <v>7.5208165457964016E-3</v>
      </c>
      <c r="FB511" s="57">
        <f t="shared" si="783"/>
        <v>9.3416435720478361</v>
      </c>
      <c r="FC511" s="57" t="str">
        <f t="shared" si="784"/>
        <v/>
      </c>
      <c r="FD511" s="57">
        <f t="shared" si="785"/>
        <v>0.70962133637825398</v>
      </c>
      <c r="FE511" s="57">
        <f t="shared" si="786"/>
        <v>5.2882183076452227</v>
      </c>
      <c r="FF511" s="56">
        <f t="shared" si="787"/>
        <v>2.200095901616224</v>
      </c>
      <c r="FG511" s="59">
        <f t="shared" si="788"/>
        <v>22.821490801478681</v>
      </c>
      <c r="FH511" s="59" t="str">
        <f t="shared" si="789"/>
        <v/>
      </c>
      <c r="FI511" s="59">
        <f t="shared" si="790"/>
        <v>25.340752482762596</v>
      </c>
      <c r="FJ511" s="59">
        <f t="shared" si="791"/>
        <v>51.79486668358976</v>
      </c>
      <c r="FK511" s="59">
        <f t="shared" si="792"/>
        <v>0</v>
      </c>
      <c r="FL511" s="59">
        <f t="shared" si="793"/>
        <v>4.2890032168947934E-2</v>
      </c>
      <c r="FM511" s="59">
        <f t="shared" si="794"/>
        <v>53.260363372273801</v>
      </c>
      <c r="FN511" s="59" t="str">
        <f t="shared" si="795"/>
        <v/>
      </c>
      <c r="FO511" s="59">
        <f t="shared" si="796"/>
        <v>4.0458287602958878</v>
      </c>
      <c r="FP511" s="59">
        <f t="shared" si="797"/>
        <v>30.150200709847113</v>
      </c>
      <c r="FQ511" s="66">
        <f t="shared" si="798"/>
        <v>12.543607157583212</v>
      </c>
      <c r="FR511" s="331">
        <f t="shared" si="741"/>
        <v>-1.2726918673984365E-2</v>
      </c>
      <c r="FS511" s="331">
        <f t="shared" si="799"/>
        <v>1.2726918673984365E-2</v>
      </c>
      <c r="FT511" s="400">
        <f t="shared" si="800"/>
        <v>0</v>
      </c>
      <c r="FU511" s="400">
        <f t="shared" si="801"/>
        <v>1</v>
      </c>
      <c r="FV511" s="400">
        <f t="shared" si="802"/>
        <v>0</v>
      </c>
      <c r="FW511" s="402">
        <f t="shared" si="803"/>
        <v>0</v>
      </c>
      <c r="FX511" s="222">
        <f t="shared" si="804"/>
        <v>22.821490801478681</v>
      </c>
      <c r="FY511" s="222">
        <f t="shared" si="805"/>
        <v>51.79486668358976</v>
      </c>
      <c r="FZ511" s="222">
        <f t="shared" si="806"/>
        <v>25.340752482762596</v>
      </c>
      <c r="GA511" s="221">
        <f t="shared" si="807"/>
        <v>0</v>
      </c>
      <c r="GB511" s="222">
        <f t="shared" si="808"/>
        <v>53.260363372273801</v>
      </c>
      <c r="GC511" s="222">
        <f t="shared" si="809"/>
        <v>30.150200709847113</v>
      </c>
      <c r="GD511" s="222">
        <f t="shared" si="810"/>
        <v>0</v>
      </c>
      <c r="GE511" s="222">
        <f t="shared" si="811"/>
        <v>0</v>
      </c>
      <c r="GF511" s="222">
        <f t="shared" si="812"/>
        <v>0</v>
      </c>
      <c r="GG511" s="398">
        <f t="shared" si="813"/>
        <v>0</v>
      </c>
      <c r="GH511" s="399">
        <f t="shared" si="814"/>
        <v>0</v>
      </c>
      <c r="GI511" s="398" t="str">
        <f t="shared" si="815"/>
        <v>Ca-Mg-Na</v>
      </c>
      <c r="GJ511" s="398" t="str">
        <f t="shared" si="816"/>
        <v>HCO3-SO4</v>
      </c>
    </row>
    <row r="512" spans="1:192">
      <c r="A512" s="402">
        <f t="shared" si="819"/>
        <v>507</v>
      </c>
      <c r="B512" s="106" t="s">
        <v>386</v>
      </c>
      <c r="C512" s="106" t="s">
        <v>371</v>
      </c>
      <c r="D512" s="106"/>
      <c r="E512" s="106" t="s">
        <v>1977</v>
      </c>
      <c r="F512" s="115">
        <v>3432895</v>
      </c>
      <c r="G512" s="115">
        <v>5542325</v>
      </c>
      <c r="H512" s="410">
        <f t="shared" si="744"/>
        <v>432847.41200000001</v>
      </c>
      <c r="I512" s="102">
        <f t="shared" si="745"/>
        <v>5540547.8600000003</v>
      </c>
      <c r="J512" s="435">
        <v>83</v>
      </c>
      <c r="K512" s="377" t="s">
        <v>1355</v>
      </c>
      <c r="L512" s="377">
        <v>8</v>
      </c>
      <c r="M512" s="377"/>
      <c r="O512" s="377"/>
      <c r="P512" s="377"/>
      <c r="Q512" s="531" t="s">
        <v>2846</v>
      </c>
      <c r="R512" s="108" t="s">
        <v>1394</v>
      </c>
      <c r="S512" s="2" t="s">
        <v>2835</v>
      </c>
      <c r="T512" s="499" t="str">
        <f t="shared" si="746"/>
        <v>-</v>
      </c>
      <c r="U512" s="499" t="str">
        <f t="shared" si="747"/>
        <v>M</v>
      </c>
      <c r="V512" s="499" t="str">
        <f t="shared" si="748"/>
        <v>-</v>
      </c>
      <c r="W512" s="499" t="str">
        <f t="shared" si="740"/>
        <v>-</v>
      </c>
      <c r="X512" s="529" t="str">
        <f t="shared" si="821"/>
        <v>Ca-Na</v>
      </c>
      <c r="Y512" s="530" t="str">
        <f t="shared" si="820"/>
        <v>HCO3-SO4</v>
      </c>
      <c r="Z512" s="107" t="s">
        <v>1978</v>
      </c>
      <c r="AA512" s="84">
        <v>17664</v>
      </c>
      <c r="AB512" s="405">
        <v>2</v>
      </c>
      <c r="AC512" s="531" t="s">
        <v>403</v>
      </c>
      <c r="AD512" s="531" t="s">
        <v>1979</v>
      </c>
      <c r="AE512" s="80"/>
      <c r="AF512" s="379">
        <v>10.5</v>
      </c>
      <c r="AG512" s="377"/>
      <c r="AH512" s="377">
        <v>7.2</v>
      </c>
      <c r="AI512" s="379"/>
      <c r="AJ512" s="377"/>
      <c r="AK512" s="377"/>
      <c r="AL512" s="377"/>
      <c r="AM512" s="379"/>
      <c r="AN512" s="531">
        <v>33.799999999999997</v>
      </c>
      <c r="AO512" s="106">
        <v>24.6</v>
      </c>
      <c r="AP512" s="378">
        <v>43</v>
      </c>
      <c r="AQ512" s="531"/>
      <c r="AR512" s="532">
        <v>1324</v>
      </c>
      <c r="AS512" s="507">
        <f t="shared" si="822"/>
        <v>1165.0999999999999</v>
      </c>
      <c r="AT512" s="512">
        <f t="shared" si="823"/>
        <v>2.9172116775912218E-2</v>
      </c>
      <c r="AU512" s="444">
        <v>86</v>
      </c>
      <c r="AV512" s="531">
        <v>34</v>
      </c>
      <c r="AW512" s="106">
        <v>184</v>
      </c>
      <c r="AX512" s="106">
        <v>56</v>
      </c>
      <c r="AY512" s="531">
        <v>230</v>
      </c>
      <c r="AZ512" s="107">
        <v>536</v>
      </c>
      <c r="BA512" s="531"/>
      <c r="BB512" s="531"/>
      <c r="BC512" s="531"/>
      <c r="BD512" s="531">
        <v>0</v>
      </c>
      <c r="BE512" s="108">
        <v>0.8</v>
      </c>
      <c r="BF512" s="108">
        <v>0.3</v>
      </c>
      <c r="BG512" s="531"/>
      <c r="BH512" s="531"/>
      <c r="BI512" s="531"/>
      <c r="BJ512" s="531">
        <v>38</v>
      </c>
      <c r="BK512" s="531"/>
      <c r="BL512" s="106"/>
      <c r="BM512" s="113"/>
      <c r="BN512" s="107"/>
      <c r="BO512" s="114"/>
      <c r="BP512" s="114"/>
      <c r="BQ512" s="114"/>
      <c r="BR512" s="114"/>
      <c r="BS512" s="114"/>
      <c r="BT512" s="114"/>
      <c r="BU512" s="114"/>
      <c r="BV512" s="114"/>
      <c r="BW512" s="114"/>
      <c r="BX512" s="114"/>
      <c r="BY512" s="114"/>
      <c r="BZ512" s="114"/>
      <c r="CA512" s="114"/>
      <c r="CB512" s="114"/>
      <c r="CC512" s="114"/>
      <c r="CD512" s="114"/>
      <c r="CE512" s="114"/>
      <c r="CF512" s="247"/>
      <c r="CG512" s="114"/>
      <c r="CH512" s="114"/>
      <c r="CI512" s="114"/>
      <c r="CJ512" s="114"/>
      <c r="CK512" s="114"/>
      <c r="CL512" s="137"/>
      <c r="CM512" s="531"/>
      <c r="CN512" s="147">
        <v>84</v>
      </c>
      <c r="CO512" s="149"/>
      <c r="CP512" s="399"/>
      <c r="CR512" s="399"/>
      <c r="CS512" s="399"/>
      <c r="CT512" s="399"/>
      <c r="CU512" s="399"/>
      <c r="CV512" s="399"/>
      <c r="CW512" s="399"/>
      <c r="CX512" s="399"/>
      <c r="CY512" s="399"/>
      <c r="CZ512" s="399"/>
      <c r="DB512" s="241"/>
      <c r="DC512" s="241"/>
      <c r="DD512" s="241"/>
      <c r="DE512" s="241"/>
      <c r="DF512" s="182"/>
      <c r="DG512" s="241"/>
      <c r="DH512" s="241"/>
      <c r="DI512" s="241"/>
      <c r="DJ512" s="241"/>
      <c r="DK512" s="244"/>
      <c r="DL512" s="244"/>
      <c r="DM512" s="244"/>
      <c r="DN512" s="241"/>
      <c r="DO512" s="241"/>
      <c r="DP512" s="241"/>
      <c r="DQ512" s="241"/>
      <c r="DR512" s="241"/>
      <c r="DS512" s="472"/>
      <c r="DT512" s="402">
        <f t="shared" si="749"/>
        <v>0</v>
      </c>
      <c r="DU512" s="100">
        <f t="shared" si="750"/>
        <v>1</v>
      </c>
      <c r="DV512" s="100">
        <f t="shared" si="751"/>
        <v>0</v>
      </c>
      <c r="DW512" s="100">
        <f t="shared" si="752"/>
        <v>0</v>
      </c>
      <c r="DX512" s="100">
        <f t="shared" si="753"/>
        <v>0</v>
      </c>
      <c r="DY512" s="229">
        <f t="shared" si="754"/>
        <v>0</v>
      </c>
      <c r="DZ512" s="100">
        <f t="shared" si="755"/>
        <v>1</v>
      </c>
      <c r="EA512" s="400">
        <f t="shared" si="756"/>
        <v>0</v>
      </c>
      <c r="EB512" s="402">
        <f t="shared" si="757"/>
        <v>0</v>
      </c>
      <c r="EC512" s="19">
        <f t="shared" si="758"/>
        <v>0</v>
      </c>
      <c r="ED512" s="19">
        <f t="shared" si="759"/>
        <v>1</v>
      </c>
      <c r="EE512" s="19">
        <f t="shared" si="760"/>
        <v>0</v>
      </c>
      <c r="EF512" s="402">
        <f t="shared" si="761"/>
        <v>0</v>
      </c>
      <c r="EG512" s="400">
        <f t="shared" si="762"/>
        <v>1</v>
      </c>
      <c r="EH512" s="400">
        <f t="shared" si="763"/>
        <v>0</v>
      </c>
      <c r="EI512" s="402">
        <f t="shared" si="764"/>
        <v>0</v>
      </c>
      <c r="EJ512" s="229">
        <f t="shared" si="765"/>
        <v>1</v>
      </c>
      <c r="EK512" s="398">
        <f t="shared" si="766"/>
        <v>86</v>
      </c>
      <c r="EL512" s="398" t="str">
        <f t="shared" si="767"/>
        <v/>
      </c>
      <c r="EM512" s="398">
        <f t="shared" si="768"/>
        <v>34</v>
      </c>
      <c r="EN512" s="398">
        <f t="shared" si="769"/>
        <v>184</v>
      </c>
      <c r="EO512" s="398">
        <f t="shared" si="770"/>
        <v>0.3</v>
      </c>
      <c r="EP512" s="398">
        <f t="shared" si="771"/>
        <v>0.8</v>
      </c>
      <c r="EQ512" s="398">
        <f t="shared" si="772"/>
        <v>536</v>
      </c>
      <c r="ER512" s="398" t="str">
        <f t="shared" si="773"/>
        <v/>
      </c>
      <c r="ES512" s="398">
        <f t="shared" si="774"/>
        <v>38</v>
      </c>
      <c r="ET512" s="398">
        <f t="shared" si="775"/>
        <v>230</v>
      </c>
      <c r="EU512" s="172">
        <f t="shared" si="776"/>
        <v>56</v>
      </c>
      <c r="EV512" s="57">
        <f t="shared" si="777"/>
        <v>3.7407893935571428</v>
      </c>
      <c r="EW512" s="57" t="str">
        <f t="shared" si="778"/>
        <v/>
      </c>
      <c r="EX512" s="57">
        <f t="shared" si="779"/>
        <v>2.7977782349310845</v>
      </c>
      <c r="EY512" s="57">
        <f t="shared" si="780"/>
        <v>9.182094914915913</v>
      </c>
      <c r="EZ512" s="57">
        <f t="shared" si="781"/>
        <v>1.0939921597228551E-2</v>
      </c>
      <c r="FA512" s="57">
        <f t="shared" si="782"/>
        <v>4.2976094547408007E-2</v>
      </c>
      <c r="FB512" s="57">
        <f t="shared" si="783"/>
        <v>8.7844227273993685</v>
      </c>
      <c r="FC512" s="57" t="str">
        <f t="shared" si="784"/>
        <v/>
      </c>
      <c r="FD512" s="57">
        <f t="shared" si="785"/>
        <v>0.61285479050849201</v>
      </c>
      <c r="FE512" s="57">
        <f t="shared" si="786"/>
        <v>4.7885441368440995</v>
      </c>
      <c r="FF512" s="56">
        <f t="shared" si="787"/>
        <v>1.5795560319295967</v>
      </c>
      <c r="FG512" s="59">
        <f t="shared" si="788"/>
        <v>23.714036983211461</v>
      </c>
      <c r="FH512" s="59" t="str">
        <f t="shared" si="789"/>
        <v/>
      </c>
      <c r="FI512" s="59">
        <f t="shared" si="790"/>
        <v>17.735993544103362</v>
      </c>
      <c r="FJ512" s="59">
        <f t="shared" si="791"/>
        <v>58.208178939637932</v>
      </c>
      <c r="FK512" s="59">
        <f t="shared" si="792"/>
        <v>6.9351593489046473E-2</v>
      </c>
      <c r="FL512" s="59">
        <f t="shared" si="793"/>
        <v>0.27243893955818821</v>
      </c>
      <c r="FM512" s="59">
        <f t="shared" si="794"/>
        <v>55.719709999845847</v>
      </c>
      <c r="FN512" s="59" t="str">
        <f t="shared" si="795"/>
        <v/>
      </c>
      <c r="FO512" s="59">
        <f t="shared" si="796"/>
        <v>3.8873460737082506</v>
      </c>
      <c r="FP512" s="59">
        <f t="shared" si="797"/>
        <v>30.373799042501958</v>
      </c>
      <c r="FQ512" s="66">
        <f t="shared" si="798"/>
        <v>10.019144883943953</v>
      </c>
      <c r="FR512" s="331">
        <f t="shared" si="741"/>
        <v>2.9172116775912218E-2</v>
      </c>
      <c r="FS512" s="331">
        <f t="shared" si="799"/>
        <v>2.9172116775912218E-2</v>
      </c>
      <c r="FT512" s="400">
        <f t="shared" si="800"/>
        <v>0</v>
      </c>
      <c r="FU512" s="400">
        <f t="shared" si="801"/>
        <v>1</v>
      </c>
      <c r="FV512" s="400">
        <f t="shared" si="802"/>
        <v>0</v>
      </c>
      <c r="FW512" s="402">
        <f t="shared" si="803"/>
        <v>0</v>
      </c>
      <c r="FX512" s="222">
        <f t="shared" si="804"/>
        <v>23.714036983211461</v>
      </c>
      <c r="FY512" s="222">
        <f t="shared" si="805"/>
        <v>58.208178939637932</v>
      </c>
      <c r="FZ512" s="222">
        <f t="shared" si="806"/>
        <v>0</v>
      </c>
      <c r="GA512" s="221">
        <f t="shared" si="807"/>
        <v>0</v>
      </c>
      <c r="GB512" s="222">
        <f t="shared" si="808"/>
        <v>55.719709999845847</v>
      </c>
      <c r="GC512" s="222">
        <f t="shared" si="809"/>
        <v>30.373799042501958</v>
      </c>
      <c r="GD512" s="222">
        <f t="shared" si="810"/>
        <v>0</v>
      </c>
      <c r="GE512" s="222">
        <f t="shared" si="811"/>
        <v>0</v>
      </c>
      <c r="GF512" s="222">
        <f t="shared" si="812"/>
        <v>0</v>
      </c>
      <c r="GG512" s="398">
        <f t="shared" si="813"/>
        <v>0</v>
      </c>
      <c r="GH512" s="399">
        <f t="shared" si="814"/>
        <v>0</v>
      </c>
      <c r="GI512" s="398" t="str">
        <f t="shared" si="815"/>
        <v>Ca-Na</v>
      </c>
      <c r="GJ512" s="398" t="str">
        <f t="shared" si="816"/>
        <v>HCO3-SO4</v>
      </c>
    </row>
    <row r="513" spans="1:192">
      <c r="A513" s="402">
        <f t="shared" si="819"/>
        <v>508</v>
      </c>
      <c r="B513" s="106" t="s">
        <v>396</v>
      </c>
      <c r="C513" s="106" t="s">
        <v>1210</v>
      </c>
      <c r="D513" s="106"/>
      <c r="E513" s="106"/>
      <c r="F513" s="377">
        <v>3436500</v>
      </c>
      <c r="G513" s="377">
        <v>5548870</v>
      </c>
      <c r="H513" s="409">
        <f t="shared" si="744"/>
        <v>436450.97000000003</v>
      </c>
      <c r="I513" s="405">
        <f t="shared" si="745"/>
        <v>5547090.2420000006</v>
      </c>
      <c r="J513" s="377">
        <v>200</v>
      </c>
      <c r="K513" s="377" t="s">
        <v>1355</v>
      </c>
      <c r="L513" s="377">
        <v>108.2</v>
      </c>
      <c r="M513" s="377"/>
      <c r="O513" s="377">
        <v>199.1</v>
      </c>
      <c r="P513" s="377"/>
      <c r="Q513" s="531" t="s">
        <v>2867</v>
      </c>
      <c r="R513" s="381" t="s">
        <v>1445</v>
      </c>
      <c r="S513" s="382" t="s">
        <v>1349</v>
      </c>
      <c r="T513" s="499" t="str">
        <f t="shared" si="746"/>
        <v>-</v>
      </c>
      <c r="U513" s="499" t="str">
        <f t="shared" si="747"/>
        <v>-</v>
      </c>
      <c r="V513" s="499" t="str">
        <f t="shared" si="748"/>
        <v>-</v>
      </c>
      <c r="W513" s="499" t="str">
        <f t="shared" si="740"/>
        <v>-</v>
      </c>
      <c r="X513" s="529" t="str">
        <f t="shared" si="821"/>
        <v>Na-Ca</v>
      </c>
      <c r="Y513" s="530" t="str">
        <f t="shared" si="820"/>
        <v>Cl-HCO3</v>
      </c>
      <c r="Z513" s="107"/>
      <c r="AA513" s="84">
        <v>23560</v>
      </c>
      <c r="AB513" s="405">
        <v>1</v>
      </c>
      <c r="AC513" s="531" t="s">
        <v>280</v>
      </c>
      <c r="AD513" s="531" t="s">
        <v>1980</v>
      </c>
      <c r="AE513" s="86" t="s">
        <v>2701</v>
      </c>
      <c r="AF513" s="379">
        <v>13.1</v>
      </c>
      <c r="AG513" s="377"/>
      <c r="AH513" s="377">
        <v>6.4</v>
      </c>
      <c r="AI513" s="379"/>
      <c r="AJ513" s="377"/>
      <c r="AK513" s="377"/>
      <c r="AL513" s="377"/>
      <c r="AM513" s="379"/>
      <c r="AN513" s="531">
        <v>5.0999999999999996</v>
      </c>
      <c r="AO513" s="106">
        <v>5.0999999999999996</v>
      </c>
      <c r="AP513" s="378">
        <v>4</v>
      </c>
      <c r="AQ513" s="531"/>
      <c r="AR513" s="532">
        <v>337</v>
      </c>
      <c r="AS513" s="507">
        <f t="shared" si="822"/>
        <v>334.79</v>
      </c>
      <c r="AT513" s="511">
        <f t="shared" si="823"/>
        <v>1.2146217151431247</v>
      </c>
      <c r="AU513" s="88">
        <v>61</v>
      </c>
      <c r="AV513" s="531">
        <v>4</v>
      </c>
      <c r="AW513" s="106">
        <v>29</v>
      </c>
      <c r="AX513" s="106">
        <v>76</v>
      </c>
      <c r="AY513" s="531">
        <v>13</v>
      </c>
      <c r="AZ513" s="107">
        <v>116</v>
      </c>
      <c r="BA513" s="531"/>
      <c r="BB513" s="88"/>
      <c r="BC513" s="531"/>
      <c r="BD513" s="531">
        <v>0.05</v>
      </c>
      <c r="BE513" s="108">
        <v>0.02</v>
      </c>
      <c r="BF513" s="108">
        <v>0.02</v>
      </c>
      <c r="BG513" s="531"/>
      <c r="BH513" s="531"/>
      <c r="BI513" s="531"/>
      <c r="BJ513" s="531">
        <v>0.6</v>
      </c>
      <c r="BK513" s="531"/>
      <c r="BL513" s="106"/>
      <c r="BM513" s="113">
        <v>35.1</v>
      </c>
      <c r="BN513" s="107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 s="114"/>
      <c r="BZ513" s="114"/>
      <c r="CA513" s="114"/>
      <c r="CB513" s="114"/>
      <c r="CC513" s="114"/>
      <c r="CD513" s="114"/>
      <c r="CE513" s="114"/>
      <c r="CF513" s="247"/>
      <c r="CG513" s="114"/>
      <c r="CH513" s="114"/>
      <c r="CI513" s="114"/>
      <c r="CJ513" s="114"/>
      <c r="CK513" s="114"/>
      <c r="CL513" s="137"/>
      <c r="CM513" s="113">
        <v>6</v>
      </c>
      <c r="CN513" s="147">
        <v>69</v>
      </c>
      <c r="CO513" s="149"/>
      <c r="CP513" s="399"/>
      <c r="CR513" s="399"/>
      <c r="CS513" s="399"/>
      <c r="CT513" s="399"/>
      <c r="CU513" s="399"/>
      <c r="CV513" s="399"/>
      <c r="CW513" s="399"/>
      <c r="CX513" s="399"/>
      <c r="CY513" s="399"/>
      <c r="CZ513" s="399"/>
      <c r="DB513" s="241"/>
      <c r="DC513" s="241"/>
      <c r="DD513" s="241"/>
      <c r="DE513" s="241"/>
      <c r="DF513" s="182"/>
      <c r="DG513" s="241"/>
      <c r="DH513" s="241"/>
      <c r="DI513" s="241"/>
      <c r="DJ513" s="241"/>
      <c r="DK513" s="244"/>
      <c r="DL513" s="244"/>
      <c r="DM513" s="244"/>
      <c r="DN513" s="241"/>
      <c r="DO513" s="241"/>
      <c r="DP513" s="241"/>
      <c r="DQ513" s="241"/>
      <c r="DR513" s="241"/>
      <c r="DS513" s="472"/>
      <c r="DT513" s="402">
        <f t="shared" si="749"/>
        <v>1</v>
      </c>
      <c r="DU513" s="100">
        <f t="shared" si="750"/>
        <v>0</v>
      </c>
      <c r="DV513" s="100">
        <f t="shared" si="751"/>
        <v>0</v>
      </c>
      <c r="DW513" s="100">
        <f t="shared" si="752"/>
        <v>1</v>
      </c>
      <c r="DX513" s="100">
        <f t="shared" si="753"/>
        <v>0</v>
      </c>
      <c r="DY513" s="229">
        <f t="shared" si="754"/>
        <v>0</v>
      </c>
      <c r="DZ513" s="100">
        <f t="shared" si="755"/>
        <v>1</v>
      </c>
      <c r="EA513" s="400">
        <f t="shared" si="756"/>
        <v>0</v>
      </c>
      <c r="EB513" s="402">
        <f t="shared" si="757"/>
        <v>0</v>
      </c>
      <c r="EC513" s="19">
        <f t="shared" si="758"/>
        <v>1</v>
      </c>
      <c r="ED513" s="19">
        <f t="shared" si="759"/>
        <v>0</v>
      </c>
      <c r="EE513" s="19">
        <f t="shared" si="760"/>
        <v>0</v>
      </c>
      <c r="EF513" s="402">
        <f t="shared" si="761"/>
        <v>0</v>
      </c>
      <c r="EG513" s="400">
        <f t="shared" si="762"/>
        <v>1</v>
      </c>
      <c r="EH513" s="400">
        <f t="shared" si="763"/>
        <v>0</v>
      </c>
      <c r="EI513" s="402">
        <f t="shared" si="764"/>
        <v>0</v>
      </c>
      <c r="EJ513" s="229">
        <f t="shared" si="765"/>
        <v>1</v>
      </c>
      <c r="EK513" s="398">
        <f t="shared" si="766"/>
        <v>61</v>
      </c>
      <c r="EL513" s="398" t="str">
        <f t="shared" si="767"/>
        <v/>
      </c>
      <c r="EM513" s="398">
        <f t="shared" si="768"/>
        <v>4</v>
      </c>
      <c r="EN513" s="398">
        <f t="shared" si="769"/>
        <v>29</v>
      </c>
      <c r="EO513" s="398">
        <f t="shared" si="770"/>
        <v>0.02</v>
      </c>
      <c r="EP513" s="398">
        <f t="shared" si="771"/>
        <v>0.02</v>
      </c>
      <c r="EQ513" s="398">
        <f t="shared" si="772"/>
        <v>116</v>
      </c>
      <c r="ER513" s="398" t="str">
        <f t="shared" si="773"/>
        <v/>
      </c>
      <c r="ES513" s="398">
        <f t="shared" si="774"/>
        <v>0.6</v>
      </c>
      <c r="ET513" s="398">
        <f t="shared" si="775"/>
        <v>13</v>
      </c>
      <c r="EU513" s="172">
        <f t="shared" si="776"/>
        <v>76</v>
      </c>
      <c r="EV513" s="57">
        <f t="shared" si="777"/>
        <v>2.6533506163602989</v>
      </c>
      <c r="EW513" s="57" t="str">
        <f t="shared" si="778"/>
        <v/>
      </c>
      <c r="EX513" s="57">
        <f t="shared" si="779"/>
        <v>0.32915038058012758</v>
      </c>
      <c r="EY513" s="57">
        <f t="shared" si="780"/>
        <v>1.4471780028943559</v>
      </c>
      <c r="EZ513" s="57">
        <f t="shared" si="781"/>
        <v>7.2932810648190349E-4</v>
      </c>
      <c r="FA513" s="57">
        <f t="shared" si="782"/>
        <v>1.0744023636852001E-3</v>
      </c>
      <c r="FB513" s="57">
        <f t="shared" si="783"/>
        <v>1.9011064111535947</v>
      </c>
      <c r="FC513" s="57" t="str">
        <f t="shared" si="784"/>
        <v/>
      </c>
      <c r="FD513" s="57">
        <f t="shared" si="785"/>
        <v>9.6766545869761897E-3</v>
      </c>
      <c r="FE513" s="57">
        <f t="shared" si="786"/>
        <v>0.27065684251727518</v>
      </c>
      <c r="FF513" s="56">
        <f t="shared" si="787"/>
        <v>2.1436831861901671</v>
      </c>
      <c r="FG513" s="59">
        <f t="shared" si="788"/>
        <v>59.875007482601873</v>
      </c>
      <c r="FH513" s="59" t="str">
        <f t="shared" si="789"/>
        <v/>
      </c>
      <c r="FI513" s="59">
        <f t="shared" si="790"/>
        <v>7.4275451493743549</v>
      </c>
      <c r="FJ513" s="59">
        <f t="shared" si="791"/>
        <v>32.656744727847986</v>
      </c>
      <c r="FK513" s="59">
        <f t="shared" si="792"/>
        <v>1.6457879921190962E-2</v>
      </c>
      <c r="FL513" s="59">
        <f t="shared" si="793"/>
        <v>2.4244760254572076E-2</v>
      </c>
      <c r="FM513" s="59">
        <f t="shared" si="794"/>
        <v>43.954966590291235</v>
      </c>
      <c r="FN513" s="59" t="str">
        <f t="shared" si="795"/>
        <v/>
      </c>
      <c r="FO513" s="59">
        <f t="shared" si="796"/>
        <v>0.22373131066252711</v>
      </c>
      <c r="FP513" s="59">
        <f t="shared" si="797"/>
        <v>6.2577835730203022</v>
      </c>
      <c r="FQ513" s="66">
        <f t="shared" si="798"/>
        <v>49.563518526025931</v>
      </c>
      <c r="FR513" s="331">
        <f t="shared" si="741"/>
        <v>1.2146217151431247</v>
      </c>
      <c r="FS513" s="331">
        <f t="shared" si="799"/>
        <v>1.2146217151431247</v>
      </c>
      <c r="FT513" s="400">
        <f t="shared" si="800"/>
        <v>0</v>
      </c>
      <c r="FU513" s="400">
        <f t="shared" si="801"/>
        <v>1</v>
      </c>
      <c r="FV513" s="400">
        <f t="shared" si="802"/>
        <v>0</v>
      </c>
      <c r="FW513" s="402">
        <f t="shared" si="803"/>
        <v>0</v>
      </c>
      <c r="FX513" s="222">
        <f t="shared" si="804"/>
        <v>59.875007482601873</v>
      </c>
      <c r="FY513" s="222">
        <f t="shared" si="805"/>
        <v>32.656744727847986</v>
      </c>
      <c r="FZ513" s="222">
        <f t="shared" si="806"/>
        <v>0</v>
      </c>
      <c r="GA513" s="221">
        <f t="shared" si="807"/>
        <v>49.563518526025931</v>
      </c>
      <c r="GB513" s="222">
        <f t="shared" si="808"/>
        <v>43.954966590291235</v>
      </c>
      <c r="GC513" s="222">
        <f t="shared" si="809"/>
        <v>0</v>
      </c>
      <c r="GD513" s="222">
        <f t="shared" si="810"/>
        <v>0</v>
      </c>
      <c r="GE513" s="222">
        <f t="shared" si="811"/>
        <v>0</v>
      </c>
      <c r="GF513" s="222">
        <f t="shared" si="812"/>
        <v>0</v>
      </c>
      <c r="GG513" s="398">
        <f t="shared" si="813"/>
        <v>0</v>
      </c>
      <c r="GH513" s="399">
        <f t="shared" si="814"/>
        <v>0</v>
      </c>
      <c r="GI513" s="398" t="str">
        <f t="shared" si="815"/>
        <v>Na-Ca</v>
      </c>
      <c r="GJ513" s="398" t="str">
        <f t="shared" si="816"/>
        <v>Cl-HCO3</v>
      </c>
    </row>
    <row r="514" spans="1:192" s="69" customFormat="1">
      <c r="A514" s="54">
        <f t="shared" si="819"/>
        <v>509</v>
      </c>
      <c r="B514" s="79" t="s">
        <v>2800</v>
      </c>
      <c r="C514" s="106" t="s">
        <v>2802</v>
      </c>
      <c r="D514" s="106"/>
      <c r="E514" s="106"/>
      <c r="F514" s="377">
        <v>3499170</v>
      </c>
      <c r="G514" s="377">
        <v>5503430</v>
      </c>
      <c r="H514" s="409">
        <f t="shared" si="744"/>
        <v>499095.902</v>
      </c>
      <c r="I514" s="405">
        <f t="shared" si="745"/>
        <v>5501668.4180000005</v>
      </c>
      <c r="J514" s="115">
        <v>230</v>
      </c>
      <c r="K514" s="115" t="s">
        <v>1355</v>
      </c>
      <c r="L514" s="115">
        <v>150</v>
      </c>
      <c r="M514" s="115">
        <v>59</v>
      </c>
      <c r="N514" s="408">
        <v>148</v>
      </c>
      <c r="O514" s="115"/>
      <c r="P514" s="576">
        <v>8.7099999999999996E-6</v>
      </c>
      <c r="Q514" s="186" t="s">
        <v>1361</v>
      </c>
      <c r="R514" s="186" t="s">
        <v>1490</v>
      </c>
      <c r="S514" s="166" t="s">
        <v>1346</v>
      </c>
      <c r="T514" s="499" t="str">
        <f t="shared" si="746"/>
        <v>-</v>
      </c>
      <c r="U514" s="499" t="str">
        <f t="shared" si="747"/>
        <v>-</v>
      </c>
      <c r="V514" s="499" t="str">
        <f t="shared" si="748"/>
        <v>-</v>
      </c>
      <c r="W514" s="499" t="str">
        <f t="shared" si="740"/>
        <v>-</v>
      </c>
      <c r="X514" s="529" t="str">
        <f t="shared" si="821"/>
        <v>Ca</v>
      </c>
      <c r="Y514" s="530" t="str">
        <f t="shared" si="820"/>
        <v>HCO3</v>
      </c>
      <c r="Z514" s="80"/>
      <c r="AA514" s="251" t="s">
        <v>2798</v>
      </c>
      <c r="AB514" s="176">
        <v>1</v>
      </c>
      <c r="AC514" s="69" t="s">
        <v>2799</v>
      </c>
      <c r="AD514" s="91" t="s">
        <v>3027</v>
      </c>
      <c r="AE514" s="125" t="s">
        <v>2804</v>
      </c>
      <c r="AF514" s="236">
        <v>11.1</v>
      </c>
      <c r="AG514" s="115">
        <v>51</v>
      </c>
      <c r="AH514" s="115">
        <v>5.83</v>
      </c>
      <c r="AI514" s="236">
        <v>292</v>
      </c>
      <c r="AJ514" s="115"/>
      <c r="AK514" s="115"/>
      <c r="AL514" s="115"/>
      <c r="AM514" s="236"/>
      <c r="AN514" s="532"/>
      <c r="AO514" s="79"/>
      <c r="AP514" s="407"/>
      <c r="AQ514" s="532"/>
      <c r="AR514" s="532"/>
      <c r="AS514" s="573"/>
      <c r="AT514" s="510">
        <f t="shared" si="823"/>
        <v>-0.43261724352888825</v>
      </c>
      <c r="AU514" s="532">
        <v>1.6</v>
      </c>
      <c r="AV514" s="532">
        <v>0.8</v>
      </c>
      <c r="AW514" s="79">
        <v>5.8</v>
      </c>
      <c r="AX514" s="79">
        <v>2.9</v>
      </c>
      <c r="AY514" s="532">
        <v>0.7</v>
      </c>
      <c r="AZ514" s="80">
        <v>18.3</v>
      </c>
      <c r="BA514" s="532">
        <v>1.2E-2</v>
      </c>
      <c r="BB514" s="532">
        <v>1.5</v>
      </c>
      <c r="BC514" s="532">
        <v>2.9000000000000001E-2</v>
      </c>
      <c r="BD514" s="532"/>
      <c r="BE514" s="90" t="s">
        <v>1042</v>
      </c>
      <c r="BF514" s="90"/>
      <c r="BG514" s="532">
        <v>2.1000000000000001E-2</v>
      </c>
      <c r="BH514" s="532"/>
      <c r="BI514" s="532"/>
      <c r="BJ514" s="532">
        <v>4.4000000000000004</v>
      </c>
      <c r="BK514" s="532"/>
      <c r="BL514" s="79"/>
      <c r="BM514" s="81">
        <v>16.77</v>
      </c>
      <c r="BN514" s="80"/>
      <c r="BO514" s="147"/>
      <c r="BP514" s="147" t="s">
        <v>460</v>
      </c>
      <c r="BQ514" s="147" t="s">
        <v>458</v>
      </c>
      <c r="BR514" s="147"/>
      <c r="BS514" s="147"/>
      <c r="BT514" s="147" t="s">
        <v>288</v>
      </c>
      <c r="BU514" s="147" t="s">
        <v>458</v>
      </c>
      <c r="BV514" s="147" t="s">
        <v>1145</v>
      </c>
      <c r="BW514" s="147"/>
      <c r="BX514" s="147"/>
      <c r="BY514" s="147"/>
      <c r="BZ514" s="147"/>
      <c r="CA514" s="147" t="s">
        <v>476</v>
      </c>
      <c r="CB514" s="147" t="s">
        <v>458</v>
      </c>
      <c r="CC514" s="147">
        <v>4.7</v>
      </c>
      <c r="CD514" s="147"/>
      <c r="CE514" s="147"/>
      <c r="CF514" s="145"/>
      <c r="CG514" s="147"/>
      <c r="CH514" s="147">
        <v>1.5</v>
      </c>
      <c r="CI514" s="147"/>
      <c r="CJ514" s="147"/>
      <c r="CK514" s="147"/>
      <c r="CL514" s="148" t="s">
        <v>465</v>
      </c>
      <c r="CM514" s="82">
        <v>8.9</v>
      </c>
      <c r="CN514" s="147" t="s">
        <v>3116</v>
      </c>
      <c r="CO514" s="141"/>
      <c r="CP514" s="401"/>
      <c r="CQ514" s="70"/>
      <c r="CR514" s="401"/>
      <c r="CS514" s="401"/>
      <c r="CT514" s="401"/>
      <c r="CU514" s="401"/>
      <c r="CV514" s="401"/>
      <c r="CW514" s="401"/>
      <c r="CX514" s="401"/>
      <c r="CY514" s="401"/>
      <c r="CZ514" s="401"/>
      <c r="DA514" s="70"/>
      <c r="DB514" s="182"/>
      <c r="DC514" s="182"/>
      <c r="DD514" s="182"/>
      <c r="DE514" s="182"/>
      <c r="DF514" s="182"/>
      <c r="DG514" s="182"/>
      <c r="DH514" s="182"/>
      <c r="DI514" s="182"/>
      <c r="DJ514" s="182"/>
      <c r="DK514" s="180"/>
      <c r="DL514" s="180"/>
      <c r="DM514" s="180"/>
      <c r="DN514" s="182"/>
      <c r="DO514" s="182"/>
      <c r="DP514" s="182"/>
      <c r="DQ514" s="182"/>
      <c r="DR514" s="182"/>
      <c r="DS514" s="181"/>
      <c r="DT514" s="402">
        <f t="shared" si="749"/>
        <v>1</v>
      </c>
      <c r="DU514" s="100">
        <f t="shared" si="750"/>
        <v>0</v>
      </c>
      <c r="DV514" s="100">
        <f t="shared" si="751"/>
        <v>0</v>
      </c>
      <c r="DW514" s="100">
        <f t="shared" si="752"/>
        <v>1</v>
      </c>
      <c r="DX514" s="100">
        <f t="shared" si="753"/>
        <v>0</v>
      </c>
      <c r="DY514" s="229">
        <f t="shared" si="754"/>
        <v>0</v>
      </c>
      <c r="DZ514" s="100">
        <f t="shared" si="755"/>
        <v>1</v>
      </c>
      <c r="EA514" s="400">
        <f t="shared" si="756"/>
        <v>0</v>
      </c>
      <c r="EB514" s="402">
        <f t="shared" si="757"/>
        <v>0</v>
      </c>
      <c r="EC514" s="19">
        <f t="shared" si="758"/>
        <v>0</v>
      </c>
      <c r="ED514" s="19">
        <f t="shared" si="759"/>
        <v>0</v>
      </c>
      <c r="EE514" s="19">
        <f t="shared" si="760"/>
        <v>0</v>
      </c>
      <c r="EF514" s="402">
        <f t="shared" si="761"/>
        <v>1</v>
      </c>
      <c r="EG514" s="400">
        <f t="shared" si="762"/>
        <v>0</v>
      </c>
      <c r="EH514" s="400">
        <f t="shared" si="763"/>
        <v>0</v>
      </c>
      <c r="EI514" s="402">
        <f t="shared" si="764"/>
        <v>1</v>
      </c>
      <c r="EJ514" s="229">
        <f t="shared" si="765"/>
        <v>1</v>
      </c>
      <c r="EK514" s="398">
        <f t="shared" si="766"/>
        <v>1.6</v>
      </c>
      <c r="EL514" s="398">
        <f t="shared" si="767"/>
        <v>1.5</v>
      </c>
      <c r="EM514" s="398">
        <f t="shared" si="768"/>
        <v>0.8</v>
      </c>
      <c r="EN514" s="398">
        <f t="shared" si="769"/>
        <v>5.8</v>
      </c>
      <c r="EO514" s="398" t="str">
        <f t="shared" si="770"/>
        <v/>
      </c>
      <c r="EP514" s="398" t="str">
        <f t="shared" si="771"/>
        <v/>
      </c>
      <c r="EQ514" s="398">
        <f t="shared" si="772"/>
        <v>18.3</v>
      </c>
      <c r="ER514" s="398" t="str">
        <f t="shared" si="773"/>
        <v/>
      </c>
      <c r="ES514" s="398">
        <f t="shared" si="774"/>
        <v>4.4000000000000004</v>
      </c>
      <c r="ET514" s="398">
        <f t="shared" si="775"/>
        <v>0.7</v>
      </c>
      <c r="EU514" s="172">
        <f t="shared" si="776"/>
        <v>2.9</v>
      </c>
      <c r="EV514" s="57">
        <f t="shared" si="777"/>
        <v>6.9596081740598004E-2</v>
      </c>
      <c r="EW514" s="57">
        <f t="shared" si="778"/>
        <v>3.8363171355498722E-2</v>
      </c>
      <c r="EX514" s="57">
        <f t="shared" si="779"/>
        <v>6.5830076116025524E-2</v>
      </c>
      <c r="EY514" s="57">
        <f t="shared" si="780"/>
        <v>0.28943560057887119</v>
      </c>
      <c r="EZ514" s="57" t="str">
        <f t="shared" si="781"/>
        <v/>
      </c>
      <c r="FA514" s="57" t="str">
        <f t="shared" si="782"/>
        <v/>
      </c>
      <c r="FB514" s="57">
        <f t="shared" si="783"/>
        <v>0.2999159252078516</v>
      </c>
      <c r="FC514" s="57" t="str">
        <f t="shared" si="784"/>
        <v/>
      </c>
      <c r="FD514" s="57">
        <f t="shared" si="785"/>
        <v>7.09621336378254E-2</v>
      </c>
      <c r="FE514" s="57">
        <f t="shared" si="786"/>
        <v>1.4573829981699434E-2</v>
      </c>
      <c r="FF514" s="56">
        <f t="shared" si="787"/>
        <v>8.1798437367782681E-2</v>
      </c>
      <c r="FG514" s="59">
        <f t="shared" si="788"/>
        <v>15.024252207669322</v>
      </c>
      <c r="FH514" s="59">
        <f t="shared" si="789"/>
        <v>8.2817587932515071</v>
      </c>
      <c r="FI514" s="59">
        <f t="shared" si="790"/>
        <v>14.211255025874358</v>
      </c>
      <c r="FJ514" s="59">
        <f t="shared" si="791"/>
        <v>62.482733973204809</v>
      </c>
      <c r="FK514" s="59" t="str">
        <f t="shared" si="792"/>
        <v/>
      </c>
      <c r="FL514" s="59" t="str">
        <f t="shared" si="793"/>
        <v/>
      </c>
      <c r="FM514" s="59">
        <f t="shared" si="794"/>
        <v>64.187419118586988</v>
      </c>
      <c r="FN514" s="59" t="str">
        <f t="shared" si="795"/>
        <v/>
      </c>
      <c r="FO514" s="59">
        <f t="shared" si="796"/>
        <v>15.187176907006855</v>
      </c>
      <c r="FP514" s="59">
        <f t="shared" si="797"/>
        <v>3.1190625591157533</v>
      </c>
      <c r="FQ514" s="66">
        <f t="shared" si="798"/>
        <v>17.506341415290411</v>
      </c>
      <c r="FR514" s="331">
        <f t="shared" si="741"/>
        <v>-0.43261724352888825</v>
      </c>
      <c r="FS514" s="331">
        <f t="shared" si="799"/>
        <v>0.43261724352888825</v>
      </c>
      <c r="FT514" s="400">
        <f t="shared" si="800"/>
        <v>0</v>
      </c>
      <c r="FU514" s="400">
        <f t="shared" si="801"/>
        <v>1</v>
      </c>
      <c r="FV514" s="400">
        <f t="shared" si="802"/>
        <v>0</v>
      </c>
      <c r="FW514" s="402">
        <f t="shared" si="803"/>
        <v>0</v>
      </c>
      <c r="FX514" s="222">
        <f t="shared" si="804"/>
        <v>0</v>
      </c>
      <c r="FY514" s="222">
        <f t="shared" si="805"/>
        <v>62.482733973204809</v>
      </c>
      <c r="FZ514" s="222">
        <f t="shared" si="806"/>
        <v>0</v>
      </c>
      <c r="GA514" s="221">
        <f t="shared" si="807"/>
        <v>0</v>
      </c>
      <c r="GB514" s="222">
        <f t="shared" si="808"/>
        <v>64.187419118586988</v>
      </c>
      <c r="GC514" s="222">
        <f t="shared" si="809"/>
        <v>0</v>
      </c>
      <c r="GD514" s="222">
        <f t="shared" si="810"/>
        <v>0</v>
      </c>
      <c r="GE514" s="222">
        <f t="shared" si="811"/>
        <v>0</v>
      </c>
      <c r="GF514" s="222">
        <f t="shared" si="812"/>
        <v>0</v>
      </c>
      <c r="GG514" s="398">
        <f t="shared" si="813"/>
        <v>0</v>
      </c>
      <c r="GH514" s="399">
        <f t="shared" si="814"/>
        <v>0</v>
      </c>
      <c r="GI514" s="398" t="str">
        <f t="shared" si="815"/>
        <v>Ca</v>
      </c>
      <c r="GJ514" s="398" t="str">
        <f t="shared" si="816"/>
        <v>HCO3</v>
      </c>
    </row>
    <row r="515" spans="1:192">
      <c r="A515" s="402">
        <f t="shared" si="819"/>
        <v>510</v>
      </c>
      <c r="B515" s="64" t="s">
        <v>393</v>
      </c>
      <c r="C515" s="63" t="s">
        <v>1209</v>
      </c>
      <c r="D515" s="63"/>
      <c r="E515" s="63" t="s">
        <v>1981</v>
      </c>
      <c r="F515" s="397">
        <v>3469150</v>
      </c>
      <c r="G515" s="397">
        <v>5555500</v>
      </c>
      <c r="H515" s="223">
        <f t="shared" si="744"/>
        <v>469087.91000000003</v>
      </c>
      <c r="I515" s="223">
        <f t="shared" si="745"/>
        <v>5553717.5899999999</v>
      </c>
      <c r="J515" s="397">
        <v>123</v>
      </c>
      <c r="K515" s="391" t="s">
        <v>1355</v>
      </c>
      <c r="L515" s="19">
        <v>16</v>
      </c>
      <c r="Q515" s="381" t="s">
        <v>786</v>
      </c>
      <c r="R515" s="381" t="s">
        <v>786</v>
      </c>
      <c r="S515" s="2" t="s">
        <v>2837</v>
      </c>
      <c r="T515" s="499" t="str">
        <f t="shared" si="746"/>
        <v>-</v>
      </c>
      <c r="U515" s="499" t="str">
        <f t="shared" si="747"/>
        <v>M</v>
      </c>
      <c r="V515" s="499" t="str">
        <f t="shared" si="748"/>
        <v>-</v>
      </c>
      <c r="W515" s="499" t="str">
        <f t="shared" si="740"/>
        <v>-</v>
      </c>
      <c r="X515" s="529" t="str">
        <f t="shared" si="821"/>
        <v>Ca</v>
      </c>
      <c r="Y515" s="530" t="str">
        <f t="shared" si="820"/>
        <v>Cl-HCO3-SO4</v>
      </c>
      <c r="Z515" s="120"/>
      <c r="AA515" s="77" t="s">
        <v>1982</v>
      </c>
      <c r="AB515" s="103">
        <v>1</v>
      </c>
      <c r="AC515" s="399"/>
      <c r="AD515" s="64" t="s">
        <v>394</v>
      </c>
      <c r="AE515" s="61" t="s">
        <v>1503</v>
      </c>
      <c r="AF515" s="153" t="s">
        <v>3116</v>
      </c>
      <c r="AG515" s="19"/>
      <c r="AH515" s="19"/>
      <c r="AI515" s="153"/>
      <c r="AJ515" s="19"/>
      <c r="AK515" s="19"/>
      <c r="AL515" s="19"/>
      <c r="AM515" s="153"/>
      <c r="AN515" s="82">
        <v>75</v>
      </c>
      <c r="AO515" s="401">
        <v>28.8</v>
      </c>
      <c r="AQ515" s="401">
        <v>2244</v>
      </c>
      <c r="AR515" s="401"/>
      <c r="AS515" s="507">
        <f>SUM(AU515:BN515)+SUM(BO515:CL515)/1000</f>
        <v>2248.71</v>
      </c>
      <c r="AT515" s="512">
        <f t="shared" si="823"/>
        <v>-6.9502520030752524E-3</v>
      </c>
      <c r="AU515" s="428">
        <v>136</v>
      </c>
      <c r="AV515" s="532">
        <v>58</v>
      </c>
      <c r="AW515" s="79">
        <v>440</v>
      </c>
      <c r="AX515" s="79">
        <v>392</v>
      </c>
      <c r="AY515" s="79">
        <v>375</v>
      </c>
      <c r="AZ515" s="80">
        <v>627</v>
      </c>
      <c r="BA515" s="399"/>
      <c r="BB515" s="399"/>
      <c r="BC515" s="399"/>
      <c r="BD515" s="399"/>
      <c r="BE515" s="401">
        <v>0.71</v>
      </c>
      <c r="BF515" s="399"/>
      <c r="BG515" s="399"/>
      <c r="BH515" s="399"/>
      <c r="BI515" s="399"/>
      <c r="BJ515" s="401">
        <v>220</v>
      </c>
      <c r="BK515" s="399"/>
      <c r="BM515" s="399"/>
      <c r="BO515" s="149"/>
      <c r="BP515" s="149"/>
      <c r="BQ515" s="149"/>
      <c r="BR515" s="149"/>
      <c r="BS515" s="149"/>
      <c r="BT515" s="149"/>
      <c r="BU515" s="149"/>
      <c r="BV515" s="149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39"/>
      <c r="CM515" s="149"/>
      <c r="CN515" s="138" t="s">
        <v>3116</v>
      </c>
      <c r="CO515" s="149"/>
      <c r="CP515" s="399"/>
      <c r="CR515" s="399"/>
      <c r="CS515" s="399"/>
      <c r="CT515" s="399"/>
      <c r="CU515" s="399"/>
      <c r="CV515" s="399"/>
      <c r="CW515" s="399"/>
      <c r="CX515" s="399"/>
      <c r="CY515" s="399"/>
      <c r="CZ515" s="399"/>
      <c r="DB515" s="241"/>
      <c r="DC515" s="241"/>
      <c r="DD515" s="241"/>
      <c r="DE515" s="241"/>
      <c r="DF515" s="182"/>
      <c r="DG515" s="241"/>
      <c r="DH515" s="241"/>
      <c r="DI515" s="241"/>
      <c r="DJ515" s="241"/>
      <c r="DK515" s="244"/>
      <c r="DL515" s="244"/>
      <c r="DM515" s="244"/>
      <c r="DN515" s="241"/>
      <c r="DO515" s="241"/>
      <c r="DP515" s="241"/>
      <c r="DQ515" s="241"/>
      <c r="DR515" s="241"/>
      <c r="DS515" s="472"/>
      <c r="DT515" s="402">
        <f t="shared" si="749"/>
        <v>1</v>
      </c>
      <c r="DU515" s="100">
        <f t="shared" si="750"/>
        <v>0</v>
      </c>
      <c r="DV515" s="100">
        <f t="shared" si="751"/>
        <v>1</v>
      </c>
      <c r="DW515" s="100">
        <f t="shared" si="752"/>
        <v>0</v>
      </c>
      <c r="DX515" s="100">
        <f t="shared" si="753"/>
        <v>0</v>
      </c>
      <c r="DY515" s="229">
        <f t="shared" si="754"/>
        <v>0</v>
      </c>
      <c r="DZ515" s="100">
        <f t="shared" si="755"/>
        <v>0</v>
      </c>
      <c r="EA515" s="400">
        <f t="shared" si="756"/>
        <v>0</v>
      </c>
      <c r="EB515" s="402">
        <f t="shared" si="757"/>
        <v>1</v>
      </c>
      <c r="EC515" s="19">
        <f t="shared" si="758"/>
        <v>0</v>
      </c>
      <c r="ED515" s="19">
        <f t="shared" si="759"/>
        <v>1</v>
      </c>
      <c r="EE515" s="19">
        <f t="shared" si="760"/>
        <v>0</v>
      </c>
      <c r="EF515" s="402">
        <f t="shared" si="761"/>
        <v>0</v>
      </c>
      <c r="EG515" s="400">
        <f t="shared" si="762"/>
        <v>0</v>
      </c>
      <c r="EH515" s="400">
        <f t="shared" si="763"/>
        <v>0</v>
      </c>
      <c r="EI515" s="402">
        <f t="shared" si="764"/>
        <v>1</v>
      </c>
      <c r="EJ515" s="229">
        <f t="shared" si="765"/>
        <v>1</v>
      </c>
      <c r="EK515" s="398">
        <f t="shared" si="766"/>
        <v>136</v>
      </c>
      <c r="EL515" s="398" t="str">
        <f t="shared" si="767"/>
        <v/>
      </c>
      <c r="EM515" s="398">
        <f t="shared" si="768"/>
        <v>58</v>
      </c>
      <c r="EN515" s="398">
        <f t="shared" si="769"/>
        <v>440</v>
      </c>
      <c r="EO515" s="398" t="str">
        <f t="shared" si="770"/>
        <v/>
      </c>
      <c r="EP515" s="398">
        <f t="shared" si="771"/>
        <v>0.71</v>
      </c>
      <c r="EQ515" s="398">
        <f t="shared" si="772"/>
        <v>627</v>
      </c>
      <c r="ER515" s="398" t="str">
        <f t="shared" si="773"/>
        <v/>
      </c>
      <c r="ES515" s="398">
        <f t="shared" si="774"/>
        <v>220</v>
      </c>
      <c r="ET515" s="398">
        <f t="shared" si="775"/>
        <v>375</v>
      </c>
      <c r="EU515" s="172">
        <f t="shared" si="776"/>
        <v>392</v>
      </c>
      <c r="EV515" s="57">
        <f t="shared" si="777"/>
        <v>5.9156669479508306</v>
      </c>
      <c r="EW515" s="57" t="str">
        <f t="shared" si="778"/>
        <v/>
      </c>
      <c r="EX515" s="57">
        <f t="shared" si="779"/>
        <v>4.7726805184118497</v>
      </c>
      <c r="EY515" s="57">
        <f t="shared" si="780"/>
        <v>21.957183492190229</v>
      </c>
      <c r="EZ515" s="57" t="str">
        <f t="shared" si="781"/>
        <v/>
      </c>
      <c r="FA515" s="57">
        <f t="shared" si="782"/>
        <v>3.8141283910824601E-2</v>
      </c>
      <c r="FB515" s="57">
        <f t="shared" si="783"/>
        <v>10.27580792925262</v>
      </c>
      <c r="FC515" s="57" t="str">
        <f t="shared" si="784"/>
        <v/>
      </c>
      <c r="FD515" s="57">
        <f t="shared" si="785"/>
        <v>3.5481066818912699</v>
      </c>
      <c r="FE515" s="57">
        <f t="shared" si="786"/>
        <v>7.8074089187675542</v>
      </c>
      <c r="FF515" s="56">
        <f t="shared" si="787"/>
        <v>11.056892223507177</v>
      </c>
      <c r="FG515" s="59">
        <f t="shared" si="788"/>
        <v>18.099762181144978</v>
      </c>
      <c r="FH515" s="59" t="str">
        <f t="shared" si="789"/>
        <v/>
      </c>
      <c r="FI515" s="59">
        <f t="shared" si="790"/>
        <v>14.602644656958166</v>
      </c>
      <c r="FJ515" s="59">
        <f t="shared" si="791"/>
        <v>67.180894880174179</v>
      </c>
      <c r="FK515" s="59" t="str">
        <f t="shared" si="792"/>
        <v/>
      </c>
      <c r="FL515" s="59">
        <f t="shared" si="793"/>
        <v>0.11669828172267054</v>
      </c>
      <c r="FM515" s="59">
        <f t="shared" si="794"/>
        <v>31.435817747800904</v>
      </c>
      <c r="FN515" s="59" t="str">
        <f t="shared" si="795"/>
        <v/>
      </c>
      <c r="FO515" s="59">
        <f t="shared" si="796"/>
        <v>10.854390795313446</v>
      </c>
      <c r="FP515" s="59">
        <f t="shared" si="797"/>
        <v>23.884475609382367</v>
      </c>
      <c r="FQ515" s="66">
        <f t="shared" si="798"/>
        <v>33.825315847503298</v>
      </c>
      <c r="FR515" s="331">
        <f t="shared" si="741"/>
        <v>-6.9502520030752524E-3</v>
      </c>
      <c r="FS515" s="331">
        <f t="shared" si="799"/>
        <v>6.9502520030752524E-3</v>
      </c>
      <c r="FT515" s="400">
        <f t="shared" si="800"/>
        <v>0</v>
      </c>
      <c r="FU515" s="400">
        <f t="shared" si="801"/>
        <v>1</v>
      </c>
      <c r="FV515" s="400">
        <f t="shared" si="802"/>
        <v>0</v>
      </c>
      <c r="FW515" s="402">
        <f t="shared" si="803"/>
        <v>0</v>
      </c>
      <c r="FX515" s="222">
        <f t="shared" si="804"/>
        <v>0</v>
      </c>
      <c r="FY515" s="222">
        <f t="shared" si="805"/>
        <v>67.180894880174179</v>
      </c>
      <c r="FZ515" s="222">
        <f t="shared" si="806"/>
        <v>0</v>
      </c>
      <c r="GA515" s="221">
        <f t="shared" si="807"/>
        <v>33.825315847503298</v>
      </c>
      <c r="GB515" s="222">
        <f t="shared" si="808"/>
        <v>31.435817747800904</v>
      </c>
      <c r="GC515" s="222">
        <f t="shared" si="809"/>
        <v>23.884475609382367</v>
      </c>
      <c r="GD515" s="222">
        <f t="shared" si="810"/>
        <v>0</v>
      </c>
      <c r="GE515" s="222">
        <f t="shared" si="811"/>
        <v>0</v>
      </c>
      <c r="GF515" s="222">
        <f t="shared" si="812"/>
        <v>0</v>
      </c>
      <c r="GG515" s="398">
        <f t="shared" si="813"/>
        <v>0</v>
      </c>
      <c r="GH515" s="399">
        <f t="shared" si="814"/>
        <v>0</v>
      </c>
      <c r="GI515" s="398" t="str">
        <f t="shared" si="815"/>
        <v>Ca</v>
      </c>
      <c r="GJ515" s="398" t="str">
        <f t="shared" si="816"/>
        <v>Cl-HCO3-SO4</v>
      </c>
    </row>
    <row r="516" spans="1:192">
      <c r="A516" s="402">
        <f t="shared" si="819"/>
        <v>511</v>
      </c>
      <c r="B516" s="65" t="s">
        <v>1074</v>
      </c>
      <c r="C516" s="63" t="s">
        <v>1075</v>
      </c>
      <c r="D516" s="63"/>
      <c r="E516" s="63"/>
      <c r="F516" s="392">
        <v>3532640</v>
      </c>
      <c r="G516" s="392">
        <v>5694510</v>
      </c>
      <c r="H516" s="410">
        <f t="shared" si="744"/>
        <v>532552.51399999997</v>
      </c>
      <c r="I516" s="410">
        <f t="shared" si="745"/>
        <v>5692671.9860000005</v>
      </c>
      <c r="J516" s="392">
        <v>253.68</v>
      </c>
      <c r="K516" s="392" t="s">
        <v>1355</v>
      </c>
      <c r="L516" s="171">
        <v>211</v>
      </c>
      <c r="M516" s="171">
        <v>188</v>
      </c>
      <c r="N516" s="400">
        <v>207</v>
      </c>
      <c r="O516" s="171"/>
      <c r="P516" s="171"/>
      <c r="Q516" s="381" t="s">
        <v>1361</v>
      </c>
      <c r="R516" s="381" t="s">
        <v>2886</v>
      </c>
      <c r="S516" s="383" t="s">
        <v>1346</v>
      </c>
      <c r="T516" s="499" t="str">
        <f t="shared" si="746"/>
        <v>-</v>
      </c>
      <c r="U516" s="499" t="str">
        <f t="shared" si="747"/>
        <v>-</v>
      </c>
      <c r="V516" s="499" t="str">
        <f t="shared" si="748"/>
        <v>-</v>
      </c>
      <c r="W516" s="499" t="str">
        <f t="shared" si="740"/>
        <v>-</v>
      </c>
      <c r="X516" s="529" t="str">
        <f t="shared" si="821"/>
        <v>Ca-Mg</v>
      </c>
      <c r="Y516" s="530" t="str">
        <f t="shared" si="820"/>
        <v>HCO3</v>
      </c>
      <c r="Z516" s="120"/>
      <c r="AA516" s="491">
        <v>33463</v>
      </c>
      <c r="AB516" s="416">
        <v>1</v>
      </c>
      <c r="AC516" s="381" t="s">
        <v>1050</v>
      </c>
      <c r="AD516" s="381" t="s">
        <v>1983</v>
      </c>
      <c r="AE516" s="61" t="s">
        <v>1912</v>
      </c>
      <c r="AF516" s="250">
        <v>13</v>
      </c>
      <c r="AG516" s="171">
        <v>527</v>
      </c>
      <c r="AH516" s="490">
        <v>7.12</v>
      </c>
      <c r="AI516" s="185">
        <v>452</v>
      </c>
      <c r="AJ516" s="171"/>
      <c r="AK516" s="171"/>
      <c r="AL516" s="171">
        <v>0.32</v>
      </c>
      <c r="AM516" s="185"/>
      <c r="AN516" s="82">
        <v>13.72</v>
      </c>
      <c r="AO516" s="401">
        <v>10.63</v>
      </c>
      <c r="AP516" s="171">
        <v>0.36</v>
      </c>
      <c r="AQ516" s="401">
        <v>337</v>
      </c>
      <c r="AR516" s="401"/>
      <c r="AS516" s="507">
        <f>SUM(AU516:BN516)+SUM(BO516:CL516)/1000</f>
        <v>430.39699999999993</v>
      </c>
      <c r="AT516" s="509">
        <f t="shared" si="823"/>
        <v>-0.32910510949440669</v>
      </c>
      <c r="AU516" s="401">
        <v>18.8</v>
      </c>
      <c r="AV516" s="532">
        <v>18.2</v>
      </c>
      <c r="AW516" s="79">
        <v>65.8</v>
      </c>
      <c r="AX516" s="79">
        <v>36.200000000000003</v>
      </c>
      <c r="AY516" s="79">
        <v>27.4</v>
      </c>
      <c r="AZ516" s="80">
        <v>238</v>
      </c>
      <c r="BA516" s="401"/>
      <c r="BB516" s="401">
        <v>2.5299999999999998</v>
      </c>
      <c r="BC516" s="401"/>
      <c r="BD516" s="401">
        <v>0</v>
      </c>
      <c r="BE516" s="401">
        <v>0</v>
      </c>
      <c r="BF516" s="401">
        <v>0</v>
      </c>
      <c r="BG516" s="401"/>
      <c r="BH516" s="401"/>
      <c r="BI516" s="401"/>
      <c r="BJ516" s="401">
        <v>12.96</v>
      </c>
      <c r="BK516" s="401">
        <v>0</v>
      </c>
      <c r="BL516" s="401"/>
      <c r="BM516" s="401">
        <v>10.5</v>
      </c>
      <c r="BN516" s="70"/>
      <c r="BO516" s="141"/>
      <c r="BP516" s="141">
        <v>7</v>
      </c>
      <c r="BQ516" s="141"/>
      <c r="BR516" s="141"/>
      <c r="BS516" s="141"/>
      <c r="BT516" s="141"/>
      <c r="BU516" s="141"/>
      <c r="BV516" s="141"/>
      <c r="BW516" s="141"/>
      <c r="BX516" s="141"/>
      <c r="BY516" s="141"/>
      <c r="BZ516" s="141"/>
      <c r="CA516" s="141"/>
      <c r="CB516" s="141"/>
      <c r="CC516" s="141"/>
      <c r="CD516" s="141"/>
      <c r="CE516" s="141"/>
      <c r="CF516" s="141"/>
      <c r="CG516" s="141"/>
      <c r="CH516" s="141"/>
      <c r="CI516" s="141"/>
      <c r="CJ516" s="141"/>
      <c r="CK516" s="141"/>
      <c r="CL516" s="144"/>
      <c r="CM516" s="141">
        <v>11</v>
      </c>
      <c r="CN516" s="143">
        <v>39.6</v>
      </c>
      <c r="CO516" s="141"/>
      <c r="CP516" s="401"/>
      <c r="CQ516" s="70"/>
      <c r="CR516" s="401"/>
      <c r="CS516" s="401"/>
      <c r="CT516" s="401"/>
      <c r="CU516" s="401"/>
      <c r="CV516" s="401"/>
      <c r="CW516" s="401"/>
      <c r="CX516" s="401"/>
      <c r="CY516" s="401"/>
      <c r="CZ516" s="401"/>
      <c r="DA516" s="70"/>
      <c r="DB516" s="182"/>
      <c r="DC516" s="182" t="s">
        <v>1833</v>
      </c>
      <c r="DD516" s="182"/>
      <c r="DE516" s="182">
        <v>-11.9</v>
      </c>
      <c r="DF516" s="141" t="s">
        <v>1984</v>
      </c>
      <c r="DG516" s="475">
        <v>-8.5</v>
      </c>
      <c r="DH516" s="182"/>
      <c r="DI516" s="182"/>
      <c r="DJ516" s="182"/>
      <c r="DK516" s="180"/>
      <c r="DL516" s="180"/>
      <c r="DM516" s="180"/>
      <c r="DN516" s="182"/>
      <c r="DO516" s="182"/>
      <c r="DP516" s="182"/>
      <c r="DQ516" s="182"/>
      <c r="DR516" s="182"/>
      <c r="DS516" s="181"/>
      <c r="DT516" s="402">
        <f t="shared" si="749"/>
        <v>1</v>
      </c>
      <c r="DU516" s="100">
        <f t="shared" si="750"/>
        <v>0</v>
      </c>
      <c r="DV516" s="100">
        <f t="shared" si="751"/>
        <v>0</v>
      </c>
      <c r="DW516" s="100">
        <f t="shared" si="752"/>
        <v>1</v>
      </c>
      <c r="DX516" s="100">
        <f t="shared" si="753"/>
        <v>0</v>
      </c>
      <c r="DY516" s="229">
        <f t="shared" si="754"/>
        <v>0</v>
      </c>
      <c r="DZ516" s="100">
        <f t="shared" si="755"/>
        <v>1</v>
      </c>
      <c r="EA516" s="400">
        <f t="shared" si="756"/>
        <v>0</v>
      </c>
      <c r="EB516" s="402">
        <f t="shared" si="757"/>
        <v>0</v>
      </c>
      <c r="EC516" s="19">
        <f t="shared" si="758"/>
        <v>1</v>
      </c>
      <c r="ED516" s="19">
        <f t="shared" si="759"/>
        <v>0</v>
      </c>
      <c r="EE516" s="19">
        <f t="shared" si="760"/>
        <v>0</v>
      </c>
      <c r="EF516" s="402">
        <f t="shared" si="761"/>
        <v>0</v>
      </c>
      <c r="EG516" s="400">
        <f t="shared" si="762"/>
        <v>1</v>
      </c>
      <c r="EH516" s="400">
        <f t="shared" si="763"/>
        <v>0</v>
      </c>
      <c r="EI516" s="402">
        <f t="shared" si="764"/>
        <v>0</v>
      </c>
      <c r="EJ516" s="229">
        <f t="shared" si="765"/>
        <v>1</v>
      </c>
      <c r="EK516" s="398">
        <f t="shared" si="766"/>
        <v>18.8</v>
      </c>
      <c r="EL516" s="398">
        <f t="shared" si="767"/>
        <v>2.5299999999999998</v>
      </c>
      <c r="EM516" s="398">
        <f t="shared" si="768"/>
        <v>18.2</v>
      </c>
      <c r="EN516" s="398">
        <f t="shared" si="769"/>
        <v>65.8</v>
      </c>
      <c r="EO516" s="398">
        <f t="shared" si="770"/>
        <v>0</v>
      </c>
      <c r="EP516" s="398">
        <f t="shared" si="771"/>
        <v>0</v>
      </c>
      <c r="EQ516" s="398">
        <f t="shared" si="772"/>
        <v>238</v>
      </c>
      <c r="ER516" s="398" t="str">
        <f t="shared" si="773"/>
        <v/>
      </c>
      <c r="ES516" s="398">
        <f t="shared" si="774"/>
        <v>12.96</v>
      </c>
      <c r="ET516" s="398">
        <f t="shared" si="775"/>
        <v>27.4</v>
      </c>
      <c r="EU516" s="172">
        <f t="shared" si="776"/>
        <v>36.200000000000003</v>
      </c>
      <c r="EV516" s="57">
        <f t="shared" si="777"/>
        <v>0.81775396045202653</v>
      </c>
      <c r="EW516" s="57">
        <f t="shared" si="778"/>
        <v>6.4705882352941169E-2</v>
      </c>
      <c r="EX516" s="57">
        <f t="shared" si="779"/>
        <v>1.4976342316395803</v>
      </c>
      <c r="EY516" s="57">
        <f t="shared" si="780"/>
        <v>3.2835969858775385</v>
      </c>
      <c r="EZ516" s="57">
        <f t="shared" si="781"/>
        <v>0</v>
      </c>
      <c r="FA516" s="57">
        <f t="shared" si="782"/>
        <v>0</v>
      </c>
      <c r="FB516" s="57">
        <f t="shared" si="783"/>
        <v>3.9005459125392719</v>
      </c>
      <c r="FC516" s="57" t="str">
        <f t="shared" si="784"/>
        <v/>
      </c>
      <c r="FD516" s="57">
        <f t="shared" si="785"/>
        <v>0.20901573907868573</v>
      </c>
      <c r="FE516" s="57">
        <f t="shared" si="786"/>
        <v>0.5704613449979492</v>
      </c>
      <c r="FF516" s="56">
        <f t="shared" si="787"/>
        <v>1.0210701492116323</v>
      </c>
      <c r="FG516" s="59">
        <f t="shared" si="788"/>
        <v>14.438534018582608</v>
      </c>
      <c r="FH516" s="59">
        <f t="shared" si="789"/>
        <v>1.1424684302830146</v>
      </c>
      <c r="FI516" s="59">
        <f t="shared" si="790"/>
        <v>26.442724641735875</v>
      </c>
      <c r="FJ516" s="59">
        <f t="shared" si="791"/>
        <v>57.976272909398496</v>
      </c>
      <c r="FK516" s="59">
        <f t="shared" si="792"/>
        <v>0</v>
      </c>
      <c r="FL516" s="59">
        <f t="shared" si="793"/>
        <v>0</v>
      </c>
      <c r="FM516" s="59">
        <f t="shared" si="794"/>
        <v>68.4175089367548</v>
      </c>
      <c r="FN516" s="59" t="str">
        <f t="shared" si="795"/>
        <v/>
      </c>
      <c r="FO516" s="59">
        <f t="shared" si="796"/>
        <v>3.6662396795193244</v>
      </c>
      <c r="FP516" s="59">
        <f t="shared" si="797"/>
        <v>10.006174787995754</v>
      </c>
      <c r="FQ516" s="66">
        <f t="shared" si="798"/>
        <v>17.910076595730125</v>
      </c>
      <c r="FR516" s="331">
        <f t="shared" si="741"/>
        <v>-0.32910510949440669</v>
      </c>
      <c r="FS516" s="331">
        <f t="shared" si="799"/>
        <v>0.32910510949440669</v>
      </c>
      <c r="FT516" s="400">
        <f t="shared" si="800"/>
        <v>0</v>
      </c>
      <c r="FU516" s="400">
        <f t="shared" si="801"/>
        <v>1</v>
      </c>
      <c r="FV516" s="400">
        <f t="shared" si="802"/>
        <v>0</v>
      </c>
      <c r="FW516" s="402">
        <f t="shared" si="803"/>
        <v>0</v>
      </c>
      <c r="FX516" s="222">
        <f t="shared" si="804"/>
        <v>0</v>
      </c>
      <c r="FY516" s="222">
        <f t="shared" si="805"/>
        <v>57.976272909398496</v>
      </c>
      <c r="FZ516" s="222">
        <f t="shared" si="806"/>
        <v>26.442724641735875</v>
      </c>
      <c r="GA516" s="221">
        <f t="shared" si="807"/>
        <v>0</v>
      </c>
      <c r="GB516" s="222">
        <f t="shared" si="808"/>
        <v>68.4175089367548</v>
      </c>
      <c r="GC516" s="222">
        <f t="shared" si="809"/>
        <v>0</v>
      </c>
      <c r="GD516" s="222">
        <f t="shared" si="810"/>
        <v>0</v>
      </c>
      <c r="GE516" s="222">
        <f t="shared" si="811"/>
        <v>0</v>
      </c>
      <c r="GF516" s="222">
        <f t="shared" si="812"/>
        <v>0</v>
      </c>
      <c r="GG516" s="398">
        <f t="shared" si="813"/>
        <v>0</v>
      </c>
      <c r="GH516" s="399">
        <f t="shared" si="814"/>
        <v>0</v>
      </c>
      <c r="GI516" s="398" t="str">
        <f t="shared" si="815"/>
        <v>Ca-Mg</v>
      </c>
      <c r="GJ516" s="398" t="str">
        <f t="shared" si="816"/>
        <v>HCO3</v>
      </c>
    </row>
    <row r="517" spans="1:192">
      <c r="A517" s="402">
        <f t="shared" si="819"/>
        <v>512</v>
      </c>
      <c r="B517" s="65" t="s">
        <v>937</v>
      </c>
      <c r="C517" s="63" t="s">
        <v>937</v>
      </c>
      <c r="D517" s="63"/>
      <c r="E517" s="63"/>
      <c r="F517" s="392">
        <v>3528610</v>
      </c>
      <c r="G517" s="392">
        <v>5666440</v>
      </c>
      <c r="H517" s="410">
        <f t="shared" si="744"/>
        <v>528524.12599999993</v>
      </c>
      <c r="I517" s="410">
        <f t="shared" si="745"/>
        <v>5664613.2140000006</v>
      </c>
      <c r="J517" s="392">
        <v>167</v>
      </c>
      <c r="K517" s="392" t="s">
        <v>1355</v>
      </c>
      <c r="L517" s="171">
        <v>238.5</v>
      </c>
      <c r="M517" s="171"/>
      <c r="O517" s="171"/>
      <c r="P517" s="171"/>
      <c r="Q517" s="381" t="s">
        <v>1361</v>
      </c>
      <c r="R517" s="381" t="s">
        <v>2886</v>
      </c>
      <c r="S517" s="383" t="s">
        <v>1346</v>
      </c>
      <c r="T517" s="499" t="str">
        <f t="shared" si="746"/>
        <v>-</v>
      </c>
      <c r="U517" s="499" t="str">
        <f t="shared" si="747"/>
        <v>-</v>
      </c>
      <c r="V517" s="499" t="str">
        <f t="shared" si="748"/>
        <v>-</v>
      </c>
      <c r="W517" s="499" t="str">
        <f t="shared" si="740"/>
        <v>-</v>
      </c>
      <c r="X517" s="529" t="str">
        <f t="shared" si="821"/>
        <v>Na</v>
      </c>
      <c r="Y517" s="530" t="str">
        <f t="shared" si="820"/>
        <v>HCO3</v>
      </c>
      <c r="Z517" s="120"/>
      <c r="AA517" s="415" t="s">
        <v>1985</v>
      </c>
      <c r="AB517" s="416">
        <v>1</v>
      </c>
      <c r="AC517" s="381" t="s">
        <v>1050</v>
      </c>
      <c r="AD517" s="91" t="s">
        <v>1986</v>
      </c>
      <c r="AE517" s="61" t="s">
        <v>1454</v>
      </c>
      <c r="AF517" s="185">
        <v>18.2</v>
      </c>
      <c r="AG517" s="171"/>
      <c r="AH517" s="195">
        <v>7</v>
      </c>
      <c r="AI517" s="185"/>
      <c r="AJ517" s="171"/>
      <c r="AK517" s="171"/>
      <c r="AL517" s="171"/>
      <c r="AM517" s="185"/>
      <c r="AN517" s="82"/>
      <c r="AO517" s="401"/>
      <c r="AP517" s="171"/>
      <c r="AQ517" s="401"/>
      <c r="AR517" s="401"/>
      <c r="AS517" s="508"/>
      <c r="AT517" s="511"/>
      <c r="AU517" s="55"/>
      <c r="AV517" s="88"/>
      <c r="AW517" s="76"/>
      <c r="AX517" s="76"/>
      <c r="AY517" s="76"/>
      <c r="AZ517" s="86">
        <v>512</v>
      </c>
      <c r="BA517" s="401"/>
      <c r="BB517" s="401"/>
      <c r="BC517" s="401"/>
      <c r="BD517" s="401"/>
      <c r="BE517" s="401"/>
      <c r="BF517" s="401"/>
      <c r="BG517" s="401"/>
      <c r="BH517" s="401"/>
      <c r="BI517" s="401"/>
      <c r="BJ517" s="401"/>
      <c r="BK517" s="401"/>
      <c r="BL517" s="401"/>
      <c r="BM517" s="401"/>
      <c r="BN517" s="70"/>
      <c r="BO517" s="141"/>
      <c r="BP517" s="141"/>
      <c r="BQ517" s="141"/>
      <c r="BR517" s="141"/>
      <c r="BS517" s="141"/>
      <c r="BT517" s="141"/>
      <c r="BU517" s="141"/>
      <c r="BV517" s="141"/>
      <c r="BW517" s="141"/>
      <c r="BX517" s="141"/>
      <c r="BY517" s="141"/>
      <c r="BZ517" s="141"/>
      <c r="CA517" s="141"/>
      <c r="CB517" s="141"/>
      <c r="CC517" s="141"/>
      <c r="CD517" s="141"/>
      <c r="CE517" s="141"/>
      <c r="CF517" s="141"/>
      <c r="CG517" s="141"/>
      <c r="CH517" s="141"/>
      <c r="CI517" s="141"/>
      <c r="CJ517" s="141"/>
      <c r="CK517" s="141"/>
      <c r="CL517" s="144"/>
      <c r="CM517" s="141"/>
      <c r="CN517" s="143">
        <v>44</v>
      </c>
      <c r="CO517" s="141"/>
      <c r="CP517" s="401"/>
      <c r="CQ517" s="70"/>
      <c r="CR517" s="401"/>
      <c r="CS517" s="401"/>
      <c r="CT517" s="401"/>
      <c r="CU517" s="401"/>
      <c r="CV517" s="401"/>
      <c r="CW517" s="401"/>
      <c r="CX517" s="401"/>
      <c r="CY517" s="401"/>
      <c r="CZ517" s="401"/>
      <c r="DA517" s="70"/>
      <c r="DB517" s="182"/>
      <c r="DC517" s="182" t="s">
        <v>1804</v>
      </c>
      <c r="DD517" s="182"/>
      <c r="DE517" s="182">
        <v>-11.5</v>
      </c>
      <c r="DF517" s="141" t="s">
        <v>1987</v>
      </c>
      <c r="DG517" s="182"/>
      <c r="DH517" s="182">
        <v>12.6</v>
      </c>
      <c r="DI517" s="182"/>
      <c r="DJ517" s="182"/>
      <c r="DK517" s="180"/>
      <c r="DL517" s="180"/>
      <c r="DM517" s="180"/>
      <c r="DN517" s="182"/>
      <c r="DO517" s="182"/>
      <c r="DP517" s="182"/>
      <c r="DQ517" s="182"/>
      <c r="DR517" s="182"/>
      <c r="DS517" s="181"/>
      <c r="DT517" s="402">
        <f t="shared" si="749"/>
        <v>1</v>
      </c>
      <c r="DU517" s="100">
        <f t="shared" si="750"/>
        <v>0</v>
      </c>
      <c r="DV517" s="100">
        <f t="shared" si="751"/>
        <v>0</v>
      </c>
      <c r="DW517" s="100">
        <f t="shared" si="752"/>
        <v>1</v>
      </c>
      <c r="DX517" s="100">
        <f t="shared" si="753"/>
        <v>0</v>
      </c>
      <c r="DY517" s="229">
        <f t="shared" si="754"/>
        <v>0</v>
      </c>
      <c r="DZ517" s="100">
        <f t="shared" si="755"/>
        <v>1</v>
      </c>
      <c r="EA517" s="400">
        <f t="shared" si="756"/>
        <v>0</v>
      </c>
      <c r="EB517" s="402">
        <f t="shared" si="757"/>
        <v>0</v>
      </c>
      <c r="EC517" s="19">
        <f t="shared" si="758"/>
        <v>0</v>
      </c>
      <c r="ED517" s="19">
        <f t="shared" si="759"/>
        <v>0</v>
      </c>
      <c r="EE517" s="19">
        <f t="shared" si="760"/>
        <v>0</v>
      </c>
      <c r="EF517" s="402">
        <f t="shared" si="761"/>
        <v>1</v>
      </c>
      <c r="EG517" s="400">
        <f t="shared" si="762"/>
        <v>1</v>
      </c>
      <c r="EH517" s="400">
        <f t="shared" si="763"/>
        <v>0</v>
      </c>
      <c r="EI517" s="402">
        <f t="shared" si="764"/>
        <v>0</v>
      </c>
      <c r="EJ517" s="229">
        <f t="shared" si="765"/>
        <v>1</v>
      </c>
      <c r="EK517" s="398" t="str">
        <f t="shared" si="766"/>
        <v/>
      </c>
      <c r="EL517" s="398" t="str">
        <f t="shared" si="767"/>
        <v/>
      </c>
      <c r="EM517" s="398" t="str">
        <f t="shared" si="768"/>
        <v/>
      </c>
      <c r="EN517" s="398" t="str">
        <f t="shared" si="769"/>
        <v/>
      </c>
      <c r="EO517" s="398" t="str">
        <f t="shared" si="770"/>
        <v/>
      </c>
      <c r="EP517" s="398" t="str">
        <f t="shared" si="771"/>
        <v/>
      </c>
      <c r="EQ517" s="398">
        <f t="shared" si="772"/>
        <v>512</v>
      </c>
      <c r="ER517" s="398" t="str">
        <f t="shared" si="773"/>
        <v/>
      </c>
      <c r="ES517" s="398" t="str">
        <f t="shared" si="774"/>
        <v/>
      </c>
      <c r="ET517" s="398" t="str">
        <f t="shared" si="775"/>
        <v/>
      </c>
      <c r="EU517" s="172" t="str">
        <f t="shared" si="776"/>
        <v/>
      </c>
      <c r="EV517" s="57" t="str">
        <f t="shared" si="777"/>
        <v/>
      </c>
      <c r="EW517" s="57" t="str">
        <f t="shared" si="778"/>
        <v/>
      </c>
      <c r="EX517" s="57" t="str">
        <f t="shared" si="779"/>
        <v/>
      </c>
      <c r="EY517" s="57" t="str">
        <f t="shared" si="780"/>
        <v/>
      </c>
      <c r="EZ517" s="57" t="str">
        <f t="shared" si="781"/>
        <v/>
      </c>
      <c r="FA517" s="57" t="str">
        <f t="shared" si="782"/>
        <v/>
      </c>
      <c r="FB517" s="57">
        <f t="shared" si="783"/>
        <v>8.3910903664710386</v>
      </c>
      <c r="FC517" s="57" t="str">
        <f t="shared" si="784"/>
        <v/>
      </c>
      <c r="FD517" s="57" t="str">
        <f t="shared" si="785"/>
        <v/>
      </c>
      <c r="FE517" s="57" t="str">
        <f t="shared" si="786"/>
        <v/>
      </c>
      <c r="FF517" s="56" t="str">
        <f t="shared" si="787"/>
        <v/>
      </c>
      <c r="FG517" s="59" t="str">
        <f t="shared" si="788"/>
        <v/>
      </c>
      <c r="FH517" s="59" t="str">
        <f t="shared" si="789"/>
        <v/>
      </c>
      <c r="FI517" s="59" t="str">
        <f t="shared" si="790"/>
        <v/>
      </c>
      <c r="FJ517" s="59" t="str">
        <f t="shared" si="791"/>
        <v/>
      </c>
      <c r="FK517" s="59" t="str">
        <f t="shared" si="792"/>
        <v/>
      </c>
      <c r="FL517" s="59" t="str">
        <f t="shared" si="793"/>
        <v/>
      </c>
      <c r="FM517" s="59">
        <f t="shared" si="794"/>
        <v>100</v>
      </c>
      <c r="FN517" s="59" t="str">
        <f t="shared" si="795"/>
        <v/>
      </c>
      <c r="FO517" s="59" t="str">
        <f t="shared" si="796"/>
        <v/>
      </c>
      <c r="FP517" s="59" t="str">
        <f t="shared" si="797"/>
        <v/>
      </c>
      <c r="FQ517" s="66" t="str">
        <f t="shared" si="798"/>
        <v/>
      </c>
      <c r="FR517" s="331">
        <f t="shared" si="741"/>
        <v>-100</v>
      </c>
      <c r="FS517" s="331">
        <f t="shared" si="799"/>
        <v>0</v>
      </c>
      <c r="FT517" s="400">
        <f t="shared" si="800"/>
        <v>1</v>
      </c>
      <c r="FU517" s="400">
        <f t="shared" si="801"/>
        <v>0</v>
      </c>
      <c r="FV517" s="400">
        <f t="shared" si="802"/>
        <v>0</v>
      </c>
      <c r="FW517" s="402">
        <f t="shared" si="803"/>
        <v>0</v>
      </c>
      <c r="FX517" s="222">
        <f t="shared" si="804"/>
        <v>0</v>
      </c>
      <c r="FY517" s="222">
        <f t="shared" si="805"/>
        <v>0</v>
      </c>
      <c r="FZ517" s="222">
        <f t="shared" si="806"/>
        <v>0</v>
      </c>
      <c r="GA517" s="221">
        <f t="shared" si="807"/>
        <v>0</v>
      </c>
      <c r="GB517" s="222">
        <f t="shared" si="808"/>
        <v>100</v>
      </c>
      <c r="GC517" s="222">
        <f t="shared" si="809"/>
        <v>0</v>
      </c>
      <c r="GD517" s="222">
        <f t="shared" si="810"/>
        <v>0</v>
      </c>
      <c r="GE517" s="222">
        <f t="shared" si="811"/>
        <v>0</v>
      </c>
      <c r="GF517" s="222">
        <f t="shared" si="812"/>
        <v>0</v>
      </c>
      <c r="GG517" s="398">
        <f t="shared" si="813"/>
        <v>0</v>
      </c>
      <c r="GH517" s="399">
        <f t="shared" si="814"/>
        <v>0</v>
      </c>
      <c r="GI517" s="398" t="str">
        <f t="shared" si="815"/>
        <v>Na</v>
      </c>
      <c r="GJ517" s="398" t="str">
        <f t="shared" si="816"/>
        <v>HCO3</v>
      </c>
    </row>
    <row r="518" spans="1:192">
      <c r="A518" s="402">
        <f t="shared" si="819"/>
        <v>513</v>
      </c>
      <c r="B518" s="65" t="s">
        <v>937</v>
      </c>
      <c r="C518" s="63" t="s">
        <v>937</v>
      </c>
      <c r="D518" s="63"/>
      <c r="E518" s="63"/>
      <c r="F518" s="392">
        <v>3528610</v>
      </c>
      <c r="G518" s="392">
        <v>5666440</v>
      </c>
      <c r="H518" s="410">
        <f t="shared" si="744"/>
        <v>528524.12599999993</v>
      </c>
      <c r="I518" s="410">
        <f t="shared" si="745"/>
        <v>5664613.2140000006</v>
      </c>
      <c r="J518" s="392">
        <v>167</v>
      </c>
      <c r="K518" s="392" t="s">
        <v>1355</v>
      </c>
      <c r="L518" s="171">
        <v>238.5</v>
      </c>
      <c r="M518" s="171"/>
      <c r="O518" s="171"/>
      <c r="P518" s="171"/>
      <c r="Q518" s="381" t="s">
        <v>1361</v>
      </c>
      <c r="R518" s="381" t="s">
        <v>2886</v>
      </c>
      <c r="S518" s="383" t="s">
        <v>1346</v>
      </c>
      <c r="T518" s="499" t="str">
        <f t="shared" si="746"/>
        <v>-</v>
      </c>
      <c r="U518" s="499" t="str">
        <f t="shared" si="747"/>
        <v>-</v>
      </c>
      <c r="V518" s="499" t="str">
        <f t="shared" si="748"/>
        <v>-</v>
      </c>
      <c r="W518" s="499" t="str">
        <f t="shared" si="740"/>
        <v>-</v>
      </c>
      <c r="X518" s="529" t="str">
        <f t="shared" si="821"/>
        <v>Na</v>
      </c>
      <c r="Y518" s="530" t="str">
        <f t="shared" si="820"/>
        <v>HCO3</v>
      </c>
      <c r="Z518" s="120"/>
      <c r="AA518" s="415" t="s">
        <v>1806</v>
      </c>
      <c r="AB518" s="416">
        <v>2</v>
      </c>
      <c r="AC518" s="381" t="s">
        <v>1050</v>
      </c>
      <c r="AD518" s="381" t="s">
        <v>1877</v>
      </c>
      <c r="AE518" s="61" t="s">
        <v>1454</v>
      </c>
      <c r="AF518" s="185">
        <v>17.899999999999999</v>
      </c>
      <c r="AG518" s="171"/>
      <c r="AH518" s="195">
        <v>7</v>
      </c>
      <c r="AI518" s="185"/>
      <c r="AJ518" s="171"/>
      <c r="AK518" s="171"/>
      <c r="AL518" s="171"/>
      <c r="AM518" s="185"/>
      <c r="AN518" s="82"/>
      <c r="AO518" s="401"/>
      <c r="AP518" s="171"/>
      <c r="AQ518" s="401"/>
      <c r="AR518" s="401"/>
      <c r="AS518" s="508"/>
      <c r="AT518" s="511"/>
      <c r="AU518" s="55"/>
      <c r="AV518" s="88"/>
      <c r="AW518" s="76"/>
      <c r="AX518" s="76"/>
      <c r="AY518" s="76"/>
      <c r="AZ518" s="86">
        <v>457</v>
      </c>
      <c r="BA518" s="401"/>
      <c r="BB518" s="401"/>
      <c r="BC518" s="401"/>
      <c r="BD518" s="401"/>
      <c r="BE518" s="401"/>
      <c r="BF518" s="401"/>
      <c r="BG518" s="401"/>
      <c r="BH518" s="401"/>
      <c r="BI518" s="401"/>
      <c r="BJ518" s="401"/>
      <c r="BK518" s="401"/>
      <c r="BL518" s="401"/>
      <c r="BM518" s="401"/>
      <c r="BN518" s="70"/>
      <c r="BO518" s="141"/>
      <c r="BP518" s="141"/>
      <c r="BQ518" s="141"/>
      <c r="BR518" s="141"/>
      <c r="BS518" s="141"/>
      <c r="BT518" s="141"/>
      <c r="BU518" s="141"/>
      <c r="BV518" s="141"/>
      <c r="BW518" s="141"/>
      <c r="BX518" s="141"/>
      <c r="BY518" s="141"/>
      <c r="BZ518" s="141"/>
      <c r="CA518" s="141"/>
      <c r="CB518" s="141"/>
      <c r="CC518" s="141"/>
      <c r="CD518" s="141"/>
      <c r="CE518" s="141"/>
      <c r="CF518" s="141"/>
      <c r="CG518" s="141"/>
      <c r="CH518" s="141"/>
      <c r="CI518" s="141"/>
      <c r="CJ518" s="141"/>
      <c r="CK518" s="141"/>
      <c r="CL518" s="144"/>
      <c r="CM518" s="141"/>
      <c r="CN518" s="143">
        <v>65</v>
      </c>
      <c r="CO518" s="141"/>
      <c r="CP518" s="401"/>
      <c r="CQ518" s="70"/>
      <c r="CR518" s="401"/>
      <c r="CS518" s="401"/>
      <c r="CT518" s="401"/>
      <c r="CU518" s="401"/>
      <c r="CV518" s="401"/>
      <c r="CW518" s="401"/>
      <c r="CX518" s="401"/>
      <c r="CY518" s="401"/>
      <c r="CZ518" s="401"/>
      <c r="DA518" s="70"/>
      <c r="DB518" s="182"/>
      <c r="DC518" s="182" t="s">
        <v>1824</v>
      </c>
      <c r="DD518" s="182"/>
      <c r="DE518" s="370">
        <v>-11</v>
      </c>
      <c r="DF518" s="141" t="s">
        <v>1988</v>
      </c>
      <c r="DG518" s="182">
        <v>-9.2899999999999991</v>
      </c>
      <c r="DH518" s="182"/>
      <c r="DI518" s="182"/>
      <c r="DJ518" s="182"/>
      <c r="DK518" s="180"/>
      <c r="DL518" s="180"/>
      <c r="DM518" s="180"/>
      <c r="DN518" s="182"/>
      <c r="DO518" s="182"/>
      <c r="DP518" s="182"/>
      <c r="DQ518" s="182"/>
      <c r="DR518" s="182"/>
      <c r="DS518" s="181"/>
      <c r="DT518" s="402">
        <f t="shared" si="749"/>
        <v>0</v>
      </c>
      <c r="DU518" s="100">
        <f t="shared" si="750"/>
        <v>0</v>
      </c>
      <c r="DV518" s="100">
        <f t="shared" si="751"/>
        <v>0</v>
      </c>
      <c r="DW518" s="100">
        <f t="shared" si="752"/>
        <v>1</v>
      </c>
      <c r="DX518" s="100">
        <f t="shared" si="753"/>
        <v>0</v>
      </c>
      <c r="DY518" s="229">
        <f t="shared" si="754"/>
        <v>0</v>
      </c>
      <c r="DZ518" s="100">
        <f t="shared" si="755"/>
        <v>1</v>
      </c>
      <c r="EA518" s="400">
        <f t="shared" si="756"/>
        <v>0</v>
      </c>
      <c r="EB518" s="402">
        <f t="shared" si="757"/>
        <v>0</v>
      </c>
      <c r="EC518" s="19">
        <f t="shared" si="758"/>
        <v>0</v>
      </c>
      <c r="ED518" s="19">
        <f t="shared" si="759"/>
        <v>0</v>
      </c>
      <c r="EE518" s="19">
        <f t="shared" si="760"/>
        <v>0</v>
      </c>
      <c r="EF518" s="402">
        <f t="shared" si="761"/>
        <v>1</v>
      </c>
      <c r="EG518" s="400">
        <f t="shared" si="762"/>
        <v>1</v>
      </c>
      <c r="EH518" s="400">
        <f t="shared" si="763"/>
        <v>0</v>
      </c>
      <c r="EI518" s="402">
        <f t="shared" si="764"/>
        <v>0</v>
      </c>
      <c r="EJ518" s="229">
        <f t="shared" si="765"/>
        <v>1</v>
      </c>
      <c r="EK518" s="398" t="str">
        <f t="shared" si="766"/>
        <v/>
      </c>
      <c r="EL518" s="398" t="str">
        <f t="shared" si="767"/>
        <v/>
      </c>
      <c r="EM518" s="398" t="str">
        <f t="shared" si="768"/>
        <v/>
      </c>
      <c r="EN518" s="398" t="str">
        <f t="shared" si="769"/>
        <v/>
      </c>
      <c r="EO518" s="398" t="str">
        <f t="shared" si="770"/>
        <v/>
      </c>
      <c r="EP518" s="398" t="str">
        <f t="shared" si="771"/>
        <v/>
      </c>
      <c r="EQ518" s="398">
        <f t="shared" si="772"/>
        <v>457</v>
      </c>
      <c r="ER518" s="398" t="str">
        <f t="shared" si="773"/>
        <v/>
      </c>
      <c r="ES518" s="398" t="str">
        <f t="shared" si="774"/>
        <v/>
      </c>
      <c r="ET518" s="398" t="str">
        <f t="shared" si="775"/>
        <v/>
      </c>
      <c r="EU518" s="172" t="str">
        <f t="shared" si="776"/>
        <v/>
      </c>
      <c r="EV518" s="57" t="str">
        <f t="shared" si="777"/>
        <v/>
      </c>
      <c r="EW518" s="57" t="str">
        <f t="shared" si="778"/>
        <v/>
      </c>
      <c r="EX518" s="57" t="str">
        <f t="shared" si="779"/>
        <v/>
      </c>
      <c r="EY518" s="57" t="str">
        <f t="shared" si="780"/>
        <v/>
      </c>
      <c r="EZ518" s="57" t="str">
        <f t="shared" si="781"/>
        <v/>
      </c>
      <c r="FA518" s="57" t="str">
        <f t="shared" si="782"/>
        <v/>
      </c>
      <c r="FB518" s="57">
        <f t="shared" si="783"/>
        <v>7.4897037060102827</v>
      </c>
      <c r="FC518" s="57" t="str">
        <f t="shared" si="784"/>
        <v/>
      </c>
      <c r="FD518" s="57" t="str">
        <f t="shared" si="785"/>
        <v/>
      </c>
      <c r="FE518" s="57" t="str">
        <f t="shared" si="786"/>
        <v/>
      </c>
      <c r="FF518" s="56" t="str">
        <f t="shared" si="787"/>
        <v/>
      </c>
      <c r="FG518" s="59" t="str">
        <f t="shared" si="788"/>
        <v/>
      </c>
      <c r="FH518" s="59" t="str">
        <f t="shared" si="789"/>
        <v/>
      </c>
      <c r="FI518" s="59" t="str">
        <f t="shared" si="790"/>
        <v/>
      </c>
      <c r="FJ518" s="59" t="str">
        <f t="shared" si="791"/>
        <v/>
      </c>
      <c r="FK518" s="59" t="str">
        <f t="shared" si="792"/>
        <v/>
      </c>
      <c r="FL518" s="59" t="str">
        <f t="shared" si="793"/>
        <v/>
      </c>
      <c r="FM518" s="59">
        <f t="shared" si="794"/>
        <v>100</v>
      </c>
      <c r="FN518" s="59" t="str">
        <f t="shared" si="795"/>
        <v/>
      </c>
      <c r="FO518" s="59" t="str">
        <f t="shared" si="796"/>
        <v/>
      </c>
      <c r="FP518" s="59" t="str">
        <f t="shared" si="797"/>
        <v/>
      </c>
      <c r="FQ518" s="66" t="str">
        <f t="shared" si="798"/>
        <v/>
      </c>
      <c r="FR518" s="331">
        <f t="shared" si="741"/>
        <v>-100</v>
      </c>
      <c r="FS518" s="331">
        <f t="shared" si="799"/>
        <v>0</v>
      </c>
      <c r="FT518" s="400">
        <f t="shared" si="800"/>
        <v>1</v>
      </c>
      <c r="FU518" s="400">
        <f t="shared" si="801"/>
        <v>0</v>
      </c>
      <c r="FV518" s="400">
        <f t="shared" si="802"/>
        <v>0</v>
      </c>
      <c r="FW518" s="402">
        <f t="shared" si="803"/>
        <v>0</v>
      </c>
      <c r="FX518" s="222">
        <f t="shared" si="804"/>
        <v>0</v>
      </c>
      <c r="FY518" s="222">
        <f t="shared" si="805"/>
        <v>0</v>
      </c>
      <c r="FZ518" s="222">
        <f t="shared" si="806"/>
        <v>0</v>
      </c>
      <c r="GA518" s="221">
        <f t="shared" si="807"/>
        <v>0</v>
      </c>
      <c r="GB518" s="222">
        <f t="shared" si="808"/>
        <v>100</v>
      </c>
      <c r="GC518" s="222">
        <f t="shared" si="809"/>
        <v>0</v>
      </c>
      <c r="GD518" s="222">
        <f t="shared" si="810"/>
        <v>0</v>
      </c>
      <c r="GE518" s="222">
        <f t="shared" si="811"/>
        <v>0</v>
      </c>
      <c r="GF518" s="222">
        <f t="shared" si="812"/>
        <v>0</v>
      </c>
      <c r="GG518" s="398">
        <f t="shared" si="813"/>
        <v>0</v>
      </c>
      <c r="GH518" s="399">
        <f t="shared" si="814"/>
        <v>0</v>
      </c>
      <c r="GI518" s="398" t="str">
        <f t="shared" si="815"/>
        <v>Na</v>
      </c>
      <c r="GJ518" s="398" t="str">
        <f t="shared" si="816"/>
        <v>HCO3</v>
      </c>
    </row>
    <row r="519" spans="1:192" s="69" customFormat="1">
      <c r="A519" s="402">
        <f t="shared" si="819"/>
        <v>514</v>
      </c>
      <c r="B519" s="64" t="s">
        <v>382</v>
      </c>
      <c r="C519" s="109" t="s">
        <v>1012</v>
      </c>
      <c r="D519" s="109" t="s">
        <v>1010</v>
      </c>
      <c r="E519" s="109"/>
      <c r="F519" s="435">
        <v>3459320</v>
      </c>
      <c r="G519" s="435">
        <v>5544675</v>
      </c>
      <c r="H519" s="434">
        <f t="shared" si="744"/>
        <v>459261.842</v>
      </c>
      <c r="I519" s="437">
        <f t="shared" si="745"/>
        <v>5542896.9199999999</v>
      </c>
      <c r="J519" s="377">
        <v>114</v>
      </c>
      <c r="K519" s="377" t="s">
        <v>1357</v>
      </c>
      <c r="L519" s="377">
        <v>16</v>
      </c>
      <c r="M519" s="377"/>
      <c r="N519" s="408"/>
      <c r="O519" s="377"/>
      <c r="P519" s="377"/>
      <c r="Q519" s="67" t="s">
        <v>2846</v>
      </c>
      <c r="R519" s="399" t="s">
        <v>1507</v>
      </c>
      <c r="S519" s="399" t="s">
        <v>1345</v>
      </c>
      <c r="T519" s="499" t="str">
        <f t="shared" si="746"/>
        <v>-</v>
      </c>
      <c r="U519" s="499" t="str">
        <f t="shared" si="747"/>
        <v>M</v>
      </c>
      <c r="V519" s="499" t="str">
        <f t="shared" si="748"/>
        <v>-</v>
      </c>
      <c r="W519" s="499" t="str">
        <f t="shared" ref="W519:W582" si="824">IF(EH519=1,"A","-")</f>
        <v>-</v>
      </c>
      <c r="X519" s="529" t="str">
        <f t="shared" si="821"/>
        <v>Na</v>
      </c>
      <c r="Y519" s="530" t="str">
        <f t="shared" si="820"/>
        <v>HCO3-Cl</v>
      </c>
      <c r="Z519" s="172"/>
      <c r="AA519" s="84" t="s">
        <v>1989</v>
      </c>
      <c r="AB519" s="405">
        <v>1</v>
      </c>
      <c r="AC519" s="531" t="s">
        <v>611</v>
      </c>
      <c r="AD519" s="531" t="s">
        <v>1990</v>
      </c>
      <c r="AE519" s="86" t="s">
        <v>2743</v>
      </c>
      <c r="AF519" s="336">
        <v>12.5</v>
      </c>
      <c r="AG519" s="377"/>
      <c r="AH519" s="96"/>
      <c r="AI519" s="379"/>
      <c r="AJ519" s="115">
        <v>1.0019499999999999</v>
      </c>
      <c r="AK519" s="115">
        <v>14.5</v>
      </c>
      <c r="AL519" s="377"/>
      <c r="AM519" s="379">
        <v>5.3999999999999999E-2</v>
      </c>
      <c r="AN519" s="531"/>
      <c r="AO519" s="106"/>
      <c r="AP519" s="378"/>
      <c r="AQ519" s="531"/>
      <c r="AR519" s="532">
        <v>2692.2</v>
      </c>
      <c r="AS519" s="507">
        <f t="shared" ref="AS519:AS540" si="825">SUM(AU519:BN519)+SUM(BO519:CL519)/1000</f>
        <v>3415.3010000000004</v>
      </c>
      <c r="AT519" s="509">
        <f t="shared" ref="AT519:AT540" si="826">FR519</f>
        <v>-0.24205742534269692</v>
      </c>
      <c r="AU519" s="59">
        <v>991.3</v>
      </c>
      <c r="AV519" s="59">
        <v>20.94</v>
      </c>
      <c r="AW519" s="62">
        <v>39.9</v>
      </c>
      <c r="AX519" s="374">
        <v>763.9</v>
      </c>
      <c r="AY519" s="82">
        <v>181.2</v>
      </c>
      <c r="AZ519" s="107">
        <v>1370</v>
      </c>
      <c r="BA519" s="68">
        <v>1.117</v>
      </c>
      <c r="BB519" s="531">
        <v>24.8</v>
      </c>
      <c r="BC519" s="532" t="s">
        <v>1344</v>
      </c>
      <c r="BD519" s="532">
        <v>4.1689999999999996</v>
      </c>
      <c r="BE519" s="532">
        <v>1.2090000000000001</v>
      </c>
      <c r="BF519" s="532">
        <v>0.24199999999999999</v>
      </c>
      <c r="BG519" s="532" t="s">
        <v>1344</v>
      </c>
      <c r="BH519" s="532">
        <v>0.57399999999999995</v>
      </c>
      <c r="BI519" s="365">
        <v>0.01</v>
      </c>
      <c r="BJ519" s="532" t="s">
        <v>1344</v>
      </c>
      <c r="BK519" s="532"/>
      <c r="BL519" s="79"/>
      <c r="BM519" s="532">
        <v>15.94</v>
      </c>
      <c r="BN519" s="80" t="s">
        <v>1344</v>
      </c>
      <c r="BO519" s="114"/>
      <c r="BP519" s="147" t="s">
        <v>1344</v>
      </c>
      <c r="BQ519" s="147"/>
      <c r="BR519" s="147" t="s">
        <v>1344</v>
      </c>
      <c r="BS519" s="114"/>
      <c r="BT519" s="114"/>
      <c r="BU519" s="114"/>
      <c r="BV519" s="114"/>
      <c r="BW519" s="114"/>
      <c r="BX519" s="114"/>
      <c r="BY519" s="114"/>
      <c r="BZ519" s="114"/>
      <c r="CA519" s="114"/>
      <c r="CB519" s="114"/>
      <c r="CC519" s="114"/>
      <c r="CD519" s="147"/>
      <c r="CE519" s="114"/>
      <c r="CF519" s="247"/>
      <c r="CG519" s="114"/>
      <c r="CH519" s="114"/>
      <c r="CI519" s="114"/>
      <c r="CJ519" s="114"/>
      <c r="CK519" s="114"/>
      <c r="CL519" s="137"/>
      <c r="CM519" s="114"/>
      <c r="CN519" s="155">
        <v>277</v>
      </c>
      <c r="CO519" s="149">
        <v>0.16600000000000001</v>
      </c>
      <c r="CP519" s="399"/>
      <c r="CQ519" s="172"/>
      <c r="CR519" s="399"/>
      <c r="CS519" s="399"/>
      <c r="CT519" s="399"/>
      <c r="CU519" s="399"/>
      <c r="CV519" s="399"/>
      <c r="CW519" s="399"/>
      <c r="CX519" s="399"/>
      <c r="CY519" s="399"/>
      <c r="CZ519" s="399"/>
      <c r="DA519" s="172"/>
      <c r="DB519" s="241"/>
      <c r="DC519" s="241"/>
      <c r="DD519" s="241"/>
      <c r="DE519" s="241"/>
      <c r="DF519" s="182"/>
      <c r="DG519" s="241"/>
      <c r="DH519" s="241"/>
      <c r="DI519" s="241"/>
      <c r="DJ519" s="241"/>
      <c r="DK519" s="244"/>
      <c r="DL519" s="244"/>
      <c r="DM519" s="244"/>
      <c r="DN519" s="241"/>
      <c r="DO519" s="241"/>
      <c r="DP519" s="241"/>
      <c r="DQ519" s="241"/>
      <c r="DR519" s="241"/>
      <c r="DS519" s="472"/>
      <c r="DT519" s="402">
        <f t="shared" si="749"/>
        <v>1</v>
      </c>
      <c r="DU519" s="100">
        <f t="shared" si="750"/>
        <v>0</v>
      </c>
      <c r="DV519" s="100">
        <f t="shared" si="751"/>
        <v>1</v>
      </c>
      <c r="DW519" s="100">
        <f t="shared" si="752"/>
        <v>0</v>
      </c>
      <c r="DX519" s="100">
        <f t="shared" si="753"/>
        <v>0</v>
      </c>
      <c r="DY519" s="229">
        <f t="shared" si="754"/>
        <v>0</v>
      </c>
      <c r="DZ519" s="100">
        <f t="shared" si="755"/>
        <v>1</v>
      </c>
      <c r="EA519" s="400">
        <f t="shared" si="756"/>
        <v>0</v>
      </c>
      <c r="EB519" s="402">
        <f t="shared" si="757"/>
        <v>0</v>
      </c>
      <c r="EC519" s="19">
        <f t="shared" si="758"/>
        <v>0</v>
      </c>
      <c r="ED519" s="19">
        <f t="shared" si="759"/>
        <v>1</v>
      </c>
      <c r="EE519" s="19">
        <f t="shared" si="760"/>
        <v>0</v>
      </c>
      <c r="EF519" s="402">
        <f t="shared" si="761"/>
        <v>0</v>
      </c>
      <c r="EG519" s="400">
        <f t="shared" si="762"/>
        <v>1</v>
      </c>
      <c r="EH519" s="400">
        <f t="shared" si="763"/>
        <v>0</v>
      </c>
      <c r="EI519" s="402">
        <f t="shared" si="764"/>
        <v>0</v>
      </c>
      <c r="EJ519" s="229">
        <f t="shared" si="765"/>
        <v>1</v>
      </c>
      <c r="EK519" s="398">
        <f t="shared" si="766"/>
        <v>991.3</v>
      </c>
      <c r="EL519" s="398">
        <f t="shared" si="767"/>
        <v>24.8</v>
      </c>
      <c r="EM519" s="398">
        <f t="shared" si="768"/>
        <v>20.94</v>
      </c>
      <c r="EN519" s="398">
        <f t="shared" si="769"/>
        <v>39.9</v>
      </c>
      <c r="EO519" s="398">
        <f t="shared" si="770"/>
        <v>0.24199999999999999</v>
      </c>
      <c r="EP519" s="398">
        <f t="shared" si="771"/>
        <v>1.2090000000000001</v>
      </c>
      <c r="EQ519" s="398">
        <f t="shared" si="772"/>
        <v>1370</v>
      </c>
      <c r="ER519" s="398" t="str">
        <f t="shared" si="773"/>
        <v/>
      </c>
      <c r="ES519" s="398" t="str">
        <f t="shared" si="774"/>
        <v/>
      </c>
      <c r="ET519" s="398">
        <f t="shared" si="775"/>
        <v>181.2</v>
      </c>
      <c r="EU519" s="172">
        <f t="shared" si="776"/>
        <v>763.9</v>
      </c>
      <c r="EV519" s="57">
        <f t="shared" si="777"/>
        <v>43.119122393409249</v>
      </c>
      <c r="EW519" s="57">
        <f t="shared" si="778"/>
        <v>0.63427109974424556</v>
      </c>
      <c r="EX519" s="57">
        <f t="shared" si="779"/>
        <v>1.723102242336968</v>
      </c>
      <c r="EY519" s="57">
        <f t="shared" si="780"/>
        <v>1.9911173212236137</v>
      </c>
      <c r="EZ519" s="57">
        <f t="shared" si="781"/>
        <v>8.8248700884310319E-3</v>
      </c>
      <c r="FA519" s="57">
        <f t="shared" si="782"/>
        <v>6.4947622884770351E-2</v>
      </c>
      <c r="FB519" s="57">
        <f t="shared" si="783"/>
        <v>22.452722269658835</v>
      </c>
      <c r="FC519" s="57" t="str">
        <f t="shared" si="784"/>
        <v/>
      </c>
      <c r="FD519" s="57" t="str">
        <f t="shared" si="785"/>
        <v/>
      </c>
      <c r="FE519" s="57">
        <f t="shared" si="786"/>
        <v>3.7725399895484819</v>
      </c>
      <c r="FF519" s="56">
        <f t="shared" si="787"/>
        <v>21.546836656982482</v>
      </c>
      <c r="FG519" s="59">
        <f t="shared" si="788"/>
        <v>90.698076833170632</v>
      </c>
      <c r="FH519" s="59">
        <f t="shared" si="789"/>
        <v>1.3341451714345705</v>
      </c>
      <c r="FI519" s="59">
        <f t="shared" si="790"/>
        <v>3.624425797468795</v>
      </c>
      <c r="FJ519" s="59">
        <f t="shared" si="791"/>
        <v>4.1881768867308722</v>
      </c>
      <c r="FK519" s="59">
        <f t="shared" si="792"/>
        <v>1.8562500832475379E-2</v>
      </c>
      <c r="FL519" s="59">
        <f t="shared" si="793"/>
        <v>0.13661281036264952</v>
      </c>
      <c r="FM519" s="59">
        <f t="shared" si="794"/>
        <v>46.999656240872611</v>
      </c>
      <c r="FN519" s="59" t="str">
        <f t="shared" si="795"/>
        <v/>
      </c>
      <c r="FO519" s="59" t="str">
        <f t="shared" si="796"/>
        <v/>
      </c>
      <c r="FP519" s="59">
        <f t="shared" si="797"/>
        <v>7.8969525625552563</v>
      </c>
      <c r="FQ519" s="66">
        <f t="shared" si="798"/>
        <v>45.103391196572133</v>
      </c>
      <c r="FR519" s="331">
        <f t="shared" ref="FR519:FR582" si="827">IFERROR((SUM(EV519:FA519)-SUM(FB519:FF519))/SUM(EV519:FF519)*100,"")</f>
        <v>-0.24205742534269692</v>
      </c>
      <c r="FS519" s="331">
        <f t="shared" si="799"/>
        <v>0.24205742534269692</v>
      </c>
      <c r="FT519" s="400">
        <f t="shared" si="800"/>
        <v>0</v>
      </c>
      <c r="FU519" s="400">
        <f t="shared" si="801"/>
        <v>1</v>
      </c>
      <c r="FV519" s="400">
        <f t="shared" si="802"/>
        <v>0</v>
      </c>
      <c r="FW519" s="402">
        <f t="shared" si="803"/>
        <v>0</v>
      </c>
      <c r="FX519" s="222">
        <f t="shared" si="804"/>
        <v>90.698076833170632</v>
      </c>
      <c r="FY519" s="222">
        <f t="shared" si="805"/>
        <v>0</v>
      </c>
      <c r="FZ519" s="222">
        <f t="shared" si="806"/>
        <v>0</v>
      </c>
      <c r="GA519" s="221">
        <f t="shared" si="807"/>
        <v>45.103391196572133</v>
      </c>
      <c r="GB519" s="222">
        <f t="shared" si="808"/>
        <v>46.999656240872611</v>
      </c>
      <c r="GC519" s="222">
        <f t="shared" si="809"/>
        <v>0</v>
      </c>
      <c r="GD519" s="222">
        <f t="shared" si="810"/>
        <v>0</v>
      </c>
      <c r="GE519" s="222">
        <f t="shared" si="811"/>
        <v>0</v>
      </c>
      <c r="GF519" s="222">
        <f t="shared" si="812"/>
        <v>0</v>
      </c>
      <c r="GG519" s="398">
        <f t="shared" si="813"/>
        <v>0</v>
      </c>
      <c r="GH519" s="399">
        <f t="shared" si="814"/>
        <v>0</v>
      </c>
      <c r="GI519" s="398" t="str">
        <f t="shared" si="815"/>
        <v>Na</v>
      </c>
      <c r="GJ519" s="398" t="str">
        <f t="shared" si="816"/>
        <v>HCO3-Cl</v>
      </c>
    </row>
    <row r="520" spans="1:192">
      <c r="A520" s="402">
        <f t="shared" si="819"/>
        <v>515</v>
      </c>
      <c r="B520" s="64" t="s">
        <v>382</v>
      </c>
      <c r="C520" s="109" t="s">
        <v>1012</v>
      </c>
      <c r="D520" s="106" t="s">
        <v>1011</v>
      </c>
      <c r="E520" s="106"/>
      <c r="F520" s="435">
        <v>3459304</v>
      </c>
      <c r="G520" s="435">
        <v>5544665</v>
      </c>
      <c r="H520" s="434">
        <f t="shared" si="744"/>
        <v>459245.84840000002</v>
      </c>
      <c r="I520" s="437">
        <f t="shared" si="745"/>
        <v>5542886.9240000006</v>
      </c>
      <c r="J520" s="377">
        <v>114</v>
      </c>
      <c r="K520" s="377" t="s">
        <v>1356</v>
      </c>
      <c r="L520" s="377">
        <v>20</v>
      </c>
      <c r="M520" s="377"/>
      <c r="O520" s="377"/>
      <c r="P520" s="377"/>
      <c r="Q520" s="67" t="s">
        <v>2846</v>
      </c>
      <c r="R520" s="399" t="s">
        <v>1507</v>
      </c>
      <c r="S520" s="399" t="s">
        <v>1345</v>
      </c>
      <c r="T520" s="499" t="str">
        <f t="shared" si="746"/>
        <v>-</v>
      </c>
      <c r="U520" s="499" t="str">
        <f t="shared" si="747"/>
        <v>M</v>
      </c>
      <c r="V520" s="499" t="str">
        <f t="shared" si="748"/>
        <v>-</v>
      </c>
      <c r="W520" s="499" t="str">
        <f t="shared" si="824"/>
        <v>-</v>
      </c>
      <c r="X520" s="529" t="str">
        <f t="shared" si="821"/>
        <v>Na</v>
      </c>
      <c r="Y520" s="530" t="str">
        <f t="shared" si="820"/>
        <v>Cl-HCO3</v>
      </c>
      <c r="AA520" s="84">
        <v>20337</v>
      </c>
      <c r="AB520" s="405">
        <v>1</v>
      </c>
      <c r="AC520" s="531" t="s">
        <v>280</v>
      </c>
      <c r="AD520" s="531" t="s">
        <v>1991</v>
      </c>
      <c r="AE520" s="86" t="s">
        <v>1992</v>
      </c>
      <c r="AF520" s="237">
        <v>13</v>
      </c>
      <c r="AG520" s="377"/>
      <c r="AH520" s="377"/>
      <c r="AI520" s="379"/>
      <c r="AJ520" s="377"/>
      <c r="AK520" s="377"/>
      <c r="AL520" s="377"/>
      <c r="AM520" s="379">
        <v>0.13300000000000001</v>
      </c>
      <c r="AN520" s="531"/>
      <c r="AO520" s="106"/>
      <c r="AP520" s="378"/>
      <c r="AQ520" s="531"/>
      <c r="AR520" s="532">
        <v>3615</v>
      </c>
      <c r="AS520" s="507">
        <f t="shared" si="825"/>
        <v>3628.91176</v>
      </c>
      <c r="AT520" s="509">
        <f t="shared" si="826"/>
        <v>-0.23799801077818128</v>
      </c>
      <c r="AU520" s="531">
        <v>1063</v>
      </c>
      <c r="AV520" s="531">
        <v>22.3</v>
      </c>
      <c r="AW520" s="106">
        <v>41.1</v>
      </c>
      <c r="AX520" s="106">
        <v>839.8</v>
      </c>
      <c r="AY520" s="531">
        <v>194.8</v>
      </c>
      <c r="AZ520" s="107">
        <v>1424</v>
      </c>
      <c r="BA520" s="108">
        <v>1.18</v>
      </c>
      <c r="BB520" s="531">
        <v>26.3</v>
      </c>
      <c r="BC520" s="531"/>
      <c r="BD520" s="531">
        <v>1.6</v>
      </c>
      <c r="BE520" s="68">
        <v>0.78176000000000001</v>
      </c>
      <c r="BF520" s="531"/>
      <c r="BG520" s="531"/>
      <c r="BH520" s="531"/>
      <c r="BI520" s="531"/>
      <c r="BJ520" s="531"/>
      <c r="BK520" s="531"/>
      <c r="BL520" s="106"/>
      <c r="BM520" s="531">
        <v>14.05</v>
      </c>
      <c r="BN520" s="107"/>
      <c r="BO520" s="114"/>
      <c r="BP520" s="114"/>
      <c r="BQ520" s="114"/>
      <c r="BR520" s="114"/>
      <c r="BS520" s="114"/>
      <c r="BT520" s="114"/>
      <c r="BU520" s="114"/>
      <c r="BV520" s="114"/>
      <c r="BW520" s="114"/>
      <c r="BX520" s="114"/>
      <c r="BY520" s="114"/>
      <c r="BZ520" s="114"/>
      <c r="CA520" s="114"/>
      <c r="CB520" s="114"/>
      <c r="CC520" s="114"/>
      <c r="CD520" s="114"/>
      <c r="CE520" s="114"/>
      <c r="CF520" s="247"/>
      <c r="CG520" s="114"/>
      <c r="CH520" s="114"/>
      <c r="CI520" s="114"/>
      <c r="CJ520" s="114"/>
      <c r="CK520" s="114"/>
      <c r="CL520" s="137"/>
      <c r="CM520" s="114"/>
      <c r="CN520" s="147">
        <v>334</v>
      </c>
      <c r="CO520" s="149"/>
      <c r="CP520" s="399"/>
      <c r="CR520" s="399"/>
      <c r="CS520" s="399"/>
      <c r="CT520" s="399"/>
      <c r="CU520" s="399"/>
      <c r="CV520" s="399"/>
      <c r="CW520" s="399"/>
      <c r="CX520" s="399"/>
      <c r="CY520" s="399"/>
      <c r="CZ520" s="399"/>
      <c r="DB520" s="241"/>
      <c r="DC520" s="241"/>
      <c r="DD520" s="241"/>
      <c r="DE520" s="241"/>
      <c r="DF520" s="182"/>
      <c r="DG520" s="241"/>
      <c r="DH520" s="241"/>
      <c r="DI520" s="241"/>
      <c r="DJ520" s="241"/>
      <c r="DK520" s="244"/>
      <c r="DL520" s="244"/>
      <c r="DM520" s="244"/>
      <c r="DN520" s="241"/>
      <c r="DO520" s="241"/>
      <c r="DP520" s="241"/>
      <c r="DQ520" s="241"/>
      <c r="DR520" s="241"/>
      <c r="DS520" s="472"/>
      <c r="DT520" s="402">
        <f t="shared" si="749"/>
        <v>1</v>
      </c>
      <c r="DU520" s="100">
        <f t="shared" si="750"/>
        <v>0</v>
      </c>
      <c r="DV520" s="100">
        <f t="shared" si="751"/>
        <v>1</v>
      </c>
      <c r="DW520" s="100">
        <f t="shared" si="752"/>
        <v>0</v>
      </c>
      <c r="DX520" s="100">
        <f t="shared" si="753"/>
        <v>0</v>
      </c>
      <c r="DY520" s="229">
        <f t="shared" si="754"/>
        <v>0</v>
      </c>
      <c r="DZ520" s="100">
        <f t="shared" si="755"/>
        <v>1</v>
      </c>
      <c r="EA520" s="400">
        <f t="shared" si="756"/>
        <v>0</v>
      </c>
      <c r="EB520" s="402">
        <f t="shared" si="757"/>
        <v>0</v>
      </c>
      <c r="EC520" s="19">
        <f t="shared" si="758"/>
        <v>0</v>
      </c>
      <c r="ED520" s="19">
        <f t="shared" si="759"/>
        <v>1</v>
      </c>
      <c r="EE520" s="19">
        <f t="shared" si="760"/>
        <v>0</v>
      </c>
      <c r="EF520" s="402">
        <f t="shared" si="761"/>
        <v>0</v>
      </c>
      <c r="EG520" s="400">
        <f t="shared" si="762"/>
        <v>1</v>
      </c>
      <c r="EH520" s="400">
        <f t="shared" si="763"/>
        <v>0</v>
      </c>
      <c r="EI520" s="402">
        <f t="shared" si="764"/>
        <v>0</v>
      </c>
      <c r="EJ520" s="229">
        <f t="shared" si="765"/>
        <v>1</v>
      </c>
      <c r="EK520" s="398">
        <f t="shared" si="766"/>
        <v>1063</v>
      </c>
      <c r="EL520" s="398">
        <f t="shared" si="767"/>
        <v>26.3</v>
      </c>
      <c r="EM520" s="398">
        <f t="shared" si="768"/>
        <v>22.3</v>
      </c>
      <c r="EN520" s="398">
        <f t="shared" si="769"/>
        <v>41.1</v>
      </c>
      <c r="EO520" s="398" t="str">
        <f t="shared" si="770"/>
        <v/>
      </c>
      <c r="EP520" s="398">
        <f t="shared" si="771"/>
        <v>0.78176000000000001</v>
      </c>
      <c r="EQ520" s="398">
        <f t="shared" si="772"/>
        <v>1424</v>
      </c>
      <c r="ER520" s="398" t="str">
        <f t="shared" si="773"/>
        <v/>
      </c>
      <c r="ES520" s="398" t="str">
        <f t="shared" si="774"/>
        <v/>
      </c>
      <c r="ET520" s="398">
        <f t="shared" si="775"/>
        <v>194.8</v>
      </c>
      <c r="EU520" s="172">
        <f t="shared" si="776"/>
        <v>839.8</v>
      </c>
      <c r="EV520" s="57">
        <f t="shared" si="777"/>
        <v>46.2378968064098</v>
      </c>
      <c r="EW520" s="57">
        <f t="shared" si="778"/>
        <v>0.67263427109974427</v>
      </c>
      <c r="EX520" s="57">
        <f t="shared" si="779"/>
        <v>1.8350133717342112</v>
      </c>
      <c r="EY520" s="57">
        <f t="shared" si="780"/>
        <v>2.0510005489295873</v>
      </c>
      <c r="EZ520" s="57" t="str">
        <f t="shared" si="781"/>
        <v/>
      </c>
      <c r="FA520" s="57">
        <f t="shared" si="782"/>
        <v>4.1996239591727103E-2</v>
      </c>
      <c r="FB520" s="57">
        <f t="shared" si="783"/>
        <v>23.337720081747577</v>
      </c>
      <c r="FC520" s="57" t="str">
        <f t="shared" si="784"/>
        <v/>
      </c>
      <c r="FD520" s="57" t="str">
        <f t="shared" si="785"/>
        <v/>
      </c>
      <c r="FE520" s="57">
        <f t="shared" si="786"/>
        <v>4.0556886863357855</v>
      </c>
      <c r="FF520" s="56">
        <f t="shared" si="787"/>
        <v>23.687699207401344</v>
      </c>
      <c r="FG520" s="59">
        <f t="shared" si="788"/>
        <v>90.950479066976627</v>
      </c>
      <c r="FH520" s="59">
        <f t="shared" si="789"/>
        <v>1.3230794092889557</v>
      </c>
      <c r="FI520" s="59">
        <f t="shared" si="790"/>
        <v>3.6094925760204224</v>
      </c>
      <c r="FJ520" s="59">
        <f t="shared" si="791"/>
        <v>4.0343418575630086</v>
      </c>
      <c r="FK520" s="59" t="str">
        <f t="shared" si="792"/>
        <v/>
      </c>
      <c r="FL520" s="59">
        <f t="shared" si="793"/>
        <v>8.260709015098662E-2</v>
      </c>
      <c r="FM520" s="59">
        <f t="shared" si="794"/>
        <v>45.68757610533433</v>
      </c>
      <c r="FN520" s="59" t="str">
        <f t="shared" si="795"/>
        <v/>
      </c>
      <c r="FO520" s="59" t="str">
        <f t="shared" si="796"/>
        <v/>
      </c>
      <c r="FP520" s="59">
        <f t="shared" si="797"/>
        <v>7.9397038299995906</v>
      </c>
      <c r="FQ520" s="66">
        <f t="shared" si="798"/>
        <v>46.372720064666083</v>
      </c>
      <c r="FR520" s="331">
        <f t="shared" si="827"/>
        <v>-0.23799801077818128</v>
      </c>
      <c r="FS520" s="331">
        <f t="shared" si="799"/>
        <v>0.23799801077818128</v>
      </c>
      <c r="FT520" s="400">
        <f t="shared" si="800"/>
        <v>0</v>
      </c>
      <c r="FU520" s="400">
        <f t="shared" si="801"/>
        <v>1</v>
      </c>
      <c r="FV520" s="400">
        <f t="shared" si="802"/>
        <v>0</v>
      </c>
      <c r="FW520" s="402">
        <f t="shared" si="803"/>
        <v>0</v>
      </c>
      <c r="FX520" s="222">
        <f t="shared" si="804"/>
        <v>90.950479066976627</v>
      </c>
      <c r="FY520" s="222">
        <f t="shared" si="805"/>
        <v>0</v>
      </c>
      <c r="FZ520" s="222">
        <f t="shared" si="806"/>
        <v>0</v>
      </c>
      <c r="GA520" s="221">
        <f t="shared" si="807"/>
        <v>46.372720064666083</v>
      </c>
      <c r="GB520" s="222">
        <f t="shared" si="808"/>
        <v>45.68757610533433</v>
      </c>
      <c r="GC520" s="222">
        <f t="shared" si="809"/>
        <v>0</v>
      </c>
      <c r="GD520" s="222">
        <f t="shared" si="810"/>
        <v>0</v>
      </c>
      <c r="GE520" s="222">
        <f t="shared" si="811"/>
        <v>0</v>
      </c>
      <c r="GF520" s="222">
        <f t="shared" si="812"/>
        <v>0</v>
      </c>
      <c r="GG520" s="398">
        <f t="shared" si="813"/>
        <v>0</v>
      </c>
      <c r="GH520" s="399">
        <f t="shared" si="814"/>
        <v>0</v>
      </c>
      <c r="GI520" s="398" t="str">
        <f t="shared" si="815"/>
        <v>Na</v>
      </c>
      <c r="GJ520" s="398" t="str">
        <f t="shared" si="816"/>
        <v>Cl-HCO3</v>
      </c>
    </row>
    <row r="521" spans="1:192" s="69" customFormat="1">
      <c r="A521" s="402">
        <f t="shared" si="819"/>
        <v>516</v>
      </c>
      <c r="B521" s="64" t="s">
        <v>382</v>
      </c>
      <c r="C521" s="109" t="s">
        <v>1012</v>
      </c>
      <c r="D521" s="106" t="s">
        <v>865</v>
      </c>
      <c r="E521" s="106"/>
      <c r="F521" s="435">
        <v>3459317</v>
      </c>
      <c r="G521" s="435">
        <v>5544658</v>
      </c>
      <c r="H521" s="434">
        <f t="shared" si="744"/>
        <v>459258.8432</v>
      </c>
      <c r="I521" s="437">
        <f t="shared" si="745"/>
        <v>5542879.9268000005</v>
      </c>
      <c r="J521" s="377">
        <v>114</v>
      </c>
      <c r="K521" s="377" t="s">
        <v>1356</v>
      </c>
      <c r="L521" s="377">
        <v>21</v>
      </c>
      <c r="M521" s="377"/>
      <c r="N521" s="408"/>
      <c r="O521" s="377"/>
      <c r="P521" s="377"/>
      <c r="Q521" s="67" t="s">
        <v>2846</v>
      </c>
      <c r="R521" s="399" t="s">
        <v>1507</v>
      </c>
      <c r="S521" s="399" t="s">
        <v>1345</v>
      </c>
      <c r="T521" s="499" t="str">
        <f t="shared" si="746"/>
        <v>-</v>
      </c>
      <c r="U521" s="499" t="str">
        <f t="shared" si="747"/>
        <v>M</v>
      </c>
      <c r="V521" s="499" t="str">
        <f t="shared" si="748"/>
        <v>-</v>
      </c>
      <c r="W521" s="499" t="str">
        <f t="shared" si="824"/>
        <v>-</v>
      </c>
      <c r="X521" s="529" t="str">
        <f t="shared" si="821"/>
        <v>Na</v>
      </c>
      <c r="Y521" s="530" t="str">
        <f t="shared" si="820"/>
        <v>HCO3-Cl</v>
      </c>
      <c r="Z521" s="172" t="s">
        <v>1993</v>
      </c>
      <c r="AA521" s="84">
        <v>24384</v>
      </c>
      <c r="AB521" s="405">
        <v>1</v>
      </c>
      <c r="AC521" s="531" t="s">
        <v>280</v>
      </c>
      <c r="AD521" s="531" t="s">
        <v>1994</v>
      </c>
      <c r="AE521" s="86" t="s">
        <v>1992</v>
      </c>
      <c r="AF521" s="237">
        <v>13</v>
      </c>
      <c r="AG521" s="377"/>
      <c r="AH521" s="377"/>
      <c r="AI521" s="379"/>
      <c r="AJ521" s="377"/>
      <c r="AK521" s="377"/>
      <c r="AL521" s="377"/>
      <c r="AM521" s="379"/>
      <c r="AN521" s="531"/>
      <c r="AO521" s="106"/>
      <c r="AP521" s="378"/>
      <c r="AQ521" s="531"/>
      <c r="AR521" s="532">
        <v>3382.3</v>
      </c>
      <c r="AS521" s="507">
        <f t="shared" si="825"/>
        <v>3341.25</v>
      </c>
      <c r="AT521" s="509">
        <f t="shared" si="826"/>
        <v>-0.52444829886381028</v>
      </c>
      <c r="AU521" s="531">
        <v>965.3</v>
      </c>
      <c r="AV521" s="531">
        <v>20.3</v>
      </c>
      <c r="AW521" s="106">
        <v>44.8</v>
      </c>
      <c r="AX521" s="106">
        <v>757.3</v>
      </c>
      <c r="AY521" s="531">
        <v>171.3</v>
      </c>
      <c r="AZ521" s="107">
        <v>1342</v>
      </c>
      <c r="BA521" s="108">
        <v>1.66</v>
      </c>
      <c r="BB521" s="113">
        <v>21</v>
      </c>
      <c r="BC521" s="531"/>
      <c r="BD521" s="531">
        <v>2.29</v>
      </c>
      <c r="BE521" s="531"/>
      <c r="BF521" s="531"/>
      <c r="BG521" s="531"/>
      <c r="BH521" s="531"/>
      <c r="BI521" s="531"/>
      <c r="BJ521" s="531"/>
      <c r="BK521" s="531"/>
      <c r="BL521" s="106"/>
      <c r="BM521" s="531">
        <v>15.3</v>
      </c>
      <c r="BN521" s="107"/>
      <c r="BO521" s="114"/>
      <c r="BP521" s="114"/>
      <c r="BQ521" s="114"/>
      <c r="BR521" s="114"/>
      <c r="BS521" s="114"/>
      <c r="BT521" s="114"/>
      <c r="BU521" s="114"/>
      <c r="BV521" s="114"/>
      <c r="BW521" s="114"/>
      <c r="BX521" s="114"/>
      <c r="BY521" s="114"/>
      <c r="BZ521" s="114"/>
      <c r="CA521" s="114"/>
      <c r="CB521" s="114"/>
      <c r="CC521" s="114"/>
      <c r="CD521" s="114"/>
      <c r="CE521" s="114"/>
      <c r="CF521" s="247"/>
      <c r="CG521" s="114"/>
      <c r="CH521" s="114"/>
      <c r="CI521" s="114"/>
      <c r="CJ521" s="114"/>
      <c r="CK521" s="114"/>
      <c r="CL521" s="137"/>
      <c r="CM521" s="114"/>
      <c r="CN521" s="147">
        <v>125</v>
      </c>
      <c r="CO521" s="149"/>
      <c r="CP521" s="399"/>
      <c r="CQ521" s="172"/>
      <c r="CR521" s="399"/>
      <c r="CS521" s="399"/>
      <c r="CT521" s="399"/>
      <c r="CU521" s="399"/>
      <c r="CV521" s="399"/>
      <c r="CW521" s="399"/>
      <c r="CX521" s="399"/>
      <c r="CY521" s="399"/>
      <c r="CZ521" s="399"/>
      <c r="DA521" s="172"/>
      <c r="DB521" s="241"/>
      <c r="DC521" s="241"/>
      <c r="DD521" s="241"/>
      <c r="DE521" s="241"/>
      <c r="DF521" s="182"/>
      <c r="DG521" s="241"/>
      <c r="DH521" s="241"/>
      <c r="DI521" s="241"/>
      <c r="DJ521" s="241"/>
      <c r="DK521" s="244"/>
      <c r="DL521" s="244"/>
      <c r="DM521" s="244"/>
      <c r="DN521" s="241"/>
      <c r="DO521" s="241"/>
      <c r="DP521" s="241"/>
      <c r="DQ521" s="241"/>
      <c r="DR521" s="241"/>
      <c r="DS521" s="472"/>
      <c r="DT521" s="402">
        <f t="shared" si="749"/>
        <v>1</v>
      </c>
      <c r="DU521" s="100">
        <f t="shared" si="750"/>
        <v>0</v>
      </c>
      <c r="DV521" s="100">
        <f t="shared" si="751"/>
        <v>1</v>
      </c>
      <c r="DW521" s="100">
        <f t="shared" si="752"/>
        <v>0</v>
      </c>
      <c r="DX521" s="100">
        <f t="shared" si="753"/>
        <v>0</v>
      </c>
      <c r="DY521" s="229">
        <f t="shared" si="754"/>
        <v>0</v>
      </c>
      <c r="DZ521" s="100">
        <f t="shared" si="755"/>
        <v>1</v>
      </c>
      <c r="EA521" s="400">
        <f t="shared" si="756"/>
        <v>0</v>
      </c>
      <c r="EB521" s="402">
        <f t="shared" si="757"/>
        <v>0</v>
      </c>
      <c r="EC521" s="19">
        <f t="shared" si="758"/>
        <v>0</v>
      </c>
      <c r="ED521" s="19">
        <f t="shared" si="759"/>
        <v>1</v>
      </c>
      <c r="EE521" s="19">
        <f t="shared" si="760"/>
        <v>0</v>
      </c>
      <c r="EF521" s="402">
        <f t="shared" si="761"/>
        <v>0</v>
      </c>
      <c r="EG521" s="400">
        <f t="shared" si="762"/>
        <v>1</v>
      </c>
      <c r="EH521" s="400">
        <f t="shared" si="763"/>
        <v>0</v>
      </c>
      <c r="EI521" s="402">
        <f t="shared" si="764"/>
        <v>0</v>
      </c>
      <c r="EJ521" s="229">
        <f t="shared" si="765"/>
        <v>1</v>
      </c>
      <c r="EK521" s="398">
        <f t="shared" si="766"/>
        <v>965.3</v>
      </c>
      <c r="EL521" s="398">
        <f t="shared" si="767"/>
        <v>21</v>
      </c>
      <c r="EM521" s="398">
        <f t="shared" si="768"/>
        <v>20.3</v>
      </c>
      <c r="EN521" s="398">
        <f t="shared" si="769"/>
        <v>44.8</v>
      </c>
      <c r="EO521" s="398" t="str">
        <f t="shared" si="770"/>
        <v/>
      </c>
      <c r="EP521" s="398" t="str">
        <f t="shared" si="771"/>
        <v/>
      </c>
      <c r="EQ521" s="398">
        <f t="shared" si="772"/>
        <v>1342</v>
      </c>
      <c r="ER521" s="398" t="str">
        <f t="shared" si="773"/>
        <v/>
      </c>
      <c r="ES521" s="398" t="str">
        <f t="shared" si="774"/>
        <v/>
      </c>
      <c r="ET521" s="398">
        <f t="shared" si="775"/>
        <v>171.3</v>
      </c>
      <c r="EU521" s="172">
        <f t="shared" si="776"/>
        <v>757.3</v>
      </c>
      <c r="EV521" s="57">
        <f t="shared" si="777"/>
        <v>41.98818606512453</v>
      </c>
      <c r="EW521" s="57">
        <f t="shared" si="778"/>
        <v>0.53708439897698212</v>
      </c>
      <c r="EX521" s="57">
        <f t="shared" si="779"/>
        <v>1.6704381814441476</v>
      </c>
      <c r="EY521" s="57">
        <f t="shared" si="780"/>
        <v>2.2356405010230049</v>
      </c>
      <c r="EZ521" s="57" t="str">
        <f t="shared" si="781"/>
        <v/>
      </c>
      <c r="FA521" s="57" t="str">
        <f t="shared" si="782"/>
        <v/>
      </c>
      <c r="FB521" s="57">
        <f t="shared" si="783"/>
        <v>21.993834515242447</v>
      </c>
      <c r="FC521" s="57" t="str">
        <f t="shared" si="784"/>
        <v/>
      </c>
      <c r="FD521" s="57" t="str">
        <f t="shared" si="785"/>
        <v/>
      </c>
      <c r="FE521" s="57">
        <f t="shared" si="786"/>
        <v>3.5664243940930187</v>
      </c>
      <c r="FF521" s="56">
        <f t="shared" si="787"/>
        <v>21.36067469607649</v>
      </c>
      <c r="FG521" s="59">
        <f t="shared" si="788"/>
        <v>90.430682797050522</v>
      </c>
      <c r="FH521" s="59">
        <f t="shared" si="789"/>
        <v>1.1567279625702485</v>
      </c>
      <c r="FI521" s="59">
        <f t="shared" si="790"/>
        <v>3.5976516128599187</v>
      </c>
      <c r="FJ521" s="59">
        <f t="shared" si="791"/>
        <v>4.8149376275193196</v>
      </c>
      <c r="FK521" s="59" t="str">
        <f t="shared" si="792"/>
        <v/>
      </c>
      <c r="FL521" s="59" t="str">
        <f t="shared" si="793"/>
        <v/>
      </c>
      <c r="FM521" s="59">
        <f t="shared" si="794"/>
        <v>46.874247431226799</v>
      </c>
      <c r="FN521" s="59" t="str">
        <f t="shared" si="795"/>
        <v/>
      </c>
      <c r="FO521" s="59" t="str">
        <f t="shared" si="796"/>
        <v/>
      </c>
      <c r="FP521" s="59">
        <f t="shared" si="797"/>
        <v>7.6009237669594443</v>
      </c>
      <c r="FQ521" s="66">
        <f t="shared" si="798"/>
        <v>45.524828801813747</v>
      </c>
      <c r="FR521" s="331">
        <f t="shared" si="827"/>
        <v>-0.52444829886381028</v>
      </c>
      <c r="FS521" s="331">
        <f t="shared" si="799"/>
        <v>0.52444829886381028</v>
      </c>
      <c r="FT521" s="400">
        <f t="shared" si="800"/>
        <v>0</v>
      </c>
      <c r="FU521" s="400">
        <f t="shared" si="801"/>
        <v>1</v>
      </c>
      <c r="FV521" s="400">
        <f t="shared" si="802"/>
        <v>0</v>
      </c>
      <c r="FW521" s="402">
        <f t="shared" si="803"/>
        <v>0</v>
      </c>
      <c r="FX521" s="222">
        <f t="shared" si="804"/>
        <v>90.430682797050522</v>
      </c>
      <c r="FY521" s="222">
        <f t="shared" si="805"/>
        <v>0</v>
      </c>
      <c r="FZ521" s="222">
        <f t="shared" si="806"/>
        <v>0</v>
      </c>
      <c r="GA521" s="221">
        <f t="shared" si="807"/>
        <v>45.524828801813747</v>
      </c>
      <c r="GB521" s="222">
        <f t="shared" si="808"/>
        <v>46.874247431226799</v>
      </c>
      <c r="GC521" s="222">
        <f t="shared" si="809"/>
        <v>0</v>
      </c>
      <c r="GD521" s="222">
        <f t="shared" si="810"/>
        <v>0</v>
      </c>
      <c r="GE521" s="222">
        <f t="shared" si="811"/>
        <v>0</v>
      </c>
      <c r="GF521" s="222">
        <f t="shared" si="812"/>
        <v>0</v>
      </c>
      <c r="GG521" s="398">
        <f t="shared" si="813"/>
        <v>0</v>
      </c>
      <c r="GH521" s="399">
        <f t="shared" si="814"/>
        <v>0</v>
      </c>
      <c r="GI521" s="398" t="str">
        <f t="shared" si="815"/>
        <v>Na</v>
      </c>
      <c r="GJ521" s="398" t="str">
        <f t="shared" si="816"/>
        <v>HCO3-Cl</v>
      </c>
    </row>
    <row r="522" spans="1:192">
      <c r="A522" s="402">
        <f t="shared" si="819"/>
        <v>517</v>
      </c>
      <c r="B522" s="64" t="s">
        <v>382</v>
      </c>
      <c r="C522" s="109" t="s">
        <v>1012</v>
      </c>
      <c r="D522" s="106" t="s">
        <v>1010</v>
      </c>
      <c r="E522" s="106"/>
      <c r="F522" s="435">
        <v>3459320</v>
      </c>
      <c r="G522" s="435">
        <v>5544675</v>
      </c>
      <c r="H522" s="434">
        <f t="shared" si="744"/>
        <v>459261.842</v>
      </c>
      <c r="I522" s="437">
        <f t="shared" si="745"/>
        <v>5542896.9199999999</v>
      </c>
      <c r="J522" s="377">
        <v>114</v>
      </c>
      <c r="K522" s="377" t="s">
        <v>1356</v>
      </c>
      <c r="L522" s="377">
        <v>16</v>
      </c>
      <c r="M522" s="377"/>
      <c r="O522" s="377"/>
      <c r="P522" s="377"/>
      <c r="Q522" s="67" t="s">
        <v>2846</v>
      </c>
      <c r="R522" s="399" t="s">
        <v>1507</v>
      </c>
      <c r="S522" s="399" t="s">
        <v>1345</v>
      </c>
      <c r="T522" s="499" t="str">
        <f t="shared" si="746"/>
        <v>-</v>
      </c>
      <c r="U522" s="499" t="str">
        <f t="shared" si="747"/>
        <v>M</v>
      </c>
      <c r="V522" s="499" t="str">
        <f t="shared" si="748"/>
        <v>-</v>
      </c>
      <c r="W522" s="499" t="str">
        <f t="shared" si="824"/>
        <v>-</v>
      </c>
      <c r="X522" s="529" t="str">
        <f t="shared" si="821"/>
        <v>Na</v>
      </c>
      <c r="Y522" s="530" t="str">
        <f t="shared" si="820"/>
        <v>HCO3-Cl</v>
      </c>
      <c r="Z522" s="172" t="s">
        <v>1993</v>
      </c>
      <c r="AA522" s="84">
        <v>25150</v>
      </c>
      <c r="AB522" s="405">
        <v>2</v>
      </c>
      <c r="AC522" s="531" t="s">
        <v>280</v>
      </c>
      <c r="AD522" s="531" t="s">
        <v>1995</v>
      </c>
      <c r="AE522" s="86" t="s">
        <v>1996</v>
      </c>
      <c r="AF522" s="393">
        <v>11.8</v>
      </c>
      <c r="AG522" s="377"/>
      <c r="AH522" s="377"/>
      <c r="AI522" s="379"/>
      <c r="AJ522" s="377"/>
      <c r="AK522" s="377"/>
      <c r="AL522" s="377"/>
      <c r="AM522" s="379"/>
      <c r="AN522" s="531"/>
      <c r="AO522" s="106"/>
      <c r="AP522" s="378"/>
      <c r="AQ522" s="531">
        <v>2560</v>
      </c>
      <c r="AR522" s="532">
        <v>3218.2</v>
      </c>
      <c r="AS522" s="507">
        <f t="shared" si="825"/>
        <v>3264.22</v>
      </c>
      <c r="AT522" s="509">
        <f t="shared" si="826"/>
        <v>0.65604430024003013</v>
      </c>
      <c r="AU522" s="531">
        <v>958</v>
      </c>
      <c r="AV522" s="531">
        <v>21.4</v>
      </c>
      <c r="AW522" s="106">
        <v>45.81</v>
      </c>
      <c r="AX522" s="106">
        <v>728.64</v>
      </c>
      <c r="AY522" s="531">
        <v>169.2</v>
      </c>
      <c r="AZ522" s="107">
        <v>1316.4</v>
      </c>
      <c r="BA522" s="108">
        <v>1.47</v>
      </c>
      <c r="BB522" s="531">
        <v>20.9</v>
      </c>
      <c r="BC522" s="531"/>
      <c r="BD522" s="531">
        <v>2.4</v>
      </c>
      <c r="BE522" s="531">
        <v>0</v>
      </c>
      <c r="BF522" s="531"/>
      <c r="BG522" s="531"/>
      <c r="BH522" s="531"/>
      <c r="BI522" s="531"/>
      <c r="BJ522" s="531"/>
      <c r="BK522" s="531"/>
      <c r="BL522" s="106"/>
      <c r="BM522" s="531"/>
      <c r="BN522" s="107"/>
      <c r="BO522" s="114"/>
      <c r="BP522" s="114"/>
      <c r="BQ522" s="114"/>
      <c r="BR522" s="114"/>
      <c r="BS522" s="114"/>
      <c r="BT522" s="114"/>
      <c r="BU522" s="114"/>
      <c r="BV522" s="114"/>
      <c r="BW522" s="114"/>
      <c r="BX522" s="114"/>
      <c r="BY522" s="114"/>
      <c r="BZ522" s="114"/>
      <c r="CA522" s="114"/>
      <c r="CB522" s="114"/>
      <c r="CC522" s="114"/>
      <c r="CD522" s="114"/>
      <c r="CE522" s="114"/>
      <c r="CF522" s="247"/>
      <c r="CG522" s="114"/>
      <c r="CH522" s="114"/>
      <c r="CI522" s="114"/>
      <c r="CJ522" s="114"/>
      <c r="CK522" s="114"/>
      <c r="CL522" s="137"/>
      <c r="CM522" s="114"/>
      <c r="CN522" s="138" t="s">
        <v>3116</v>
      </c>
      <c r="CO522" s="149"/>
      <c r="CP522" s="399"/>
      <c r="CR522" s="399"/>
      <c r="CS522" s="399"/>
      <c r="CT522" s="399"/>
      <c r="CU522" s="399"/>
      <c r="CV522" s="399"/>
      <c r="CW522" s="399"/>
      <c r="CX522" s="399"/>
      <c r="CY522" s="399"/>
      <c r="CZ522" s="399"/>
      <c r="DB522" s="241"/>
      <c r="DC522" s="241"/>
      <c r="DD522" s="241"/>
      <c r="DE522" s="241"/>
      <c r="DF522" s="182"/>
      <c r="DG522" s="241"/>
      <c r="DH522" s="241"/>
      <c r="DI522" s="241"/>
      <c r="DJ522" s="241"/>
      <c r="DK522" s="244"/>
      <c r="DL522" s="244"/>
      <c r="DM522" s="244"/>
      <c r="DN522" s="241"/>
      <c r="DO522" s="241"/>
      <c r="DP522" s="241"/>
      <c r="DQ522" s="241"/>
      <c r="DR522" s="241"/>
      <c r="DS522" s="472"/>
      <c r="DT522" s="402">
        <f t="shared" si="749"/>
        <v>0</v>
      </c>
      <c r="DU522" s="100">
        <f t="shared" si="750"/>
        <v>0</v>
      </c>
      <c r="DV522" s="100">
        <f t="shared" si="751"/>
        <v>1</v>
      </c>
      <c r="DW522" s="100">
        <f t="shared" si="752"/>
        <v>0</v>
      </c>
      <c r="DX522" s="100">
        <f t="shared" si="753"/>
        <v>0</v>
      </c>
      <c r="DY522" s="229">
        <f t="shared" si="754"/>
        <v>0</v>
      </c>
      <c r="DZ522" s="100">
        <f t="shared" si="755"/>
        <v>1</v>
      </c>
      <c r="EA522" s="400">
        <f t="shared" si="756"/>
        <v>0</v>
      </c>
      <c r="EB522" s="402">
        <f t="shared" si="757"/>
        <v>0</v>
      </c>
      <c r="EC522" s="19">
        <f t="shared" si="758"/>
        <v>0</v>
      </c>
      <c r="ED522" s="19">
        <f t="shared" si="759"/>
        <v>1</v>
      </c>
      <c r="EE522" s="19">
        <f t="shared" si="760"/>
        <v>0</v>
      </c>
      <c r="EF522" s="402">
        <f t="shared" si="761"/>
        <v>0</v>
      </c>
      <c r="EG522" s="400">
        <f t="shared" si="762"/>
        <v>0</v>
      </c>
      <c r="EH522" s="400">
        <f t="shared" si="763"/>
        <v>0</v>
      </c>
      <c r="EI522" s="402">
        <f t="shared" si="764"/>
        <v>1</v>
      </c>
      <c r="EJ522" s="229">
        <f t="shared" si="765"/>
        <v>1</v>
      </c>
      <c r="EK522" s="398">
        <f t="shared" si="766"/>
        <v>958</v>
      </c>
      <c r="EL522" s="398">
        <f t="shared" si="767"/>
        <v>20.9</v>
      </c>
      <c r="EM522" s="398">
        <f t="shared" si="768"/>
        <v>21.4</v>
      </c>
      <c r="EN522" s="398">
        <f t="shared" si="769"/>
        <v>45.81</v>
      </c>
      <c r="EO522" s="398" t="str">
        <f t="shared" si="770"/>
        <v/>
      </c>
      <c r="EP522" s="398">
        <f t="shared" si="771"/>
        <v>0</v>
      </c>
      <c r="EQ522" s="398">
        <f t="shared" si="772"/>
        <v>1316.4</v>
      </c>
      <c r="ER522" s="398" t="str">
        <f t="shared" si="773"/>
        <v/>
      </c>
      <c r="ES522" s="398" t="str">
        <f t="shared" si="774"/>
        <v/>
      </c>
      <c r="ET522" s="398">
        <f t="shared" si="775"/>
        <v>169.2</v>
      </c>
      <c r="EU522" s="172">
        <f t="shared" si="776"/>
        <v>728.64</v>
      </c>
      <c r="EV522" s="57">
        <f t="shared" si="777"/>
        <v>41.670653942183051</v>
      </c>
      <c r="EW522" s="57">
        <f t="shared" si="778"/>
        <v>0.53452685421994883</v>
      </c>
      <c r="EX522" s="57">
        <f t="shared" si="779"/>
        <v>1.7609545361036825</v>
      </c>
      <c r="EY522" s="57">
        <f t="shared" si="780"/>
        <v>2.2860422176755324</v>
      </c>
      <c r="EZ522" s="57" t="str">
        <f t="shared" si="781"/>
        <v/>
      </c>
      <c r="FA522" s="57">
        <f t="shared" si="782"/>
        <v>0</v>
      </c>
      <c r="FB522" s="57">
        <f t="shared" si="783"/>
        <v>21.574279996918897</v>
      </c>
      <c r="FC522" s="57" t="str">
        <f t="shared" si="784"/>
        <v/>
      </c>
      <c r="FD522" s="57" t="str">
        <f t="shared" si="785"/>
        <v/>
      </c>
      <c r="FE522" s="57">
        <f t="shared" si="786"/>
        <v>3.5227029041479199</v>
      </c>
      <c r="FF522" s="56">
        <f t="shared" si="787"/>
        <v>20.552280484021097</v>
      </c>
      <c r="FG522" s="59">
        <f t="shared" si="788"/>
        <v>90.094469383569347</v>
      </c>
      <c r="FH522" s="59">
        <f t="shared" si="789"/>
        <v>1.1556793269679106</v>
      </c>
      <c r="FI522" s="59">
        <f t="shared" si="790"/>
        <v>3.8072900117904722</v>
      </c>
      <c r="FJ522" s="59">
        <f t="shared" si="791"/>
        <v>4.9425612776722696</v>
      </c>
      <c r="FK522" s="59" t="str">
        <f t="shared" si="792"/>
        <v/>
      </c>
      <c r="FL522" s="59">
        <f t="shared" si="793"/>
        <v>0</v>
      </c>
      <c r="FM522" s="59">
        <f t="shared" si="794"/>
        <v>47.260959755084443</v>
      </c>
      <c r="FN522" s="59" t="str">
        <f t="shared" si="795"/>
        <v/>
      </c>
      <c r="FO522" s="59" t="str">
        <f t="shared" si="796"/>
        <v/>
      </c>
      <c r="FP522" s="59">
        <f t="shared" si="797"/>
        <v>7.7168888234430284</v>
      </c>
      <c r="FQ522" s="66">
        <f t="shared" si="798"/>
        <v>45.022151421472529</v>
      </c>
      <c r="FR522" s="331">
        <f t="shared" si="827"/>
        <v>0.65604430024003013</v>
      </c>
      <c r="FS522" s="331">
        <f t="shared" si="799"/>
        <v>0.65604430024003013</v>
      </c>
      <c r="FT522" s="400">
        <f t="shared" si="800"/>
        <v>0</v>
      </c>
      <c r="FU522" s="400">
        <f t="shared" si="801"/>
        <v>1</v>
      </c>
      <c r="FV522" s="400">
        <f t="shared" si="802"/>
        <v>0</v>
      </c>
      <c r="FW522" s="402">
        <f t="shared" si="803"/>
        <v>0</v>
      </c>
      <c r="FX522" s="222">
        <f t="shared" si="804"/>
        <v>90.094469383569347</v>
      </c>
      <c r="FY522" s="222">
        <f t="shared" si="805"/>
        <v>0</v>
      </c>
      <c r="FZ522" s="222">
        <f t="shared" si="806"/>
        <v>0</v>
      </c>
      <c r="GA522" s="221">
        <f t="shared" si="807"/>
        <v>45.022151421472529</v>
      </c>
      <c r="GB522" s="222">
        <f t="shared" si="808"/>
        <v>47.260959755084443</v>
      </c>
      <c r="GC522" s="222">
        <f t="shared" si="809"/>
        <v>0</v>
      </c>
      <c r="GD522" s="222">
        <f t="shared" si="810"/>
        <v>0</v>
      </c>
      <c r="GE522" s="222">
        <f t="shared" si="811"/>
        <v>0</v>
      </c>
      <c r="GF522" s="222">
        <f t="shared" si="812"/>
        <v>0</v>
      </c>
      <c r="GG522" s="398">
        <f t="shared" si="813"/>
        <v>0</v>
      </c>
      <c r="GH522" s="399">
        <f t="shared" si="814"/>
        <v>0</v>
      </c>
      <c r="GI522" s="398" t="str">
        <f t="shared" si="815"/>
        <v>Na</v>
      </c>
      <c r="GJ522" s="398" t="str">
        <f t="shared" si="816"/>
        <v>HCO3-Cl</v>
      </c>
    </row>
    <row r="523" spans="1:192">
      <c r="A523" s="402">
        <f t="shared" si="819"/>
        <v>518</v>
      </c>
      <c r="B523" s="64" t="s">
        <v>382</v>
      </c>
      <c r="C523" s="109" t="s">
        <v>1012</v>
      </c>
      <c r="D523" s="106" t="s">
        <v>1011</v>
      </c>
      <c r="E523" s="106"/>
      <c r="F523" s="435">
        <v>3459304</v>
      </c>
      <c r="G523" s="435">
        <v>5544665</v>
      </c>
      <c r="H523" s="434">
        <f t="shared" si="744"/>
        <v>459245.84840000002</v>
      </c>
      <c r="I523" s="437">
        <f t="shared" si="745"/>
        <v>5542886.9240000006</v>
      </c>
      <c r="J523" s="377">
        <v>114</v>
      </c>
      <c r="K523" s="377" t="s">
        <v>1356</v>
      </c>
      <c r="L523" s="377">
        <v>20</v>
      </c>
      <c r="M523" s="377"/>
      <c r="O523" s="377"/>
      <c r="P523" s="377"/>
      <c r="Q523" s="67" t="s">
        <v>2846</v>
      </c>
      <c r="R523" s="399" t="s">
        <v>1507</v>
      </c>
      <c r="S523" s="399" t="s">
        <v>1345</v>
      </c>
      <c r="T523" s="499" t="str">
        <f t="shared" si="746"/>
        <v>-</v>
      </c>
      <c r="U523" s="499" t="str">
        <f t="shared" si="747"/>
        <v>M</v>
      </c>
      <c r="V523" s="499" t="str">
        <f t="shared" si="748"/>
        <v>-</v>
      </c>
      <c r="W523" s="499" t="str">
        <f t="shared" si="824"/>
        <v>-</v>
      </c>
      <c r="X523" s="529" t="str">
        <f t="shared" si="821"/>
        <v>Na</v>
      </c>
      <c r="Y523" s="530" t="str">
        <f t="shared" si="820"/>
        <v>Cl-HCO3</v>
      </c>
      <c r="Z523" s="172" t="s">
        <v>1860</v>
      </c>
      <c r="AA523" s="84">
        <v>22339</v>
      </c>
      <c r="AB523" s="405">
        <v>2</v>
      </c>
      <c r="AC523" s="531" t="s">
        <v>280</v>
      </c>
      <c r="AD523" s="531" t="s">
        <v>1997</v>
      </c>
      <c r="AE523" s="86" t="s">
        <v>2744</v>
      </c>
      <c r="AF523" s="237">
        <v>12</v>
      </c>
      <c r="AG523" s="377"/>
      <c r="AH523" s="377"/>
      <c r="AI523" s="379"/>
      <c r="AJ523" s="377"/>
      <c r="AK523" s="377"/>
      <c r="AL523" s="377"/>
      <c r="AM523" s="379">
        <v>0.1</v>
      </c>
      <c r="AN523" s="531"/>
      <c r="AO523" s="106"/>
      <c r="AP523" s="378"/>
      <c r="AQ523" s="531"/>
      <c r="AR523" s="532">
        <v>3657</v>
      </c>
      <c r="AS523" s="507">
        <f t="shared" si="825"/>
        <v>3656.7475800000002</v>
      </c>
      <c r="AT523" s="509">
        <f t="shared" si="826"/>
        <v>-0.20248514379610233</v>
      </c>
      <c r="AU523" s="531">
        <v>1070</v>
      </c>
      <c r="AV523" s="531">
        <v>22.2</v>
      </c>
      <c r="AW523" s="106">
        <v>40.1</v>
      </c>
      <c r="AX523" s="106">
        <v>836.9</v>
      </c>
      <c r="AY523" s="531">
        <v>197.7</v>
      </c>
      <c r="AZ523" s="107">
        <v>1436</v>
      </c>
      <c r="BA523" s="68">
        <v>0.9</v>
      </c>
      <c r="BB523" s="531">
        <v>24.8</v>
      </c>
      <c r="BC523" s="531">
        <v>1.87</v>
      </c>
      <c r="BD523" s="531">
        <v>2.2999999999999998</v>
      </c>
      <c r="BE523" s="105">
        <v>0.67008000000000001</v>
      </c>
      <c r="BF523" s="531">
        <v>0.48</v>
      </c>
      <c r="BG523" s="531">
        <v>0.44</v>
      </c>
      <c r="BH523" s="531">
        <v>0.75</v>
      </c>
      <c r="BI523" s="531">
        <v>0.04</v>
      </c>
      <c r="BJ523" s="531">
        <v>0.55000000000000004</v>
      </c>
      <c r="BK523" s="83">
        <v>0.4</v>
      </c>
      <c r="BL523" s="106"/>
      <c r="BM523" s="531">
        <v>13.9</v>
      </c>
      <c r="BN523" s="71">
        <v>6.5</v>
      </c>
      <c r="BO523" s="114"/>
      <c r="BP523" s="114">
        <v>7</v>
      </c>
      <c r="BQ523" s="114">
        <v>37.5</v>
      </c>
      <c r="BR523" s="114">
        <v>200</v>
      </c>
      <c r="BS523" s="114"/>
      <c r="BT523" s="114"/>
      <c r="BU523" s="114"/>
      <c r="BV523" s="114"/>
      <c r="BW523" s="114"/>
      <c r="BX523" s="114">
        <v>1</v>
      </c>
      <c r="BY523" s="114"/>
      <c r="BZ523" s="114">
        <v>2</v>
      </c>
      <c r="CA523" s="114"/>
      <c r="CB523" s="114"/>
      <c r="CC523" s="114"/>
      <c r="CD523" s="114"/>
      <c r="CE523" s="114"/>
      <c r="CF523" s="247"/>
      <c r="CG523" s="114"/>
      <c r="CH523" s="114"/>
      <c r="CI523" s="114"/>
      <c r="CJ523" s="114"/>
      <c r="CK523" s="114"/>
      <c r="CL523" s="137"/>
      <c r="CM523" s="114"/>
      <c r="CN523" s="147">
        <v>260</v>
      </c>
      <c r="CO523" s="149"/>
      <c r="CP523" s="399"/>
      <c r="CR523" s="399"/>
      <c r="CS523" s="399"/>
      <c r="CT523" s="399"/>
      <c r="CU523" s="399"/>
      <c r="CV523" s="399"/>
      <c r="CW523" s="399"/>
      <c r="CX523" s="399"/>
      <c r="CY523" s="399"/>
      <c r="CZ523" s="399"/>
      <c r="DB523" s="241"/>
      <c r="DC523" s="241"/>
      <c r="DD523" s="241"/>
      <c r="DE523" s="241"/>
      <c r="DF523" s="182"/>
      <c r="DG523" s="241"/>
      <c r="DH523" s="241"/>
      <c r="DI523" s="241"/>
      <c r="DJ523" s="241"/>
      <c r="DK523" s="244"/>
      <c r="DL523" s="244"/>
      <c r="DM523" s="244"/>
      <c r="DN523" s="241"/>
      <c r="DO523" s="241"/>
      <c r="DP523" s="241"/>
      <c r="DQ523" s="241"/>
      <c r="DR523" s="241"/>
      <c r="DS523" s="472"/>
      <c r="DT523" s="402">
        <f t="shared" si="749"/>
        <v>0</v>
      </c>
      <c r="DU523" s="100">
        <f t="shared" si="750"/>
        <v>0</v>
      </c>
      <c r="DV523" s="100">
        <f t="shared" si="751"/>
        <v>1</v>
      </c>
      <c r="DW523" s="100">
        <f t="shared" si="752"/>
        <v>0</v>
      </c>
      <c r="DX523" s="100">
        <f t="shared" si="753"/>
        <v>0</v>
      </c>
      <c r="DY523" s="229">
        <f t="shared" si="754"/>
        <v>0</v>
      </c>
      <c r="DZ523" s="100">
        <f t="shared" si="755"/>
        <v>1</v>
      </c>
      <c r="EA523" s="400">
        <f t="shared" si="756"/>
        <v>0</v>
      </c>
      <c r="EB523" s="402">
        <f t="shared" si="757"/>
        <v>0</v>
      </c>
      <c r="EC523" s="19">
        <f t="shared" si="758"/>
        <v>0</v>
      </c>
      <c r="ED523" s="19">
        <f t="shared" si="759"/>
        <v>1</v>
      </c>
      <c r="EE523" s="19">
        <f t="shared" si="760"/>
        <v>0</v>
      </c>
      <c r="EF523" s="402">
        <f t="shared" si="761"/>
        <v>0</v>
      </c>
      <c r="EG523" s="400">
        <f t="shared" si="762"/>
        <v>1</v>
      </c>
      <c r="EH523" s="400">
        <f t="shared" si="763"/>
        <v>0</v>
      </c>
      <c r="EI523" s="402">
        <f t="shared" si="764"/>
        <v>0</v>
      </c>
      <c r="EJ523" s="229">
        <f t="shared" si="765"/>
        <v>1</v>
      </c>
      <c r="EK523" s="398">
        <f t="shared" si="766"/>
        <v>1070</v>
      </c>
      <c r="EL523" s="398">
        <f t="shared" si="767"/>
        <v>24.8</v>
      </c>
      <c r="EM523" s="398">
        <f t="shared" si="768"/>
        <v>22.2</v>
      </c>
      <c r="EN523" s="398">
        <f t="shared" si="769"/>
        <v>40.1</v>
      </c>
      <c r="EO523" s="398">
        <f t="shared" si="770"/>
        <v>0.48</v>
      </c>
      <c r="EP523" s="398">
        <f t="shared" si="771"/>
        <v>0.67008000000000001</v>
      </c>
      <c r="EQ523" s="398">
        <f t="shared" si="772"/>
        <v>1436</v>
      </c>
      <c r="ER523" s="398" t="str">
        <f t="shared" si="773"/>
        <v/>
      </c>
      <c r="ES523" s="398">
        <f t="shared" si="774"/>
        <v>0.55000000000000004</v>
      </c>
      <c r="ET523" s="398">
        <f t="shared" si="775"/>
        <v>197.7</v>
      </c>
      <c r="EU523" s="172">
        <f t="shared" si="776"/>
        <v>836.9</v>
      </c>
      <c r="EV523" s="57">
        <f t="shared" si="777"/>
        <v>46.542379664024914</v>
      </c>
      <c r="EW523" s="57">
        <f t="shared" si="778"/>
        <v>0.63427109974424556</v>
      </c>
      <c r="EX523" s="57">
        <f t="shared" si="779"/>
        <v>1.826784612219708</v>
      </c>
      <c r="EY523" s="57">
        <f t="shared" si="780"/>
        <v>2.0010978591746094</v>
      </c>
      <c r="EZ523" s="57">
        <f t="shared" si="781"/>
        <v>1.7503874555565683E-2</v>
      </c>
      <c r="FA523" s="57">
        <f t="shared" si="782"/>
        <v>3.5996776792908948E-2</v>
      </c>
      <c r="FB523" s="57">
        <f t="shared" si="783"/>
        <v>23.53438626221174</v>
      </c>
      <c r="FC523" s="57" t="str">
        <f t="shared" si="784"/>
        <v/>
      </c>
      <c r="FD523" s="57">
        <f t="shared" si="785"/>
        <v>8.870266704728175E-3</v>
      </c>
      <c r="FE523" s="57">
        <f t="shared" si="786"/>
        <v>4.1160659819742538</v>
      </c>
      <c r="FF523" s="56">
        <f t="shared" si="787"/>
        <v>23.605900770033561</v>
      </c>
      <c r="FG523" s="59">
        <f t="shared" si="788"/>
        <v>91.155839975107341</v>
      </c>
      <c r="FH523" s="59">
        <f t="shared" si="789"/>
        <v>1.2422552367646134</v>
      </c>
      <c r="FI523" s="59">
        <f t="shared" si="790"/>
        <v>3.5778592968937089</v>
      </c>
      <c r="FJ523" s="59">
        <f t="shared" si="791"/>
        <v>3.9192614890391253</v>
      </c>
      <c r="FK523" s="59">
        <f t="shared" si="792"/>
        <v>3.4282312151838849E-2</v>
      </c>
      <c r="FL523" s="59">
        <f t="shared" si="793"/>
        <v>7.050169004337288E-2</v>
      </c>
      <c r="FM523" s="59">
        <f t="shared" si="794"/>
        <v>45.907117449284279</v>
      </c>
      <c r="FN523" s="59" t="str">
        <f t="shared" si="795"/>
        <v/>
      </c>
      <c r="FO523" s="59">
        <f t="shared" si="796"/>
        <v>1.7302697885700592E-2</v>
      </c>
      <c r="FP523" s="59">
        <f t="shared" si="797"/>
        <v>8.0289633372295022</v>
      </c>
      <c r="FQ523" s="66">
        <f t="shared" si="798"/>
        <v>46.046616515600505</v>
      </c>
      <c r="FR523" s="331">
        <f t="shared" si="827"/>
        <v>-0.20248514379610233</v>
      </c>
      <c r="FS523" s="331">
        <f t="shared" si="799"/>
        <v>0.20248514379610233</v>
      </c>
      <c r="FT523" s="400">
        <f t="shared" si="800"/>
        <v>0</v>
      </c>
      <c r="FU523" s="400">
        <f t="shared" si="801"/>
        <v>1</v>
      </c>
      <c r="FV523" s="400">
        <f t="shared" si="802"/>
        <v>0</v>
      </c>
      <c r="FW523" s="402">
        <f t="shared" si="803"/>
        <v>0</v>
      </c>
      <c r="FX523" s="222">
        <f t="shared" si="804"/>
        <v>91.155839975107341</v>
      </c>
      <c r="FY523" s="222">
        <f t="shared" si="805"/>
        <v>0</v>
      </c>
      <c r="FZ523" s="222">
        <f t="shared" si="806"/>
        <v>0</v>
      </c>
      <c r="GA523" s="221">
        <f t="shared" si="807"/>
        <v>46.046616515600505</v>
      </c>
      <c r="GB523" s="222">
        <f t="shared" si="808"/>
        <v>45.907117449284279</v>
      </c>
      <c r="GC523" s="222">
        <f t="shared" si="809"/>
        <v>0</v>
      </c>
      <c r="GD523" s="222">
        <f t="shared" si="810"/>
        <v>0</v>
      </c>
      <c r="GE523" s="222">
        <f t="shared" si="811"/>
        <v>0</v>
      </c>
      <c r="GF523" s="222">
        <f t="shared" si="812"/>
        <v>0</v>
      </c>
      <c r="GG523" s="398">
        <f t="shared" si="813"/>
        <v>0</v>
      </c>
      <c r="GH523" s="399">
        <f t="shared" si="814"/>
        <v>0</v>
      </c>
      <c r="GI523" s="398" t="str">
        <f t="shared" si="815"/>
        <v>Na</v>
      </c>
      <c r="GJ523" s="398" t="str">
        <f t="shared" si="816"/>
        <v>Cl-HCO3</v>
      </c>
    </row>
    <row r="524" spans="1:192" s="69" customFormat="1">
      <c r="A524" s="402">
        <f t="shared" si="819"/>
        <v>519</v>
      </c>
      <c r="B524" s="65" t="s">
        <v>382</v>
      </c>
      <c r="C524" s="109" t="s">
        <v>1012</v>
      </c>
      <c r="D524" s="79" t="s">
        <v>865</v>
      </c>
      <c r="E524" s="79"/>
      <c r="F524" s="435">
        <v>3459318</v>
      </c>
      <c r="G524" s="435">
        <v>5544673</v>
      </c>
      <c r="H524" s="434">
        <f t="shared" si="744"/>
        <v>459259.84280000004</v>
      </c>
      <c r="I524" s="437">
        <f t="shared" si="745"/>
        <v>5542894.9208000004</v>
      </c>
      <c r="J524" s="115">
        <v>114</v>
      </c>
      <c r="K524" s="115" t="s">
        <v>1356</v>
      </c>
      <c r="L524" s="115">
        <v>29</v>
      </c>
      <c r="M524" s="115">
        <v>24</v>
      </c>
      <c r="N524" s="408">
        <v>28</v>
      </c>
      <c r="O524" s="115"/>
      <c r="P524" s="115"/>
      <c r="Q524" s="67" t="s">
        <v>2846</v>
      </c>
      <c r="R524" s="401" t="s">
        <v>1507</v>
      </c>
      <c r="S524" s="401" t="s">
        <v>1345</v>
      </c>
      <c r="T524" s="499" t="str">
        <f t="shared" si="746"/>
        <v>-</v>
      </c>
      <c r="U524" s="499" t="str">
        <f t="shared" si="747"/>
        <v>M</v>
      </c>
      <c r="V524" s="499" t="str">
        <f t="shared" si="748"/>
        <v>-</v>
      </c>
      <c r="W524" s="499" t="str">
        <f t="shared" si="824"/>
        <v>-</v>
      </c>
      <c r="X524" s="529" t="str">
        <f t="shared" si="821"/>
        <v>Na</v>
      </c>
      <c r="Y524" s="530" t="str">
        <f t="shared" si="820"/>
        <v>HCO3-Cl</v>
      </c>
      <c r="Z524" s="70" t="s">
        <v>1993</v>
      </c>
      <c r="AA524" s="89">
        <v>25115</v>
      </c>
      <c r="AB524" s="102">
        <v>2</v>
      </c>
      <c r="AC524" s="532" t="s">
        <v>280</v>
      </c>
      <c r="AD524" s="532" t="s">
        <v>1998</v>
      </c>
      <c r="AE524" s="86" t="s">
        <v>1992</v>
      </c>
      <c r="AF524" s="238">
        <v>13</v>
      </c>
      <c r="AG524" s="115"/>
      <c r="AH524" s="115"/>
      <c r="AI524" s="236"/>
      <c r="AJ524" s="115"/>
      <c r="AK524" s="115"/>
      <c r="AL524" s="115"/>
      <c r="AM524" s="236">
        <v>1.25</v>
      </c>
      <c r="AN524" s="532"/>
      <c r="AO524" s="79"/>
      <c r="AP524" s="407"/>
      <c r="AQ524" s="532"/>
      <c r="AR524" s="532">
        <v>3223</v>
      </c>
      <c r="AS524" s="507">
        <f t="shared" si="825"/>
        <v>3222.5899999999997</v>
      </c>
      <c r="AT524" s="509">
        <f t="shared" si="826"/>
        <v>-0.48920929083649006</v>
      </c>
      <c r="AU524" s="532">
        <v>937.3</v>
      </c>
      <c r="AV524" s="532">
        <v>19.3</v>
      </c>
      <c r="AW524" s="79">
        <v>35.9</v>
      </c>
      <c r="AX524" s="79">
        <v>715.8</v>
      </c>
      <c r="AY524" s="532">
        <v>174.1</v>
      </c>
      <c r="AZ524" s="80">
        <v>1300</v>
      </c>
      <c r="BA524" s="90">
        <v>1.63</v>
      </c>
      <c r="BB524" s="532">
        <v>19.8</v>
      </c>
      <c r="BC524" s="532"/>
      <c r="BD524" s="81">
        <v>3.7</v>
      </c>
      <c r="BE524" s="532">
        <v>0.46</v>
      </c>
      <c r="BF524" s="532"/>
      <c r="BG524" s="532"/>
      <c r="BH524" s="532"/>
      <c r="BI524" s="532"/>
      <c r="BJ524" s="532"/>
      <c r="BK524" s="532"/>
      <c r="BL524" s="79"/>
      <c r="BM524" s="532">
        <v>14.6</v>
      </c>
      <c r="BN524" s="80"/>
      <c r="BO524" s="147"/>
      <c r="BP524" s="147"/>
      <c r="BQ524" s="147"/>
      <c r="BR524" s="147"/>
      <c r="BS524" s="147"/>
      <c r="BT524" s="147"/>
      <c r="BU524" s="147"/>
      <c r="BV524" s="147"/>
      <c r="BW524" s="147"/>
      <c r="BX524" s="147"/>
      <c r="BY524" s="147"/>
      <c r="BZ524" s="147"/>
      <c r="CA524" s="147"/>
      <c r="CB524" s="147"/>
      <c r="CC524" s="147"/>
      <c r="CD524" s="147"/>
      <c r="CE524" s="147"/>
      <c r="CF524" s="145"/>
      <c r="CG524" s="147"/>
      <c r="CH524" s="147"/>
      <c r="CI524" s="147"/>
      <c r="CJ524" s="147"/>
      <c r="CK524" s="147"/>
      <c r="CL524" s="148"/>
      <c r="CM524" s="147"/>
      <c r="CN524" s="147">
        <v>283</v>
      </c>
      <c r="CO524" s="141"/>
      <c r="CP524" s="401"/>
      <c r="CQ524" s="70"/>
      <c r="CR524" s="401"/>
      <c r="CS524" s="401"/>
      <c r="CT524" s="401"/>
      <c r="CU524" s="401"/>
      <c r="CV524" s="401"/>
      <c r="CW524" s="401"/>
      <c r="CX524" s="401"/>
      <c r="CY524" s="401"/>
      <c r="CZ524" s="401"/>
      <c r="DA524" s="70"/>
      <c r="DB524" s="182"/>
      <c r="DC524" s="182"/>
      <c r="DD524" s="182"/>
      <c r="DE524" s="182"/>
      <c r="DF524" s="182"/>
      <c r="DG524" s="182"/>
      <c r="DH524" s="182"/>
      <c r="DI524" s="182"/>
      <c r="DJ524" s="182"/>
      <c r="DK524" s="244"/>
      <c r="DL524" s="244"/>
      <c r="DM524" s="244"/>
      <c r="DN524" s="182"/>
      <c r="DO524" s="182"/>
      <c r="DP524" s="182"/>
      <c r="DQ524" s="182"/>
      <c r="DR524" s="182"/>
      <c r="DS524" s="181"/>
      <c r="DT524" s="402">
        <f t="shared" si="749"/>
        <v>0</v>
      </c>
      <c r="DU524" s="100">
        <f t="shared" si="750"/>
        <v>0</v>
      </c>
      <c r="DV524" s="100">
        <f t="shared" si="751"/>
        <v>1</v>
      </c>
      <c r="DW524" s="100">
        <f t="shared" si="752"/>
        <v>0</v>
      </c>
      <c r="DX524" s="100">
        <f t="shared" si="753"/>
        <v>0</v>
      </c>
      <c r="DY524" s="229">
        <f t="shared" si="754"/>
        <v>0</v>
      </c>
      <c r="DZ524" s="100">
        <f t="shared" si="755"/>
        <v>1</v>
      </c>
      <c r="EA524" s="400">
        <f t="shared" si="756"/>
        <v>0</v>
      </c>
      <c r="EB524" s="402">
        <f t="shared" si="757"/>
        <v>0</v>
      </c>
      <c r="EC524" s="19">
        <f t="shared" si="758"/>
        <v>0</v>
      </c>
      <c r="ED524" s="19">
        <f t="shared" si="759"/>
        <v>1</v>
      </c>
      <c r="EE524" s="19">
        <f t="shared" si="760"/>
        <v>0</v>
      </c>
      <c r="EF524" s="402">
        <f t="shared" si="761"/>
        <v>0</v>
      </c>
      <c r="EG524" s="400">
        <f t="shared" si="762"/>
        <v>1</v>
      </c>
      <c r="EH524" s="400">
        <f t="shared" si="763"/>
        <v>0</v>
      </c>
      <c r="EI524" s="402">
        <f t="shared" si="764"/>
        <v>0</v>
      </c>
      <c r="EJ524" s="229">
        <f t="shared" si="765"/>
        <v>1</v>
      </c>
      <c r="EK524" s="398">
        <f t="shared" si="766"/>
        <v>937.3</v>
      </c>
      <c r="EL524" s="398">
        <f t="shared" si="767"/>
        <v>19.8</v>
      </c>
      <c r="EM524" s="398">
        <f t="shared" si="768"/>
        <v>19.3</v>
      </c>
      <c r="EN524" s="398">
        <f t="shared" si="769"/>
        <v>35.9</v>
      </c>
      <c r="EO524" s="398" t="str">
        <f t="shared" si="770"/>
        <v/>
      </c>
      <c r="EP524" s="398">
        <f t="shared" si="771"/>
        <v>0.46</v>
      </c>
      <c r="EQ524" s="398">
        <f t="shared" si="772"/>
        <v>1300</v>
      </c>
      <c r="ER524" s="398" t="str">
        <f t="shared" si="773"/>
        <v/>
      </c>
      <c r="ES524" s="398" t="str">
        <f t="shared" si="774"/>
        <v/>
      </c>
      <c r="ET524" s="398">
        <f t="shared" si="775"/>
        <v>174.1</v>
      </c>
      <c r="EU524" s="172">
        <f t="shared" si="776"/>
        <v>715.8</v>
      </c>
      <c r="EV524" s="57">
        <f t="shared" si="777"/>
        <v>40.770254634664063</v>
      </c>
      <c r="EW524" s="57">
        <f t="shared" si="778"/>
        <v>0.50639386189258317</v>
      </c>
      <c r="EX524" s="57">
        <f t="shared" si="779"/>
        <v>1.5881505862991157</v>
      </c>
      <c r="EY524" s="57">
        <f t="shared" si="780"/>
        <v>1.7915065622037025</v>
      </c>
      <c r="EZ524" s="57" t="str">
        <f t="shared" si="781"/>
        <v/>
      </c>
      <c r="FA524" s="57">
        <f t="shared" si="782"/>
        <v>2.4711254364759603E-2</v>
      </c>
      <c r="FB524" s="57">
        <f t="shared" si="783"/>
        <v>21.305502883617873</v>
      </c>
      <c r="FC524" s="57" t="str">
        <f t="shared" si="784"/>
        <v/>
      </c>
      <c r="FD524" s="57" t="str">
        <f t="shared" si="785"/>
        <v/>
      </c>
      <c r="FE524" s="57">
        <f t="shared" si="786"/>
        <v>3.6247197140198164</v>
      </c>
      <c r="FF524" s="56">
        <f t="shared" si="787"/>
        <v>20.190110850985807</v>
      </c>
      <c r="FG524" s="59">
        <f t="shared" si="788"/>
        <v>91.247374083801219</v>
      </c>
      <c r="FH524" s="59">
        <f t="shared" si="789"/>
        <v>1.1333534843946418</v>
      </c>
      <c r="FI524" s="59">
        <f t="shared" si="790"/>
        <v>3.5544190721397415</v>
      </c>
      <c r="FJ524" s="59">
        <f t="shared" si="791"/>
        <v>4.0095474242144844</v>
      </c>
      <c r="FK524" s="59" t="str">
        <f t="shared" si="792"/>
        <v/>
      </c>
      <c r="FL524" s="59">
        <f t="shared" si="793"/>
        <v>5.5305935449911491E-2</v>
      </c>
      <c r="FM524" s="59">
        <f t="shared" si="794"/>
        <v>47.219293952863836</v>
      </c>
      <c r="FN524" s="59" t="str">
        <f t="shared" si="795"/>
        <v/>
      </c>
      <c r="FO524" s="59" t="str">
        <f t="shared" si="796"/>
        <v/>
      </c>
      <c r="FP524" s="59">
        <f t="shared" si="797"/>
        <v>8.0334506351712189</v>
      </c>
      <c r="FQ524" s="66">
        <f t="shared" si="798"/>
        <v>44.747255411964943</v>
      </c>
      <c r="FR524" s="331">
        <f t="shared" si="827"/>
        <v>-0.48920929083649006</v>
      </c>
      <c r="FS524" s="331">
        <f t="shared" si="799"/>
        <v>0.48920929083649006</v>
      </c>
      <c r="FT524" s="400">
        <f t="shared" si="800"/>
        <v>0</v>
      </c>
      <c r="FU524" s="400">
        <f t="shared" si="801"/>
        <v>1</v>
      </c>
      <c r="FV524" s="400">
        <f t="shared" si="802"/>
        <v>0</v>
      </c>
      <c r="FW524" s="402">
        <f t="shared" si="803"/>
        <v>0</v>
      </c>
      <c r="FX524" s="222">
        <f t="shared" si="804"/>
        <v>91.247374083801219</v>
      </c>
      <c r="FY524" s="222">
        <f t="shared" si="805"/>
        <v>0</v>
      </c>
      <c r="FZ524" s="222">
        <f t="shared" si="806"/>
        <v>0</v>
      </c>
      <c r="GA524" s="221">
        <f t="shared" si="807"/>
        <v>44.747255411964943</v>
      </c>
      <c r="GB524" s="222">
        <f t="shared" si="808"/>
        <v>47.219293952863836</v>
      </c>
      <c r="GC524" s="222">
        <f t="shared" si="809"/>
        <v>0</v>
      </c>
      <c r="GD524" s="222">
        <f t="shared" si="810"/>
        <v>0</v>
      </c>
      <c r="GE524" s="222">
        <f t="shared" si="811"/>
        <v>0</v>
      </c>
      <c r="GF524" s="222">
        <f t="shared" si="812"/>
        <v>0</v>
      </c>
      <c r="GG524" s="398">
        <f t="shared" si="813"/>
        <v>0</v>
      </c>
      <c r="GH524" s="399">
        <f t="shared" si="814"/>
        <v>0</v>
      </c>
      <c r="GI524" s="398" t="str">
        <f t="shared" si="815"/>
        <v>Na</v>
      </c>
      <c r="GJ524" s="398" t="str">
        <f t="shared" si="816"/>
        <v>HCO3-Cl</v>
      </c>
    </row>
    <row r="525" spans="1:192">
      <c r="A525" s="402">
        <f t="shared" si="819"/>
        <v>520</v>
      </c>
      <c r="B525" s="64" t="s">
        <v>382</v>
      </c>
      <c r="C525" s="106" t="s">
        <v>237</v>
      </c>
      <c r="D525" s="106" t="s">
        <v>1009</v>
      </c>
      <c r="E525" s="106"/>
      <c r="F525" s="565">
        <v>3459190</v>
      </c>
      <c r="G525" s="565">
        <v>5544270</v>
      </c>
      <c r="H525" s="409">
        <f t="shared" si="744"/>
        <v>459131.89400000003</v>
      </c>
      <c r="I525" s="405">
        <f t="shared" si="745"/>
        <v>5542492.0820000004</v>
      </c>
      <c r="J525" s="377">
        <v>114</v>
      </c>
      <c r="K525" s="391" t="s">
        <v>1354</v>
      </c>
      <c r="L525" s="377">
        <v>14</v>
      </c>
      <c r="M525" s="377"/>
      <c r="Q525" s="67" t="s">
        <v>2846</v>
      </c>
      <c r="R525" s="399" t="s">
        <v>1507</v>
      </c>
      <c r="S525" s="399" t="s">
        <v>1345</v>
      </c>
      <c r="T525" s="499" t="str">
        <f t="shared" si="746"/>
        <v>-</v>
      </c>
      <c r="U525" s="499" t="str">
        <f t="shared" si="747"/>
        <v>M</v>
      </c>
      <c r="V525" s="499" t="str">
        <f t="shared" si="748"/>
        <v>-</v>
      </c>
      <c r="W525" s="499" t="str">
        <f t="shared" si="824"/>
        <v>-</v>
      </c>
      <c r="X525" s="529" t="str">
        <f t="shared" si="821"/>
        <v>Mg-Na</v>
      </c>
      <c r="Y525" s="530" t="str">
        <f t="shared" si="820"/>
        <v>HCO3-Cl</v>
      </c>
      <c r="AA525" s="84" t="s">
        <v>1999</v>
      </c>
      <c r="AB525" s="405">
        <v>1</v>
      </c>
      <c r="AC525" s="531" t="s">
        <v>384</v>
      </c>
      <c r="AD525" s="2" t="s">
        <v>2000</v>
      </c>
      <c r="AE525" s="107"/>
      <c r="AF525" s="238">
        <v>18.7</v>
      </c>
      <c r="AG525" s="115"/>
      <c r="AH525" s="395"/>
      <c r="AI525" s="236"/>
      <c r="AJ525" s="115"/>
      <c r="AK525" s="115"/>
      <c r="AL525" s="115"/>
      <c r="AM525" s="236">
        <v>0.55000000000000004</v>
      </c>
      <c r="AN525" s="531"/>
      <c r="AO525" s="106"/>
      <c r="AP525" s="407"/>
      <c r="AQ525" s="531"/>
      <c r="AR525" s="532">
        <v>1439</v>
      </c>
      <c r="AS525" s="507">
        <f t="shared" si="825"/>
        <v>1208.8000000000002</v>
      </c>
      <c r="AT525" s="520">
        <f t="shared" si="826"/>
        <v>-7.1188589888369789</v>
      </c>
      <c r="AU525" s="82">
        <v>134</v>
      </c>
      <c r="AV525" s="532">
        <v>77.400000000000006</v>
      </c>
      <c r="AW525" s="532">
        <v>60.8</v>
      </c>
      <c r="AX525" s="73">
        <v>150.4</v>
      </c>
      <c r="AY525" s="82">
        <v>99.2</v>
      </c>
      <c r="AZ525" s="80">
        <v>687</v>
      </c>
      <c r="BA525" s="532"/>
      <c r="BB525" s="532"/>
      <c r="BC525" s="532"/>
      <c r="BD525" s="532"/>
      <c r="BE525" s="532"/>
      <c r="BF525" s="532"/>
      <c r="BG525" s="532"/>
      <c r="BH525" s="532"/>
      <c r="BI525" s="532"/>
      <c r="BJ525" s="532"/>
      <c r="BK525" s="532"/>
      <c r="BL525" s="79"/>
      <c r="BM525" s="532"/>
      <c r="BN525" s="80"/>
      <c r="BO525" s="114"/>
      <c r="BP525" s="114"/>
      <c r="BQ525" s="114"/>
      <c r="BR525" s="114"/>
      <c r="BS525" s="114"/>
      <c r="BT525" s="114"/>
      <c r="BU525" s="114"/>
      <c r="BV525" s="114"/>
      <c r="BW525" s="114"/>
      <c r="BX525" s="114"/>
      <c r="BY525" s="114"/>
      <c r="BZ525" s="114"/>
      <c r="CA525" s="114"/>
      <c r="CB525" s="114"/>
      <c r="CC525" s="114"/>
      <c r="CD525" s="114"/>
      <c r="CE525" s="114"/>
      <c r="CF525" s="247"/>
      <c r="CG525" s="114"/>
      <c r="CH525" s="114"/>
      <c r="CI525" s="114"/>
      <c r="CJ525" s="114"/>
      <c r="CK525" s="114"/>
      <c r="CL525" s="137"/>
      <c r="CM525" s="114"/>
      <c r="CN525" s="155">
        <v>304</v>
      </c>
      <c r="CO525" s="149"/>
      <c r="CP525" s="399"/>
      <c r="CR525" s="399"/>
      <c r="CS525" s="399"/>
      <c r="CT525" s="399"/>
      <c r="CU525" s="399"/>
      <c r="CV525" s="399"/>
      <c r="CW525" s="399"/>
      <c r="CX525" s="399"/>
      <c r="CY525" s="399"/>
      <c r="CZ525" s="399"/>
      <c r="DB525" s="241"/>
      <c r="DC525" s="241"/>
      <c r="DD525" s="241"/>
      <c r="DE525" s="241"/>
      <c r="DF525" s="182"/>
      <c r="DG525" s="241"/>
      <c r="DH525" s="241"/>
      <c r="DI525" s="241"/>
      <c r="DJ525" s="241"/>
      <c r="DK525" s="244"/>
      <c r="DL525" s="244"/>
      <c r="DM525" s="244"/>
      <c r="DN525" s="241"/>
      <c r="DO525" s="241"/>
      <c r="DP525" s="241"/>
      <c r="DQ525" s="241"/>
      <c r="DR525" s="241"/>
      <c r="DS525" s="472"/>
      <c r="DT525" s="402">
        <f t="shared" si="749"/>
        <v>1</v>
      </c>
      <c r="DU525" s="100">
        <f t="shared" si="750"/>
        <v>0</v>
      </c>
      <c r="DV525" s="100">
        <f t="shared" si="751"/>
        <v>1</v>
      </c>
      <c r="DW525" s="100">
        <f t="shared" si="752"/>
        <v>0</v>
      </c>
      <c r="DX525" s="100">
        <f t="shared" si="753"/>
        <v>0</v>
      </c>
      <c r="DY525" s="229">
        <f t="shared" si="754"/>
        <v>0</v>
      </c>
      <c r="DZ525" s="100">
        <f t="shared" si="755"/>
        <v>1</v>
      </c>
      <c r="EA525" s="400">
        <f t="shared" si="756"/>
        <v>0</v>
      </c>
      <c r="EB525" s="402">
        <f t="shared" si="757"/>
        <v>0</v>
      </c>
      <c r="EC525" s="19">
        <f t="shared" si="758"/>
        <v>0</v>
      </c>
      <c r="ED525" s="19">
        <f t="shared" si="759"/>
        <v>1</v>
      </c>
      <c r="EE525" s="19">
        <f t="shared" si="760"/>
        <v>0</v>
      </c>
      <c r="EF525" s="402">
        <f t="shared" si="761"/>
        <v>0</v>
      </c>
      <c r="EG525" s="400">
        <f t="shared" si="762"/>
        <v>1</v>
      </c>
      <c r="EH525" s="400">
        <f t="shared" si="763"/>
        <v>0</v>
      </c>
      <c r="EI525" s="402">
        <f t="shared" si="764"/>
        <v>0</v>
      </c>
      <c r="EJ525" s="229">
        <f t="shared" si="765"/>
        <v>1</v>
      </c>
      <c r="EK525" s="398">
        <f t="shared" si="766"/>
        <v>134</v>
      </c>
      <c r="EL525" s="398" t="str">
        <f t="shared" si="767"/>
        <v/>
      </c>
      <c r="EM525" s="398">
        <f t="shared" si="768"/>
        <v>77.400000000000006</v>
      </c>
      <c r="EN525" s="398">
        <f t="shared" si="769"/>
        <v>60.8</v>
      </c>
      <c r="EO525" s="398" t="str">
        <f t="shared" si="770"/>
        <v/>
      </c>
      <c r="EP525" s="398" t="str">
        <f t="shared" si="771"/>
        <v/>
      </c>
      <c r="EQ525" s="398">
        <f t="shared" si="772"/>
        <v>687</v>
      </c>
      <c r="ER525" s="398" t="str">
        <f t="shared" si="773"/>
        <v/>
      </c>
      <c r="ES525" s="398" t="str">
        <f t="shared" si="774"/>
        <v/>
      </c>
      <c r="ET525" s="398">
        <f t="shared" si="775"/>
        <v>99.2</v>
      </c>
      <c r="EU525" s="172">
        <f t="shared" si="776"/>
        <v>150.4</v>
      </c>
      <c r="EV525" s="57">
        <f t="shared" si="777"/>
        <v>5.8286718457750828</v>
      </c>
      <c r="EW525" s="57" t="str">
        <f t="shared" si="778"/>
        <v/>
      </c>
      <c r="EX525" s="57">
        <f t="shared" si="779"/>
        <v>6.369059864225469</v>
      </c>
      <c r="EY525" s="57">
        <f t="shared" si="780"/>
        <v>3.0340835371026493</v>
      </c>
      <c r="EZ525" s="57" t="str">
        <f t="shared" si="781"/>
        <v/>
      </c>
      <c r="FA525" s="57" t="str">
        <f t="shared" si="782"/>
        <v/>
      </c>
      <c r="FB525" s="57">
        <f t="shared" si="783"/>
        <v>11.259138831573445</v>
      </c>
      <c r="FC525" s="57" t="str">
        <f t="shared" si="784"/>
        <v/>
      </c>
      <c r="FD525" s="57" t="str">
        <f t="shared" si="785"/>
        <v/>
      </c>
      <c r="FE525" s="57">
        <f t="shared" si="786"/>
        <v>2.0653199059779768</v>
      </c>
      <c r="FF525" s="56">
        <f t="shared" si="787"/>
        <v>4.2422362000394882</v>
      </c>
      <c r="FG525" s="59">
        <f t="shared" si="788"/>
        <v>38.266429517542797</v>
      </c>
      <c r="FH525" s="59" t="str">
        <f t="shared" si="789"/>
        <v/>
      </c>
      <c r="FI525" s="59">
        <f t="shared" si="790"/>
        <v>41.81418800649346</v>
      </c>
      <c r="FJ525" s="59">
        <f t="shared" si="791"/>
        <v>19.919382475963747</v>
      </c>
      <c r="FK525" s="59" t="str">
        <f t="shared" si="792"/>
        <v/>
      </c>
      <c r="FL525" s="59" t="str">
        <f t="shared" si="793"/>
        <v/>
      </c>
      <c r="FM525" s="59">
        <f t="shared" si="794"/>
        <v>64.093666290521455</v>
      </c>
      <c r="FN525" s="59" t="str">
        <f t="shared" si="795"/>
        <v/>
      </c>
      <c r="FO525" s="59" t="str">
        <f t="shared" si="796"/>
        <v/>
      </c>
      <c r="FP525" s="59">
        <f t="shared" si="797"/>
        <v>11.757020391800657</v>
      </c>
      <c r="FQ525" s="66">
        <f t="shared" si="798"/>
        <v>24.149313317677883</v>
      </c>
      <c r="FR525" s="331">
        <f t="shared" si="827"/>
        <v>-7.1188589888369789</v>
      </c>
      <c r="FS525" s="331">
        <f t="shared" si="799"/>
        <v>7.1188589888369789</v>
      </c>
      <c r="FT525" s="400">
        <f t="shared" si="800"/>
        <v>0</v>
      </c>
      <c r="FU525" s="400">
        <f t="shared" si="801"/>
        <v>0</v>
      </c>
      <c r="FV525" s="400">
        <f t="shared" si="802"/>
        <v>1</v>
      </c>
      <c r="FW525" s="402">
        <f t="shared" si="803"/>
        <v>0</v>
      </c>
      <c r="FX525" s="222">
        <f t="shared" si="804"/>
        <v>38.266429517542797</v>
      </c>
      <c r="FY525" s="222">
        <f t="shared" si="805"/>
        <v>0</v>
      </c>
      <c r="FZ525" s="222">
        <f t="shared" si="806"/>
        <v>41.81418800649346</v>
      </c>
      <c r="GA525" s="221">
        <f t="shared" si="807"/>
        <v>24.149313317677883</v>
      </c>
      <c r="GB525" s="222">
        <f t="shared" si="808"/>
        <v>64.093666290521455</v>
      </c>
      <c r="GC525" s="222">
        <f t="shared" si="809"/>
        <v>0</v>
      </c>
      <c r="GD525" s="222">
        <f t="shared" si="810"/>
        <v>0</v>
      </c>
      <c r="GE525" s="222">
        <f t="shared" si="811"/>
        <v>0</v>
      </c>
      <c r="GF525" s="222">
        <f t="shared" si="812"/>
        <v>0</v>
      </c>
      <c r="GG525" s="398">
        <f t="shared" si="813"/>
        <v>0</v>
      </c>
      <c r="GH525" s="399">
        <f t="shared" si="814"/>
        <v>0</v>
      </c>
      <c r="GI525" s="398" t="str">
        <f t="shared" si="815"/>
        <v>Mg-Na</v>
      </c>
      <c r="GJ525" s="398" t="str">
        <f t="shared" si="816"/>
        <v>HCO3-Cl</v>
      </c>
    </row>
    <row r="526" spans="1:192">
      <c r="A526" s="402">
        <f t="shared" si="819"/>
        <v>521</v>
      </c>
      <c r="B526" s="64" t="s">
        <v>382</v>
      </c>
      <c r="C526" s="106" t="s">
        <v>237</v>
      </c>
      <c r="D526" s="106" t="s">
        <v>1009</v>
      </c>
      <c r="E526" s="106"/>
      <c r="F526" s="565">
        <v>3459190</v>
      </c>
      <c r="G526" s="565">
        <v>5544270</v>
      </c>
      <c r="H526" s="409">
        <f t="shared" si="744"/>
        <v>459131.89400000003</v>
      </c>
      <c r="I526" s="405">
        <f t="shared" si="745"/>
        <v>5542492.0820000004</v>
      </c>
      <c r="J526" s="377">
        <v>114</v>
      </c>
      <c r="K526" s="391" t="s">
        <v>1354</v>
      </c>
      <c r="L526" s="377">
        <v>14</v>
      </c>
      <c r="M526" s="377"/>
      <c r="Q526" s="67" t="s">
        <v>2846</v>
      </c>
      <c r="R526" s="399" t="s">
        <v>1507</v>
      </c>
      <c r="S526" s="399" t="s">
        <v>1345</v>
      </c>
      <c r="T526" s="499" t="str">
        <f t="shared" si="746"/>
        <v>-</v>
      </c>
      <c r="U526" s="499" t="str">
        <f t="shared" si="747"/>
        <v>M</v>
      </c>
      <c r="V526" s="499" t="str">
        <f t="shared" si="748"/>
        <v>-</v>
      </c>
      <c r="W526" s="499" t="str">
        <f t="shared" si="824"/>
        <v>-</v>
      </c>
      <c r="X526" s="529" t="str">
        <f t="shared" si="821"/>
        <v>Na-Ca-Mg</v>
      </c>
      <c r="Y526" s="530" t="str">
        <f t="shared" si="820"/>
        <v>HCO3-Cl</v>
      </c>
      <c r="AA526" s="84" t="s">
        <v>2001</v>
      </c>
      <c r="AB526" s="405">
        <v>2</v>
      </c>
      <c r="AC526" s="531" t="s">
        <v>383</v>
      </c>
      <c r="AD526" s="2" t="s">
        <v>2002</v>
      </c>
      <c r="AE526" s="107"/>
      <c r="AF526" s="238">
        <v>13.7</v>
      </c>
      <c r="AG526" s="115"/>
      <c r="AH526" s="395"/>
      <c r="AI526" s="236"/>
      <c r="AJ526" s="115"/>
      <c r="AK526" s="115"/>
      <c r="AL526" s="115"/>
      <c r="AM526" s="236"/>
      <c r="AN526" s="531"/>
      <c r="AO526" s="106"/>
      <c r="AP526" s="407"/>
      <c r="AQ526" s="113">
        <v>1240</v>
      </c>
      <c r="AR526" s="532"/>
      <c r="AS526" s="507">
        <f t="shared" si="825"/>
        <v>1686.74</v>
      </c>
      <c r="AT526" s="509">
        <f t="shared" si="826"/>
        <v>0.34156655588099499</v>
      </c>
      <c r="AU526" s="82">
        <v>266</v>
      </c>
      <c r="AV526" s="532">
        <v>61.8</v>
      </c>
      <c r="AW526" s="532">
        <v>102.5</v>
      </c>
      <c r="AX526" s="73">
        <v>185.2</v>
      </c>
      <c r="AY526" s="82">
        <v>20.6</v>
      </c>
      <c r="AZ526" s="80">
        <v>1020</v>
      </c>
      <c r="BA526" s="532">
        <v>1.24</v>
      </c>
      <c r="BB526" s="532">
        <v>29.4</v>
      </c>
      <c r="BC526" s="532"/>
      <c r="BD526" s="532"/>
      <c r="BE526" s="532"/>
      <c r="BF526" s="532"/>
      <c r="BG526" s="532"/>
      <c r="BH526" s="532"/>
      <c r="BI526" s="532"/>
      <c r="BJ526" s="532"/>
      <c r="BK526" s="532"/>
      <c r="BL526" s="79"/>
      <c r="BM526" s="532"/>
      <c r="BN526" s="80"/>
      <c r="BO526" s="114"/>
      <c r="BP526" s="114"/>
      <c r="BQ526" s="114"/>
      <c r="BR526" s="114"/>
      <c r="BS526" s="114"/>
      <c r="BT526" s="114"/>
      <c r="BU526" s="114"/>
      <c r="BV526" s="114"/>
      <c r="BW526" s="114"/>
      <c r="BX526" s="114"/>
      <c r="BY526" s="114"/>
      <c r="BZ526" s="114"/>
      <c r="CA526" s="114"/>
      <c r="CB526" s="114"/>
      <c r="CC526" s="114"/>
      <c r="CD526" s="114"/>
      <c r="CE526" s="114"/>
      <c r="CF526" s="247"/>
      <c r="CG526" s="114"/>
      <c r="CH526" s="114"/>
      <c r="CI526" s="114"/>
      <c r="CJ526" s="114"/>
      <c r="CK526" s="114"/>
      <c r="CL526" s="137"/>
      <c r="CM526" s="114"/>
      <c r="CN526" s="154">
        <v>102</v>
      </c>
      <c r="CO526" s="149"/>
      <c r="CP526" s="399"/>
      <c r="CR526" s="399"/>
      <c r="CS526" s="399"/>
      <c r="CT526" s="399"/>
      <c r="CU526" s="399"/>
      <c r="CV526" s="399"/>
      <c r="CW526" s="399"/>
      <c r="CX526" s="399"/>
      <c r="CY526" s="399"/>
      <c r="CZ526" s="399"/>
      <c r="DB526" s="241"/>
      <c r="DC526" s="241"/>
      <c r="DD526" s="241"/>
      <c r="DE526" s="241"/>
      <c r="DF526" s="182"/>
      <c r="DG526" s="241"/>
      <c r="DH526" s="241"/>
      <c r="DI526" s="241"/>
      <c r="DJ526" s="241"/>
      <c r="DK526" s="244"/>
      <c r="DL526" s="244"/>
      <c r="DM526" s="244"/>
      <c r="DN526" s="241"/>
      <c r="DO526" s="241"/>
      <c r="DP526" s="241"/>
      <c r="DQ526" s="241"/>
      <c r="DR526" s="241"/>
      <c r="DS526" s="472"/>
      <c r="DT526" s="402">
        <f t="shared" si="749"/>
        <v>0</v>
      </c>
      <c r="DU526" s="100">
        <f t="shared" si="750"/>
        <v>0</v>
      </c>
      <c r="DV526" s="100">
        <f t="shared" si="751"/>
        <v>1</v>
      </c>
      <c r="DW526" s="100">
        <f t="shared" si="752"/>
        <v>0</v>
      </c>
      <c r="DX526" s="100">
        <f t="shared" si="753"/>
        <v>0</v>
      </c>
      <c r="DY526" s="229">
        <f t="shared" si="754"/>
        <v>0</v>
      </c>
      <c r="DZ526" s="100">
        <f t="shared" si="755"/>
        <v>1</v>
      </c>
      <c r="EA526" s="400">
        <f t="shared" si="756"/>
        <v>0</v>
      </c>
      <c r="EB526" s="402">
        <f t="shared" si="757"/>
        <v>0</v>
      </c>
      <c r="EC526" s="19">
        <f t="shared" si="758"/>
        <v>0</v>
      </c>
      <c r="ED526" s="19">
        <f t="shared" si="759"/>
        <v>1</v>
      </c>
      <c r="EE526" s="19">
        <f t="shared" si="760"/>
        <v>0</v>
      </c>
      <c r="EF526" s="402">
        <f t="shared" si="761"/>
        <v>0</v>
      </c>
      <c r="EG526" s="400">
        <f t="shared" si="762"/>
        <v>1</v>
      </c>
      <c r="EH526" s="400">
        <f t="shared" si="763"/>
        <v>0</v>
      </c>
      <c r="EI526" s="402">
        <f t="shared" si="764"/>
        <v>0</v>
      </c>
      <c r="EJ526" s="229">
        <f t="shared" si="765"/>
        <v>1</v>
      </c>
      <c r="EK526" s="398">
        <f t="shared" si="766"/>
        <v>266</v>
      </c>
      <c r="EL526" s="398">
        <f t="shared" si="767"/>
        <v>29.4</v>
      </c>
      <c r="EM526" s="398">
        <f t="shared" si="768"/>
        <v>61.8</v>
      </c>
      <c r="EN526" s="398">
        <f t="shared" si="769"/>
        <v>102.5</v>
      </c>
      <c r="EO526" s="398" t="str">
        <f t="shared" si="770"/>
        <v/>
      </c>
      <c r="EP526" s="398" t="str">
        <f t="shared" si="771"/>
        <v/>
      </c>
      <c r="EQ526" s="398">
        <f t="shared" si="772"/>
        <v>1020</v>
      </c>
      <c r="ER526" s="398" t="str">
        <f t="shared" si="773"/>
        <v/>
      </c>
      <c r="ES526" s="398" t="str">
        <f t="shared" si="774"/>
        <v/>
      </c>
      <c r="ET526" s="398">
        <f t="shared" si="775"/>
        <v>20.6</v>
      </c>
      <c r="EU526" s="172">
        <f t="shared" si="776"/>
        <v>185.2</v>
      </c>
      <c r="EV526" s="57">
        <f t="shared" si="777"/>
        <v>11.570348589374419</v>
      </c>
      <c r="EW526" s="57">
        <f t="shared" si="778"/>
        <v>0.75191815856777489</v>
      </c>
      <c r="EX526" s="57">
        <f t="shared" si="779"/>
        <v>5.085373379962971</v>
      </c>
      <c r="EY526" s="57">
        <f t="shared" si="780"/>
        <v>5.1150256998852237</v>
      </c>
      <c r="EZ526" s="57" t="str">
        <f t="shared" si="781"/>
        <v/>
      </c>
      <c r="FA526" s="57" t="str">
        <f t="shared" si="782"/>
        <v/>
      </c>
      <c r="FB526" s="57">
        <f t="shared" si="783"/>
        <v>16.716625339454023</v>
      </c>
      <c r="FC526" s="57" t="str">
        <f t="shared" si="784"/>
        <v/>
      </c>
      <c r="FD526" s="57" t="str">
        <f t="shared" si="785"/>
        <v/>
      </c>
      <c r="FE526" s="57">
        <f t="shared" si="786"/>
        <v>0.42888699660429763</v>
      </c>
      <c r="FF526" s="56">
        <f t="shared" si="787"/>
        <v>5.2238174484528805</v>
      </c>
      <c r="FG526" s="59">
        <f t="shared" si="788"/>
        <v>51.372020869296634</v>
      </c>
      <c r="FH526" s="59">
        <f t="shared" si="789"/>
        <v>3.3384953820164314</v>
      </c>
      <c r="FI526" s="59">
        <f t="shared" si="790"/>
        <v>22.578914142961722</v>
      </c>
      <c r="FJ526" s="59">
        <f t="shared" si="791"/>
        <v>22.710569605725219</v>
      </c>
      <c r="FK526" s="59" t="str">
        <f t="shared" si="792"/>
        <v/>
      </c>
      <c r="FL526" s="59" t="str">
        <f t="shared" si="793"/>
        <v/>
      </c>
      <c r="FM526" s="59">
        <f t="shared" si="794"/>
        <v>74.730112616198369</v>
      </c>
      <c r="FN526" s="59" t="str">
        <f t="shared" si="795"/>
        <v/>
      </c>
      <c r="FO526" s="59" t="str">
        <f t="shared" si="796"/>
        <v/>
      </c>
      <c r="FP526" s="59">
        <f t="shared" si="797"/>
        <v>1.9172992697405904</v>
      </c>
      <c r="FQ526" s="66">
        <f t="shared" si="798"/>
        <v>23.352588114061049</v>
      </c>
      <c r="FR526" s="331">
        <f t="shared" si="827"/>
        <v>0.34156655588099499</v>
      </c>
      <c r="FS526" s="331">
        <f t="shared" si="799"/>
        <v>0.34156655588099499</v>
      </c>
      <c r="FT526" s="400">
        <f t="shared" si="800"/>
        <v>0</v>
      </c>
      <c r="FU526" s="400">
        <f t="shared" si="801"/>
        <v>1</v>
      </c>
      <c r="FV526" s="400">
        <f t="shared" si="802"/>
        <v>0</v>
      </c>
      <c r="FW526" s="402">
        <f t="shared" si="803"/>
        <v>0</v>
      </c>
      <c r="FX526" s="222">
        <f t="shared" si="804"/>
        <v>51.372020869296634</v>
      </c>
      <c r="FY526" s="222">
        <f t="shared" si="805"/>
        <v>22.710569605725219</v>
      </c>
      <c r="FZ526" s="222">
        <f t="shared" si="806"/>
        <v>22.578914142961722</v>
      </c>
      <c r="GA526" s="221">
        <f t="shared" si="807"/>
        <v>23.352588114061049</v>
      </c>
      <c r="GB526" s="222">
        <f t="shared" si="808"/>
        <v>74.730112616198369</v>
      </c>
      <c r="GC526" s="222">
        <f t="shared" si="809"/>
        <v>0</v>
      </c>
      <c r="GD526" s="222">
        <f t="shared" si="810"/>
        <v>0</v>
      </c>
      <c r="GE526" s="222">
        <f t="shared" si="811"/>
        <v>0</v>
      </c>
      <c r="GF526" s="222">
        <f t="shared" si="812"/>
        <v>0</v>
      </c>
      <c r="GG526" s="398">
        <f t="shared" si="813"/>
        <v>0</v>
      </c>
      <c r="GH526" s="399">
        <f t="shared" si="814"/>
        <v>0</v>
      </c>
      <c r="GI526" s="398" t="str">
        <f t="shared" si="815"/>
        <v>Na-Ca-Mg</v>
      </c>
      <c r="GJ526" s="398" t="str">
        <f t="shared" si="816"/>
        <v>HCO3-Cl</v>
      </c>
    </row>
    <row r="527" spans="1:192">
      <c r="A527" s="402">
        <f t="shared" si="819"/>
        <v>522</v>
      </c>
      <c r="B527" s="64" t="s">
        <v>382</v>
      </c>
      <c r="C527" s="106" t="s">
        <v>237</v>
      </c>
      <c r="D527" s="106" t="s">
        <v>1009</v>
      </c>
      <c r="E527" s="106"/>
      <c r="F527" s="565">
        <v>3459190</v>
      </c>
      <c r="G527" s="565">
        <v>5544270</v>
      </c>
      <c r="H527" s="409">
        <f t="shared" si="744"/>
        <v>459131.89400000003</v>
      </c>
      <c r="I527" s="405">
        <f t="shared" si="745"/>
        <v>5542492.0820000004</v>
      </c>
      <c r="J527" s="377">
        <v>114</v>
      </c>
      <c r="K527" s="391" t="s">
        <v>1354</v>
      </c>
      <c r="L527" s="115">
        <v>14</v>
      </c>
      <c r="M527" s="377"/>
      <c r="Q527" s="67" t="s">
        <v>2846</v>
      </c>
      <c r="R527" s="399" t="s">
        <v>1507</v>
      </c>
      <c r="S527" s="399" t="s">
        <v>1345</v>
      </c>
      <c r="T527" s="499" t="str">
        <f t="shared" si="746"/>
        <v>-</v>
      </c>
      <c r="U527" s="499" t="str">
        <f t="shared" si="747"/>
        <v>M</v>
      </c>
      <c r="V527" s="499" t="str">
        <f t="shared" si="748"/>
        <v>-</v>
      </c>
      <c r="W527" s="499" t="str">
        <f t="shared" si="824"/>
        <v>-</v>
      </c>
      <c r="X527" s="529" t="str">
        <f t="shared" si="821"/>
        <v>Na-Mg-Ca</v>
      </c>
      <c r="Y527" s="530" t="str">
        <f t="shared" si="820"/>
        <v>HCO3-Cl</v>
      </c>
      <c r="AA527" s="84" t="s">
        <v>2003</v>
      </c>
      <c r="AB527" s="405">
        <v>3</v>
      </c>
      <c r="AC527" s="531" t="s">
        <v>611</v>
      </c>
      <c r="AD527" s="2" t="s">
        <v>2004</v>
      </c>
      <c r="AE527" s="80"/>
      <c r="AF527" s="238">
        <v>13.7</v>
      </c>
      <c r="AG527" s="115"/>
      <c r="AH527" s="395"/>
      <c r="AI527" s="236"/>
      <c r="AJ527" s="115">
        <v>0.99911000000000005</v>
      </c>
      <c r="AK527" s="115">
        <v>21</v>
      </c>
      <c r="AL527" s="115"/>
      <c r="AM527" s="236">
        <v>0.57999999999999996</v>
      </c>
      <c r="AN527" s="531"/>
      <c r="AO527" s="106"/>
      <c r="AP527" s="407"/>
      <c r="AQ527" s="113">
        <v>1143</v>
      </c>
      <c r="AR527" s="532"/>
      <c r="AS527" s="507">
        <f t="shared" si="825"/>
        <v>1649.8999999999999</v>
      </c>
      <c r="AT527" s="509">
        <f t="shared" si="826"/>
        <v>9.0086493235654166E-2</v>
      </c>
      <c r="AU527" s="82">
        <v>231.3</v>
      </c>
      <c r="AV527" s="532">
        <v>68.28</v>
      </c>
      <c r="AW527" s="532">
        <v>105.4</v>
      </c>
      <c r="AX527" s="73">
        <v>177.8</v>
      </c>
      <c r="AY527" s="82">
        <v>21.38</v>
      </c>
      <c r="AZ527" s="80">
        <v>992.1</v>
      </c>
      <c r="BA527" s="81">
        <v>0.1</v>
      </c>
      <c r="BB527" s="82">
        <v>32.04</v>
      </c>
      <c r="BC527" s="532">
        <v>0.06</v>
      </c>
      <c r="BD527" s="532">
        <v>1.8320000000000001</v>
      </c>
      <c r="BE527" s="532" t="s">
        <v>1344</v>
      </c>
      <c r="BF527" s="532" t="s">
        <v>1344</v>
      </c>
      <c r="BG527" s="532" t="s">
        <v>1344</v>
      </c>
      <c r="BH527" s="532" t="s">
        <v>1344</v>
      </c>
      <c r="BI527" s="532" t="s">
        <v>1344</v>
      </c>
      <c r="BJ527" s="532" t="s">
        <v>1344</v>
      </c>
      <c r="BK527" s="532"/>
      <c r="BL527" s="79"/>
      <c r="BM527" s="532">
        <v>18.87</v>
      </c>
      <c r="BN527" s="80" t="s">
        <v>1344</v>
      </c>
      <c r="BO527" s="114"/>
      <c r="BP527" s="114">
        <v>30</v>
      </c>
      <c r="BQ527" s="114"/>
      <c r="BR527" s="114">
        <v>708</v>
      </c>
      <c r="BS527" s="114"/>
      <c r="BT527" s="114"/>
      <c r="BU527" s="114"/>
      <c r="BV527" s="114"/>
      <c r="BW527" s="114"/>
      <c r="BX527" s="114"/>
      <c r="BY527" s="114"/>
      <c r="BZ527" s="114"/>
      <c r="CA527" s="114"/>
      <c r="CB527" s="114"/>
      <c r="CC527" s="114"/>
      <c r="CD527" s="114"/>
      <c r="CE527" s="114"/>
      <c r="CF527" s="247"/>
      <c r="CG527" s="114"/>
      <c r="CH527" s="114"/>
      <c r="CI527" s="114"/>
      <c r="CJ527" s="114"/>
      <c r="CK527" s="114"/>
      <c r="CL527" s="137"/>
      <c r="CM527" s="114"/>
      <c r="CN527" s="154">
        <v>189.8</v>
      </c>
      <c r="CO527" s="149">
        <v>3.55</v>
      </c>
      <c r="CP527" s="399"/>
      <c r="CR527" s="399"/>
      <c r="CS527" s="399"/>
      <c r="CT527" s="399"/>
      <c r="CU527" s="399"/>
      <c r="CV527" s="399"/>
      <c r="CW527" s="399"/>
      <c r="CX527" s="399"/>
      <c r="CY527" s="399"/>
      <c r="CZ527" s="399"/>
      <c r="DB527" s="241"/>
      <c r="DC527" s="241"/>
      <c r="DD527" s="241"/>
      <c r="DE527" s="241"/>
      <c r="DF527" s="182"/>
      <c r="DG527" s="241"/>
      <c r="DH527" s="241"/>
      <c r="DI527" s="241"/>
      <c r="DJ527" s="241"/>
      <c r="DK527" s="244"/>
      <c r="DL527" s="244"/>
      <c r="DM527" s="244"/>
      <c r="DN527" s="241"/>
      <c r="DO527" s="241"/>
      <c r="DP527" s="241"/>
      <c r="DQ527" s="241"/>
      <c r="DR527" s="241"/>
      <c r="DS527" s="472"/>
      <c r="DT527" s="402">
        <f t="shared" si="749"/>
        <v>0</v>
      </c>
      <c r="DU527" s="100">
        <f t="shared" si="750"/>
        <v>0</v>
      </c>
      <c r="DV527" s="100">
        <f t="shared" si="751"/>
        <v>1</v>
      </c>
      <c r="DW527" s="100">
        <f t="shared" si="752"/>
        <v>0</v>
      </c>
      <c r="DX527" s="100">
        <f t="shared" si="753"/>
        <v>0</v>
      </c>
      <c r="DY527" s="229">
        <f t="shared" si="754"/>
        <v>0</v>
      </c>
      <c r="DZ527" s="100">
        <f t="shared" si="755"/>
        <v>1</v>
      </c>
      <c r="EA527" s="400">
        <f t="shared" si="756"/>
        <v>0</v>
      </c>
      <c r="EB527" s="402">
        <f t="shared" si="757"/>
        <v>0</v>
      </c>
      <c r="EC527" s="19">
        <f t="shared" si="758"/>
        <v>0</v>
      </c>
      <c r="ED527" s="19">
        <f t="shared" si="759"/>
        <v>1</v>
      </c>
      <c r="EE527" s="19">
        <f t="shared" si="760"/>
        <v>0</v>
      </c>
      <c r="EF527" s="402">
        <f t="shared" si="761"/>
        <v>0</v>
      </c>
      <c r="EG527" s="400">
        <f t="shared" si="762"/>
        <v>1</v>
      </c>
      <c r="EH527" s="400">
        <f t="shared" si="763"/>
        <v>0</v>
      </c>
      <c r="EI527" s="402">
        <f t="shared" si="764"/>
        <v>0</v>
      </c>
      <c r="EJ527" s="229">
        <f t="shared" si="765"/>
        <v>1</v>
      </c>
      <c r="EK527" s="398">
        <f t="shared" si="766"/>
        <v>231.3</v>
      </c>
      <c r="EL527" s="398">
        <f t="shared" si="767"/>
        <v>32.04</v>
      </c>
      <c r="EM527" s="398">
        <f t="shared" si="768"/>
        <v>68.28</v>
      </c>
      <c r="EN527" s="398">
        <f t="shared" si="769"/>
        <v>105.4</v>
      </c>
      <c r="EO527" s="398" t="str">
        <f t="shared" si="770"/>
        <v/>
      </c>
      <c r="EP527" s="398" t="str">
        <f t="shared" si="771"/>
        <v/>
      </c>
      <c r="EQ527" s="398">
        <f t="shared" si="772"/>
        <v>992.1</v>
      </c>
      <c r="ER527" s="398" t="str">
        <f t="shared" si="773"/>
        <v/>
      </c>
      <c r="ES527" s="398" t="str">
        <f t="shared" si="774"/>
        <v/>
      </c>
      <c r="ET527" s="398">
        <f t="shared" si="775"/>
        <v>21.38</v>
      </c>
      <c r="EU527" s="172">
        <f t="shared" si="776"/>
        <v>177.8</v>
      </c>
      <c r="EV527" s="57">
        <f t="shared" si="777"/>
        <v>10.060983566625199</v>
      </c>
      <c r="EW527" s="57">
        <f t="shared" si="778"/>
        <v>0.8194373401534526</v>
      </c>
      <c r="EX527" s="57">
        <f t="shared" si="779"/>
        <v>5.6185969965027782</v>
      </c>
      <c r="EY527" s="57">
        <f t="shared" si="780"/>
        <v>5.2597435001746593</v>
      </c>
      <c r="EZ527" s="57" t="str">
        <f t="shared" si="781"/>
        <v/>
      </c>
      <c r="FA527" s="57" t="str">
        <f t="shared" si="782"/>
        <v/>
      </c>
      <c r="FB527" s="57">
        <f t="shared" si="783"/>
        <v>16.259376469874837</v>
      </c>
      <c r="FC527" s="57" t="str">
        <f t="shared" si="784"/>
        <v/>
      </c>
      <c r="FD527" s="57" t="str">
        <f t="shared" si="785"/>
        <v/>
      </c>
      <c r="FE527" s="57">
        <f t="shared" si="786"/>
        <v>0.44512640715533414</v>
      </c>
      <c r="FF527" s="56">
        <f t="shared" si="787"/>
        <v>5.0150904013764697</v>
      </c>
      <c r="FG527" s="59">
        <f t="shared" si="788"/>
        <v>46.238769661894189</v>
      </c>
      <c r="FH527" s="59">
        <f t="shared" si="789"/>
        <v>3.7660109643157162</v>
      </c>
      <c r="FI527" s="59">
        <f t="shared" si="790"/>
        <v>25.82222807779095</v>
      </c>
      <c r="FJ527" s="59">
        <f t="shared" si="791"/>
        <v>24.172991295999129</v>
      </c>
      <c r="FK527" s="59" t="str">
        <f t="shared" si="792"/>
        <v/>
      </c>
      <c r="FL527" s="59" t="str">
        <f t="shared" si="793"/>
        <v/>
      </c>
      <c r="FM527" s="59">
        <f t="shared" si="794"/>
        <v>74.860409499655375</v>
      </c>
      <c r="FN527" s="59" t="str">
        <f t="shared" si="795"/>
        <v/>
      </c>
      <c r="FO527" s="59" t="str">
        <f t="shared" si="796"/>
        <v/>
      </c>
      <c r="FP527" s="59">
        <f t="shared" si="797"/>
        <v>2.0494233084828224</v>
      </c>
      <c r="FQ527" s="66">
        <f t="shared" si="798"/>
        <v>23.090167191861795</v>
      </c>
      <c r="FR527" s="331">
        <f t="shared" si="827"/>
        <v>9.0086493235654166E-2</v>
      </c>
      <c r="FS527" s="331">
        <f t="shared" si="799"/>
        <v>9.0086493235654166E-2</v>
      </c>
      <c r="FT527" s="400">
        <f t="shared" si="800"/>
        <v>0</v>
      </c>
      <c r="FU527" s="400">
        <f t="shared" si="801"/>
        <v>1</v>
      </c>
      <c r="FV527" s="400">
        <f t="shared" si="802"/>
        <v>0</v>
      </c>
      <c r="FW527" s="402">
        <f t="shared" si="803"/>
        <v>0</v>
      </c>
      <c r="FX527" s="222">
        <f t="shared" si="804"/>
        <v>46.238769661894189</v>
      </c>
      <c r="FY527" s="222">
        <f t="shared" si="805"/>
        <v>24.172991295999129</v>
      </c>
      <c r="FZ527" s="222">
        <f t="shared" si="806"/>
        <v>25.82222807779095</v>
      </c>
      <c r="GA527" s="221">
        <f t="shared" si="807"/>
        <v>23.090167191861795</v>
      </c>
      <c r="GB527" s="222">
        <f t="shared" si="808"/>
        <v>74.860409499655375</v>
      </c>
      <c r="GC527" s="222">
        <f t="shared" si="809"/>
        <v>0</v>
      </c>
      <c r="GD527" s="222">
        <f t="shared" si="810"/>
        <v>0</v>
      </c>
      <c r="GE527" s="222">
        <f t="shared" si="811"/>
        <v>0</v>
      </c>
      <c r="GF527" s="222">
        <f t="shared" si="812"/>
        <v>0</v>
      </c>
      <c r="GG527" s="398">
        <f t="shared" si="813"/>
        <v>0</v>
      </c>
      <c r="GH527" s="399">
        <f t="shared" si="814"/>
        <v>0</v>
      </c>
      <c r="GI527" s="398" t="str">
        <f t="shared" si="815"/>
        <v>Na-Mg-Ca</v>
      </c>
      <c r="GJ527" s="398" t="str">
        <f t="shared" si="816"/>
        <v>HCO3-Cl</v>
      </c>
    </row>
    <row r="528" spans="1:192" ht="14.25">
      <c r="A528" s="402">
        <f t="shared" si="819"/>
        <v>523</v>
      </c>
      <c r="B528" s="64" t="s">
        <v>382</v>
      </c>
      <c r="C528" s="69" t="s">
        <v>237</v>
      </c>
      <c r="D528" s="69" t="s">
        <v>1009</v>
      </c>
      <c r="E528" s="69"/>
      <c r="F528" s="565">
        <v>3459190</v>
      </c>
      <c r="G528" s="565">
        <v>5544270</v>
      </c>
      <c r="H528" s="409">
        <f t="shared" si="744"/>
        <v>459131.89400000003</v>
      </c>
      <c r="I528" s="405">
        <f t="shared" si="745"/>
        <v>5542492.0820000004</v>
      </c>
      <c r="J528" s="400">
        <v>114</v>
      </c>
      <c r="K528" s="391" t="s">
        <v>1354</v>
      </c>
      <c r="L528" s="19">
        <v>5</v>
      </c>
      <c r="O528" s="19" t="s">
        <v>1352</v>
      </c>
      <c r="Q528" s="67" t="s">
        <v>2846</v>
      </c>
      <c r="R528" s="399" t="s">
        <v>1507</v>
      </c>
      <c r="S528" s="399" t="s">
        <v>1345</v>
      </c>
      <c r="T528" s="499" t="str">
        <f t="shared" si="746"/>
        <v>-</v>
      </c>
      <c r="U528" s="499" t="str">
        <f t="shared" si="747"/>
        <v>M</v>
      </c>
      <c r="V528" s="499" t="str">
        <f t="shared" si="748"/>
        <v>-</v>
      </c>
      <c r="W528" s="499" t="str">
        <f t="shared" si="824"/>
        <v>-</v>
      </c>
      <c r="X528" s="529" t="str">
        <f t="shared" si="821"/>
        <v>Na-Ca-Mg</v>
      </c>
      <c r="Y528" s="530" t="str">
        <f t="shared" si="820"/>
        <v>HCO3-Cl</v>
      </c>
      <c r="Z528" s="172" t="s">
        <v>2005</v>
      </c>
      <c r="AA528" s="51">
        <v>23386</v>
      </c>
      <c r="AB528" s="100">
        <v>4</v>
      </c>
      <c r="AC528" s="67" t="s">
        <v>280</v>
      </c>
      <c r="AD528" s="2" t="s">
        <v>2006</v>
      </c>
      <c r="AE528" s="404"/>
      <c r="AF528" s="392">
        <v>13.4</v>
      </c>
      <c r="AG528" s="408"/>
      <c r="AH528" s="408"/>
      <c r="AI528" s="559"/>
      <c r="AJ528" s="408"/>
      <c r="AK528" s="408"/>
      <c r="AL528" s="408"/>
      <c r="AM528" s="392"/>
      <c r="AP528" s="171"/>
      <c r="AR528" s="69">
        <v>1737</v>
      </c>
      <c r="AS528" s="507">
        <f t="shared" si="825"/>
        <v>1733.1699999999996</v>
      </c>
      <c r="AT528" s="509">
        <f t="shared" si="826"/>
        <v>-0.20890173079691748</v>
      </c>
      <c r="AU528" s="69">
        <v>234.3</v>
      </c>
      <c r="AV528" s="69">
        <v>66.900000000000006</v>
      </c>
      <c r="AW528" s="401">
        <v>128.9</v>
      </c>
      <c r="AX528" s="69">
        <v>197.2</v>
      </c>
      <c r="AY528" s="74">
        <v>82</v>
      </c>
      <c r="AZ528" s="70">
        <v>967.2</v>
      </c>
      <c r="BA528" s="401">
        <v>0.84</v>
      </c>
      <c r="BB528" s="401">
        <v>34.799999999999997</v>
      </c>
      <c r="BC528" s="69"/>
      <c r="BD528" s="69">
        <v>2.31</v>
      </c>
      <c r="BE528" s="69">
        <v>0.06</v>
      </c>
      <c r="BF528" s="69">
        <v>0.06</v>
      </c>
      <c r="BG528" s="69"/>
      <c r="BH528" s="69"/>
      <c r="BI528" s="69"/>
      <c r="BJ528" s="69"/>
      <c r="BK528" s="69"/>
      <c r="BL528" s="401"/>
      <c r="BM528" s="69">
        <v>18.600000000000001</v>
      </c>
      <c r="BN528" s="70"/>
      <c r="BO528" s="138"/>
      <c r="BP528" s="555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49"/>
      <c r="CG528" s="138"/>
      <c r="CH528" s="138"/>
      <c r="CI528" s="138"/>
      <c r="CJ528" s="138"/>
      <c r="CK528" s="138"/>
      <c r="CL528" s="139"/>
      <c r="CM528" s="138"/>
      <c r="CN528" s="138">
        <v>197.6</v>
      </c>
      <c r="CO528" s="149">
        <v>3.327</v>
      </c>
      <c r="DB528" s="241"/>
      <c r="DC528" s="241"/>
      <c r="DD528" s="241"/>
      <c r="DE528" s="241"/>
      <c r="DF528" s="182"/>
      <c r="DG528" s="241"/>
      <c r="DH528" s="241"/>
      <c r="DI528" s="244"/>
      <c r="DJ528" s="244"/>
      <c r="DK528" s="244"/>
      <c r="DL528" s="244"/>
      <c r="DM528" s="244"/>
      <c r="DN528" s="244"/>
      <c r="DO528" s="244"/>
      <c r="DP528" s="244"/>
      <c r="DQ528" s="244"/>
      <c r="DR528" s="244"/>
      <c r="DS528" s="472"/>
      <c r="DT528" s="402">
        <f t="shared" si="749"/>
        <v>0</v>
      </c>
      <c r="DU528" s="100">
        <f t="shared" si="750"/>
        <v>1</v>
      </c>
      <c r="DV528" s="100">
        <f t="shared" si="751"/>
        <v>0</v>
      </c>
      <c r="DW528" s="100">
        <f t="shared" si="752"/>
        <v>0</v>
      </c>
      <c r="DX528" s="100">
        <f t="shared" si="753"/>
        <v>0</v>
      </c>
      <c r="DY528" s="229">
        <f t="shared" si="754"/>
        <v>0</v>
      </c>
      <c r="DZ528" s="100">
        <f t="shared" si="755"/>
        <v>1</v>
      </c>
      <c r="EA528" s="400">
        <f t="shared" si="756"/>
        <v>0</v>
      </c>
      <c r="EB528" s="402">
        <f t="shared" si="757"/>
        <v>0</v>
      </c>
      <c r="EC528" s="19">
        <f t="shared" si="758"/>
        <v>0</v>
      </c>
      <c r="ED528" s="19">
        <f t="shared" si="759"/>
        <v>1</v>
      </c>
      <c r="EE528" s="19">
        <f t="shared" si="760"/>
        <v>0</v>
      </c>
      <c r="EF528" s="402">
        <f t="shared" si="761"/>
        <v>0</v>
      </c>
      <c r="EG528" s="400">
        <f t="shared" si="762"/>
        <v>1</v>
      </c>
      <c r="EH528" s="400">
        <f t="shared" si="763"/>
        <v>0</v>
      </c>
      <c r="EI528" s="402">
        <f t="shared" si="764"/>
        <v>0</v>
      </c>
      <c r="EJ528" s="229">
        <f t="shared" si="765"/>
        <v>1</v>
      </c>
      <c r="EK528" s="398">
        <f t="shared" si="766"/>
        <v>234.3</v>
      </c>
      <c r="EL528" s="398">
        <f t="shared" si="767"/>
        <v>34.799999999999997</v>
      </c>
      <c r="EM528" s="398">
        <f t="shared" si="768"/>
        <v>66.900000000000006</v>
      </c>
      <c r="EN528" s="398">
        <f t="shared" si="769"/>
        <v>128.9</v>
      </c>
      <c r="EO528" s="398">
        <f t="shared" si="770"/>
        <v>0.06</v>
      </c>
      <c r="EP528" s="398">
        <f t="shared" si="771"/>
        <v>0.06</v>
      </c>
      <c r="EQ528" s="398">
        <f t="shared" si="772"/>
        <v>967.2</v>
      </c>
      <c r="ER528" s="398" t="str">
        <f t="shared" si="773"/>
        <v/>
      </c>
      <c r="ES528" s="398" t="str">
        <f t="shared" si="774"/>
        <v/>
      </c>
      <c r="ET528" s="398">
        <f t="shared" si="775"/>
        <v>82</v>
      </c>
      <c r="EU528" s="172">
        <f t="shared" si="776"/>
        <v>197.2</v>
      </c>
      <c r="EV528" s="57">
        <f t="shared" si="777"/>
        <v>10.19147621988882</v>
      </c>
      <c r="EW528" s="57">
        <f t="shared" si="778"/>
        <v>0.89002557544757022</v>
      </c>
      <c r="EX528" s="57">
        <f t="shared" si="779"/>
        <v>5.5050401152026343</v>
      </c>
      <c r="EY528" s="57">
        <f t="shared" si="780"/>
        <v>6.4324567094166376</v>
      </c>
      <c r="EZ528" s="57">
        <f t="shared" si="781"/>
        <v>2.1879843194457104E-3</v>
      </c>
      <c r="FA528" s="57">
        <f t="shared" si="782"/>
        <v>3.2232070910556002E-3</v>
      </c>
      <c r="FB528" s="57">
        <f t="shared" si="783"/>
        <v>15.851294145411696</v>
      </c>
      <c r="FC528" s="57" t="str">
        <f t="shared" si="784"/>
        <v/>
      </c>
      <c r="FD528" s="57" t="str">
        <f t="shared" si="785"/>
        <v/>
      </c>
      <c r="FE528" s="57">
        <f t="shared" si="786"/>
        <v>1.7072200835705051</v>
      </c>
      <c r="FF528" s="56">
        <f t="shared" si="787"/>
        <v>5.5622937410092224</v>
      </c>
      <c r="FG528" s="59">
        <f t="shared" si="788"/>
        <v>44.263789184545026</v>
      </c>
      <c r="FH528" s="59">
        <f t="shared" si="789"/>
        <v>3.8655738963098321</v>
      </c>
      <c r="FI528" s="59">
        <f t="shared" si="790"/>
        <v>23.909581875514711</v>
      </c>
      <c r="FJ528" s="59">
        <f t="shared" si="791"/>
        <v>27.93755306701156</v>
      </c>
      <c r="FK528" s="59">
        <f t="shared" si="792"/>
        <v>9.5028899214849652E-3</v>
      </c>
      <c r="FL528" s="59">
        <f t="shared" si="793"/>
        <v>1.3999086697390355E-2</v>
      </c>
      <c r="FM528" s="59">
        <f t="shared" si="794"/>
        <v>68.558564934171613</v>
      </c>
      <c r="FN528" s="59" t="str">
        <f t="shared" si="795"/>
        <v/>
      </c>
      <c r="FO528" s="59" t="str">
        <f t="shared" si="796"/>
        <v/>
      </c>
      <c r="FP528" s="59">
        <f t="shared" si="797"/>
        <v>7.3839118675537287</v>
      </c>
      <c r="FQ528" s="66">
        <f t="shared" si="798"/>
        <v>24.057523198274655</v>
      </c>
      <c r="FR528" s="331">
        <f t="shared" si="827"/>
        <v>-0.20890173079691748</v>
      </c>
      <c r="FS528" s="331">
        <f t="shared" si="799"/>
        <v>0.20890173079691748</v>
      </c>
      <c r="FT528" s="400">
        <f t="shared" si="800"/>
        <v>0</v>
      </c>
      <c r="FU528" s="400">
        <f t="shared" si="801"/>
        <v>1</v>
      </c>
      <c r="FV528" s="400">
        <f t="shared" si="802"/>
        <v>0</v>
      </c>
      <c r="FW528" s="402">
        <f t="shared" si="803"/>
        <v>0</v>
      </c>
      <c r="FX528" s="222">
        <f t="shared" si="804"/>
        <v>44.263789184545026</v>
      </c>
      <c r="FY528" s="222">
        <f t="shared" si="805"/>
        <v>27.93755306701156</v>
      </c>
      <c r="FZ528" s="222">
        <f t="shared" si="806"/>
        <v>23.909581875514711</v>
      </c>
      <c r="GA528" s="221">
        <f t="shared" si="807"/>
        <v>24.057523198274655</v>
      </c>
      <c r="GB528" s="222">
        <f t="shared" si="808"/>
        <v>68.558564934171613</v>
      </c>
      <c r="GC528" s="222">
        <f t="shared" si="809"/>
        <v>0</v>
      </c>
      <c r="GD528" s="222">
        <f t="shared" si="810"/>
        <v>0</v>
      </c>
      <c r="GE528" s="222">
        <f t="shared" si="811"/>
        <v>0</v>
      </c>
      <c r="GF528" s="222">
        <f t="shared" si="812"/>
        <v>0</v>
      </c>
      <c r="GG528" s="398">
        <f t="shared" si="813"/>
        <v>0</v>
      </c>
      <c r="GH528" s="399">
        <f t="shared" si="814"/>
        <v>0</v>
      </c>
      <c r="GI528" s="398" t="str">
        <f t="shared" si="815"/>
        <v>Na-Ca-Mg</v>
      </c>
      <c r="GJ528" s="398" t="str">
        <f t="shared" si="816"/>
        <v>HCO3-Cl</v>
      </c>
    </row>
    <row r="529" spans="1:192">
      <c r="A529" s="402">
        <f t="shared" si="819"/>
        <v>524</v>
      </c>
      <c r="B529" s="64" t="s">
        <v>382</v>
      </c>
      <c r="C529" s="106" t="s">
        <v>237</v>
      </c>
      <c r="D529" s="106" t="s">
        <v>1009</v>
      </c>
      <c r="E529" s="106"/>
      <c r="F529" s="565">
        <v>3459190</v>
      </c>
      <c r="G529" s="565">
        <v>5544270</v>
      </c>
      <c r="H529" s="409">
        <f t="shared" si="744"/>
        <v>459131.89400000003</v>
      </c>
      <c r="I529" s="405">
        <f t="shared" si="745"/>
        <v>5542492.0820000004</v>
      </c>
      <c r="J529" s="377">
        <v>114</v>
      </c>
      <c r="K529" s="391" t="s">
        <v>1354</v>
      </c>
      <c r="L529" s="377">
        <v>5</v>
      </c>
      <c r="M529" s="377"/>
      <c r="Q529" s="67" t="s">
        <v>2846</v>
      </c>
      <c r="R529" s="399" t="s">
        <v>1507</v>
      </c>
      <c r="S529" s="399" t="s">
        <v>1345</v>
      </c>
      <c r="T529" s="499" t="str">
        <f t="shared" si="746"/>
        <v>-</v>
      </c>
      <c r="U529" s="499" t="str">
        <f t="shared" si="747"/>
        <v>M</v>
      </c>
      <c r="V529" s="499" t="str">
        <f t="shared" si="748"/>
        <v>-</v>
      </c>
      <c r="W529" s="499" t="str">
        <f t="shared" si="824"/>
        <v>-</v>
      </c>
      <c r="X529" s="529" t="str">
        <f t="shared" si="821"/>
        <v>Na-Ca-Mg</v>
      </c>
      <c r="Y529" s="530" t="str">
        <f t="shared" si="820"/>
        <v>HCO3-Cl</v>
      </c>
      <c r="Z529" s="172" t="s">
        <v>2007</v>
      </c>
      <c r="AA529" s="84">
        <v>25150</v>
      </c>
      <c r="AB529" s="405">
        <v>5</v>
      </c>
      <c r="AC529" s="531" t="s">
        <v>2988</v>
      </c>
      <c r="AD529" s="2" t="s">
        <v>2008</v>
      </c>
      <c r="AE529" s="107"/>
      <c r="AF529" s="153" t="s">
        <v>3116</v>
      </c>
      <c r="AG529" s="115"/>
      <c r="AH529" s="115"/>
      <c r="AI529" s="236"/>
      <c r="AJ529" s="115"/>
      <c r="AK529" s="115"/>
      <c r="AL529" s="115"/>
      <c r="AM529" s="236"/>
      <c r="AN529" s="531"/>
      <c r="AO529" s="106"/>
      <c r="AP529" s="407"/>
      <c r="AQ529" s="531"/>
      <c r="AR529" s="532">
        <v>1624.5</v>
      </c>
      <c r="AS529" s="507">
        <f t="shared" si="825"/>
        <v>1646.56</v>
      </c>
      <c r="AT529" s="509">
        <f t="shared" si="826"/>
        <v>0.77636432616762974</v>
      </c>
      <c r="AU529" s="532">
        <v>221.9</v>
      </c>
      <c r="AV529" s="532">
        <v>65.66</v>
      </c>
      <c r="AW529" s="79">
        <v>130.1</v>
      </c>
      <c r="AX529" s="79">
        <v>186.2</v>
      </c>
      <c r="AY529" s="532">
        <v>112.2</v>
      </c>
      <c r="AZ529" s="80">
        <v>879.6</v>
      </c>
      <c r="BA529" s="75">
        <v>0.7</v>
      </c>
      <c r="BB529" s="532">
        <v>31.3</v>
      </c>
      <c r="BC529" s="532"/>
      <c r="BD529" s="81">
        <v>2.4</v>
      </c>
      <c r="BE529" s="532"/>
      <c r="BF529" s="532"/>
      <c r="BG529" s="532"/>
      <c r="BH529" s="532"/>
      <c r="BI529" s="532"/>
      <c r="BJ529" s="532"/>
      <c r="BK529" s="532"/>
      <c r="BL529" s="79"/>
      <c r="BM529" s="532">
        <v>16.5</v>
      </c>
      <c r="BN529" s="80"/>
      <c r="BO529" s="114"/>
      <c r="BP529" s="114"/>
      <c r="BQ529" s="114"/>
      <c r="BR529" s="114"/>
      <c r="BS529" s="114"/>
      <c r="BT529" s="114"/>
      <c r="BU529" s="114"/>
      <c r="BV529" s="114"/>
      <c r="BW529" s="114"/>
      <c r="BX529" s="114"/>
      <c r="BY529" s="114"/>
      <c r="BZ529" s="114"/>
      <c r="CA529" s="114"/>
      <c r="CB529" s="114"/>
      <c r="CC529" s="114"/>
      <c r="CD529" s="114"/>
      <c r="CE529" s="114"/>
      <c r="CF529" s="247"/>
      <c r="CG529" s="114"/>
      <c r="CH529" s="114"/>
      <c r="CI529" s="114"/>
      <c r="CJ529" s="114"/>
      <c r="CK529" s="114"/>
      <c r="CL529" s="137"/>
      <c r="CM529" s="114"/>
      <c r="CN529" s="147">
        <v>149.6</v>
      </c>
      <c r="CO529" s="149">
        <v>6.06</v>
      </c>
      <c r="CP529" s="399"/>
      <c r="CR529" s="399"/>
      <c r="CS529" s="399"/>
      <c r="CT529" s="399"/>
      <c r="CU529" s="399"/>
      <c r="CV529" s="399"/>
      <c r="CW529" s="399"/>
      <c r="CX529" s="399"/>
      <c r="CY529" s="399"/>
      <c r="CZ529" s="399"/>
      <c r="DB529" s="241"/>
      <c r="DC529" s="241"/>
      <c r="DD529" s="241"/>
      <c r="DE529" s="241"/>
      <c r="DF529" s="182"/>
      <c r="DG529" s="241"/>
      <c r="DH529" s="241"/>
      <c r="DI529" s="241"/>
      <c r="DJ529" s="241"/>
      <c r="DK529" s="244"/>
      <c r="DL529" s="244"/>
      <c r="DM529" s="244"/>
      <c r="DN529" s="241"/>
      <c r="DO529" s="241"/>
      <c r="DP529" s="241"/>
      <c r="DQ529" s="241"/>
      <c r="DR529" s="241"/>
      <c r="DS529" s="472"/>
      <c r="DT529" s="402">
        <f t="shared" si="749"/>
        <v>0</v>
      </c>
      <c r="DU529" s="100">
        <f t="shared" si="750"/>
        <v>1</v>
      </c>
      <c r="DV529" s="100">
        <f t="shared" si="751"/>
        <v>0</v>
      </c>
      <c r="DW529" s="100">
        <f t="shared" si="752"/>
        <v>0</v>
      </c>
      <c r="DX529" s="100">
        <f t="shared" si="753"/>
        <v>0</v>
      </c>
      <c r="DY529" s="229">
        <f t="shared" si="754"/>
        <v>0</v>
      </c>
      <c r="DZ529" s="100">
        <f t="shared" si="755"/>
        <v>0</v>
      </c>
      <c r="EA529" s="400">
        <f t="shared" si="756"/>
        <v>0</v>
      </c>
      <c r="EB529" s="402">
        <f t="shared" si="757"/>
        <v>1</v>
      </c>
      <c r="EC529" s="19">
        <f t="shared" si="758"/>
        <v>0</v>
      </c>
      <c r="ED529" s="19">
        <f t="shared" si="759"/>
        <v>1</v>
      </c>
      <c r="EE529" s="19">
        <f t="shared" si="760"/>
        <v>0</v>
      </c>
      <c r="EF529" s="402">
        <f t="shared" si="761"/>
        <v>0</v>
      </c>
      <c r="EG529" s="400">
        <f t="shared" si="762"/>
        <v>1</v>
      </c>
      <c r="EH529" s="400">
        <f t="shared" si="763"/>
        <v>0</v>
      </c>
      <c r="EI529" s="402">
        <f t="shared" si="764"/>
        <v>0</v>
      </c>
      <c r="EJ529" s="229">
        <f t="shared" si="765"/>
        <v>1</v>
      </c>
      <c r="EK529" s="398">
        <f t="shared" si="766"/>
        <v>221.9</v>
      </c>
      <c r="EL529" s="398">
        <f t="shared" si="767"/>
        <v>31.3</v>
      </c>
      <c r="EM529" s="398">
        <f t="shared" si="768"/>
        <v>65.66</v>
      </c>
      <c r="EN529" s="398">
        <f t="shared" si="769"/>
        <v>130.1</v>
      </c>
      <c r="EO529" s="398" t="str">
        <f t="shared" si="770"/>
        <v/>
      </c>
      <c r="EP529" s="398" t="str">
        <f t="shared" si="771"/>
        <v/>
      </c>
      <c r="EQ529" s="398">
        <f t="shared" si="772"/>
        <v>879.6</v>
      </c>
      <c r="ER529" s="398" t="str">
        <f t="shared" si="773"/>
        <v/>
      </c>
      <c r="ES529" s="398" t="str">
        <f t="shared" si="774"/>
        <v/>
      </c>
      <c r="ET529" s="398">
        <f t="shared" si="775"/>
        <v>112.2</v>
      </c>
      <c r="EU529" s="172">
        <f t="shared" si="776"/>
        <v>186.2</v>
      </c>
      <c r="EV529" s="57">
        <f t="shared" si="777"/>
        <v>9.6521065863991851</v>
      </c>
      <c r="EW529" s="57">
        <f t="shared" si="778"/>
        <v>0.80051150895140666</v>
      </c>
      <c r="EX529" s="57">
        <f t="shared" si="779"/>
        <v>5.4030034972227936</v>
      </c>
      <c r="EY529" s="57">
        <f t="shared" si="780"/>
        <v>6.49233993712261</v>
      </c>
      <c r="EZ529" s="57" t="str">
        <f t="shared" si="781"/>
        <v/>
      </c>
      <c r="FA529" s="57" t="str">
        <f t="shared" si="782"/>
        <v/>
      </c>
      <c r="FB529" s="57">
        <f t="shared" si="783"/>
        <v>14.415631028023292</v>
      </c>
      <c r="FC529" s="57" t="str">
        <f t="shared" si="784"/>
        <v/>
      </c>
      <c r="FD529" s="57" t="str">
        <f t="shared" si="785"/>
        <v/>
      </c>
      <c r="FE529" s="57">
        <f t="shared" si="786"/>
        <v>2.3359767484952521</v>
      </c>
      <c r="FF529" s="56">
        <f t="shared" si="787"/>
        <v>5.2520238061659086</v>
      </c>
      <c r="FG529" s="59">
        <f t="shared" si="788"/>
        <v>43.190098450695189</v>
      </c>
      <c r="FH529" s="59">
        <f t="shared" si="789"/>
        <v>3.58203368073498</v>
      </c>
      <c r="FI529" s="59">
        <f t="shared" si="790"/>
        <v>24.176717371037519</v>
      </c>
      <c r="FJ529" s="59">
        <f t="shared" si="791"/>
        <v>29.051150497532323</v>
      </c>
      <c r="FK529" s="59" t="str">
        <f t="shared" si="792"/>
        <v/>
      </c>
      <c r="FL529" s="59" t="str">
        <f t="shared" si="793"/>
        <v/>
      </c>
      <c r="FM529" s="59">
        <f t="shared" si="794"/>
        <v>65.514780929924015</v>
      </c>
      <c r="FN529" s="59" t="str">
        <f t="shared" si="795"/>
        <v/>
      </c>
      <c r="FO529" s="59" t="str">
        <f t="shared" si="796"/>
        <v/>
      </c>
      <c r="FP529" s="59">
        <f t="shared" si="797"/>
        <v>10.616323672377458</v>
      </c>
      <c r="FQ529" s="66">
        <f t="shared" si="798"/>
        <v>23.868895397698527</v>
      </c>
      <c r="FR529" s="331">
        <f t="shared" si="827"/>
        <v>0.77636432616762974</v>
      </c>
      <c r="FS529" s="331">
        <f t="shared" si="799"/>
        <v>0.77636432616762974</v>
      </c>
      <c r="FT529" s="400">
        <f t="shared" si="800"/>
        <v>0</v>
      </c>
      <c r="FU529" s="400">
        <f t="shared" si="801"/>
        <v>1</v>
      </c>
      <c r="FV529" s="400">
        <f t="shared" si="802"/>
        <v>0</v>
      </c>
      <c r="FW529" s="402">
        <f t="shared" si="803"/>
        <v>0</v>
      </c>
      <c r="FX529" s="222">
        <f t="shared" si="804"/>
        <v>43.190098450695189</v>
      </c>
      <c r="FY529" s="222">
        <f t="shared" si="805"/>
        <v>29.051150497532323</v>
      </c>
      <c r="FZ529" s="222">
        <f t="shared" si="806"/>
        <v>24.176717371037519</v>
      </c>
      <c r="GA529" s="221">
        <f t="shared" si="807"/>
        <v>23.868895397698527</v>
      </c>
      <c r="GB529" s="222">
        <f t="shared" si="808"/>
        <v>65.514780929924015</v>
      </c>
      <c r="GC529" s="222">
        <f t="shared" si="809"/>
        <v>0</v>
      </c>
      <c r="GD529" s="222">
        <f t="shared" si="810"/>
        <v>0</v>
      </c>
      <c r="GE529" s="222">
        <f t="shared" si="811"/>
        <v>0</v>
      </c>
      <c r="GF529" s="222">
        <f t="shared" si="812"/>
        <v>0</v>
      </c>
      <c r="GG529" s="398">
        <f t="shared" si="813"/>
        <v>0</v>
      </c>
      <c r="GH529" s="399">
        <f t="shared" si="814"/>
        <v>0</v>
      </c>
      <c r="GI529" s="398" t="str">
        <f t="shared" si="815"/>
        <v>Na-Ca-Mg</v>
      </c>
      <c r="GJ529" s="398" t="str">
        <f t="shared" si="816"/>
        <v>HCO3-Cl</v>
      </c>
    </row>
    <row r="530" spans="1:192" ht="14.25">
      <c r="A530" s="402">
        <f t="shared" si="819"/>
        <v>525</v>
      </c>
      <c r="B530" s="64" t="s">
        <v>347</v>
      </c>
      <c r="C530" s="398" t="s">
        <v>97</v>
      </c>
      <c r="F530" s="565">
        <v>3493500</v>
      </c>
      <c r="G530" s="565">
        <v>5577520</v>
      </c>
      <c r="H530" s="409">
        <f t="shared" si="744"/>
        <v>493428.17000000004</v>
      </c>
      <c r="I530" s="409">
        <f t="shared" si="745"/>
        <v>5575728.7820000006</v>
      </c>
      <c r="J530" s="391">
        <v>123</v>
      </c>
      <c r="K530" s="400" t="s">
        <v>1357</v>
      </c>
      <c r="L530" s="543">
        <v>0</v>
      </c>
      <c r="Q530" s="381" t="s">
        <v>786</v>
      </c>
      <c r="R530" s="381" t="s">
        <v>786</v>
      </c>
      <c r="S530" s="2" t="s">
        <v>2837</v>
      </c>
      <c r="T530" s="499" t="str">
        <f t="shared" si="746"/>
        <v>-</v>
      </c>
      <c r="U530" s="499" t="str">
        <f t="shared" si="747"/>
        <v>M</v>
      </c>
      <c r="V530" s="499" t="str">
        <f t="shared" si="748"/>
        <v>-</v>
      </c>
      <c r="W530" s="499" t="str">
        <f t="shared" si="824"/>
        <v>A</v>
      </c>
      <c r="X530" s="529" t="str">
        <f t="shared" si="821"/>
        <v>Na-Ca</v>
      </c>
      <c r="Y530" s="530" t="str">
        <f t="shared" si="820"/>
        <v>Cl-HCO3</v>
      </c>
      <c r="Z530" s="172" t="s">
        <v>1472</v>
      </c>
      <c r="AA530" s="51">
        <v>25365</v>
      </c>
      <c r="AB530" s="100">
        <v>1</v>
      </c>
      <c r="AC530" s="532" t="s">
        <v>405</v>
      </c>
      <c r="AD530" s="2" t="s">
        <v>2009</v>
      </c>
      <c r="AE530" s="404"/>
      <c r="AF530" s="233">
        <v>11</v>
      </c>
      <c r="AH530" s="400">
        <v>6.15</v>
      </c>
      <c r="AI530" s="554"/>
      <c r="AR530" s="69">
        <v>2573</v>
      </c>
      <c r="AS530" s="507">
        <f t="shared" si="825"/>
        <v>2573.1000000000004</v>
      </c>
      <c r="AT530" s="509">
        <f t="shared" si="826"/>
        <v>0.73160913351983503</v>
      </c>
      <c r="AU530" s="59">
        <v>464</v>
      </c>
      <c r="AV530" s="57">
        <v>92.9</v>
      </c>
      <c r="AW530" s="399">
        <v>226.63</v>
      </c>
      <c r="AX530" s="398">
        <v>825.38</v>
      </c>
      <c r="AY530" s="398">
        <v>57.21</v>
      </c>
      <c r="AZ530" s="172">
        <v>889.38</v>
      </c>
      <c r="BB530" s="532">
        <v>16.3</v>
      </c>
      <c r="BE530" s="57">
        <v>1.3</v>
      </c>
      <c r="BJ530" s="398">
        <v>0</v>
      </c>
      <c r="BO530" s="138"/>
      <c r="BP530" s="555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49"/>
      <c r="CG530" s="138"/>
      <c r="CH530" s="138"/>
      <c r="CI530" s="138"/>
      <c r="CJ530" s="138"/>
      <c r="CK530" s="138"/>
      <c r="CL530" s="139"/>
      <c r="CM530" s="138"/>
      <c r="CN530" s="138">
        <v>2300</v>
      </c>
      <c r="CO530" s="149"/>
      <c r="DB530" s="241"/>
      <c r="DC530" s="241"/>
      <c r="DD530" s="241"/>
      <c r="DE530" s="241"/>
      <c r="DF530" s="182"/>
      <c r="DG530" s="241"/>
      <c r="DH530" s="241">
        <v>11.4</v>
      </c>
      <c r="DI530" s="244"/>
      <c r="DJ530" s="244"/>
      <c r="DK530" s="244"/>
      <c r="DL530" s="244"/>
      <c r="DM530" s="244"/>
      <c r="DN530" s="244"/>
      <c r="DO530" s="244"/>
      <c r="DP530" s="244"/>
      <c r="DQ530" s="244"/>
      <c r="DR530" s="244"/>
      <c r="DS530" s="472"/>
      <c r="DT530" s="402">
        <f t="shared" si="749"/>
        <v>1</v>
      </c>
      <c r="DU530" s="100">
        <f t="shared" si="750"/>
        <v>1</v>
      </c>
      <c r="DV530" s="100">
        <f t="shared" si="751"/>
        <v>0</v>
      </c>
      <c r="DW530" s="100">
        <f t="shared" si="752"/>
        <v>0</v>
      </c>
      <c r="DX530" s="100">
        <f t="shared" si="753"/>
        <v>0</v>
      </c>
      <c r="DY530" s="229">
        <f t="shared" si="754"/>
        <v>0</v>
      </c>
      <c r="DZ530" s="100">
        <f t="shared" si="755"/>
        <v>1</v>
      </c>
      <c r="EA530" s="400">
        <f t="shared" si="756"/>
        <v>0</v>
      </c>
      <c r="EB530" s="402">
        <f t="shared" si="757"/>
        <v>0</v>
      </c>
      <c r="EC530" s="19">
        <f t="shared" si="758"/>
        <v>0</v>
      </c>
      <c r="ED530" s="19">
        <f t="shared" si="759"/>
        <v>1</v>
      </c>
      <c r="EE530" s="19">
        <f t="shared" si="760"/>
        <v>0</v>
      </c>
      <c r="EF530" s="402">
        <f t="shared" si="761"/>
        <v>0</v>
      </c>
      <c r="EG530" s="400">
        <f t="shared" si="762"/>
        <v>0</v>
      </c>
      <c r="EH530" s="400">
        <f t="shared" si="763"/>
        <v>1</v>
      </c>
      <c r="EI530" s="402">
        <f t="shared" si="764"/>
        <v>0</v>
      </c>
      <c r="EJ530" s="229">
        <f t="shared" si="765"/>
        <v>2</v>
      </c>
      <c r="EK530" s="398">
        <f t="shared" si="766"/>
        <v>464</v>
      </c>
      <c r="EL530" s="398">
        <f t="shared" si="767"/>
        <v>16.3</v>
      </c>
      <c r="EM530" s="398">
        <f t="shared" si="768"/>
        <v>92.9</v>
      </c>
      <c r="EN530" s="398">
        <f t="shared" si="769"/>
        <v>226.63</v>
      </c>
      <c r="EO530" s="398" t="str">
        <f t="shared" si="770"/>
        <v/>
      </c>
      <c r="EP530" s="398">
        <f t="shared" si="771"/>
        <v>1.3</v>
      </c>
      <c r="EQ530" s="398">
        <f t="shared" si="772"/>
        <v>889.38</v>
      </c>
      <c r="ER530" s="398" t="str">
        <f t="shared" si="773"/>
        <v/>
      </c>
      <c r="ES530" s="398">
        <f t="shared" si="774"/>
        <v>0</v>
      </c>
      <c r="ET530" s="398">
        <f t="shared" si="775"/>
        <v>57.21</v>
      </c>
      <c r="EU530" s="172">
        <f t="shared" si="776"/>
        <v>825.38</v>
      </c>
      <c r="EV530" s="57">
        <f t="shared" si="777"/>
        <v>20.182863704773421</v>
      </c>
      <c r="EW530" s="57">
        <f t="shared" si="778"/>
        <v>0.41687979539641945</v>
      </c>
      <c r="EX530" s="57">
        <f t="shared" si="779"/>
        <v>7.6445175889734633</v>
      </c>
      <c r="EY530" s="57">
        <f t="shared" si="780"/>
        <v>11.309446579170617</v>
      </c>
      <c r="EZ530" s="57" t="str">
        <f t="shared" si="781"/>
        <v/>
      </c>
      <c r="FA530" s="57">
        <f t="shared" si="782"/>
        <v>6.9836153639538018E-2</v>
      </c>
      <c r="FB530" s="57">
        <f t="shared" si="783"/>
        <v>14.575913965101586</v>
      </c>
      <c r="FC530" s="57" t="str">
        <f t="shared" si="784"/>
        <v/>
      </c>
      <c r="FD530" s="57">
        <f t="shared" si="785"/>
        <v>0</v>
      </c>
      <c r="FE530" s="57">
        <f t="shared" si="786"/>
        <v>1.1910983046471781</v>
      </c>
      <c r="FF530" s="56">
        <f t="shared" si="787"/>
        <v>23.280963529179473</v>
      </c>
      <c r="FG530" s="59">
        <f t="shared" si="788"/>
        <v>50.936543675810974</v>
      </c>
      <c r="FH530" s="59">
        <f t="shared" si="789"/>
        <v>1.0521012387727089</v>
      </c>
      <c r="FI530" s="59">
        <f t="shared" si="790"/>
        <v>19.292866946287656</v>
      </c>
      <c r="FJ530" s="59">
        <f t="shared" si="791"/>
        <v>28.542239003126745</v>
      </c>
      <c r="FK530" s="59" t="str">
        <f t="shared" si="792"/>
        <v/>
      </c>
      <c r="FL530" s="59">
        <f t="shared" si="793"/>
        <v>0.17624913600192732</v>
      </c>
      <c r="FM530" s="59">
        <f t="shared" si="794"/>
        <v>37.32821911219699</v>
      </c>
      <c r="FN530" s="59" t="str">
        <f t="shared" si="795"/>
        <v/>
      </c>
      <c r="FO530" s="59">
        <f t="shared" si="796"/>
        <v>0</v>
      </c>
      <c r="FP530" s="59">
        <f t="shared" si="797"/>
        <v>3.0503458381058275</v>
      </c>
      <c r="FQ530" s="66">
        <f t="shared" si="798"/>
        <v>59.62143504969719</v>
      </c>
      <c r="FR530" s="331">
        <f t="shared" si="827"/>
        <v>0.73160913351983503</v>
      </c>
      <c r="FS530" s="331">
        <f t="shared" si="799"/>
        <v>0.73160913351983503</v>
      </c>
      <c r="FT530" s="400">
        <f t="shared" si="800"/>
        <v>0</v>
      </c>
      <c r="FU530" s="400">
        <f t="shared" si="801"/>
        <v>1</v>
      </c>
      <c r="FV530" s="400">
        <f t="shared" si="802"/>
        <v>0</v>
      </c>
      <c r="FW530" s="402">
        <f t="shared" si="803"/>
        <v>0</v>
      </c>
      <c r="FX530" s="222">
        <f t="shared" si="804"/>
        <v>50.936543675810974</v>
      </c>
      <c r="FY530" s="222">
        <f t="shared" si="805"/>
        <v>28.542239003126745</v>
      </c>
      <c r="FZ530" s="222">
        <f t="shared" si="806"/>
        <v>0</v>
      </c>
      <c r="GA530" s="221">
        <f t="shared" si="807"/>
        <v>59.62143504969719</v>
      </c>
      <c r="GB530" s="222">
        <f t="shared" si="808"/>
        <v>37.32821911219699</v>
      </c>
      <c r="GC530" s="222">
        <f t="shared" si="809"/>
        <v>0</v>
      </c>
      <c r="GD530" s="222">
        <f t="shared" si="810"/>
        <v>0</v>
      </c>
      <c r="GE530" s="222">
        <f t="shared" si="811"/>
        <v>0</v>
      </c>
      <c r="GF530" s="222">
        <f t="shared" si="812"/>
        <v>0</v>
      </c>
      <c r="GG530" s="398">
        <f t="shared" si="813"/>
        <v>0</v>
      </c>
      <c r="GH530" s="399">
        <f t="shared" si="814"/>
        <v>0</v>
      </c>
      <c r="GI530" s="398" t="str">
        <f t="shared" si="815"/>
        <v>Na-Ca</v>
      </c>
      <c r="GJ530" s="398" t="str">
        <f t="shared" si="816"/>
        <v>Cl-HCO3</v>
      </c>
    </row>
    <row r="531" spans="1:192" s="69" customFormat="1" ht="14.25">
      <c r="A531" s="402">
        <f t="shared" si="819"/>
        <v>526</v>
      </c>
      <c r="B531" s="64" t="s">
        <v>347</v>
      </c>
      <c r="C531" s="91" t="s">
        <v>1208</v>
      </c>
      <c r="D531" s="91"/>
      <c r="E531" s="91"/>
      <c r="F531" s="558">
        <v>3494740</v>
      </c>
      <c r="G531" s="558">
        <v>5577700</v>
      </c>
      <c r="H531" s="410">
        <f t="shared" si="744"/>
        <v>494667.67400000006</v>
      </c>
      <c r="I531" s="410">
        <f t="shared" si="745"/>
        <v>5575908.71</v>
      </c>
      <c r="J531" s="542">
        <v>123</v>
      </c>
      <c r="K531" s="392" t="s">
        <v>1356</v>
      </c>
      <c r="L531" s="185">
        <v>14</v>
      </c>
      <c r="M531" s="171"/>
      <c r="N531" s="408"/>
      <c r="O531" s="171"/>
      <c r="P531" s="171"/>
      <c r="Q531" s="381" t="s">
        <v>786</v>
      </c>
      <c r="R531" s="381" t="s">
        <v>786</v>
      </c>
      <c r="S531" s="2" t="s">
        <v>2837</v>
      </c>
      <c r="T531" s="499" t="str">
        <f t="shared" si="746"/>
        <v>-</v>
      </c>
      <c r="U531" s="499" t="str">
        <f t="shared" si="747"/>
        <v>M</v>
      </c>
      <c r="V531" s="499" t="str">
        <f t="shared" si="748"/>
        <v>-</v>
      </c>
      <c r="W531" s="499" t="str">
        <f t="shared" si="824"/>
        <v>-</v>
      </c>
      <c r="X531" s="529" t="str">
        <f t="shared" si="821"/>
        <v>Na-Ca-Mg</v>
      </c>
      <c r="Y531" s="530" t="str">
        <f t="shared" si="820"/>
        <v>Cl</v>
      </c>
      <c r="Z531" s="120"/>
      <c r="AA531" s="177">
        <v>25483</v>
      </c>
      <c r="AB531" s="176">
        <v>1</v>
      </c>
      <c r="AC531" s="532" t="s">
        <v>766</v>
      </c>
      <c r="AD531" s="91" t="s">
        <v>2010</v>
      </c>
      <c r="AE531" s="61" t="s">
        <v>1409</v>
      </c>
      <c r="AF531" s="240" t="s">
        <v>3116</v>
      </c>
      <c r="AG531" s="408"/>
      <c r="AH531" s="408">
        <v>7.4</v>
      </c>
      <c r="AI531" s="559"/>
      <c r="AJ531" s="408"/>
      <c r="AK531" s="408"/>
      <c r="AL531" s="408"/>
      <c r="AM531" s="392"/>
      <c r="AO531" s="401"/>
      <c r="AP531" s="171"/>
      <c r="AR531" s="69">
        <v>3158</v>
      </c>
      <c r="AS531" s="507">
        <f t="shared" si="825"/>
        <v>2261.3999999999996</v>
      </c>
      <c r="AT531" s="509">
        <f t="shared" si="826"/>
        <v>-0.22796566898318055</v>
      </c>
      <c r="AU531" s="335">
        <v>463</v>
      </c>
      <c r="AV531" s="259">
        <v>99.7</v>
      </c>
      <c r="AW531" s="401">
        <v>191.5</v>
      </c>
      <c r="AX531" s="69">
        <v>1136</v>
      </c>
      <c r="AY531" s="403"/>
      <c r="AZ531" s="70">
        <v>366</v>
      </c>
      <c r="BB531" s="88"/>
      <c r="BD531" s="74">
        <v>3</v>
      </c>
      <c r="BE531" s="259"/>
      <c r="BJ531" s="74">
        <v>2</v>
      </c>
      <c r="BK531" s="69">
        <v>0.2</v>
      </c>
      <c r="BL531" s="401"/>
      <c r="BN531" s="70"/>
      <c r="BO531" s="143"/>
      <c r="BP531" s="564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1"/>
      <c r="CG531" s="143"/>
      <c r="CH531" s="143"/>
      <c r="CI531" s="143"/>
      <c r="CJ531" s="143"/>
      <c r="CK531" s="143"/>
      <c r="CL531" s="144"/>
      <c r="CM531" s="143"/>
      <c r="CN531" s="190">
        <v>88</v>
      </c>
      <c r="CO531" s="141"/>
      <c r="CQ531" s="70"/>
      <c r="DA531" s="70"/>
      <c r="DB531" s="182"/>
      <c r="DC531" s="182"/>
      <c r="DD531" s="182"/>
      <c r="DE531" s="182"/>
      <c r="DF531" s="182"/>
      <c r="DG531" s="182"/>
      <c r="DH531" s="182"/>
      <c r="DI531" s="180"/>
      <c r="DJ531" s="180"/>
      <c r="DK531" s="180"/>
      <c r="DL531" s="180"/>
      <c r="DM531" s="180"/>
      <c r="DN531" s="180"/>
      <c r="DO531" s="180"/>
      <c r="DP531" s="180"/>
      <c r="DQ531" s="180"/>
      <c r="DR531" s="180"/>
      <c r="DS531" s="181"/>
      <c r="DT531" s="402">
        <f t="shared" si="749"/>
        <v>1</v>
      </c>
      <c r="DU531" s="100">
        <f t="shared" si="750"/>
        <v>0</v>
      </c>
      <c r="DV531" s="100">
        <f t="shared" si="751"/>
        <v>1</v>
      </c>
      <c r="DW531" s="100">
        <f t="shared" si="752"/>
        <v>0</v>
      </c>
      <c r="DX531" s="100">
        <f t="shared" si="753"/>
        <v>0</v>
      </c>
      <c r="DY531" s="229">
        <f t="shared" si="754"/>
        <v>0</v>
      </c>
      <c r="DZ531" s="100">
        <f t="shared" si="755"/>
        <v>0</v>
      </c>
      <c r="EA531" s="400">
        <f t="shared" si="756"/>
        <v>0</v>
      </c>
      <c r="EB531" s="402">
        <f t="shared" si="757"/>
        <v>1</v>
      </c>
      <c r="EC531" s="19">
        <f t="shared" si="758"/>
        <v>0</v>
      </c>
      <c r="ED531" s="19">
        <f t="shared" si="759"/>
        <v>1</v>
      </c>
      <c r="EE531" s="19">
        <f t="shared" si="760"/>
        <v>0</v>
      </c>
      <c r="EF531" s="402">
        <f t="shared" si="761"/>
        <v>0</v>
      </c>
      <c r="EG531" s="400">
        <f t="shared" si="762"/>
        <v>1</v>
      </c>
      <c r="EH531" s="400">
        <f t="shared" si="763"/>
        <v>0</v>
      </c>
      <c r="EI531" s="402">
        <f t="shared" si="764"/>
        <v>0</v>
      </c>
      <c r="EJ531" s="229">
        <f t="shared" si="765"/>
        <v>1</v>
      </c>
      <c r="EK531" s="398">
        <f t="shared" si="766"/>
        <v>463</v>
      </c>
      <c r="EL531" s="398" t="str">
        <f t="shared" si="767"/>
        <v/>
      </c>
      <c r="EM531" s="398">
        <f t="shared" si="768"/>
        <v>99.7</v>
      </c>
      <c r="EN531" s="398">
        <f t="shared" si="769"/>
        <v>191.5</v>
      </c>
      <c r="EO531" s="398" t="str">
        <f t="shared" si="770"/>
        <v/>
      </c>
      <c r="EP531" s="398" t="str">
        <f t="shared" si="771"/>
        <v/>
      </c>
      <c r="EQ531" s="398">
        <f t="shared" si="772"/>
        <v>366</v>
      </c>
      <c r="ER531" s="398" t="str">
        <f t="shared" si="773"/>
        <v/>
      </c>
      <c r="ES531" s="398">
        <f t="shared" si="774"/>
        <v>2</v>
      </c>
      <c r="ET531" s="398" t="str">
        <f t="shared" si="775"/>
        <v/>
      </c>
      <c r="EU531" s="172">
        <f t="shared" si="776"/>
        <v>1136</v>
      </c>
      <c r="EV531" s="57">
        <f t="shared" si="777"/>
        <v>20.139366153685547</v>
      </c>
      <c r="EW531" s="57" t="str">
        <f t="shared" si="778"/>
        <v/>
      </c>
      <c r="EX531" s="57">
        <f t="shared" si="779"/>
        <v>8.2040732359596795</v>
      </c>
      <c r="EY531" s="57">
        <f t="shared" si="780"/>
        <v>9.5563650880782465</v>
      </c>
      <c r="EZ531" s="57" t="str">
        <f t="shared" si="781"/>
        <v/>
      </c>
      <c r="FA531" s="57" t="str">
        <f t="shared" si="782"/>
        <v/>
      </c>
      <c r="FB531" s="57">
        <f t="shared" si="783"/>
        <v>5.9983185041570311</v>
      </c>
      <c r="FC531" s="57" t="str">
        <f t="shared" si="784"/>
        <v/>
      </c>
      <c r="FD531" s="57">
        <f t="shared" si="785"/>
        <v>3.2255515289920635E-2</v>
      </c>
      <c r="FE531" s="57" t="str">
        <f t="shared" si="786"/>
        <v/>
      </c>
      <c r="FF531" s="56">
        <f t="shared" si="787"/>
        <v>32.042422362000387</v>
      </c>
      <c r="FG531" s="59">
        <f t="shared" si="788"/>
        <v>53.138443406806878</v>
      </c>
      <c r="FH531" s="59" t="str">
        <f t="shared" si="789"/>
        <v/>
      </c>
      <c r="FI531" s="59">
        <f t="shared" si="790"/>
        <v>21.646742902807908</v>
      </c>
      <c r="FJ531" s="59">
        <f t="shared" si="791"/>
        <v>25.214813690385213</v>
      </c>
      <c r="FK531" s="59" t="str">
        <f t="shared" si="792"/>
        <v/>
      </c>
      <c r="FL531" s="59" t="str">
        <f t="shared" si="793"/>
        <v/>
      </c>
      <c r="FM531" s="59">
        <f t="shared" si="794"/>
        <v>15.754784425320311</v>
      </c>
      <c r="FN531" s="59" t="str">
        <f t="shared" si="795"/>
        <v/>
      </c>
      <c r="FO531" s="59">
        <f t="shared" si="796"/>
        <v>8.4720191094910732E-2</v>
      </c>
      <c r="FP531" s="59" t="str">
        <f t="shared" si="797"/>
        <v/>
      </c>
      <c r="FQ531" s="66">
        <f t="shared" si="798"/>
        <v>84.160495383584774</v>
      </c>
      <c r="FR531" s="331">
        <f t="shared" si="827"/>
        <v>-0.22796566898318055</v>
      </c>
      <c r="FS531" s="331">
        <f t="shared" si="799"/>
        <v>0.22796566898318055</v>
      </c>
      <c r="FT531" s="400">
        <f t="shared" si="800"/>
        <v>0</v>
      </c>
      <c r="FU531" s="400">
        <f t="shared" si="801"/>
        <v>1</v>
      </c>
      <c r="FV531" s="400">
        <f t="shared" si="802"/>
        <v>0</v>
      </c>
      <c r="FW531" s="402">
        <f t="shared" si="803"/>
        <v>0</v>
      </c>
      <c r="FX531" s="222">
        <f t="shared" si="804"/>
        <v>53.138443406806878</v>
      </c>
      <c r="FY531" s="222">
        <f t="shared" si="805"/>
        <v>25.214813690385213</v>
      </c>
      <c r="FZ531" s="222">
        <f t="shared" si="806"/>
        <v>21.646742902807908</v>
      </c>
      <c r="GA531" s="221">
        <f t="shared" si="807"/>
        <v>84.160495383584774</v>
      </c>
      <c r="GB531" s="222">
        <f t="shared" si="808"/>
        <v>0</v>
      </c>
      <c r="GC531" s="222">
        <f t="shared" si="809"/>
        <v>0</v>
      </c>
      <c r="GD531" s="222">
        <f t="shared" si="810"/>
        <v>0</v>
      </c>
      <c r="GE531" s="222">
        <f t="shared" si="811"/>
        <v>0</v>
      </c>
      <c r="GF531" s="222">
        <f t="shared" si="812"/>
        <v>0</v>
      </c>
      <c r="GG531" s="398">
        <f t="shared" si="813"/>
        <v>0</v>
      </c>
      <c r="GH531" s="399">
        <f t="shared" si="814"/>
        <v>0</v>
      </c>
      <c r="GI531" s="398" t="str">
        <f t="shared" si="815"/>
        <v>Na-Ca-Mg</v>
      </c>
      <c r="GJ531" s="398" t="str">
        <f t="shared" si="816"/>
        <v>Cl</v>
      </c>
    </row>
    <row r="532" spans="1:192" s="69" customFormat="1">
      <c r="A532" s="402">
        <f t="shared" si="819"/>
        <v>527</v>
      </c>
      <c r="B532" s="399" t="s">
        <v>126</v>
      </c>
      <c r="C532" s="398" t="s">
        <v>270</v>
      </c>
      <c r="D532" s="398"/>
      <c r="E532" s="398"/>
      <c r="F532" s="400">
        <v>3486200</v>
      </c>
      <c r="G532" s="400">
        <v>5657420</v>
      </c>
      <c r="H532" s="409">
        <f t="shared" si="744"/>
        <v>486131.09</v>
      </c>
      <c r="I532" s="405">
        <f t="shared" si="745"/>
        <v>5655596.8220000006</v>
      </c>
      <c r="J532" s="400">
        <v>285</v>
      </c>
      <c r="K532" s="400" t="s">
        <v>1355</v>
      </c>
      <c r="L532" s="199">
        <v>50</v>
      </c>
      <c r="M532" s="19">
        <v>30.84</v>
      </c>
      <c r="N532" s="408">
        <v>50</v>
      </c>
      <c r="O532" s="19"/>
      <c r="P532" s="19"/>
      <c r="Q532" s="64" t="s">
        <v>2842</v>
      </c>
      <c r="R532" s="401" t="s">
        <v>273</v>
      </c>
      <c r="S532" s="399" t="s">
        <v>1347</v>
      </c>
      <c r="T532" s="499" t="str">
        <f t="shared" si="746"/>
        <v>-</v>
      </c>
      <c r="U532" s="499" t="str">
        <f t="shared" si="747"/>
        <v>M</v>
      </c>
      <c r="V532" s="499" t="str">
        <f t="shared" si="748"/>
        <v>-</v>
      </c>
      <c r="W532" s="499" t="str">
        <f t="shared" si="824"/>
        <v>-</v>
      </c>
      <c r="X532" s="529" t="str">
        <f t="shared" si="821"/>
        <v>Na</v>
      </c>
      <c r="Y532" s="530" t="str">
        <f t="shared" si="820"/>
        <v>SO4-Cl</v>
      </c>
      <c r="Z532" s="172" t="s">
        <v>2011</v>
      </c>
      <c r="AA532" s="177">
        <v>20068</v>
      </c>
      <c r="AB532" s="176">
        <v>1</v>
      </c>
      <c r="AC532" s="117" t="s">
        <v>412</v>
      </c>
      <c r="AD532" s="2" t="s">
        <v>2012</v>
      </c>
      <c r="AE532" s="61" t="s">
        <v>2745</v>
      </c>
      <c r="AF532" s="391">
        <v>9.9</v>
      </c>
      <c r="AG532" s="400"/>
      <c r="AH532" s="400">
        <v>7.25</v>
      </c>
      <c r="AI532" s="391"/>
      <c r="AJ532" s="400">
        <v>1.0087999999999999</v>
      </c>
      <c r="AK532" s="391" t="s">
        <v>644</v>
      </c>
      <c r="AL532" s="400"/>
      <c r="AM532" s="391">
        <v>0.09</v>
      </c>
      <c r="AN532" s="398"/>
      <c r="AO532" s="399"/>
      <c r="AP532" s="19"/>
      <c r="AQ532" s="398">
        <v>12432</v>
      </c>
      <c r="AS532" s="507">
        <f t="shared" si="825"/>
        <v>12562.48</v>
      </c>
      <c r="AT532" s="509">
        <f t="shared" si="826"/>
        <v>1.2066871199024141E-2</v>
      </c>
      <c r="AU532" s="398">
        <v>3583</v>
      </c>
      <c r="AV532" s="398">
        <v>123.7</v>
      </c>
      <c r="AW532" s="399">
        <v>451.1</v>
      </c>
      <c r="AX532" s="398">
        <v>2446</v>
      </c>
      <c r="AY532" s="398">
        <v>5526</v>
      </c>
      <c r="AZ532" s="172">
        <v>363.8</v>
      </c>
      <c r="BA532" s="91" t="s">
        <v>1344</v>
      </c>
      <c r="BB532" s="398">
        <v>54.79</v>
      </c>
      <c r="BC532" s="91" t="s">
        <v>1344</v>
      </c>
      <c r="BD532" s="384">
        <v>0.7</v>
      </c>
      <c r="BE532" s="69">
        <v>1.85</v>
      </c>
      <c r="BF532" s="69">
        <v>0.23</v>
      </c>
      <c r="BL532" s="401"/>
      <c r="BM532" s="69">
        <v>11.31</v>
      </c>
      <c r="BN532" s="404" t="s">
        <v>1344</v>
      </c>
      <c r="BO532" s="143"/>
      <c r="BP532" s="143" t="s">
        <v>1344</v>
      </c>
      <c r="BQ532" s="143"/>
      <c r="BR532" s="143"/>
      <c r="BS532" s="143" t="s">
        <v>1344</v>
      </c>
      <c r="BT532" s="143"/>
      <c r="BU532" s="143"/>
      <c r="BV532" s="143"/>
      <c r="BW532" s="143"/>
      <c r="BX532" s="143" t="s">
        <v>1344</v>
      </c>
      <c r="BY532" s="143"/>
      <c r="BZ532" s="143" t="s">
        <v>1344</v>
      </c>
      <c r="CA532" s="143"/>
      <c r="CB532" s="143"/>
      <c r="CC532" s="143"/>
      <c r="CD532" s="143"/>
      <c r="CE532" s="143"/>
      <c r="CF532" s="149"/>
      <c r="CG532" s="143"/>
      <c r="CH532" s="143"/>
      <c r="CI532" s="143"/>
      <c r="CJ532" s="143"/>
      <c r="CK532" s="143"/>
      <c r="CL532" s="144" t="s">
        <v>1344</v>
      </c>
      <c r="CM532" s="138"/>
      <c r="CN532" s="138">
        <v>51</v>
      </c>
      <c r="CO532" s="149"/>
      <c r="CP532" s="398"/>
      <c r="CQ532" s="172"/>
      <c r="CR532" s="398"/>
      <c r="CS532" s="398"/>
      <c r="CT532" s="398"/>
      <c r="CU532" s="398"/>
      <c r="CV532" s="398"/>
      <c r="CW532" s="398"/>
      <c r="CX532" s="398"/>
      <c r="CY532" s="398"/>
      <c r="CZ532" s="398"/>
      <c r="DA532" s="172"/>
      <c r="DB532" s="241"/>
      <c r="DC532" s="241"/>
      <c r="DD532" s="241"/>
      <c r="DE532" s="241"/>
      <c r="DF532" s="182"/>
      <c r="DG532" s="241"/>
      <c r="DH532" s="241">
        <v>6.4</v>
      </c>
      <c r="DI532" s="244"/>
      <c r="DJ532" s="244"/>
      <c r="DK532" s="244"/>
      <c r="DL532" s="244"/>
      <c r="DM532" s="244"/>
      <c r="DN532" s="244"/>
      <c r="DO532" s="244"/>
      <c r="DP532" s="244"/>
      <c r="DQ532" s="244"/>
      <c r="DR532" s="244"/>
      <c r="DS532" s="472"/>
      <c r="DT532" s="402">
        <f t="shared" si="749"/>
        <v>1</v>
      </c>
      <c r="DU532" s="100">
        <f t="shared" si="750"/>
        <v>0</v>
      </c>
      <c r="DV532" s="100">
        <f t="shared" si="751"/>
        <v>1</v>
      </c>
      <c r="DW532" s="100">
        <f t="shared" si="752"/>
        <v>0</v>
      </c>
      <c r="DX532" s="100">
        <f t="shared" si="753"/>
        <v>0</v>
      </c>
      <c r="DY532" s="229">
        <f t="shared" si="754"/>
        <v>0</v>
      </c>
      <c r="DZ532" s="100">
        <f t="shared" si="755"/>
        <v>1</v>
      </c>
      <c r="EA532" s="400">
        <f t="shared" si="756"/>
        <v>0</v>
      </c>
      <c r="EB532" s="402">
        <f t="shared" si="757"/>
        <v>0</v>
      </c>
      <c r="EC532" s="19">
        <f t="shared" si="758"/>
        <v>0</v>
      </c>
      <c r="ED532" s="19">
        <f t="shared" si="759"/>
        <v>1</v>
      </c>
      <c r="EE532" s="19">
        <f t="shared" si="760"/>
        <v>0</v>
      </c>
      <c r="EF532" s="402">
        <f t="shared" si="761"/>
        <v>0</v>
      </c>
      <c r="EG532" s="400">
        <f t="shared" si="762"/>
        <v>1</v>
      </c>
      <c r="EH532" s="400">
        <f t="shared" si="763"/>
        <v>0</v>
      </c>
      <c r="EI532" s="402">
        <f t="shared" si="764"/>
        <v>0</v>
      </c>
      <c r="EJ532" s="229">
        <f t="shared" si="765"/>
        <v>1</v>
      </c>
      <c r="EK532" s="398">
        <f t="shared" si="766"/>
        <v>3583</v>
      </c>
      <c r="EL532" s="398">
        <f t="shared" si="767"/>
        <v>54.79</v>
      </c>
      <c r="EM532" s="398">
        <f t="shared" si="768"/>
        <v>123.7</v>
      </c>
      <c r="EN532" s="398">
        <f t="shared" si="769"/>
        <v>451.1</v>
      </c>
      <c r="EO532" s="398">
        <f t="shared" si="770"/>
        <v>0.23</v>
      </c>
      <c r="EP532" s="398">
        <f t="shared" si="771"/>
        <v>1.85</v>
      </c>
      <c r="EQ532" s="398">
        <f t="shared" si="772"/>
        <v>363.8</v>
      </c>
      <c r="ER532" s="398" t="str">
        <f t="shared" si="773"/>
        <v/>
      </c>
      <c r="ES532" s="398" t="str">
        <f t="shared" si="774"/>
        <v/>
      </c>
      <c r="ET532" s="398">
        <f t="shared" si="775"/>
        <v>5526</v>
      </c>
      <c r="EU532" s="172">
        <f t="shared" si="776"/>
        <v>2446</v>
      </c>
      <c r="EV532" s="57">
        <f t="shared" si="777"/>
        <v>155.85172554785166</v>
      </c>
      <c r="EW532" s="57">
        <f t="shared" si="778"/>
        <v>1.4012787723785165</v>
      </c>
      <c r="EX532" s="57">
        <f t="shared" si="779"/>
        <v>10.178975519440446</v>
      </c>
      <c r="EY532" s="57">
        <f t="shared" si="780"/>
        <v>22.511103348470481</v>
      </c>
      <c r="EZ532" s="57">
        <f t="shared" si="781"/>
        <v>8.3872732245418909E-3</v>
      </c>
      <c r="FA532" s="57">
        <f t="shared" si="782"/>
        <v>9.9382218640881023E-2</v>
      </c>
      <c r="FB532" s="57">
        <f t="shared" si="783"/>
        <v>5.9622630377386017</v>
      </c>
      <c r="FC532" s="57" t="str">
        <f t="shared" si="784"/>
        <v/>
      </c>
      <c r="FD532" s="57" t="str">
        <f t="shared" si="785"/>
        <v/>
      </c>
      <c r="FE532" s="57">
        <f t="shared" si="786"/>
        <v>115.04997782695867</v>
      </c>
      <c r="FF532" s="56">
        <f t="shared" si="787"/>
        <v>68.992750966067746</v>
      </c>
      <c r="FG532" s="59">
        <f t="shared" si="788"/>
        <v>82.005275614449999</v>
      </c>
      <c r="FH532" s="59">
        <f t="shared" si="789"/>
        <v>0.73731780342910935</v>
      </c>
      <c r="FI532" s="59">
        <f t="shared" si="790"/>
        <v>5.3559220471265387</v>
      </c>
      <c r="FJ532" s="59">
        <f t="shared" si="791"/>
        <v>11.844778926813342</v>
      </c>
      <c r="FK532" s="59">
        <f t="shared" si="792"/>
        <v>4.4131731619556358E-3</v>
      </c>
      <c r="FL532" s="59">
        <f t="shared" si="793"/>
        <v>5.2292435019070091E-2</v>
      </c>
      <c r="FM532" s="59">
        <f t="shared" si="794"/>
        <v>3.1379507350254841</v>
      </c>
      <c r="FN532" s="59" t="str">
        <f t="shared" si="795"/>
        <v/>
      </c>
      <c r="FO532" s="59" t="str">
        <f t="shared" si="796"/>
        <v/>
      </c>
      <c r="FP532" s="59">
        <f t="shared" si="797"/>
        <v>60.55102906424279</v>
      </c>
      <c r="FQ532" s="66">
        <f t="shared" si="798"/>
        <v>36.311020200731726</v>
      </c>
      <c r="FR532" s="331">
        <f t="shared" si="827"/>
        <v>1.2066871199024141E-2</v>
      </c>
      <c r="FS532" s="331">
        <f t="shared" si="799"/>
        <v>1.2066871199024141E-2</v>
      </c>
      <c r="FT532" s="400">
        <f t="shared" si="800"/>
        <v>0</v>
      </c>
      <c r="FU532" s="400">
        <f t="shared" si="801"/>
        <v>1</v>
      </c>
      <c r="FV532" s="400">
        <f t="shared" si="802"/>
        <v>0</v>
      </c>
      <c r="FW532" s="402">
        <f t="shared" si="803"/>
        <v>0</v>
      </c>
      <c r="FX532" s="222">
        <f t="shared" si="804"/>
        <v>82.005275614449999</v>
      </c>
      <c r="FY532" s="222">
        <f t="shared" si="805"/>
        <v>0</v>
      </c>
      <c r="FZ532" s="222">
        <f t="shared" si="806"/>
        <v>0</v>
      </c>
      <c r="GA532" s="221">
        <f t="shared" si="807"/>
        <v>36.311020200731726</v>
      </c>
      <c r="GB532" s="222">
        <f t="shared" si="808"/>
        <v>0</v>
      </c>
      <c r="GC532" s="222">
        <f t="shared" si="809"/>
        <v>60.55102906424279</v>
      </c>
      <c r="GD532" s="222">
        <f t="shared" si="810"/>
        <v>0</v>
      </c>
      <c r="GE532" s="222">
        <f t="shared" si="811"/>
        <v>0</v>
      </c>
      <c r="GF532" s="222">
        <f t="shared" si="812"/>
        <v>0</v>
      </c>
      <c r="GG532" s="398">
        <f t="shared" si="813"/>
        <v>0</v>
      </c>
      <c r="GH532" s="399">
        <f t="shared" si="814"/>
        <v>0</v>
      </c>
      <c r="GI532" s="398" t="str">
        <f t="shared" si="815"/>
        <v>Na</v>
      </c>
      <c r="GJ532" s="398" t="str">
        <f t="shared" si="816"/>
        <v>SO4-Cl</v>
      </c>
    </row>
    <row r="533" spans="1:192" s="132" customFormat="1">
      <c r="A533" s="402">
        <f t="shared" si="819"/>
        <v>528</v>
      </c>
      <c r="B533" s="399" t="s">
        <v>126</v>
      </c>
      <c r="C533" s="398" t="s">
        <v>164</v>
      </c>
      <c r="D533" s="398"/>
      <c r="E533" s="398"/>
      <c r="F533" s="400">
        <v>3486120</v>
      </c>
      <c r="G533" s="400">
        <v>5657940</v>
      </c>
      <c r="H533" s="409">
        <f t="shared" si="744"/>
        <v>486051.12200000003</v>
      </c>
      <c r="I533" s="405">
        <f t="shared" si="745"/>
        <v>5656116.6140000001</v>
      </c>
      <c r="J533" s="400">
        <v>276</v>
      </c>
      <c r="K533" s="400" t="s">
        <v>1355</v>
      </c>
      <c r="L533" s="19">
        <v>55</v>
      </c>
      <c r="M533" s="19"/>
      <c r="N533" s="391"/>
      <c r="O533" s="19"/>
      <c r="P533" s="19"/>
      <c r="Q533" s="399" t="s">
        <v>2861</v>
      </c>
      <c r="R533" s="65" t="s">
        <v>2894</v>
      </c>
      <c r="S533" s="64" t="s">
        <v>2656</v>
      </c>
      <c r="T533" s="499" t="str">
        <f t="shared" si="746"/>
        <v>-</v>
      </c>
      <c r="U533" s="499" t="str">
        <f t="shared" si="747"/>
        <v>M</v>
      </c>
      <c r="V533" s="499" t="str">
        <f t="shared" si="748"/>
        <v>-</v>
      </c>
      <c r="W533" s="499" t="str">
        <f t="shared" si="824"/>
        <v>-</v>
      </c>
      <c r="X533" s="529" t="str">
        <f t="shared" si="821"/>
        <v>Na-Ca</v>
      </c>
      <c r="Y533" s="530" t="str">
        <f t="shared" si="820"/>
        <v>Cl</v>
      </c>
      <c r="Z533" s="60"/>
      <c r="AA533" s="177">
        <v>22867</v>
      </c>
      <c r="AB533" s="176">
        <v>1</v>
      </c>
      <c r="AC533" s="398" t="s">
        <v>283</v>
      </c>
      <c r="AD533" s="398" t="s">
        <v>2013</v>
      </c>
      <c r="AE533" s="61" t="s">
        <v>2701</v>
      </c>
      <c r="AF533" s="391">
        <v>12</v>
      </c>
      <c r="AG533" s="400"/>
      <c r="AH533" s="400"/>
      <c r="AI533" s="391"/>
      <c r="AJ533" s="400"/>
      <c r="AK533" s="400"/>
      <c r="AL533" s="400"/>
      <c r="AM533" s="391"/>
      <c r="AN533" s="398"/>
      <c r="AO533" s="399"/>
      <c r="AP533" s="19"/>
      <c r="AQ533" s="398"/>
      <c r="AR533" s="69"/>
      <c r="AS533" s="507">
        <f t="shared" si="825"/>
        <v>2945.32</v>
      </c>
      <c r="AT533" s="509">
        <f t="shared" si="826"/>
        <v>1.0074723092939675</v>
      </c>
      <c r="AU533" s="403">
        <v>728.78</v>
      </c>
      <c r="AV533" s="398">
        <v>70.48</v>
      </c>
      <c r="AW533" s="399">
        <v>216.42</v>
      </c>
      <c r="AX533" s="398">
        <v>1187.68</v>
      </c>
      <c r="AY533" s="398">
        <v>378.3</v>
      </c>
      <c r="AZ533" s="172">
        <v>363.66</v>
      </c>
      <c r="BA533" s="398"/>
      <c r="BB533" s="403"/>
      <c r="BC533" s="398"/>
      <c r="BD533" s="398"/>
      <c r="BE533" s="398"/>
      <c r="BF533" s="398"/>
      <c r="BG533" s="398"/>
      <c r="BH533" s="398"/>
      <c r="BI533" s="398"/>
      <c r="BJ533" s="398"/>
      <c r="BK533" s="398"/>
      <c r="BL533" s="399"/>
      <c r="BM533" s="398"/>
      <c r="BN533" s="172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49"/>
      <c r="CG533" s="138"/>
      <c r="CH533" s="138"/>
      <c r="CI533" s="138"/>
      <c r="CJ533" s="138"/>
      <c r="CK533" s="138"/>
      <c r="CL533" s="139"/>
      <c r="CM533" s="138">
        <v>3.4</v>
      </c>
      <c r="CN533" s="138">
        <v>33</v>
      </c>
      <c r="CO533" s="149"/>
      <c r="CP533" s="398"/>
      <c r="CQ533" s="172"/>
      <c r="CR533" s="398"/>
      <c r="CS533" s="398"/>
      <c r="CT533" s="398"/>
      <c r="CU533" s="398"/>
      <c r="CV533" s="398"/>
      <c r="CW533" s="398"/>
      <c r="CX533" s="398"/>
      <c r="CY533" s="398"/>
      <c r="CZ533" s="398"/>
      <c r="DA533" s="172"/>
      <c r="DB533" s="241"/>
      <c r="DC533" s="241"/>
      <c r="DD533" s="241"/>
      <c r="DE533" s="241"/>
      <c r="DF533" s="182"/>
      <c r="DG533" s="241"/>
      <c r="DH533" s="241"/>
      <c r="DI533" s="244"/>
      <c r="DJ533" s="244"/>
      <c r="DK533" s="244"/>
      <c r="DL533" s="244"/>
      <c r="DM533" s="244"/>
      <c r="DN533" s="244"/>
      <c r="DO533" s="244"/>
      <c r="DP533" s="244"/>
      <c r="DQ533" s="244"/>
      <c r="DR533" s="244"/>
      <c r="DS533" s="472"/>
      <c r="DT533" s="402">
        <f t="shared" si="749"/>
        <v>1</v>
      </c>
      <c r="DU533" s="100">
        <f t="shared" si="750"/>
        <v>0</v>
      </c>
      <c r="DV533" s="100">
        <f t="shared" si="751"/>
        <v>1</v>
      </c>
      <c r="DW533" s="100">
        <f t="shared" si="752"/>
        <v>0</v>
      </c>
      <c r="DX533" s="100">
        <f t="shared" si="753"/>
        <v>0</v>
      </c>
      <c r="DY533" s="229">
        <f t="shared" si="754"/>
        <v>0</v>
      </c>
      <c r="DZ533" s="100">
        <f t="shared" si="755"/>
        <v>1</v>
      </c>
      <c r="EA533" s="400">
        <f t="shared" si="756"/>
        <v>0</v>
      </c>
      <c r="EB533" s="402">
        <f t="shared" si="757"/>
        <v>0</v>
      </c>
      <c r="EC533" s="19">
        <f t="shared" si="758"/>
        <v>0</v>
      </c>
      <c r="ED533" s="19">
        <f t="shared" si="759"/>
        <v>1</v>
      </c>
      <c r="EE533" s="19">
        <f t="shared" si="760"/>
        <v>0</v>
      </c>
      <c r="EF533" s="402">
        <f t="shared" si="761"/>
        <v>0</v>
      </c>
      <c r="EG533" s="400">
        <f t="shared" si="762"/>
        <v>1</v>
      </c>
      <c r="EH533" s="400">
        <f t="shared" si="763"/>
        <v>0</v>
      </c>
      <c r="EI533" s="402">
        <f t="shared" si="764"/>
        <v>0</v>
      </c>
      <c r="EJ533" s="229">
        <f t="shared" si="765"/>
        <v>1</v>
      </c>
      <c r="EK533" s="398">
        <f t="shared" si="766"/>
        <v>728.78</v>
      </c>
      <c r="EL533" s="398" t="str">
        <f t="shared" si="767"/>
        <v/>
      </c>
      <c r="EM533" s="398">
        <f t="shared" si="768"/>
        <v>70.48</v>
      </c>
      <c r="EN533" s="398">
        <f t="shared" si="769"/>
        <v>216.42</v>
      </c>
      <c r="EO533" s="398" t="str">
        <f t="shared" si="770"/>
        <v/>
      </c>
      <c r="EP533" s="398" t="str">
        <f t="shared" si="771"/>
        <v/>
      </c>
      <c r="EQ533" s="398">
        <f t="shared" si="772"/>
        <v>363.66</v>
      </c>
      <c r="ER533" s="398" t="str">
        <f t="shared" si="773"/>
        <v/>
      </c>
      <c r="ES533" s="398" t="str">
        <f t="shared" si="774"/>
        <v/>
      </c>
      <c r="ET533" s="398">
        <f t="shared" si="775"/>
        <v>378.3</v>
      </c>
      <c r="EU533" s="172">
        <f t="shared" si="776"/>
        <v>1187.68</v>
      </c>
      <c r="EV533" s="57">
        <f t="shared" si="777"/>
        <v>31.700145281820632</v>
      </c>
      <c r="EW533" s="57" t="str">
        <f t="shared" si="778"/>
        <v/>
      </c>
      <c r="EX533" s="57">
        <f t="shared" si="779"/>
        <v>5.7996297058218484</v>
      </c>
      <c r="EY533" s="57">
        <f t="shared" si="780"/>
        <v>10.799940116772293</v>
      </c>
      <c r="EZ533" s="57" t="str">
        <f t="shared" si="781"/>
        <v/>
      </c>
      <c r="FA533" s="57" t="str">
        <f t="shared" si="782"/>
        <v/>
      </c>
      <c r="FB533" s="57">
        <f t="shared" si="783"/>
        <v>5.9599685989665199</v>
      </c>
      <c r="FC533" s="57" t="str">
        <f t="shared" si="784"/>
        <v/>
      </c>
      <c r="FD533" s="57" t="str">
        <f t="shared" si="785"/>
        <v/>
      </c>
      <c r="FE533" s="57">
        <f t="shared" si="786"/>
        <v>7.8761141172527083</v>
      </c>
      <c r="FF533" s="56">
        <f t="shared" si="787"/>
        <v>33.500126928609703</v>
      </c>
      <c r="FG533" s="59">
        <f t="shared" si="788"/>
        <v>65.632157898428517</v>
      </c>
      <c r="FH533" s="59" t="str">
        <f t="shared" si="789"/>
        <v/>
      </c>
      <c r="FI533" s="59">
        <f t="shared" si="790"/>
        <v>12.007585745141881</v>
      </c>
      <c r="FJ533" s="59">
        <f t="shared" si="791"/>
        <v>22.360256356429602</v>
      </c>
      <c r="FK533" s="59" t="str">
        <f t="shared" si="792"/>
        <v/>
      </c>
      <c r="FL533" s="59" t="str">
        <f t="shared" si="793"/>
        <v/>
      </c>
      <c r="FM533" s="59">
        <f t="shared" si="794"/>
        <v>12.590717853594761</v>
      </c>
      <c r="FN533" s="59" t="str">
        <f t="shared" si="795"/>
        <v/>
      </c>
      <c r="FO533" s="59" t="str">
        <f t="shared" si="796"/>
        <v/>
      </c>
      <c r="FP533" s="59">
        <f t="shared" si="797"/>
        <v>16.638666628250213</v>
      </c>
      <c r="FQ533" s="66">
        <f t="shared" si="798"/>
        <v>70.77061551815504</v>
      </c>
      <c r="FR533" s="331">
        <f t="shared" si="827"/>
        <v>1.0074723092939675</v>
      </c>
      <c r="FS533" s="331">
        <f t="shared" si="799"/>
        <v>1.0074723092939675</v>
      </c>
      <c r="FT533" s="400">
        <f t="shared" si="800"/>
        <v>0</v>
      </c>
      <c r="FU533" s="400">
        <f t="shared" si="801"/>
        <v>1</v>
      </c>
      <c r="FV533" s="400">
        <f t="shared" si="802"/>
        <v>0</v>
      </c>
      <c r="FW533" s="402">
        <f t="shared" si="803"/>
        <v>0</v>
      </c>
      <c r="FX533" s="222">
        <f t="shared" si="804"/>
        <v>65.632157898428517</v>
      </c>
      <c r="FY533" s="222">
        <f t="shared" si="805"/>
        <v>22.360256356429602</v>
      </c>
      <c r="FZ533" s="222">
        <f t="shared" si="806"/>
        <v>0</v>
      </c>
      <c r="GA533" s="221">
        <f t="shared" si="807"/>
        <v>70.77061551815504</v>
      </c>
      <c r="GB533" s="222">
        <f t="shared" si="808"/>
        <v>0</v>
      </c>
      <c r="GC533" s="222">
        <f t="shared" si="809"/>
        <v>0</v>
      </c>
      <c r="GD533" s="222">
        <f t="shared" si="810"/>
        <v>0</v>
      </c>
      <c r="GE533" s="222">
        <f t="shared" si="811"/>
        <v>0</v>
      </c>
      <c r="GF533" s="222">
        <f t="shared" si="812"/>
        <v>0</v>
      </c>
      <c r="GG533" s="398">
        <f t="shared" si="813"/>
        <v>0</v>
      </c>
      <c r="GH533" s="399">
        <f t="shared" si="814"/>
        <v>0</v>
      </c>
      <c r="GI533" s="398" t="str">
        <f t="shared" si="815"/>
        <v>Na-Ca</v>
      </c>
      <c r="GJ533" s="398" t="str">
        <f t="shared" si="816"/>
        <v>Cl</v>
      </c>
    </row>
    <row r="534" spans="1:192" s="163" customFormat="1">
      <c r="A534" s="402">
        <f t="shared" si="819"/>
        <v>529</v>
      </c>
      <c r="B534" s="65" t="s">
        <v>353</v>
      </c>
      <c r="C534" s="91" t="s">
        <v>624</v>
      </c>
      <c r="D534" s="91" t="s">
        <v>1016</v>
      </c>
      <c r="E534" s="91"/>
      <c r="F534" s="408">
        <v>3479280</v>
      </c>
      <c r="G534" s="408">
        <v>5560560</v>
      </c>
      <c r="H534" s="409">
        <f t="shared" si="744"/>
        <v>479213.85800000001</v>
      </c>
      <c r="I534" s="405">
        <f t="shared" si="745"/>
        <v>5558775.5660000006</v>
      </c>
      <c r="J534" s="408">
        <v>105.56</v>
      </c>
      <c r="K534" s="392" t="s">
        <v>1355</v>
      </c>
      <c r="L534" s="171">
        <v>33</v>
      </c>
      <c r="M534" s="171"/>
      <c r="N534" s="400"/>
      <c r="O534" s="171"/>
      <c r="P534" s="171"/>
      <c r="Q534" s="381" t="s">
        <v>2846</v>
      </c>
      <c r="R534" s="65" t="s">
        <v>2915</v>
      </c>
      <c r="S534" s="2" t="s">
        <v>2837</v>
      </c>
      <c r="T534" s="499" t="str">
        <f t="shared" si="746"/>
        <v>-</v>
      </c>
      <c r="U534" s="499" t="str">
        <f t="shared" si="747"/>
        <v>M</v>
      </c>
      <c r="V534" s="499" t="str">
        <f t="shared" si="748"/>
        <v>-</v>
      </c>
      <c r="W534" s="499" t="str">
        <f t="shared" si="824"/>
        <v>-</v>
      </c>
      <c r="X534" s="529" t="str">
        <f t="shared" si="821"/>
        <v>Ca-Na</v>
      </c>
      <c r="Y534" s="530" t="str">
        <f t="shared" si="820"/>
        <v>HCO3-Cl</v>
      </c>
      <c r="Z534" s="404" t="s">
        <v>2014</v>
      </c>
      <c r="AA534" s="177">
        <v>26627</v>
      </c>
      <c r="AB534" s="176">
        <v>1</v>
      </c>
      <c r="AC534" s="91" t="s">
        <v>456</v>
      </c>
      <c r="AD534" s="91" t="s">
        <v>2015</v>
      </c>
      <c r="AE534" s="404"/>
      <c r="AF534" s="392">
        <v>11.2</v>
      </c>
      <c r="AG534" s="408"/>
      <c r="AH534" s="408">
        <v>6.4</v>
      </c>
      <c r="AI534" s="392"/>
      <c r="AJ534" s="408"/>
      <c r="AK534" s="408"/>
      <c r="AL534" s="408"/>
      <c r="AM534" s="392"/>
      <c r="AN534" s="69"/>
      <c r="AO534" s="401"/>
      <c r="AP534" s="171"/>
      <c r="AQ534" s="69"/>
      <c r="AR534" s="69"/>
      <c r="AS534" s="507">
        <f t="shared" si="825"/>
        <v>1624.6000000000001</v>
      </c>
      <c r="AT534" s="509">
        <f t="shared" si="826"/>
        <v>-0.16361206538722772</v>
      </c>
      <c r="AU534" s="69">
        <v>169.4</v>
      </c>
      <c r="AV534" s="69">
        <v>29.5</v>
      </c>
      <c r="AW534" s="161">
        <v>221</v>
      </c>
      <c r="AX534" s="69">
        <v>187.8</v>
      </c>
      <c r="AY534" s="401">
        <v>22.8</v>
      </c>
      <c r="AZ534" s="70">
        <v>956.7</v>
      </c>
      <c r="BA534" s="69"/>
      <c r="BB534" s="69">
        <v>15.9</v>
      </c>
      <c r="BC534" s="69">
        <v>1.97</v>
      </c>
      <c r="BD534" s="69">
        <v>0.94</v>
      </c>
      <c r="BE534" s="401">
        <v>2.68</v>
      </c>
      <c r="BF534" s="401">
        <v>0.36</v>
      </c>
      <c r="BG534" s="401">
        <v>0.5</v>
      </c>
      <c r="BH534" s="69"/>
      <c r="BI534" s="69"/>
      <c r="BJ534" s="69">
        <v>0.45</v>
      </c>
      <c r="BK534" s="69"/>
      <c r="BL534" s="401"/>
      <c r="BM534" s="69">
        <v>14.6</v>
      </c>
      <c r="BN534" s="70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1"/>
      <c r="CG534" s="143"/>
      <c r="CH534" s="143"/>
      <c r="CI534" s="143"/>
      <c r="CJ534" s="143"/>
      <c r="CK534" s="143"/>
      <c r="CL534" s="144"/>
      <c r="CM534" s="143"/>
      <c r="CN534" s="143">
        <v>436</v>
      </c>
      <c r="CO534" s="141"/>
      <c r="CP534" s="69"/>
      <c r="CQ534" s="70"/>
      <c r="CR534" s="69"/>
      <c r="CS534" s="69"/>
      <c r="CT534" s="69"/>
      <c r="CU534" s="69"/>
      <c r="CV534" s="69"/>
      <c r="CW534" s="69"/>
      <c r="CX534" s="69"/>
      <c r="CY534" s="69"/>
      <c r="CZ534" s="69"/>
      <c r="DA534" s="70"/>
      <c r="DB534" s="182"/>
      <c r="DC534" s="182"/>
      <c r="DD534" s="182"/>
      <c r="DE534" s="182"/>
      <c r="DF534" s="182"/>
      <c r="DG534" s="182"/>
      <c r="DH534" s="182"/>
      <c r="DI534" s="180"/>
      <c r="DJ534" s="180"/>
      <c r="DK534" s="180"/>
      <c r="DL534" s="180"/>
      <c r="DM534" s="180"/>
      <c r="DN534" s="180"/>
      <c r="DO534" s="180"/>
      <c r="DP534" s="180"/>
      <c r="DQ534" s="180"/>
      <c r="DR534" s="180"/>
      <c r="DS534" s="181"/>
      <c r="DT534" s="402">
        <f t="shared" si="749"/>
        <v>1</v>
      </c>
      <c r="DU534" s="100">
        <f t="shared" si="750"/>
        <v>0</v>
      </c>
      <c r="DV534" s="100">
        <f t="shared" si="751"/>
        <v>1</v>
      </c>
      <c r="DW534" s="100">
        <f t="shared" si="752"/>
        <v>0</v>
      </c>
      <c r="DX534" s="100">
        <f t="shared" si="753"/>
        <v>0</v>
      </c>
      <c r="DY534" s="229">
        <f t="shared" si="754"/>
        <v>0</v>
      </c>
      <c r="DZ534" s="100">
        <f t="shared" si="755"/>
        <v>1</v>
      </c>
      <c r="EA534" s="400">
        <f t="shared" si="756"/>
        <v>0</v>
      </c>
      <c r="EB534" s="402">
        <f t="shared" si="757"/>
        <v>0</v>
      </c>
      <c r="EC534" s="19">
        <f t="shared" si="758"/>
        <v>0</v>
      </c>
      <c r="ED534" s="19">
        <f t="shared" si="759"/>
        <v>1</v>
      </c>
      <c r="EE534" s="19">
        <f t="shared" si="760"/>
        <v>0</v>
      </c>
      <c r="EF534" s="402">
        <f t="shared" si="761"/>
        <v>0</v>
      </c>
      <c r="EG534" s="400">
        <f t="shared" si="762"/>
        <v>1</v>
      </c>
      <c r="EH534" s="400">
        <f t="shared" si="763"/>
        <v>0</v>
      </c>
      <c r="EI534" s="402">
        <f t="shared" si="764"/>
        <v>0</v>
      </c>
      <c r="EJ534" s="229">
        <f t="shared" si="765"/>
        <v>1</v>
      </c>
      <c r="EK534" s="398">
        <f t="shared" si="766"/>
        <v>169.4</v>
      </c>
      <c r="EL534" s="398">
        <f t="shared" si="767"/>
        <v>15.9</v>
      </c>
      <c r="EM534" s="398">
        <f t="shared" si="768"/>
        <v>29.5</v>
      </c>
      <c r="EN534" s="398">
        <f t="shared" si="769"/>
        <v>221</v>
      </c>
      <c r="EO534" s="398">
        <f t="shared" si="770"/>
        <v>0.36</v>
      </c>
      <c r="EP534" s="398">
        <f t="shared" si="771"/>
        <v>2.68</v>
      </c>
      <c r="EQ534" s="398">
        <f t="shared" si="772"/>
        <v>956.7</v>
      </c>
      <c r="ER534" s="398" t="str">
        <f t="shared" si="773"/>
        <v/>
      </c>
      <c r="ES534" s="398">
        <f t="shared" si="774"/>
        <v>0.45</v>
      </c>
      <c r="ET534" s="398">
        <f t="shared" si="775"/>
        <v>22.8</v>
      </c>
      <c r="EU534" s="172">
        <f t="shared" si="776"/>
        <v>187.8</v>
      </c>
      <c r="EV534" s="57">
        <f t="shared" si="777"/>
        <v>7.3684851542858141</v>
      </c>
      <c r="EW534" s="57">
        <f t="shared" si="778"/>
        <v>0.40664961636828645</v>
      </c>
      <c r="EX534" s="57">
        <f t="shared" si="779"/>
        <v>2.4274840567784408</v>
      </c>
      <c r="EY534" s="57">
        <f t="shared" si="780"/>
        <v>11.02849443585009</v>
      </c>
      <c r="EZ534" s="57">
        <f t="shared" si="781"/>
        <v>1.3127905916674263E-2</v>
      </c>
      <c r="FA534" s="57">
        <f t="shared" si="782"/>
        <v>0.14396991673381682</v>
      </c>
      <c r="FB534" s="57">
        <f t="shared" si="783"/>
        <v>15.679211237505553</v>
      </c>
      <c r="FC534" s="57" t="str">
        <f t="shared" si="784"/>
        <v/>
      </c>
      <c r="FD534" s="57">
        <f t="shared" si="785"/>
        <v>7.2574909402321431E-3</v>
      </c>
      <c r="FE534" s="57">
        <f t="shared" si="786"/>
        <v>0.47469046226106731</v>
      </c>
      <c r="FF534" s="56">
        <f t="shared" si="787"/>
        <v>5.2971539785067554</v>
      </c>
      <c r="FG534" s="59">
        <f t="shared" si="788"/>
        <v>34.451152200999246</v>
      </c>
      <c r="FH534" s="59">
        <f t="shared" si="789"/>
        <v>1.9012792361851014</v>
      </c>
      <c r="FI534" s="59">
        <f t="shared" si="790"/>
        <v>11.349635773769693</v>
      </c>
      <c r="FJ534" s="59">
        <f t="shared" si="791"/>
        <v>51.563426186229542</v>
      </c>
      <c r="FK534" s="59">
        <f t="shared" si="792"/>
        <v>6.1379167542012884E-2</v>
      </c>
      <c r="FL534" s="59">
        <f t="shared" si="793"/>
        <v>0.67312743527440133</v>
      </c>
      <c r="FM534" s="59">
        <f t="shared" si="794"/>
        <v>73.068237535094923</v>
      </c>
      <c r="FN534" s="59" t="str">
        <f t="shared" si="795"/>
        <v/>
      </c>
      <c r="FO534" s="59">
        <f t="shared" si="796"/>
        <v>3.3821348784509847E-2</v>
      </c>
      <c r="FP534" s="59">
        <f t="shared" si="797"/>
        <v>2.212151805772455</v>
      </c>
      <c r="FQ534" s="66">
        <f t="shared" si="798"/>
        <v>24.68578931034812</v>
      </c>
      <c r="FR534" s="331">
        <f t="shared" si="827"/>
        <v>-0.16361206538722772</v>
      </c>
      <c r="FS534" s="331">
        <f t="shared" si="799"/>
        <v>0.16361206538722772</v>
      </c>
      <c r="FT534" s="400">
        <f t="shared" si="800"/>
        <v>0</v>
      </c>
      <c r="FU534" s="400">
        <f t="shared" si="801"/>
        <v>1</v>
      </c>
      <c r="FV534" s="400">
        <f t="shared" si="802"/>
        <v>0</v>
      </c>
      <c r="FW534" s="402">
        <f t="shared" si="803"/>
        <v>0</v>
      </c>
      <c r="FX534" s="222">
        <f t="shared" si="804"/>
        <v>34.451152200999246</v>
      </c>
      <c r="FY534" s="222">
        <f t="shared" si="805"/>
        <v>51.563426186229542</v>
      </c>
      <c r="FZ534" s="222">
        <f t="shared" si="806"/>
        <v>0</v>
      </c>
      <c r="GA534" s="221">
        <f t="shared" si="807"/>
        <v>24.68578931034812</v>
      </c>
      <c r="GB534" s="222">
        <f t="shared" si="808"/>
        <v>73.068237535094923</v>
      </c>
      <c r="GC534" s="222">
        <f t="shared" si="809"/>
        <v>0</v>
      </c>
      <c r="GD534" s="222">
        <f t="shared" si="810"/>
        <v>0</v>
      </c>
      <c r="GE534" s="222">
        <f t="shared" si="811"/>
        <v>0</v>
      </c>
      <c r="GF534" s="222">
        <f t="shared" si="812"/>
        <v>0</v>
      </c>
      <c r="GG534" s="398">
        <f t="shared" si="813"/>
        <v>0</v>
      </c>
      <c r="GH534" s="399">
        <f t="shared" si="814"/>
        <v>0</v>
      </c>
      <c r="GI534" s="398" t="str">
        <f t="shared" si="815"/>
        <v>Ca-Na</v>
      </c>
      <c r="GJ534" s="398" t="str">
        <f t="shared" si="816"/>
        <v>HCO3-Cl</v>
      </c>
    </row>
    <row r="535" spans="1:192" s="163" customFormat="1" ht="14.25">
      <c r="A535" s="402">
        <f t="shared" si="819"/>
        <v>530</v>
      </c>
      <c r="B535" s="64" t="s">
        <v>353</v>
      </c>
      <c r="C535" s="91" t="s">
        <v>623</v>
      </c>
      <c r="D535" s="91" t="s">
        <v>1017</v>
      </c>
      <c r="E535" s="91"/>
      <c r="F535" s="548">
        <v>3478620</v>
      </c>
      <c r="G535" s="548">
        <v>5560540</v>
      </c>
      <c r="H535" s="409">
        <f t="shared" si="744"/>
        <v>478554.12200000003</v>
      </c>
      <c r="I535" s="405">
        <f t="shared" si="745"/>
        <v>5558755.574</v>
      </c>
      <c r="J535" s="400">
        <v>107.76</v>
      </c>
      <c r="K535" s="400" t="s">
        <v>1356</v>
      </c>
      <c r="L535" s="19">
        <v>85</v>
      </c>
      <c r="M535" s="19"/>
      <c r="N535" s="400"/>
      <c r="O535" s="19"/>
      <c r="P535" s="19"/>
      <c r="Q535" s="381" t="s">
        <v>2846</v>
      </c>
      <c r="R535" s="65" t="s">
        <v>2915</v>
      </c>
      <c r="S535" s="2" t="s">
        <v>2837</v>
      </c>
      <c r="T535" s="499" t="str">
        <f t="shared" si="746"/>
        <v>-</v>
      </c>
      <c r="U535" s="499" t="str">
        <f t="shared" si="747"/>
        <v>M</v>
      </c>
      <c r="V535" s="499" t="str">
        <f t="shared" si="748"/>
        <v>-</v>
      </c>
      <c r="W535" s="499" t="str">
        <f t="shared" si="824"/>
        <v>-</v>
      </c>
      <c r="X535" s="529" t="str">
        <f t="shared" si="821"/>
        <v>Na-Ca</v>
      </c>
      <c r="Y535" s="530" t="str">
        <f t="shared" si="820"/>
        <v>HCO3-Cl</v>
      </c>
      <c r="Z535" s="60" t="s">
        <v>1968</v>
      </c>
      <c r="AA535" s="51">
        <v>27635</v>
      </c>
      <c r="AB535" s="100">
        <v>1</v>
      </c>
      <c r="AC535" s="398"/>
      <c r="AD535" s="2" t="s">
        <v>2016</v>
      </c>
      <c r="AE535" s="404"/>
      <c r="AF535" s="391">
        <v>11.3</v>
      </c>
      <c r="AG535" s="400"/>
      <c r="AH535" s="400"/>
      <c r="AI535" s="554"/>
      <c r="AJ535" s="400"/>
      <c r="AK535" s="400"/>
      <c r="AL535" s="400"/>
      <c r="AM535" s="391"/>
      <c r="AN535" s="398"/>
      <c r="AO535" s="399"/>
      <c r="AP535" s="19"/>
      <c r="AQ535" s="398"/>
      <c r="AR535" s="69">
        <v>1961</v>
      </c>
      <c r="AS535" s="507">
        <f t="shared" si="825"/>
        <v>1934.1</v>
      </c>
      <c r="AT535" s="509">
        <f t="shared" si="826"/>
        <v>-1.2900078973534521</v>
      </c>
      <c r="AU535" s="398">
        <v>267</v>
      </c>
      <c r="AV535" s="398">
        <v>40.200000000000003</v>
      </c>
      <c r="AW535" s="399">
        <v>231</v>
      </c>
      <c r="AX535" s="398">
        <v>354.1</v>
      </c>
      <c r="AY535" s="398">
        <v>17.8</v>
      </c>
      <c r="AZ535" s="172">
        <v>1024</v>
      </c>
      <c r="BA535" s="398"/>
      <c r="BB535" s="398"/>
      <c r="BC535" s="398"/>
      <c r="BD535" s="398"/>
      <c r="BE535" s="398"/>
      <c r="BF535" s="398"/>
      <c r="BG535" s="398"/>
      <c r="BH535" s="398"/>
      <c r="BI535" s="398"/>
      <c r="BJ535" s="398"/>
      <c r="BK535" s="398"/>
      <c r="BL535" s="399"/>
      <c r="BM535" s="398"/>
      <c r="BN535" s="172"/>
      <c r="BO535" s="138"/>
      <c r="BP535" s="555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49"/>
      <c r="CG535" s="138"/>
      <c r="CH535" s="138"/>
      <c r="CI535" s="138"/>
      <c r="CJ535" s="138"/>
      <c r="CK535" s="138"/>
      <c r="CL535" s="139"/>
      <c r="CM535" s="138"/>
      <c r="CN535" s="138">
        <v>536</v>
      </c>
      <c r="CO535" s="149"/>
      <c r="CP535" s="398"/>
      <c r="CQ535" s="172"/>
      <c r="CR535" s="398"/>
      <c r="CS535" s="398"/>
      <c r="CT535" s="398"/>
      <c r="CU535" s="398"/>
      <c r="CV535" s="398"/>
      <c r="CW535" s="398"/>
      <c r="CX535" s="398"/>
      <c r="CY535" s="398"/>
      <c r="CZ535" s="398"/>
      <c r="DA535" s="172"/>
      <c r="DB535" s="241"/>
      <c r="DC535" s="241"/>
      <c r="DD535" s="241"/>
      <c r="DE535" s="241"/>
      <c r="DF535" s="182"/>
      <c r="DG535" s="241"/>
      <c r="DH535" s="241"/>
      <c r="DI535" s="244"/>
      <c r="DJ535" s="244"/>
      <c r="DK535" s="244"/>
      <c r="DL535" s="244"/>
      <c r="DM535" s="244"/>
      <c r="DN535" s="244"/>
      <c r="DO535" s="244"/>
      <c r="DP535" s="244"/>
      <c r="DQ535" s="244"/>
      <c r="DR535" s="244"/>
      <c r="DS535" s="472"/>
      <c r="DT535" s="402">
        <f t="shared" si="749"/>
        <v>1</v>
      </c>
      <c r="DU535" s="100">
        <f t="shared" si="750"/>
        <v>0</v>
      </c>
      <c r="DV535" s="100">
        <f t="shared" si="751"/>
        <v>1</v>
      </c>
      <c r="DW535" s="100">
        <f t="shared" si="752"/>
        <v>0</v>
      </c>
      <c r="DX535" s="100">
        <f t="shared" si="753"/>
        <v>0</v>
      </c>
      <c r="DY535" s="229">
        <f t="shared" si="754"/>
        <v>0</v>
      </c>
      <c r="DZ535" s="100">
        <f t="shared" si="755"/>
        <v>1</v>
      </c>
      <c r="EA535" s="400">
        <f t="shared" si="756"/>
        <v>0</v>
      </c>
      <c r="EB535" s="402">
        <f t="shared" si="757"/>
        <v>0</v>
      </c>
      <c r="EC535" s="19">
        <f t="shared" si="758"/>
        <v>0</v>
      </c>
      <c r="ED535" s="19">
        <f t="shared" si="759"/>
        <v>1</v>
      </c>
      <c r="EE535" s="19">
        <f t="shared" si="760"/>
        <v>0</v>
      </c>
      <c r="EF535" s="402">
        <f t="shared" si="761"/>
        <v>0</v>
      </c>
      <c r="EG535" s="400">
        <f t="shared" si="762"/>
        <v>1</v>
      </c>
      <c r="EH535" s="400">
        <f t="shared" si="763"/>
        <v>0</v>
      </c>
      <c r="EI535" s="402">
        <f t="shared" si="764"/>
        <v>0</v>
      </c>
      <c r="EJ535" s="229">
        <f t="shared" si="765"/>
        <v>1</v>
      </c>
      <c r="EK535" s="398">
        <f t="shared" si="766"/>
        <v>267</v>
      </c>
      <c r="EL535" s="398" t="str">
        <f t="shared" si="767"/>
        <v/>
      </c>
      <c r="EM535" s="398">
        <f t="shared" si="768"/>
        <v>40.200000000000003</v>
      </c>
      <c r="EN535" s="398">
        <f t="shared" si="769"/>
        <v>231</v>
      </c>
      <c r="EO535" s="398" t="str">
        <f t="shared" si="770"/>
        <v/>
      </c>
      <c r="EP535" s="398" t="str">
        <f t="shared" si="771"/>
        <v/>
      </c>
      <c r="EQ535" s="398">
        <f t="shared" si="772"/>
        <v>1024</v>
      </c>
      <c r="ER535" s="398" t="str">
        <f t="shared" si="773"/>
        <v/>
      </c>
      <c r="ES535" s="398" t="str">
        <f t="shared" si="774"/>
        <v/>
      </c>
      <c r="ET535" s="398">
        <f t="shared" si="775"/>
        <v>17.8</v>
      </c>
      <c r="EU535" s="172">
        <f t="shared" si="776"/>
        <v>354.1</v>
      </c>
      <c r="EV535" s="57">
        <f t="shared" si="777"/>
        <v>11.613846140462291</v>
      </c>
      <c r="EW535" s="57" t="str">
        <f t="shared" si="778"/>
        <v/>
      </c>
      <c r="EX535" s="57">
        <f t="shared" si="779"/>
        <v>3.3079613248302824</v>
      </c>
      <c r="EY535" s="57">
        <f t="shared" si="780"/>
        <v>11.52752133339987</v>
      </c>
      <c r="EZ535" s="57" t="str">
        <f t="shared" si="781"/>
        <v/>
      </c>
      <c r="FA535" s="57" t="str">
        <f t="shared" si="782"/>
        <v/>
      </c>
      <c r="FB535" s="57">
        <f t="shared" si="783"/>
        <v>16.782180732942077</v>
      </c>
      <c r="FC535" s="57" t="str">
        <f t="shared" si="784"/>
        <v/>
      </c>
      <c r="FD535" s="57" t="str">
        <f t="shared" si="785"/>
        <v/>
      </c>
      <c r="FE535" s="57">
        <f t="shared" si="786"/>
        <v>0.37059167667749993</v>
      </c>
      <c r="FF535" s="56">
        <f t="shared" si="787"/>
        <v>9.9878712661833973</v>
      </c>
      <c r="FG535" s="59">
        <f t="shared" si="788"/>
        <v>43.909795325454297</v>
      </c>
      <c r="FH535" s="59" t="str">
        <f t="shared" si="789"/>
        <v/>
      </c>
      <c r="FI535" s="59">
        <f t="shared" si="790"/>
        <v>12.506787412290841</v>
      </c>
      <c r="FJ535" s="59">
        <f t="shared" si="791"/>
        <v>43.583417262254869</v>
      </c>
      <c r="FK535" s="59" t="str">
        <f t="shared" si="792"/>
        <v/>
      </c>
      <c r="FL535" s="59" t="str">
        <f t="shared" si="793"/>
        <v/>
      </c>
      <c r="FM535" s="59">
        <f t="shared" si="794"/>
        <v>61.83412940903866</v>
      </c>
      <c r="FN535" s="59" t="str">
        <f t="shared" si="795"/>
        <v/>
      </c>
      <c r="FO535" s="59" t="str">
        <f t="shared" si="796"/>
        <v/>
      </c>
      <c r="FP535" s="59">
        <f t="shared" si="797"/>
        <v>1.3654491068975567</v>
      </c>
      <c r="FQ535" s="66">
        <f t="shared" si="798"/>
        <v>36.80042148406379</v>
      </c>
      <c r="FR535" s="331">
        <f t="shared" si="827"/>
        <v>-1.2900078973534521</v>
      </c>
      <c r="FS535" s="331">
        <f t="shared" si="799"/>
        <v>1.2900078973534521</v>
      </c>
      <c r="FT535" s="400">
        <f t="shared" si="800"/>
        <v>0</v>
      </c>
      <c r="FU535" s="400">
        <f t="shared" si="801"/>
        <v>1</v>
      </c>
      <c r="FV535" s="400">
        <f t="shared" si="802"/>
        <v>0</v>
      </c>
      <c r="FW535" s="402">
        <f t="shared" si="803"/>
        <v>0</v>
      </c>
      <c r="FX535" s="222">
        <f t="shared" si="804"/>
        <v>43.909795325454297</v>
      </c>
      <c r="FY535" s="222">
        <f t="shared" si="805"/>
        <v>43.583417262254869</v>
      </c>
      <c r="FZ535" s="222">
        <f t="shared" si="806"/>
        <v>0</v>
      </c>
      <c r="GA535" s="221">
        <f t="shared" si="807"/>
        <v>36.80042148406379</v>
      </c>
      <c r="GB535" s="222">
        <f t="shared" si="808"/>
        <v>61.83412940903866</v>
      </c>
      <c r="GC535" s="222">
        <f t="shared" si="809"/>
        <v>0</v>
      </c>
      <c r="GD535" s="222">
        <f t="shared" si="810"/>
        <v>0</v>
      </c>
      <c r="GE535" s="222">
        <f t="shared" si="811"/>
        <v>0</v>
      </c>
      <c r="GF535" s="222">
        <f t="shared" si="812"/>
        <v>0</v>
      </c>
      <c r="GG535" s="398">
        <f t="shared" si="813"/>
        <v>0</v>
      </c>
      <c r="GH535" s="399">
        <f t="shared" si="814"/>
        <v>0</v>
      </c>
      <c r="GI535" s="398" t="str">
        <f t="shared" si="815"/>
        <v>Na-Ca</v>
      </c>
      <c r="GJ535" s="398" t="str">
        <f t="shared" si="816"/>
        <v>HCO3-Cl</v>
      </c>
    </row>
    <row r="536" spans="1:192" s="132" customFormat="1" ht="14.25">
      <c r="A536" s="402">
        <f t="shared" si="819"/>
        <v>531</v>
      </c>
      <c r="B536" s="64" t="s">
        <v>354</v>
      </c>
      <c r="C536" s="2" t="s">
        <v>635</v>
      </c>
      <c r="D536" s="2"/>
      <c r="E536" s="2"/>
      <c r="F536" s="548">
        <v>3475882</v>
      </c>
      <c r="G536" s="548">
        <v>5552394</v>
      </c>
      <c r="H536" s="409">
        <f t="shared" si="744"/>
        <v>475817.21720000001</v>
      </c>
      <c r="I536" s="405">
        <f t="shared" si="745"/>
        <v>5550612.8324000007</v>
      </c>
      <c r="J536" s="400">
        <v>99.65</v>
      </c>
      <c r="K536" s="400" t="s">
        <v>1356</v>
      </c>
      <c r="L536" s="19">
        <v>103.5</v>
      </c>
      <c r="M536" s="19"/>
      <c r="N536" s="391"/>
      <c r="O536" s="19"/>
      <c r="P536" s="19"/>
      <c r="Q536" s="67" t="s">
        <v>1367</v>
      </c>
      <c r="R536" s="65" t="s">
        <v>2915</v>
      </c>
      <c r="S536" s="2" t="s">
        <v>2837</v>
      </c>
      <c r="T536" s="499" t="str">
        <f t="shared" si="746"/>
        <v>-</v>
      </c>
      <c r="U536" s="499" t="str">
        <f t="shared" si="747"/>
        <v>M</v>
      </c>
      <c r="V536" s="499" t="str">
        <f t="shared" si="748"/>
        <v>-</v>
      </c>
      <c r="W536" s="499" t="str">
        <f t="shared" si="824"/>
        <v>-</v>
      </c>
      <c r="X536" s="529" t="str">
        <f t="shared" si="821"/>
        <v>Na</v>
      </c>
      <c r="Y536" s="530" t="str">
        <f t="shared" si="820"/>
        <v>Cl</v>
      </c>
      <c r="Z536" s="172" t="s">
        <v>1495</v>
      </c>
      <c r="AA536" s="51">
        <v>27450</v>
      </c>
      <c r="AB536" s="100">
        <v>1</v>
      </c>
      <c r="AC536" s="2" t="s">
        <v>456</v>
      </c>
      <c r="AD536" s="2" t="s">
        <v>2017</v>
      </c>
      <c r="AE536" s="404"/>
      <c r="AF536" s="391">
        <v>18.8</v>
      </c>
      <c r="AG536" s="400"/>
      <c r="AH536" s="400">
        <v>7.4</v>
      </c>
      <c r="AI536" s="554"/>
      <c r="AJ536" s="400"/>
      <c r="AK536" s="400"/>
      <c r="AL536" s="400"/>
      <c r="AM536" s="391"/>
      <c r="AN536" s="398">
        <v>21.3</v>
      </c>
      <c r="AO536" s="399"/>
      <c r="AP536" s="19"/>
      <c r="AQ536" s="398"/>
      <c r="AR536" s="69">
        <v>4410</v>
      </c>
      <c r="AS536" s="507">
        <f t="shared" si="825"/>
        <v>4475.1239999999998</v>
      </c>
      <c r="AT536" s="509">
        <f t="shared" si="826"/>
        <v>-1.4358800705413031</v>
      </c>
      <c r="AU536" s="398">
        <v>1420</v>
      </c>
      <c r="AV536" s="59">
        <v>51</v>
      </c>
      <c r="AW536" s="399">
        <v>68.2</v>
      </c>
      <c r="AX536" s="398">
        <v>2088</v>
      </c>
      <c r="AY536" s="398">
        <v>46.5</v>
      </c>
      <c r="AZ536" s="172">
        <v>752</v>
      </c>
      <c r="BA536" s="398"/>
      <c r="BB536" s="398">
        <v>30.2</v>
      </c>
      <c r="BC536" s="398"/>
      <c r="BD536" s="398">
        <v>9.51</v>
      </c>
      <c r="BE536" s="398">
        <v>0.08</v>
      </c>
      <c r="BF536" s="398">
        <v>1.2999999999999999E-2</v>
      </c>
      <c r="BG536" s="398">
        <v>1.22</v>
      </c>
      <c r="BH536" s="57">
        <v>7.7</v>
      </c>
      <c r="BI536" s="398">
        <v>0.69</v>
      </c>
      <c r="BJ536" s="91" t="s">
        <v>1404</v>
      </c>
      <c r="BK536" s="91" t="s">
        <v>1405</v>
      </c>
      <c r="BL536" s="399"/>
      <c r="BM536" s="398"/>
      <c r="BN536" s="172"/>
      <c r="BO536" s="138"/>
      <c r="BP536" s="555"/>
      <c r="BQ536" s="138" t="s">
        <v>1407</v>
      </c>
      <c r="BR536" s="138"/>
      <c r="BS536" s="138"/>
      <c r="BT536" s="138" t="s">
        <v>457</v>
      </c>
      <c r="BU536" s="138"/>
      <c r="BV536" s="138"/>
      <c r="BW536" s="138"/>
      <c r="BX536" s="138">
        <v>1</v>
      </c>
      <c r="BY536" s="138"/>
      <c r="BZ536" s="138"/>
      <c r="CA536" s="138"/>
      <c r="CB536" s="138">
        <v>2</v>
      </c>
      <c r="CC536" s="138"/>
      <c r="CD536" s="138"/>
      <c r="CE536" s="138"/>
      <c r="CF536" s="149"/>
      <c r="CG536" s="138"/>
      <c r="CH536" s="138"/>
      <c r="CI536" s="138"/>
      <c r="CJ536" s="138"/>
      <c r="CK536" s="138"/>
      <c r="CL536" s="139">
        <v>8</v>
      </c>
      <c r="CM536" s="138"/>
      <c r="CN536" s="138" t="s">
        <v>3116</v>
      </c>
      <c r="CO536" s="149">
        <v>5.2999999999999999E-2</v>
      </c>
      <c r="CP536" s="398"/>
      <c r="CQ536" s="172"/>
      <c r="CR536" s="398"/>
      <c r="CS536" s="398"/>
      <c r="CT536" s="398"/>
      <c r="CU536" s="398"/>
      <c r="CV536" s="398"/>
      <c r="CW536" s="398"/>
      <c r="CX536" s="398"/>
      <c r="CY536" s="398"/>
      <c r="CZ536" s="398"/>
      <c r="DA536" s="172"/>
      <c r="DB536" s="241"/>
      <c r="DC536" s="241"/>
      <c r="DD536" s="241"/>
      <c r="DE536" s="241"/>
      <c r="DF536" s="182"/>
      <c r="DG536" s="241"/>
      <c r="DH536" s="241"/>
      <c r="DI536" s="244"/>
      <c r="DJ536" s="244"/>
      <c r="DK536" s="244"/>
      <c r="DL536" s="244"/>
      <c r="DM536" s="244"/>
      <c r="DN536" s="244"/>
      <c r="DO536" s="244"/>
      <c r="DP536" s="244"/>
      <c r="DQ536" s="244"/>
      <c r="DR536" s="244"/>
      <c r="DS536" s="472"/>
      <c r="DT536" s="402">
        <f t="shared" si="749"/>
        <v>1</v>
      </c>
      <c r="DU536" s="100">
        <f t="shared" si="750"/>
        <v>0</v>
      </c>
      <c r="DV536" s="100">
        <f t="shared" si="751"/>
        <v>0</v>
      </c>
      <c r="DW536" s="100">
        <f t="shared" si="752"/>
        <v>1</v>
      </c>
      <c r="DX536" s="100">
        <f t="shared" si="753"/>
        <v>0</v>
      </c>
      <c r="DY536" s="229">
        <f t="shared" si="754"/>
        <v>0</v>
      </c>
      <c r="DZ536" s="100">
        <f t="shared" si="755"/>
        <v>1</v>
      </c>
      <c r="EA536" s="400">
        <f t="shared" si="756"/>
        <v>0</v>
      </c>
      <c r="EB536" s="402">
        <f t="shared" si="757"/>
        <v>0</v>
      </c>
      <c r="EC536" s="19">
        <f t="shared" si="758"/>
        <v>0</v>
      </c>
      <c r="ED536" s="19">
        <f t="shared" si="759"/>
        <v>1</v>
      </c>
      <c r="EE536" s="19">
        <f t="shared" si="760"/>
        <v>0</v>
      </c>
      <c r="EF536" s="402">
        <f t="shared" si="761"/>
        <v>0</v>
      </c>
      <c r="EG536" s="400">
        <f t="shared" si="762"/>
        <v>0</v>
      </c>
      <c r="EH536" s="400">
        <f t="shared" si="763"/>
        <v>0</v>
      </c>
      <c r="EI536" s="402">
        <f t="shared" si="764"/>
        <v>1</v>
      </c>
      <c r="EJ536" s="229">
        <f t="shared" si="765"/>
        <v>2</v>
      </c>
      <c r="EK536" s="398">
        <f t="shared" si="766"/>
        <v>1420</v>
      </c>
      <c r="EL536" s="398">
        <f t="shared" si="767"/>
        <v>30.2</v>
      </c>
      <c r="EM536" s="398">
        <f t="shared" si="768"/>
        <v>51</v>
      </c>
      <c r="EN536" s="398">
        <f t="shared" si="769"/>
        <v>68.2</v>
      </c>
      <c r="EO536" s="398">
        <f t="shared" si="770"/>
        <v>1.2999999999999999E-2</v>
      </c>
      <c r="EP536" s="398">
        <f t="shared" si="771"/>
        <v>0.08</v>
      </c>
      <c r="EQ536" s="398">
        <f t="shared" si="772"/>
        <v>752</v>
      </c>
      <c r="ER536" s="398" t="str">
        <f t="shared" si="773"/>
        <v/>
      </c>
      <c r="ES536" s="398" t="str">
        <f t="shared" si="774"/>
        <v/>
      </c>
      <c r="ET536" s="398">
        <f t="shared" si="775"/>
        <v>46.5</v>
      </c>
      <c r="EU536" s="172">
        <f t="shared" si="776"/>
        <v>2088</v>
      </c>
      <c r="EV536" s="57">
        <f t="shared" si="777"/>
        <v>61.766522544780727</v>
      </c>
      <c r="EW536" s="57">
        <f t="shared" si="778"/>
        <v>0.77237851662404089</v>
      </c>
      <c r="EX536" s="57">
        <f t="shared" si="779"/>
        <v>4.1966673523966262</v>
      </c>
      <c r="EY536" s="57">
        <f t="shared" si="780"/>
        <v>3.4033634412894855</v>
      </c>
      <c r="EZ536" s="57">
        <f t="shared" si="781"/>
        <v>4.7406326921323725E-4</v>
      </c>
      <c r="FA536" s="57">
        <f t="shared" si="782"/>
        <v>4.2976094547408005E-3</v>
      </c>
      <c r="FB536" s="57">
        <f t="shared" si="783"/>
        <v>12.324413975754338</v>
      </c>
      <c r="FC536" s="57" t="str">
        <f t="shared" si="784"/>
        <v/>
      </c>
      <c r="FD536" s="57" t="str">
        <f t="shared" si="785"/>
        <v/>
      </c>
      <c r="FE536" s="57">
        <f t="shared" si="786"/>
        <v>0.96811870592717664</v>
      </c>
      <c r="FF536" s="56">
        <f t="shared" si="787"/>
        <v>58.894874904803537</v>
      </c>
      <c r="FG536" s="59">
        <f t="shared" si="788"/>
        <v>88.057116231805182</v>
      </c>
      <c r="FH536" s="59">
        <f t="shared" si="789"/>
        <v>1.1011373477275284</v>
      </c>
      <c r="FI536" s="59">
        <f t="shared" si="790"/>
        <v>5.9829566180982692</v>
      </c>
      <c r="FJ536" s="59">
        <f t="shared" si="791"/>
        <v>4.8519870923837294</v>
      </c>
      <c r="FK536" s="59">
        <f t="shared" si="792"/>
        <v>6.7584579280911784E-4</v>
      </c>
      <c r="FL536" s="59">
        <f t="shared" si="793"/>
        <v>6.126864192502501E-3</v>
      </c>
      <c r="FM536" s="59">
        <f t="shared" si="794"/>
        <v>17.072803121498602</v>
      </c>
      <c r="FN536" s="59" t="str">
        <f t="shared" si="795"/>
        <v/>
      </c>
      <c r="FO536" s="59" t="str">
        <f t="shared" si="796"/>
        <v/>
      </c>
      <c r="FP536" s="59">
        <f t="shared" si="797"/>
        <v>1.3411185389464353</v>
      </c>
      <c r="FQ536" s="66">
        <f t="shared" si="798"/>
        <v>81.586078339554973</v>
      </c>
      <c r="FR536" s="331">
        <f t="shared" si="827"/>
        <v>-1.4358800705413031</v>
      </c>
      <c r="FS536" s="331">
        <f t="shared" si="799"/>
        <v>1.4358800705413031</v>
      </c>
      <c r="FT536" s="400">
        <f t="shared" si="800"/>
        <v>0</v>
      </c>
      <c r="FU536" s="400">
        <f t="shared" si="801"/>
        <v>1</v>
      </c>
      <c r="FV536" s="400">
        <f t="shared" si="802"/>
        <v>0</v>
      </c>
      <c r="FW536" s="402">
        <f t="shared" si="803"/>
        <v>0</v>
      </c>
      <c r="FX536" s="222">
        <f t="shared" si="804"/>
        <v>88.057116231805182</v>
      </c>
      <c r="FY536" s="222">
        <f t="shared" si="805"/>
        <v>0</v>
      </c>
      <c r="FZ536" s="222">
        <f t="shared" si="806"/>
        <v>0</v>
      </c>
      <c r="GA536" s="221">
        <f t="shared" si="807"/>
        <v>81.586078339554973</v>
      </c>
      <c r="GB536" s="222">
        <f t="shared" si="808"/>
        <v>0</v>
      </c>
      <c r="GC536" s="222">
        <f t="shared" si="809"/>
        <v>0</v>
      </c>
      <c r="GD536" s="222">
        <f t="shared" si="810"/>
        <v>0</v>
      </c>
      <c r="GE536" s="222">
        <f t="shared" si="811"/>
        <v>0</v>
      </c>
      <c r="GF536" s="222">
        <f t="shared" si="812"/>
        <v>0</v>
      </c>
      <c r="GG536" s="398">
        <f t="shared" si="813"/>
        <v>0</v>
      </c>
      <c r="GH536" s="399">
        <f t="shared" si="814"/>
        <v>0</v>
      </c>
      <c r="GI536" s="398" t="str">
        <f t="shared" si="815"/>
        <v>Na</v>
      </c>
      <c r="GJ536" s="398" t="str">
        <f t="shared" si="816"/>
        <v>Cl</v>
      </c>
    </row>
    <row r="537" spans="1:192" s="163" customFormat="1" ht="14.25">
      <c r="A537" s="402">
        <f t="shared" si="819"/>
        <v>532</v>
      </c>
      <c r="B537" s="64" t="s">
        <v>354</v>
      </c>
      <c r="C537" s="2" t="s">
        <v>636</v>
      </c>
      <c r="D537" s="2"/>
      <c r="E537" s="2"/>
      <c r="F537" s="548">
        <v>3475882</v>
      </c>
      <c r="G537" s="548">
        <v>5552394</v>
      </c>
      <c r="H537" s="409">
        <f t="shared" si="744"/>
        <v>475817.21720000001</v>
      </c>
      <c r="I537" s="405">
        <f t="shared" si="745"/>
        <v>5550612.8324000007</v>
      </c>
      <c r="J537" s="400">
        <v>99.65</v>
      </c>
      <c r="K537" s="391" t="s">
        <v>1356</v>
      </c>
      <c r="L537" s="50">
        <v>40.9</v>
      </c>
      <c r="M537" s="19"/>
      <c r="N537" s="400"/>
      <c r="O537" s="19"/>
      <c r="P537" s="19"/>
      <c r="Q537" s="64" t="s">
        <v>2846</v>
      </c>
      <c r="R537" s="67" t="s">
        <v>2920</v>
      </c>
      <c r="S537" s="2" t="s">
        <v>2835</v>
      </c>
      <c r="T537" s="499" t="str">
        <f t="shared" si="746"/>
        <v>-</v>
      </c>
      <c r="U537" s="499" t="str">
        <f t="shared" si="747"/>
        <v>M</v>
      </c>
      <c r="V537" s="499" t="str">
        <f t="shared" si="748"/>
        <v>-</v>
      </c>
      <c r="W537" s="499" t="str">
        <f t="shared" si="824"/>
        <v>-</v>
      </c>
      <c r="X537" s="529" t="str">
        <f t="shared" si="821"/>
        <v>Na</v>
      </c>
      <c r="Y537" s="530" t="str">
        <f t="shared" si="820"/>
        <v>Cl-HCO3</v>
      </c>
      <c r="Z537" s="60"/>
      <c r="AA537" s="51">
        <v>27450</v>
      </c>
      <c r="AB537" s="100">
        <v>1</v>
      </c>
      <c r="AC537" s="2" t="s">
        <v>456</v>
      </c>
      <c r="AD537" s="2" t="s">
        <v>2018</v>
      </c>
      <c r="AE537" s="61" t="s">
        <v>2019</v>
      </c>
      <c r="AF537" s="233">
        <v>17</v>
      </c>
      <c r="AG537" s="400"/>
      <c r="AH537" s="400">
        <v>7.6</v>
      </c>
      <c r="AI537" s="554"/>
      <c r="AJ537" s="400"/>
      <c r="AK537" s="400"/>
      <c r="AL537" s="400"/>
      <c r="AM537" s="391"/>
      <c r="AN537" s="398">
        <v>16.5</v>
      </c>
      <c r="AO537" s="399"/>
      <c r="AP537" s="19">
        <v>2.4</v>
      </c>
      <c r="AQ537" s="398">
        <v>4034</v>
      </c>
      <c r="AR537" s="69"/>
      <c r="AS537" s="507">
        <f t="shared" si="825"/>
        <v>2149.4728</v>
      </c>
      <c r="AT537" s="509">
        <f t="shared" si="826"/>
        <v>-3.476082099227544E-2</v>
      </c>
      <c r="AU537" s="398">
        <v>620</v>
      </c>
      <c r="AV537" s="398">
        <v>33.799999999999997</v>
      </c>
      <c r="AW537" s="401">
        <v>62.2</v>
      </c>
      <c r="AX537" s="401">
        <v>871</v>
      </c>
      <c r="AY537" s="401">
        <v>9.3000000000000007</v>
      </c>
      <c r="AZ537" s="70">
        <v>526</v>
      </c>
      <c r="BA537" s="398"/>
      <c r="BB537" s="398">
        <v>18.100000000000001</v>
      </c>
      <c r="BC537" s="398"/>
      <c r="BD537" s="398">
        <v>3.91</v>
      </c>
      <c r="BE537" s="398">
        <v>0.76</v>
      </c>
      <c r="BF537" s="398">
        <v>3.3000000000000002E-2</v>
      </c>
      <c r="BG537" s="398">
        <v>0.98</v>
      </c>
      <c r="BH537" s="398">
        <v>3.02</v>
      </c>
      <c r="BI537" s="398">
        <v>0.33</v>
      </c>
      <c r="BJ537" s="91" t="s">
        <v>1404</v>
      </c>
      <c r="BK537" s="91" t="s">
        <v>1405</v>
      </c>
      <c r="BL537" s="399"/>
      <c r="BM537" s="398"/>
      <c r="BN537" s="172"/>
      <c r="BO537" s="138"/>
      <c r="BP537" s="555"/>
      <c r="BQ537" s="138">
        <v>0.8</v>
      </c>
      <c r="BR537" s="138"/>
      <c r="BS537" s="138"/>
      <c r="BT537" s="138" t="s">
        <v>457</v>
      </c>
      <c r="BU537" s="138"/>
      <c r="BV537" s="138"/>
      <c r="BW537" s="138"/>
      <c r="BX537" s="138">
        <v>2</v>
      </c>
      <c r="BY537" s="138"/>
      <c r="BZ537" s="138"/>
      <c r="CA537" s="138"/>
      <c r="CB537" s="138">
        <v>8</v>
      </c>
      <c r="CC537" s="138"/>
      <c r="CD537" s="138"/>
      <c r="CE537" s="138"/>
      <c r="CF537" s="149"/>
      <c r="CG537" s="138"/>
      <c r="CH537" s="138"/>
      <c r="CI537" s="138"/>
      <c r="CJ537" s="138"/>
      <c r="CK537" s="138"/>
      <c r="CL537" s="139">
        <v>29</v>
      </c>
      <c r="CM537" s="138"/>
      <c r="CN537" s="138" t="s">
        <v>3116</v>
      </c>
      <c r="CO537" s="149">
        <v>0.92</v>
      </c>
      <c r="CP537" s="398"/>
      <c r="CQ537" s="172"/>
      <c r="CR537" s="398"/>
      <c r="CS537" s="398"/>
      <c r="CT537" s="398"/>
      <c r="CU537" s="398"/>
      <c r="CV537" s="398"/>
      <c r="CW537" s="398"/>
      <c r="CX537" s="398"/>
      <c r="CY537" s="398"/>
      <c r="CZ537" s="398"/>
      <c r="DA537" s="172"/>
      <c r="DB537" s="241"/>
      <c r="DC537" s="241"/>
      <c r="DD537" s="241"/>
      <c r="DE537" s="241"/>
      <c r="DF537" s="182"/>
      <c r="DG537" s="241"/>
      <c r="DH537" s="419">
        <v>15.7</v>
      </c>
      <c r="DI537" s="244"/>
      <c r="DJ537" s="244"/>
      <c r="DK537" s="244"/>
      <c r="DL537" s="244"/>
      <c r="DM537" s="244"/>
      <c r="DN537" s="244"/>
      <c r="DO537" s="244"/>
      <c r="DP537" s="244"/>
      <c r="DQ537" s="244"/>
      <c r="DR537" s="244"/>
      <c r="DS537" s="472"/>
      <c r="DT537" s="402">
        <f t="shared" si="749"/>
        <v>1</v>
      </c>
      <c r="DU537" s="100">
        <f t="shared" si="750"/>
        <v>0</v>
      </c>
      <c r="DV537" s="100">
        <f t="shared" si="751"/>
        <v>1</v>
      </c>
      <c r="DW537" s="100">
        <f t="shared" si="752"/>
        <v>0</v>
      </c>
      <c r="DX537" s="100">
        <f t="shared" si="753"/>
        <v>0</v>
      </c>
      <c r="DY537" s="229">
        <f t="shared" si="754"/>
        <v>0</v>
      </c>
      <c r="DZ537" s="100">
        <f t="shared" si="755"/>
        <v>1</v>
      </c>
      <c r="EA537" s="400">
        <f t="shared" si="756"/>
        <v>0</v>
      </c>
      <c r="EB537" s="402">
        <f t="shared" si="757"/>
        <v>0</v>
      </c>
      <c r="EC537" s="19">
        <f t="shared" si="758"/>
        <v>0</v>
      </c>
      <c r="ED537" s="19">
        <f t="shared" si="759"/>
        <v>1</v>
      </c>
      <c r="EE537" s="19">
        <f t="shared" si="760"/>
        <v>0</v>
      </c>
      <c r="EF537" s="402">
        <f t="shared" si="761"/>
        <v>0</v>
      </c>
      <c r="EG537" s="400">
        <f t="shared" si="762"/>
        <v>0</v>
      </c>
      <c r="EH537" s="400">
        <f t="shared" si="763"/>
        <v>0</v>
      </c>
      <c r="EI537" s="402">
        <f t="shared" si="764"/>
        <v>1</v>
      </c>
      <c r="EJ537" s="229">
        <f t="shared" si="765"/>
        <v>1</v>
      </c>
      <c r="EK537" s="398">
        <f t="shared" si="766"/>
        <v>620</v>
      </c>
      <c r="EL537" s="398">
        <f t="shared" si="767"/>
        <v>18.100000000000001</v>
      </c>
      <c r="EM537" s="398">
        <f t="shared" si="768"/>
        <v>33.799999999999997</v>
      </c>
      <c r="EN537" s="398">
        <f t="shared" si="769"/>
        <v>62.2</v>
      </c>
      <c r="EO537" s="398">
        <f t="shared" si="770"/>
        <v>3.3000000000000002E-2</v>
      </c>
      <c r="EP537" s="398">
        <f t="shared" si="771"/>
        <v>0.76</v>
      </c>
      <c r="EQ537" s="398">
        <f t="shared" si="772"/>
        <v>526</v>
      </c>
      <c r="ER537" s="398" t="str">
        <f t="shared" si="773"/>
        <v/>
      </c>
      <c r="ES537" s="398" t="str">
        <f t="shared" si="774"/>
        <v/>
      </c>
      <c r="ET537" s="398">
        <f t="shared" si="775"/>
        <v>9.3000000000000007</v>
      </c>
      <c r="EU537" s="172">
        <f t="shared" si="776"/>
        <v>871</v>
      </c>
      <c r="EV537" s="57">
        <f t="shared" si="777"/>
        <v>26.968481674481726</v>
      </c>
      <c r="EW537" s="57">
        <f t="shared" si="778"/>
        <v>0.46291560102301793</v>
      </c>
      <c r="EX537" s="57">
        <f t="shared" si="779"/>
        <v>2.7813207159020776</v>
      </c>
      <c r="EY537" s="57">
        <f t="shared" si="780"/>
        <v>3.1039473027596185</v>
      </c>
      <c r="EZ537" s="57">
        <f t="shared" si="781"/>
        <v>1.2033913756951408E-3</v>
      </c>
      <c r="FA537" s="57">
        <f t="shared" si="782"/>
        <v>4.0827289820037603E-2</v>
      </c>
      <c r="FB537" s="57">
        <f t="shared" si="783"/>
        <v>8.6205342436792307</v>
      </c>
      <c r="FC537" s="57" t="str">
        <f t="shared" si="784"/>
        <v/>
      </c>
      <c r="FD537" s="57" t="str">
        <f t="shared" si="785"/>
        <v/>
      </c>
      <c r="FE537" s="57">
        <f t="shared" si="786"/>
        <v>0.19362374118543535</v>
      </c>
      <c r="FF537" s="56">
        <f t="shared" si="787"/>
        <v>24.567737568047836</v>
      </c>
      <c r="FG537" s="59">
        <f t="shared" si="788"/>
        <v>80.843932551799725</v>
      </c>
      <c r="FH537" s="59">
        <f t="shared" si="789"/>
        <v>1.3876909378139806</v>
      </c>
      <c r="FI537" s="59">
        <f t="shared" si="790"/>
        <v>8.3376182269123635</v>
      </c>
      <c r="FJ537" s="59">
        <f t="shared" si="791"/>
        <v>9.3047621077637732</v>
      </c>
      <c r="FK537" s="59">
        <f t="shared" si="792"/>
        <v>3.6074293089392133E-3</v>
      </c>
      <c r="FL537" s="59">
        <f t="shared" si="793"/>
        <v>0.12238874640121283</v>
      </c>
      <c r="FM537" s="59">
        <f t="shared" si="794"/>
        <v>25.823980636495357</v>
      </c>
      <c r="FN537" s="59" t="str">
        <f t="shared" si="795"/>
        <v/>
      </c>
      <c r="FO537" s="59" t="str">
        <f t="shared" si="796"/>
        <v/>
      </c>
      <c r="FP537" s="59">
        <f t="shared" si="797"/>
        <v>0.58002620276170047</v>
      </c>
      <c r="FQ537" s="66">
        <f t="shared" si="798"/>
        <v>73.595993160742935</v>
      </c>
      <c r="FR537" s="331">
        <f t="shared" si="827"/>
        <v>-3.476082099227544E-2</v>
      </c>
      <c r="FS537" s="331">
        <f t="shared" si="799"/>
        <v>3.476082099227544E-2</v>
      </c>
      <c r="FT537" s="400">
        <f t="shared" si="800"/>
        <v>0</v>
      </c>
      <c r="FU537" s="400">
        <f t="shared" si="801"/>
        <v>1</v>
      </c>
      <c r="FV537" s="400">
        <f t="shared" si="802"/>
        <v>0</v>
      </c>
      <c r="FW537" s="402">
        <f t="shared" si="803"/>
        <v>0</v>
      </c>
      <c r="FX537" s="222">
        <f t="shared" si="804"/>
        <v>80.843932551799725</v>
      </c>
      <c r="FY537" s="222">
        <f t="shared" si="805"/>
        <v>0</v>
      </c>
      <c r="FZ537" s="222">
        <f t="shared" si="806"/>
        <v>0</v>
      </c>
      <c r="GA537" s="221">
        <f t="shared" si="807"/>
        <v>73.595993160742935</v>
      </c>
      <c r="GB537" s="222">
        <f t="shared" si="808"/>
        <v>25.823980636495357</v>
      </c>
      <c r="GC537" s="222">
        <f t="shared" si="809"/>
        <v>0</v>
      </c>
      <c r="GD537" s="222">
        <f t="shared" si="810"/>
        <v>0</v>
      </c>
      <c r="GE537" s="222">
        <f t="shared" si="811"/>
        <v>0</v>
      </c>
      <c r="GF537" s="222">
        <f t="shared" si="812"/>
        <v>0</v>
      </c>
      <c r="GG537" s="398">
        <f t="shared" si="813"/>
        <v>0</v>
      </c>
      <c r="GH537" s="399">
        <f t="shared" si="814"/>
        <v>0</v>
      </c>
      <c r="GI537" s="398" t="str">
        <f t="shared" si="815"/>
        <v>Na</v>
      </c>
      <c r="GJ537" s="398" t="str">
        <f t="shared" si="816"/>
        <v>Cl-HCO3</v>
      </c>
    </row>
    <row r="538" spans="1:192" s="163" customFormat="1" ht="14.25">
      <c r="A538" s="402">
        <f t="shared" si="819"/>
        <v>533</v>
      </c>
      <c r="B538" s="65" t="s">
        <v>610</v>
      </c>
      <c r="C538" s="91" t="s">
        <v>1018</v>
      </c>
      <c r="D538" s="91" t="s">
        <v>640</v>
      </c>
      <c r="E538" s="65" t="s">
        <v>2020</v>
      </c>
      <c r="F538" s="548">
        <v>3475820</v>
      </c>
      <c r="G538" s="548">
        <v>5551560</v>
      </c>
      <c r="H538" s="409">
        <f t="shared" si="744"/>
        <v>475755.24200000003</v>
      </c>
      <c r="I538" s="405">
        <f t="shared" si="745"/>
        <v>5549779.1660000002</v>
      </c>
      <c r="J538" s="400">
        <v>97</v>
      </c>
      <c r="K538" s="391" t="s">
        <v>1355</v>
      </c>
      <c r="L538" s="171">
        <v>12</v>
      </c>
      <c r="M538" s="19"/>
      <c r="N538" s="400"/>
      <c r="O538" s="19"/>
      <c r="P538" s="19"/>
      <c r="Q538" s="64" t="s">
        <v>2846</v>
      </c>
      <c r="R538" s="67" t="s">
        <v>2920</v>
      </c>
      <c r="S538" s="2" t="s">
        <v>2835</v>
      </c>
      <c r="T538" s="499" t="str">
        <f t="shared" si="746"/>
        <v>-</v>
      </c>
      <c r="U538" s="499" t="str">
        <f t="shared" si="747"/>
        <v>M</v>
      </c>
      <c r="V538" s="499" t="str">
        <f t="shared" si="748"/>
        <v>-</v>
      </c>
      <c r="W538" s="499" t="str">
        <f t="shared" si="824"/>
        <v>-</v>
      </c>
      <c r="X538" s="529" t="str">
        <f t="shared" si="821"/>
        <v>Na</v>
      </c>
      <c r="Y538" s="530" t="str">
        <f t="shared" si="820"/>
        <v>Cl-HCO3</v>
      </c>
      <c r="Z538" s="60" t="s">
        <v>2021</v>
      </c>
      <c r="AA538" s="127" t="s">
        <v>2883</v>
      </c>
      <c r="AB538" s="100">
        <v>1</v>
      </c>
      <c r="AC538" s="2" t="s">
        <v>637</v>
      </c>
      <c r="AD538" s="2" t="s">
        <v>2884</v>
      </c>
      <c r="AE538" s="404"/>
      <c r="AF538" s="153" t="s">
        <v>3116</v>
      </c>
      <c r="AG538" s="400"/>
      <c r="AH538" s="400"/>
      <c r="AI538" s="554"/>
      <c r="AJ538" s="400"/>
      <c r="AK538" s="400"/>
      <c r="AL538" s="400"/>
      <c r="AM538" s="391"/>
      <c r="AN538" s="398">
        <v>26</v>
      </c>
      <c r="AO538" s="399"/>
      <c r="AP538" s="19">
        <v>1.5</v>
      </c>
      <c r="AQ538" s="398">
        <v>1954</v>
      </c>
      <c r="AR538" s="69"/>
      <c r="AS538" s="507">
        <f t="shared" si="825"/>
        <v>3361.0799999999995</v>
      </c>
      <c r="AT538" s="510">
        <f t="shared" si="826"/>
        <v>2.3489370362397723</v>
      </c>
      <c r="AU538" s="398">
        <v>1035</v>
      </c>
      <c r="AV538" s="398">
        <v>61</v>
      </c>
      <c r="AW538" s="401">
        <v>85</v>
      </c>
      <c r="AX538" s="401">
        <v>1440</v>
      </c>
      <c r="AY538" s="401">
        <v>2.4500000000000002</v>
      </c>
      <c r="AZ538" s="172">
        <v>704</v>
      </c>
      <c r="BA538" s="401">
        <v>0.68</v>
      </c>
      <c r="BB538" s="398">
        <v>17</v>
      </c>
      <c r="BC538" s="398">
        <v>3.2</v>
      </c>
      <c r="BD538" s="398">
        <v>5.15</v>
      </c>
      <c r="BE538" s="398">
        <v>0.54</v>
      </c>
      <c r="BF538" s="398"/>
      <c r="BG538" s="398"/>
      <c r="BH538" s="398">
        <v>3.08</v>
      </c>
      <c r="BI538" s="398">
        <v>0.42299999999999999</v>
      </c>
      <c r="BJ538" s="398">
        <v>1.63</v>
      </c>
      <c r="BK538" s="398"/>
      <c r="BL538" s="399"/>
      <c r="BM538" s="398"/>
      <c r="BN538" s="172"/>
      <c r="BO538" s="138"/>
      <c r="BP538" s="140"/>
      <c r="BQ538" s="138"/>
      <c r="BR538" s="138">
        <v>1927</v>
      </c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49"/>
      <c r="CG538" s="138"/>
      <c r="CH538" s="138"/>
      <c r="CI538" s="138"/>
      <c r="CJ538" s="138"/>
      <c r="CK538" s="138"/>
      <c r="CL538" s="139"/>
      <c r="CM538" s="138"/>
      <c r="CN538" s="138">
        <v>33</v>
      </c>
      <c r="CO538" s="149">
        <v>9.3000000000000007</v>
      </c>
      <c r="CP538" s="398"/>
      <c r="CQ538" s="172"/>
      <c r="CR538" s="398"/>
      <c r="CS538" s="398"/>
      <c r="CT538" s="398"/>
      <c r="CU538" s="398"/>
      <c r="CV538" s="398"/>
      <c r="CW538" s="398"/>
      <c r="CX538" s="398"/>
      <c r="CY538" s="398"/>
      <c r="CZ538" s="398"/>
      <c r="DA538" s="172"/>
      <c r="DB538" s="241"/>
      <c r="DC538" s="241"/>
      <c r="DD538" s="241"/>
      <c r="DE538" s="241"/>
      <c r="DF538" s="182"/>
      <c r="DG538" s="241"/>
      <c r="DH538" s="241"/>
      <c r="DI538" s="244"/>
      <c r="DJ538" s="244"/>
      <c r="DK538" s="244"/>
      <c r="DL538" s="244"/>
      <c r="DM538" s="244"/>
      <c r="DN538" s="244"/>
      <c r="DO538" s="244"/>
      <c r="DP538" s="244"/>
      <c r="DQ538" s="244"/>
      <c r="DR538" s="244"/>
      <c r="DS538" s="472"/>
      <c r="DT538" s="402">
        <f t="shared" si="749"/>
        <v>1</v>
      </c>
      <c r="DU538" s="100">
        <f t="shared" si="750"/>
        <v>0</v>
      </c>
      <c r="DV538" s="100">
        <f t="shared" si="751"/>
        <v>1</v>
      </c>
      <c r="DW538" s="100">
        <f t="shared" si="752"/>
        <v>0</v>
      </c>
      <c r="DX538" s="100">
        <f t="shared" si="753"/>
        <v>0</v>
      </c>
      <c r="DY538" s="229">
        <f t="shared" si="754"/>
        <v>0</v>
      </c>
      <c r="DZ538" s="100">
        <f t="shared" si="755"/>
        <v>0</v>
      </c>
      <c r="EA538" s="400">
        <f t="shared" si="756"/>
        <v>0</v>
      </c>
      <c r="EB538" s="402">
        <f t="shared" si="757"/>
        <v>1</v>
      </c>
      <c r="EC538" s="19">
        <f t="shared" si="758"/>
        <v>0</v>
      </c>
      <c r="ED538" s="19">
        <f t="shared" si="759"/>
        <v>1</v>
      </c>
      <c r="EE538" s="19">
        <f t="shared" si="760"/>
        <v>0</v>
      </c>
      <c r="EF538" s="402">
        <f t="shared" si="761"/>
        <v>0</v>
      </c>
      <c r="EG538" s="400">
        <f t="shared" si="762"/>
        <v>1</v>
      </c>
      <c r="EH538" s="400">
        <f t="shared" si="763"/>
        <v>0</v>
      </c>
      <c r="EI538" s="402">
        <f t="shared" si="764"/>
        <v>0</v>
      </c>
      <c r="EJ538" s="229">
        <f t="shared" si="765"/>
        <v>1</v>
      </c>
      <c r="EK538" s="398">
        <f t="shared" si="766"/>
        <v>1035</v>
      </c>
      <c r="EL538" s="398">
        <f t="shared" si="767"/>
        <v>17</v>
      </c>
      <c r="EM538" s="398">
        <f t="shared" si="768"/>
        <v>61</v>
      </c>
      <c r="EN538" s="398">
        <f t="shared" si="769"/>
        <v>85</v>
      </c>
      <c r="EO538" s="398" t="str">
        <f t="shared" si="770"/>
        <v/>
      </c>
      <c r="EP538" s="398">
        <f t="shared" si="771"/>
        <v>0.54</v>
      </c>
      <c r="EQ538" s="398">
        <f t="shared" si="772"/>
        <v>704</v>
      </c>
      <c r="ER538" s="398" t="str">
        <f t="shared" si="773"/>
        <v/>
      </c>
      <c r="ES538" s="398">
        <f t="shared" si="774"/>
        <v>1.63</v>
      </c>
      <c r="ET538" s="398">
        <f t="shared" si="775"/>
        <v>2.4500000000000002</v>
      </c>
      <c r="EU538" s="172">
        <f t="shared" si="776"/>
        <v>1440</v>
      </c>
      <c r="EV538" s="57">
        <f t="shared" si="777"/>
        <v>45.019965375949333</v>
      </c>
      <c r="EW538" s="57">
        <f t="shared" si="778"/>
        <v>0.43478260869565216</v>
      </c>
      <c r="EX538" s="57">
        <f t="shared" si="779"/>
        <v>5.0195433038469455</v>
      </c>
      <c r="EY538" s="57">
        <f t="shared" si="780"/>
        <v>4.241728629173112</v>
      </c>
      <c r="EZ538" s="57" t="str">
        <f t="shared" si="781"/>
        <v/>
      </c>
      <c r="FA538" s="57">
        <f t="shared" si="782"/>
        <v>2.9008863819500404E-2</v>
      </c>
      <c r="FB538" s="57">
        <f t="shared" si="783"/>
        <v>11.537749253897678</v>
      </c>
      <c r="FC538" s="57" t="str">
        <f t="shared" si="784"/>
        <v/>
      </c>
      <c r="FD538" s="57">
        <f t="shared" si="785"/>
        <v>2.6288244961285314E-2</v>
      </c>
      <c r="FE538" s="57">
        <f t="shared" si="786"/>
        <v>5.1008404935948021E-2</v>
      </c>
      <c r="FF538" s="56">
        <f t="shared" si="787"/>
        <v>40.617155106761061</v>
      </c>
      <c r="FG538" s="59">
        <f t="shared" si="788"/>
        <v>82.235714142460466</v>
      </c>
      <c r="FH538" s="59">
        <f t="shared" si="789"/>
        <v>0.79419559798039818</v>
      </c>
      <c r="FI538" s="59">
        <f t="shared" si="790"/>
        <v>9.1689481503106247</v>
      </c>
      <c r="FJ538" s="59">
        <f t="shared" si="791"/>
        <v>7.7481530717684421</v>
      </c>
      <c r="FK538" s="59" t="str">
        <f t="shared" si="792"/>
        <v/>
      </c>
      <c r="FL538" s="59">
        <f t="shared" si="793"/>
        <v>5.2989037480078147E-2</v>
      </c>
      <c r="FM538" s="59">
        <f t="shared" si="794"/>
        <v>22.089341499443865</v>
      </c>
      <c r="FN538" s="59" t="str">
        <f t="shared" si="795"/>
        <v/>
      </c>
      <c r="FO538" s="59">
        <f t="shared" si="796"/>
        <v>5.0329575343709021E-2</v>
      </c>
      <c r="FP538" s="59">
        <f t="shared" si="797"/>
        <v>9.7657008414482438E-2</v>
      </c>
      <c r="FQ538" s="66">
        <f t="shared" si="798"/>
        <v>77.762671916797956</v>
      </c>
      <c r="FR538" s="331">
        <f t="shared" si="827"/>
        <v>2.3489370362397723</v>
      </c>
      <c r="FS538" s="331">
        <f t="shared" si="799"/>
        <v>2.3489370362397723</v>
      </c>
      <c r="FT538" s="400">
        <f t="shared" si="800"/>
        <v>0</v>
      </c>
      <c r="FU538" s="400">
        <f t="shared" si="801"/>
        <v>1</v>
      </c>
      <c r="FV538" s="400">
        <f t="shared" si="802"/>
        <v>0</v>
      </c>
      <c r="FW538" s="402">
        <f t="shared" si="803"/>
        <v>0</v>
      </c>
      <c r="FX538" s="222">
        <f t="shared" si="804"/>
        <v>82.235714142460466</v>
      </c>
      <c r="FY538" s="222">
        <f t="shared" si="805"/>
        <v>0</v>
      </c>
      <c r="FZ538" s="222">
        <f t="shared" si="806"/>
        <v>0</v>
      </c>
      <c r="GA538" s="221">
        <f t="shared" si="807"/>
        <v>77.762671916797956</v>
      </c>
      <c r="GB538" s="222">
        <f t="shared" si="808"/>
        <v>22.089341499443865</v>
      </c>
      <c r="GC538" s="222">
        <f t="shared" si="809"/>
        <v>0</v>
      </c>
      <c r="GD538" s="222">
        <f t="shared" si="810"/>
        <v>0</v>
      </c>
      <c r="GE538" s="222">
        <f t="shared" si="811"/>
        <v>0</v>
      </c>
      <c r="GF538" s="222">
        <f t="shared" si="812"/>
        <v>0</v>
      </c>
      <c r="GG538" s="398">
        <f t="shared" si="813"/>
        <v>0</v>
      </c>
      <c r="GH538" s="399">
        <f t="shared" si="814"/>
        <v>0</v>
      </c>
      <c r="GI538" s="398" t="str">
        <f t="shared" si="815"/>
        <v>Na</v>
      </c>
      <c r="GJ538" s="398" t="str">
        <f t="shared" si="816"/>
        <v>Cl-HCO3</v>
      </c>
    </row>
    <row r="539" spans="1:192" s="168" customFormat="1" ht="14.25">
      <c r="A539" s="402">
        <f t="shared" si="819"/>
        <v>534</v>
      </c>
      <c r="B539" s="65" t="s">
        <v>638</v>
      </c>
      <c r="C539" s="91" t="s">
        <v>1018</v>
      </c>
      <c r="D539" s="91" t="s">
        <v>639</v>
      </c>
      <c r="E539" s="65" t="s">
        <v>2022</v>
      </c>
      <c r="F539" s="549">
        <v>3476740</v>
      </c>
      <c r="G539" s="549">
        <v>5552310</v>
      </c>
      <c r="H539" s="409">
        <f t="shared" si="744"/>
        <v>476674.87400000001</v>
      </c>
      <c r="I539" s="405">
        <f t="shared" si="745"/>
        <v>5550528.8660000004</v>
      </c>
      <c r="J539" s="408">
        <v>98</v>
      </c>
      <c r="K539" s="392" t="s">
        <v>1355</v>
      </c>
      <c r="L539" s="171">
        <v>50.25</v>
      </c>
      <c r="M539" s="171"/>
      <c r="N539" s="408"/>
      <c r="O539" s="171"/>
      <c r="P539" s="171"/>
      <c r="Q539" s="64" t="s">
        <v>2846</v>
      </c>
      <c r="R539" s="67" t="s">
        <v>2920</v>
      </c>
      <c r="S539" s="2" t="s">
        <v>2835</v>
      </c>
      <c r="T539" s="499" t="str">
        <f t="shared" si="746"/>
        <v>-</v>
      </c>
      <c r="U539" s="499" t="str">
        <f t="shared" si="747"/>
        <v>M</v>
      </c>
      <c r="V539" s="499" t="str">
        <f t="shared" si="748"/>
        <v>-</v>
      </c>
      <c r="W539" s="499" t="str">
        <f t="shared" si="824"/>
        <v>-</v>
      </c>
      <c r="X539" s="529" t="str">
        <f t="shared" si="821"/>
        <v>Na-Ca-Mg</v>
      </c>
      <c r="Y539" s="530" t="str">
        <f t="shared" si="820"/>
        <v>HCO3-Cl-SO4</v>
      </c>
      <c r="Z539" s="60"/>
      <c r="AA539" s="193">
        <v>2173</v>
      </c>
      <c r="AB539" s="176">
        <v>1</v>
      </c>
      <c r="AC539" s="2" t="s">
        <v>637</v>
      </c>
      <c r="AD539" s="91" t="s">
        <v>2023</v>
      </c>
      <c r="AE539" s="404"/>
      <c r="AF539" s="392">
        <v>12.2</v>
      </c>
      <c r="AG539" s="408"/>
      <c r="AH539" s="408"/>
      <c r="AI539" s="559"/>
      <c r="AJ539" s="408"/>
      <c r="AK539" s="408"/>
      <c r="AL539" s="408"/>
      <c r="AM539" s="392"/>
      <c r="AN539" s="69">
        <v>23</v>
      </c>
      <c r="AO539" s="401"/>
      <c r="AP539" s="171">
        <v>13.7</v>
      </c>
      <c r="AQ539" s="69">
        <v>952</v>
      </c>
      <c r="AR539" s="69"/>
      <c r="AS539" s="507">
        <f t="shared" si="825"/>
        <v>1204.8899999999999</v>
      </c>
      <c r="AT539" s="509">
        <f t="shared" si="826"/>
        <v>-0.23772681264208415</v>
      </c>
      <c r="AU539" s="69">
        <v>192</v>
      </c>
      <c r="AV539" s="69">
        <v>45</v>
      </c>
      <c r="AW539" s="401">
        <v>91</v>
      </c>
      <c r="AX539" s="401">
        <v>167</v>
      </c>
      <c r="AY539" s="401">
        <v>182</v>
      </c>
      <c r="AZ539" s="70">
        <v>510</v>
      </c>
      <c r="BA539" s="69"/>
      <c r="BB539" s="69">
        <v>6.8</v>
      </c>
      <c r="BC539" s="69"/>
      <c r="BD539" s="69">
        <v>1.99</v>
      </c>
      <c r="BE539" s="69">
        <v>2.1</v>
      </c>
      <c r="BF539" s="69"/>
      <c r="BG539" s="69"/>
      <c r="BH539" s="69">
        <v>0.43</v>
      </c>
      <c r="BI539" s="69">
        <v>7.0000000000000007E-2</v>
      </c>
      <c r="BJ539" s="69">
        <v>6.5</v>
      </c>
      <c r="BK539" s="69"/>
      <c r="BL539" s="401"/>
      <c r="BM539" s="69"/>
      <c r="BN539" s="70"/>
      <c r="BO539" s="143"/>
      <c r="BP539" s="564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1"/>
      <c r="CG539" s="143"/>
      <c r="CH539" s="143"/>
      <c r="CI539" s="143"/>
      <c r="CJ539" s="143"/>
      <c r="CK539" s="143"/>
      <c r="CL539" s="144"/>
      <c r="CM539" s="143"/>
      <c r="CN539" s="143">
        <v>35</v>
      </c>
      <c r="CO539" s="141">
        <v>8.6300000000000008</v>
      </c>
      <c r="CP539" s="69"/>
      <c r="CQ539" s="70"/>
      <c r="CR539" s="69"/>
      <c r="CS539" s="69"/>
      <c r="CT539" s="69"/>
      <c r="CU539" s="69"/>
      <c r="CV539" s="69"/>
      <c r="CW539" s="69"/>
      <c r="CX539" s="69"/>
      <c r="CY539" s="69"/>
      <c r="CZ539" s="69"/>
      <c r="DA539" s="70"/>
      <c r="DB539" s="182"/>
      <c r="DC539" s="182"/>
      <c r="DD539" s="182"/>
      <c r="DE539" s="182"/>
      <c r="DF539" s="182"/>
      <c r="DG539" s="182"/>
      <c r="DH539" s="182"/>
      <c r="DI539" s="180"/>
      <c r="DJ539" s="180"/>
      <c r="DK539" s="180"/>
      <c r="DL539" s="180"/>
      <c r="DM539" s="180"/>
      <c r="DN539" s="180"/>
      <c r="DO539" s="180"/>
      <c r="DP539" s="180"/>
      <c r="DQ539" s="180"/>
      <c r="DR539" s="180"/>
      <c r="DS539" s="181"/>
      <c r="DT539" s="402">
        <f t="shared" si="749"/>
        <v>1</v>
      </c>
      <c r="DU539" s="100">
        <f t="shared" si="750"/>
        <v>0</v>
      </c>
      <c r="DV539" s="100">
        <f t="shared" si="751"/>
        <v>1</v>
      </c>
      <c r="DW539" s="100">
        <f t="shared" si="752"/>
        <v>0</v>
      </c>
      <c r="DX539" s="100">
        <f t="shared" si="753"/>
        <v>0</v>
      </c>
      <c r="DY539" s="229">
        <f t="shared" si="754"/>
        <v>0</v>
      </c>
      <c r="DZ539" s="100">
        <f t="shared" si="755"/>
        <v>1</v>
      </c>
      <c r="EA539" s="400">
        <f t="shared" si="756"/>
        <v>0</v>
      </c>
      <c r="EB539" s="402">
        <f t="shared" si="757"/>
        <v>0</v>
      </c>
      <c r="EC539" s="19">
        <f t="shared" si="758"/>
        <v>0</v>
      </c>
      <c r="ED539" s="19">
        <f t="shared" si="759"/>
        <v>1</v>
      </c>
      <c r="EE539" s="19">
        <f t="shared" si="760"/>
        <v>0</v>
      </c>
      <c r="EF539" s="402">
        <f t="shared" si="761"/>
        <v>0</v>
      </c>
      <c r="EG539" s="400">
        <f t="shared" si="762"/>
        <v>1</v>
      </c>
      <c r="EH539" s="400">
        <f t="shared" si="763"/>
        <v>0</v>
      </c>
      <c r="EI539" s="402">
        <f t="shared" si="764"/>
        <v>0</v>
      </c>
      <c r="EJ539" s="229">
        <f t="shared" si="765"/>
        <v>1</v>
      </c>
      <c r="EK539" s="398">
        <f t="shared" si="766"/>
        <v>192</v>
      </c>
      <c r="EL539" s="398">
        <f t="shared" si="767"/>
        <v>6.8</v>
      </c>
      <c r="EM539" s="398">
        <f t="shared" si="768"/>
        <v>45</v>
      </c>
      <c r="EN539" s="398">
        <f t="shared" si="769"/>
        <v>91</v>
      </c>
      <c r="EO539" s="398" t="str">
        <f t="shared" si="770"/>
        <v/>
      </c>
      <c r="EP539" s="398">
        <f t="shared" si="771"/>
        <v>2.1</v>
      </c>
      <c r="EQ539" s="398">
        <f t="shared" si="772"/>
        <v>510</v>
      </c>
      <c r="ER539" s="398" t="str">
        <f t="shared" si="773"/>
        <v/>
      </c>
      <c r="ES539" s="398">
        <f t="shared" si="774"/>
        <v>6.5</v>
      </c>
      <c r="ET539" s="398">
        <f t="shared" si="775"/>
        <v>182</v>
      </c>
      <c r="EU539" s="172">
        <f t="shared" si="776"/>
        <v>167</v>
      </c>
      <c r="EV539" s="57">
        <f t="shared" si="777"/>
        <v>8.35152980887176</v>
      </c>
      <c r="EW539" s="57">
        <f t="shared" si="778"/>
        <v>0.17391304347826086</v>
      </c>
      <c r="EX539" s="57">
        <f t="shared" si="779"/>
        <v>3.7029417815264352</v>
      </c>
      <c r="EY539" s="57">
        <f t="shared" si="780"/>
        <v>4.5411447677029786</v>
      </c>
      <c r="EZ539" s="57" t="str">
        <f t="shared" si="781"/>
        <v/>
      </c>
      <c r="FA539" s="57">
        <f t="shared" si="782"/>
        <v>0.11281224818694602</v>
      </c>
      <c r="FB539" s="57">
        <f t="shared" si="783"/>
        <v>8.3583126697270114</v>
      </c>
      <c r="FC539" s="57" t="str">
        <f t="shared" si="784"/>
        <v/>
      </c>
      <c r="FD539" s="57">
        <f t="shared" si="785"/>
        <v>0.10483042469224206</v>
      </c>
      <c r="FE539" s="57">
        <f t="shared" si="786"/>
        <v>3.7891957952418527</v>
      </c>
      <c r="FF539" s="56">
        <f t="shared" si="787"/>
        <v>4.7104617380757619</v>
      </c>
      <c r="FG539" s="59">
        <f t="shared" si="788"/>
        <v>49.469024985567266</v>
      </c>
      <c r="FH539" s="59">
        <f t="shared" si="789"/>
        <v>1.0301476364249949</v>
      </c>
      <c r="FI539" s="59">
        <f t="shared" si="790"/>
        <v>21.9338161633382</v>
      </c>
      <c r="FJ539" s="59">
        <f t="shared" si="791"/>
        <v>26.898784907399499</v>
      </c>
      <c r="FK539" s="59" t="str">
        <f t="shared" si="792"/>
        <v/>
      </c>
      <c r="FL539" s="59">
        <f t="shared" si="793"/>
        <v>0.66822630727004106</v>
      </c>
      <c r="FM539" s="59">
        <f t="shared" si="794"/>
        <v>49.274367205966243</v>
      </c>
      <c r="FN539" s="59" t="str">
        <f t="shared" si="795"/>
        <v/>
      </c>
      <c r="FO539" s="59">
        <f t="shared" si="796"/>
        <v>0.61800186769175192</v>
      </c>
      <c r="FP539" s="59">
        <f t="shared" si="797"/>
        <v>22.338267591531537</v>
      </c>
      <c r="FQ539" s="66">
        <f t="shared" si="798"/>
        <v>27.769363334810471</v>
      </c>
      <c r="FR539" s="331">
        <f t="shared" si="827"/>
        <v>-0.23772681264208415</v>
      </c>
      <c r="FS539" s="331">
        <f t="shared" si="799"/>
        <v>0.23772681264208415</v>
      </c>
      <c r="FT539" s="400">
        <f t="shared" si="800"/>
        <v>0</v>
      </c>
      <c r="FU539" s="400">
        <f t="shared" si="801"/>
        <v>1</v>
      </c>
      <c r="FV539" s="400">
        <f t="shared" si="802"/>
        <v>0</v>
      </c>
      <c r="FW539" s="402">
        <f t="shared" si="803"/>
        <v>0</v>
      </c>
      <c r="FX539" s="222">
        <f t="shared" si="804"/>
        <v>49.469024985567266</v>
      </c>
      <c r="FY539" s="222">
        <f t="shared" si="805"/>
        <v>26.898784907399499</v>
      </c>
      <c r="FZ539" s="222">
        <f t="shared" si="806"/>
        <v>21.9338161633382</v>
      </c>
      <c r="GA539" s="221">
        <f t="shared" si="807"/>
        <v>27.769363334810471</v>
      </c>
      <c r="GB539" s="222">
        <f t="shared" si="808"/>
        <v>49.274367205966243</v>
      </c>
      <c r="GC539" s="222">
        <f t="shared" si="809"/>
        <v>22.338267591531537</v>
      </c>
      <c r="GD539" s="222">
        <f t="shared" si="810"/>
        <v>0</v>
      </c>
      <c r="GE539" s="222">
        <f t="shared" si="811"/>
        <v>0</v>
      </c>
      <c r="GF539" s="222">
        <f t="shared" si="812"/>
        <v>0</v>
      </c>
      <c r="GG539" s="398">
        <f t="shared" si="813"/>
        <v>0</v>
      </c>
      <c r="GH539" s="399">
        <f t="shared" si="814"/>
        <v>0</v>
      </c>
      <c r="GI539" s="398" t="str">
        <f t="shared" si="815"/>
        <v>Na-Ca-Mg</v>
      </c>
      <c r="GJ539" s="398" t="str">
        <f t="shared" si="816"/>
        <v>HCO3-Cl-SO4</v>
      </c>
    </row>
    <row r="540" spans="1:192" s="163" customFormat="1" ht="14.25">
      <c r="A540" s="402">
        <f t="shared" si="819"/>
        <v>535</v>
      </c>
      <c r="B540" s="64" t="s">
        <v>355</v>
      </c>
      <c r="C540" s="2" t="s">
        <v>214</v>
      </c>
      <c r="D540" s="2"/>
      <c r="E540" s="91" t="s">
        <v>2024</v>
      </c>
      <c r="F540" s="548">
        <v>3470530</v>
      </c>
      <c r="G540" s="548">
        <v>5552593</v>
      </c>
      <c r="H540" s="409">
        <f t="shared" si="744"/>
        <v>470467.35800000001</v>
      </c>
      <c r="I540" s="409">
        <f t="shared" si="745"/>
        <v>5550811.7527999999</v>
      </c>
      <c r="J540" s="391">
        <v>93</v>
      </c>
      <c r="K540" s="391" t="s">
        <v>1354</v>
      </c>
      <c r="L540" s="543">
        <v>0</v>
      </c>
      <c r="M540" s="153"/>
      <c r="N540" s="400"/>
      <c r="O540" s="153"/>
      <c r="P540" s="153"/>
      <c r="Q540" s="64" t="s">
        <v>2846</v>
      </c>
      <c r="R540" s="65" t="s">
        <v>2920</v>
      </c>
      <c r="S540" s="2" t="s">
        <v>2835</v>
      </c>
      <c r="T540" s="499" t="str">
        <f t="shared" si="746"/>
        <v>-</v>
      </c>
      <c r="U540" s="499" t="str">
        <f t="shared" si="747"/>
        <v>M</v>
      </c>
      <c r="V540" s="499" t="str">
        <f t="shared" si="748"/>
        <v>-</v>
      </c>
      <c r="W540" s="499" t="str">
        <f t="shared" si="824"/>
        <v>-</v>
      </c>
      <c r="X540" s="529" t="str">
        <f t="shared" si="821"/>
        <v>Na</v>
      </c>
      <c r="Y540" s="530" t="str">
        <f t="shared" si="820"/>
        <v>Cl-HCO3</v>
      </c>
      <c r="Z540" s="60" t="s">
        <v>2021</v>
      </c>
      <c r="AA540" s="127">
        <v>3577</v>
      </c>
      <c r="AB540" s="101">
        <v>1</v>
      </c>
      <c r="AC540" s="170" t="s">
        <v>599</v>
      </c>
      <c r="AD540" s="2" t="s">
        <v>2025</v>
      </c>
      <c r="AE540" s="61" t="s">
        <v>2026</v>
      </c>
      <c r="AF540" s="391">
        <v>9</v>
      </c>
      <c r="AG540" s="391"/>
      <c r="AH540" s="391"/>
      <c r="AI540" s="546"/>
      <c r="AJ540" s="391">
        <v>1.0017</v>
      </c>
      <c r="AK540" s="391">
        <v>15</v>
      </c>
      <c r="AL540" s="391"/>
      <c r="AM540" s="397">
        <v>0.08</v>
      </c>
      <c r="AN540" s="2"/>
      <c r="AO540" s="64"/>
      <c r="AP540" s="153"/>
      <c r="AQ540" s="2"/>
      <c r="AR540" s="466">
        <v>1844</v>
      </c>
      <c r="AS540" s="507">
        <f t="shared" si="825"/>
        <v>1842.7000000000003</v>
      </c>
      <c r="AT540" s="509">
        <f t="shared" si="826"/>
        <v>7.1679831192081711E-2</v>
      </c>
      <c r="AU540" s="2">
        <v>554.5</v>
      </c>
      <c r="AV540" s="2">
        <v>12.6</v>
      </c>
      <c r="AW540" s="64">
        <v>12.1</v>
      </c>
      <c r="AX540" s="2">
        <v>555.6</v>
      </c>
      <c r="AY540" s="2">
        <v>3.9</v>
      </c>
      <c r="AZ540" s="60">
        <v>656.6</v>
      </c>
      <c r="BA540" s="2"/>
      <c r="BB540" s="2">
        <v>29.9</v>
      </c>
      <c r="BC540" s="2"/>
      <c r="BD540" s="2"/>
      <c r="BE540" s="2">
        <v>0.5</v>
      </c>
      <c r="BF540" s="2"/>
      <c r="BG540" s="2"/>
      <c r="BH540" s="2"/>
      <c r="BI540" s="2"/>
      <c r="BJ540" s="2"/>
      <c r="BK540" s="2"/>
      <c r="BL540" s="64"/>
      <c r="BM540" s="359">
        <v>17</v>
      </c>
      <c r="BN540" s="60"/>
      <c r="BO540" s="138"/>
      <c r="BP540" s="555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49"/>
      <c r="CG540" s="138"/>
      <c r="CH540" s="138"/>
      <c r="CI540" s="138"/>
      <c r="CJ540" s="138"/>
      <c r="CK540" s="138"/>
      <c r="CL540" s="139"/>
      <c r="CM540" s="138"/>
      <c r="CN540" s="138">
        <v>23.8</v>
      </c>
      <c r="CO540" s="141">
        <v>1.1299999999999999</v>
      </c>
      <c r="CP540" s="2"/>
      <c r="CQ540" s="60"/>
      <c r="CR540" s="2"/>
      <c r="CS540" s="2"/>
      <c r="CT540" s="2"/>
      <c r="CU540" s="2"/>
      <c r="CV540" s="2"/>
      <c r="CW540" s="2"/>
      <c r="CX540" s="2"/>
      <c r="CY540" s="2"/>
      <c r="CZ540" s="2"/>
      <c r="DA540" s="60"/>
      <c r="DB540" s="149"/>
      <c r="DC540" s="149"/>
      <c r="DD540" s="149"/>
      <c r="DE540" s="149"/>
      <c r="DF540" s="141"/>
      <c r="DG540" s="149"/>
      <c r="DH540" s="149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9"/>
      <c r="DT540" s="402">
        <f t="shared" si="749"/>
        <v>1</v>
      </c>
      <c r="DU540" s="100">
        <f t="shared" si="750"/>
        <v>1</v>
      </c>
      <c r="DV540" s="100">
        <f t="shared" si="751"/>
        <v>0</v>
      </c>
      <c r="DW540" s="100">
        <f t="shared" si="752"/>
        <v>0</v>
      </c>
      <c r="DX540" s="100">
        <f t="shared" si="753"/>
        <v>0</v>
      </c>
      <c r="DY540" s="229">
        <f t="shared" si="754"/>
        <v>0</v>
      </c>
      <c r="DZ540" s="100">
        <f t="shared" si="755"/>
        <v>1</v>
      </c>
      <c r="EA540" s="400">
        <f t="shared" si="756"/>
        <v>0</v>
      </c>
      <c r="EB540" s="402">
        <f t="shared" si="757"/>
        <v>0</v>
      </c>
      <c r="EC540" s="19">
        <f t="shared" si="758"/>
        <v>0</v>
      </c>
      <c r="ED540" s="19">
        <f t="shared" si="759"/>
        <v>1</v>
      </c>
      <c r="EE540" s="19">
        <f t="shared" si="760"/>
        <v>0</v>
      </c>
      <c r="EF540" s="402">
        <f t="shared" si="761"/>
        <v>0</v>
      </c>
      <c r="EG540" s="400">
        <f t="shared" si="762"/>
        <v>1</v>
      </c>
      <c r="EH540" s="400">
        <f t="shared" si="763"/>
        <v>0</v>
      </c>
      <c r="EI540" s="402">
        <f t="shared" si="764"/>
        <v>0</v>
      </c>
      <c r="EJ540" s="229">
        <f t="shared" si="765"/>
        <v>1</v>
      </c>
      <c r="EK540" s="398">
        <f t="shared" si="766"/>
        <v>554.5</v>
      </c>
      <c r="EL540" s="398">
        <f t="shared" si="767"/>
        <v>29.9</v>
      </c>
      <c r="EM540" s="398">
        <f t="shared" si="768"/>
        <v>12.6</v>
      </c>
      <c r="EN540" s="398">
        <f t="shared" si="769"/>
        <v>12.1</v>
      </c>
      <c r="EO540" s="398" t="str">
        <f t="shared" si="770"/>
        <v/>
      </c>
      <c r="EP540" s="398">
        <f t="shared" si="771"/>
        <v>0.5</v>
      </c>
      <c r="EQ540" s="398">
        <f t="shared" si="772"/>
        <v>656.6</v>
      </c>
      <c r="ER540" s="398" t="str">
        <f t="shared" si="773"/>
        <v/>
      </c>
      <c r="ES540" s="398" t="str">
        <f t="shared" si="774"/>
        <v/>
      </c>
      <c r="ET540" s="398">
        <f t="shared" si="775"/>
        <v>3.9</v>
      </c>
      <c r="EU540" s="172">
        <f t="shared" si="776"/>
        <v>555.6</v>
      </c>
      <c r="EV540" s="57">
        <f t="shared" si="777"/>
        <v>24.119392078225996</v>
      </c>
      <c r="EW540" s="57">
        <f t="shared" si="778"/>
        <v>0.76470588235294112</v>
      </c>
      <c r="EX540" s="57">
        <f t="shared" si="779"/>
        <v>1.0368236988274018</v>
      </c>
      <c r="EY540" s="57">
        <f t="shared" si="780"/>
        <v>0.60382254603523122</v>
      </c>
      <c r="EZ540" s="57" t="str">
        <f t="shared" si="781"/>
        <v/>
      </c>
      <c r="FA540" s="57">
        <f t="shared" si="782"/>
        <v>2.6860059092130004E-2</v>
      </c>
      <c r="FB540" s="57">
        <f t="shared" si="783"/>
        <v>10.760917841064227</v>
      </c>
      <c r="FC540" s="57" t="str">
        <f t="shared" si="784"/>
        <v/>
      </c>
      <c r="FD540" s="57" t="str">
        <f t="shared" si="785"/>
        <v/>
      </c>
      <c r="FE540" s="57">
        <f t="shared" si="786"/>
        <v>8.1197052755182561E-2</v>
      </c>
      <c r="FF540" s="56">
        <f t="shared" si="787"/>
        <v>15.671452345358642</v>
      </c>
      <c r="FG540" s="59">
        <f t="shared" si="788"/>
        <v>90.83967898106809</v>
      </c>
      <c r="FH540" s="59">
        <f t="shared" si="789"/>
        <v>2.8800741180614717</v>
      </c>
      <c r="FI540" s="59">
        <f t="shared" si="790"/>
        <v>3.9049380538272742</v>
      </c>
      <c r="FJ540" s="59">
        <f t="shared" si="791"/>
        <v>2.2741471288112978</v>
      </c>
      <c r="FK540" s="59" t="str">
        <f t="shared" si="792"/>
        <v/>
      </c>
      <c r="FL540" s="59">
        <f t="shared" si="793"/>
        <v>0.10116171823187467</v>
      </c>
      <c r="FM540" s="59">
        <f t="shared" si="794"/>
        <v>40.586458034825448</v>
      </c>
      <c r="FN540" s="59" t="str">
        <f t="shared" si="795"/>
        <v/>
      </c>
      <c r="FO540" s="59" t="str">
        <f t="shared" si="796"/>
        <v/>
      </c>
      <c r="FP540" s="59">
        <f t="shared" si="797"/>
        <v>0.3062471828958605</v>
      </c>
      <c r="FQ540" s="66">
        <f t="shared" si="798"/>
        <v>59.1072947822787</v>
      </c>
      <c r="FR540" s="331">
        <f t="shared" si="827"/>
        <v>7.1679831192081711E-2</v>
      </c>
      <c r="FS540" s="331">
        <f t="shared" si="799"/>
        <v>7.1679831192081711E-2</v>
      </c>
      <c r="FT540" s="400">
        <f t="shared" si="800"/>
        <v>0</v>
      </c>
      <c r="FU540" s="400">
        <f t="shared" si="801"/>
        <v>1</v>
      </c>
      <c r="FV540" s="400">
        <f t="shared" si="802"/>
        <v>0</v>
      </c>
      <c r="FW540" s="402">
        <f t="shared" si="803"/>
        <v>0</v>
      </c>
      <c r="FX540" s="222">
        <f t="shared" si="804"/>
        <v>90.83967898106809</v>
      </c>
      <c r="FY540" s="222">
        <f t="shared" si="805"/>
        <v>0</v>
      </c>
      <c r="FZ540" s="222">
        <f t="shared" si="806"/>
        <v>0</v>
      </c>
      <c r="GA540" s="221">
        <f t="shared" si="807"/>
        <v>59.1072947822787</v>
      </c>
      <c r="GB540" s="222">
        <f t="shared" si="808"/>
        <v>40.586458034825448</v>
      </c>
      <c r="GC540" s="222">
        <f t="shared" si="809"/>
        <v>0</v>
      </c>
      <c r="GD540" s="222">
        <f t="shared" si="810"/>
        <v>0</v>
      </c>
      <c r="GE540" s="222">
        <f t="shared" si="811"/>
        <v>0</v>
      </c>
      <c r="GF540" s="222">
        <f t="shared" si="812"/>
        <v>0</v>
      </c>
      <c r="GG540" s="398">
        <f t="shared" si="813"/>
        <v>0</v>
      </c>
      <c r="GH540" s="399">
        <f t="shared" si="814"/>
        <v>0</v>
      </c>
      <c r="GI540" s="398" t="str">
        <f t="shared" si="815"/>
        <v>Na</v>
      </c>
      <c r="GJ540" s="398" t="str">
        <f t="shared" si="816"/>
        <v>Cl-HCO3</v>
      </c>
    </row>
    <row r="541" spans="1:192" s="163" customFormat="1" ht="14.25">
      <c r="A541" s="402">
        <f t="shared" si="819"/>
        <v>536</v>
      </c>
      <c r="B541" s="65" t="s">
        <v>355</v>
      </c>
      <c r="C541" s="398" t="s">
        <v>214</v>
      </c>
      <c r="D541" s="398"/>
      <c r="E541" s="69"/>
      <c r="F541" s="563">
        <v>3470530</v>
      </c>
      <c r="G541" s="548">
        <v>5552593</v>
      </c>
      <c r="H541" s="409">
        <f t="shared" si="744"/>
        <v>470467.35800000001</v>
      </c>
      <c r="I541" s="405">
        <f t="shared" si="745"/>
        <v>5550811.7527999999</v>
      </c>
      <c r="J541" s="400">
        <v>93</v>
      </c>
      <c r="K541" s="391" t="s">
        <v>1354</v>
      </c>
      <c r="L541" s="438">
        <v>0</v>
      </c>
      <c r="M541" s="19"/>
      <c r="N541" s="400"/>
      <c r="O541" s="19"/>
      <c r="P541" s="19"/>
      <c r="Q541" s="64" t="s">
        <v>2846</v>
      </c>
      <c r="R541" s="67" t="s">
        <v>2920</v>
      </c>
      <c r="S541" s="2" t="s">
        <v>2835</v>
      </c>
      <c r="T541" s="499" t="str">
        <f t="shared" si="746"/>
        <v>-</v>
      </c>
      <c r="U541" s="499" t="str">
        <f t="shared" si="747"/>
        <v>-</v>
      </c>
      <c r="V541" s="499" t="str">
        <f t="shared" si="748"/>
        <v>-</v>
      </c>
      <c r="W541" s="499" t="str">
        <f t="shared" si="824"/>
        <v>-</v>
      </c>
      <c r="X541" s="529" t="str">
        <f t="shared" si="821"/>
        <v/>
      </c>
      <c r="Y541" s="530" t="str">
        <f t="shared" si="820"/>
        <v/>
      </c>
      <c r="Z541" s="60"/>
      <c r="AA541" s="127">
        <v>26917</v>
      </c>
      <c r="AB541" s="101">
        <v>2</v>
      </c>
      <c r="AC541" s="170" t="s">
        <v>612</v>
      </c>
      <c r="AD541" s="166" t="s">
        <v>2027</v>
      </c>
      <c r="AE541" s="61" t="s">
        <v>2028</v>
      </c>
      <c r="AF541" s="153" t="s">
        <v>3116</v>
      </c>
      <c r="AG541" s="400"/>
      <c r="AH541" s="400"/>
      <c r="AI541" s="554"/>
      <c r="AJ541" s="400"/>
      <c r="AK541" s="400"/>
      <c r="AL541" s="400"/>
      <c r="AM541" s="391">
        <v>0.1</v>
      </c>
      <c r="AN541" s="398"/>
      <c r="AO541" s="399"/>
      <c r="AP541" s="19"/>
      <c r="AQ541" s="398"/>
      <c r="AR541" s="69"/>
      <c r="AS541" s="508"/>
      <c r="AT541" s="511"/>
      <c r="AU541" s="403"/>
      <c r="AV541" s="403"/>
      <c r="AW541" s="55"/>
      <c r="AX541" s="403"/>
      <c r="AY541" s="403"/>
      <c r="AZ541" s="53"/>
      <c r="BA541" s="398"/>
      <c r="BB541" s="398"/>
      <c r="BC541" s="398"/>
      <c r="BD541" s="398"/>
      <c r="BE541" s="398"/>
      <c r="BF541" s="398"/>
      <c r="BG541" s="398"/>
      <c r="BH541" s="398"/>
      <c r="BI541" s="398"/>
      <c r="BJ541" s="398"/>
      <c r="BK541" s="398"/>
      <c r="BL541" s="399"/>
      <c r="BM541" s="398"/>
      <c r="BN541" s="172"/>
      <c r="BO541" s="138"/>
      <c r="BP541" s="555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49"/>
      <c r="CG541" s="138"/>
      <c r="CH541" s="138"/>
      <c r="CI541" s="138"/>
      <c r="CJ541" s="138"/>
      <c r="CK541" s="138"/>
      <c r="CL541" s="139"/>
      <c r="CM541" s="138"/>
      <c r="CN541" s="138" t="s">
        <v>3116</v>
      </c>
      <c r="CO541" s="141"/>
      <c r="CP541" s="398"/>
      <c r="CQ541" s="60"/>
      <c r="CR541" s="59">
        <v>36</v>
      </c>
      <c r="CS541" s="398">
        <v>2.6</v>
      </c>
      <c r="CT541" s="398"/>
      <c r="CU541" s="398">
        <v>0</v>
      </c>
      <c r="CV541" s="398">
        <v>0</v>
      </c>
      <c r="CW541" s="398"/>
      <c r="CX541" s="398">
        <v>61.4</v>
      </c>
      <c r="CY541" s="398">
        <v>0.01</v>
      </c>
      <c r="CZ541" s="398"/>
      <c r="DA541" s="172"/>
      <c r="DB541" s="241"/>
      <c r="DC541" s="241"/>
      <c r="DD541" s="241"/>
      <c r="DE541" s="476" t="s">
        <v>2029</v>
      </c>
      <c r="DF541" s="182"/>
      <c r="DG541" s="241"/>
      <c r="DH541" s="241"/>
      <c r="DI541" s="244"/>
      <c r="DJ541" s="244"/>
      <c r="DK541" s="244"/>
      <c r="DL541" s="244"/>
      <c r="DM541" s="244"/>
      <c r="DN541" s="244"/>
      <c r="DO541" s="244"/>
      <c r="DP541" s="244"/>
      <c r="DQ541" s="244"/>
      <c r="DR541" s="244"/>
      <c r="DS541" s="472"/>
      <c r="DT541" s="402">
        <f t="shared" si="749"/>
        <v>0</v>
      </c>
      <c r="DU541" s="100">
        <f t="shared" si="750"/>
        <v>1</v>
      </c>
      <c r="DV541" s="100">
        <f t="shared" si="751"/>
        <v>0</v>
      </c>
      <c r="DW541" s="100">
        <f t="shared" si="752"/>
        <v>0</v>
      </c>
      <c r="DX541" s="100">
        <f t="shared" si="753"/>
        <v>0</v>
      </c>
      <c r="DY541" s="229">
        <f t="shared" si="754"/>
        <v>0</v>
      </c>
      <c r="DZ541" s="100">
        <f t="shared" si="755"/>
        <v>0</v>
      </c>
      <c r="EA541" s="400">
        <f t="shared" si="756"/>
        <v>0</v>
      </c>
      <c r="EB541" s="402">
        <f t="shared" si="757"/>
        <v>1</v>
      </c>
      <c r="EC541" s="19">
        <f t="shared" si="758"/>
        <v>0</v>
      </c>
      <c r="ED541" s="19">
        <f t="shared" si="759"/>
        <v>0</v>
      </c>
      <c r="EE541" s="19">
        <f t="shared" si="760"/>
        <v>0</v>
      </c>
      <c r="EF541" s="402">
        <f t="shared" si="761"/>
        <v>1</v>
      </c>
      <c r="EG541" s="400">
        <f t="shared" si="762"/>
        <v>0</v>
      </c>
      <c r="EH541" s="400">
        <f t="shared" si="763"/>
        <v>0</v>
      </c>
      <c r="EI541" s="402">
        <f t="shared" si="764"/>
        <v>1</v>
      </c>
      <c r="EJ541" s="229">
        <f t="shared" si="765"/>
        <v>0</v>
      </c>
      <c r="EK541" s="398" t="str">
        <f t="shared" si="766"/>
        <v/>
      </c>
      <c r="EL541" s="398" t="str">
        <f t="shared" si="767"/>
        <v/>
      </c>
      <c r="EM541" s="398" t="str">
        <f t="shared" si="768"/>
        <v/>
      </c>
      <c r="EN541" s="398" t="str">
        <f t="shared" si="769"/>
        <v/>
      </c>
      <c r="EO541" s="398" t="str">
        <f t="shared" si="770"/>
        <v/>
      </c>
      <c r="EP541" s="398" t="str">
        <f t="shared" si="771"/>
        <v/>
      </c>
      <c r="EQ541" s="398" t="str">
        <f t="shared" si="772"/>
        <v/>
      </c>
      <c r="ER541" s="398" t="str">
        <f t="shared" si="773"/>
        <v/>
      </c>
      <c r="ES541" s="398" t="str">
        <f t="shared" si="774"/>
        <v/>
      </c>
      <c r="ET541" s="398" t="str">
        <f t="shared" si="775"/>
        <v/>
      </c>
      <c r="EU541" s="172" t="str">
        <f t="shared" si="776"/>
        <v/>
      </c>
      <c r="EV541" s="57" t="str">
        <f t="shared" si="777"/>
        <v/>
      </c>
      <c r="EW541" s="57" t="str">
        <f t="shared" si="778"/>
        <v/>
      </c>
      <c r="EX541" s="57" t="str">
        <f t="shared" si="779"/>
        <v/>
      </c>
      <c r="EY541" s="57" t="str">
        <f t="shared" si="780"/>
        <v/>
      </c>
      <c r="EZ541" s="57" t="str">
        <f t="shared" si="781"/>
        <v/>
      </c>
      <c r="FA541" s="57" t="str">
        <f t="shared" si="782"/>
        <v/>
      </c>
      <c r="FB541" s="57" t="str">
        <f t="shared" si="783"/>
        <v/>
      </c>
      <c r="FC541" s="57" t="str">
        <f t="shared" si="784"/>
        <v/>
      </c>
      <c r="FD541" s="57" t="str">
        <f t="shared" si="785"/>
        <v/>
      </c>
      <c r="FE541" s="57" t="str">
        <f t="shared" si="786"/>
        <v/>
      </c>
      <c r="FF541" s="56" t="str">
        <f t="shared" si="787"/>
        <v/>
      </c>
      <c r="FG541" s="59" t="str">
        <f t="shared" si="788"/>
        <v/>
      </c>
      <c r="FH541" s="59" t="str">
        <f t="shared" si="789"/>
        <v/>
      </c>
      <c r="FI541" s="59" t="str">
        <f t="shared" si="790"/>
        <v/>
      </c>
      <c r="FJ541" s="59" t="str">
        <f t="shared" si="791"/>
        <v/>
      </c>
      <c r="FK541" s="59" t="str">
        <f t="shared" si="792"/>
        <v/>
      </c>
      <c r="FL541" s="59" t="str">
        <f t="shared" si="793"/>
        <v/>
      </c>
      <c r="FM541" s="59" t="str">
        <f t="shared" si="794"/>
        <v/>
      </c>
      <c r="FN541" s="59" t="str">
        <f t="shared" si="795"/>
        <v/>
      </c>
      <c r="FO541" s="59" t="str">
        <f t="shared" si="796"/>
        <v/>
      </c>
      <c r="FP541" s="59" t="str">
        <f t="shared" si="797"/>
        <v/>
      </c>
      <c r="FQ541" s="66" t="str">
        <f t="shared" si="798"/>
        <v/>
      </c>
      <c r="FR541" s="331" t="str">
        <f t="shared" si="827"/>
        <v/>
      </c>
      <c r="FS541" s="331">
        <f t="shared" si="799"/>
        <v>0</v>
      </c>
      <c r="FT541" s="400">
        <f t="shared" si="800"/>
        <v>1</v>
      </c>
      <c r="FU541" s="400">
        <f t="shared" si="801"/>
        <v>0</v>
      </c>
      <c r="FV541" s="400">
        <f t="shared" si="802"/>
        <v>0</v>
      </c>
      <c r="FW541" s="402">
        <f t="shared" si="803"/>
        <v>0</v>
      </c>
      <c r="FX541" s="222">
        <f t="shared" si="804"/>
        <v>0</v>
      </c>
      <c r="FY541" s="222">
        <f t="shared" si="805"/>
        <v>0</v>
      </c>
      <c r="FZ541" s="222">
        <f t="shared" si="806"/>
        <v>0</v>
      </c>
      <c r="GA541" s="221">
        <f t="shared" si="807"/>
        <v>0</v>
      </c>
      <c r="GB541" s="222">
        <f t="shared" si="808"/>
        <v>0</v>
      </c>
      <c r="GC541" s="222">
        <f t="shared" si="809"/>
        <v>0</v>
      </c>
      <c r="GD541" s="222">
        <f t="shared" si="810"/>
        <v>0</v>
      </c>
      <c r="GE541" s="222">
        <f t="shared" si="811"/>
        <v>0</v>
      </c>
      <c r="GF541" s="222">
        <f t="shared" si="812"/>
        <v>0</v>
      </c>
      <c r="GG541" s="398">
        <f t="shared" si="813"/>
        <v>0</v>
      </c>
      <c r="GH541" s="399">
        <f t="shared" si="814"/>
        <v>0</v>
      </c>
      <c r="GI541" s="398" t="str">
        <f t="shared" si="815"/>
        <v/>
      </c>
      <c r="GJ541" s="398" t="str">
        <f t="shared" si="816"/>
        <v/>
      </c>
    </row>
    <row r="542" spans="1:192" s="168" customFormat="1" ht="14.25">
      <c r="A542" s="402">
        <f t="shared" si="819"/>
        <v>537</v>
      </c>
      <c r="B542" s="64" t="s">
        <v>355</v>
      </c>
      <c r="C542" s="398" t="s">
        <v>214</v>
      </c>
      <c r="D542" s="398"/>
      <c r="E542" s="91" t="s">
        <v>2024</v>
      </c>
      <c r="F542" s="548">
        <v>3470530</v>
      </c>
      <c r="G542" s="548">
        <v>5552593</v>
      </c>
      <c r="H542" s="409">
        <f t="shared" ref="H542:H605" si="828">(MOD(F542,1000000)*0.9996)+125.57</f>
        <v>470467.35800000001</v>
      </c>
      <c r="I542" s="405">
        <f t="shared" ref="I542:I605" si="829">G542*0.9996+439.79</f>
        <v>5550811.7527999999</v>
      </c>
      <c r="J542" s="400">
        <v>93</v>
      </c>
      <c r="K542" s="391" t="s">
        <v>1354</v>
      </c>
      <c r="L542" s="438">
        <v>0</v>
      </c>
      <c r="M542" s="19"/>
      <c r="N542" s="408"/>
      <c r="O542" s="19"/>
      <c r="P542" s="19"/>
      <c r="Q542" s="64" t="s">
        <v>2846</v>
      </c>
      <c r="R542" s="67" t="s">
        <v>2920</v>
      </c>
      <c r="S542" s="2" t="s">
        <v>2835</v>
      </c>
      <c r="T542" s="499" t="str">
        <f t="shared" ref="T542:T605" si="830">IF(EA542=1,"T","-")</f>
        <v>-</v>
      </c>
      <c r="U542" s="499" t="str">
        <f t="shared" ref="U542:U605" si="831">IF(ED542=1,"M","-")</f>
        <v>M</v>
      </c>
      <c r="V542" s="499" t="str">
        <f t="shared" ref="V542:V605" si="832">IF(EE542=1,"B","-")</f>
        <v>-</v>
      </c>
      <c r="W542" s="499" t="str">
        <f t="shared" si="824"/>
        <v>-</v>
      </c>
      <c r="X542" s="529" t="str">
        <f t="shared" si="821"/>
        <v>Na</v>
      </c>
      <c r="Y542" s="530" t="str">
        <f t="shared" si="820"/>
        <v>Cl-HCO3</v>
      </c>
      <c r="Z542" s="60" t="s">
        <v>2021</v>
      </c>
      <c r="AA542" s="127">
        <v>35948</v>
      </c>
      <c r="AB542" s="101">
        <v>3</v>
      </c>
      <c r="AC542" s="2" t="s">
        <v>405</v>
      </c>
      <c r="AD542" s="2" t="s">
        <v>2030</v>
      </c>
      <c r="AE542" s="61" t="s">
        <v>2031</v>
      </c>
      <c r="AF542" s="391">
        <v>12</v>
      </c>
      <c r="AG542" s="400"/>
      <c r="AH542" s="400">
        <v>8.1999999999999993</v>
      </c>
      <c r="AI542" s="554"/>
      <c r="AJ542" s="400"/>
      <c r="AK542" s="400"/>
      <c r="AL542" s="400"/>
      <c r="AM542" s="391"/>
      <c r="AN542" s="398"/>
      <c r="AO542" s="399"/>
      <c r="AP542" s="19"/>
      <c r="AQ542" s="398"/>
      <c r="AR542" s="69"/>
      <c r="AS542" s="507">
        <f>SUM(AU542:BN542)+SUM(BO542:CL542)/1000</f>
        <v>1841.23</v>
      </c>
      <c r="AT542" s="509">
        <f>FR542</f>
        <v>-2.1938551336748708</v>
      </c>
      <c r="AU542" s="398">
        <v>530</v>
      </c>
      <c r="AV542" s="398">
        <v>10</v>
      </c>
      <c r="AW542" s="401">
        <v>28</v>
      </c>
      <c r="AX542" s="401">
        <v>581</v>
      </c>
      <c r="AY542" s="401">
        <v>0.5</v>
      </c>
      <c r="AZ542" s="70">
        <v>644</v>
      </c>
      <c r="BA542" s="398"/>
      <c r="BB542" s="398">
        <v>21</v>
      </c>
      <c r="BC542" s="398"/>
      <c r="BD542" s="398">
        <v>9.8000000000000007</v>
      </c>
      <c r="BE542" s="91" t="s">
        <v>1392</v>
      </c>
      <c r="BF542" s="398"/>
      <c r="BG542" s="398"/>
      <c r="BH542" s="398"/>
      <c r="BI542" s="398"/>
      <c r="BJ542" s="398">
        <v>1</v>
      </c>
      <c r="BK542" s="398"/>
      <c r="BL542" s="399"/>
      <c r="BM542" s="398">
        <v>15.93</v>
      </c>
      <c r="BN542" s="172"/>
      <c r="BO542" s="138"/>
      <c r="BP542" s="555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49"/>
      <c r="CG542" s="138"/>
      <c r="CH542" s="138"/>
      <c r="CI542" s="138"/>
      <c r="CJ542" s="138"/>
      <c r="CK542" s="138"/>
      <c r="CL542" s="139"/>
      <c r="CM542" s="138">
        <v>0.3</v>
      </c>
      <c r="CN542" s="213">
        <v>3</v>
      </c>
      <c r="CO542" s="248"/>
      <c r="CP542" s="398"/>
      <c r="CQ542" s="172"/>
      <c r="CR542" s="398"/>
      <c r="CS542" s="398"/>
      <c r="CT542" s="398"/>
      <c r="CU542" s="398"/>
      <c r="CV542" s="398"/>
      <c r="CW542" s="398"/>
      <c r="CX542" s="398"/>
      <c r="CY542" s="398"/>
      <c r="CZ542" s="398"/>
      <c r="DA542" s="172"/>
      <c r="DB542" s="241"/>
      <c r="DC542" s="241"/>
      <c r="DD542" s="241"/>
      <c r="DE542" s="241"/>
      <c r="DF542" s="182"/>
      <c r="DG542" s="241"/>
      <c r="DH542" s="241"/>
      <c r="DI542" s="244"/>
      <c r="DJ542" s="244"/>
      <c r="DK542" s="244"/>
      <c r="DL542" s="244"/>
      <c r="DM542" s="244"/>
      <c r="DN542" s="244"/>
      <c r="DO542" s="244"/>
      <c r="DP542" s="244"/>
      <c r="DQ542" s="244"/>
      <c r="DR542" s="244"/>
      <c r="DS542" s="472"/>
      <c r="DT542" s="402">
        <f t="shared" ref="DT542:DT605" si="833">IF(AB542=1,1,0)</f>
        <v>0</v>
      </c>
      <c r="DU542" s="100">
        <f t="shared" ref="DU542:DU605" si="834">IF(L542&lt;10,1,IF(L542=10,1,0))</f>
        <v>1</v>
      </c>
      <c r="DV542" s="100">
        <f t="shared" ref="DV542:DV605" si="835">IF(DU542=1,0,IF(L542&lt;100,1,IF(L542=100,1,0)))</f>
        <v>0</v>
      </c>
      <c r="DW542" s="100">
        <f t="shared" ref="DW542:DW605" si="836">IF(DU542+DV542=1,0,IF(L542&lt;400,1,IF(L542=400,1,0)))</f>
        <v>0</v>
      </c>
      <c r="DX542" s="100">
        <f t="shared" ref="DX542:DX605" si="837">IF(DU542+DV542+DW542=1,0,IF(L542&lt;10000,1,0))</f>
        <v>0</v>
      </c>
      <c r="DY542" s="229">
        <f t="shared" ref="DY542:DY605" si="838">IF(DU542+DV542+DW542+DX542=1,0,1)</f>
        <v>0</v>
      </c>
      <c r="DZ542" s="100">
        <f t="shared" ref="DZ542:DZ605" si="839">IF(AF542&lt;20,1,IF(AF542=20,1,0))</f>
        <v>1</v>
      </c>
      <c r="EA542" s="400">
        <f t="shared" ref="EA542:EA605" si="840">IF(DZ542=1,0,IF(AF542&lt;100,1,0))</f>
        <v>0</v>
      </c>
      <c r="EB542" s="402">
        <f t="shared" ref="EB542:EB605" si="841">IF(DZ542+EA542=1,0,1)</f>
        <v>0</v>
      </c>
      <c r="EC542" s="19">
        <f t="shared" ref="EC542:EC605" si="842">IF(EE542+ED542=1,0,IF(AS542&gt;0,1,0))</f>
        <v>0</v>
      </c>
      <c r="ED542" s="19">
        <f t="shared" ref="ED542:ED605" si="843">IF(EE542=1,0,IF(AS542&gt;1000,1,IF(AS542=1000,1,0)))</f>
        <v>1</v>
      </c>
      <c r="EE542" s="19">
        <f t="shared" ref="EE542:EE605" si="844">IF(AU542+AX542&gt;14000,1,IF(AU542+AX542=14000,1,0))</f>
        <v>0</v>
      </c>
      <c r="EF542" s="402">
        <f t="shared" ref="EF542:EF605" si="845">IF(EE542+ED542+EC542=1,0,1)</f>
        <v>0</v>
      </c>
      <c r="EG542" s="400">
        <f t="shared" ref="EG542:EG605" si="846">IF(CN542&lt;1000,1,0)</f>
        <v>1</v>
      </c>
      <c r="EH542" s="400">
        <f t="shared" ref="EH542:EH605" si="847">IF(EG542=1,0,IF(CN542&lt;100000,1,0))</f>
        <v>0</v>
      </c>
      <c r="EI542" s="402">
        <f t="shared" ref="EI542:EI605" si="848">IF(EG542+EH542=1,0,1)</f>
        <v>0</v>
      </c>
      <c r="EJ542" s="229">
        <f t="shared" ref="EJ542:EJ605" si="849">SUM(DW542:DX542,EA542,EE542,ED542,EH542)</f>
        <v>1</v>
      </c>
      <c r="EK542" s="398">
        <f t="shared" ref="EK542:EK605" si="850">IF(ISNUMBER(AU542),AU542,"")</f>
        <v>530</v>
      </c>
      <c r="EL542" s="398">
        <f t="shared" ref="EL542:EL605" si="851">IF(ISNUMBER(BB542),BB542,"")</f>
        <v>21</v>
      </c>
      <c r="EM542" s="398">
        <f t="shared" ref="EM542:EM605" si="852">IF(ISNUMBER(AV542),AV542,"")</f>
        <v>10</v>
      </c>
      <c r="EN542" s="398">
        <f t="shared" ref="EN542:EN605" si="853">IF(ISNUMBER(AW542),AW542,"")</f>
        <v>28</v>
      </c>
      <c r="EO542" s="398" t="str">
        <f t="shared" ref="EO542:EO605" si="854">IF(ISNUMBER(BF542),BF542,"")</f>
        <v/>
      </c>
      <c r="EP542" s="398" t="str">
        <f t="shared" ref="EP542:EP605" si="855">IF(ISNUMBER(BE542),BE542,"")</f>
        <v/>
      </c>
      <c r="EQ542" s="398">
        <f t="shared" ref="EQ542:EQ605" si="856">IF(ISNUMBER(AZ542),AZ542,"")</f>
        <v>644</v>
      </c>
      <c r="ER542" s="398" t="str">
        <f t="shared" ref="ER542:ER605" si="857">IF(ISNUMBER(BL542),BL542,"")</f>
        <v/>
      </c>
      <c r="ES542" s="398">
        <f t="shared" ref="ES542:ES605" si="858">IF(ISNUMBER(BJ542),BJ542,"")</f>
        <v>1</v>
      </c>
      <c r="ET542" s="398">
        <f t="shared" ref="ET542:ET605" si="859">IF(ISNUMBER(AY542),AY542,"")</f>
        <v>0.5</v>
      </c>
      <c r="EU542" s="172">
        <f t="shared" ref="EU542:EU605" si="860">IF(ISNUMBER(AX542),AX542,"")</f>
        <v>581</v>
      </c>
      <c r="EV542" s="57">
        <f t="shared" ref="EV542:EV605" si="861">IF(ISNUMBER(EK542),EK542*EV$4,"")</f>
        <v>23.053702076573089</v>
      </c>
      <c r="EW542" s="57">
        <f t="shared" ref="EW542:EW605" si="862">IF(ISNUMBER(EL542),EL542*EW$4,"")</f>
        <v>0.53708439897698212</v>
      </c>
      <c r="EX542" s="57">
        <f t="shared" ref="EX542:EX605" si="863">IF(ISNUMBER(EM542),EM542*EX$4,"")</f>
        <v>0.822875951450319</v>
      </c>
      <c r="EY542" s="57">
        <f t="shared" ref="EY542:EY605" si="864">IF(ISNUMBER(EN542),EN542*EY$4,"")</f>
        <v>1.397275313139378</v>
      </c>
      <c r="EZ542" s="57" t="str">
        <f t="shared" ref="EZ542:EZ605" si="865">IF(ISNUMBER(EO542),EO542*EZ$4,"")</f>
        <v/>
      </c>
      <c r="FA542" s="57" t="str">
        <f t="shared" ref="FA542:FA605" si="866">IF(ISNUMBER(EP542),EP542*FA$4,"")</f>
        <v/>
      </c>
      <c r="FB542" s="57">
        <f t="shared" ref="FB542:FB605" si="867">IF(ISNUMBER(EQ542),EQ542*FB$4,"")</f>
        <v>10.554418351576853</v>
      </c>
      <c r="FC542" s="57" t="str">
        <f t="shared" ref="FC542:FC605" si="868">IF(ISNUMBER(ER542),ER542*FC$4,"")</f>
        <v/>
      </c>
      <c r="FD542" s="57">
        <f t="shared" ref="FD542:FD605" si="869">IF(ISNUMBER(ES542),ES542*FD$4,"")</f>
        <v>1.6127757644960317E-2</v>
      </c>
      <c r="FE542" s="57">
        <f t="shared" ref="FE542:FE605" si="870">IF(ISNUMBER(ET542),ET542*FE$4,"")</f>
        <v>1.0409878558356738E-2</v>
      </c>
      <c r="FF542" s="56">
        <f t="shared" ref="FF542:FF605" si="871">IF(ISNUMBER(EU542),EU542*FF$4,"")</f>
        <v>16.387893831269565</v>
      </c>
      <c r="FG542" s="59">
        <f t="shared" ref="FG542:FG605" si="872">IF(ISNUMBER(EV542),EV542/SUM($EV542:$FA542)*100,"")</f>
        <v>89.317568810067769</v>
      </c>
      <c r="FH542" s="59">
        <f t="shared" ref="FH542:FH605" si="873">IF(ISNUMBER(EW542),EW542/SUM($EV542:$FA542)*100,"")</f>
        <v>2.0808403181018011</v>
      </c>
      <c r="FI542" s="59">
        <f t="shared" ref="FI542:FI605" si="874">IF(ISNUMBER(EX542),EX542/SUM($EV542:$FA542)*100,"")</f>
        <v>3.1880901024786366</v>
      </c>
      <c r="FJ542" s="59">
        <f t="shared" ref="FJ542:FJ605" si="875">IF(ISNUMBER(EY542),EY542/SUM($EV542:$FA542)*100,"")</f>
        <v>5.4135007693517911</v>
      </c>
      <c r="FK542" s="59" t="str">
        <f t="shared" ref="FK542:FK605" si="876">IF(ISNUMBER(EZ542),EZ542/SUM($EV542:$FA542)*100,"")</f>
        <v/>
      </c>
      <c r="FL542" s="59" t="str">
        <f t="shared" ref="FL542:FL605" si="877">IF(ISNUMBER(FA542),FA542/SUM($EV542:$FA542)*100,"")</f>
        <v/>
      </c>
      <c r="FM542" s="59">
        <f t="shared" ref="FM542:FM605" si="878">IF(ISNUMBER(FB542),FB542/SUM($FB542:$FF542)*100,"")</f>
        <v>39.135589475979899</v>
      </c>
      <c r="FN542" s="59" t="str">
        <f t="shared" ref="FN542:FN605" si="879">IF(ISNUMBER(FC542),FC542/SUM($FB542:$FF542)*100,"")</f>
        <v/>
      </c>
      <c r="FO542" s="59">
        <f t="shared" ref="FO542:FO605" si="880">IF(ISNUMBER(FD542),FD542/SUM($FB542:$FF542)*100,"")</f>
        <v>5.9801429253272427E-2</v>
      </c>
      <c r="FP542" s="59">
        <f t="shared" ref="FP542:FP605" si="881">IF(ISNUMBER(FE542),FE542/SUM($FB542:$FF542)*100,"")</f>
        <v>3.8599638576368236E-2</v>
      </c>
      <c r="FQ542" s="66">
        <f t="shared" ref="FQ542:FQ605" si="882">IF(ISNUMBER(FF542),FF542/SUM($FB542:$FF542)*100,"")</f>
        <v>60.766009456190453</v>
      </c>
      <c r="FR542" s="331">
        <f t="shared" si="827"/>
        <v>-2.1938551336748708</v>
      </c>
      <c r="FS542" s="331">
        <f t="shared" ref="FS542:FS605" si="883">ABS(AT542)</f>
        <v>2.1938551336748708</v>
      </c>
      <c r="FT542" s="400">
        <f t="shared" ref="FT542:FT605" si="884">IF(FS542=0,1,0)</f>
        <v>0</v>
      </c>
      <c r="FU542" s="400">
        <f t="shared" ref="FU542:FU605" si="885">IF(FT542=1,0,IF(FS542&lt;5,1,0))</f>
        <v>1</v>
      </c>
      <c r="FV542" s="400">
        <f t="shared" ref="FV542:FV605" si="886">IF(FT542+FU542=1,0,IF(FS542&lt;10,1,0))</f>
        <v>0</v>
      </c>
      <c r="FW542" s="402">
        <f t="shared" ref="FW542:FW605" si="887">IF(FT542+FU542+FV542=1,0,1)</f>
        <v>0</v>
      </c>
      <c r="FX542" s="222">
        <f t="shared" ref="FX542:FX605" si="888">IF(ISNUMBER(FG542),IF(FG542&gt;20,FG542,0),0)</f>
        <v>89.317568810067769</v>
      </c>
      <c r="FY542" s="222">
        <f t="shared" ref="FY542:FY605" si="889">IF(ISNUMBER(FJ542),IF(FJ542&gt;20,FJ542,0),0)</f>
        <v>0</v>
      </c>
      <c r="FZ542" s="222">
        <f t="shared" ref="FZ542:FZ605" si="890">IF(ISNUMBER(FI542),IF(FI542&gt;20,FI542,0),0)</f>
        <v>0</v>
      </c>
      <c r="GA542" s="221">
        <f t="shared" ref="GA542:GA605" si="891">IF(ISNUMBER(FQ542),IF(FQ542&gt;20,FQ542,0),0)</f>
        <v>60.766009456190453</v>
      </c>
      <c r="GB542" s="222">
        <f t="shared" ref="GB542:GB605" si="892">IF(ISNUMBER(FM542),IF(FM542&gt;20,FM542,0),0)</f>
        <v>39.135589475979899</v>
      </c>
      <c r="GC542" s="222">
        <f t="shared" ref="GC542:GC605" si="893">IF(ISNUMBER(FP542),IF(FP542&gt;20,FP542,0),0)</f>
        <v>0</v>
      </c>
      <c r="GD542" s="222">
        <f t="shared" ref="GD542:GD605" si="894">IF(ISNUMBER(FH542),IF(FH542&gt;20,FH542,0),0)</f>
        <v>0</v>
      </c>
      <c r="GE542" s="222">
        <f t="shared" ref="GE542:GE605" si="895">IF(ISNUMBER(FL542),IF(FL542&gt;20,FL542,0),0)</f>
        <v>0</v>
      </c>
      <c r="GF542" s="222">
        <f t="shared" ref="GF542:GF605" si="896">IF(ISNUMBER(FK542),IF(FK542&gt;20,FK542,0),0)</f>
        <v>0</v>
      </c>
      <c r="GG542" s="398">
        <f t="shared" ref="GG542:GG605" si="897">IF(GD542&gt;20,GD542,IF(GE542&gt;20,GE542,IF(GF542&gt;20,GF542,0)))</f>
        <v>0</v>
      </c>
      <c r="GH542" s="399">
        <f t="shared" ref="GH542:GH605" si="898">IF(ISNUMBER(FO542),IF(FO542&gt;20,FO542,0),0)</f>
        <v>0</v>
      </c>
      <c r="GI542" s="398" t="str">
        <f t="shared" ref="GI542:GI605" si="899">IF(ISNUMBER(FR542),IF(GG542&gt;0,"K/Fe/Mn",IF(FY542+FZ542=0,"Na",IF(FX542+FZ542=0,"Ca",IF(FX542+FY542=0,"Mg",IF(FZ542=0,IF(FX542&gt;FY542,"Na-Ca","Ca-Na"),IF(FY542=0,IF(FX542&gt;FZ542,"Na-Mg","Mg-Na"),IF(FX542=0,IF(FY542&gt;FZ542,"Ca-Mg","Mg-Ca"),IF(FX542&gt;FY542,IF(FX542&gt;FZ542,IF(FY542&gt;FZ542,"Na-Ca-Mg","Na-Mg-Ca"),"Mg-Na-Ca"),IF(FY542&gt;FX542,IF(FY542&gt;FZ542,IF(FX542&gt;FZ542,"Ca-Na-Mg","Ca-Mg-Na"),"Mg-Ca-Na"),"x"))))))))),"")</f>
        <v>Na</v>
      </c>
      <c r="GJ542" s="398" t="str">
        <f t="shared" ref="GJ542:GJ605" si="900">IF(ISNUMBER(FR542),IF(GH542&gt;0,"NO3",IF(GB542+GC542=0,"Cl",IF(GA542+GC542=0,"HCO3",IF(GA542+GB542=0,"SO4",IF(GC542=0,IF(GA542&gt;GB542,"Cl-HCO3","HCO3-Cl"),IF(GB542=0,IF(GA542&gt;GC542,"Cl-SO4","SO4-Cl"),IF(GA542=0,IF(GB542&gt;GC542,"HCO3-SO4","SO4-HCO3"),IF(GA542&gt;GB542,IF(GA542&gt;GC542,IF(GB542&gt;GC542,"Cl-HCO3-SO4","Cl-SO4-HCO3"),"SO4-Cl-HCO3"),IF(GB542&gt;GA542,IF(GB542&gt;GC542,IF(GA542&gt;GC542,"HCO3-Cl-SO4","HCO3-SO4-Cl"),"SO4-HCO3-Cl"),"x"))))))))),"")</f>
        <v>Cl-HCO3</v>
      </c>
    </row>
    <row r="543" spans="1:192" s="163" customFormat="1" ht="14.25">
      <c r="A543" s="402">
        <f t="shared" si="819"/>
        <v>538</v>
      </c>
      <c r="B543" s="64" t="s">
        <v>355</v>
      </c>
      <c r="C543" s="2" t="s">
        <v>235</v>
      </c>
      <c r="D543" s="2"/>
      <c r="E543" s="2"/>
      <c r="F543" s="563">
        <v>3470380</v>
      </c>
      <c r="G543" s="548">
        <v>5552770</v>
      </c>
      <c r="H543" s="223">
        <f t="shared" si="828"/>
        <v>470317.41800000001</v>
      </c>
      <c r="I543" s="409">
        <f t="shared" si="829"/>
        <v>5550988.682</v>
      </c>
      <c r="J543" s="391">
        <v>94</v>
      </c>
      <c r="K543" s="391" t="s">
        <v>1355</v>
      </c>
      <c r="L543" s="185">
        <v>32.549999999999997</v>
      </c>
      <c r="M543" s="153"/>
      <c r="N543" s="400"/>
      <c r="O543" s="153"/>
      <c r="P543" s="153"/>
      <c r="Q543" s="64" t="s">
        <v>2846</v>
      </c>
      <c r="R543" s="65" t="s">
        <v>2920</v>
      </c>
      <c r="S543" s="2" t="s">
        <v>2835</v>
      </c>
      <c r="T543" s="499" t="str">
        <f t="shared" si="830"/>
        <v>-</v>
      </c>
      <c r="U543" s="499" t="str">
        <f t="shared" si="831"/>
        <v>M</v>
      </c>
      <c r="V543" s="499" t="str">
        <f t="shared" si="832"/>
        <v>-</v>
      </c>
      <c r="W543" s="499" t="str">
        <f t="shared" si="824"/>
        <v>-</v>
      </c>
      <c r="X543" s="529" t="str">
        <f t="shared" si="821"/>
        <v>Na</v>
      </c>
      <c r="Y543" s="530" t="str">
        <f t="shared" si="820"/>
        <v>Cl-HCO3</v>
      </c>
      <c r="Z543" s="60" t="s">
        <v>2021</v>
      </c>
      <c r="AA543" s="127">
        <v>3577</v>
      </c>
      <c r="AB543" s="101">
        <v>1</v>
      </c>
      <c r="AC543" s="170" t="s">
        <v>599</v>
      </c>
      <c r="AD543" s="2" t="s">
        <v>2032</v>
      </c>
      <c r="AE543" s="61" t="s">
        <v>2033</v>
      </c>
      <c r="AF543" s="153">
        <v>11.5</v>
      </c>
      <c r="AG543" s="391"/>
      <c r="AH543" s="391"/>
      <c r="AI543" s="546"/>
      <c r="AJ543" s="391">
        <v>1.0015000000000001</v>
      </c>
      <c r="AK543" s="391">
        <v>15</v>
      </c>
      <c r="AL543" s="391"/>
      <c r="AM543" s="397">
        <v>0.21</v>
      </c>
      <c r="AN543" s="2"/>
      <c r="AO543" s="64"/>
      <c r="AP543" s="153"/>
      <c r="AQ543" s="2"/>
      <c r="AR543" s="91">
        <v>1544.1</v>
      </c>
      <c r="AS543" s="507">
        <f>SUM(AU543:BN543)+SUM(BO543:CL543)/1000</f>
        <v>1543.7999999999995</v>
      </c>
      <c r="AT543" s="509">
        <f>FR543</f>
        <v>0.27216944488229072</v>
      </c>
      <c r="AU543" s="2">
        <v>434.4</v>
      </c>
      <c r="AV543" s="2">
        <v>25.4</v>
      </c>
      <c r="AW543" s="65">
        <v>35.1</v>
      </c>
      <c r="AX543" s="65">
        <v>566.79999999999995</v>
      </c>
      <c r="AY543" s="65">
        <v>3.6</v>
      </c>
      <c r="AZ543" s="404">
        <v>434.6</v>
      </c>
      <c r="BA543" s="2"/>
      <c r="BB543" s="2">
        <v>21.2</v>
      </c>
      <c r="BC543" s="2"/>
      <c r="BD543" s="2"/>
      <c r="BE543" s="91">
        <v>0.6</v>
      </c>
      <c r="BF543" s="2"/>
      <c r="BG543" s="2"/>
      <c r="BH543" s="2"/>
      <c r="BI543" s="2"/>
      <c r="BJ543" s="2"/>
      <c r="BK543" s="2"/>
      <c r="BL543" s="64"/>
      <c r="BM543" s="2">
        <v>22.1</v>
      </c>
      <c r="BN543" s="60"/>
      <c r="BO543" s="138"/>
      <c r="BP543" s="555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49"/>
      <c r="CG543" s="138"/>
      <c r="CH543" s="138"/>
      <c r="CI543" s="138"/>
      <c r="CJ543" s="138"/>
      <c r="CK543" s="138"/>
      <c r="CL543" s="139"/>
      <c r="CM543" s="138"/>
      <c r="CN543" s="213">
        <v>165.1</v>
      </c>
      <c r="CO543" s="141">
        <v>1.34</v>
      </c>
      <c r="CP543" s="2"/>
      <c r="CQ543" s="60"/>
      <c r="CR543" s="2">
        <v>98</v>
      </c>
      <c r="CS543" s="65">
        <v>1</v>
      </c>
      <c r="CT543" s="2">
        <v>1</v>
      </c>
      <c r="CU543" s="2"/>
      <c r="CV543" s="2"/>
      <c r="CW543" s="2"/>
      <c r="CX543" s="2"/>
      <c r="CY543" s="2"/>
      <c r="CZ543" s="2"/>
      <c r="DA543" s="60"/>
      <c r="DB543" s="149"/>
      <c r="DC543" s="149"/>
      <c r="DD543" s="149"/>
      <c r="DE543" s="149"/>
      <c r="DF543" s="141"/>
      <c r="DG543" s="149"/>
      <c r="DH543" s="149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9"/>
      <c r="DT543" s="402">
        <f t="shared" si="833"/>
        <v>1</v>
      </c>
      <c r="DU543" s="100">
        <f t="shared" si="834"/>
        <v>0</v>
      </c>
      <c r="DV543" s="100">
        <f t="shared" si="835"/>
        <v>1</v>
      </c>
      <c r="DW543" s="100">
        <f t="shared" si="836"/>
        <v>0</v>
      </c>
      <c r="DX543" s="100">
        <f t="shared" si="837"/>
        <v>0</v>
      </c>
      <c r="DY543" s="229">
        <f t="shared" si="838"/>
        <v>0</v>
      </c>
      <c r="DZ543" s="100">
        <f t="shared" si="839"/>
        <v>1</v>
      </c>
      <c r="EA543" s="400">
        <f t="shared" si="840"/>
        <v>0</v>
      </c>
      <c r="EB543" s="402">
        <f t="shared" si="841"/>
        <v>0</v>
      </c>
      <c r="EC543" s="19">
        <f t="shared" si="842"/>
        <v>0</v>
      </c>
      <c r="ED543" s="19">
        <f t="shared" si="843"/>
        <v>1</v>
      </c>
      <c r="EE543" s="19">
        <f t="shared" si="844"/>
        <v>0</v>
      </c>
      <c r="EF543" s="402">
        <f t="shared" si="845"/>
        <v>0</v>
      </c>
      <c r="EG543" s="400">
        <f t="shared" si="846"/>
        <v>1</v>
      </c>
      <c r="EH543" s="400">
        <f t="shared" si="847"/>
        <v>0</v>
      </c>
      <c r="EI543" s="402">
        <f t="shared" si="848"/>
        <v>0</v>
      </c>
      <c r="EJ543" s="229">
        <f t="shared" si="849"/>
        <v>1</v>
      </c>
      <c r="EK543" s="398">
        <f t="shared" si="850"/>
        <v>434.4</v>
      </c>
      <c r="EL543" s="398">
        <f t="shared" si="851"/>
        <v>21.2</v>
      </c>
      <c r="EM543" s="398">
        <f t="shared" si="852"/>
        <v>25.4</v>
      </c>
      <c r="EN543" s="398">
        <f t="shared" si="853"/>
        <v>35.1</v>
      </c>
      <c r="EO543" s="398" t="str">
        <f t="shared" si="854"/>
        <v/>
      </c>
      <c r="EP543" s="398">
        <f t="shared" si="855"/>
        <v>0.6</v>
      </c>
      <c r="EQ543" s="398">
        <f t="shared" si="856"/>
        <v>434.6</v>
      </c>
      <c r="ER543" s="398" t="str">
        <f t="shared" si="857"/>
        <v/>
      </c>
      <c r="ES543" s="398" t="str">
        <f t="shared" si="858"/>
        <v/>
      </c>
      <c r="ET543" s="398">
        <f t="shared" si="859"/>
        <v>3.6</v>
      </c>
      <c r="EU543" s="172">
        <f t="shared" si="860"/>
        <v>566.79999999999995</v>
      </c>
      <c r="EV543" s="57">
        <f t="shared" si="861"/>
        <v>18.895336192572358</v>
      </c>
      <c r="EW543" s="57">
        <f t="shared" si="862"/>
        <v>0.5421994884910486</v>
      </c>
      <c r="EX543" s="57">
        <f t="shared" si="863"/>
        <v>2.0901049166838099</v>
      </c>
      <c r="EY543" s="57">
        <f t="shared" si="864"/>
        <v>1.7515844103997205</v>
      </c>
      <c r="EZ543" s="57" t="str">
        <f t="shared" si="865"/>
        <v/>
      </c>
      <c r="FA543" s="57">
        <f t="shared" si="866"/>
        <v>3.2232070910556E-2</v>
      </c>
      <c r="FB543" s="57">
        <f t="shared" si="867"/>
        <v>7.1225935024771747</v>
      </c>
      <c r="FC543" s="57" t="str">
        <f t="shared" si="868"/>
        <v/>
      </c>
      <c r="FD543" s="57" t="str">
        <f t="shared" si="869"/>
        <v/>
      </c>
      <c r="FE543" s="57">
        <f t="shared" si="870"/>
        <v>7.4951125620168521E-2</v>
      </c>
      <c r="FF543" s="56">
        <f t="shared" si="871"/>
        <v>15.98736355174456</v>
      </c>
      <c r="FG543" s="59">
        <f t="shared" si="872"/>
        <v>81.056006617224782</v>
      </c>
      <c r="FH543" s="59">
        <f t="shared" si="873"/>
        <v>2.3258927430072522</v>
      </c>
      <c r="FI543" s="59">
        <f t="shared" si="874"/>
        <v>8.9659986057307197</v>
      </c>
      <c r="FJ543" s="59">
        <f t="shared" si="875"/>
        <v>7.5138349544581056</v>
      </c>
      <c r="FK543" s="59" t="str">
        <f t="shared" si="876"/>
        <v/>
      </c>
      <c r="FL543" s="59">
        <f t="shared" si="877"/>
        <v>0.13826707957913362</v>
      </c>
      <c r="FM543" s="59">
        <f t="shared" si="878"/>
        <v>30.720818246198217</v>
      </c>
      <c r="FN543" s="59" t="str">
        <f t="shared" si="879"/>
        <v/>
      </c>
      <c r="FO543" s="59" t="str">
        <f t="shared" si="880"/>
        <v/>
      </c>
      <c r="FP543" s="59">
        <f t="shared" si="881"/>
        <v>0.32327549041291737</v>
      </c>
      <c r="FQ543" s="66">
        <f t="shared" si="882"/>
        <v>68.955906263388854</v>
      </c>
      <c r="FR543" s="331">
        <f t="shared" si="827"/>
        <v>0.27216944488229072</v>
      </c>
      <c r="FS543" s="331">
        <f t="shared" si="883"/>
        <v>0.27216944488229072</v>
      </c>
      <c r="FT543" s="400">
        <f t="shared" si="884"/>
        <v>0</v>
      </c>
      <c r="FU543" s="400">
        <f t="shared" si="885"/>
        <v>1</v>
      </c>
      <c r="FV543" s="400">
        <f t="shared" si="886"/>
        <v>0</v>
      </c>
      <c r="FW543" s="402">
        <f t="shared" si="887"/>
        <v>0</v>
      </c>
      <c r="FX543" s="222">
        <f t="shared" si="888"/>
        <v>81.056006617224782</v>
      </c>
      <c r="FY543" s="222">
        <f t="shared" si="889"/>
        <v>0</v>
      </c>
      <c r="FZ543" s="222">
        <f t="shared" si="890"/>
        <v>0</v>
      </c>
      <c r="GA543" s="221">
        <f t="shared" si="891"/>
        <v>68.955906263388854</v>
      </c>
      <c r="GB543" s="222">
        <f t="shared" si="892"/>
        <v>30.720818246198217</v>
      </c>
      <c r="GC543" s="222">
        <f t="shared" si="893"/>
        <v>0</v>
      </c>
      <c r="GD543" s="222">
        <f t="shared" si="894"/>
        <v>0</v>
      </c>
      <c r="GE543" s="222">
        <f t="shared" si="895"/>
        <v>0</v>
      </c>
      <c r="GF543" s="222">
        <f t="shared" si="896"/>
        <v>0</v>
      </c>
      <c r="GG543" s="398">
        <f t="shared" si="897"/>
        <v>0</v>
      </c>
      <c r="GH543" s="399">
        <f t="shared" si="898"/>
        <v>0</v>
      </c>
      <c r="GI543" s="398" t="str">
        <f t="shared" si="899"/>
        <v>Na</v>
      </c>
      <c r="GJ543" s="398" t="str">
        <f t="shared" si="900"/>
        <v>Cl-HCO3</v>
      </c>
    </row>
    <row r="544" spans="1:192" s="163" customFormat="1" ht="14.25">
      <c r="A544" s="402">
        <f t="shared" si="819"/>
        <v>539</v>
      </c>
      <c r="B544" s="65" t="s">
        <v>355</v>
      </c>
      <c r="C544" s="2" t="s">
        <v>235</v>
      </c>
      <c r="D544" s="2"/>
      <c r="E544" s="2"/>
      <c r="F544" s="563">
        <v>3470380</v>
      </c>
      <c r="G544" s="548">
        <v>5552770</v>
      </c>
      <c r="H544" s="223">
        <f t="shared" si="828"/>
        <v>470317.41800000001</v>
      </c>
      <c r="I544" s="405">
        <f t="shared" si="829"/>
        <v>5550988.682</v>
      </c>
      <c r="J544" s="400">
        <v>94</v>
      </c>
      <c r="K544" s="391" t="s">
        <v>1355</v>
      </c>
      <c r="L544" s="171">
        <v>32.549999999999997</v>
      </c>
      <c r="M544" s="19"/>
      <c r="N544" s="400"/>
      <c r="O544" s="19"/>
      <c r="P544" s="19"/>
      <c r="Q544" s="64" t="s">
        <v>2846</v>
      </c>
      <c r="R544" s="67" t="s">
        <v>2920</v>
      </c>
      <c r="S544" s="2" t="s">
        <v>2835</v>
      </c>
      <c r="T544" s="499" t="str">
        <f t="shared" si="830"/>
        <v>-</v>
      </c>
      <c r="U544" s="499" t="str">
        <f t="shared" si="831"/>
        <v>-</v>
      </c>
      <c r="V544" s="499" t="str">
        <f t="shared" si="832"/>
        <v>-</v>
      </c>
      <c r="W544" s="499" t="str">
        <f t="shared" si="824"/>
        <v>-</v>
      </c>
      <c r="X544" s="529" t="str">
        <f t="shared" si="821"/>
        <v/>
      </c>
      <c r="Y544" s="530" t="str">
        <f t="shared" si="820"/>
        <v/>
      </c>
      <c r="Z544" s="60"/>
      <c r="AA544" s="127">
        <v>26917</v>
      </c>
      <c r="AB544" s="101">
        <v>2</v>
      </c>
      <c r="AC544" s="170" t="s">
        <v>612</v>
      </c>
      <c r="AD544" s="166" t="s">
        <v>2034</v>
      </c>
      <c r="AE544" s="61" t="s">
        <v>2035</v>
      </c>
      <c r="AF544" s="153" t="s">
        <v>3116</v>
      </c>
      <c r="AG544" s="400"/>
      <c r="AH544" s="400"/>
      <c r="AI544" s="554"/>
      <c r="AJ544" s="400"/>
      <c r="AK544" s="400"/>
      <c r="AL544" s="400"/>
      <c r="AM544" s="391">
        <v>0.2</v>
      </c>
      <c r="AN544" s="398"/>
      <c r="AO544" s="399"/>
      <c r="AP544" s="19"/>
      <c r="AQ544" s="398"/>
      <c r="AR544" s="69"/>
      <c r="AS544" s="508"/>
      <c r="AT544" s="511"/>
      <c r="AU544" s="403"/>
      <c r="AV544" s="403"/>
      <c r="AW544" s="55"/>
      <c r="AX544" s="55"/>
      <c r="AY544" s="55"/>
      <c r="AZ544" s="53"/>
      <c r="BA544" s="398"/>
      <c r="BB544" s="398"/>
      <c r="BC544" s="398"/>
      <c r="BD544" s="398"/>
      <c r="BE544" s="69"/>
      <c r="BF544" s="398"/>
      <c r="BG544" s="398"/>
      <c r="BH544" s="398"/>
      <c r="BI544" s="398"/>
      <c r="BJ544" s="398"/>
      <c r="BK544" s="398"/>
      <c r="BL544" s="399"/>
      <c r="BM544" s="398"/>
      <c r="BN544" s="172"/>
      <c r="BO544" s="138"/>
      <c r="BP544" s="555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49"/>
      <c r="CG544" s="138"/>
      <c r="CH544" s="138"/>
      <c r="CI544" s="138"/>
      <c r="CJ544" s="138"/>
      <c r="CK544" s="138"/>
      <c r="CL544" s="139"/>
      <c r="CM544" s="138"/>
      <c r="CN544" s="138" t="s">
        <v>3116</v>
      </c>
      <c r="CO544" s="141"/>
      <c r="CP544" s="398"/>
      <c r="CQ544" s="60"/>
      <c r="CR544" s="59">
        <v>10</v>
      </c>
      <c r="CS544" s="398">
        <v>3.5</v>
      </c>
      <c r="CT544" s="398"/>
      <c r="CU544" s="398">
        <v>0</v>
      </c>
      <c r="CV544" s="398">
        <v>0.1</v>
      </c>
      <c r="CW544" s="398"/>
      <c r="CX544" s="398">
        <v>86.5</v>
      </c>
      <c r="CY544" s="398">
        <v>0.02</v>
      </c>
      <c r="CZ544" s="398"/>
      <c r="DA544" s="172"/>
      <c r="DB544" s="241"/>
      <c r="DC544" s="241"/>
      <c r="DD544" s="241"/>
      <c r="DE544" s="476" t="s">
        <v>2036</v>
      </c>
      <c r="DF544" s="182"/>
      <c r="DG544" s="241"/>
      <c r="DH544" s="241"/>
      <c r="DI544" s="244"/>
      <c r="DJ544" s="244"/>
      <c r="DK544" s="244"/>
      <c r="DL544" s="244"/>
      <c r="DM544" s="244"/>
      <c r="DN544" s="244"/>
      <c r="DO544" s="244"/>
      <c r="DP544" s="244"/>
      <c r="DQ544" s="244"/>
      <c r="DR544" s="244"/>
      <c r="DS544" s="472"/>
      <c r="DT544" s="402">
        <f t="shared" si="833"/>
        <v>0</v>
      </c>
      <c r="DU544" s="100">
        <f t="shared" si="834"/>
        <v>0</v>
      </c>
      <c r="DV544" s="100">
        <f t="shared" si="835"/>
        <v>1</v>
      </c>
      <c r="DW544" s="100">
        <f t="shared" si="836"/>
        <v>0</v>
      </c>
      <c r="DX544" s="100">
        <f t="shared" si="837"/>
        <v>0</v>
      </c>
      <c r="DY544" s="229">
        <f t="shared" si="838"/>
        <v>0</v>
      </c>
      <c r="DZ544" s="100">
        <f t="shared" si="839"/>
        <v>0</v>
      </c>
      <c r="EA544" s="400">
        <f t="shared" si="840"/>
        <v>0</v>
      </c>
      <c r="EB544" s="402">
        <f t="shared" si="841"/>
        <v>1</v>
      </c>
      <c r="EC544" s="19">
        <f t="shared" si="842"/>
        <v>0</v>
      </c>
      <c r="ED544" s="19">
        <f t="shared" si="843"/>
        <v>0</v>
      </c>
      <c r="EE544" s="19">
        <f t="shared" si="844"/>
        <v>0</v>
      </c>
      <c r="EF544" s="402">
        <f t="shared" si="845"/>
        <v>1</v>
      </c>
      <c r="EG544" s="400">
        <f t="shared" si="846"/>
        <v>0</v>
      </c>
      <c r="EH544" s="400">
        <f t="shared" si="847"/>
        <v>0</v>
      </c>
      <c r="EI544" s="402">
        <f t="shared" si="848"/>
        <v>1</v>
      </c>
      <c r="EJ544" s="229">
        <f t="shared" si="849"/>
        <v>0</v>
      </c>
      <c r="EK544" s="398" t="str">
        <f t="shared" si="850"/>
        <v/>
      </c>
      <c r="EL544" s="398" t="str">
        <f t="shared" si="851"/>
        <v/>
      </c>
      <c r="EM544" s="398" t="str">
        <f t="shared" si="852"/>
        <v/>
      </c>
      <c r="EN544" s="398" t="str">
        <f t="shared" si="853"/>
        <v/>
      </c>
      <c r="EO544" s="398" t="str">
        <f t="shared" si="854"/>
        <v/>
      </c>
      <c r="EP544" s="398" t="str">
        <f t="shared" si="855"/>
        <v/>
      </c>
      <c r="EQ544" s="398" t="str">
        <f t="shared" si="856"/>
        <v/>
      </c>
      <c r="ER544" s="398" t="str">
        <f t="shared" si="857"/>
        <v/>
      </c>
      <c r="ES544" s="398" t="str">
        <f t="shared" si="858"/>
        <v/>
      </c>
      <c r="ET544" s="398" t="str">
        <f t="shared" si="859"/>
        <v/>
      </c>
      <c r="EU544" s="172" t="str">
        <f t="shared" si="860"/>
        <v/>
      </c>
      <c r="EV544" s="57" t="str">
        <f t="shared" si="861"/>
        <v/>
      </c>
      <c r="EW544" s="57" t="str">
        <f t="shared" si="862"/>
        <v/>
      </c>
      <c r="EX544" s="57" t="str">
        <f t="shared" si="863"/>
        <v/>
      </c>
      <c r="EY544" s="57" t="str">
        <f t="shared" si="864"/>
        <v/>
      </c>
      <c r="EZ544" s="57" t="str">
        <f t="shared" si="865"/>
        <v/>
      </c>
      <c r="FA544" s="57" t="str">
        <f t="shared" si="866"/>
        <v/>
      </c>
      <c r="FB544" s="57" t="str">
        <f t="shared" si="867"/>
        <v/>
      </c>
      <c r="FC544" s="57" t="str">
        <f t="shared" si="868"/>
        <v/>
      </c>
      <c r="FD544" s="57" t="str">
        <f t="shared" si="869"/>
        <v/>
      </c>
      <c r="FE544" s="57" t="str">
        <f t="shared" si="870"/>
        <v/>
      </c>
      <c r="FF544" s="56" t="str">
        <f t="shared" si="871"/>
        <v/>
      </c>
      <c r="FG544" s="59" t="str">
        <f t="shared" si="872"/>
        <v/>
      </c>
      <c r="FH544" s="59" t="str">
        <f t="shared" si="873"/>
        <v/>
      </c>
      <c r="FI544" s="59" t="str">
        <f t="shared" si="874"/>
        <v/>
      </c>
      <c r="FJ544" s="59" t="str">
        <f t="shared" si="875"/>
        <v/>
      </c>
      <c r="FK544" s="59" t="str">
        <f t="shared" si="876"/>
        <v/>
      </c>
      <c r="FL544" s="59" t="str">
        <f t="shared" si="877"/>
        <v/>
      </c>
      <c r="FM544" s="59" t="str">
        <f t="shared" si="878"/>
        <v/>
      </c>
      <c r="FN544" s="59" t="str">
        <f t="shared" si="879"/>
        <v/>
      </c>
      <c r="FO544" s="59" t="str">
        <f t="shared" si="880"/>
        <v/>
      </c>
      <c r="FP544" s="59" t="str">
        <f t="shared" si="881"/>
        <v/>
      </c>
      <c r="FQ544" s="66" t="str">
        <f t="shared" si="882"/>
        <v/>
      </c>
      <c r="FR544" s="331" t="str">
        <f t="shared" si="827"/>
        <v/>
      </c>
      <c r="FS544" s="331">
        <f t="shared" si="883"/>
        <v>0</v>
      </c>
      <c r="FT544" s="400">
        <f t="shared" si="884"/>
        <v>1</v>
      </c>
      <c r="FU544" s="400">
        <f t="shared" si="885"/>
        <v>0</v>
      </c>
      <c r="FV544" s="400">
        <f t="shared" si="886"/>
        <v>0</v>
      </c>
      <c r="FW544" s="402">
        <f t="shared" si="887"/>
        <v>0</v>
      </c>
      <c r="FX544" s="222">
        <f t="shared" si="888"/>
        <v>0</v>
      </c>
      <c r="FY544" s="222">
        <f t="shared" si="889"/>
        <v>0</v>
      </c>
      <c r="FZ544" s="222">
        <f t="shared" si="890"/>
        <v>0</v>
      </c>
      <c r="GA544" s="221">
        <f t="shared" si="891"/>
        <v>0</v>
      </c>
      <c r="GB544" s="222">
        <f t="shared" si="892"/>
        <v>0</v>
      </c>
      <c r="GC544" s="222">
        <f t="shared" si="893"/>
        <v>0</v>
      </c>
      <c r="GD544" s="222">
        <f t="shared" si="894"/>
        <v>0</v>
      </c>
      <c r="GE544" s="222">
        <f t="shared" si="895"/>
        <v>0</v>
      </c>
      <c r="GF544" s="222">
        <f t="shared" si="896"/>
        <v>0</v>
      </c>
      <c r="GG544" s="398">
        <f t="shared" si="897"/>
        <v>0</v>
      </c>
      <c r="GH544" s="399">
        <f t="shared" si="898"/>
        <v>0</v>
      </c>
      <c r="GI544" s="398" t="str">
        <f t="shared" si="899"/>
        <v/>
      </c>
      <c r="GJ544" s="398" t="str">
        <f t="shared" si="900"/>
        <v/>
      </c>
    </row>
    <row r="545" spans="1:192" s="163" customFormat="1" ht="14.25">
      <c r="A545" s="402">
        <f t="shared" si="819"/>
        <v>540</v>
      </c>
      <c r="B545" s="64" t="s">
        <v>355</v>
      </c>
      <c r="C545" s="2" t="s">
        <v>235</v>
      </c>
      <c r="D545" s="2"/>
      <c r="E545" s="2"/>
      <c r="F545" s="563">
        <v>3470380</v>
      </c>
      <c r="G545" s="548">
        <v>5552770</v>
      </c>
      <c r="H545" s="223">
        <f t="shared" si="828"/>
        <v>470317.41800000001</v>
      </c>
      <c r="I545" s="405">
        <f t="shared" si="829"/>
        <v>5550988.682</v>
      </c>
      <c r="J545" s="400">
        <v>94</v>
      </c>
      <c r="K545" s="391" t="s">
        <v>1355</v>
      </c>
      <c r="L545" s="171">
        <v>32.549999999999997</v>
      </c>
      <c r="M545" s="19"/>
      <c r="N545" s="400"/>
      <c r="O545" s="19"/>
      <c r="P545" s="19"/>
      <c r="Q545" s="64" t="s">
        <v>2846</v>
      </c>
      <c r="R545" s="67" t="s">
        <v>2920</v>
      </c>
      <c r="S545" s="2" t="s">
        <v>2835</v>
      </c>
      <c r="T545" s="499" t="str">
        <f t="shared" si="830"/>
        <v>-</v>
      </c>
      <c r="U545" s="499" t="str">
        <f t="shared" si="831"/>
        <v>M</v>
      </c>
      <c r="V545" s="499" t="str">
        <f t="shared" si="832"/>
        <v>-</v>
      </c>
      <c r="W545" s="499" t="str">
        <f t="shared" si="824"/>
        <v>-</v>
      </c>
      <c r="X545" s="529" t="str">
        <f t="shared" si="821"/>
        <v>Na</v>
      </c>
      <c r="Y545" s="530" t="str">
        <f t="shared" si="820"/>
        <v>Cl-HCO3</v>
      </c>
      <c r="Z545" s="60" t="s">
        <v>2021</v>
      </c>
      <c r="AA545" s="127">
        <v>35948</v>
      </c>
      <c r="AB545" s="101">
        <v>3</v>
      </c>
      <c r="AC545" s="2" t="s">
        <v>405</v>
      </c>
      <c r="AD545" s="2" t="s">
        <v>2030</v>
      </c>
      <c r="AE545" s="61" t="s">
        <v>2037</v>
      </c>
      <c r="AF545" s="391">
        <v>11.3</v>
      </c>
      <c r="AG545" s="400"/>
      <c r="AH545" s="400">
        <v>7.37</v>
      </c>
      <c r="AI545" s="554"/>
      <c r="AJ545" s="400"/>
      <c r="AK545" s="400"/>
      <c r="AL545" s="400"/>
      <c r="AM545" s="391"/>
      <c r="AN545" s="398"/>
      <c r="AO545" s="399"/>
      <c r="AP545" s="19"/>
      <c r="AQ545" s="398"/>
      <c r="AR545" s="69"/>
      <c r="AS545" s="507">
        <f t="shared" ref="AS545:AS558" si="901">SUM(AU545:BN545)+SUM(BO545:CL545)/1000</f>
        <v>4356.3999999999996</v>
      </c>
      <c r="AT545" s="509">
        <f t="shared" ref="AT545:AT558" si="902">FR545</f>
        <v>-2.7133366856402952</v>
      </c>
      <c r="AU545" s="398">
        <v>1240</v>
      </c>
      <c r="AV545" s="398">
        <v>62</v>
      </c>
      <c r="AW545" s="401">
        <v>118</v>
      </c>
      <c r="AX545" s="401">
        <v>1878</v>
      </c>
      <c r="AY545" s="401">
        <v>0.5</v>
      </c>
      <c r="AZ545" s="70">
        <v>998</v>
      </c>
      <c r="BA545" s="398"/>
      <c r="BB545" s="398">
        <v>34</v>
      </c>
      <c r="BC545" s="398"/>
      <c r="BD545" s="398">
        <v>17.899999999999999</v>
      </c>
      <c r="BE545" s="91" t="s">
        <v>1392</v>
      </c>
      <c r="BF545" s="398"/>
      <c r="BG545" s="398"/>
      <c r="BH545" s="398"/>
      <c r="BI545" s="398"/>
      <c r="BJ545" s="398">
        <v>8</v>
      </c>
      <c r="BK545" s="398"/>
      <c r="BL545" s="399"/>
      <c r="BM545" s="398"/>
      <c r="BN545" s="172"/>
      <c r="BO545" s="138"/>
      <c r="BP545" s="555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49"/>
      <c r="CG545" s="138"/>
      <c r="CH545" s="138"/>
      <c r="CI545" s="138"/>
      <c r="CJ545" s="138"/>
      <c r="CK545" s="138"/>
      <c r="CL545" s="139"/>
      <c r="CM545" s="138">
        <v>0.4</v>
      </c>
      <c r="CN545" s="213">
        <v>56.1</v>
      </c>
      <c r="CO545" s="248"/>
      <c r="CP545" s="398"/>
      <c r="CQ545" s="172"/>
      <c r="CR545" s="398"/>
      <c r="CS545" s="398"/>
      <c r="CT545" s="398"/>
      <c r="CU545" s="398"/>
      <c r="CV545" s="398"/>
      <c r="CW545" s="398"/>
      <c r="CX545" s="398"/>
      <c r="CY545" s="398"/>
      <c r="CZ545" s="398"/>
      <c r="DA545" s="172"/>
      <c r="DB545" s="241"/>
      <c r="DC545" s="241"/>
      <c r="DD545" s="241"/>
      <c r="DE545" s="241"/>
      <c r="DF545" s="182"/>
      <c r="DG545" s="241"/>
      <c r="DH545" s="241"/>
      <c r="DI545" s="244"/>
      <c r="DJ545" s="244"/>
      <c r="DK545" s="244"/>
      <c r="DL545" s="244"/>
      <c r="DM545" s="244"/>
      <c r="DN545" s="244"/>
      <c r="DO545" s="244"/>
      <c r="DP545" s="244"/>
      <c r="DQ545" s="244"/>
      <c r="DR545" s="244"/>
      <c r="DS545" s="472"/>
      <c r="DT545" s="402">
        <f t="shared" si="833"/>
        <v>0</v>
      </c>
      <c r="DU545" s="100">
        <f t="shared" si="834"/>
        <v>0</v>
      </c>
      <c r="DV545" s="100">
        <f t="shared" si="835"/>
        <v>1</v>
      </c>
      <c r="DW545" s="100">
        <f t="shared" si="836"/>
        <v>0</v>
      </c>
      <c r="DX545" s="100">
        <f t="shared" si="837"/>
        <v>0</v>
      </c>
      <c r="DY545" s="229">
        <f t="shared" si="838"/>
        <v>0</v>
      </c>
      <c r="DZ545" s="100">
        <f t="shared" si="839"/>
        <v>1</v>
      </c>
      <c r="EA545" s="400">
        <f t="shared" si="840"/>
        <v>0</v>
      </c>
      <c r="EB545" s="402">
        <f t="shared" si="841"/>
        <v>0</v>
      </c>
      <c r="EC545" s="19">
        <f t="shared" si="842"/>
        <v>0</v>
      </c>
      <c r="ED545" s="19">
        <f t="shared" si="843"/>
        <v>1</v>
      </c>
      <c r="EE545" s="19">
        <f t="shared" si="844"/>
        <v>0</v>
      </c>
      <c r="EF545" s="402">
        <f t="shared" si="845"/>
        <v>0</v>
      </c>
      <c r="EG545" s="400">
        <f t="shared" si="846"/>
        <v>1</v>
      </c>
      <c r="EH545" s="400">
        <f t="shared" si="847"/>
        <v>0</v>
      </c>
      <c r="EI545" s="402">
        <f t="shared" si="848"/>
        <v>0</v>
      </c>
      <c r="EJ545" s="229">
        <f t="shared" si="849"/>
        <v>1</v>
      </c>
      <c r="EK545" s="398">
        <f t="shared" si="850"/>
        <v>1240</v>
      </c>
      <c r="EL545" s="398">
        <f t="shared" si="851"/>
        <v>34</v>
      </c>
      <c r="EM545" s="398">
        <f t="shared" si="852"/>
        <v>62</v>
      </c>
      <c r="EN545" s="398">
        <f t="shared" si="853"/>
        <v>118</v>
      </c>
      <c r="EO545" s="398" t="str">
        <f t="shared" si="854"/>
        <v/>
      </c>
      <c r="EP545" s="398" t="str">
        <f t="shared" si="855"/>
        <v/>
      </c>
      <c r="EQ545" s="398">
        <f t="shared" si="856"/>
        <v>998</v>
      </c>
      <c r="ER545" s="398" t="str">
        <f t="shared" si="857"/>
        <v/>
      </c>
      <c r="ES545" s="398">
        <f t="shared" si="858"/>
        <v>8</v>
      </c>
      <c r="ET545" s="398">
        <f t="shared" si="859"/>
        <v>0.5</v>
      </c>
      <c r="EU545" s="172">
        <f t="shared" si="860"/>
        <v>1878</v>
      </c>
      <c r="EV545" s="57">
        <f t="shared" si="861"/>
        <v>53.936963348963452</v>
      </c>
      <c r="EW545" s="57">
        <f t="shared" si="862"/>
        <v>0.86956521739130432</v>
      </c>
      <c r="EX545" s="57">
        <f t="shared" si="863"/>
        <v>5.1018308989919774</v>
      </c>
      <c r="EY545" s="57">
        <f t="shared" si="864"/>
        <v>5.8885173910873787</v>
      </c>
      <c r="EZ545" s="57" t="str">
        <f t="shared" si="865"/>
        <v/>
      </c>
      <c r="FA545" s="57" t="str">
        <f t="shared" si="866"/>
        <v/>
      </c>
      <c r="FB545" s="57">
        <f t="shared" si="867"/>
        <v>16.35607067526972</v>
      </c>
      <c r="FC545" s="57" t="str">
        <f t="shared" si="868"/>
        <v/>
      </c>
      <c r="FD545" s="57">
        <f t="shared" si="869"/>
        <v>0.12902206115968254</v>
      </c>
      <c r="FE545" s="57">
        <f t="shared" si="870"/>
        <v>1.0409878558356738E-2</v>
      </c>
      <c r="FF545" s="56">
        <f t="shared" si="871"/>
        <v>52.971539785067549</v>
      </c>
      <c r="FG545" s="59">
        <f t="shared" si="872"/>
        <v>81.974959794294691</v>
      </c>
      <c r="FH545" s="59">
        <f t="shared" si="873"/>
        <v>1.3215904142208106</v>
      </c>
      <c r="FI545" s="59">
        <f t="shared" si="874"/>
        <v>7.7539104327458395</v>
      </c>
      <c r="FJ545" s="59">
        <f t="shared" si="875"/>
        <v>8.9495393587386598</v>
      </c>
      <c r="FK545" s="59" t="str">
        <f t="shared" si="876"/>
        <v/>
      </c>
      <c r="FL545" s="59" t="str">
        <f t="shared" si="877"/>
        <v/>
      </c>
      <c r="FM545" s="59">
        <f t="shared" si="878"/>
        <v>23.545079954716336</v>
      </c>
      <c r="FN545" s="59" t="str">
        <f t="shared" si="879"/>
        <v/>
      </c>
      <c r="FO545" s="59">
        <f t="shared" si="880"/>
        <v>0.18573132913397189</v>
      </c>
      <c r="FP545" s="59">
        <f t="shared" si="881"/>
        <v>1.4985348733298671E-2</v>
      </c>
      <c r="FQ545" s="66">
        <f t="shared" si="882"/>
        <v>76.254203367416395</v>
      </c>
      <c r="FR545" s="331">
        <f t="shared" si="827"/>
        <v>-2.7133366856402952</v>
      </c>
      <c r="FS545" s="331">
        <f t="shared" si="883"/>
        <v>2.7133366856402952</v>
      </c>
      <c r="FT545" s="400">
        <f t="shared" si="884"/>
        <v>0</v>
      </c>
      <c r="FU545" s="400">
        <f t="shared" si="885"/>
        <v>1</v>
      </c>
      <c r="FV545" s="400">
        <f t="shared" si="886"/>
        <v>0</v>
      </c>
      <c r="FW545" s="402">
        <f t="shared" si="887"/>
        <v>0</v>
      </c>
      <c r="FX545" s="222">
        <f t="shared" si="888"/>
        <v>81.974959794294691</v>
      </c>
      <c r="FY545" s="222">
        <f t="shared" si="889"/>
        <v>0</v>
      </c>
      <c r="FZ545" s="222">
        <f t="shared" si="890"/>
        <v>0</v>
      </c>
      <c r="GA545" s="221">
        <f t="shared" si="891"/>
        <v>76.254203367416395</v>
      </c>
      <c r="GB545" s="222">
        <f t="shared" si="892"/>
        <v>23.545079954716336</v>
      </c>
      <c r="GC545" s="222">
        <f t="shared" si="893"/>
        <v>0</v>
      </c>
      <c r="GD545" s="222">
        <f t="shared" si="894"/>
        <v>0</v>
      </c>
      <c r="GE545" s="222">
        <f t="shared" si="895"/>
        <v>0</v>
      </c>
      <c r="GF545" s="222">
        <f t="shared" si="896"/>
        <v>0</v>
      </c>
      <c r="GG545" s="398">
        <f t="shared" si="897"/>
        <v>0</v>
      </c>
      <c r="GH545" s="399">
        <f t="shared" si="898"/>
        <v>0</v>
      </c>
      <c r="GI545" s="398" t="str">
        <f t="shared" si="899"/>
        <v>Na</v>
      </c>
      <c r="GJ545" s="398" t="str">
        <f t="shared" si="900"/>
        <v>Cl-HCO3</v>
      </c>
    </row>
    <row r="546" spans="1:192" s="163" customFormat="1" ht="14.25">
      <c r="A546" s="402">
        <f t="shared" ref="A546:A609" si="903">A545+1</f>
        <v>541</v>
      </c>
      <c r="B546" s="65" t="s">
        <v>620</v>
      </c>
      <c r="C546" s="91" t="s">
        <v>621</v>
      </c>
      <c r="D546" s="91"/>
      <c r="E546" s="91"/>
      <c r="F546" s="549">
        <v>3479760</v>
      </c>
      <c r="G546" s="549">
        <v>5562190</v>
      </c>
      <c r="H546" s="409">
        <f t="shared" si="828"/>
        <v>479693.66600000003</v>
      </c>
      <c r="I546" s="405">
        <f t="shared" si="829"/>
        <v>5560404.9139999999</v>
      </c>
      <c r="J546" s="408">
        <v>114.57</v>
      </c>
      <c r="K546" s="392" t="s">
        <v>1355</v>
      </c>
      <c r="L546" s="171">
        <v>72</v>
      </c>
      <c r="M546" s="171"/>
      <c r="N546" s="400"/>
      <c r="O546" s="171"/>
      <c r="P546" s="171"/>
      <c r="Q546" s="381" t="s">
        <v>2846</v>
      </c>
      <c r="R546" s="65" t="s">
        <v>2915</v>
      </c>
      <c r="S546" s="2" t="s">
        <v>2837</v>
      </c>
      <c r="T546" s="499" t="str">
        <f t="shared" si="830"/>
        <v>-</v>
      </c>
      <c r="U546" s="499" t="str">
        <f t="shared" si="831"/>
        <v>M</v>
      </c>
      <c r="V546" s="499" t="str">
        <f t="shared" si="832"/>
        <v>-</v>
      </c>
      <c r="W546" s="499" t="str">
        <f t="shared" si="824"/>
        <v>A</v>
      </c>
      <c r="X546" s="529" t="str">
        <f t="shared" si="821"/>
        <v>Ca-Na</v>
      </c>
      <c r="Y546" s="530" t="str">
        <f t="shared" si="820"/>
        <v>HCO3-Cl</v>
      </c>
      <c r="Z546" s="404" t="s">
        <v>1724</v>
      </c>
      <c r="AA546" s="193">
        <v>27452</v>
      </c>
      <c r="AB546" s="200">
        <v>1</v>
      </c>
      <c r="AC546" s="91" t="s">
        <v>456</v>
      </c>
      <c r="AD546" s="91" t="s">
        <v>2038</v>
      </c>
      <c r="AE546" s="404"/>
      <c r="AF546" s="392">
        <v>12.3</v>
      </c>
      <c r="AG546" s="408"/>
      <c r="AH546" s="408">
        <v>6.1</v>
      </c>
      <c r="AI546" s="559"/>
      <c r="AJ546" s="408"/>
      <c r="AK546" s="408"/>
      <c r="AL546" s="408"/>
      <c r="AM546" s="392"/>
      <c r="AN546" s="69"/>
      <c r="AO546" s="401"/>
      <c r="AP546" s="171"/>
      <c r="AQ546" s="69"/>
      <c r="AR546" s="69"/>
      <c r="AS546" s="507">
        <f t="shared" si="901"/>
        <v>2688.1259999999993</v>
      </c>
      <c r="AT546" s="509">
        <f t="shared" si="902"/>
        <v>0.10456368659320045</v>
      </c>
      <c r="AU546" s="69">
        <v>278.5</v>
      </c>
      <c r="AV546" s="69">
        <v>51.2</v>
      </c>
      <c r="AW546" s="401">
        <v>389.2</v>
      </c>
      <c r="AX546" s="401">
        <v>403.8</v>
      </c>
      <c r="AY546" s="401">
        <v>39.5</v>
      </c>
      <c r="AZ546" s="414">
        <v>1480</v>
      </c>
      <c r="BA546" s="69"/>
      <c r="BB546" s="69">
        <v>20.5</v>
      </c>
      <c r="BC546" s="69">
        <v>3.15</v>
      </c>
      <c r="BD546" s="69">
        <v>0.16</v>
      </c>
      <c r="BE546" s="401">
        <v>4.63</v>
      </c>
      <c r="BF546" s="401">
        <v>0.69</v>
      </c>
      <c r="BG546" s="401">
        <v>0.37</v>
      </c>
      <c r="BH546" s="69"/>
      <c r="BI546" s="69"/>
      <c r="BJ546" s="69">
        <v>0.22</v>
      </c>
      <c r="BK546" s="69">
        <v>6.0000000000000001E-3</v>
      </c>
      <c r="BL546" s="401"/>
      <c r="BM546" s="69">
        <v>16.2</v>
      </c>
      <c r="BN546" s="70"/>
      <c r="BO546" s="143"/>
      <c r="BP546" s="564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1"/>
      <c r="CG546" s="143"/>
      <c r="CH546" s="143"/>
      <c r="CI546" s="143"/>
      <c r="CJ546" s="143"/>
      <c r="CK546" s="143"/>
      <c r="CL546" s="144"/>
      <c r="CM546" s="143"/>
      <c r="CN546" s="219">
        <v>1232</v>
      </c>
      <c r="CO546" s="141"/>
      <c r="CP546" s="69"/>
      <c r="CQ546" s="70"/>
      <c r="CR546" s="69"/>
      <c r="CS546" s="69"/>
      <c r="CT546" s="69"/>
      <c r="CU546" s="69"/>
      <c r="CV546" s="69"/>
      <c r="CW546" s="69"/>
      <c r="CX546" s="69"/>
      <c r="CY546" s="69"/>
      <c r="CZ546" s="69"/>
      <c r="DA546" s="70"/>
      <c r="DB546" s="182"/>
      <c r="DC546" s="182"/>
      <c r="DD546" s="182"/>
      <c r="DE546" s="182"/>
      <c r="DF546" s="182"/>
      <c r="DG546" s="182"/>
      <c r="DH546" s="182"/>
      <c r="DI546" s="180"/>
      <c r="DJ546" s="180"/>
      <c r="DK546" s="180"/>
      <c r="DL546" s="180"/>
      <c r="DM546" s="180"/>
      <c r="DN546" s="180"/>
      <c r="DO546" s="180"/>
      <c r="DP546" s="180"/>
      <c r="DQ546" s="180"/>
      <c r="DR546" s="180"/>
      <c r="DS546" s="181"/>
      <c r="DT546" s="402">
        <f t="shared" si="833"/>
        <v>1</v>
      </c>
      <c r="DU546" s="100">
        <f t="shared" si="834"/>
        <v>0</v>
      </c>
      <c r="DV546" s="100">
        <f t="shared" si="835"/>
        <v>1</v>
      </c>
      <c r="DW546" s="100">
        <f t="shared" si="836"/>
        <v>0</v>
      </c>
      <c r="DX546" s="100">
        <f t="shared" si="837"/>
        <v>0</v>
      </c>
      <c r="DY546" s="229">
        <f t="shared" si="838"/>
        <v>0</v>
      </c>
      <c r="DZ546" s="100">
        <f t="shared" si="839"/>
        <v>1</v>
      </c>
      <c r="EA546" s="400">
        <f t="shared" si="840"/>
        <v>0</v>
      </c>
      <c r="EB546" s="402">
        <f t="shared" si="841"/>
        <v>0</v>
      </c>
      <c r="EC546" s="19">
        <f t="shared" si="842"/>
        <v>0</v>
      </c>
      <c r="ED546" s="19">
        <f t="shared" si="843"/>
        <v>1</v>
      </c>
      <c r="EE546" s="19">
        <f t="shared" si="844"/>
        <v>0</v>
      </c>
      <c r="EF546" s="402">
        <f t="shared" si="845"/>
        <v>0</v>
      </c>
      <c r="EG546" s="400">
        <f t="shared" si="846"/>
        <v>0</v>
      </c>
      <c r="EH546" s="400">
        <f t="shared" si="847"/>
        <v>1</v>
      </c>
      <c r="EI546" s="402">
        <f t="shared" si="848"/>
        <v>0</v>
      </c>
      <c r="EJ546" s="229">
        <f t="shared" si="849"/>
        <v>2</v>
      </c>
      <c r="EK546" s="398">
        <f t="shared" si="850"/>
        <v>278.5</v>
      </c>
      <c r="EL546" s="398">
        <f t="shared" si="851"/>
        <v>20.5</v>
      </c>
      <c r="EM546" s="398">
        <f t="shared" si="852"/>
        <v>51.2</v>
      </c>
      <c r="EN546" s="398">
        <f t="shared" si="853"/>
        <v>389.2</v>
      </c>
      <c r="EO546" s="398">
        <f t="shared" si="854"/>
        <v>0.69</v>
      </c>
      <c r="EP546" s="398">
        <f t="shared" si="855"/>
        <v>4.63</v>
      </c>
      <c r="EQ546" s="398">
        <f t="shared" si="856"/>
        <v>1480</v>
      </c>
      <c r="ER546" s="398" t="str">
        <f t="shared" si="857"/>
        <v/>
      </c>
      <c r="ES546" s="398">
        <f t="shared" si="858"/>
        <v>0.22</v>
      </c>
      <c r="ET546" s="398">
        <f t="shared" si="859"/>
        <v>39.5</v>
      </c>
      <c r="EU546" s="172">
        <f t="shared" si="860"/>
        <v>403.8</v>
      </c>
      <c r="EV546" s="57">
        <f t="shared" si="861"/>
        <v>12.114067977972841</v>
      </c>
      <c r="EW546" s="57">
        <f t="shared" si="862"/>
        <v>0.52429667519181589</v>
      </c>
      <c r="EX546" s="57">
        <f t="shared" si="863"/>
        <v>4.2131248714256335</v>
      </c>
      <c r="EY546" s="57">
        <f t="shared" si="864"/>
        <v>19.422126852637355</v>
      </c>
      <c r="EZ546" s="57">
        <f t="shared" si="865"/>
        <v>2.5161819673625668E-2</v>
      </c>
      <c r="FA546" s="57">
        <f t="shared" si="866"/>
        <v>0.24872414719312383</v>
      </c>
      <c r="FB546" s="57">
        <f t="shared" si="867"/>
        <v>24.255495590580345</v>
      </c>
      <c r="FC546" s="57" t="str">
        <f t="shared" si="868"/>
        <v/>
      </c>
      <c r="FD546" s="57">
        <f t="shared" si="869"/>
        <v>3.5481066818912697E-3</v>
      </c>
      <c r="FE546" s="57">
        <f t="shared" si="870"/>
        <v>0.82238040611018237</v>
      </c>
      <c r="FF546" s="56">
        <f t="shared" si="871"/>
        <v>11.389727244520914</v>
      </c>
      <c r="FG546" s="59">
        <f t="shared" si="872"/>
        <v>33.146089885757455</v>
      </c>
      <c r="FH546" s="59">
        <f t="shared" si="873"/>
        <v>1.4345622588804223</v>
      </c>
      <c r="FI546" s="59">
        <f t="shared" si="874"/>
        <v>11.527805188324777</v>
      </c>
      <c r="FJ546" s="59">
        <f t="shared" si="875"/>
        <v>53.14214544615993</v>
      </c>
      <c r="FK546" s="59">
        <f t="shared" si="876"/>
        <v>6.8846892563894979E-2</v>
      </c>
      <c r="FL546" s="59">
        <f t="shared" si="877"/>
        <v>0.68055032831351447</v>
      </c>
      <c r="FM546" s="59">
        <f t="shared" si="878"/>
        <v>66.505977174151937</v>
      </c>
      <c r="FN546" s="59" t="str">
        <f t="shared" si="879"/>
        <v/>
      </c>
      <c r="FO546" s="59">
        <f t="shared" si="880"/>
        <v>9.728529401351672E-3</v>
      </c>
      <c r="FP546" s="59">
        <f t="shared" si="881"/>
        <v>2.2548792010035767</v>
      </c>
      <c r="FQ546" s="66">
        <f t="shared" si="882"/>
        <v>31.229415095443141</v>
      </c>
      <c r="FR546" s="331">
        <f t="shared" si="827"/>
        <v>0.10456368659320045</v>
      </c>
      <c r="FS546" s="331">
        <f t="shared" si="883"/>
        <v>0.10456368659320045</v>
      </c>
      <c r="FT546" s="400">
        <f t="shared" si="884"/>
        <v>0</v>
      </c>
      <c r="FU546" s="400">
        <f t="shared" si="885"/>
        <v>1</v>
      </c>
      <c r="FV546" s="400">
        <f t="shared" si="886"/>
        <v>0</v>
      </c>
      <c r="FW546" s="402">
        <f t="shared" si="887"/>
        <v>0</v>
      </c>
      <c r="FX546" s="222">
        <f t="shared" si="888"/>
        <v>33.146089885757455</v>
      </c>
      <c r="FY546" s="222">
        <f t="shared" si="889"/>
        <v>53.14214544615993</v>
      </c>
      <c r="FZ546" s="222">
        <f t="shared" si="890"/>
        <v>0</v>
      </c>
      <c r="GA546" s="221">
        <f t="shared" si="891"/>
        <v>31.229415095443141</v>
      </c>
      <c r="GB546" s="222">
        <f t="shared" si="892"/>
        <v>66.505977174151937</v>
      </c>
      <c r="GC546" s="222">
        <f t="shared" si="893"/>
        <v>0</v>
      </c>
      <c r="GD546" s="222">
        <f t="shared" si="894"/>
        <v>0</v>
      </c>
      <c r="GE546" s="222">
        <f t="shared" si="895"/>
        <v>0</v>
      </c>
      <c r="GF546" s="222">
        <f t="shared" si="896"/>
        <v>0</v>
      </c>
      <c r="GG546" s="398">
        <f t="shared" si="897"/>
        <v>0</v>
      </c>
      <c r="GH546" s="399">
        <f t="shared" si="898"/>
        <v>0</v>
      </c>
      <c r="GI546" s="398" t="str">
        <f t="shared" si="899"/>
        <v>Ca-Na</v>
      </c>
      <c r="GJ546" s="398" t="str">
        <f t="shared" si="900"/>
        <v>HCO3-Cl</v>
      </c>
    </row>
    <row r="547" spans="1:192" s="163" customFormat="1">
      <c r="A547" s="402">
        <f t="shared" si="903"/>
        <v>542</v>
      </c>
      <c r="B547" s="64" t="s">
        <v>703</v>
      </c>
      <c r="C547" s="2" t="s">
        <v>671</v>
      </c>
      <c r="D547" s="2"/>
      <c r="E547" s="2"/>
      <c r="F547" s="400">
        <v>3473600</v>
      </c>
      <c r="G547" s="400">
        <v>5550500</v>
      </c>
      <c r="H547" s="409">
        <f t="shared" si="828"/>
        <v>473536.13</v>
      </c>
      <c r="I547" s="405">
        <f t="shared" si="829"/>
        <v>5548719.5899999999</v>
      </c>
      <c r="J547" s="400">
        <v>94</v>
      </c>
      <c r="K547" s="391" t="s">
        <v>1356</v>
      </c>
      <c r="L547" s="19">
        <v>35</v>
      </c>
      <c r="M547" s="19"/>
      <c r="N547" s="400"/>
      <c r="O547" s="19"/>
      <c r="P547" s="19"/>
      <c r="Q547" s="64" t="s">
        <v>2873</v>
      </c>
      <c r="R547" s="65" t="s">
        <v>2039</v>
      </c>
      <c r="S547" s="2" t="s">
        <v>2835</v>
      </c>
      <c r="T547" s="499" t="str">
        <f t="shared" si="830"/>
        <v>-</v>
      </c>
      <c r="U547" s="499" t="str">
        <f t="shared" si="831"/>
        <v>-</v>
      </c>
      <c r="V547" s="499" t="str">
        <f t="shared" si="832"/>
        <v>-</v>
      </c>
      <c r="W547" s="499" t="str">
        <f t="shared" si="824"/>
        <v>-</v>
      </c>
      <c r="X547" s="529" t="str">
        <f t="shared" si="821"/>
        <v>Ca-Na</v>
      </c>
      <c r="Y547" s="530" t="str">
        <f t="shared" si="820"/>
        <v>SO4-HCO3</v>
      </c>
      <c r="Z547" s="60"/>
      <c r="AA547" s="262" t="s">
        <v>2040</v>
      </c>
      <c r="AB547" s="100">
        <v>1</v>
      </c>
      <c r="AC547" s="398"/>
      <c r="AD547" s="2" t="s">
        <v>2041</v>
      </c>
      <c r="AE547" s="61" t="s">
        <v>2042</v>
      </c>
      <c r="AF547" s="391" t="s">
        <v>3116</v>
      </c>
      <c r="AG547" s="400"/>
      <c r="AH547" s="400"/>
      <c r="AI547" s="391"/>
      <c r="AJ547" s="400"/>
      <c r="AK547" s="400"/>
      <c r="AL547" s="400"/>
      <c r="AM547" s="391"/>
      <c r="AN547" s="398"/>
      <c r="AO547" s="399"/>
      <c r="AP547" s="19"/>
      <c r="AQ547" s="398"/>
      <c r="AR547" s="69"/>
      <c r="AS547" s="507">
        <f t="shared" si="901"/>
        <v>770.04798000000005</v>
      </c>
      <c r="AT547" s="510">
        <f t="shared" si="902"/>
        <v>2.6359028030674696E-4</v>
      </c>
      <c r="AU547" s="59">
        <v>108.05206</v>
      </c>
      <c r="AV547" s="59">
        <v>13.367750000000001</v>
      </c>
      <c r="AW547" s="62">
        <v>102.19889999999999</v>
      </c>
      <c r="AX547" s="59">
        <v>70.906000000000006</v>
      </c>
      <c r="AY547" s="59">
        <v>249.76</v>
      </c>
      <c r="AZ547" s="66">
        <v>225.76327000000001</v>
      </c>
      <c r="BA547" s="398"/>
      <c r="BB547" s="398"/>
      <c r="BC547" s="398"/>
      <c r="BD547" s="398"/>
      <c r="BE547" s="398"/>
      <c r="BF547" s="398"/>
      <c r="BG547" s="398"/>
      <c r="BH547" s="398"/>
      <c r="BI547" s="398"/>
      <c r="BJ547" s="398"/>
      <c r="BK547" s="398"/>
      <c r="BL547" s="399"/>
      <c r="BM547" s="398"/>
      <c r="BN547" s="172"/>
      <c r="BO547" s="398"/>
      <c r="BP547" s="398"/>
      <c r="BQ547" s="398"/>
      <c r="BR547" s="398"/>
      <c r="BS547" s="398"/>
      <c r="BT547" s="398"/>
      <c r="BU547" s="398"/>
      <c r="BV547" s="398"/>
      <c r="BW547" s="398"/>
      <c r="BX547" s="398"/>
      <c r="BY547" s="398"/>
      <c r="BZ547" s="398"/>
      <c r="CA547" s="398"/>
      <c r="CB547" s="398"/>
      <c r="CC547" s="398"/>
      <c r="CD547" s="398"/>
      <c r="CE547" s="398"/>
      <c r="CF547" s="399"/>
      <c r="CG547" s="398"/>
      <c r="CH547" s="398"/>
      <c r="CI547" s="398"/>
      <c r="CJ547" s="398"/>
      <c r="CK547" s="398"/>
      <c r="CL547" s="172"/>
      <c r="CM547" s="398"/>
      <c r="CN547" s="143" t="s">
        <v>3116</v>
      </c>
      <c r="CO547" s="399"/>
      <c r="CP547" s="398"/>
      <c r="CQ547" s="172"/>
      <c r="CR547" s="398"/>
      <c r="CS547" s="398"/>
      <c r="CT547" s="398"/>
      <c r="CU547" s="398"/>
      <c r="CV547" s="398"/>
      <c r="CW547" s="398"/>
      <c r="CX547" s="398"/>
      <c r="CY547" s="398"/>
      <c r="CZ547" s="398"/>
      <c r="DA547" s="172"/>
      <c r="DB547" s="241"/>
      <c r="DC547" s="241"/>
      <c r="DD547" s="241"/>
      <c r="DE547" s="241"/>
      <c r="DF547" s="182"/>
      <c r="DG547" s="241"/>
      <c r="DH547" s="241"/>
      <c r="DI547" s="244"/>
      <c r="DJ547" s="244"/>
      <c r="DK547" s="244"/>
      <c r="DL547" s="244"/>
      <c r="DM547" s="244"/>
      <c r="DN547" s="244"/>
      <c r="DO547" s="244"/>
      <c r="DP547" s="244"/>
      <c r="DQ547" s="244"/>
      <c r="DR547" s="244"/>
      <c r="DS547" s="472"/>
      <c r="DT547" s="402">
        <f t="shared" si="833"/>
        <v>1</v>
      </c>
      <c r="DU547" s="100">
        <f t="shared" si="834"/>
        <v>0</v>
      </c>
      <c r="DV547" s="100">
        <f t="shared" si="835"/>
        <v>1</v>
      </c>
      <c r="DW547" s="100">
        <f t="shared" si="836"/>
        <v>0</v>
      </c>
      <c r="DX547" s="100">
        <f t="shared" si="837"/>
        <v>0</v>
      </c>
      <c r="DY547" s="229">
        <f t="shared" si="838"/>
        <v>0</v>
      </c>
      <c r="DZ547" s="100">
        <f t="shared" si="839"/>
        <v>0</v>
      </c>
      <c r="EA547" s="400">
        <f t="shared" si="840"/>
        <v>0</v>
      </c>
      <c r="EB547" s="402">
        <f t="shared" si="841"/>
        <v>1</v>
      </c>
      <c r="EC547" s="19">
        <f t="shared" si="842"/>
        <v>1</v>
      </c>
      <c r="ED547" s="19">
        <f t="shared" si="843"/>
        <v>0</v>
      </c>
      <c r="EE547" s="19">
        <f t="shared" si="844"/>
        <v>0</v>
      </c>
      <c r="EF547" s="402">
        <f t="shared" si="845"/>
        <v>0</v>
      </c>
      <c r="EG547" s="400">
        <f t="shared" si="846"/>
        <v>0</v>
      </c>
      <c r="EH547" s="400">
        <f t="shared" si="847"/>
        <v>0</v>
      </c>
      <c r="EI547" s="402">
        <f t="shared" si="848"/>
        <v>1</v>
      </c>
      <c r="EJ547" s="229">
        <f t="shared" si="849"/>
        <v>0</v>
      </c>
      <c r="EK547" s="398">
        <f t="shared" si="850"/>
        <v>108.05206</v>
      </c>
      <c r="EL547" s="398" t="str">
        <f t="shared" si="851"/>
        <v/>
      </c>
      <c r="EM547" s="398">
        <f t="shared" si="852"/>
        <v>13.367750000000001</v>
      </c>
      <c r="EN547" s="398">
        <f t="shared" si="853"/>
        <v>102.19889999999999</v>
      </c>
      <c r="EO547" s="398" t="str">
        <f t="shared" si="854"/>
        <v/>
      </c>
      <c r="EP547" s="398" t="str">
        <f t="shared" si="855"/>
        <v/>
      </c>
      <c r="EQ547" s="398">
        <f t="shared" si="856"/>
        <v>225.76327000000001</v>
      </c>
      <c r="ER547" s="398" t="str">
        <f t="shared" si="857"/>
        <v/>
      </c>
      <c r="ES547" s="398" t="str">
        <f t="shared" si="858"/>
        <v/>
      </c>
      <c r="ET547" s="398">
        <f t="shared" si="859"/>
        <v>249.76</v>
      </c>
      <c r="EU547" s="172">
        <f t="shared" si="860"/>
        <v>70.906000000000006</v>
      </c>
      <c r="EV547" s="57">
        <f t="shared" si="861"/>
        <v>4.7</v>
      </c>
      <c r="EW547" s="57" t="str">
        <f t="shared" si="862"/>
        <v/>
      </c>
      <c r="EX547" s="57">
        <f t="shared" si="863"/>
        <v>1.1000000000000001</v>
      </c>
      <c r="EY547" s="57">
        <f t="shared" si="864"/>
        <v>5.0999999999999996</v>
      </c>
      <c r="EZ547" s="57" t="str">
        <f t="shared" si="865"/>
        <v/>
      </c>
      <c r="FA547" s="57" t="str">
        <f t="shared" si="866"/>
        <v/>
      </c>
      <c r="FB547" s="57">
        <f t="shared" si="867"/>
        <v>3.7</v>
      </c>
      <c r="FC547" s="57" t="str">
        <f t="shared" si="868"/>
        <v/>
      </c>
      <c r="FD547" s="57" t="str">
        <f t="shared" si="869"/>
        <v/>
      </c>
      <c r="FE547" s="57">
        <f t="shared" si="870"/>
        <v>5.1999425374703581</v>
      </c>
      <c r="FF547" s="56">
        <f t="shared" si="871"/>
        <v>1.9999999999999998</v>
      </c>
      <c r="FG547" s="59">
        <f t="shared" si="872"/>
        <v>43.119266055045877</v>
      </c>
      <c r="FH547" s="59" t="str">
        <f t="shared" si="873"/>
        <v/>
      </c>
      <c r="FI547" s="59">
        <f t="shared" si="874"/>
        <v>10.091743119266056</v>
      </c>
      <c r="FJ547" s="59">
        <f t="shared" si="875"/>
        <v>46.788990825688067</v>
      </c>
      <c r="FK547" s="59" t="str">
        <f t="shared" si="876"/>
        <v/>
      </c>
      <c r="FL547" s="59" t="str">
        <f t="shared" si="877"/>
        <v/>
      </c>
      <c r="FM547" s="59">
        <f t="shared" si="878"/>
        <v>33.945133080111539</v>
      </c>
      <c r="FN547" s="59" t="str">
        <f t="shared" si="879"/>
        <v/>
      </c>
      <c r="FO547" s="59" t="str">
        <f t="shared" si="880"/>
        <v/>
      </c>
      <c r="FP547" s="59">
        <f t="shared" si="881"/>
        <v>47.706146336044377</v>
      </c>
      <c r="FQ547" s="66">
        <f t="shared" si="882"/>
        <v>18.348720583844074</v>
      </c>
      <c r="FR547" s="331">
        <f t="shared" si="827"/>
        <v>2.6359028030674696E-4</v>
      </c>
      <c r="FS547" s="331">
        <f t="shared" si="883"/>
        <v>2.6359028030674696E-4</v>
      </c>
      <c r="FT547" s="400">
        <f t="shared" si="884"/>
        <v>0</v>
      </c>
      <c r="FU547" s="400">
        <f t="shared" si="885"/>
        <v>1</v>
      </c>
      <c r="FV547" s="400">
        <f t="shared" si="886"/>
        <v>0</v>
      </c>
      <c r="FW547" s="402">
        <f t="shared" si="887"/>
        <v>0</v>
      </c>
      <c r="FX547" s="222">
        <f t="shared" si="888"/>
        <v>43.119266055045877</v>
      </c>
      <c r="FY547" s="222">
        <f t="shared" si="889"/>
        <v>46.788990825688067</v>
      </c>
      <c r="FZ547" s="222">
        <f t="shared" si="890"/>
        <v>0</v>
      </c>
      <c r="GA547" s="221">
        <f t="shared" si="891"/>
        <v>0</v>
      </c>
      <c r="GB547" s="222">
        <f t="shared" si="892"/>
        <v>33.945133080111539</v>
      </c>
      <c r="GC547" s="222">
        <f t="shared" si="893"/>
        <v>47.706146336044377</v>
      </c>
      <c r="GD547" s="222">
        <f t="shared" si="894"/>
        <v>0</v>
      </c>
      <c r="GE547" s="222">
        <f t="shared" si="895"/>
        <v>0</v>
      </c>
      <c r="GF547" s="222">
        <f t="shared" si="896"/>
        <v>0</v>
      </c>
      <c r="GG547" s="398">
        <f t="shared" si="897"/>
        <v>0</v>
      </c>
      <c r="GH547" s="399">
        <f t="shared" si="898"/>
        <v>0</v>
      </c>
      <c r="GI547" s="398" t="str">
        <f t="shared" si="899"/>
        <v>Ca-Na</v>
      </c>
      <c r="GJ547" s="398" t="str">
        <f t="shared" si="900"/>
        <v>SO4-HCO3</v>
      </c>
    </row>
    <row r="548" spans="1:192" s="163" customFormat="1">
      <c r="A548" s="402">
        <f t="shared" si="903"/>
        <v>543</v>
      </c>
      <c r="B548" s="399" t="s">
        <v>705</v>
      </c>
      <c r="C548" s="2" t="s">
        <v>164</v>
      </c>
      <c r="D548" s="2"/>
      <c r="E548" s="2"/>
      <c r="F548" s="541">
        <v>3481330</v>
      </c>
      <c r="G548" s="541">
        <v>5553620</v>
      </c>
      <c r="H548" s="434">
        <f t="shared" si="828"/>
        <v>481263.038</v>
      </c>
      <c r="I548" s="437">
        <f t="shared" si="829"/>
        <v>5551838.3420000002</v>
      </c>
      <c r="J548" s="400">
        <v>98.5</v>
      </c>
      <c r="K548" s="400" t="s">
        <v>1356</v>
      </c>
      <c r="L548" s="270">
        <v>48</v>
      </c>
      <c r="M548" s="19"/>
      <c r="N548" s="400"/>
      <c r="O548" s="19"/>
      <c r="P548" s="19"/>
      <c r="Q548" s="399" t="s">
        <v>2856</v>
      </c>
      <c r="R548" s="399" t="s">
        <v>704</v>
      </c>
      <c r="S548" s="399" t="s">
        <v>1347</v>
      </c>
      <c r="T548" s="499" t="str">
        <f t="shared" si="830"/>
        <v>-</v>
      </c>
      <c r="U548" s="499" t="str">
        <f t="shared" si="831"/>
        <v>M</v>
      </c>
      <c r="V548" s="499" t="str">
        <f t="shared" si="832"/>
        <v>-</v>
      </c>
      <c r="W548" s="499" t="str">
        <f t="shared" si="824"/>
        <v>-</v>
      </c>
      <c r="X548" s="529" t="str">
        <f t="shared" si="821"/>
        <v>Na</v>
      </c>
      <c r="Y548" s="530" t="str">
        <f t="shared" si="820"/>
        <v>HCO3-Cl</v>
      </c>
      <c r="Z548" s="172"/>
      <c r="AA548" s="49" t="s">
        <v>2043</v>
      </c>
      <c r="AB548" s="100">
        <v>1</v>
      </c>
      <c r="AC548" s="398"/>
      <c r="AD548" s="2" t="s">
        <v>2044</v>
      </c>
      <c r="AE548" s="61" t="s">
        <v>2045</v>
      </c>
      <c r="AF548" s="391" t="s">
        <v>3116</v>
      </c>
      <c r="AG548" s="400"/>
      <c r="AH548" s="400"/>
      <c r="AI548" s="391"/>
      <c r="AJ548" s="400"/>
      <c r="AK548" s="400"/>
      <c r="AL548" s="400"/>
      <c r="AM548" s="391"/>
      <c r="AN548" s="398"/>
      <c r="AO548" s="399"/>
      <c r="AP548" s="19"/>
      <c r="AQ548" s="398"/>
      <c r="AR548" s="69"/>
      <c r="AS548" s="507">
        <f t="shared" si="901"/>
        <v>1055.81131</v>
      </c>
      <c r="AT548" s="510">
        <f t="shared" si="902"/>
        <v>6.0347125723855756E-6</v>
      </c>
      <c r="AU548" s="59">
        <v>273.57862</v>
      </c>
      <c r="AV548" s="59">
        <v>8.5067499999999985</v>
      </c>
      <c r="AW548" s="62">
        <v>24.046800000000001</v>
      </c>
      <c r="AX548" s="161">
        <v>99.2684</v>
      </c>
      <c r="AY548" s="161">
        <v>76.849999999999994</v>
      </c>
      <c r="AZ548" s="414">
        <v>573.56074000000001</v>
      </c>
      <c r="BA548" s="398"/>
      <c r="BB548" s="398"/>
      <c r="BC548" s="398"/>
      <c r="BD548" s="398"/>
      <c r="BE548" s="398"/>
      <c r="BF548" s="398"/>
      <c r="BG548" s="398"/>
      <c r="BH548" s="398"/>
      <c r="BI548" s="398"/>
      <c r="BJ548" s="398"/>
      <c r="BK548" s="398"/>
      <c r="BL548" s="399"/>
      <c r="BM548" s="398"/>
      <c r="BN548" s="172"/>
      <c r="BO548" s="398"/>
      <c r="BP548" s="398"/>
      <c r="BQ548" s="398"/>
      <c r="BR548" s="398"/>
      <c r="BS548" s="398"/>
      <c r="BT548" s="398"/>
      <c r="BU548" s="398"/>
      <c r="BV548" s="398"/>
      <c r="BW548" s="398"/>
      <c r="BX548" s="398"/>
      <c r="BY548" s="398"/>
      <c r="BZ548" s="398"/>
      <c r="CA548" s="398"/>
      <c r="CB548" s="398"/>
      <c r="CC548" s="398"/>
      <c r="CD548" s="398"/>
      <c r="CE548" s="398"/>
      <c r="CF548" s="399"/>
      <c r="CG548" s="398"/>
      <c r="CH548" s="398"/>
      <c r="CI548" s="398"/>
      <c r="CJ548" s="398"/>
      <c r="CK548" s="398"/>
      <c r="CL548" s="172"/>
      <c r="CM548" s="398"/>
      <c r="CN548" s="143" t="s">
        <v>3116</v>
      </c>
      <c r="CO548" s="399"/>
      <c r="CP548" s="398"/>
      <c r="CQ548" s="172"/>
      <c r="CR548" s="398"/>
      <c r="CS548" s="398"/>
      <c r="CT548" s="398"/>
      <c r="CU548" s="398"/>
      <c r="CV548" s="398"/>
      <c r="CW548" s="398"/>
      <c r="CX548" s="398"/>
      <c r="CY548" s="398"/>
      <c r="CZ548" s="398"/>
      <c r="DA548" s="172"/>
      <c r="DB548" s="241"/>
      <c r="DC548" s="241"/>
      <c r="DD548" s="241"/>
      <c r="DE548" s="241"/>
      <c r="DF548" s="182"/>
      <c r="DG548" s="241"/>
      <c r="DH548" s="241"/>
      <c r="DI548" s="244"/>
      <c r="DJ548" s="244"/>
      <c r="DK548" s="244"/>
      <c r="DL548" s="244"/>
      <c r="DM548" s="244"/>
      <c r="DN548" s="244"/>
      <c r="DO548" s="244"/>
      <c r="DP548" s="244"/>
      <c r="DQ548" s="244"/>
      <c r="DR548" s="244"/>
      <c r="DS548" s="472"/>
      <c r="DT548" s="402">
        <f t="shared" si="833"/>
        <v>1</v>
      </c>
      <c r="DU548" s="100">
        <f t="shared" si="834"/>
        <v>0</v>
      </c>
      <c r="DV548" s="100">
        <f t="shared" si="835"/>
        <v>1</v>
      </c>
      <c r="DW548" s="100">
        <f t="shared" si="836"/>
        <v>0</v>
      </c>
      <c r="DX548" s="100">
        <f t="shared" si="837"/>
        <v>0</v>
      </c>
      <c r="DY548" s="229">
        <f t="shared" si="838"/>
        <v>0</v>
      </c>
      <c r="DZ548" s="100">
        <f t="shared" si="839"/>
        <v>0</v>
      </c>
      <c r="EA548" s="400">
        <f t="shared" si="840"/>
        <v>0</v>
      </c>
      <c r="EB548" s="402">
        <f t="shared" si="841"/>
        <v>1</v>
      </c>
      <c r="EC548" s="19">
        <f t="shared" si="842"/>
        <v>0</v>
      </c>
      <c r="ED548" s="19">
        <f t="shared" si="843"/>
        <v>1</v>
      </c>
      <c r="EE548" s="19">
        <f t="shared" si="844"/>
        <v>0</v>
      </c>
      <c r="EF548" s="402">
        <f t="shared" si="845"/>
        <v>0</v>
      </c>
      <c r="EG548" s="400">
        <f t="shared" si="846"/>
        <v>0</v>
      </c>
      <c r="EH548" s="400">
        <f t="shared" si="847"/>
        <v>0</v>
      </c>
      <c r="EI548" s="402">
        <f t="shared" si="848"/>
        <v>1</v>
      </c>
      <c r="EJ548" s="229">
        <f t="shared" si="849"/>
        <v>1</v>
      </c>
      <c r="EK548" s="398">
        <f t="shared" si="850"/>
        <v>273.57862</v>
      </c>
      <c r="EL548" s="398" t="str">
        <f t="shared" si="851"/>
        <v/>
      </c>
      <c r="EM548" s="398">
        <f t="shared" si="852"/>
        <v>8.5067499999999985</v>
      </c>
      <c r="EN548" s="398">
        <f t="shared" si="853"/>
        <v>24.046800000000001</v>
      </c>
      <c r="EO548" s="398" t="str">
        <f t="shared" si="854"/>
        <v/>
      </c>
      <c r="EP548" s="398" t="str">
        <f t="shared" si="855"/>
        <v/>
      </c>
      <c r="EQ548" s="398">
        <f t="shared" si="856"/>
        <v>573.56074000000001</v>
      </c>
      <c r="ER548" s="398" t="str">
        <f t="shared" si="857"/>
        <v/>
      </c>
      <c r="ES548" s="398" t="str">
        <f t="shared" si="858"/>
        <v/>
      </c>
      <c r="ET548" s="398">
        <f t="shared" si="859"/>
        <v>76.849999999999994</v>
      </c>
      <c r="EU548" s="172">
        <f t="shared" si="860"/>
        <v>99.2684</v>
      </c>
      <c r="EV548" s="57">
        <f t="shared" si="861"/>
        <v>11.9</v>
      </c>
      <c r="EW548" s="57" t="str">
        <f t="shared" si="862"/>
        <v/>
      </c>
      <c r="EX548" s="57">
        <f t="shared" si="863"/>
        <v>0.7</v>
      </c>
      <c r="EY548" s="57">
        <f t="shared" si="864"/>
        <v>1.2</v>
      </c>
      <c r="EZ548" s="57" t="str">
        <f t="shared" si="865"/>
        <v/>
      </c>
      <c r="FA548" s="57" t="str">
        <f t="shared" si="866"/>
        <v/>
      </c>
      <c r="FB548" s="57">
        <f t="shared" si="867"/>
        <v>9.4</v>
      </c>
      <c r="FC548" s="57" t="str">
        <f t="shared" si="868"/>
        <v/>
      </c>
      <c r="FD548" s="57" t="str">
        <f t="shared" si="869"/>
        <v/>
      </c>
      <c r="FE548" s="57">
        <f t="shared" si="870"/>
        <v>1.5999983344194306</v>
      </c>
      <c r="FF548" s="56">
        <f t="shared" si="871"/>
        <v>2.7999999999999994</v>
      </c>
      <c r="FG548" s="59">
        <f t="shared" si="872"/>
        <v>86.231884057971016</v>
      </c>
      <c r="FH548" s="59" t="str">
        <f t="shared" si="873"/>
        <v/>
      </c>
      <c r="FI548" s="59">
        <f t="shared" si="874"/>
        <v>5.0724637681159424</v>
      </c>
      <c r="FJ548" s="59">
        <f t="shared" si="875"/>
        <v>8.695652173913043</v>
      </c>
      <c r="FK548" s="59" t="str">
        <f t="shared" si="876"/>
        <v/>
      </c>
      <c r="FL548" s="59" t="str">
        <f t="shared" si="877"/>
        <v/>
      </c>
      <c r="FM548" s="59">
        <f t="shared" si="878"/>
        <v>68.115950250188646</v>
      </c>
      <c r="FN548" s="59" t="str">
        <f t="shared" si="879"/>
        <v/>
      </c>
      <c r="FO548" s="59" t="str">
        <f t="shared" si="880"/>
        <v/>
      </c>
      <c r="FP548" s="59">
        <f t="shared" si="881"/>
        <v>11.594192228478578</v>
      </c>
      <c r="FQ548" s="66">
        <f t="shared" si="882"/>
        <v>20.289857521332781</v>
      </c>
      <c r="FR548" s="331">
        <f t="shared" si="827"/>
        <v>6.0347125723855756E-6</v>
      </c>
      <c r="FS548" s="331">
        <f t="shared" si="883"/>
        <v>6.0347125723855756E-6</v>
      </c>
      <c r="FT548" s="400">
        <f t="shared" si="884"/>
        <v>0</v>
      </c>
      <c r="FU548" s="400">
        <f t="shared" si="885"/>
        <v>1</v>
      </c>
      <c r="FV548" s="400">
        <f t="shared" si="886"/>
        <v>0</v>
      </c>
      <c r="FW548" s="402">
        <f t="shared" si="887"/>
        <v>0</v>
      </c>
      <c r="FX548" s="222">
        <f t="shared" si="888"/>
        <v>86.231884057971016</v>
      </c>
      <c r="FY548" s="222">
        <f t="shared" si="889"/>
        <v>0</v>
      </c>
      <c r="FZ548" s="222">
        <f t="shared" si="890"/>
        <v>0</v>
      </c>
      <c r="GA548" s="221">
        <f t="shared" si="891"/>
        <v>20.289857521332781</v>
      </c>
      <c r="GB548" s="222">
        <f t="shared" si="892"/>
        <v>68.115950250188646</v>
      </c>
      <c r="GC548" s="222">
        <f t="shared" si="893"/>
        <v>0</v>
      </c>
      <c r="GD548" s="222">
        <f t="shared" si="894"/>
        <v>0</v>
      </c>
      <c r="GE548" s="222">
        <f t="shared" si="895"/>
        <v>0</v>
      </c>
      <c r="GF548" s="222">
        <f t="shared" si="896"/>
        <v>0</v>
      </c>
      <c r="GG548" s="398">
        <f t="shared" si="897"/>
        <v>0</v>
      </c>
      <c r="GH548" s="399">
        <f t="shared" si="898"/>
        <v>0</v>
      </c>
      <c r="GI548" s="398" t="str">
        <f t="shared" si="899"/>
        <v>Na</v>
      </c>
      <c r="GJ548" s="398" t="str">
        <f t="shared" si="900"/>
        <v>HCO3-Cl</v>
      </c>
    </row>
    <row r="549" spans="1:192" s="168" customFormat="1">
      <c r="A549" s="402">
        <f t="shared" si="903"/>
        <v>544</v>
      </c>
      <c r="B549" s="92" t="s">
        <v>861</v>
      </c>
      <c r="C549" s="91" t="s">
        <v>862</v>
      </c>
      <c r="D549" s="91" t="s">
        <v>1019</v>
      </c>
      <c r="E549" s="65" t="s">
        <v>2046</v>
      </c>
      <c r="F549" s="408">
        <v>3469030</v>
      </c>
      <c r="G549" s="408">
        <v>5553675</v>
      </c>
      <c r="H549" s="410">
        <f t="shared" si="828"/>
        <v>468967.95800000004</v>
      </c>
      <c r="I549" s="102">
        <f t="shared" si="829"/>
        <v>5551893.3200000003</v>
      </c>
      <c r="J549" s="408">
        <v>99</v>
      </c>
      <c r="K549" s="392" t="s">
        <v>1356</v>
      </c>
      <c r="L549" s="389">
        <v>54</v>
      </c>
      <c r="M549" s="171"/>
      <c r="N549" s="408"/>
      <c r="O549" s="171">
        <v>110</v>
      </c>
      <c r="P549" s="171"/>
      <c r="Q549" s="67" t="s">
        <v>1376</v>
      </c>
      <c r="R549" s="67" t="s">
        <v>2920</v>
      </c>
      <c r="S549" s="2" t="s">
        <v>2835</v>
      </c>
      <c r="T549" s="499" t="str">
        <f t="shared" si="830"/>
        <v>-</v>
      </c>
      <c r="U549" s="499" t="str">
        <f t="shared" si="831"/>
        <v>-</v>
      </c>
      <c r="V549" s="499" t="str">
        <f t="shared" si="832"/>
        <v>-</v>
      </c>
      <c r="W549" s="499" t="str">
        <f t="shared" si="824"/>
        <v>-</v>
      </c>
      <c r="X549" s="529" t="str">
        <f t="shared" si="821"/>
        <v>Ca-Mg</v>
      </c>
      <c r="Y549" s="530" t="str">
        <f t="shared" si="820"/>
        <v>HCO3</v>
      </c>
      <c r="Z549" s="70" t="s">
        <v>2047</v>
      </c>
      <c r="AA549" s="177">
        <v>43789</v>
      </c>
      <c r="AB549" s="176">
        <v>1</v>
      </c>
      <c r="AC549" s="69" t="s">
        <v>750</v>
      </c>
      <c r="AD549" s="91" t="s">
        <v>2048</v>
      </c>
      <c r="AE549" s="61" t="s">
        <v>2746</v>
      </c>
      <c r="AF549" s="392">
        <v>11.7</v>
      </c>
      <c r="AG549" s="408">
        <v>813</v>
      </c>
      <c r="AH549" s="408">
        <v>7.43</v>
      </c>
      <c r="AI549" s="392"/>
      <c r="AJ549" s="408"/>
      <c r="AK549" s="408"/>
      <c r="AL549" s="408"/>
      <c r="AM549" s="390">
        <f>0.22/15</f>
        <v>1.4666666666666666E-2</v>
      </c>
      <c r="AN549" s="69"/>
      <c r="AO549" s="401"/>
      <c r="AP549" s="171"/>
      <c r="AQ549" s="69"/>
      <c r="AR549" s="69"/>
      <c r="AS549" s="507">
        <f t="shared" si="901"/>
        <v>677.11</v>
      </c>
      <c r="AT549" s="509">
        <f t="shared" si="902"/>
        <v>-0.87908795802408424</v>
      </c>
      <c r="AU549" s="74">
        <v>32.6</v>
      </c>
      <c r="AV549" s="74">
        <v>38.99</v>
      </c>
      <c r="AW549" s="161">
        <v>71.680000000000007</v>
      </c>
      <c r="AX549" s="161">
        <v>8.82</v>
      </c>
      <c r="AY549" s="161">
        <v>19.8</v>
      </c>
      <c r="AZ549" s="414">
        <v>484.5</v>
      </c>
      <c r="BA549" s="69">
        <v>0.42</v>
      </c>
      <c r="BB549" s="69">
        <v>11.18</v>
      </c>
      <c r="BC549" s="69">
        <v>2.36</v>
      </c>
      <c r="BD549" s="69">
        <v>2.4700000000000002</v>
      </c>
      <c r="BE549" s="69"/>
      <c r="BF549" s="69"/>
      <c r="BG549" s="259">
        <v>0.2</v>
      </c>
      <c r="BH549" s="259">
        <v>1.7</v>
      </c>
      <c r="BI549" s="69"/>
      <c r="BJ549" s="69">
        <v>2.39</v>
      </c>
      <c r="BK549" s="91" t="s">
        <v>1392</v>
      </c>
      <c r="BL549" s="401"/>
      <c r="BM549" s="69"/>
      <c r="BN549" s="70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401"/>
      <c r="CG549" s="69"/>
      <c r="CH549" s="69"/>
      <c r="CI549" s="69"/>
      <c r="CJ549" s="69"/>
      <c r="CK549" s="69"/>
      <c r="CL549" s="70"/>
      <c r="CM549" s="69"/>
      <c r="CN549" s="143" t="s">
        <v>3116</v>
      </c>
      <c r="CO549" s="55"/>
      <c r="CP549" s="69"/>
      <c r="CQ549" s="70"/>
      <c r="CR549" s="69"/>
      <c r="CS549" s="69"/>
      <c r="CT549" s="69"/>
      <c r="CU549" s="69"/>
      <c r="CV549" s="69"/>
      <c r="CW549" s="69"/>
      <c r="CX549" s="69"/>
      <c r="CY549" s="69"/>
      <c r="CZ549" s="69"/>
      <c r="DA549" s="70"/>
      <c r="DB549" s="182"/>
      <c r="DC549" s="182"/>
      <c r="DD549" s="182"/>
      <c r="DE549" s="182"/>
      <c r="DF549" s="182"/>
      <c r="DG549" s="182"/>
      <c r="DH549" s="182"/>
      <c r="DI549" s="180"/>
      <c r="DJ549" s="180"/>
      <c r="DK549" s="180"/>
      <c r="DL549" s="180"/>
      <c r="DM549" s="180"/>
      <c r="DN549" s="180"/>
      <c r="DO549" s="180"/>
      <c r="DP549" s="180"/>
      <c r="DQ549" s="180"/>
      <c r="DR549" s="180"/>
      <c r="DS549" s="181"/>
      <c r="DT549" s="402">
        <f t="shared" si="833"/>
        <v>1</v>
      </c>
      <c r="DU549" s="100">
        <f t="shared" si="834"/>
        <v>0</v>
      </c>
      <c r="DV549" s="100">
        <f t="shared" si="835"/>
        <v>1</v>
      </c>
      <c r="DW549" s="100">
        <f t="shared" si="836"/>
        <v>0</v>
      </c>
      <c r="DX549" s="100">
        <f t="shared" si="837"/>
        <v>0</v>
      </c>
      <c r="DY549" s="229">
        <f t="shared" si="838"/>
        <v>0</v>
      </c>
      <c r="DZ549" s="100">
        <f t="shared" si="839"/>
        <v>1</v>
      </c>
      <c r="EA549" s="400">
        <f t="shared" si="840"/>
        <v>0</v>
      </c>
      <c r="EB549" s="402">
        <f t="shared" si="841"/>
        <v>0</v>
      </c>
      <c r="EC549" s="19">
        <f t="shared" si="842"/>
        <v>1</v>
      </c>
      <c r="ED549" s="19">
        <f t="shared" si="843"/>
        <v>0</v>
      </c>
      <c r="EE549" s="19">
        <f t="shared" si="844"/>
        <v>0</v>
      </c>
      <c r="EF549" s="402">
        <f t="shared" si="845"/>
        <v>0</v>
      </c>
      <c r="EG549" s="400">
        <f t="shared" si="846"/>
        <v>0</v>
      </c>
      <c r="EH549" s="400">
        <f t="shared" si="847"/>
        <v>0</v>
      </c>
      <c r="EI549" s="402">
        <f t="shared" si="848"/>
        <v>1</v>
      </c>
      <c r="EJ549" s="229">
        <f t="shared" si="849"/>
        <v>0</v>
      </c>
      <c r="EK549" s="398">
        <f t="shared" si="850"/>
        <v>32.6</v>
      </c>
      <c r="EL549" s="398">
        <f t="shared" si="851"/>
        <v>11.18</v>
      </c>
      <c r="EM549" s="398">
        <f t="shared" si="852"/>
        <v>38.99</v>
      </c>
      <c r="EN549" s="398">
        <f t="shared" si="853"/>
        <v>71.680000000000007</v>
      </c>
      <c r="EO549" s="398" t="str">
        <f t="shared" si="854"/>
        <v/>
      </c>
      <c r="EP549" s="398" t="str">
        <f t="shared" si="855"/>
        <v/>
      </c>
      <c r="EQ549" s="398">
        <f t="shared" si="856"/>
        <v>484.5</v>
      </c>
      <c r="ER549" s="398" t="str">
        <f t="shared" si="857"/>
        <v/>
      </c>
      <c r="ES549" s="398">
        <f t="shared" si="858"/>
        <v>2.39</v>
      </c>
      <c r="ET549" s="398">
        <f t="shared" si="859"/>
        <v>19.8</v>
      </c>
      <c r="EU549" s="172">
        <f t="shared" si="860"/>
        <v>8.82</v>
      </c>
      <c r="EV549" s="57">
        <f t="shared" si="861"/>
        <v>1.4180201654646845</v>
      </c>
      <c r="EW549" s="57">
        <f t="shared" si="862"/>
        <v>0.2859335038363171</v>
      </c>
      <c r="EX549" s="57">
        <f t="shared" si="863"/>
        <v>3.2083933347047937</v>
      </c>
      <c r="EY549" s="57">
        <f t="shared" si="864"/>
        <v>3.5770248016368082</v>
      </c>
      <c r="EZ549" s="57" t="str">
        <f t="shared" si="865"/>
        <v/>
      </c>
      <c r="FA549" s="57" t="str">
        <f t="shared" si="866"/>
        <v/>
      </c>
      <c r="FB549" s="57">
        <f t="shared" si="867"/>
        <v>7.9403970362406602</v>
      </c>
      <c r="FC549" s="57" t="str">
        <f t="shared" si="868"/>
        <v/>
      </c>
      <c r="FD549" s="57">
        <f t="shared" si="869"/>
        <v>3.8545340771455161E-2</v>
      </c>
      <c r="FE549" s="57">
        <f t="shared" si="870"/>
        <v>0.41223119091092686</v>
      </c>
      <c r="FF549" s="56">
        <f t="shared" si="871"/>
        <v>0.2487800750289115</v>
      </c>
      <c r="FG549" s="59">
        <f t="shared" si="872"/>
        <v>16.703475803971426</v>
      </c>
      <c r="FH549" s="59">
        <f t="shared" si="873"/>
        <v>3.3681350090741295</v>
      </c>
      <c r="FI549" s="59">
        <f t="shared" si="874"/>
        <v>37.793059464921555</v>
      </c>
      <c r="FJ549" s="59">
        <f t="shared" si="875"/>
        <v>42.135329722032893</v>
      </c>
      <c r="FK549" s="59" t="str">
        <f t="shared" si="876"/>
        <v/>
      </c>
      <c r="FL549" s="59" t="str">
        <f t="shared" si="877"/>
        <v/>
      </c>
      <c r="FM549" s="59">
        <f t="shared" si="878"/>
        <v>91.90323657254855</v>
      </c>
      <c r="FN549" s="59" t="str">
        <f t="shared" si="879"/>
        <v/>
      </c>
      <c r="FO549" s="59">
        <f t="shared" si="880"/>
        <v>0.44612902295949869</v>
      </c>
      <c r="FP549" s="59">
        <f t="shared" si="881"/>
        <v>4.7712199387459062</v>
      </c>
      <c r="FQ549" s="66">
        <f t="shared" si="882"/>
        <v>2.8794144657460512</v>
      </c>
      <c r="FR549" s="331">
        <f t="shared" si="827"/>
        <v>-0.87908795802408424</v>
      </c>
      <c r="FS549" s="331">
        <f t="shared" si="883"/>
        <v>0.87908795802408424</v>
      </c>
      <c r="FT549" s="400">
        <f t="shared" si="884"/>
        <v>0</v>
      </c>
      <c r="FU549" s="400">
        <f t="shared" si="885"/>
        <v>1</v>
      </c>
      <c r="FV549" s="400">
        <f t="shared" si="886"/>
        <v>0</v>
      </c>
      <c r="FW549" s="402">
        <f t="shared" si="887"/>
        <v>0</v>
      </c>
      <c r="FX549" s="222">
        <f t="shared" si="888"/>
        <v>0</v>
      </c>
      <c r="FY549" s="222">
        <f t="shared" si="889"/>
        <v>42.135329722032893</v>
      </c>
      <c r="FZ549" s="222">
        <f t="shared" si="890"/>
        <v>37.793059464921555</v>
      </c>
      <c r="GA549" s="221">
        <f t="shared" si="891"/>
        <v>0</v>
      </c>
      <c r="GB549" s="222">
        <f t="shared" si="892"/>
        <v>91.90323657254855</v>
      </c>
      <c r="GC549" s="222">
        <f t="shared" si="893"/>
        <v>0</v>
      </c>
      <c r="GD549" s="222">
        <f t="shared" si="894"/>
        <v>0</v>
      </c>
      <c r="GE549" s="222">
        <f t="shared" si="895"/>
        <v>0</v>
      </c>
      <c r="GF549" s="222">
        <f t="shared" si="896"/>
        <v>0</v>
      </c>
      <c r="GG549" s="398">
        <f t="shared" si="897"/>
        <v>0</v>
      </c>
      <c r="GH549" s="399">
        <f t="shared" si="898"/>
        <v>0</v>
      </c>
      <c r="GI549" s="398" t="str">
        <f t="shared" si="899"/>
        <v>Ca-Mg</v>
      </c>
      <c r="GJ549" s="398" t="str">
        <f t="shared" si="900"/>
        <v>HCO3</v>
      </c>
    </row>
    <row r="550" spans="1:192" s="163" customFormat="1">
      <c r="A550" s="402">
        <f t="shared" si="903"/>
        <v>545</v>
      </c>
      <c r="B550" s="64" t="s">
        <v>2049</v>
      </c>
      <c r="C550" s="2" t="s">
        <v>744</v>
      </c>
      <c r="D550" s="2"/>
      <c r="E550" s="2"/>
      <c r="F550" s="400">
        <v>3482880</v>
      </c>
      <c r="G550" s="400">
        <v>5579120</v>
      </c>
      <c r="H550" s="410">
        <f t="shared" si="828"/>
        <v>482812.41800000001</v>
      </c>
      <c r="I550" s="410">
        <f t="shared" si="829"/>
        <v>5577328.142</v>
      </c>
      <c r="J550" s="400">
        <v>148</v>
      </c>
      <c r="K550" s="391" t="s">
        <v>1356</v>
      </c>
      <c r="L550" s="19">
        <v>10</v>
      </c>
      <c r="M550" s="19"/>
      <c r="N550" s="400"/>
      <c r="O550" s="19"/>
      <c r="P550" s="19"/>
      <c r="Q550" s="64" t="s">
        <v>2846</v>
      </c>
      <c r="R550" s="65" t="s">
        <v>1394</v>
      </c>
      <c r="S550" s="2" t="s">
        <v>2835</v>
      </c>
      <c r="T550" s="499" t="str">
        <f t="shared" si="830"/>
        <v>-</v>
      </c>
      <c r="U550" s="499" t="str">
        <f t="shared" si="831"/>
        <v>M</v>
      </c>
      <c r="V550" s="499" t="str">
        <f t="shared" si="832"/>
        <v>-</v>
      </c>
      <c r="W550" s="499" t="str">
        <f t="shared" si="824"/>
        <v>-</v>
      </c>
      <c r="X550" s="529" t="str">
        <f t="shared" si="821"/>
        <v>Ca-Mg</v>
      </c>
      <c r="Y550" s="530" t="str">
        <f t="shared" si="820"/>
        <v>HCO3-SO4-Cl</v>
      </c>
      <c r="Z550" s="60"/>
      <c r="AA550" s="51">
        <v>25364</v>
      </c>
      <c r="AB550" s="100">
        <v>1</v>
      </c>
      <c r="AC550" s="2" t="s">
        <v>405</v>
      </c>
      <c r="AD550" s="2" t="s">
        <v>1897</v>
      </c>
      <c r="AE550" s="172"/>
      <c r="AF550" s="391">
        <v>9.6</v>
      </c>
      <c r="AG550" s="400"/>
      <c r="AH550" s="211">
        <v>7.6</v>
      </c>
      <c r="AI550" s="391"/>
      <c r="AJ550" s="400"/>
      <c r="AK550" s="400"/>
      <c r="AL550" s="400"/>
      <c r="AM550" s="391"/>
      <c r="AN550" s="398">
        <v>70.8</v>
      </c>
      <c r="AO550" s="399">
        <v>15.4</v>
      </c>
      <c r="AP550" s="19"/>
      <c r="AQ550" s="398"/>
      <c r="AR550" s="69">
        <v>1432.09</v>
      </c>
      <c r="AS550" s="507">
        <f t="shared" si="901"/>
        <v>1432.09</v>
      </c>
      <c r="AT550" s="509">
        <f t="shared" si="902"/>
        <v>-0.71111318112381561</v>
      </c>
      <c r="AU550" s="59">
        <v>79.2</v>
      </c>
      <c r="AV550" s="398">
        <v>66.64</v>
      </c>
      <c r="AW550" s="398">
        <v>222.22</v>
      </c>
      <c r="AX550" s="59">
        <v>154.66999999999999</v>
      </c>
      <c r="AY550" s="398">
        <v>266.72000000000003</v>
      </c>
      <c r="AZ550" s="56">
        <v>549</v>
      </c>
      <c r="BA550" s="398"/>
      <c r="BB550" s="59">
        <v>2.82</v>
      </c>
      <c r="BC550" s="398"/>
      <c r="BD550" s="398"/>
      <c r="BE550" s="398"/>
      <c r="BF550" s="398"/>
      <c r="BG550" s="398"/>
      <c r="BH550" s="398"/>
      <c r="BI550" s="398"/>
      <c r="BJ550" s="398">
        <v>90.82</v>
      </c>
      <c r="BK550" s="398"/>
      <c r="BL550" s="399"/>
      <c r="BM550" s="398"/>
      <c r="BN550" s="172"/>
      <c r="BO550" s="398"/>
      <c r="BP550" s="398"/>
      <c r="BQ550" s="398"/>
      <c r="BR550" s="398"/>
      <c r="BS550" s="398"/>
      <c r="BT550" s="398"/>
      <c r="BU550" s="398"/>
      <c r="BV550" s="398"/>
      <c r="BW550" s="398"/>
      <c r="BX550" s="398"/>
      <c r="BY550" s="398"/>
      <c r="BZ550" s="398"/>
      <c r="CA550" s="398"/>
      <c r="CB550" s="398"/>
      <c r="CC550" s="398"/>
      <c r="CD550" s="398"/>
      <c r="CE550" s="398"/>
      <c r="CF550" s="399"/>
      <c r="CG550" s="398"/>
      <c r="CH550" s="398"/>
      <c r="CI550" s="398"/>
      <c r="CJ550" s="398"/>
      <c r="CK550" s="398"/>
      <c r="CL550" s="172"/>
      <c r="CM550" s="398"/>
      <c r="CN550" s="143">
        <v>42</v>
      </c>
      <c r="CO550" s="399"/>
      <c r="CP550" s="398"/>
      <c r="CQ550" s="172"/>
      <c r="CR550" s="398"/>
      <c r="CS550" s="398"/>
      <c r="CT550" s="398"/>
      <c r="CU550" s="398"/>
      <c r="CV550" s="398"/>
      <c r="CW550" s="398"/>
      <c r="CX550" s="398"/>
      <c r="CY550" s="398"/>
      <c r="CZ550" s="398"/>
      <c r="DA550" s="172"/>
      <c r="DB550" s="241"/>
      <c r="DC550" s="241"/>
      <c r="DD550" s="241"/>
      <c r="DE550" s="241"/>
      <c r="DF550" s="182"/>
      <c r="DG550" s="241"/>
      <c r="DH550" s="241"/>
      <c r="DI550" s="244"/>
      <c r="DJ550" s="244"/>
      <c r="DK550" s="244"/>
      <c r="DL550" s="244"/>
      <c r="DM550" s="244"/>
      <c r="DN550" s="244"/>
      <c r="DO550" s="244"/>
      <c r="DP550" s="244"/>
      <c r="DQ550" s="244"/>
      <c r="DR550" s="244"/>
      <c r="DS550" s="472"/>
      <c r="DT550" s="402">
        <f t="shared" si="833"/>
        <v>1</v>
      </c>
      <c r="DU550" s="100">
        <f t="shared" si="834"/>
        <v>1</v>
      </c>
      <c r="DV550" s="100">
        <f t="shared" si="835"/>
        <v>0</v>
      </c>
      <c r="DW550" s="100">
        <f t="shared" si="836"/>
        <v>0</v>
      </c>
      <c r="DX550" s="100">
        <f t="shared" si="837"/>
        <v>0</v>
      </c>
      <c r="DY550" s="229">
        <f t="shared" si="838"/>
        <v>0</v>
      </c>
      <c r="DZ550" s="100">
        <f t="shared" si="839"/>
        <v>1</v>
      </c>
      <c r="EA550" s="400">
        <f t="shared" si="840"/>
        <v>0</v>
      </c>
      <c r="EB550" s="402">
        <f t="shared" si="841"/>
        <v>0</v>
      </c>
      <c r="EC550" s="19">
        <f t="shared" si="842"/>
        <v>0</v>
      </c>
      <c r="ED550" s="19">
        <f t="shared" si="843"/>
        <v>1</v>
      </c>
      <c r="EE550" s="19">
        <f t="shared" si="844"/>
        <v>0</v>
      </c>
      <c r="EF550" s="402">
        <f t="shared" si="845"/>
        <v>0</v>
      </c>
      <c r="EG550" s="400">
        <f t="shared" si="846"/>
        <v>1</v>
      </c>
      <c r="EH550" s="400">
        <f t="shared" si="847"/>
        <v>0</v>
      </c>
      <c r="EI550" s="402">
        <f t="shared" si="848"/>
        <v>0</v>
      </c>
      <c r="EJ550" s="229">
        <f t="shared" si="849"/>
        <v>1</v>
      </c>
      <c r="EK550" s="398">
        <f t="shared" si="850"/>
        <v>79.2</v>
      </c>
      <c r="EL550" s="398">
        <f t="shared" si="851"/>
        <v>2.82</v>
      </c>
      <c r="EM550" s="398">
        <f t="shared" si="852"/>
        <v>66.64</v>
      </c>
      <c r="EN550" s="398">
        <f t="shared" si="853"/>
        <v>222.22</v>
      </c>
      <c r="EO550" s="398" t="str">
        <f t="shared" si="854"/>
        <v/>
      </c>
      <c r="EP550" s="398" t="str">
        <f t="shared" si="855"/>
        <v/>
      </c>
      <c r="EQ550" s="398">
        <f t="shared" si="856"/>
        <v>549</v>
      </c>
      <c r="ER550" s="398" t="str">
        <f t="shared" si="857"/>
        <v/>
      </c>
      <c r="ES550" s="398">
        <f t="shared" si="858"/>
        <v>90.82</v>
      </c>
      <c r="ET550" s="398">
        <f t="shared" si="859"/>
        <v>266.72000000000003</v>
      </c>
      <c r="EU550" s="172">
        <f t="shared" si="860"/>
        <v>154.66999999999999</v>
      </c>
      <c r="EV550" s="57">
        <f t="shared" si="861"/>
        <v>3.4450060461596013</v>
      </c>
      <c r="EW550" s="57">
        <f t="shared" si="862"/>
        <v>7.2122762148337585E-2</v>
      </c>
      <c r="EX550" s="57">
        <f t="shared" si="863"/>
        <v>5.4836453404649257</v>
      </c>
      <c r="EY550" s="57">
        <f t="shared" si="864"/>
        <v>11.089375717351164</v>
      </c>
      <c r="EZ550" s="57" t="str">
        <f t="shared" si="865"/>
        <v/>
      </c>
      <c r="FA550" s="57" t="str">
        <f t="shared" si="866"/>
        <v/>
      </c>
      <c r="FB550" s="57">
        <f t="shared" si="867"/>
        <v>8.997477756235547</v>
      </c>
      <c r="FC550" s="57" t="str">
        <f t="shared" si="868"/>
        <v/>
      </c>
      <c r="FD550" s="57">
        <f t="shared" si="869"/>
        <v>1.464722949315296</v>
      </c>
      <c r="FE550" s="57">
        <f t="shared" si="870"/>
        <v>5.5530456181698193</v>
      </c>
      <c r="FF550" s="56">
        <f t="shared" si="871"/>
        <v>4.3626773474741194</v>
      </c>
      <c r="FG550" s="59">
        <f t="shared" si="872"/>
        <v>17.147736921408256</v>
      </c>
      <c r="FH550" s="59">
        <f t="shared" si="873"/>
        <v>0.35899564029609776</v>
      </c>
      <c r="FI550" s="59">
        <f t="shared" si="874"/>
        <v>27.295193798984236</v>
      </c>
      <c r="FJ550" s="59">
        <f t="shared" si="875"/>
        <v>55.19807363931141</v>
      </c>
      <c r="FK550" s="59" t="str">
        <f t="shared" si="876"/>
        <v/>
      </c>
      <c r="FL550" s="59" t="str">
        <f t="shared" si="877"/>
        <v/>
      </c>
      <c r="FM550" s="59">
        <f t="shared" si="878"/>
        <v>44.153064372077971</v>
      </c>
      <c r="FN550" s="59" t="str">
        <f t="shared" si="879"/>
        <v/>
      </c>
      <c r="FO550" s="59">
        <f t="shared" si="880"/>
        <v>7.1877928926868808</v>
      </c>
      <c r="FP550" s="59">
        <f t="shared" si="881"/>
        <v>27.250301393656351</v>
      </c>
      <c r="FQ550" s="66">
        <f t="shared" si="882"/>
        <v>21.408841341578793</v>
      </c>
      <c r="FR550" s="331">
        <f t="shared" si="827"/>
        <v>-0.71111318112381561</v>
      </c>
      <c r="FS550" s="331">
        <f t="shared" si="883"/>
        <v>0.71111318112381561</v>
      </c>
      <c r="FT550" s="400">
        <f t="shared" si="884"/>
        <v>0</v>
      </c>
      <c r="FU550" s="400">
        <f t="shared" si="885"/>
        <v>1</v>
      </c>
      <c r="FV550" s="400">
        <f t="shared" si="886"/>
        <v>0</v>
      </c>
      <c r="FW550" s="402">
        <f t="shared" si="887"/>
        <v>0</v>
      </c>
      <c r="FX550" s="222">
        <f t="shared" si="888"/>
        <v>0</v>
      </c>
      <c r="FY550" s="222">
        <f t="shared" si="889"/>
        <v>55.19807363931141</v>
      </c>
      <c r="FZ550" s="222">
        <f t="shared" si="890"/>
        <v>27.295193798984236</v>
      </c>
      <c r="GA550" s="221">
        <f t="shared" si="891"/>
        <v>21.408841341578793</v>
      </c>
      <c r="GB550" s="222">
        <f t="shared" si="892"/>
        <v>44.153064372077971</v>
      </c>
      <c r="GC550" s="222">
        <f t="shared" si="893"/>
        <v>27.250301393656351</v>
      </c>
      <c r="GD550" s="222">
        <f t="shared" si="894"/>
        <v>0</v>
      </c>
      <c r="GE550" s="222">
        <f t="shared" si="895"/>
        <v>0</v>
      </c>
      <c r="GF550" s="222">
        <f t="shared" si="896"/>
        <v>0</v>
      </c>
      <c r="GG550" s="398">
        <f t="shared" si="897"/>
        <v>0</v>
      </c>
      <c r="GH550" s="399">
        <f t="shared" si="898"/>
        <v>0</v>
      </c>
      <c r="GI550" s="398" t="str">
        <f t="shared" si="899"/>
        <v>Ca-Mg</v>
      </c>
      <c r="GJ550" s="398" t="str">
        <f t="shared" si="900"/>
        <v>HCO3-SO4-Cl</v>
      </c>
    </row>
    <row r="551" spans="1:192" s="163" customFormat="1">
      <c r="A551" s="402">
        <f t="shared" si="903"/>
        <v>546</v>
      </c>
      <c r="B551" s="64" t="s">
        <v>2049</v>
      </c>
      <c r="C551" s="2" t="s">
        <v>743</v>
      </c>
      <c r="D551" s="2"/>
      <c r="E551" s="2"/>
      <c r="F551" s="400">
        <v>3483660</v>
      </c>
      <c r="G551" s="400">
        <v>5577500</v>
      </c>
      <c r="H551" s="410">
        <f t="shared" si="828"/>
        <v>483592.10600000003</v>
      </c>
      <c r="I551" s="410">
        <f t="shared" si="829"/>
        <v>5575708.79</v>
      </c>
      <c r="J551" s="400">
        <v>131</v>
      </c>
      <c r="K551" s="391" t="s">
        <v>1356</v>
      </c>
      <c r="L551" s="19">
        <v>153</v>
      </c>
      <c r="M551" s="19"/>
      <c r="N551" s="400"/>
      <c r="O551" s="19"/>
      <c r="P551" s="19"/>
      <c r="Q551" s="65" t="s">
        <v>2846</v>
      </c>
      <c r="R551" s="64" t="s">
        <v>2920</v>
      </c>
      <c r="S551" s="2" t="s">
        <v>2835</v>
      </c>
      <c r="T551" s="499" t="str">
        <f t="shared" si="830"/>
        <v>-</v>
      </c>
      <c r="U551" s="499" t="str">
        <f t="shared" si="831"/>
        <v>M</v>
      </c>
      <c r="V551" s="499" t="str">
        <f t="shared" si="832"/>
        <v>-</v>
      </c>
      <c r="W551" s="499" t="str">
        <f t="shared" si="824"/>
        <v>A</v>
      </c>
      <c r="X551" s="529" t="str">
        <f t="shared" si="821"/>
        <v>Na</v>
      </c>
      <c r="Y551" s="530" t="str">
        <f t="shared" si="820"/>
        <v>Cl-HCO3</v>
      </c>
      <c r="Z551" s="60"/>
      <c r="AA551" s="51">
        <v>24687</v>
      </c>
      <c r="AB551" s="100">
        <v>1</v>
      </c>
      <c r="AC551" s="398" t="s">
        <v>405</v>
      </c>
      <c r="AD551" s="2" t="s">
        <v>2050</v>
      </c>
      <c r="AE551" s="172"/>
      <c r="AF551" s="391" t="s">
        <v>3116</v>
      </c>
      <c r="AG551" s="400"/>
      <c r="AH551" s="400">
        <v>6.3</v>
      </c>
      <c r="AI551" s="391"/>
      <c r="AJ551" s="400"/>
      <c r="AK551" s="400"/>
      <c r="AL551" s="400"/>
      <c r="AM551" s="391"/>
      <c r="AN551" s="398">
        <v>20.399999999999999</v>
      </c>
      <c r="AO551" s="399">
        <v>44.2</v>
      </c>
      <c r="AP551" s="19"/>
      <c r="AQ551" s="398"/>
      <c r="AR551" s="69"/>
      <c r="AS551" s="507">
        <f t="shared" si="901"/>
        <v>2577.7999999999997</v>
      </c>
      <c r="AT551" s="509">
        <f t="shared" si="902"/>
        <v>-1.5491904026121077</v>
      </c>
      <c r="AU551" s="398">
        <v>652</v>
      </c>
      <c r="AV551" s="398">
        <v>17.3</v>
      </c>
      <c r="AW551" s="398">
        <v>117.4</v>
      </c>
      <c r="AX551" s="398">
        <v>753.5</v>
      </c>
      <c r="AY551" s="398">
        <v>29.9</v>
      </c>
      <c r="AZ551" s="172">
        <v>963.8</v>
      </c>
      <c r="BA551" s="398"/>
      <c r="BB551" s="59">
        <v>38</v>
      </c>
      <c r="BC551" s="398"/>
      <c r="BD551" s="398"/>
      <c r="BE551" s="398">
        <v>0</v>
      </c>
      <c r="BF551" s="398"/>
      <c r="BG551" s="398"/>
      <c r="BH551" s="398"/>
      <c r="BI551" s="398"/>
      <c r="BJ551" s="398">
        <v>5.9</v>
      </c>
      <c r="BK551" s="398"/>
      <c r="BL551" s="399"/>
      <c r="BM551" s="398"/>
      <c r="BN551" s="172"/>
      <c r="BO551" s="398"/>
      <c r="BP551" s="398"/>
      <c r="BQ551" s="398"/>
      <c r="BR551" s="398"/>
      <c r="BS551" s="398"/>
      <c r="BT551" s="398"/>
      <c r="BU551" s="398"/>
      <c r="BV551" s="398"/>
      <c r="BW551" s="398"/>
      <c r="BX551" s="398"/>
      <c r="BY551" s="398"/>
      <c r="BZ551" s="398"/>
      <c r="CA551" s="398"/>
      <c r="CB551" s="398"/>
      <c r="CC551" s="398"/>
      <c r="CD551" s="398"/>
      <c r="CE551" s="398"/>
      <c r="CF551" s="399"/>
      <c r="CG551" s="398"/>
      <c r="CH551" s="398"/>
      <c r="CI551" s="398"/>
      <c r="CJ551" s="398"/>
      <c r="CK551" s="398"/>
      <c r="CL551" s="172"/>
      <c r="CM551" s="398"/>
      <c r="CN551" s="244">
        <v>1694</v>
      </c>
      <c r="CO551" s="399"/>
      <c r="CP551" s="398"/>
      <c r="CQ551" s="172"/>
      <c r="CR551" s="398"/>
      <c r="CS551" s="398"/>
      <c r="CT551" s="398"/>
      <c r="CU551" s="398"/>
      <c r="CV551" s="398"/>
      <c r="CW551" s="398"/>
      <c r="CX551" s="398"/>
      <c r="CY551" s="398"/>
      <c r="CZ551" s="398"/>
      <c r="DA551" s="172"/>
      <c r="DB551" s="241"/>
      <c r="DC551" s="241"/>
      <c r="DD551" s="241"/>
      <c r="DE551" s="241"/>
      <c r="DF551" s="182"/>
      <c r="DG551" s="241"/>
      <c r="DH551" s="241"/>
      <c r="DI551" s="244"/>
      <c r="DJ551" s="244"/>
      <c r="DK551" s="244"/>
      <c r="DL551" s="244"/>
      <c r="DM551" s="244"/>
      <c r="DN551" s="244"/>
      <c r="DO551" s="244"/>
      <c r="DP551" s="244"/>
      <c r="DQ551" s="244"/>
      <c r="DR551" s="244"/>
      <c r="DS551" s="472"/>
      <c r="DT551" s="402">
        <f t="shared" si="833"/>
        <v>1</v>
      </c>
      <c r="DU551" s="100">
        <f t="shared" si="834"/>
        <v>0</v>
      </c>
      <c r="DV551" s="100">
        <f t="shared" si="835"/>
        <v>0</v>
      </c>
      <c r="DW551" s="100">
        <f t="shared" si="836"/>
        <v>1</v>
      </c>
      <c r="DX551" s="100">
        <f t="shared" si="837"/>
        <v>0</v>
      </c>
      <c r="DY551" s="229">
        <f t="shared" si="838"/>
        <v>0</v>
      </c>
      <c r="DZ551" s="100">
        <f t="shared" si="839"/>
        <v>0</v>
      </c>
      <c r="EA551" s="400">
        <f t="shared" si="840"/>
        <v>0</v>
      </c>
      <c r="EB551" s="402">
        <f t="shared" si="841"/>
        <v>1</v>
      </c>
      <c r="EC551" s="19">
        <f t="shared" si="842"/>
        <v>0</v>
      </c>
      <c r="ED551" s="19">
        <f t="shared" si="843"/>
        <v>1</v>
      </c>
      <c r="EE551" s="19">
        <f t="shared" si="844"/>
        <v>0</v>
      </c>
      <c r="EF551" s="402">
        <f t="shared" si="845"/>
        <v>0</v>
      </c>
      <c r="EG551" s="400">
        <f t="shared" si="846"/>
        <v>0</v>
      </c>
      <c r="EH551" s="400">
        <f t="shared" si="847"/>
        <v>1</v>
      </c>
      <c r="EI551" s="402">
        <f t="shared" si="848"/>
        <v>0</v>
      </c>
      <c r="EJ551" s="229">
        <f t="shared" si="849"/>
        <v>3</v>
      </c>
      <c r="EK551" s="398">
        <f t="shared" si="850"/>
        <v>652</v>
      </c>
      <c r="EL551" s="398">
        <f t="shared" si="851"/>
        <v>38</v>
      </c>
      <c r="EM551" s="398">
        <f t="shared" si="852"/>
        <v>17.3</v>
      </c>
      <c r="EN551" s="398">
        <f t="shared" si="853"/>
        <v>117.4</v>
      </c>
      <c r="EO551" s="398" t="str">
        <f t="shared" si="854"/>
        <v/>
      </c>
      <c r="EP551" s="398">
        <f t="shared" si="855"/>
        <v>0</v>
      </c>
      <c r="EQ551" s="398">
        <f t="shared" si="856"/>
        <v>963.8</v>
      </c>
      <c r="ER551" s="398" t="str">
        <f t="shared" si="857"/>
        <v/>
      </c>
      <c r="ES551" s="398">
        <f t="shared" si="858"/>
        <v>5.9</v>
      </c>
      <c r="ET551" s="398">
        <f t="shared" si="859"/>
        <v>29.9</v>
      </c>
      <c r="EU551" s="172">
        <f t="shared" si="860"/>
        <v>753.5</v>
      </c>
      <c r="EV551" s="57">
        <f t="shared" si="861"/>
        <v>28.360403309293687</v>
      </c>
      <c r="EW551" s="57">
        <f t="shared" si="862"/>
        <v>0.97186700767263423</v>
      </c>
      <c r="EX551" s="57">
        <f t="shared" si="863"/>
        <v>1.4235753960090518</v>
      </c>
      <c r="EY551" s="57">
        <f t="shared" si="864"/>
        <v>5.8585757772343925</v>
      </c>
      <c r="EZ551" s="57" t="str">
        <f t="shared" si="865"/>
        <v/>
      </c>
      <c r="FA551" s="57">
        <f t="shared" si="866"/>
        <v>0</v>
      </c>
      <c r="FB551" s="57">
        <f t="shared" si="867"/>
        <v>15.795572060946849</v>
      </c>
      <c r="FC551" s="57" t="str">
        <f t="shared" si="868"/>
        <v/>
      </c>
      <c r="FD551" s="57">
        <f t="shared" si="869"/>
        <v>9.5153770105265878E-2</v>
      </c>
      <c r="FE551" s="57">
        <f t="shared" si="870"/>
        <v>0.62251073778973298</v>
      </c>
      <c r="FF551" s="56">
        <f t="shared" si="871"/>
        <v>21.253490536766986</v>
      </c>
      <c r="FG551" s="59">
        <f t="shared" si="872"/>
        <v>77.456920401915681</v>
      </c>
      <c r="FH551" s="59">
        <f t="shared" si="873"/>
        <v>2.6543284534278366</v>
      </c>
      <c r="FI551" s="59">
        <f t="shared" si="874"/>
        <v>3.8880182673095023</v>
      </c>
      <c r="FJ551" s="59">
        <f t="shared" si="875"/>
        <v>16.000732877346984</v>
      </c>
      <c r="FK551" s="59" t="str">
        <f t="shared" si="876"/>
        <v/>
      </c>
      <c r="FL551" s="59">
        <f t="shared" si="877"/>
        <v>0</v>
      </c>
      <c r="FM551" s="59">
        <f t="shared" si="878"/>
        <v>41.824042673268892</v>
      </c>
      <c r="FN551" s="59" t="str">
        <f t="shared" si="879"/>
        <v/>
      </c>
      <c r="FO551" s="59">
        <f t="shared" si="880"/>
        <v>0.2519513269952755</v>
      </c>
      <c r="FP551" s="59">
        <f t="shared" si="881"/>
        <v>1.6483046996605706</v>
      </c>
      <c r="FQ551" s="66">
        <f t="shared" si="882"/>
        <v>56.275701300075255</v>
      </c>
      <c r="FR551" s="331">
        <f t="shared" si="827"/>
        <v>-1.5491904026121077</v>
      </c>
      <c r="FS551" s="331">
        <f t="shared" si="883"/>
        <v>1.5491904026121077</v>
      </c>
      <c r="FT551" s="400">
        <f t="shared" si="884"/>
        <v>0</v>
      </c>
      <c r="FU551" s="400">
        <f t="shared" si="885"/>
        <v>1</v>
      </c>
      <c r="FV551" s="400">
        <f t="shared" si="886"/>
        <v>0</v>
      </c>
      <c r="FW551" s="402">
        <f t="shared" si="887"/>
        <v>0</v>
      </c>
      <c r="FX551" s="222">
        <f t="shared" si="888"/>
        <v>77.456920401915681</v>
      </c>
      <c r="FY551" s="222">
        <f t="shared" si="889"/>
        <v>0</v>
      </c>
      <c r="FZ551" s="222">
        <f t="shared" si="890"/>
        <v>0</v>
      </c>
      <c r="GA551" s="221">
        <f t="shared" si="891"/>
        <v>56.275701300075255</v>
      </c>
      <c r="GB551" s="222">
        <f t="shared" si="892"/>
        <v>41.824042673268892</v>
      </c>
      <c r="GC551" s="222">
        <f t="shared" si="893"/>
        <v>0</v>
      </c>
      <c r="GD551" s="222">
        <f t="shared" si="894"/>
        <v>0</v>
      </c>
      <c r="GE551" s="222">
        <f t="shared" si="895"/>
        <v>0</v>
      </c>
      <c r="GF551" s="222">
        <f t="shared" si="896"/>
        <v>0</v>
      </c>
      <c r="GG551" s="398">
        <f t="shared" si="897"/>
        <v>0</v>
      </c>
      <c r="GH551" s="399">
        <f t="shared" si="898"/>
        <v>0</v>
      </c>
      <c r="GI551" s="398" t="str">
        <f t="shared" si="899"/>
        <v>Na</v>
      </c>
      <c r="GJ551" s="398" t="str">
        <f t="shared" si="900"/>
        <v>Cl-HCO3</v>
      </c>
    </row>
    <row r="552" spans="1:192" s="163" customFormat="1">
      <c r="A552" s="402">
        <f t="shared" si="903"/>
        <v>547</v>
      </c>
      <c r="B552" s="64" t="s">
        <v>2051</v>
      </c>
      <c r="C552" s="2" t="s">
        <v>760</v>
      </c>
      <c r="D552" s="2"/>
      <c r="E552" s="2"/>
      <c r="F552" s="400">
        <v>3484470</v>
      </c>
      <c r="G552" s="400">
        <v>5579780</v>
      </c>
      <c r="H552" s="410">
        <f t="shared" si="828"/>
        <v>484401.78200000001</v>
      </c>
      <c r="I552" s="410">
        <f t="shared" si="829"/>
        <v>5577987.8780000005</v>
      </c>
      <c r="J552" s="400">
        <v>129</v>
      </c>
      <c r="K552" s="391" t="s">
        <v>1355</v>
      </c>
      <c r="L552" s="19">
        <v>5</v>
      </c>
      <c r="M552" s="19"/>
      <c r="N552" s="400"/>
      <c r="O552" s="19"/>
      <c r="P552" s="19"/>
      <c r="Q552" s="67" t="s">
        <v>2846</v>
      </c>
      <c r="R552" s="64" t="s">
        <v>1507</v>
      </c>
      <c r="S552" s="64" t="s">
        <v>1345</v>
      </c>
      <c r="T552" s="499" t="str">
        <f t="shared" si="830"/>
        <v>-</v>
      </c>
      <c r="U552" s="499" t="str">
        <f t="shared" si="831"/>
        <v>M</v>
      </c>
      <c r="V552" s="499" t="str">
        <f t="shared" si="832"/>
        <v>-</v>
      </c>
      <c r="W552" s="499" t="str">
        <f t="shared" si="824"/>
        <v>A</v>
      </c>
      <c r="X552" s="529" t="str">
        <f t="shared" si="821"/>
        <v>Na-Ca</v>
      </c>
      <c r="Y552" s="530" t="str">
        <f t="shared" si="820"/>
        <v>Cl-HCO3</v>
      </c>
      <c r="Z552" s="60" t="s">
        <v>1472</v>
      </c>
      <c r="AA552" s="51">
        <v>24820</v>
      </c>
      <c r="AB552" s="100">
        <v>1</v>
      </c>
      <c r="AC552" s="2" t="s">
        <v>762</v>
      </c>
      <c r="AD552" s="2" t="s">
        <v>2052</v>
      </c>
      <c r="AE552" s="70"/>
      <c r="AF552" s="400">
        <v>11.4</v>
      </c>
      <c r="AG552" s="400"/>
      <c r="AH552" s="400">
        <v>5.68</v>
      </c>
      <c r="AI552" s="391"/>
      <c r="AJ552" s="208">
        <v>1.0009999999999999</v>
      </c>
      <c r="AK552" s="208">
        <v>20</v>
      </c>
      <c r="AL552" s="400"/>
      <c r="AM552" s="391">
        <v>0.3</v>
      </c>
      <c r="AN552" s="398"/>
      <c r="AO552" s="399"/>
      <c r="AP552" s="19"/>
      <c r="AQ552" s="398"/>
      <c r="AR552" s="69">
        <v>2618</v>
      </c>
      <c r="AS552" s="507">
        <f t="shared" si="901"/>
        <v>2616.8818999999999</v>
      </c>
      <c r="AT552" s="509">
        <f t="shared" si="902"/>
        <v>-0.25422652440770649</v>
      </c>
      <c r="AU552" s="59">
        <v>490.5</v>
      </c>
      <c r="AV552" s="59">
        <v>71.73</v>
      </c>
      <c r="AW552" s="62">
        <v>215.4</v>
      </c>
      <c r="AX552" s="59">
        <v>824.2</v>
      </c>
      <c r="AY552" s="59">
        <v>56.28</v>
      </c>
      <c r="AZ552" s="66">
        <v>899.1</v>
      </c>
      <c r="BA552" s="398"/>
      <c r="BB552" s="398">
        <v>28.53</v>
      </c>
      <c r="BC552" s="259">
        <v>0.8</v>
      </c>
      <c r="BD552" s="398">
        <v>0.62939999999999996</v>
      </c>
      <c r="BE552" s="398">
        <v>4.7450000000000001</v>
      </c>
      <c r="BF552" s="398">
        <v>0.53949999999999998</v>
      </c>
      <c r="BG552" s="398"/>
      <c r="BH552" s="398"/>
      <c r="BI552" s="398"/>
      <c r="BJ552" s="398">
        <v>2.198</v>
      </c>
      <c r="BK552" s="398">
        <v>0.01</v>
      </c>
      <c r="BL552" s="399"/>
      <c r="BM552" s="398">
        <v>22.22</v>
      </c>
      <c r="BN552" s="172"/>
      <c r="BO552" s="398"/>
      <c r="BP552" s="398"/>
      <c r="BQ552" s="398"/>
      <c r="BR552" s="398"/>
      <c r="BS552" s="398"/>
      <c r="BT552" s="398"/>
      <c r="BU552" s="398"/>
      <c r="BV552" s="398"/>
      <c r="BW552" s="398"/>
      <c r="BX552" s="398"/>
      <c r="BY552" s="398"/>
      <c r="BZ552" s="398"/>
      <c r="CA552" s="398"/>
      <c r="CB552" s="398"/>
      <c r="CC552" s="398"/>
      <c r="CD552" s="398"/>
      <c r="CE552" s="398"/>
      <c r="CF552" s="399"/>
      <c r="CG552" s="398"/>
      <c r="CH552" s="398"/>
      <c r="CI552" s="398"/>
      <c r="CJ552" s="398"/>
      <c r="CK552" s="398"/>
      <c r="CL552" s="172"/>
      <c r="CM552" s="398"/>
      <c r="CN552" s="244">
        <v>2132</v>
      </c>
      <c r="CO552" s="399"/>
      <c r="CP552" s="398"/>
      <c r="CQ552" s="172"/>
      <c r="CR552" s="398"/>
      <c r="CS552" s="398"/>
      <c r="CT552" s="398"/>
      <c r="CU552" s="398"/>
      <c r="CV552" s="398"/>
      <c r="CW552" s="398"/>
      <c r="CX552" s="398"/>
      <c r="CY552" s="398"/>
      <c r="CZ552" s="398"/>
      <c r="DA552" s="172"/>
      <c r="DB552" s="241"/>
      <c r="DC552" s="241"/>
      <c r="DD552" s="241"/>
      <c r="DE552" s="241"/>
      <c r="DF552" s="182"/>
      <c r="DG552" s="241"/>
      <c r="DH552" s="241">
        <v>10.9</v>
      </c>
      <c r="DI552" s="244"/>
      <c r="DJ552" s="244"/>
      <c r="DK552" s="244"/>
      <c r="DL552" s="244"/>
      <c r="DM552" s="244"/>
      <c r="DN552" s="244"/>
      <c r="DO552" s="244"/>
      <c r="DP552" s="244"/>
      <c r="DQ552" s="244"/>
      <c r="DR552" s="244"/>
      <c r="DS552" s="472"/>
      <c r="DT552" s="402">
        <f t="shared" si="833"/>
        <v>1</v>
      </c>
      <c r="DU552" s="100">
        <f t="shared" si="834"/>
        <v>1</v>
      </c>
      <c r="DV552" s="100">
        <f t="shared" si="835"/>
        <v>0</v>
      </c>
      <c r="DW552" s="100">
        <f t="shared" si="836"/>
        <v>0</v>
      </c>
      <c r="DX552" s="100">
        <f t="shared" si="837"/>
        <v>0</v>
      </c>
      <c r="DY552" s="229">
        <f t="shared" si="838"/>
        <v>0</v>
      </c>
      <c r="DZ552" s="100">
        <f t="shared" si="839"/>
        <v>1</v>
      </c>
      <c r="EA552" s="400">
        <f t="shared" si="840"/>
        <v>0</v>
      </c>
      <c r="EB552" s="402">
        <f t="shared" si="841"/>
        <v>0</v>
      </c>
      <c r="EC552" s="19">
        <f t="shared" si="842"/>
        <v>0</v>
      </c>
      <c r="ED552" s="19">
        <f t="shared" si="843"/>
        <v>1</v>
      </c>
      <c r="EE552" s="19">
        <f t="shared" si="844"/>
        <v>0</v>
      </c>
      <c r="EF552" s="402">
        <f t="shared" si="845"/>
        <v>0</v>
      </c>
      <c r="EG552" s="400">
        <f t="shared" si="846"/>
        <v>0</v>
      </c>
      <c r="EH552" s="400">
        <f t="shared" si="847"/>
        <v>1</v>
      </c>
      <c r="EI552" s="402">
        <f t="shared" si="848"/>
        <v>0</v>
      </c>
      <c r="EJ552" s="229">
        <f t="shared" si="849"/>
        <v>2</v>
      </c>
      <c r="EK552" s="398">
        <f t="shared" si="850"/>
        <v>490.5</v>
      </c>
      <c r="EL552" s="398">
        <f t="shared" si="851"/>
        <v>28.53</v>
      </c>
      <c r="EM552" s="398">
        <f t="shared" si="852"/>
        <v>71.73</v>
      </c>
      <c r="EN552" s="398">
        <f t="shared" si="853"/>
        <v>215.4</v>
      </c>
      <c r="EO552" s="398">
        <f t="shared" si="854"/>
        <v>0.53949999999999998</v>
      </c>
      <c r="EP552" s="398">
        <f t="shared" si="855"/>
        <v>4.7450000000000001</v>
      </c>
      <c r="EQ552" s="398">
        <f t="shared" si="856"/>
        <v>899.1</v>
      </c>
      <c r="ER552" s="398" t="str">
        <f t="shared" si="857"/>
        <v/>
      </c>
      <c r="ES552" s="398">
        <f t="shared" si="858"/>
        <v>2.198</v>
      </c>
      <c r="ET552" s="398">
        <f t="shared" si="859"/>
        <v>56.28</v>
      </c>
      <c r="EU552" s="172">
        <f t="shared" si="860"/>
        <v>824.2</v>
      </c>
      <c r="EV552" s="57">
        <f t="shared" si="861"/>
        <v>21.335548808602077</v>
      </c>
      <c r="EW552" s="57">
        <f t="shared" si="862"/>
        <v>0.72966751918158568</v>
      </c>
      <c r="EX552" s="57">
        <f t="shared" si="863"/>
        <v>5.9024891997531377</v>
      </c>
      <c r="EY552" s="57">
        <f t="shared" si="864"/>
        <v>10.749039373222216</v>
      </c>
      <c r="EZ552" s="57">
        <f t="shared" si="865"/>
        <v>1.9673625672349346E-2</v>
      </c>
      <c r="FA552" s="57">
        <f t="shared" si="866"/>
        <v>0.25490196078431376</v>
      </c>
      <c r="FB552" s="57">
        <f t="shared" si="867"/>
        <v>14.73521357127756</v>
      </c>
      <c r="FC552" s="57" t="str">
        <f t="shared" si="868"/>
        <v/>
      </c>
      <c r="FD552" s="57">
        <f t="shared" si="869"/>
        <v>3.5448811303622776E-2</v>
      </c>
      <c r="FE552" s="57">
        <f t="shared" si="870"/>
        <v>1.1717359305286346</v>
      </c>
      <c r="FF552" s="56">
        <f t="shared" si="871"/>
        <v>23.247680027078101</v>
      </c>
      <c r="FG552" s="59">
        <f t="shared" si="872"/>
        <v>54.718713144371435</v>
      </c>
      <c r="FH552" s="59">
        <f t="shared" si="873"/>
        <v>1.8713588307962696</v>
      </c>
      <c r="FI552" s="59">
        <f t="shared" si="874"/>
        <v>15.137956668301147</v>
      </c>
      <c r="FJ552" s="59">
        <f t="shared" si="875"/>
        <v>27.567774671151668</v>
      </c>
      <c r="FK552" s="59">
        <f t="shared" si="876"/>
        <v>5.0456423189873395E-2</v>
      </c>
      <c r="FL552" s="59">
        <f t="shared" si="877"/>
        <v>0.65374026218960701</v>
      </c>
      <c r="FM552" s="59">
        <f t="shared" si="878"/>
        <v>37.599347067819373</v>
      </c>
      <c r="FN552" s="59" t="str">
        <f t="shared" si="879"/>
        <v/>
      </c>
      <c r="FO552" s="59">
        <f t="shared" si="880"/>
        <v>9.0453535193042431E-2</v>
      </c>
      <c r="FP552" s="59">
        <f t="shared" si="881"/>
        <v>2.989879020800692</v>
      </c>
      <c r="FQ552" s="66">
        <f t="shared" si="882"/>
        <v>59.320320376186899</v>
      </c>
      <c r="FR552" s="331">
        <f t="shared" si="827"/>
        <v>-0.25422652440770649</v>
      </c>
      <c r="FS552" s="331">
        <f t="shared" si="883"/>
        <v>0.25422652440770649</v>
      </c>
      <c r="FT552" s="400">
        <f t="shared" si="884"/>
        <v>0</v>
      </c>
      <c r="FU552" s="400">
        <f t="shared" si="885"/>
        <v>1</v>
      </c>
      <c r="FV552" s="400">
        <f t="shared" si="886"/>
        <v>0</v>
      </c>
      <c r="FW552" s="402">
        <f t="shared" si="887"/>
        <v>0</v>
      </c>
      <c r="FX552" s="222">
        <f t="shared" si="888"/>
        <v>54.718713144371435</v>
      </c>
      <c r="FY552" s="222">
        <f t="shared" si="889"/>
        <v>27.567774671151668</v>
      </c>
      <c r="FZ552" s="222">
        <f t="shared" si="890"/>
        <v>0</v>
      </c>
      <c r="GA552" s="221">
        <f t="shared" si="891"/>
        <v>59.320320376186899</v>
      </c>
      <c r="GB552" s="222">
        <f t="shared" si="892"/>
        <v>37.599347067819373</v>
      </c>
      <c r="GC552" s="222">
        <f t="shared" si="893"/>
        <v>0</v>
      </c>
      <c r="GD552" s="222">
        <f t="shared" si="894"/>
        <v>0</v>
      </c>
      <c r="GE552" s="222">
        <f t="shared" si="895"/>
        <v>0</v>
      </c>
      <c r="GF552" s="222">
        <f t="shared" si="896"/>
        <v>0</v>
      </c>
      <c r="GG552" s="398">
        <f t="shared" si="897"/>
        <v>0</v>
      </c>
      <c r="GH552" s="399">
        <f t="shared" si="898"/>
        <v>0</v>
      </c>
      <c r="GI552" s="398" t="str">
        <f t="shared" si="899"/>
        <v>Na-Ca</v>
      </c>
      <c r="GJ552" s="398" t="str">
        <f t="shared" si="900"/>
        <v>Cl-HCO3</v>
      </c>
    </row>
    <row r="553" spans="1:192" s="163" customFormat="1">
      <c r="A553" s="402">
        <f t="shared" si="903"/>
        <v>548</v>
      </c>
      <c r="B553" s="64" t="s">
        <v>2051</v>
      </c>
      <c r="C553" s="2" t="s">
        <v>761</v>
      </c>
      <c r="D553" s="2"/>
      <c r="E553" s="2"/>
      <c r="F553" s="400">
        <v>3484460</v>
      </c>
      <c r="G553" s="400">
        <v>5579790</v>
      </c>
      <c r="H553" s="410">
        <f t="shared" si="828"/>
        <v>484391.78600000002</v>
      </c>
      <c r="I553" s="410">
        <f t="shared" si="829"/>
        <v>5577997.8739999998</v>
      </c>
      <c r="J553" s="541">
        <v>131</v>
      </c>
      <c r="K553" s="391" t="s">
        <v>1355</v>
      </c>
      <c r="L553" s="19">
        <v>7.05</v>
      </c>
      <c r="M553" s="19"/>
      <c r="N553" s="400"/>
      <c r="O553" s="19"/>
      <c r="P553" s="19"/>
      <c r="Q553" s="67" t="s">
        <v>2846</v>
      </c>
      <c r="R553" s="65" t="s">
        <v>2916</v>
      </c>
      <c r="S553" s="2" t="s">
        <v>2837</v>
      </c>
      <c r="T553" s="499" t="str">
        <f t="shared" si="830"/>
        <v>-</v>
      </c>
      <c r="U553" s="499" t="str">
        <f t="shared" si="831"/>
        <v>M</v>
      </c>
      <c r="V553" s="499" t="str">
        <f t="shared" si="832"/>
        <v>-</v>
      </c>
      <c r="W553" s="499" t="str">
        <f t="shared" si="824"/>
        <v>A</v>
      </c>
      <c r="X553" s="529" t="str">
        <f t="shared" si="821"/>
        <v>Na-Ca</v>
      </c>
      <c r="Y553" s="530" t="str">
        <f t="shared" si="820"/>
        <v>HCO3-Cl</v>
      </c>
      <c r="Z553" s="60"/>
      <c r="AA553" s="51">
        <v>20881</v>
      </c>
      <c r="AB553" s="100">
        <v>1</v>
      </c>
      <c r="AC553" s="2" t="s">
        <v>762</v>
      </c>
      <c r="AD553" s="2" t="s">
        <v>2053</v>
      </c>
      <c r="AE553" s="404"/>
      <c r="AF553" s="400">
        <v>10.5</v>
      </c>
      <c r="AG553" s="400"/>
      <c r="AH553" s="400">
        <v>5.86</v>
      </c>
      <c r="AI553" s="391"/>
      <c r="AJ553" s="400">
        <v>0.99951000000000001</v>
      </c>
      <c r="AK553" s="400">
        <v>20</v>
      </c>
      <c r="AL553" s="400"/>
      <c r="AM553" s="391">
        <v>0.5</v>
      </c>
      <c r="AN553" s="398"/>
      <c r="AO553" s="399"/>
      <c r="AP553" s="19"/>
      <c r="AQ553" s="398"/>
      <c r="AR553" s="69">
        <v>1209.0899999999999</v>
      </c>
      <c r="AS553" s="507">
        <f t="shared" si="901"/>
        <v>1209.0900000000001</v>
      </c>
      <c r="AT553" s="509">
        <f t="shared" si="902"/>
        <v>0.18088419837657516</v>
      </c>
      <c r="AU553" s="59">
        <v>165.2</v>
      </c>
      <c r="AV553" s="59">
        <v>37.1</v>
      </c>
      <c r="AW553" s="62">
        <v>127.9</v>
      </c>
      <c r="AX553" s="59">
        <v>260</v>
      </c>
      <c r="AY553" s="59">
        <v>36</v>
      </c>
      <c r="AZ553" s="66">
        <v>530.70000000000005</v>
      </c>
      <c r="BA553" s="398"/>
      <c r="BB553" s="398">
        <v>14.2</v>
      </c>
      <c r="BC553" s="91" t="s">
        <v>1344</v>
      </c>
      <c r="BD553" s="398"/>
      <c r="BE553" s="398">
        <v>1.19</v>
      </c>
      <c r="BF553" s="398">
        <v>0.1</v>
      </c>
      <c r="BG553" s="398"/>
      <c r="BH553" s="398"/>
      <c r="BI553" s="398"/>
      <c r="BJ553" s="59">
        <v>13</v>
      </c>
      <c r="BK553" s="398"/>
      <c r="BL553" s="399"/>
      <c r="BM553" s="398">
        <v>23.7</v>
      </c>
      <c r="BN553" s="172"/>
      <c r="BO553" s="398"/>
      <c r="BP553" s="398"/>
      <c r="BQ553" s="398"/>
      <c r="BR553" s="398"/>
      <c r="BS553" s="398"/>
      <c r="BT553" s="398"/>
      <c r="BU553" s="398"/>
      <c r="BV553" s="398"/>
      <c r="BW553" s="398"/>
      <c r="BX553" s="398"/>
      <c r="BY553" s="398"/>
      <c r="BZ553" s="398"/>
      <c r="CA553" s="398"/>
      <c r="CB553" s="398"/>
      <c r="CC553" s="398"/>
      <c r="CD553" s="398"/>
      <c r="CE553" s="398"/>
      <c r="CF553" s="399"/>
      <c r="CG553" s="398"/>
      <c r="CH553" s="398"/>
      <c r="CI553" s="398"/>
      <c r="CJ553" s="398"/>
      <c r="CK553" s="398"/>
      <c r="CL553" s="172"/>
      <c r="CM553" s="398"/>
      <c r="CN553" s="244">
        <v>1100</v>
      </c>
      <c r="CO553" s="399"/>
      <c r="CP553" s="398"/>
      <c r="CQ553" s="172"/>
      <c r="CR553" s="398"/>
      <c r="CS553" s="398"/>
      <c r="CT553" s="398"/>
      <c r="CU553" s="398"/>
      <c r="CV553" s="398"/>
      <c r="CW553" s="398"/>
      <c r="CX553" s="398"/>
      <c r="CY553" s="398"/>
      <c r="CZ553" s="398"/>
      <c r="DA553" s="172"/>
      <c r="DB553" s="241"/>
      <c r="DC553" s="241"/>
      <c r="DD553" s="241"/>
      <c r="DE553" s="241"/>
      <c r="DF553" s="182"/>
      <c r="DG553" s="241"/>
      <c r="DH553" s="241">
        <v>5.7</v>
      </c>
      <c r="DI553" s="244"/>
      <c r="DJ553" s="244"/>
      <c r="DK553" s="244"/>
      <c r="DL553" s="244"/>
      <c r="DM553" s="244"/>
      <c r="DN553" s="244"/>
      <c r="DO553" s="244"/>
      <c r="DP553" s="244"/>
      <c r="DQ553" s="244"/>
      <c r="DR553" s="244"/>
      <c r="DS553" s="472"/>
      <c r="DT553" s="402">
        <f t="shared" si="833"/>
        <v>1</v>
      </c>
      <c r="DU553" s="100">
        <f t="shared" si="834"/>
        <v>1</v>
      </c>
      <c r="DV553" s="100">
        <f t="shared" si="835"/>
        <v>0</v>
      </c>
      <c r="DW553" s="100">
        <f t="shared" si="836"/>
        <v>0</v>
      </c>
      <c r="DX553" s="100">
        <f t="shared" si="837"/>
        <v>0</v>
      </c>
      <c r="DY553" s="229">
        <f t="shared" si="838"/>
        <v>0</v>
      </c>
      <c r="DZ553" s="100">
        <f t="shared" si="839"/>
        <v>1</v>
      </c>
      <c r="EA553" s="400">
        <f t="shared" si="840"/>
        <v>0</v>
      </c>
      <c r="EB553" s="402">
        <f t="shared" si="841"/>
        <v>0</v>
      </c>
      <c r="EC553" s="19">
        <f t="shared" si="842"/>
        <v>0</v>
      </c>
      <c r="ED553" s="19">
        <f t="shared" si="843"/>
        <v>1</v>
      </c>
      <c r="EE553" s="19">
        <f t="shared" si="844"/>
        <v>0</v>
      </c>
      <c r="EF553" s="402">
        <f t="shared" si="845"/>
        <v>0</v>
      </c>
      <c r="EG553" s="400">
        <f t="shared" si="846"/>
        <v>0</v>
      </c>
      <c r="EH553" s="400">
        <f t="shared" si="847"/>
        <v>1</v>
      </c>
      <c r="EI553" s="402">
        <f t="shared" si="848"/>
        <v>0</v>
      </c>
      <c r="EJ553" s="229">
        <f t="shared" si="849"/>
        <v>2</v>
      </c>
      <c r="EK553" s="398">
        <f t="shared" si="850"/>
        <v>165.2</v>
      </c>
      <c r="EL553" s="398">
        <f t="shared" si="851"/>
        <v>14.2</v>
      </c>
      <c r="EM553" s="398">
        <f t="shared" si="852"/>
        <v>37.1</v>
      </c>
      <c r="EN553" s="398">
        <f t="shared" si="853"/>
        <v>127.9</v>
      </c>
      <c r="EO553" s="398">
        <f t="shared" si="854"/>
        <v>0.1</v>
      </c>
      <c r="EP553" s="398">
        <f t="shared" si="855"/>
        <v>1.19</v>
      </c>
      <c r="EQ553" s="398">
        <f t="shared" si="856"/>
        <v>530.70000000000005</v>
      </c>
      <c r="ER553" s="398" t="str">
        <f t="shared" si="857"/>
        <v/>
      </c>
      <c r="ES553" s="398">
        <f t="shared" si="858"/>
        <v>13</v>
      </c>
      <c r="ET553" s="398">
        <f t="shared" si="859"/>
        <v>36</v>
      </c>
      <c r="EU553" s="172">
        <f t="shared" si="860"/>
        <v>260</v>
      </c>
      <c r="EV553" s="57">
        <f t="shared" si="861"/>
        <v>7.1857954397167436</v>
      </c>
      <c r="EW553" s="57">
        <f t="shared" si="862"/>
        <v>0.3631713554987212</v>
      </c>
      <c r="EX553" s="57">
        <f t="shared" si="863"/>
        <v>3.0528697798806834</v>
      </c>
      <c r="EY553" s="57">
        <f t="shared" si="864"/>
        <v>6.3825540196616597</v>
      </c>
      <c r="EZ553" s="57">
        <f t="shared" si="865"/>
        <v>3.6466405324095176E-3</v>
      </c>
      <c r="FA553" s="57">
        <f t="shared" si="866"/>
        <v>6.3926940639269403E-2</v>
      </c>
      <c r="FB553" s="57">
        <f t="shared" si="867"/>
        <v>8.6975618310276968</v>
      </c>
      <c r="FC553" s="57" t="str">
        <f t="shared" si="868"/>
        <v/>
      </c>
      <c r="FD553" s="57">
        <f t="shared" si="869"/>
        <v>0.20966084938448412</v>
      </c>
      <c r="FE553" s="57">
        <f t="shared" si="870"/>
        <v>0.74951125620168513</v>
      </c>
      <c r="FF553" s="56">
        <f t="shared" si="871"/>
        <v>7.3336530053874132</v>
      </c>
      <c r="FG553" s="59">
        <f t="shared" si="872"/>
        <v>42.140573165525389</v>
      </c>
      <c r="FH553" s="59">
        <f t="shared" si="873"/>
        <v>2.1297919216331276</v>
      </c>
      <c r="FI553" s="59">
        <f t="shared" si="874"/>
        <v>17.90333212281848</v>
      </c>
      <c r="FJ553" s="59">
        <f t="shared" si="875"/>
        <v>37.430022452611396</v>
      </c>
      <c r="FK553" s="59">
        <f t="shared" si="876"/>
        <v>2.1385457386528566E-2</v>
      </c>
      <c r="FL553" s="59">
        <f t="shared" si="877"/>
        <v>0.37489488002507371</v>
      </c>
      <c r="FM553" s="59">
        <f t="shared" si="878"/>
        <v>51.191075640112651</v>
      </c>
      <c r="FN553" s="59" t="str">
        <f t="shared" si="879"/>
        <v/>
      </c>
      <c r="FO553" s="59">
        <f t="shared" si="880"/>
        <v>1.2339969071933825</v>
      </c>
      <c r="FP553" s="59">
        <f t="shared" si="881"/>
        <v>4.4113842654686533</v>
      </c>
      <c r="FQ553" s="66">
        <f t="shared" si="882"/>
        <v>43.163543187225315</v>
      </c>
      <c r="FR553" s="331">
        <f t="shared" si="827"/>
        <v>0.18088419837657516</v>
      </c>
      <c r="FS553" s="331">
        <f t="shared" si="883"/>
        <v>0.18088419837657516</v>
      </c>
      <c r="FT553" s="400">
        <f t="shared" si="884"/>
        <v>0</v>
      </c>
      <c r="FU553" s="400">
        <f t="shared" si="885"/>
        <v>1</v>
      </c>
      <c r="FV553" s="400">
        <f t="shared" si="886"/>
        <v>0</v>
      </c>
      <c r="FW553" s="402">
        <f t="shared" si="887"/>
        <v>0</v>
      </c>
      <c r="FX553" s="222">
        <f t="shared" si="888"/>
        <v>42.140573165525389</v>
      </c>
      <c r="FY553" s="222">
        <f t="shared" si="889"/>
        <v>37.430022452611396</v>
      </c>
      <c r="FZ553" s="222">
        <f t="shared" si="890"/>
        <v>0</v>
      </c>
      <c r="GA553" s="221">
        <f t="shared" si="891"/>
        <v>43.163543187225315</v>
      </c>
      <c r="GB553" s="222">
        <f t="shared" si="892"/>
        <v>51.191075640112651</v>
      </c>
      <c r="GC553" s="222">
        <f t="shared" si="893"/>
        <v>0</v>
      </c>
      <c r="GD553" s="222">
        <f t="shared" si="894"/>
        <v>0</v>
      </c>
      <c r="GE553" s="222">
        <f t="shared" si="895"/>
        <v>0</v>
      </c>
      <c r="GF553" s="222">
        <f t="shared" si="896"/>
        <v>0</v>
      </c>
      <c r="GG553" s="398">
        <f t="shared" si="897"/>
        <v>0</v>
      </c>
      <c r="GH553" s="399">
        <f t="shared" si="898"/>
        <v>0</v>
      </c>
      <c r="GI553" s="398" t="str">
        <f t="shared" si="899"/>
        <v>Na-Ca</v>
      </c>
      <c r="GJ553" s="398" t="str">
        <f t="shared" si="900"/>
        <v>HCO3-Cl</v>
      </c>
    </row>
    <row r="554" spans="1:192" s="163" customFormat="1">
      <c r="A554" s="402">
        <f t="shared" si="903"/>
        <v>549</v>
      </c>
      <c r="B554" s="64" t="s">
        <v>2054</v>
      </c>
      <c r="C554" s="398" t="s">
        <v>739</v>
      </c>
      <c r="D554" s="398"/>
      <c r="E554" s="398"/>
      <c r="F554" s="400">
        <v>3484970</v>
      </c>
      <c r="G554" s="400">
        <v>5576310</v>
      </c>
      <c r="H554" s="410">
        <f t="shared" si="828"/>
        <v>484901.58200000005</v>
      </c>
      <c r="I554" s="410">
        <f t="shared" si="829"/>
        <v>5574519.2659999998</v>
      </c>
      <c r="J554" s="541">
        <v>123</v>
      </c>
      <c r="K554" s="391" t="s">
        <v>1358</v>
      </c>
      <c r="L554" s="438">
        <v>2</v>
      </c>
      <c r="M554" s="19"/>
      <c r="N554" s="400"/>
      <c r="O554" s="19"/>
      <c r="P554" s="19"/>
      <c r="Q554" s="65" t="s">
        <v>2846</v>
      </c>
      <c r="R554" s="64" t="s">
        <v>1507</v>
      </c>
      <c r="S554" s="399" t="s">
        <v>1345</v>
      </c>
      <c r="T554" s="499" t="str">
        <f t="shared" si="830"/>
        <v>-</v>
      </c>
      <c r="U554" s="499" t="str">
        <f t="shared" si="831"/>
        <v>M</v>
      </c>
      <c r="V554" s="499" t="str">
        <f t="shared" si="832"/>
        <v>-</v>
      </c>
      <c r="W554" s="499" t="str">
        <f t="shared" si="824"/>
        <v>-</v>
      </c>
      <c r="X554" s="529" t="str">
        <f t="shared" si="821"/>
        <v>Na</v>
      </c>
      <c r="Y554" s="530" t="str">
        <f t="shared" ref="Y554:Y604" si="904">GJ554</f>
        <v>HCO3</v>
      </c>
      <c r="Z554" s="172"/>
      <c r="AA554" s="51">
        <v>25022</v>
      </c>
      <c r="AB554" s="100">
        <v>1</v>
      </c>
      <c r="AC554" s="398" t="s">
        <v>405</v>
      </c>
      <c r="AD554" s="2" t="s">
        <v>1505</v>
      </c>
      <c r="AE554" s="404"/>
      <c r="AF554" s="391" t="s">
        <v>3116</v>
      </c>
      <c r="AG554" s="400"/>
      <c r="AH554" s="400">
        <v>7.4</v>
      </c>
      <c r="AI554" s="391"/>
      <c r="AJ554" s="400"/>
      <c r="AK554" s="400"/>
      <c r="AL554" s="400"/>
      <c r="AM554" s="391"/>
      <c r="AN554" s="398">
        <v>4.3</v>
      </c>
      <c r="AO554" s="399">
        <v>35.5</v>
      </c>
      <c r="AP554" s="19"/>
      <c r="AQ554" s="398"/>
      <c r="AR554" s="69"/>
      <c r="AS554" s="507">
        <f t="shared" si="901"/>
        <v>1233.8999999999999</v>
      </c>
      <c r="AT554" s="509">
        <f t="shared" si="902"/>
        <v>-1.6995032766026406</v>
      </c>
      <c r="AU554" s="59">
        <v>306.60000000000002</v>
      </c>
      <c r="AV554" s="398">
        <v>4.9000000000000004</v>
      </c>
      <c r="AW554" s="398">
        <v>22.9</v>
      </c>
      <c r="AX554" s="59">
        <v>71</v>
      </c>
      <c r="AY554" s="398">
        <v>46.5</v>
      </c>
      <c r="AZ554" s="172">
        <v>772.9</v>
      </c>
      <c r="BA554" s="398"/>
      <c r="BB554" s="59">
        <v>9.1</v>
      </c>
      <c r="BC554" s="398"/>
      <c r="BD554" s="398"/>
      <c r="BE554" s="398">
        <v>0</v>
      </c>
      <c r="BF554" s="398"/>
      <c r="BG554" s="398"/>
      <c r="BH554" s="398"/>
      <c r="BI554" s="398"/>
      <c r="BJ554" s="398">
        <v>0</v>
      </c>
      <c r="BK554" s="398"/>
      <c r="BL554" s="399"/>
      <c r="BM554" s="398"/>
      <c r="BN554" s="172"/>
      <c r="BO554" s="398"/>
      <c r="BP554" s="398"/>
      <c r="BQ554" s="398"/>
      <c r="BR554" s="398"/>
      <c r="BS554" s="398"/>
      <c r="BT554" s="398"/>
      <c r="BU554" s="398"/>
      <c r="BV554" s="398"/>
      <c r="BW554" s="398"/>
      <c r="BX554" s="398"/>
      <c r="BY554" s="398"/>
      <c r="BZ554" s="398"/>
      <c r="CA554" s="398"/>
      <c r="CB554" s="398"/>
      <c r="CC554" s="398"/>
      <c r="CD554" s="398"/>
      <c r="CE554" s="398"/>
      <c r="CF554" s="399"/>
      <c r="CG554" s="398"/>
      <c r="CH554" s="398"/>
      <c r="CI554" s="398"/>
      <c r="CJ554" s="398"/>
      <c r="CK554" s="398"/>
      <c r="CL554" s="172"/>
      <c r="CM554" s="398"/>
      <c r="CN554" s="143" t="s">
        <v>3116</v>
      </c>
      <c r="CO554" s="399"/>
      <c r="CP554" s="398"/>
      <c r="CQ554" s="172"/>
      <c r="CR554" s="398"/>
      <c r="CS554" s="398"/>
      <c r="CT554" s="398"/>
      <c r="CU554" s="398"/>
      <c r="CV554" s="398"/>
      <c r="CW554" s="398"/>
      <c r="CX554" s="398"/>
      <c r="CY554" s="398"/>
      <c r="CZ554" s="398"/>
      <c r="DA554" s="172"/>
      <c r="DB554" s="241"/>
      <c r="DC554" s="241"/>
      <c r="DD554" s="241"/>
      <c r="DE554" s="241"/>
      <c r="DF554" s="182"/>
      <c r="DG554" s="241"/>
      <c r="DH554" s="241"/>
      <c r="DI554" s="244"/>
      <c r="DJ554" s="244"/>
      <c r="DK554" s="244"/>
      <c r="DL554" s="244"/>
      <c r="DM554" s="244"/>
      <c r="DN554" s="244"/>
      <c r="DO554" s="244"/>
      <c r="DP554" s="244"/>
      <c r="DQ554" s="244"/>
      <c r="DR554" s="244"/>
      <c r="DS554" s="472"/>
      <c r="DT554" s="402">
        <f t="shared" si="833"/>
        <v>1</v>
      </c>
      <c r="DU554" s="100">
        <f t="shared" si="834"/>
        <v>1</v>
      </c>
      <c r="DV554" s="100">
        <f t="shared" si="835"/>
        <v>0</v>
      </c>
      <c r="DW554" s="100">
        <f t="shared" si="836"/>
        <v>0</v>
      </c>
      <c r="DX554" s="100">
        <f t="shared" si="837"/>
        <v>0</v>
      </c>
      <c r="DY554" s="229">
        <f t="shared" si="838"/>
        <v>0</v>
      </c>
      <c r="DZ554" s="100">
        <f t="shared" si="839"/>
        <v>0</v>
      </c>
      <c r="EA554" s="400">
        <f t="shared" si="840"/>
        <v>0</v>
      </c>
      <c r="EB554" s="402">
        <f t="shared" si="841"/>
        <v>1</v>
      </c>
      <c r="EC554" s="19">
        <f t="shared" si="842"/>
        <v>0</v>
      </c>
      <c r="ED554" s="19">
        <f t="shared" si="843"/>
        <v>1</v>
      </c>
      <c r="EE554" s="19">
        <f t="shared" si="844"/>
        <v>0</v>
      </c>
      <c r="EF554" s="402">
        <f t="shared" si="845"/>
        <v>0</v>
      </c>
      <c r="EG554" s="400">
        <f t="shared" si="846"/>
        <v>0</v>
      </c>
      <c r="EH554" s="400">
        <f t="shared" si="847"/>
        <v>0</v>
      </c>
      <c r="EI554" s="402">
        <f t="shared" si="848"/>
        <v>1</v>
      </c>
      <c r="EJ554" s="229">
        <f t="shared" si="849"/>
        <v>1</v>
      </c>
      <c r="EK554" s="398">
        <f t="shared" si="850"/>
        <v>306.60000000000002</v>
      </c>
      <c r="EL554" s="398">
        <f t="shared" si="851"/>
        <v>9.1</v>
      </c>
      <c r="EM554" s="398">
        <f t="shared" si="852"/>
        <v>4.9000000000000004</v>
      </c>
      <c r="EN554" s="398">
        <f t="shared" si="853"/>
        <v>22.9</v>
      </c>
      <c r="EO554" s="398" t="str">
        <f t="shared" si="854"/>
        <v/>
      </c>
      <c r="EP554" s="398">
        <f t="shared" si="855"/>
        <v>0</v>
      </c>
      <c r="EQ554" s="398">
        <f t="shared" si="856"/>
        <v>772.9</v>
      </c>
      <c r="ER554" s="398" t="str">
        <f t="shared" si="857"/>
        <v/>
      </c>
      <c r="ES554" s="398">
        <f t="shared" si="858"/>
        <v>0</v>
      </c>
      <c r="ET554" s="398">
        <f t="shared" si="859"/>
        <v>46.5</v>
      </c>
      <c r="EU554" s="172">
        <f t="shared" si="860"/>
        <v>71</v>
      </c>
      <c r="EV554" s="57">
        <f t="shared" si="861"/>
        <v>13.336349163542094</v>
      </c>
      <c r="EW554" s="57">
        <f t="shared" si="862"/>
        <v>0.23273657289002556</v>
      </c>
      <c r="EX554" s="57">
        <f t="shared" si="863"/>
        <v>0.40320921621065631</v>
      </c>
      <c r="EY554" s="57">
        <f t="shared" si="864"/>
        <v>1.1427715953889912</v>
      </c>
      <c r="EZ554" s="57" t="str">
        <f t="shared" si="865"/>
        <v/>
      </c>
      <c r="FA554" s="57">
        <f t="shared" si="866"/>
        <v>0</v>
      </c>
      <c r="FB554" s="57">
        <f t="shared" si="867"/>
        <v>12.666940906729424</v>
      </c>
      <c r="FC554" s="57" t="str">
        <f t="shared" si="868"/>
        <v/>
      </c>
      <c r="FD554" s="57">
        <f t="shared" si="869"/>
        <v>0</v>
      </c>
      <c r="FE554" s="57">
        <f t="shared" si="870"/>
        <v>0.96811870592717664</v>
      </c>
      <c r="FF554" s="56">
        <f t="shared" si="871"/>
        <v>2.0026513976250242</v>
      </c>
      <c r="FG554" s="59">
        <f t="shared" si="872"/>
        <v>88.232156445773029</v>
      </c>
      <c r="FH554" s="59">
        <f t="shared" si="873"/>
        <v>1.5397654529038889</v>
      </c>
      <c r="FI554" s="59">
        <f t="shared" si="874"/>
        <v>2.6675980216783155</v>
      </c>
      <c r="FJ554" s="59">
        <f t="shared" si="875"/>
        <v>7.5604800796447629</v>
      </c>
      <c r="FK554" s="59" t="str">
        <f t="shared" si="876"/>
        <v/>
      </c>
      <c r="FL554" s="59">
        <f t="shared" si="877"/>
        <v>0</v>
      </c>
      <c r="FM554" s="59">
        <f t="shared" si="878"/>
        <v>81.002525870960568</v>
      </c>
      <c r="FN554" s="59" t="str">
        <f t="shared" si="879"/>
        <v/>
      </c>
      <c r="FO554" s="59">
        <f t="shared" si="880"/>
        <v>0</v>
      </c>
      <c r="FP554" s="59">
        <f t="shared" si="881"/>
        <v>6.1909233729325805</v>
      </c>
      <c r="FQ554" s="66">
        <f t="shared" si="882"/>
        <v>12.806550756106841</v>
      </c>
      <c r="FR554" s="331">
        <f t="shared" si="827"/>
        <v>-1.6995032766026406</v>
      </c>
      <c r="FS554" s="331">
        <f t="shared" si="883"/>
        <v>1.6995032766026406</v>
      </c>
      <c r="FT554" s="400">
        <f t="shared" si="884"/>
        <v>0</v>
      </c>
      <c r="FU554" s="400">
        <f t="shared" si="885"/>
        <v>1</v>
      </c>
      <c r="FV554" s="400">
        <f t="shared" si="886"/>
        <v>0</v>
      </c>
      <c r="FW554" s="402">
        <f t="shared" si="887"/>
        <v>0</v>
      </c>
      <c r="FX554" s="222">
        <f t="shared" si="888"/>
        <v>88.232156445773029</v>
      </c>
      <c r="FY554" s="222">
        <f t="shared" si="889"/>
        <v>0</v>
      </c>
      <c r="FZ554" s="222">
        <f t="shared" si="890"/>
        <v>0</v>
      </c>
      <c r="GA554" s="221">
        <f t="shared" si="891"/>
        <v>0</v>
      </c>
      <c r="GB554" s="222">
        <f t="shared" si="892"/>
        <v>81.002525870960568</v>
      </c>
      <c r="GC554" s="222">
        <f t="shared" si="893"/>
        <v>0</v>
      </c>
      <c r="GD554" s="222">
        <f t="shared" si="894"/>
        <v>0</v>
      </c>
      <c r="GE554" s="222">
        <f t="shared" si="895"/>
        <v>0</v>
      </c>
      <c r="GF554" s="222">
        <f t="shared" si="896"/>
        <v>0</v>
      </c>
      <c r="GG554" s="398">
        <f t="shared" si="897"/>
        <v>0</v>
      </c>
      <c r="GH554" s="399">
        <f t="shared" si="898"/>
        <v>0</v>
      </c>
      <c r="GI554" s="398" t="str">
        <f t="shared" si="899"/>
        <v>Na</v>
      </c>
      <c r="GJ554" s="398" t="str">
        <f t="shared" si="900"/>
        <v>HCO3</v>
      </c>
    </row>
    <row r="555" spans="1:192" s="163" customFormat="1">
      <c r="A555" s="402">
        <f t="shared" si="903"/>
        <v>550</v>
      </c>
      <c r="B555" s="64" t="s">
        <v>770</v>
      </c>
      <c r="C555" s="2" t="s">
        <v>97</v>
      </c>
      <c r="D555" s="2"/>
      <c r="E555" s="2"/>
      <c r="F555" s="400">
        <v>3476720</v>
      </c>
      <c r="G555" s="400">
        <v>5568910</v>
      </c>
      <c r="H555" s="410">
        <f t="shared" si="828"/>
        <v>476654.88200000004</v>
      </c>
      <c r="I555" s="410">
        <f t="shared" si="829"/>
        <v>5567122.2260000007</v>
      </c>
      <c r="J555" s="541">
        <v>174</v>
      </c>
      <c r="K555" s="391" t="s">
        <v>1357</v>
      </c>
      <c r="L555" s="19">
        <v>0</v>
      </c>
      <c r="M555" s="19"/>
      <c r="N555" s="400"/>
      <c r="O555" s="19"/>
      <c r="P555" s="19"/>
      <c r="Q555" s="67" t="s">
        <v>2846</v>
      </c>
      <c r="R555" s="64" t="s">
        <v>1507</v>
      </c>
      <c r="S555" s="64" t="s">
        <v>1345</v>
      </c>
      <c r="T555" s="499" t="str">
        <f t="shared" si="830"/>
        <v>-</v>
      </c>
      <c r="U555" s="499" t="str">
        <f t="shared" si="831"/>
        <v>-</v>
      </c>
      <c r="V555" s="499" t="str">
        <f t="shared" si="832"/>
        <v>-</v>
      </c>
      <c r="W555" s="499" t="str">
        <f t="shared" si="824"/>
        <v>A</v>
      </c>
      <c r="X555" s="529" t="str">
        <f t="shared" si="821"/>
        <v>Ca</v>
      </c>
      <c r="Y555" s="530" t="str">
        <f t="shared" si="904"/>
        <v>HCO3</v>
      </c>
      <c r="Z555" s="60"/>
      <c r="AA555" s="51">
        <v>25365</v>
      </c>
      <c r="AB555" s="100">
        <v>1</v>
      </c>
      <c r="AC555" s="2" t="s">
        <v>405</v>
      </c>
      <c r="AD555" s="2" t="s">
        <v>1897</v>
      </c>
      <c r="AE555" s="70"/>
      <c r="AF555" s="400">
        <v>10.8</v>
      </c>
      <c r="AG555" s="400"/>
      <c r="AH555" s="400">
        <v>5.65</v>
      </c>
      <c r="AI555" s="391"/>
      <c r="AJ555" s="400"/>
      <c r="AK555" s="400"/>
      <c r="AL555" s="400"/>
      <c r="AM555" s="391"/>
      <c r="AN555" s="398"/>
      <c r="AO555" s="399"/>
      <c r="AP555" s="19"/>
      <c r="AQ555" s="398"/>
      <c r="AR555" s="69">
        <v>494.8</v>
      </c>
      <c r="AS555" s="507">
        <f t="shared" si="901"/>
        <v>494.83</v>
      </c>
      <c r="AT555" s="509">
        <f t="shared" si="902"/>
        <v>4.5766272438849613</v>
      </c>
      <c r="AU555" s="57">
        <v>8.11</v>
      </c>
      <c r="AV555" s="59">
        <v>16.05</v>
      </c>
      <c r="AW555" s="330">
        <v>98.9</v>
      </c>
      <c r="AX555" s="57">
        <v>17.829999999999998</v>
      </c>
      <c r="AY555" s="59">
        <v>52.68</v>
      </c>
      <c r="AZ555" s="66">
        <v>292.8</v>
      </c>
      <c r="BA555" s="398"/>
      <c r="BB555" s="398">
        <v>1.82</v>
      </c>
      <c r="BC555" s="398"/>
      <c r="BD555" s="398"/>
      <c r="BE555" s="398">
        <v>6.64</v>
      </c>
      <c r="BF555" s="398"/>
      <c r="BG555" s="398"/>
      <c r="BH555" s="398"/>
      <c r="BI555" s="398"/>
      <c r="BJ555" s="398">
        <v>0</v>
      </c>
      <c r="BK555" s="398"/>
      <c r="BL555" s="399"/>
      <c r="BM555" s="398"/>
      <c r="BN555" s="172"/>
      <c r="BO555" s="398"/>
      <c r="BP555" s="398"/>
      <c r="BQ555" s="398"/>
      <c r="BR555" s="398"/>
      <c r="BS555" s="398"/>
      <c r="BT555" s="398"/>
      <c r="BU555" s="398"/>
      <c r="BV555" s="398"/>
      <c r="BW555" s="398"/>
      <c r="BX555" s="398"/>
      <c r="BY555" s="398"/>
      <c r="BZ555" s="398"/>
      <c r="CA555" s="398"/>
      <c r="CB555" s="398"/>
      <c r="CC555" s="398"/>
      <c r="CD555" s="398"/>
      <c r="CE555" s="398"/>
      <c r="CF555" s="399"/>
      <c r="CG555" s="398"/>
      <c r="CH555" s="398"/>
      <c r="CI555" s="398"/>
      <c r="CJ555" s="398"/>
      <c r="CK555" s="398"/>
      <c r="CL555" s="172"/>
      <c r="CM555" s="398"/>
      <c r="CN555" s="244">
        <v>1640</v>
      </c>
      <c r="CO555" s="399"/>
      <c r="CP555" s="398"/>
      <c r="CQ555" s="172"/>
      <c r="CR555" s="398"/>
      <c r="CS555" s="398"/>
      <c r="CT555" s="398"/>
      <c r="CU555" s="398"/>
      <c r="CV555" s="398"/>
      <c r="CW555" s="398"/>
      <c r="CX555" s="398"/>
      <c r="CY555" s="398"/>
      <c r="CZ555" s="398"/>
      <c r="DA555" s="172"/>
      <c r="DB555" s="241"/>
      <c r="DC555" s="241"/>
      <c r="DD555" s="241"/>
      <c r="DE555" s="241"/>
      <c r="DF555" s="182"/>
      <c r="DG555" s="241"/>
      <c r="DH555" s="241"/>
      <c r="DI555" s="244"/>
      <c r="DJ555" s="244"/>
      <c r="DK555" s="244"/>
      <c r="DL555" s="244"/>
      <c r="DM555" s="244"/>
      <c r="DN555" s="244"/>
      <c r="DO555" s="244"/>
      <c r="DP555" s="244"/>
      <c r="DQ555" s="244"/>
      <c r="DR555" s="244"/>
      <c r="DS555" s="472"/>
      <c r="DT555" s="402">
        <f t="shared" si="833"/>
        <v>1</v>
      </c>
      <c r="DU555" s="100">
        <f t="shared" si="834"/>
        <v>1</v>
      </c>
      <c r="DV555" s="100">
        <f t="shared" si="835"/>
        <v>0</v>
      </c>
      <c r="DW555" s="100">
        <f t="shared" si="836"/>
        <v>0</v>
      </c>
      <c r="DX555" s="100">
        <f t="shared" si="837"/>
        <v>0</v>
      </c>
      <c r="DY555" s="229">
        <f t="shared" si="838"/>
        <v>0</v>
      </c>
      <c r="DZ555" s="100">
        <f t="shared" si="839"/>
        <v>1</v>
      </c>
      <c r="EA555" s="400">
        <f t="shared" si="840"/>
        <v>0</v>
      </c>
      <c r="EB555" s="402">
        <f t="shared" si="841"/>
        <v>0</v>
      </c>
      <c r="EC555" s="19">
        <f t="shared" si="842"/>
        <v>1</v>
      </c>
      <c r="ED555" s="19">
        <f t="shared" si="843"/>
        <v>0</v>
      </c>
      <c r="EE555" s="19">
        <f t="shared" si="844"/>
        <v>0</v>
      </c>
      <c r="EF555" s="402">
        <f t="shared" si="845"/>
        <v>0</v>
      </c>
      <c r="EG555" s="400">
        <f t="shared" si="846"/>
        <v>0</v>
      </c>
      <c r="EH555" s="400">
        <f t="shared" si="847"/>
        <v>1</v>
      </c>
      <c r="EI555" s="402">
        <f t="shared" si="848"/>
        <v>0</v>
      </c>
      <c r="EJ555" s="229">
        <f t="shared" si="849"/>
        <v>1</v>
      </c>
      <c r="EK555" s="398">
        <f t="shared" si="850"/>
        <v>8.11</v>
      </c>
      <c r="EL555" s="398">
        <f t="shared" si="851"/>
        <v>1.82</v>
      </c>
      <c r="EM555" s="398">
        <f t="shared" si="852"/>
        <v>16.05</v>
      </c>
      <c r="EN555" s="398">
        <f t="shared" si="853"/>
        <v>98.9</v>
      </c>
      <c r="EO555" s="398" t="str">
        <f t="shared" si="854"/>
        <v/>
      </c>
      <c r="EP555" s="398">
        <f t="shared" si="855"/>
        <v>6.64</v>
      </c>
      <c r="EQ555" s="398">
        <f t="shared" si="856"/>
        <v>292.8</v>
      </c>
      <c r="ER555" s="398" t="str">
        <f t="shared" si="857"/>
        <v/>
      </c>
      <c r="ES555" s="398">
        <f t="shared" si="858"/>
        <v>0</v>
      </c>
      <c r="ET555" s="398">
        <f t="shared" si="859"/>
        <v>52.68</v>
      </c>
      <c r="EU555" s="172">
        <f t="shared" si="860"/>
        <v>17.829999999999998</v>
      </c>
      <c r="EV555" s="57">
        <f t="shared" si="861"/>
        <v>0.35276513932265613</v>
      </c>
      <c r="EW555" s="57">
        <f t="shared" si="862"/>
        <v>4.6547314578005115E-2</v>
      </c>
      <c r="EX555" s="57">
        <f t="shared" si="863"/>
        <v>1.3207159020777619</v>
      </c>
      <c r="EY555" s="57">
        <f t="shared" si="864"/>
        <v>4.9353760167673038</v>
      </c>
      <c r="EZ555" s="57" t="str">
        <f t="shared" si="865"/>
        <v/>
      </c>
      <c r="FA555" s="57">
        <f t="shared" si="866"/>
        <v>0.35670158474348646</v>
      </c>
      <c r="FB555" s="57">
        <f t="shared" si="867"/>
        <v>4.7986548033256256</v>
      </c>
      <c r="FC555" s="57" t="str">
        <f t="shared" si="868"/>
        <v/>
      </c>
      <c r="FD555" s="57">
        <f t="shared" si="869"/>
        <v>0</v>
      </c>
      <c r="FE555" s="57">
        <f t="shared" si="870"/>
        <v>1.0967848049084659</v>
      </c>
      <c r="FF555" s="56">
        <f t="shared" si="871"/>
        <v>0.50291935802329835</v>
      </c>
      <c r="FG555" s="59">
        <f t="shared" si="872"/>
        <v>5.0308016088360539</v>
      </c>
      <c r="FH555" s="59">
        <f t="shared" si="873"/>
        <v>0.66381362261491061</v>
      </c>
      <c r="FI555" s="59">
        <f t="shared" si="874"/>
        <v>18.834796708500729</v>
      </c>
      <c r="FJ555" s="59">
        <f t="shared" si="875"/>
        <v>70.383648602687217</v>
      </c>
      <c r="FK555" s="59" t="str">
        <f t="shared" si="876"/>
        <v/>
      </c>
      <c r="FL555" s="59">
        <f t="shared" si="877"/>
        <v>5.0869394573610904</v>
      </c>
      <c r="FM555" s="59">
        <f t="shared" si="878"/>
        <v>74.998211707595345</v>
      </c>
      <c r="FN555" s="59" t="str">
        <f t="shared" si="879"/>
        <v/>
      </c>
      <c r="FO555" s="59">
        <f t="shared" si="880"/>
        <v>0</v>
      </c>
      <c r="FP555" s="59">
        <f t="shared" si="881"/>
        <v>17.141657895290162</v>
      </c>
      <c r="FQ555" s="66">
        <f t="shared" si="882"/>
        <v>7.860130397114502</v>
      </c>
      <c r="FR555" s="331">
        <f t="shared" si="827"/>
        <v>4.5766272438849613</v>
      </c>
      <c r="FS555" s="331">
        <f t="shared" si="883"/>
        <v>4.5766272438849613</v>
      </c>
      <c r="FT555" s="400">
        <f t="shared" si="884"/>
        <v>0</v>
      </c>
      <c r="FU555" s="400">
        <f t="shared" si="885"/>
        <v>1</v>
      </c>
      <c r="FV555" s="400">
        <f t="shared" si="886"/>
        <v>0</v>
      </c>
      <c r="FW555" s="402">
        <f t="shared" si="887"/>
        <v>0</v>
      </c>
      <c r="FX555" s="222">
        <f t="shared" si="888"/>
        <v>0</v>
      </c>
      <c r="FY555" s="222">
        <f t="shared" si="889"/>
        <v>70.383648602687217</v>
      </c>
      <c r="FZ555" s="222">
        <f t="shared" si="890"/>
        <v>0</v>
      </c>
      <c r="GA555" s="221">
        <f t="shared" si="891"/>
        <v>0</v>
      </c>
      <c r="GB555" s="222">
        <f t="shared" si="892"/>
        <v>74.998211707595345</v>
      </c>
      <c r="GC555" s="222">
        <f t="shared" si="893"/>
        <v>0</v>
      </c>
      <c r="GD555" s="222">
        <f t="shared" si="894"/>
        <v>0</v>
      </c>
      <c r="GE555" s="222">
        <f t="shared" si="895"/>
        <v>0</v>
      </c>
      <c r="GF555" s="222">
        <f t="shared" si="896"/>
        <v>0</v>
      </c>
      <c r="GG555" s="398">
        <f t="shared" si="897"/>
        <v>0</v>
      </c>
      <c r="GH555" s="399">
        <f t="shared" si="898"/>
        <v>0</v>
      </c>
      <c r="GI555" s="398" t="str">
        <f t="shared" si="899"/>
        <v>Ca</v>
      </c>
      <c r="GJ555" s="398" t="str">
        <f t="shared" si="900"/>
        <v>HCO3</v>
      </c>
    </row>
    <row r="556" spans="1:192" s="168" customFormat="1">
      <c r="A556" s="402">
        <f t="shared" si="903"/>
        <v>551</v>
      </c>
      <c r="B556" s="65" t="s">
        <v>1187</v>
      </c>
      <c r="C556" s="91" t="s">
        <v>1190</v>
      </c>
      <c r="D556" s="91" t="s">
        <v>1187</v>
      </c>
      <c r="E556" s="91"/>
      <c r="F556" s="408">
        <v>3523240</v>
      </c>
      <c r="G556" s="408">
        <v>5648800</v>
      </c>
      <c r="H556" s="410">
        <f t="shared" si="828"/>
        <v>523156.27400000003</v>
      </c>
      <c r="I556" s="410">
        <f t="shared" si="829"/>
        <v>5646980.2700000005</v>
      </c>
      <c r="J556" s="541">
        <v>245</v>
      </c>
      <c r="K556" s="392" t="s">
        <v>1355</v>
      </c>
      <c r="L556" s="171">
        <v>154</v>
      </c>
      <c r="M556" s="171">
        <v>90</v>
      </c>
      <c r="N556" s="408">
        <v>147.4</v>
      </c>
      <c r="O556" s="171"/>
      <c r="P556" s="171"/>
      <c r="Q556" s="67" t="s">
        <v>786</v>
      </c>
      <c r="R556" s="65" t="s">
        <v>786</v>
      </c>
      <c r="S556" s="2" t="s">
        <v>2837</v>
      </c>
      <c r="T556" s="499" t="str">
        <f t="shared" si="830"/>
        <v>-</v>
      </c>
      <c r="U556" s="499" t="str">
        <f t="shared" si="831"/>
        <v>-</v>
      </c>
      <c r="V556" s="499" t="str">
        <f t="shared" si="832"/>
        <v>-</v>
      </c>
      <c r="W556" s="499" t="str">
        <f t="shared" si="824"/>
        <v>-</v>
      </c>
      <c r="X556" s="529" t="str">
        <f t="shared" ref="X556:X619" si="905">GI556</f>
        <v>Ca-Mg</v>
      </c>
      <c r="Y556" s="530" t="str">
        <f t="shared" si="904"/>
        <v>HCO3-SO4</v>
      </c>
      <c r="Z556" s="404"/>
      <c r="AA556" s="251">
        <v>34127</v>
      </c>
      <c r="AB556" s="176">
        <v>1</v>
      </c>
      <c r="AC556" s="65" t="s">
        <v>1050</v>
      </c>
      <c r="AD556" s="166" t="s">
        <v>2055</v>
      </c>
      <c r="AE556" s="61" t="s">
        <v>2747</v>
      </c>
      <c r="AF556" s="204">
        <v>16</v>
      </c>
      <c r="AG556" s="408">
        <v>277</v>
      </c>
      <c r="AH556" s="408">
        <v>6.13</v>
      </c>
      <c r="AI556" s="392"/>
      <c r="AJ556" s="408"/>
      <c r="AK556" s="408"/>
      <c r="AL556" s="408"/>
      <c r="AM556" s="392"/>
      <c r="AN556" s="69"/>
      <c r="AO556" s="401"/>
      <c r="AP556" s="171"/>
      <c r="AQ556" s="69"/>
      <c r="AR556" s="69"/>
      <c r="AS556" s="507">
        <f t="shared" si="901"/>
        <v>134.58700000000002</v>
      </c>
      <c r="AT556" s="509">
        <f t="shared" si="902"/>
        <v>2.5224467158239134</v>
      </c>
      <c r="AU556" s="74">
        <v>5.2</v>
      </c>
      <c r="AV556" s="74">
        <v>5.9</v>
      </c>
      <c r="AW556" s="161">
        <v>20.6</v>
      </c>
      <c r="AX556" s="74">
        <v>5</v>
      </c>
      <c r="AY556" s="74">
        <v>20.9</v>
      </c>
      <c r="AZ556" s="414">
        <v>73.2</v>
      </c>
      <c r="BA556" s="69"/>
      <c r="BB556" s="69">
        <v>1.4</v>
      </c>
      <c r="BC556" s="69"/>
      <c r="BD556" s="401">
        <v>0</v>
      </c>
      <c r="BE556" s="401">
        <v>1.85</v>
      </c>
      <c r="BF556" s="401">
        <v>3.6999999999999998E-2</v>
      </c>
      <c r="BG556" s="69"/>
      <c r="BH556" s="69"/>
      <c r="BI556" s="69"/>
      <c r="BJ556" s="69">
        <v>0.5</v>
      </c>
      <c r="BK556" s="69">
        <v>0</v>
      </c>
      <c r="BL556" s="401"/>
      <c r="BM556" s="69"/>
      <c r="BN556" s="70">
        <v>0</v>
      </c>
      <c r="BO556" s="69"/>
      <c r="BP556" s="401">
        <v>0</v>
      </c>
      <c r="BQ556" s="69"/>
      <c r="BR556" s="69"/>
      <c r="BS556" s="69"/>
      <c r="BT556" s="69"/>
      <c r="BU556" s="69"/>
      <c r="BV556" s="69"/>
      <c r="BW556" s="69"/>
      <c r="BX556" s="69"/>
      <c r="BY556" s="69"/>
      <c r="BZ556" s="69"/>
      <c r="CA556" s="69"/>
      <c r="CB556" s="69"/>
      <c r="CC556" s="69"/>
      <c r="CD556" s="69"/>
      <c r="CE556" s="69"/>
      <c r="CF556" s="401"/>
      <c r="CG556" s="69"/>
      <c r="CH556" s="69"/>
      <c r="CI556" s="69"/>
      <c r="CJ556" s="69"/>
      <c r="CK556" s="69"/>
      <c r="CL556" s="70"/>
      <c r="CM556" s="69">
        <v>2.4</v>
      </c>
      <c r="CN556" s="180">
        <v>74.5</v>
      </c>
      <c r="CO556" s="401"/>
      <c r="CP556" s="69"/>
      <c r="CQ556" s="70"/>
      <c r="CR556" s="69"/>
      <c r="CS556" s="69"/>
      <c r="CT556" s="69"/>
      <c r="CU556" s="69"/>
      <c r="CV556" s="69"/>
      <c r="CW556" s="69"/>
      <c r="CX556" s="69"/>
      <c r="CY556" s="69"/>
      <c r="CZ556" s="69"/>
      <c r="DA556" s="70"/>
      <c r="DB556" s="182"/>
      <c r="DC556" s="182" t="s">
        <v>1822</v>
      </c>
      <c r="DD556" s="182"/>
      <c r="DE556" s="182">
        <v>-14.8</v>
      </c>
      <c r="DF556" s="141" t="s">
        <v>2056</v>
      </c>
      <c r="DG556" s="182">
        <v>-8.94</v>
      </c>
      <c r="DH556" s="182"/>
      <c r="DI556" s="180"/>
      <c r="DJ556" s="180"/>
      <c r="DK556" s="180"/>
      <c r="DL556" s="180"/>
      <c r="DM556" s="180"/>
      <c r="DN556" s="180"/>
      <c r="DO556" s="180"/>
      <c r="DP556" s="180"/>
      <c r="DQ556" s="180"/>
      <c r="DR556" s="180"/>
      <c r="DS556" s="181"/>
      <c r="DT556" s="402">
        <f t="shared" si="833"/>
        <v>1</v>
      </c>
      <c r="DU556" s="100">
        <f t="shared" si="834"/>
        <v>0</v>
      </c>
      <c r="DV556" s="100">
        <f t="shared" si="835"/>
        <v>0</v>
      </c>
      <c r="DW556" s="100">
        <f t="shared" si="836"/>
        <v>1</v>
      </c>
      <c r="DX556" s="100">
        <f t="shared" si="837"/>
        <v>0</v>
      </c>
      <c r="DY556" s="229">
        <f t="shared" si="838"/>
        <v>0</v>
      </c>
      <c r="DZ556" s="100">
        <f t="shared" si="839"/>
        <v>1</v>
      </c>
      <c r="EA556" s="400">
        <f t="shared" si="840"/>
        <v>0</v>
      </c>
      <c r="EB556" s="402">
        <f t="shared" si="841"/>
        <v>0</v>
      </c>
      <c r="EC556" s="19">
        <f t="shared" si="842"/>
        <v>1</v>
      </c>
      <c r="ED556" s="19">
        <f t="shared" si="843"/>
        <v>0</v>
      </c>
      <c r="EE556" s="19">
        <f t="shared" si="844"/>
        <v>0</v>
      </c>
      <c r="EF556" s="402">
        <f t="shared" si="845"/>
        <v>0</v>
      </c>
      <c r="EG556" s="400">
        <f t="shared" si="846"/>
        <v>1</v>
      </c>
      <c r="EH556" s="400">
        <f t="shared" si="847"/>
        <v>0</v>
      </c>
      <c r="EI556" s="402">
        <f t="shared" si="848"/>
        <v>0</v>
      </c>
      <c r="EJ556" s="229">
        <f t="shared" si="849"/>
        <v>1</v>
      </c>
      <c r="EK556" s="398">
        <f t="shared" si="850"/>
        <v>5.2</v>
      </c>
      <c r="EL556" s="398">
        <f t="shared" si="851"/>
        <v>1.4</v>
      </c>
      <c r="EM556" s="398">
        <f t="shared" si="852"/>
        <v>5.9</v>
      </c>
      <c r="EN556" s="398">
        <f t="shared" si="853"/>
        <v>20.6</v>
      </c>
      <c r="EO556" s="398">
        <f t="shared" si="854"/>
        <v>3.6999999999999998E-2</v>
      </c>
      <c r="EP556" s="398">
        <f t="shared" si="855"/>
        <v>1.85</v>
      </c>
      <c r="EQ556" s="398">
        <f t="shared" si="856"/>
        <v>73.2</v>
      </c>
      <c r="ER556" s="398" t="str">
        <f t="shared" si="857"/>
        <v/>
      </c>
      <c r="ES556" s="398">
        <f t="shared" si="858"/>
        <v>0.5</v>
      </c>
      <c r="ET556" s="398">
        <f t="shared" si="859"/>
        <v>20.9</v>
      </c>
      <c r="EU556" s="172">
        <f t="shared" si="860"/>
        <v>5</v>
      </c>
      <c r="EV556" s="57">
        <f t="shared" si="861"/>
        <v>0.22618726565694353</v>
      </c>
      <c r="EW556" s="57">
        <f t="shared" si="862"/>
        <v>3.5805626598465472E-2</v>
      </c>
      <c r="EX556" s="57">
        <f t="shared" si="863"/>
        <v>0.48549681135568823</v>
      </c>
      <c r="EY556" s="57">
        <f t="shared" si="864"/>
        <v>1.0279954089525425</v>
      </c>
      <c r="EZ556" s="57">
        <f t="shared" si="865"/>
        <v>1.3492569969915213E-3</v>
      </c>
      <c r="FA556" s="57">
        <f t="shared" si="866"/>
        <v>9.9382218640881023E-2</v>
      </c>
      <c r="FB556" s="57">
        <f t="shared" si="867"/>
        <v>1.1996637008314064</v>
      </c>
      <c r="FC556" s="57" t="str">
        <f t="shared" si="868"/>
        <v/>
      </c>
      <c r="FD556" s="57">
        <f t="shared" si="869"/>
        <v>8.0638788224801587E-3</v>
      </c>
      <c r="FE556" s="57">
        <f t="shared" si="870"/>
        <v>0.43513292373931162</v>
      </c>
      <c r="FF556" s="56">
        <f t="shared" si="871"/>
        <v>0.14103178856514256</v>
      </c>
      <c r="FG556" s="59">
        <f t="shared" si="872"/>
        <v>12.055498660405735</v>
      </c>
      <c r="FH556" s="59">
        <f t="shared" si="873"/>
        <v>1.9083951620312516</v>
      </c>
      <c r="FI556" s="59">
        <f t="shared" si="874"/>
        <v>25.876373463954483</v>
      </c>
      <c r="FJ556" s="59">
        <f t="shared" si="875"/>
        <v>54.790870916344979</v>
      </c>
      <c r="FK556" s="59">
        <f t="shared" si="876"/>
        <v>7.191371217354392E-2</v>
      </c>
      <c r="FL556" s="59">
        <f t="shared" si="877"/>
        <v>5.2969480850900048</v>
      </c>
      <c r="FM556" s="59">
        <f t="shared" si="878"/>
        <v>67.249783310315593</v>
      </c>
      <c r="FN556" s="59" t="str">
        <f t="shared" si="879"/>
        <v/>
      </c>
      <c r="FO556" s="59">
        <f t="shared" si="880"/>
        <v>0.4520384363356213</v>
      </c>
      <c r="FP556" s="59">
        <f t="shared" si="881"/>
        <v>24.392331627916093</v>
      </c>
      <c r="FQ556" s="66">
        <f t="shared" si="882"/>
        <v>7.9058466254327024</v>
      </c>
      <c r="FR556" s="331">
        <f t="shared" si="827"/>
        <v>2.5224467158239134</v>
      </c>
      <c r="FS556" s="331">
        <f t="shared" si="883"/>
        <v>2.5224467158239134</v>
      </c>
      <c r="FT556" s="400">
        <f t="shared" si="884"/>
        <v>0</v>
      </c>
      <c r="FU556" s="400">
        <f t="shared" si="885"/>
        <v>1</v>
      </c>
      <c r="FV556" s="400">
        <f t="shared" si="886"/>
        <v>0</v>
      </c>
      <c r="FW556" s="402">
        <f t="shared" si="887"/>
        <v>0</v>
      </c>
      <c r="FX556" s="222">
        <f t="shared" si="888"/>
        <v>0</v>
      </c>
      <c r="FY556" s="222">
        <f t="shared" si="889"/>
        <v>54.790870916344979</v>
      </c>
      <c r="FZ556" s="222">
        <f t="shared" si="890"/>
        <v>25.876373463954483</v>
      </c>
      <c r="GA556" s="221">
        <f t="shared" si="891"/>
        <v>0</v>
      </c>
      <c r="GB556" s="222">
        <f t="shared" si="892"/>
        <v>67.249783310315593</v>
      </c>
      <c r="GC556" s="222">
        <f t="shared" si="893"/>
        <v>24.392331627916093</v>
      </c>
      <c r="GD556" s="222">
        <f t="shared" si="894"/>
        <v>0</v>
      </c>
      <c r="GE556" s="222">
        <f t="shared" si="895"/>
        <v>0</v>
      </c>
      <c r="GF556" s="222">
        <f t="shared" si="896"/>
        <v>0</v>
      </c>
      <c r="GG556" s="398">
        <f t="shared" si="897"/>
        <v>0</v>
      </c>
      <c r="GH556" s="399">
        <f t="shared" si="898"/>
        <v>0</v>
      </c>
      <c r="GI556" s="398" t="str">
        <f t="shared" si="899"/>
        <v>Ca-Mg</v>
      </c>
      <c r="GJ556" s="398" t="str">
        <f t="shared" si="900"/>
        <v>HCO3-SO4</v>
      </c>
    </row>
    <row r="557" spans="1:192" s="168" customFormat="1">
      <c r="A557" s="402">
        <f t="shared" si="903"/>
        <v>552</v>
      </c>
      <c r="B557" s="65" t="s">
        <v>1192</v>
      </c>
      <c r="C557" s="91" t="s">
        <v>1189</v>
      </c>
      <c r="D557" s="91"/>
      <c r="E557" s="91"/>
      <c r="F557" s="408">
        <v>3526150</v>
      </c>
      <c r="G557" s="408">
        <v>5646850</v>
      </c>
      <c r="H557" s="410">
        <f t="shared" si="828"/>
        <v>526065.11</v>
      </c>
      <c r="I557" s="410">
        <f t="shared" si="829"/>
        <v>5645031.0500000007</v>
      </c>
      <c r="J557" s="408">
        <v>349.54</v>
      </c>
      <c r="K557" s="392" t="s">
        <v>1355</v>
      </c>
      <c r="L557" s="171">
        <v>202</v>
      </c>
      <c r="M557" s="171">
        <v>132</v>
      </c>
      <c r="N557" s="408">
        <v>198</v>
      </c>
      <c r="O557" s="171"/>
      <c r="P557" s="171"/>
      <c r="Q557" s="67" t="s">
        <v>1361</v>
      </c>
      <c r="R557" s="65" t="s">
        <v>1490</v>
      </c>
      <c r="S557" s="65" t="s">
        <v>1346</v>
      </c>
      <c r="T557" s="499" t="str">
        <f t="shared" si="830"/>
        <v>-</v>
      </c>
      <c r="U557" s="499" t="str">
        <f t="shared" si="831"/>
        <v>-</v>
      </c>
      <c r="V557" s="499" t="str">
        <f t="shared" si="832"/>
        <v>-</v>
      </c>
      <c r="W557" s="499" t="str">
        <f t="shared" si="824"/>
        <v>-</v>
      </c>
      <c r="X557" s="529" t="str">
        <f t="shared" si="905"/>
        <v>Ca-Mg</v>
      </c>
      <c r="Y557" s="530" t="str">
        <f t="shared" si="904"/>
        <v>HCO3</v>
      </c>
      <c r="Z557" s="404"/>
      <c r="AA557" s="251">
        <v>34127</v>
      </c>
      <c r="AB557" s="176">
        <v>1</v>
      </c>
      <c r="AC557" s="65" t="s">
        <v>1050</v>
      </c>
      <c r="AD557" s="166" t="s">
        <v>2055</v>
      </c>
      <c r="AE557" s="61" t="s">
        <v>2748</v>
      </c>
      <c r="AF557" s="408">
        <v>14.1</v>
      </c>
      <c r="AG557" s="408">
        <v>132</v>
      </c>
      <c r="AH557" s="408">
        <v>6.41</v>
      </c>
      <c r="AI557" s="392"/>
      <c r="AJ557" s="408"/>
      <c r="AK557" s="408"/>
      <c r="AL557" s="408"/>
      <c r="AM557" s="392"/>
      <c r="AN557" s="69"/>
      <c r="AO557" s="401"/>
      <c r="AP557" s="171"/>
      <c r="AQ557" s="69"/>
      <c r="AR557" s="69"/>
      <c r="AS557" s="507">
        <f t="shared" si="901"/>
        <v>121.21999999999998</v>
      </c>
      <c r="AT557" s="509">
        <f t="shared" si="902"/>
        <v>0.42201913041838396</v>
      </c>
      <c r="AU557" s="74">
        <v>6.6</v>
      </c>
      <c r="AV557" s="74">
        <v>7.2</v>
      </c>
      <c r="AW557" s="161">
        <v>13.6</v>
      </c>
      <c r="AX557" s="74">
        <v>6.2</v>
      </c>
      <c r="AY557" s="74">
        <v>4.5</v>
      </c>
      <c r="AZ557" s="414">
        <v>78.099999999999994</v>
      </c>
      <c r="BA557" s="69"/>
      <c r="BB557" s="69">
        <v>2</v>
      </c>
      <c r="BC557" s="69"/>
      <c r="BD557" s="69"/>
      <c r="BE557" s="401">
        <v>0.02</v>
      </c>
      <c r="BF557" s="401">
        <v>0</v>
      </c>
      <c r="BG557" s="69"/>
      <c r="BH557" s="69"/>
      <c r="BI557" s="69"/>
      <c r="BJ557" s="69">
        <v>3</v>
      </c>
      <c r="BK557" s="69">
        <v>0</v>
      </c>
      <c r="BL557" s="401"/>
      <c r="BM557" s="69"/>
      <c r="BN557" s="70">
        <v>0</v>
      </c>
      <c r="BO557" s="69"/>
      <c r="BP557" s="69">
        <v>0</v>
      </c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401"/>
      <c r="CG557" s="69"/>
      <c r="CH557" s="69"/>
      <c r="CI557" s="69"/>
      <c r="CJ557" s="69"/>
      <c r="CK557" s="69"/>
      <c r="CL557" s="70"/>
      <c r="CM557" s="69">
        <v>5.7</v>
      </c>
      <c r="CN557" s="180">
        <v>30.7</v>
      </c>
      <c r="CO557" s="401"/>
      <c r="CP557" s="69"/>
      <c r="CQ557" s="70"/>
      <c r="CR557" s="69"/>
      <c r="CS557" s="69"/>
      <c r="CT557" s="69"/>
      <c r="CU557" s="69"/>
      <c r="CV557" s="69"/>
      <c r="CW557" s="69"/>
      <c r="CX557" s="69"/>
      <c r="CY557" s="69"/>
      <c r="CZ557" s="69"/>
      <c r="DA557" s="70"/>
      <c r="DB557" s="182"/>
      <c r="DC557" s="182" t="s">
        <v>1909</v>
      </c>
      <c r="DD557" s="182"/>
      <c r="DE557" s="182">
        <v>-20.9</v>
      </c>
      <c r="DF557" s="141" t="s">
        <v>2057</v>
      </c>
      <c r="DG557" s="182">
        <v>-8.8800000000000008</v>
      </c>
      <c r="DH557" s="182"/>
      <c r="DI557" s="180"/>
      <c r="DJ557" s="180"/>
      <c r="DK557" s="180"/>
      <c r="DL557" s="180"/>
      <c r="DM557" s="180"/>
      <c r="DN557" s="180"/>
      <c r="DO557" s="180"/>
      <c r="DP557" s="180"/>
      <c r="DQ557" s="180"/>
      <c r="DR557" s="180"/>
      <c r="DS557" s="181"/>
      <c r="DT557" s="402">
        <f t="shared" si="833"/>
        <v>1</v>
      </c>
      <c r="DU557" s="100">
        <f t="shared" si="834"/>
        <v>0</v>
      </c>
      <c r="DV557" s="100">
        <f t="shared" si="835"/>
        <v>0</v>
      </c>
      <c r="DW557" s="100">
        <f t="shared" si="836"/>
        <v>1</v>
      </c>
      <c r="DX557" s="100">
        <f t="shared" si="837"/>
        <v>0</v>
      </c>
      <c r="DY557" s="229">
        <f t="shared" si="838"/>
        <v>0</v>
      </c>
      <c r="DZ557" s="100">
        <f t="shared" si="839"/>
        <v>1</v>
      </c>
      <c r="EA557" s="400">
        <f t="shared" si="840"/>
        <v>0</v>
      </c>
      <c r="EB557" s="402">
        <f t="shared" si="841"/>
        <v>0</v>
      </c>
      <c r="EC557" s="19">
        <f t="shared" si="842"/>
        <v>1</v>
      </c>
      <c r="ED557" s="19">
        <f t="shared" si="843"/>
        <v>0</v>
      </c>
      <c r="EE557" s="19">
        <f t="shared" si="844"/>
        <v>0</v>
      </c>
      <c r="EF557" s="402">
        <f t="shared" si="845"/>
        <v>0</v>
      </c>
      <c r="EG557" s="400">
        <f t="shared" si="846"/>
        <v>1</v>
      </c>
      <c r="EH557" s="400">
        <f t="shared" si="847"/>
        <v>0</v>
      </c>
      <c r="EI557" s="402">
        <f t="shared" si="848"/>
        <v>0</v>
      </c>
      <c r="EJ557" s="229">
        <f t="shared" si="849"/>
        <v>1</v>
      </c>
      <c r="EK557" s="398">
        <f t="shared" si="850"/>
        <v>6.6</v>
      </c>
      <c r="EL557" s="398">
        <f t="shared" si="851"/>
        <v>2</v>
      </c>
      <c r="EM557" s="398">
        <f t="shared" si="852"/>
        <v>7.2</v>
      </c>
      <c r="EN557" s="398">
        <f t="shared" si="853"/>
        <v>13.6</v>
      </c>
      <c r="EO557" s="398">
        <f t="shared" si="854"/>
        <v>0</v>
      </c>
      <c r="EP557" s="398">
        <f t="shared" si="855"/>
        <v>0.02</v>
      </c>
      <c r="EQ557" s="398">
        <f t="shared" si="856"/>
        <v>78.099999999999994</v>
      </c>
      <c r="ER557" s="398" t="str">
        <f t="shared" si="857"/>
        <v/>
      </c>
      <c r="ES557" s="398">
        <f t="shared" si="858"/>
        <v>3</v>
      </c>
      <c r="ET557" s="398">
        <f t="shared" si="859"/>
        <v>4.5</v>
      </c>
      <c r="EU557" s="172">
        <f t="shared" si="860"/>
        <v>6.2</v>
      </c>
      <c r="EV557" s="57">
        <f t="shared" si="861"/>
        <v>0.28708383717996677</v>
      </c>
      <c r="EW557" s="57">
        <f t="shared" si="862"/>
        <v>5.1150895140664961E-2</v>
      </c>
      <c r="EX557" s="57">
        <f t="shared" si="863"/>
        <v>0.59247068504422962</v>
      </c>
      <c r="EY557" s="57">
        <f t="shared" si="864"/>
        <v>0.67867658066769787</v>
      </c>
      <c r="EZ557" s="57">
        <f t="shared" si="865"/>
        <v>0</v>
      </c>
      <c r="FA557" s="57">
        <f t="shared" si="866"/>
        <v>1.0744023636852001E-3</v>
      </c>
      <c r="FB557" s="57">
        <f t="shared" si="867"/>
        <v>1.2799690578542735</v>
      </c>
      <c r="FC557" s="57" t="str">
        <f t="shared" si="868"/>
        <v/>
      </c>
      <c r="FD557" s="57">
        <f t="shared" si="869"/>
        <v>4.8383272934880955E-2</v>
      </c>
      <c r="FE557" s="57">
        <f t="shared" si="870"/>
        <v>9.3688907025210641E-2</v>
      </c>
      <c r="FF557" s="56">
        <f t="shared" si="871"/>
        <v>0.17487941782077679</v>
      </c>
      <c r="FG557" s="59">
        <f t="shared" si="872"/>
        <v>17.826240878631129</v>
      </c>
      <c r="FH557" s="59">
        <f t="shared" si="873"/>
        <v>3.1761738553170114</v>
      </c>
      <c r="FI557" s="59">
        <f t="shared" si="874"/>
        <v>36.788992542639171</v>
      </c>
      <c r="FJ557" s="59">
        <f t="shared" si="875"/>
        <v>42.141878569374057</v>
      </c>
      <c r="FK557" s="59">
        <f t="shared" si="876"/>
        <v>0</v>
      </c>
      <c r="FL557" s="59">
        <f t="shared" si="877"/>
        <v>6.6714154038622159E-2</v>
      </c>
      <c r="FM557" s="59">
        <f t="shared" si="878"/>
        <v>80.152326500228796</v>
      </c>
      <c r="FN557" s="59" t="str">
        <f t="shared" si="879"/>
        <v/>
      </c>
      <c r="FO557" s="59">
        <f t="shared" si="880"/>
        <v>3.0297856542933572</v>
      </c>
      <c r="FP557" s="59">
        <f t="shared" si="881"/>
        <v>5.8668479673429879</v>
      </c>
      <c r="FQ557" s="66">
        <f t="shared" si="882"/>
        <v>10.951039878134843</v>
      </c>
      <c r="FR557" s="331">
        <f t="shared" si="827"/>
        <v>0.42201913041838396</v>
      </c>
      <c r="FS557" s="331">
        <f t="shared" si="883"/>
        <v>0.42201913041838396</v>
      </c>
      <c r="FT557" s="400">
        <f t="shared" si="884"/>
        <v>0</v>
      </c>
      <c r="FU557" s="400">
        <f t="shared" si="885"/>
        <v>1</v>
      </c>
      <c r="FV557" s="400">
        <f t="shared" si="886"/>
        <v>0</v>
      </c>
      <c r="FW557" s="402">
        <f t="shared" si="887"/>
        <v>0</v>
      </c>
      <c r="FX557" s="222">
        <f t="shared" si="888"/>
        <v>0</v>
      </c>
      <c r="FY557" s="222">
        <f t="shared" si="889"/>
        <v>42.141878569374057</v>
      </c>
      <c r="FZ557" s="222">
        <f t="shared" si="890"/>
        <v>36.788992542639171</v>
      </c>
      <c r="GA557" s="221">
        <f t="shared" si="891"/>
        <v>0</v>
      </c>
      <c r="GB557" s="222">
        <f t="shared" si="892"/>
        <v>80.152326500228796</v>
      </c>
      <c r="GC557" s="222">
        <f t="shared" si="893"/>
        <v>0</v>
      </c>
      <c r="GD557" s="222">
        <f t="shared" si="894"/>
        <v>0</v>
      </c>
      <c r="GE557" s="222">
        <f t="shared" si="895"/>
        <v>0</v>
      </c>
      <c r="GF557" s="222">
        <f t="shared" si="896"/>
        <v>0</v>
      </c>
      <c r="GG557" s="398">
        <f t="shared" si="897"/>
        <v>0</v>
      </c>
      <c r="GH557" s="399">
        <f t="shared" si="898"/>
        <v>0</v>
      </c>
      <c r="GI557" s="398" t="str">
        <f t="shared" si="899"/>
        <v>Ca-Mg</v>
      </c>
      <c r="GJ557" s="398" t="str">
        <f t="shared" si="900"/>
        <v>HCO3</v>
      </c>
    </row>
    <row r="558" spans="1:192" s="168" customFormat="1">
      <c r="A558" s="402">
        <f t="shared" si="903"/>
        <v>553</v>
      </c>
      <c r="B558" s="65" t="s">
        <v>1191</v>
      </c>
      <c r="C558" s="91" t="s">
        <v>1188</v>
      </c>
      <c r="D558" s="91"/>
      <c r="E558" s="91"/>
      <c r="F558" s="408">
        <v>3519040</v>
      </c>
      <c r="G558" s="408">
        <v>5648450</v>
      </c>
      <c r="H558" s="410">
        <f t="shared" si="828"/>
        <v>518957.95400000003</v>
      </c>
      <c r="I558" s="410">
        <f t="shared" si="829"/>
        <v>5646630.4100000001</v>
      </c>
      <c r="J558" s="408">
        <v>288</v>
      </c>
      <c r="K558" s="392" t="s">
        <v>1355</v>
      </c>
      <c r="L558" s="171">
        <v>220</v>
      </c>
      <c r="M558" s="171">
        <v>183</v>
      </c>
      <c r="N558" s="408">
        <v>220</v>
      </c>
      <c r="O558" s="171"/>
      <c r="P558" s="171"/>
      <c r="Q558" s="67" t="s">
        <v>1361</v>
      </c>
      <c r="R558" s="65" t="s">
        <v>1490</v>
      </c>
      <c r="S558" s="65" t="s">
        <v>1346</v>
      </c>
      <c r="T558" s="499" t="str">
        <f t="shared" si="830"/>
        <v>-</v>
      </c>
      <c r="U558" s="499" t="str">
        <f t="shared" si="831"/>
        <v>-</v>
      </c>
      <c r="V558" s="499" t="str">
        <f t="shared" si="832"/>
        <v>-</v>
      </c>
      <c r="W558" s="499" t="str">
        <f t="shared" si="824"/>
        <v>-</v>
      </c>
      <c r="X558" s="529" t="str">
        <f t="shared" si="905"/>
        <v>Ca-Mg</v>
      </c>
      <c r="Y558" s="530" t="str">
        <f t="shared" si="904"/>
        <v>HCO3-SO4</v>
      </c>
      <c r="Z558" s="404"/>
      <c r="AA558" s="251">
        <v>34127</v>
      </c>
      <c r="AB558" s="176">
        <v>1</v>
      </c>
      <c r="AC558" s="65" t="s">
        <v>1050</v>
      </c>
      <c r="AD558" s="166" t="s">
        <v>2055</v>
      </c>
      <c r="AE558" s="61" t="s">
        <v>2058</v>
      </c>
      <c r="AF558" s="408">
        <v>16.5</v>
      </c>
      <c r="AG558" s="408">
        <v>355</v>
      </c>
      <c r="AH558" s="253">
        <v>6.2</v>
      </c>
      <c r="AI558" s="392"/>
      <c r="AJ558" s="408"/>
      <c r="AK558" s="408"/>
      <c r="AL558" s="408"/>
      <c r="AM558" s="392"/>
      <c r="AN558" s="69"/>
      <c r="AO558" s="401"/>
      <c r="AP558" s="171"/>
      <c r="AQ558" s="69"/>
      <c r="AR558" s="69"/>
      <c r="AS558" s="507">
        <f t="shared" si="901"/>
        <v>246.57299999999995</v>
      </c>
      <c r="AT558" s="509">
        <f t="shared" si="902"/>
        <v>0.49386388450749785</v>
      </c>
      <c r="AU558" s="74">
        <v>5.8</v>
      </c>
      <c r="AV558" s="74">
        <v>12.3</v>
      </c>
      <c r="AW558" s="331">
        <v>35.700000000000003</v>
      </c>
      <c r="AX558" s="74">
        <v>3.9</v>
      </c>
      <c r="AY558" s="74">
        <v>53.4</v>
      </c>
      <c r="AZ558" s="339">
        <v>125.05</v>
      </c>
      <c r="BA558" s="69"/>
      <c r="BB558" s="69">
        <v>8.6999999999999993</v>
      </c>
      <c r="BC558" s="69"/>
      <c r="BD558" s="69">
        <v>0</v>
      </c>
      <c r="BE558" s="401">
        <v>0.54</v>
      </c>
      <c r="BF558" s="401">
        <v>0.48299999999999998</v>
      </c>
      <c r="BG558" s="69"/>
      <c r="BH558" s="69"/>
      <c r="BI558" s="69"/>
      <c r="BJ558" s="69">
        <v>0.7</v>
      </c>
      <c r="BK558" s="69">
        <v>0</v>
      </c>
      <c r="BL558" s="401"/>
      <c r="BM558" s="69"/>
      <c r="BN558" s="70">
        <v>0</v>
      </c>
      <c r="BO558" s="69"/>
      <c r="BP558" s="69">
        <v>0</v>
      </c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401"/>
      <c r="CG558" s="69"/>
      <c r="CH558" s="69"/>
      <c r="CI558" s="69"/>
      <c r="CJ558" s="69"/>
      <c r="CK558" s="69"/>
      <c r="CL558" s="70"/>
      <c r="CM558" s="69">
        <v>2.5</v>
      </c>
      <c r="CN558" s="180">
        <v>106</v>
      </c>
      <c r="CO558" s="401"/>
      <c r="CP558" s="69"/>
      <c r="CQ558" s="70"/>
      <c r="CR558" s="69"/>
      <c r="CS558" s="69"/>
      <c r="CT558" s="69"/>
      <c r="CU558" s="69"/>
      <c r="CV558" s="69"/>
      <c r="CW558" s="69"/>
      <c r="CX558" s="69"/>
      <c r="CY558" s="69"/>
      <c r="CZ558" s="69"/>
      <c r="DA558" s="70"/>
      <c r="DB558" s="182"/>
      <c r="DC558" s="182" t="s">
        <v>1822</v>
      </c>
      <c r="DD558" s="182"/>
      <c r="DE558" s="182">
        <v>-9.9</v>
      </c>
      <c r="DF558" s="141" t="s">
        <v>2059</v>
      </c>
      <c r="DG558" s="182">
        <v>-9.25</v>
      </c>
      <c r="DH558" s="182"/>
      <c r="DI558" s="180"/>
      <c r="DJ558" s="180"/>
      <c r="DK558" s="180"/>
      <c r="DL558" s="180"/>
      <c r="DM558" s="180"/>
      <c r="DN558" s="180"/>
      <c r="DO558" s="180"/>
      <c r="DP558" s="180"/>
      <c r="DQ558" s="180"/>
      <c r="DR558" s="180"/>
      <c r="DS558" s="181"/>
      <c r="DT558" s="402">
        <f t="shared" si="833"/>
        <v>1</v>
      </c>
      <c r="DU558" s="100">
        <f t="shared" si="834"/>
        <v>0</v>
      </c>
      <c r="DV558" s="100">
        <f t="shared" si="835"/>
        <v>0</v>
      </c>
      <c r="DW558" s="100">
        <f t="shared" si="836"/>
        <v>1</v>
      </c>
      <c r="DX558" s="100">
        <f t="shared" si="837"/>
        <v>0</v>
      </c>
      <c r="DY558" s="229">
        <f t="shared" si="838"/>
        <v>0</v>
      </c>
      <c r="DZ558" s="100">
        <f t="shared" si="839"/>
        <v>1</v>
      </c>
      <c r="EA558" s="400">
        <f t="shared" si="840"/>
        <v>0</v>
      </c>
      <c r="EB558" s="402">
        <f t="shared" si="841"/>
        <v>0</v>
      </c>
      <c r="EC558" s="19">
        <f t="shared" si="842"/>
        <v>1</v>
      </c>
      <c r="ED558" s="19">
        <f t="shared" si="843"/>
        <v>0</v>
      </c>
      <c r="EE558" s="19">
        <f t="shared" si="844"/>
        <v>0</v>
      </c>
      <c r="EF558" s="402">
        <f t="shared" si="845"/>
        <v>0</v>
      </c>
      <c r="EG558" s="400">
        <f t="shared" si="846"/>
        <v>1</v>
      </c>
      <c r="EH558" s="400">
        <f t="shared" si="847"/>
        <v>0</v>
      </c>
      <c r="EI558" s="402">
        <f t="shared" si="848"/>
        <v>0</v>
      </c>
      <c r="EJ558" s="229">
        <f t="shared" si="849"/>
        <v>1</v>
      </c>
      <c r="EK558" s="398">
        <f t="shared" si="850"/>
        <v>5.8</v>
      </c>
      <c r="EL558" s="398">
        <f t="shared" si="851"/>
        <v>8.6999999999999993</v>
      </c>
      <c r="EM558" s="398">
        <f t="shared" si="852"/>
        <v>12.3</v>
      </c>
      <c r="EN558" s="398">
        <f t="shared" si="853"/>
        <v>35.700000000000003</v>
      </c>
      <c r="EO558" s="398">
        <f t="shared" si="854"/>
        <v>0.48299999999999998</v>
      </c>
      <c r="EP558" s="398">
        <f t="shared" si="855"/>
        <v>0.54</v>
      </c>
      <c r="EQ558" s="398">
        <f t="shared" si="856"/>
        <v>125.05</v>
      </c>
      <c r="ER558" s="398" t="str">
        <f t="shared" si="857"/>
        <v/>
      </c>
      <c r="ES558" s="398">
        <f t="shared" si="858"/>
        <v>0.7</v>
      </c>
      <c r="ET558" s="398">
        <f t="shared" si="859"/>
        <v>53.4</v>
      </c>
      <c r="EU558" s="172">
        <f t="shared" si="860"/>
        <v>3.9</v>
      </c>
      <c r="EV558" s="57">
        <f t="shared" si="861"/>
        <v>0.25228579630966774</v>
      </c>
      <c r="EW558" s="57">
        <f t="shared" si="862"/>
        <v>0.22250639386189255</v>
      </c>
      <c r="EX558" s="57">
        <f t="shared" si="863"/>
        <v>1.0121374202838924</v>
      </c>
      <c r="EY558" s="57">
        <f t="shared" si="864"/>
        <v>1.7815260242527071</v>
      </c>
      <c r="EZ558" s="57">
        <f t="shared" si="865"/>
        <v>1.7613273771537968E-2</v>
      </c>
      <c r="FA558" s="57">
        <f t="shared" si="866"/>
        <v>2.9008863819500404E-2</v>
      </c>
      <c r="FB558" s="57">
        <f t="shared" si="867"/>
        <v>2.0494254889203192</v>
      </c>
      <c r="FC558" s="57" t="str">
        <f t="shared" si="868"/>
        <v/>
      </c>
      <c r="FD558" s="57">
        <f t="shared" si="869"/>
        <v>1.1289430351472221E-2</v>
      </c>
      <c r="FE558" s="57">
        <f t="shared" si="870"/>
        <v>1.1117750300324996</v>
      </c>
      <c r="FF558" s="56">
        <f t="shared" si="871"/>
        <v>0.11000479508081119</v>
      </c>
      <c r="FG558" s="59">
        <f t="shared" si="872"/>
        <v>7.610252719190143</v>
      </c>
      <c r="FH558" s="59">
        <f t="shared" si="873"/>
        <v>6.7119509448965804</v>
      </c>
      <c r="FI558" s="59">
        <f t="shared" si="874"/>
        <v>30.531332590182842</v>
      </c>
      <c r="FJ558" s="59">
        <f t="shared" si="875"/>
        <v>53.740097416089149</v>
      </c>
      <c r="FK558" s="59">
        <f t="shared" si="876"/>
        <v>0.53130801089237023</v>
      </c>
      <c r="FL558" s="59">
        <f t="shared" si="877"/>
        <v>0.8750583187489166</v>
      </c>
      <c r="FM558" s="59">
        <f t="shared" si="878"/>
        <v>62.434996809240303</v>
      </c>
      <c r="FN558" s="59" t="str">
        <f t="shared" si="879"/>
        <v/>
      </c>
      <c r="FO558" s="59">
        <f t="shared" si="880"/>
        <v>0.34392836030532709</v>
      </c>
      <c r="FP558" s="59">
        <f t="shared" si="881"/>
        <v>33.869819043404569</v>
      </c>
      <c r="FQ558" s="66">
        <f t="shared" si="882"/>
        <v>3.351255787049797</v>
      </c>
      <c r="FR558" s="331">
        <f t="shared" si="827"/>
        <v>0.49386388450749785</v>
      </c>
      <c r="FS558" s="331">
        <f t="shared" si="883"/>
        <v>0.49386388450749785</v>
      </c>
      <c r="FT558" s="400">
        <f t="shared" si="884"/>
        <v>0</v>
      </c>
      <c r="FU558" s="400">
        <f t="shared" si="885"/>
        <v>1</v>
      </c>
      <c r="FV558" s="400">
        <f t="shared" si="886"/>
        <v>0</v>
      </c>
      <c r="FW558" s="402">
        <f t="shared" si="887"/>
        <v>0</v>
      </c>
      <c r="FX558" s="222">
        <f t="shared" si="888"/>
        <v>0</v>
      </c>
      <c r="FY558" s="222">
        <f t="shared" si="889"/>
        <v>53.740097416089149</v>
      </c>
      <c r="FZ558" s="222">
        <f t="shared" si="890"/>
        <v>30.531332590182842</v>
      </c>
      <c r="GA558" s="221">
        <f t="shared" si="891"/>
        <v>0</v>
      </c>
      <c r="GB558" s="222">
        <f t="shared" si="892"/>
        <v>62.434996809240303</v>
      </c>
      <c r="GC558" s="222">
        <f t="shared" si="893"/>
        <v>33.869819043404569</v>
      </c>
      <c r="GD558" s="222">
        <f t="shared" si="894"/>
        <v>0</v>
      </c>
      <c r="GE558" s="222">
        <f t="shared" si="895"/>
        <v>0</v>
      </c>
      <c r="GF558" s="222">
        <f t="shared" si="896"/>
        <v>0</v>
      </c>
      <c r="GG558" s="398">
        <f t="shared" si="897"/>
        <v>0</v>
      </c>
      <c r="GH558" s="399">
        <f t="shared" si="898"/>
        <v>0</v>
      </c>
      <c r="GI558" s="398" t="str">
        <f t="shared" si="899"/>
        <v>Ca-Mg</v>
      </c>
      <c r="GJ558" s="398" t="str">
        <f t="shared" si="900"/>
        <v>HCO3-SO4</v>
      </c>
    </row>
    <row r="559" spans="1:192" s="163" customFormat="1">
      <c r="A559" s="402">
        <f t="shared" si="903"/>
        <v>554</v>
      </c>
      <c r="B559" s="65" t="s">
        <v>933</v>
      </c>
      <c r="C559" s="91" t="s">
        <v>1146</v>
      </c>
      <c r="D559" s="91"/>
      <c r="E559" s="91"/>
      <c r="F559" s="396">
        <v>3519790</v>
      </c>
      <c r="G559" s="396">
        <v>5665130</v>
      </c>
      <c r="H559" s="410">
        <f t="shared" si="828"/>
        <v>519707.65400000004</v>
      </c>
      <c r="I559" s="410">
        <f t="shared" si="829"/>
        <v>5663303.7379999999</v>
      </c>
      <c r="J559" s="541">
        <v>174</v>
      </c>
      <c r="K559" s="392" t="s">
        <v>1356</v>
      </c>
      <c r="L559" s="171">
        <v>168</v>
      </c>
      <c r="M559" s="171"/>
      <c r="N559" s="400"/>
      <c r="O559" s="171"/>
      <c r="P559" s="171"/>
      <c r="Q559" s="67" t="s">
        <v>1361</v>
      </c>
      <c r="R559" s="65" t="s">
        <v>2886</v>
      </c>
      <c r="S559" s="65" t="s">
        <v>1346</v>
      </c>
      <c r="T559" s="499" t="str">
        <f t="shared" si="830"/>
        <v>-</v>
      </c>
      <c r="U559" s="499" t="str">
        <f t="shared" si="831"/>
        <v>-</v>
      </c>
      <c r="V559" s="499" t="str">
        <f t="shared" si="832"/>
        <v>-</v>
      </c>
      <c r="W559" s="499" t="str">
        <f t="shared" si="824"/>
        <v>-</v>
      </c>
      <c r="X559" s="529" t="str">
        <f t="shared" si="905"/>
        <v>Na</v>
      </c>
      <c r="Y559" s="530" t="str">
        <f t="shared" si="904"/>
        <v>HCO3</v>
      </c>
      <c r="Z559" s="404"/>
      <c r="AA559" s="177" t="s">
        <v>1802</v>
      </c>
      <c r="AB559" s="176">
        <v>1</v>
      </c>
      <c r="AC559" s="65" t="s">
        <v>1050</v>
      </c>
      <c r="AD559" s="166" t="s">
        <v>1877</v>
      </c>
      <c r="AE559" s="61" t="s">
        <v>2060</v>
      </c>
      <c r="AF559" s="204">
        <v>16</v>
      </c>
      <c r="AG559" s="408"/>
      <c r="AH559" s="408">
        <v>7.2</v>
      </c>
      <c r="AI559" s="392"/>
      <c r="AJ559" s="408"/>
      <c r="AK559" s="408"/>
      <c r="AL559" s="408"/>
      <c r="AM559" s="392"/>
      <c r="AN559" s="69"/>
      <c r="AO559" s="401"/>
      <c r="AP559" s="171"/>
      <c r="AQ559" s="69"/>
      <c r="AR559" s="69"/>
      <c r="AS559" s="508"/>
      <c r="AT559" s="511"/>
      <c r="AU559" s="417"/>
      <c r="AV559" s="268"/>
      <c r="AW559" s="418"/>
      <c r="AX559" s="417"/>
      <c r="AY559" s="268"/>
      <c r="AZ559" s="468">
        <v>318</v>
      </c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401"/>
      <c r="BM559" s="69"/>
      <c r="BN559" s="70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401"/>
      <c r="CG559" s="69"/>
      <c r="CH559" s="69"/>
      <c r="CI559" s="69"/>
      <c r="CJ559" s="69"/>
      <c r="CK559" s="69"/>
      <c r="CL559" s="70"/>
      <c r="CM559" s="69"/>
      <c r="CN559" s="180">
        <v>52</v>
      </c>
      <c r="CO559" s="401"/>
      <c r="CP559" s="69"/>
      <c r="CQ559" s="70"/>
      <c r="CR559" s="69"/>
      <c r="CS559" s="69"/>
      <c r="CT559" s="69"/>
      <c r="CU559" s="69"/>
      <c r="CV559" s="69"/>
      <c r="CW559" s="69"/>
      <c r="CX559" s="69"/>
      <c r="CY559" s="69"/>
      <c r="CZ559" s="69"/>
      <c r="DA559" s="70"/>
      <c r="DB559" s="182"/>
      <c r="DC559" s="141" t="s">
        <v>2061</v>
      </c>
      <c r="DD559" s="182"/>
      <c r="DE559" s="182">
        <v>-12.1</v>
      </c>
      <c r="DF559" s="141" t="s">
        <v>2062</v>
      </c>
      <c r="DG559" s="182"/>
      <c r="DH559" s="244"/>
      <c r="DI559" s="180"/>
      <c r="DJ559" s="180"/>
      <c r="DK559" s="180"/>
      <c r="DL559" s="180"/>
      <c r="DM559" s="180"/>
      <c r="DN559" s="180"/>
      <c r="DO559" s="180"/>
      <c r="DP559" s="180"/>
      <c r="DQ559" s="180"/>
      <c r="DR559" s="180"/>
      <c r="DS559" s="181"/>
      <c r="DT559" s="402">
        <f t="shared" si="833"/>
        <v>1</v>
      </c>
      <c r="DU559" s="100">
        <f t="shared" si="834"/>
        <v>0</v>
      </c>
      <c r="DV559" s="100">
        <f t="shared" si="835"/>
        <v>0</v>
      </c>
      <c r="DW559" s="100">
        <f t="shared" si="836"/>
        <v>1</v>
      </c>
      <c r="DX559" s="100">
        <f t="shared" si="837"/>
        <v>0</v>
      </c>
      <c r="DY559" s="229">
        <f t="shared" si="838"/>
        <v>0</v>
      </c>
      <c r="DZ559" s="100">
        <f t="shared" si="839"/>
        <v>1</v>
      </c>
      <c r="EA559" s="400">
        <f t="shared" si="840"/>
        <v>0</v>
      </c>
      <c r="EB559" s="402">
        <f t="shared" si="841"/>
        <v>0</v>
      </c>
      <c r="EC559" s="19">
        <f t="shared" si="842"/>
        <v>0</v>
      </c>
      <c r="ED559" s="19">
        <f t="shared" si="843"/>
        <v>0</v>
      </c>
      <c r="EE559" s="19">
        <f t="shared" si="844"/>
        <v>0</v>
      </c>
      <c r="EF559" s="402">
        <f t="shared" si="845"/>
        <v>1</v>
      </c>
      <c r="EG559" s="400">
        <f t="shared" si="846"/>
        <v>1</v>
      </c>
      <c r="EH559" s="400">
        <f t="shared" si="847"/>
        <v>0</v>
      </c>
      <c r="EI559" s="402">
        <f t="shared" si="848"/>
        <v>0</v>
      </c>
      <c r="EJ559" s="229">
        <f t="shared" si="849"/>
        <v>1</v>
      </c>
      <c r="EK559" s="398" t="str">
        <f t="shared" si="850"/>
        <v/>
      </c>
      <c r="EL559" s="398" t="str">
        <f t="shared" si="851"/>
        <v/>
      </c>
      <c r="EM559" s="398" t="str">
        <f t="shared" si="852"/>
        <v/>
      </c>
      <c r="EN559" s="398" t="str">
        <f t="shared" si="853"/>
        <v/>
      </c>
      <c r="EO559" s="398" t="str">
        <f t="shared" si="854"/>
        <v/>
      </c>
      <c r="EP559" s="398" t="str">
        <f t="shared" si="855"/>
        <v/>
      </c>
      <c r="EQ559" s="398">
        <f t="shared" si="856"/>
        <v>318</v>
      </c>
      <c r="ER559" s="398" t="str">
        <f t="shared" si="857"/>
        <v/>
      </c>
      <c r="ES559" s="398" t="str">
        <f t="shared" si="858"/>
        <v/>
      </c>
      <c r="ET559" s="398" t="str">
        <f t="shared" si="859"/>
        <v/>
      </c>
      <c r="EU559" s="172" t="str">
        <f t="shared" si="860"/>
        <v/>
      </c>
      <c r="EV559" s="57" t="str">
        <f t="shared" si="861"/>
        <v/>
      </c>
      <c r="EW559" s="57" t="str">
        <f t="shared" si="862"/>
        <v/>
      </c>
      <c r="EX559" s="57" t="str">
        <f t="shared" si="863"/>
        <v/>
      </c>
      <c r="EY559" s="57" t="str">
        <f t="shared" si="864"/>
        <v/>
      </c>
      <c r="EZ559" s="57" t="str">
        <f t="shared" si="865"/>
        <v/>
      </c>
      <c r="FA559" s="57" t="str">
        <f t="shared" si="866"/>
        <v/>
      </c>
      <c r="FB559" s="57">
        <f t="shared" si="867"/>
        <v>5.2116537823003712</v>
      </c>
      <c r="FC559" s="57" t="str">
        <f t="shared" si="868"/>
        <v/>
      </c>
      <c r="FD559" s="57" t="str">
        <f t="shared" si="869"/>
        <v/>
      </c>
      <c r="FE559" s="57" t="str">
        <f t="shared" si="870"/>
        <v/>
      </c>
      <c r="FF559" s="56" t="str">
        <f t="shared" si="871"/>
        <v/>
      </c>
      <c r="FG559" s="59" t="str">
        <f t="shared" si="872"/>
        <v/>
      </c>
      <c r="FH559" s="59" t="str">
        <f t="shared" si="873"/>
        <v/>
      </c>
      <c r="FI559" s="59" t="str">
        <f t="shared" si="874"/>
        <v/>
      </c>
      <c r="FJ559" s="59" t="str">
        <f t="shared" si="875"/>
        <v/>
      </c>
      <c r="FK559" s="59" t="str">
        <f t="shared" si="876"/>
        <v/>
      </c>
      <c r="FL559" s="59" t="str">
        <f t="shared" si="877"/>
        <v/>
      </c>
      <c r="FM559" s="59">
        <f t="shared" si="878"/>
        <v>100</v>
      </c>
      <c r="FN559" s="59" t="str">
        <f t="shared" si="879"/>
        <v/>
      </c>
      <c r="FO559" s="59" t="str">
        <f t="shared" si="880"/>
        <v/>
      </c>
      <c r="FP559" s="59" t="str">
        <f t="shared" si="881"/>
        <v/>
      </c>
      <c r="FQ559" s="66" t="str">
        <f t="shared" si="882"/>
        <v/>
      </c>
      <c r="FR559" s="331">
        <f t="shared" si="827"/>
        <v>-100</v>
      </c>
      <c r="FS559" s="331">
        <f t="shared" si="883"/>
        <v>0</v>
      </c>
      <c r="FT559" s="400">
        <f t="shared" si="884"/>
        <v>1</v>
      </c>
      <c r="FU559" s="400">
        <f t="shared" si="885"/>
        <v>0</v>
      </c>
      <c r="FV559" s="400">
        <f t="shared" si="886"/>
        <v>0</v>
      </c>
      <c r="FW559" s="402">
        <f t="shared" si="887"/>
        <v>0</v>
      </c>
      <c r="FX559" s="222">
        <f t="shared" si="888"/>
        <v>0</v>
      </c>
      <c r="FY559" s="222">
        <f t="shared" si="889"/>
        <v>0</v>
      </c>
      <c r="FZ559" s="222">
        <f t="shared" si="890"/>
        <v>0</v>
      </c>
      <c r="GA559" s="221">
        <f t="shared" si="891"/>
        <v>0</v>
      </c>
      <c r="GB559" s="222">
        <f t="shared" si="892"/>
        <v>100</v>
      </c>
      <c r="GC559" s="222">
        <f t="shared" si="893"/>
        <v>0</v>
      </c>
      <c r="GD559" s="222">
        <f t="shared" si="894"/>
        <v>0</v>
      </c>
      <c r="GE559" s="222">
        <f t="shared" si="895"/>
        <v>0</v>
      </c>
      <c r="GF559" s="222">
        <f t="shared" si="896"/>
        <v>0</v>
      </c>
      <c r="GG559" s="398">
        <f t="shared" si="897"/>
        <v>0</v>
      </c>
      <c r="GH559" s="399">
        <f t="shared" si="898"/>
        <v>0</v>
      </c>
      <c r="GI559" s="398" t="str">
        <f t="shared" si="899"/>
        <v>Na</v>
      </c>
      <c r="GJ559" s="398" t="str">
        <f t="shared" si="900"/>
        <v>HCO3</v>
      </c>
    </row>
    <row r="560" spans="1:192" s="163" customFormat="1">
      <c r="A560" s="402">
        <f t="shared" si="903"/>
        <v>555</v>
      </c>
      <c r="B560" s="65" t="s">
        <v>933</v>
      </c>
      <c r="C560" s="91" t="s">
        <v>1146</v>
      </c>
      <c r="D560" s="91"/>
      <c r="E560" s="91"/>
      <c r="F560" s="396">
        <v>3519790</v>
      </c>
      <c r="G560" s="396">
        <v>5665130</v>
      </c>
      <c r="H560" s="410">
        <f t="shared" si="828"/>
        <v>519707.65400000004</v>
      </c>
      <c r="I560" s="410">
        <f t="shared" si="829"/>
        <v>5663303.7379999999</v>
      </c>
      <c r="J560" s="541">
        <v>174</v>
      </c>
      <c r="K560" s="392" t="s">
        <v>1356</v>
      </c>
      <c r="L560" s="171">
        <v>168</v>
      </c>
      <c r="M560" s="171"/>
      <c r="N560" s="400"/>
      <c r="O560" s="171"/>
      <c r="P560" s="171"/>
      <c r="Q560" s="67" t="s">
        <v>1361</v>
      </c>
      <c r="R560" s="65" t="s">
        <v>2886</v>
      </c>
      <c r="S560" s="65" t="s">
        <v>1346</v>
      </c>
      <c r="T560" s="499" t="str">
        <f t="shared" si="830"/>
        <v>-</v>
      </c>
      <c r="U560" s="499" t="str">
        <f t="shared" si="831"/>
        <v>-</v>
      </c>
      <c r="V560" s="499" t="str">
        <f t="shared" si="832"/>
        <v>-</v>
      </c>
      <c r="W560" s="499" t="str">
        <f t="shared" si="824"/>
        <v>-</v>
      </c>
      <c r="X560" s="529" t="str">
        <f t="shared" si="905"/>
        <v>Na</v>
      </c>
      <c r="Y560" s="530" t="str">
        <f t="shared" si="904"/>
        <v>HCO3</v>
      </c>
      <c r="Z560" s="404"/>
      <c r="AA560" s="177" t="s">
        <v>1806</v>
      </c>
      <c r="AB560" s="176">
        <v>2</v>
      </c>
      <c r="AC560" s="65" t="s">
        <v>1050</v>
      </c>
      <c r="AD560" s="166" t="s">
        <v>1877</v>
      </c>
      <c r="AE560" s="61" t="s">
        <v>1454</v>
      </c>
      <c r="AF560" s="408">
        <v>16.399999999999999</v>
      </c>
      <c r="AG560" s="408"/>
      <c r="AH560" s="408">
        <v>7.1</v>
      </c>
      <c r="AI560" s="392"/>
      <c r="AJ560" s="408"/>
      <c r="AK560" s="408"/>
      <c r="AL560" s="408"/>
      <c r="AM560" s="392"/>
      <c r="AN560" s="69"/>
      <c r="AO560" s="401"/>
      <c r="AP560" s="171"/>
      <c r="AQ560" s="69"/>
      <c r="AR560" s="69"/>
      <c r="AS560" s="508"/>
      <c r="AT560" s="511"/>
      <c r="AU560" s="417"/>
      <c r="AV560" s="268"/>
      <c r="AW560" s="418"/>
      <c r="AX560" s="417"/>
      <c r="AY560" s="268"/>
      <c r="AZ560" s="468">
        <v>384</v>
      </c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401"/>
      <c r="BM560" s="69"/>
      <c r="BN560" s="70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401"/>
      <c r="CG560" s="69"/>
      <c r="CH560" s="69"/>
      <c r="CI560" s="69"/>
      <c r="CJ560" s="69"/>
      <c r="CK560" s="69"/>
      <c r="CL560" s="70"/>
      <c r="CM560" s="69"/>
      <c r="CN560" s="180">
        <v>49</v>
      </c>
      <c r="CO560" s="401"/>
      <c r="CP560" s="69"/>
      <c r="CQ560" s="70"/>
      <c r="CR560" s="69"/>
      <c r="CS560" s="69"/>
      <c r="CT560" s="69"/>
      <c r="CU560" s="69"/>
      <c r="CV560" s="69"/>
      <c r="CW560" s="69"/>
      <c r="CX560" s="69"/>
      <c r="CY560" s="69"/>
      <c r="CZ560" s="69"/>
      <c r="DA560" s="70"/>
      <c r="DB560" s="182"/>
      <c r="DC560" s="182" t="s">
        <v>1824</v>
      </c>
      <c r="DD560" s="182"/>
      <c r="DE560" s="182">
        <v>-10.199999999999999</v>
      </c>
      <c r="DF560" s="141" t="s">
        <v>2063</v>
      </c>
      <c r="DG560" s="182">
        <v>-9.1300000000000008</v>
      </c>
      <c r="DH560" s="244"/>
      <c r="DI560" s="180"/>
      <c r="DJ560" s="180"/>
      <c r="DK560" s="180"/>
      <c r="DL560" s="180"/>
      <c r="DM560" s="180"/>
      <c r="DN560" s="180"/>
      <c r="DO560" s="180"/>
      <c r="DP560" s="180"/>
      <c r="DQ560" s="180"/>
      <c r="DR560" s="180"/>
      <c r="DS560" s="181"/>
      <c r="DT560" s="402">
        <f t="shared" si="833"/>
        <v>0</v>
      </c>
      <c r="DU560" s="100">
        <f t="shared" si="834"/>
        <v>0</v>
      </c>
      <c r="DV560" s="100">
        <f t="shared" si="835"/>
        <v>0</v>
      </c>
      <c r="DW560" s="100">
        <f t="shared" si="836"/>
        <v>1</v>
      </c>
      <c r="DX560" s="100">
        <f t="shared" si="837"/>
        <v>0</v>
      </c>
      <c r="DY560" s="229">
        <f t="shared" si="838"/>
        <v>0</v>
      </c>
      <c r="DZ560" s="100">
        <f t="shared" si="839"/>
        <v>1</v>
      </c>
      <c r="EA560" s="400">
        <f t="shared" si="840"/>
        <v>0</v>
      </c>
      <c r="EB560" s="402">
        <f t="shared" si="841"/>
        <v>0</v>
      </c>
      <c r="EC560" s="19">
        <f t="shared" si="842"/>
        <v>0</v>
      </c>
      <c r="ED560" s="19">
        <f t="shared" si="843"/>
        <v>0</v>
      </c>
      <c r="EE560" s="19">
        <f t="shared" si="844"/>
        <v>0</v>
      </c>
      <c r="EF560" s="402">
        <f t="shared" si="845"/>
        <v>1</v>
      </c>
      <c r="EG560" s="400">
        <f t="shared" si="846"/>
        <v>1</v>
      </c>
      <c r="EH560" s="400">
        <f t="shared" si="847"/>
        <v>0</v>
      </c>
      <c r="EI560" s="402">
        <f t="shared" si="848"/>
        <v>0</v>
      </c>
      <c r="EJ560" s="229">
        <f t="shared" si="849"/>
        <v>1</v>
      </c>
      <c r="EK560" s="398" t="str">
        <f t="shared" si="850"/>
        <v/>
      </c>
      <c r="EL560" s="398" t="str">
        <f t="shared" si="851"/>
        <v/>
      </c>
      <c r="EM560" s="398" t="str">
        <f t="shared" si="852"/>
        <v/>
      </c>
      <c r="EN560" s="398" t="str">
        <f t="shared" si="853"/>
        <v/>
      </c>
      <c r="EO560" s="398" t="str">
        <f t="shared" si="854"/>
        <v/>
      </c>
      <c r="EP560" s="398" t="str">
        <f t="shared" si="855"/>
        <v/>
      </c>
      <c r="EQ560" s="398">
        <f t="shared" si="856"/>
        <v>384</v>
      </c>
      <c r="ER560" s="398" t="str">
        <f t="shared" si="857"/>
        <v/>
      </c>
      <c r="ES560" s="398" t="str">
        <f t="shared" si="858"/>
        <v/>
      </c>
      <c r="ET560" s="398" t="str">
        <f t="shared" si="859"/>
        <v/>
      </c>
      <c r="EU560" s="172" t="str">
        <f t="shared" si="860"/>
        <v/>
      </c>
      <c r="EV560" s="57" t="str">
        <f t="shared" si="861"/>
        <v/>
      </c>
      <c r="EW560" s="57" t="str">
        <f t="shared" si="862"/>
        <v/>
      </c>
      <c r="EX560" s="57" t="str">
        <f t="shared" si="863"/>
        <v/>
      </c>
      <c r="EY560" s="57" t="str">
        <f t="shared" si="864"/>
        <v/>
      </c>
      <c r="EZ560" s="57" t="str">
        <f t="shared" si="865"/>
        <v/>
      </c>
      <c r="FA560" s="57" t="str">
        <f t="shared" si="866"/>
        <v/>
      </c>
      <c r="FB560" s="57">
        <f t="shared" si="867"/>
        <v>6.2933177748532785</v>
      </c>
      <c r="FC560" s="57" t="str">
        <f t="shared" si="868"/>
        <v/>
      </c>
      <c r="FD560" s="57" t="str">
        <f t="shared" si="869"/>
        <v/>
      </c>
      <c r="FE560" s="57" t="str">
        <f t="shared" si="870"/>
        <v/>
      </c>
      <c r="FF560" s="56" t="str">
        <f t="shared" si="871"/>
        <v/>
      </c>
      <c r="FG560" s="59" t="str">
        <f t="shared" si="872"/>
        <v/>
      </c>
      <c r="FH560" s="59" t="str">
        <f t="shared" si="873"/>
        <v/>
      </c>
      <c r="FI560" s="59" t="str">
        <f t="shared" si="874"/>
        <v/>
      </c>
      <c r="FJ560" s="59" t="str">
        <f t="shared" si="875"/>
        <v/>
      </c>
      <c r="FK560" s="59" t="str">
        <f t="shared" si="876"/>
        <v/>
      </c>
      <c r="FL560" s="59" t="str">
        <f t="shared" si="877"/>
        <v/>
      </c>
      <c r="FM560" s="59">
        <f t="shared" si="878"/>
        <v>100</v>
      </c>
      <c r="FN560" s="59" t="str">
        <f t="shared" si="879"/>
        <v/>
      </c>
      <c r="FO560" s="59" t="str">
        <f t="shared" si="880"/>
        <v/>
      </c>
      <c r="FP560" s="59" t="str">
        <f t="shared" si="881"/>
        <v/>
      </c>
      <c r="FQ560" s="66" t="str">
        <f t="shared" si="882"/>
        <v/>
      </c>
      <c r="FR560" s="331">
        <f t="shared" si="827"/>
        <v>-100</v>
      </c>
      <c r="FS560" s="331">
        <f t="shared" si="883"/>
        <v>0</v>
      </c>
      <c r="FT560" s="400">
        <f t="shared" si="884"/>
        <v>1</v>
      </c>
      <c r="FU560" s="400">
        <f t="shared" si="885"/>
        <v>0</v>
      </c>
      <c r="FV560" s="400">
        <f t="shared" si="886"/>
        <v>0</v>
      </c>
      <c r="FW560" s="402">
        <f t="shared" si="887"/>
        <v>0</v>
      </c>
      <c r="FX560" s="222">
        <f t="shared" si="888"/>
        <v>0</v>
      </c>
      <c r="FY560" s="222">
        <f t="shared" si="889"/>
        <v>0</v>
      </c>
      <c r="FZ560" s="222">
        <f t="shared" si="890"/>
        <v>0</v>
      </c>
      <c r="GA560" s="221">
        <f t="shared" si="891"/>
        <v>0</v>
      </c>
      <c r="GB560" s="222">
        <f t="shared" si="892"/>
        <v>100</v>
      </c>
      <c r="GC560" s="222">
        <f t="shared" si="893"/>
        <v>0</v>
      </c>
      <c r="GD560" s="222">
        <f t="shared" si="894"/>
        <v>0</v>
      </c>
      <c r="GE560" s="222">
        <f t="shared" si="895"/>
        <v>0</v>
      </c>
      <c r="GF560" s="222">
        <f t="shared" si="896"/>
        <v>0</v>
      </c>
      <c r="GG560" s="398">
        <f t="shared" si="897"/>
        <v>0</v>
      </c>
      <c r="GH560" s="399">
        <f t="shared" si="898"/>
        <v>0</v>
      </c>
      <c r="GI560" s="398" t="str">
        <f t="shared" si="899"/>
        <v>Na</v>
      </c>
      <c r="GJ560" s="398" t="str">
        <f t="shared" si="900"/>
        <v>HCO3</v>
      </c>
    </row>
    <row r="561" spans="1:192" s="163" customFormat="1">
      <c r="A561" s="402">
        <f t="shared" si="903"/>
        <v>556</v>
      </c>
      <c r="B561" s="65" t="s">
        <v>933</v>
      </c>
      <c r="C561" s="91" t="s">
        <v>1146</v>
      </c>
      <c r="D561" s="91"/>
      <c r="E561" s="91"/>
      <c r="F561" s="396">
        <v>3519790</v>
      </c>
      <c r="G561" s="396">
        <v>5665130</v>
      </c>
      <c r="H561" s="410">
        <f t="shared" si="828"/>
        <v>519707.65400000004</v>
      </c>
      <c r="I561" s="410">
        <f t="shared" si="829"/>
        <v>5663303.7379999999</v>
      </c>
      <c r="J561" s="541">
        <v>174</v>
      </c>
      <c r="K561" s="392" t="s">
        <v>1356</v>
      </c>
      <c r="L561" s="171">
        <v>168</v>
      </c>
      <c r="M561" s="171"/>
      <c r="N561" s="400"/>
      <c r="O561" s="171"/>
      <c r="P561" s="171"/>
      <c r="Q561" s="67" t="s">
        <v>1361</v>
      </c>
      <c r="R561" s="65" t="s">
        <v>2886</v>
      </c>
      <c r="S561" s="65" t="s">
        <v>1346</v>
      </c>
      <c r="T561" s="499" t="str">
        <f t="shared" si="830"/>
        <v>-</v>
      </c>
      <c r="U561" s="499" t="str">
        <f t="shared" si="831"/>
        <v>-</v>
      </c>
      <c r="V561" s="499" t="str">
        <f t="shared" si="832"/>
        <v>-</v>
      </c>
      <c r="W561" s="499" t="str">
        <f t="shared" si="824"/>
        <v>-</v>
      </c>
      <c r="X561" s="529" t="str">
        <f t="shared" si="905"/>
        <v>Na</v>
      </c>
      <c r="Y561" s="530" t="str">
        <f t="shared" si="904"/>
        <v>HCO3</v>
      </c>
      <c r="Z561" s="404"/>
      <c r="AA561" s="177" t="s">
        <v>2064</v>
      </c>
      <c r="AB561" s="176">
        <v>3</v>
      </c>
      <c r="AC561" s="65" t="s">
        <v>1050</v>
      </c>
      <c r="AD561" s="166" t="s">
        <v>1877</v>
      </c>
      <c r="AE561" s="61" t="s">
        <v>1454</v>
      </c>
      <c r="AF561" s="408">
        <v>16.7</v>
      </c>
      <c r="AG561" s="408">
        <v>650</v>
      </c>
      <c r="AH561" s="408">
        <v>7.1</v>
      </c>
      <c r="AI561" s="392"/>
      <c r="AJ561" s="408"/>
      <c r="AK561" s="408"/>
      <c r="AL561" s="408"/>
      <c r="AM561" s="392"/>
      <c r="AN561" s="69"/>
      <c r="AO561" s="401"/>
      <c r="AP561" s="171"/>
      <c r="AQ561" s="69"/>
      <c r="AR561" s="69"/>
      <c r="AS561" s="508"/>
      <c r="AT561" s="511"/>
      <c r="AU561" s="417"/>
      <c r="AV561" s="268"/>
      <c r="AW561" s="418"/>
      <c r="AX561" s="417"/>
      <c r="AY561" s="268"/>
      <c r="AZ561" s="468">
        <v>390</v>
      </c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401"/>
      <c r="BM561" s="69"/>
      <c r="BN561" s="70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401"/>
      <c r="CG561" s="69"/>
      <c r="CH561" s="69"/>
      <c r="CI561" s="69"/>
      <c r="CJ561" s="69"/>
      <c r="CK561" s="69"/>
      <c r="CL561" s="70"/>
      <c r="CM561" s="69"/>
      <c r="CN561" s="180">
        <v>30</v>
      </c>
      <c r="CO561" s="401"/>
      <c r="CP561" s="69"/>
      <c r="CQ561" s="70"/>
      <c r="CR561" s="69"/>
      <c r="CS561" s="69"/>
      <c r="CT561" s="69"/>
      <c r="CU561" s="69"/>
      <c r="CV561" s="69"/>
      <c r="CW561" s="69"/>
      <c r="CX561" s="69"/>
      <c r="CY561" s="69"/>
      <c r="CZ561" s="69"/>
      <c r="DA561" s="70"/>
      <c r="DB561" s="182"/>
      <c r="DC561" s="182" t="s">
        <v>1818</v>
      </c>
      <c r="DD561" s="182"/>
      <c r="DE561" s="182">
        <v>-10.9</v>
      </c>
      <c r="DF561" s="141" t="s">
        <v>2065</v>
      </c>
      <c r="DG561" s="182">
        <v>-9.52</v>
      </c>
      <c r="DH561" s="244"/>
      <c r="DI561" s="180"/>
      <c r="DJ561" s="180"/>
      <c r="DK561" s="180"/>
      <c r="DL561" s="180"/>
      <c r="DM561" s="180"/>
      <c r="DN561" s="180"/>
      <c r="DO561" s="180"/>
      <c r="DP561" s="180"/>
      <c r="DQ561" s="180"/>
      <c r="DR561" s="180"/>
      <c r="DS561" s="181"/>
      <c r="DT561" s="402">
        <f t="shared" si="833"/>
        <v>0</v>
      </c>
      <c r="DU561" s="100">
        <f t="shared" si="834"/>
        <v>0</v>
      </c>
      <c r="DV561" s="100">
        <f t="shared" si="835"/>
        <v>0</v>
      </c>
      <c r="DW561" s="100">
        <f t="shared" si="836"/>
        <v>1</v>
      </c>
      <c r="DX561" s="100">
        <f t="shared" si="837"/>
        <v>0</v>
      </c>
      <c r="DY561" s="229">
        <f t="shared" si="838"/>
        <v>0</v>
      </c>
      <c r="DZ561" s="100">
        <f t="shared" si="839"/>
        <v>1</v>
      </c>
      <c r="EA561" s="400">
        <f t="shared" si="840"/>
        <v>0</v>
      </c>
      <c r="EB561" s="402">
        <f t="shared" si="841"/>
        <v>0</v>
      </c>
      <c r="EC561" s="19">
        <f t="shared" si="842"/>
        <v>0</v>
      </c>
      <c r="ED561" s="19">
        <f t="shared" si="843"/>
        <v>0</v>
      </c>
      <c r="EE561" s="19">
        <f t="shared" si="844"/>
        <v>0</v>
      </c>
      <c r="EF561" s="402">
        <f t="shared" si="845"/>
        <v>1</v>
      </c>
      <c r="EG561" s="400">
        <f t="shared" si="846"/>
        <v>1</v>
      </c>
      <c r="EH561" s="400">
        <f t="shared" si="847"/>
        <v>0</v>
      </c>
      <c r="EI561" s="402">
        <f t="shared" si="848"/>
        <v>0</v>
      </c>
      <c r="EJ561" s="229">
        <f t="shared" si="849"/>
        <v>1</v>
      </c>
      <c r="EK561" s="398" t="str">
        <f t="shared" si="850"/>
        <v/>
      </c>
      <c r="EL561" s="398" t="str">
        <f t="shared" si="851"/>
        <v/>
      </c>
      <c r="EM561" s="398" t="str">
        <f t="shared" si="852"/>
        <v/>
      </c>
      <c r="EN561" s="398" t="str">
        <f t="shared" si="853"/>
        <v/>
      </c>
      <c r="EO561" s="398" t="str">
        <f t="shared" si="854"/>
        <v/>
      </c>
      <c r="EP561" s="398" t="str">
        <f t="shared" si="855"/>
        <v/>
      </c>
      <c r="EQ561" s="398">
        <f t="shared" si="856"/>
        <v>390</v>
      </c>
      <c r="ER561" s="398" t="str">
        <f t="shared" si="857"/>
        <v/>
      </c>
      <c r="ES561" s="398" t="str">
        <f t="shared" si="858"/>
        <v/>
      </c>
      <c r="ET561" s="398" t="str">
        <f t="shared" si="859"/>
        <v/>
      </c>
      <c r="EU561" s="172" t="str">
        <f t="shared" si="860"/>
        <v/>
      </c>
      <c r="EV561" s="57" t="str">
        <f t="shared" si="861"/>
        <v/>
      </c>
      <c r="EW561" s="57" t="str">
        <f t="shared" si="862"/>
        <v/>
      </c>
      <c r="EX561" s="57" t="str">
        <f t="shared" si="863"/>
        <v/>
      </c>
      <c r="EY561" s="57" t="str">
        <f t="shared" si="864"/>
        <v/>
      </c>
      <c r="EZ561" s="57" t="str">
        <f t="shared" si="865"/>
        <v/>
      </c>
      <c r="FA561" s="57" t="str">
        <f t="shared" si="866"/>
        <v/>
      </c>
      <c r="FB561" s="57">
        <f t="shared" si="867"/>
        <v>6.3916508650853618</v>
      </c>
      <c r="FC561" s="57" t="str">
        <f t="shared" si="868"/>
        <v/>
      </c>
      <c r="FD561" s="57" t="str">
        <f t="shared" si="869"/>
        <v/>
      </c>
      <c r="FE561" s="57" t="str">
        <f t="shared" si="870"/>
        <v/>
      </c>
      <c r="FF561" s="56" t="str">
        <f t="shared" si="871"/>
        <v/>
      </c>
      <c r="FG561" s="59" t="str">
        <f t="shared" si="872"/>
        <v/>
      </c>
      <c r="FH561" s="59" t="str">
        <f t="shared" si="873"/>
        <v/>
      </c>
      <c r="FI561" s="59" t="str">
        <f t="shared" si="874"/>
        <v/>
      </c>
      <c r="FJ561" s="59" t="str">
        <f t="shared" si="875"/>
        <v/>
      </c>
      <c r="FK561" s="59" t="str">
        <f t="shared" si="876"/>
        <v/>
      </c>
      <c r="FL561" s="59" t="str">
        <f t="shared" si="877"/>
        <v/>
      </c>
      <c r="FM561" s="59">
        <f t="shared" si="878"/>
        <v>100</v>
      </c>
      <c r="FN561" s="59" t="str">
        <f t="shared" si="879"/>
        <v/>
      </c>
      <c r="FO561" s="59" t="str">
        <f t="shared" si="880"/>
        <v/>
      </c>
      <c r="FP561" s="59" t="str">
        <f t="shared" si="881"/>
        <v/>
      </c>
      <c r="FQ561" s="66" t="str">
        <f t="shared" si="882"/>
        <v/>
      </c>
      <c r="FR561" s="331">
        <f t="shared" si="827"/>
        <v>-100</v>
      </c>
      <c r="FS561" s="331">
        <f t="shared" si="883"/>
        <v>0</v>
      </c>
      <c r="FT561" s="400">
        <f t="shared" si="884"/>
        <v>1</v>
      </c>
      <c r="FU561" s="400">
        <f t="shared" si="885"/>
        <v>0</v>
      </c>
      <c r="FV561" s="400">
        <f t="shared" si="886"/>
        <v>0</v>
      </c>
      <c r="FW561" s="402">
        <f t="shared" si="887"/>
        <v>0</v>
      </c>
      <c r="FX561" s="222">
        <f t="shared" si="888"/>
        <v>0</v>
      </c>
      <c r="FY561" s="222">
        <f t="shared" si="889"/>
        <v>0</v>
      </c>
      <c r="FZ561" s="222">
        <f t="shared" si="890"/>
        <v>0</v>
      </c>
      <c r="GA561" s="221">
        <f t="shared" si="891"/>
        <v>0</v>
      </c>
      <c r="GB561" s="222">
        <f t="shared" si="892"/>
        <v>100</v>
      </c>
      <c r="GC561" s="222">
        <f t="shared" si="893"/>
        <v>0</v>
      </c>
      <c r="GD561" s="222">
        <f t="shared" si="894"/>
        <v>0</v>
      </c>
      <c r="GE561" s="222">
        <f t="shared" si="895"/>
        <v>0</v>
      </c>
      <c r="GF561" s="222">
        <f t="shared" si="896"/>
        <v>0</v>
      </c>
      <c r="GG561" s="398">
        <f t="shared" si="897"/>
        <v>0</v>
      </c>
      <c r="GH561" s="399">
        <f t="shared" si="898"/>
        <v>0</v>
      </c>
      <c r="GI561" s="398" t="str">
        <f t="shared" si="899"/>
        <v>Na</v>
      </c>
      <c r="GJ561" s="398" t="str">
        <f t="shared" si="900"/>
        <v>HCO3</v>
      </c>
    </row>
    <row r="562" spans="1:192" s="163" customFormat="1">
      <c r="A562" s="402">
        <f t="shared" si="903"/>
        <v>557</v>
      </c>
      <c r="B562" s="65" t="s">
        <v>933</v>
      </c>
      <c r="C562" s="91" t="s">
        <v>1147</v>
      </c>
      <c r="D562" s="91"/>
      <c r="E562" s="91"/>
      <c r="F562" s="408">
        <v>3519600</v>
      </c>
      <c r="G562" s="408">
        <v>5664880</v>
      </c>
      <c r="H562" s="410">
        <f t="shared" si="828"/>
        <v>519517.73000000004</v>
      </c>
      <c r="I562" s="410">
        <f t="shared" si="829"/>
        <v>5663053.8380000005</v>
      </c>
      <c r="J562" s="541">
        <v>171</v>
      </c>
      <c r="K562" s="392" t="s">
        <v>1356</v>
      </c>
      <c r="L562" s="171">
        <v>226</v>
      </c>
      <c r="M562" s="171"/>
      <c r="N562" s="400"/>
      <c r="O562" s="171" t="s">
        <v>1352</v>
      </c>
      <c r="P562" s="171"/>
      <c r="Q562" s="67" t="s">
        <v>1361</v>
      </c>
      <c r="R562" s="65" t="s">
        <v>2886</v>
      </c>
      <c r="S562" s="65" t="s">
        <v>1346</v>
      </c>
      <c r="T562" s="499" t="str">
        <f t="shared" si="830"/>
        <v>-</v>
      </c>
      <c r="U562" s="499" t="str">
        <f t="shared" si="831"/>
        <v>-</v>
      </c>
      <c r="V562" s="499" t="str">
        <f t="shared" si="832"/>
        <v>-</v>
      </c>
      <c r="W562" s="499" t="str">
        <f t="shared" si="824"/>
        <v>-</v>
      </c>
      <c r="X562" s="529" t="str">
        <f t="shared" si="905"/>
        <v>Na</v>
      </c>
      <c r="Y562" s="530" t="str">
        <f t="shared" si="904"/>
        <v>HCO3</v>
      </c>
      <c r="Z562" s="404"/>
      <c r="AA562" s="177" t="s">
        <v>1806</v>
      </c>
      <c r="AB562" s="176">
        <v>1</v>
      </c>
      <c r="AC562" s="65" t="s">
        <v>1050</v>
      </c>
      <c r="AD562" s="91" t="s">
        <v>2066</v>
      </c>
      <c r="AE562" s="61" t="s">
        <v>1454</v>
      </c>
      <c r="AF562" s="408">
        <v>15.9</v>
      </c>
      <c r="AG562" s="408"/>
      <c r="AH562" s="408">
        <v>7.3</v>
      </c>
      <c r="AI562" s="392"/>
      <c r="AJ562" s="408"/>
      <c r="AK562" s="408"/>
      <c r="AL562" s="408"/>
      <c r="AM562" s="392"/>
      <c r="AN562" s="69"/>
      <c r="AO562" s="401"/>
      <c r="AP562" s="171"/>
      <c r="AQ562" s="69"/>
      <c r="AR562" s="69"/>
      <c r="AS562" s="508"/>
      <c r="AT562" s="511"/>
      <c r="AU562" s="417"/>
      <c r="AV562" s="268"/>
      <c r="AW562" s="418"/>
      <c r="AX562" s="417"/>
      <c r="AY562" s="268"/>
      <c r="AZ562" s="468">
        <v>366</v>
      </c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401"/>
      <c r="BM562" s="69"/>
      <c r="BN562" s="70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401"/>
      <c r="CG562" s="69"/>
      <c r="CH562" s="69"/>
      <c r="CI562" s="69"/>
      <c r="CJ562" s="69"/>
      <c r="CK562" s="69"/>
      <c r="CL562" s="70"/>
      <c r="CM562" s="69"/>
      <c r="CN562" s="180">
        <v>41</v>
      </c>
      <c r="CO562" s="401"/>
      <c r="CP562" s="69"/>
      <c r="CQ562" s="70"/>
      <c r="CR562" s="69"/>
      <c r="CS562" s="69"/>
      <c r="CT562" s="69"/>
      <c r="CU562" s="69"/>
      <c r="CV562" s="69"/>
      <c r="CW562" s="69"/>
      <c r="CX562" s="69"/>
      <c r="CY562" s="69"/>
      <c r="CZ562" s="69"/>
      <c r="DA562" s="70"/>
      <c r="DB562" s="182"/>
      <c r="DC562" s="182" t="s">
        <v>2067</v>
      </c>
      <c r="DD562" s="182"/>
      <c r="DE562" s="182">
        <v>-12.1</v>
      </c>
      <c r="DF562" s="141" t="s">
        <v>2068</v>
      </c>
      <c r="DG562" s="475">
        <v>-9</v>
      </c>
      <c r="DH562" s="182">
        <v>22.9</v>
      </c>
      <c r="DI562" s="180"/>
      <c r="DJ562" s="180"/>
      <c r="DK562" s="180"/>
      <c r="DL562" s="180"/>
      <c r="DM562" s="180"/>
      <c r="DN562" s="180"/>
      <c r="DO562" s="180"/>
      <c r="DP562" s="180"/>
      <c r="DQ562" s="180"/>
      <c r="DR562" s="180"/>
      <c r="DS562" s="181"/>
      <c r="DT562" s="402">
        <f t="shared" si="833"/>
        <v>1</v>
      </c>
      <c r="DU562" s="100">
        <f t="shared" si="834"/>
        <v>0</v>
      </c>
      <c r="DV562" s="100">
        <f t="shared" si="835"/>
        <v>0</v>
      </c>
      <c r="DW562" s="100">
        <f t="shared" si="836"/>
        <v>1</v>
      </c>
      <c r="DX562" s="100">
        <f t="shared" si="837"/>
        <v>0</v>
      </c>
      <c r="DY562" s="229">
        <f t="shared" si="838"/>
        <v>0</v>
      </c>
      <c r="DZ562" s="100">
        <f t="shared" si="839"/>
        <v>1</v>
      </c>
      <c r="EA562" s="400">
        <f t="shared" si="840"/>
        <v>0</v>
      </c>
      <c r="EB562" s="402">
        <f t="shared" si="841"/>
        <v>0</v>
      </c>
      <c r="EC562" s="19">
        <f t="shared" si="842"/>
        <v>0</v>
      </c>
      <c r="ED562" s="19">
        <f t="shared" si="843"/>
        <v>0</v>
      </c>
      <c r="EE562" s="19">
        <f t="shared" si="844"/>
        <v>0</v>
      </c>
      <c r="EF562" s="402">
        <f t="shared" si="845"/>
        <v>1</v>
      </c>
      <c r="EG562" s="400">
        <f t="shared" si="846"/>
        <v>1</v>
      </c>
      <c r="EH562" s="400">
        <f t="shared" si="847"/>
        <v>0</v>
      </c>
      <c r="EI562" s="402">
        <f t="shared" si="848"/>
        <v>0</v>
      </c>
      <c r="EJ562" s="229">
        <f t="shared" si="849"/>
        <v>1</v>
      </c>
      <c r="EK562" s="398" t="str">
        <f t="shared" si="850"/>
        <v/>
      </c>
      <c r="EL562" s="398" t="str">
        <f t="shared" si="851"/>
        <v/>
      </c>
      <c r="EM562" s="398" t="str">
        <f t="shared" si="852"/>
        <v/>
      </c>
      <c r="EN562" s="398" t="str">
        <f t="shared" si="853"/>
        <v/>
      </c>
      <c r="EO562" s="398" t="str">
        <f t="shared" si="854"/>
        <v/>
      </c>
      <c r="EP562" s="398" t="str">
        <f t="shared" si="855"/>
        <v/>
      </c>
      <c r="EQ562" s="398">
        <f t="shared" si="856"/>
        <v>366</v>
      </c>
      <c r="ER562" s="398" t="str">
        <f t="shared" si="857"/>
        <v/>
      </c>
      <c r="ES562" s="398" t="str">
        <f t="shared" si="858"/>
        <v/>
      </c>
      <c r="ET562" s="398" t="str">
        <f t="shared" si="859"/>
        <v/>
      </c>
      <c r="EU562" s="172" t="str">
        <f t="shared" si="860"/>
        <v/>
      </c>
      <c r="EV562" s="57" t="str">
        <f t="shared" si="861"/>
        <v/>
      </c>
      <c r="EW562" s="57" t="str">
        <f t="shared" si="862"/>
        <v/>
      </c>
      <c r="EX562" s="57" t="str">
        <f t="shared" si="863"/>
        <v/>
      </c>
      <c r="EY562" s="57" t="str">
        <f t="shared" si="864"/>
        <v/>
      </c>
      <c r="EZ562" s="57" t="str">
        <f t="shared" si="865"/>
        <v/>
      </c>
      <c r="FA562" s="57" t="str">
        <f t="shared" si="866"/>
        <v/>
      </c>
      <c r="FB562" s="57">
        <f t="shared" si="867"/>
        <v>5.9983185041570311</v>
      </c>
      <c r="FC562" s="57" t="str">
        <f t="shared" si="868"/>
        <v/>
      </c>
      <c r="FD562" s="57" t="str">
        <f t="shared" si="869"/>
        <v/>
      </c>
      <c r="FE562" s="57" t="str">
        <f t="shared" si="870"/>
        <v/>
      </c>
      <c r="FF562" s="56" t="str">
        <f t="shared" si="871"/>
        <v/>
      </c>
      <c r="FG562" s="59" t="str">
        <f t="shared" si="872"/>
        <v/>
      </c>
      <c r="FH562" s="59" t="str">
        <f t="shared" si="873"/>
        <v/>
      </c>
      <c r="FI562" s="59" t="str">
        <f t="shared" si="874"/>
        <v/>
      </c>
      <c r="FJ562" s="59" t="str">
        <f t="shared" si="875"/>
        <v/>
      </c>
      <c r="FK562" s="59" t="str">
        <f t="shared" si="876"/>
        <v/>
      </c>
      <c r="FL562" s="59" t="str">
        <f t="shared" si="877"/>
        <v/>
      </c>
      <c r="FM562" s="59">
        <f t="shared" si="878"/>
        <v>100</v>
      </c>
      <c r="FN562" s="59" t="str">
        <f t="shared" si="879"/>
        <v/>
      </c>
      <c r="FO562" s="59" t="str">
        <f t="shared" si="880"/>
        <v/>
      </c>
      <c r="FP562" s="59" t="str">
        <f t="shared" si="881"/>
        <v/>
      </c>
      <c r="FQ562" s="66" t="str">
        <f t="shared" si="882"/>
        <v/>
      </c>
      <c r="FR562" s="331">
        <f t="shared" si="827"/>
        <v>-100</v>
      </c>
      <c r="FS562" s="331">
        <f t="shared" si="883"/>
        <v>0</v>
      </c>
      <c r="FT562" s="400">
        <f t="shared" si="884"/>
        <v>1</v>
      </c>
      <c r="FU562" s="400">
        <f t="shared" si="885"/>
        <v>0</v>
      </c>
      <c r="FV562" s="400">
        <f t="shared" si="886"/>
        <v>0</v>
      </c>
      <c r="FW562" s="402">
        <f t="shared" si="887"/>
        <v>0</v>
      </c>
      <c r="FX562" s="222">
        <f t="shared" si="888"/>
        <v>0</v>
      </c>
      <c r="FY562" s="222">
        <f t="shared" si="889"/>
        <v>0</v>
      </c>
      <c r="FZ562" s="222">
        <f t="shared" si="890"/>
        <v>0</v>
      </c>
      <c r="GA562" s="221">
        <f t="shared" si="891"/>
        <v>0</v>
      </c>
      <c r="GB562" s="222">
        <f t="shared" si="892"/>
        <v>100</v>
      </c>
      <c r="GC562" s="222">
        <f t="shared" si="893"/>
        <v>0</v>
      </c>
      <c r="GD562" s="222">
        <f t="shared" si="894"/>
        <v>0</v>
      </c>
      <c r="GE562" s="222">
        <f t="shared" si="895"/>
        <v>0</v>
      </c>
      <c r="GF562" s="222">
        <f t="shared" si="896"/>
        <v>0</v>
      </c>
      <c r="GG562" s="398">
        <f t="shared" si="897"/>
        <v>0</v>
      </c>
      <c r="GH562" s="399">
        <f t="shared" si="898"/>
        <v>0</v>
      </c>
      <c r="GI562" s="398" t="str">
        <f t="shared" si="899"/>
        <v>Na</v>
      </c>
      <c r="GJ562" s="398" t="str">
        <f t="shared" si="900"/>
        <v>HCO3</v>
      </c>
    </row>
    <row r="563" spans="1:192" s="163" customFormat="1">
      <c r="A563" s="402">
        <f t="shared" si="903"/>
        <v>558</v>
      </c>
      <c r="B563" s="65" t="s">
        <v>933</v>
      </c>
      <c r="C563" s="91" t="s">
        <v>1147</v>
      </c>
      <c r="D563" s="91"/>
      <c r="E563" s="91"/>
      <c r="F563" s="408">
        <v>3519600</v>
      </c>
      <c r="G563" s="408">
        <v>5664880</v>
      </c>
      <c r="H563" s="410">
        <f t="shared" si="828"/>
        <v>519517.73000000004</v>
      </c>
      <c r="I563" s="410">
        <f t="shared" si="829"/>
        <v>5663053.8380000005</v>
      </c>
      <c r="J563" s="541">
        <v>171</v>
      </c>
      <c r="K563" s="392" t="s">
        <v>1356</v>
      </c>
      <c r="L563" s="171">
        <v>226</v>
      </c>
      <c r="M563" s="171"/>
      <c r="N563" s="400"/>
      <c r="O563" s="171"/>
      <c r="P563" s="171"/>
      <c r="Q563" s="67" t="s">
        <v>1361</v>
      </c>
      <c r="R563" s="65" t="s">
        <v>2886</v>
      </c>
      <c r="S563" s="65" t="s">
        <v>1346</v>
      </c>
      <c r="T563" s="499" t="str">
        <f t="shared" si="830"/>
        <v>-</v>
      </c>
      <c r="U563" s="499" t="str">
        <f t="shared" si="831"/>
        <v>-</v>
      </c>
      <c r="V563" s="499" t="str">
        <f t="shared" si="832"/>
        <v>-</v>
      </c>
      <c r="W563" s="499" t="str">
        <f t="shared" si="824"/>
        <v>-</v>
      </c>
      <c r="X563" s="529" t="str">
        <f t="shared" si="905"/>
        <v>Na</v>
      </c>
      <c r="Y563" s="530" t="str">
        <f t="shared" si="904"/>
        <v>HCO3</v>
      </c>
      <c r="Z563" s="404"/>
      <c r="AA563" s="177" t="s">
        <v>2064</v>
      </c>
      <c r="AB563" s="176">
        <v>2</v>
      </c>
      <c r="AC563" s="65" t="s">
        <v>1050</v>
      </c>
      <c r="AD563" s="166" t="s">
        <v>1877</v>
      </c>
      <c r="AE563" s="61" t="s">
        <v>1454</v>
      </c>
      <c r="AF563" s="408">
        <v>15.9</v>
      </c>
      <c r="AG563" s="408">
        <v>617</v>
      </c>
      <c r="AH563" s="408">
        <v>7.2</v>
      </c>
      <c r="AI563" s="392"/>
      <c r="AJ563" s="408"/>
      <c r="AK563" s="408"/>
      <c r="AL563" s="408"/>
      <c r="AM563" s="392"/>
      <c r="AN563" s="69"/>
      <c r="AO563" s="401"/>
      <c r="AP563" s="171"/>
      <c r="AQ563" s="69"/>
      <c r="AR563" s="69"/>
      <c r="AS563" s="508"/>
      <c r="AT563" s="511"/>
      <c r="AU563" s="417"/>
      <c r="AV563" s="268"/>
      <c r="AW563" s="418"/>
      <c r="AX563" s="417"/>
      <c r="AY563" s="268"/>
      <c r="AZ563" s="468">
        <v>348</v>
      </c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401"/>
      <c r="BM563" s="69"/>
      <c r="BN563" s="70"/>
      <c r="BO563" s="69"/>
      <c r="BP563" s="69"/>
      <c r="BQ563" s="69"/>
      <c r="BR563" s="69"/>
      <c r="BS563" s="69"/>
      <c r="BT563" s="69"/>
      <c r="BU563" s="69"/>
      <c r="BV563" s="69"/>
      <c r="BW563" s="69"/>
      <c r="BX563" s="69"/>
      <c r="BY563" s="69"/>
      <c r="BZ563" s="69"/>
      <c r="CA563" s="69"/>
      <c r="CB563" s="69"/>
      <c r="CC563" s="69"/>
      <c r="CD563" s="69"/>
      <c r="CE563" s="69"/>
      <c r="CF563" s="401"/>
      <c r="CG563" s="69"/>
      <c r="CH563" s="69"/>
      <c r="CI563" s="69"/>
      <c r="CJ563" s="69"/>
      <c r="CK563" s="69"/>
      <c r="CL563" s="70"/>
      <c r="CM563" s="69"/>
      <c r="CN563" s="180">
        <v>20</v>
      </c>
      <c r="CO563" s="401"/>
      <c r="CP563" s="69"/>
      <c r="CQ563" s="70"/>
      <c r="CR563" s="69"/>
      <c r="CS563" s="69"/>
      <c r="CT563" s="69"/>
      <c r="CU563" s="69"/>
      <c r="CV563" s="69"/>
      <c r="CW563" s="69"/>
      <c r="CX563" s="69"/>
      <c r="CY563" s="69"/>
      <c r="CZ563" s="69"/>
      <c r="DA563" s="70"/>
      <c r="DB563" s="182"/>
      <c r="DC563" s="182" t="s">
        <v>1818</v>
      </c>
      <c r="DD563" s="182"/>
      <c r="DE563" s="370">
        <v>-12</v>
      </c>
      <c r="DF563" s="141" t="s">
        <v>2069</v>
      </c>
      <c r="DG563" s="182">
        <v>-9.24</v>
      </c>
      <c r="DH563" s="182"/>
      <c r="DI563" s="180"/>
      <c r="DJ563" s="180"/>
      <c r="DK563" s="180"/>
      <c r="DL563" s="180"/>
      <c r="DM563" s="180"/>
      <c r="DN563" s="180"/>
      <c r="DO563" s="180"/>
      <c r="DP563" s="180"/>
      <c r="DQ563" s="180"/>
      <c r="DR563" s="180"/>
      <c r="DS563" s="181"/>
      <c r="DT563" s="402">
        <f t="shared" si="833"/>
        <v>0</v>
      </c>
      <c r="DU563" s="100">
        <f t="shared" si="834"/>
        <v>0</v>
      </c>
      <c r="DV563" s="100">
        <f t="shared" si="835"/>
        <v>0</v>
      </c>
      <c r="DW563" s="100">
        <f t="shared" si="836"/>
        <v>1</v>
      </c>
      <c r="DX563" s="100">
        <f t="shared" si="837"/>
        <v>0</v>
      </c>
      <c r="DY563" s="229">
        <f t="shared" si="838"/>
        <v>0</v>
      </c>
      <c r="DZ563" s="100">
        <f t="shared" si="839"/>
        <v>1</v>
      </c>
      <c r="EA563" s="400">
        <f t="shared" si="840"/>
        <v>0</v>
      </c>
      <c r="EB563" s="402">
        <f t="shared" si="841"/>
        <v>0</v>
      </c>
      <c r="EC563" s="19">
        <f t="shared" si="842"/>
        <v>0</v>
      </c>
      <c r="ED563" s="19">
        <f t="shared" si="843"/>
        <v>0</v>
      </c>
      <c r="EE563" s="19">
        <f t="shared" si="844"/>
        <v>0</v>
      </c>
      <c r="EF563" s="402">
        <f t="shared" si="845"/>
        <v>1</v>
      </c>
      <c r="EG563" s="400">
        <f t="shared" si="846"/>
        <v>1</v>
      </c>
      <c r="EH563" s="400">
        <f t="shared" si="847"/>
        <v>0</v>
      </c>
      <c r="EI563" s="402">
        <f t="shared" si="848"/>
        <v>0</v>
      </c>
      <c r="EJ563" s="229">
        <f t="shared" si="849"/>
        <v>1</v>
      </c>
      <c r="EK563" s="398" t="str">
        <f t="shared" si="850"/>
        <v/>
      </c>
      <c r="EL563" s="398" t="str">
        <f t="shared" si="851"/>
        <v/>
      </c>
      <c r="EM563" s="398" t="str">
        <f t="shared" si="852"/>
        <v/>
      </c>
      <c r="EN563" s="398" t="str">
        <f t="shared" si="853"/>
        <v/>
      </c>
      <c r="EO563" s="398" t="str">
        <f t="shared" si="854"/>
        <v/>
      </c>
      <c r="EP563" s="398" t="str">
        <f t="shared" si="855"/>
        <v/>
      </c>
      <c r="EQ563" s="398">
        <f t="shared" si="856"/>
        <v>348</v>
      </c>
      <c r="ER563" s="398" t="str">
        <f t="shared" si="857"/>
        <v/>
      </c>
      <c r="ES563" s="398" t="str">
        <f t="shared" si="858"/>
        <v/>
      </c>
      <c r="ET563" s="398" t="str">
        <f t="shared" si="859"/>
        <v/>
      </c>
      <c r="EU563" s="172" t="str">
        <f t="shared" si="860"/>
        <v/>
      </c>
      <c r="EV563" s="57" t="str">
        <f t="shared" si="861"/>
        <v/>
      </c>
      <c r="EW563" s="57" t="str">
        <f t="shared" si="862"/>
        <v/>
      </c>
      <c r="EX563" s="57" t="str">
        <f t="shared" si="863"/>
        <v/>
      </c>
      <c r="EY563" s="57" t="str">
        <f t="shared" si="864"/>
        <v/>
      </c>
      <c r="EZ563" s="57" t="str">
        <f t="shared" si="865"/>
        <v/>
      </c>
      <c r="FA563" s="57" t="str">
        <f t="shared" si="866"/>
        <v/>
      </c>
      <c r="FB563" s="57">
        <f t="shared" si="867"/>
        <v>5.7033192334607836</v>
      </c>
      <c r="FC563" s="57" t="str">
        <f t="shared" si="868"/>
        <v/>
      </c>
      <c r="FD563" s="57" t="str">
        <f t="shared" si="869"/>
        <v/>
      </c>
      <c r="FE563" s="57" t="str">
        <f t="shared" si="870"/>
        <v/>
      </c>
      <c r="FF563" s="56" t="str">
        <f t="shared" si="871"/>
        <v/>
      </c>
      <c r="FG563" s="59" t="str">
        <f t="shared" si="872"/>
        <v/>
      </c>
      <c r="FH563" s="59" t="str">
        <f t="shared" si="873"/>
        <v/>
      </c>
      <c r="FI563" s="59" t="str">
        <f t="shared" si="874"/>
        <v/>
      </c>
      <c r="FJ563" s="59" t="str">
        <f t="shared" si="875"/>
        <v/>
      </c>
      <c r="FK563" s="59" t="str">
        <f t="shared" si="876"/>
        <v/>
      </c>
      <c r="FL563" s="59" t="str">
        <f t="shared" si="877"/>
        <v/>
      </c>
      <c r="FM563" s="59">
        <f t="shared" si="878"/>
        <v>100</v>
      </c>
      <c r="FN563" s="59" t="str">
        <f t="shared" si="879"/>
        <v/>
      </c>
      <c r="FO563" s="59" t="str">
        <f t="shared" si="880"/>
        <v/>
      </c>
      <c r="FP563" s="59" t="str">
        <f t="shared" si="881"/>
        <v/>
      </c>
      <c r="FQ563" s="66" t="str">
        <f t="shared" si="882"/>
        <v/>
      </c>
      <c r="FR563" s="331">
        <f t="shared" si="827"/>
        <v>-100</v>
      </c>
      <c r="FS563" s="331">
        <f t="shared" si="883"/>
        <v>0</v>
      </c>
      <c r="FT563" s="400">
        <f t="shared" si="884"/>
        <v>1</v>
      </c>
      <c r="FU563" s="400">
        <f t="shared" si="885"/>
        <v>0</v>
      </c>
      <c r="FV563" s="400">
        <f t="shared" si="886"/>
        <v>0</v>
      </c>
      <c r="FW563" s="402">
        <f t="shared" si="887"/>
        <v>0</v>
      </c>
      <c r="FX563" s="222">
        <f t="shared" si="888"/>
        <v>0</v>
      </c>
      <c r="FY563" s="222">
        <f t="shared" si="889"/>
        <v>0</v>
      </c>
      <c r="FZ563" s="222">
        <f t="shared" si="890"/>
        <v>0</v>
      </c>
      <c r="GA563" s="221">
        <f t="shared" si="891"/>
        <v>0</v>
      </c>
      <c r="GB563" s="222">
        <f t="shared" si="892"/>
        <v>100</v>
      </c>
      <c r="GC563" s="222">
        <f t="shared" si="893"/>
        <v>0</v>
      </c>
      <c r="GD563" s="222">
        <f t="shared" si="894"/>
        <v>0</v>
      </c>
      <c r="GE563" s="222">
        <f t="shared" si="895"/>
        <v>0</v>
      </c>
      <c r="GF563" s="222">
        <f t="shared" si="896"/>
        <v>0</v>
      </c>
      <c r="GG563" s="398">
        <f t="shared" si="897"/>
        <v>0</v>
      </c>
      <c r="GH563" s="399">
        <f t="shared" si="898"/>
        <v>0</v>
      </c>
      <c r="GI563" s="398" t="str">
        <f t="shared" si="899"/>
        <v>Na</v>
      </c>
      <c r="GJ563" s="398" t="str">
        <f t="shared" si="900"/>
        <v>HCO3</v>
      </c>
    </row>
    <row r="564" spans="1:192" s="163" customFormat="1">
      <c r="A564" s="402">
        <f t="shared" si="903"/>
        <v>559</v>
      </c>
      <c r="B564" s="383" t="s">
        <v>308</v>
      </c>
      <c r="C564" s="116" t="s">
        <v>171</v>
      </c>
      <c r="D564" s="116"/>
      <c r="E564" s="116"/>
      <c r="F564" s="115">
        <v>3516360</v>
      </c>
      <c r="G564" s="115">
        <v>5668400</v>
      </c>
      <c r="H564" s="410">
        <f t="shared" si="828"/>
        <v>516279.02600000001</v>
      </c>
      <c r="I564" s="410">
        <f t="shared" si="829"/>
        <v>5666572.4300000006</v>
      </c>
      <c r="J564" s="115">
        <v>192</v>
      </c>
      <c r="K564" s="377" t="s">
        <v>1357</v>
      </c>
      <c r="L564" s="153">
        <v>2.5</v>
      </c>
      <c r="M564" s="378"/>
      <c r="N564" s="400"/>
      <c r="O564" s="378"/>
      <c r="P564" s="378"/>
      <c r="Q564" s="116" t="s">
        <v>1367</v>
      </c>
      <c r="R564" s="64" t="s">
        <v>468</v>
      </c>
      <c r="S564" s="382" t="s">
        <v>1346</v>
      </c>
      <c r="T564" s="499" t="str">
        <f t="shared" si="830"/>
        <v>-</v>
      </c>
      <c r="U564" s="499" t="str">
        <f t="shared" si="831"/>
        <v>M</v>
      </c>
      <c r="V564" s="499" t="str">
        <f t="shared" si="832"/>
        <v>-</v>
      </c>
      <c r="W564" s="499" t="str">
        <f t="shared" si="824"/>
        <v>A</v>
      </c>
      <c r="X564" s="529" t="str">
        <f t="shared" si="905"/>
        <v>Ca-Mg</v>
      </c>
      <c r="Y564" s="530" t="str">
        <f t="shared" si="904"/>
        <v>HCO3</v>
      </c>
      <c r="Z564" s="60"/>
      <c r="AA564" s="51" t="s">
        <v>1449</v>
      </c>
      <c r="AB564" s="100">
        <v>1</v>
      </c>
      <c r="AC564" s="65" t="s">
        <v>875</v>
      </c>
      <c r="AD564" s="65" t="s">
        <v>2070</v>
      </c>
      <c r="AE564" s="53" t="s">
        <v>2749</v>
      </c>
      <c r="AF564" s="400">
        <v>8.8000000000000007</v>
      </c>
      <c r="AG564" s="400"/>
      <c r="AH564" s="400"/>
      <c r="AI564" s="391"/>
      <c r="AJ564" s="400"/>
      <c r="AK564" s="400"/>
      <c r="AL564" s="400"/>
      <c r="AM564" s="391"/>
      <c r="AN564" s="398"/>
      <c r="AO564" s="399"/>
      <c r="AP564" s="19"/>
      <c r="AQ564" s="398"/>
      <c r="AR564" s="69"/>
      <c r="AS564" s="507">
        <f t="shared" ref="AS564:AS592" si="906">SUM(AU564:BN564)+SUM(BO564:CL564)/1000</f>
        <v>2455.5929999999994</v>
      </c>
      <c r="AT564" s="509">
        <f t="shared" ref="AT564:AT585" si="907">FR564</f>
        <v>0.33541195756385189</v>
      </c>
      <c r="AU564" s="222">
        <v>128</v>
      </c>
      <c r="AV564" s="222">
        <v>153</v>
      </c>
      <c r="AW564" s="62">
        <v>272.3</v>
      </c>
      <c r="AX564" s="59">
        <v>170.4</v>
      </c>
      <c r="AY564" s="59">
        <v>25.5</v>
      </c>
      <c r="AZ564" s="448">
        <v>1643</v>
      </c>
      <c r="BA564" s="398"/>
      <c r="BB564" s="398">
        <v>1.978</v>
      </c>
      <c r="BC564" s="398"/>
      <c r="BD564" s="398">
        <v>8.3000000000000004E-2</v>
      </c>
      <c r="BE564" s="398">
        <v>12.49</v>
      </c>
      <c r="BF564" s="398">
        <v>0.372</v>
      </c>
      <c r="BG564" s="398"/>
      <c r="BH564" s="398"/>
      <c r="BI564" s="398"/>
      <c r="BJ564" s="398"/>
      <c r="BK564" s="398"/>
      <c r="BL564" s="399"/>
      <c r="BM564" s="398">
        <v>47.93</v>
      </c>
      <c r="BN564" s="172"/>
      <c r="BO564" s="398"/>
      <c r="BP564" s="398">
        <v>540</v>
      </c>
      <c r="BQ564" s="398"/>
      <c r="BR564" s="398"/>
      <c r="BS564" s="398"/>
      <c r="BT564" s="398"/>
      <c r="BU564" s="398"/>
      <c r="BV564" s="398"/>
      <c r="BW564" s="398"/>
      <c r="BX564" s="398"/>
      <c r="BY564" s="398"/>
      <c r="BZ564" s="398"/>
      <c r="CA564" s="398"/>
      <c r="CB564" s="398"/>
      <c r="CC564" s="398"/>
      <c r="CD564" s="398"/>
      <c r="CE564" s="398"/>
      <c r="CF564" s="399"/>
      <c r="CG564" s="398"/>
      <c r="CH564" s="398"/>
      <c r="CI564" s="398"/>
      <c r="CJ564" s="398"/>
      <c r="CK564" s="398"/>
      <c r="CL564" s="172"/>
      <c r="CM564" s="398"/>
      <c r="CN564" s="244">
        <v>2027</v>
      </c>
      <c r="CO564" s="399"/>
      <c r="CP564" s="398"/>
      <c r="CQ564" s="172"/>
      <c r="CR564" s="398"/>
      <c r="CS564" s="398"/>
      <c r="CT564" s="398"/>
      <c r="CU564" s="398"/>
      <c r="CV564" s="398"/>
      <c r="CW564" s="398"/>
      <c r="CX564" s="398"/>
      <c r="CY564" s="398"/>
      <c r="CZ564" s="398"/>
      <c r="DA564" s="172"/>
      <c r="DB564" s="241"/>
      <c r="DC564" s="241"/>
      <c r="DD564" s="241"/>
      <c r="DE564" s="241"/>
      <c r="DF564" s="182"/>
      <c r="DG564" s="241"/>
      <c r="DH564" s="241"/>
      <c r="DI564" s="244"/>
      <c r="DJ564" s="244"/>
      <c r="DK564" s="244"/>
      <c r="DL564" s="244"/>
      <c r="DM564" s="244"/>
      <c r="DN564" s="244"/>
      <c r="DO564" s="244"/>
      <c r="DP564" s="244"/>
      <c r="DQ564" s="244"/>
      <c r="DR564" s="244"/>
      <c r="DS564" s="472"/>
      <c r="DT564" s="402">
        <f t="shared" si="833"/>
        <v>1</v>
      </c>
      <c r="DU564" s="100">
        <f t="shared" si="834"/>
        <v>1</v>
      </c>
      <c r="DV564" s="100">
        <f t="shared" si="835"/>
        <v>0</v>
      </c>
      <c r="DW564" s="100">
        <f t="shared" si="836"/>
        <v>0</v>
      </c>
      <c r="DX564" s="100">
        <f t="shared" si="837"/>
        <v>0</v>
      </c>
      <c r="DY564" s="229">
        <f t="shared" si="838"/>
        <v>0</v>
      </c>
      <c r="DZ564" s="100">
        <f t="shared" si="839"/>
        <v>1</v>
      </c>
      <c r="EA564" s="400">
        <f t="shared" si="840"/>
        <v>0</v>
      </c>
      <c r="EB564" s="402">
        <f t="shared" si="841"/>
        <v>0</v>
      </c>
      <c r="EC564" s="19">
        <f t="shared" si="842"/>
        <v>0</v>
      </c>
      <c r="ED564" s="19">
        <f t="shared" si="843"/>
        <v>1</v>
      </c>
      <c r="EE564" s="19">
        <f t="shared" si="844"/>
        <v>0</v>
      </c>
      <c r="EF564" s="402">
        <f t="shared" si="845"/>
        <v>0</v>
      </c>
      <c r="EG564" s="400">
        <f t="shared" si="846"/>
        <v>0</v>
      </c>
      <c r="EH564" s="400">
        <f t="shared" si="847"/>
        <v>1</v>
      </c>
      <c r="EI564" s="402">
        <f t="shared" si="848"/>
        <v>0</v>
      </c>
      <c r="EJ564" s="229">
        <f t="shared" si="849"/>
        <v>2</v>
      </c>
      <c r="EK564" s="398">
        <f t="shared" si="850"/>
        <v>128</v>
      </c>
      <c r="EL564" s="398">
        <f t="shared" si="851"/>
        <v>1.978</v>
      </c>
      <c r="EM564" s="398">
        <f t="shared" si="852"/>
        <v>153</v>
      </c>
      <c r="EN564" s="398">
        <f t="shared" si="853"/>
        <v>272.3</v>
      </c>
      <c r="EO564" s="398">
        <f t="shared" si="854"/>
        <v>0.372</v>
      </c>
      <c r="EP564" s="398">
        <f t="shared" si="855"/>
        <v>12.49</v>
      </c>
      <c r="EQ564" s="398">
        <f t="shared" si="856"/>
        <v>1643</v>
      </c>
      <c r="ER564" s="398" t="str">
        <f t="shared" si="857"/>
        <v/>
      </c>
      <c r="ES564" s="398" t="str">
        <f t="shared" si="858"/>
        <v/>
      </c>
      <c r="ET564" s="398">
        <f t="shared" si="859"/>
        <v>25.5</v>
      </c>
      <c r="EU564" s="172">
        <f t="shared" si="860"/>
        <v>170.4</v>
      </c>
      <c r="EV564" s="57">
        <f t="shared" si="861"/>
        <v>5.5676865392478403</v>
      </c>
      <c r="EW564" s="57">
        <f t="shared" si="862"/>
        <v>5.0588235294117642E-2</v>
      </c>
      <c r="EX564" s="57">
        <f t="shared" si="863"/>
        <v>12.59000205718988</v>
      </c>
      <c r="EY564" s="57">
        <f t="shared" si="864"/>
        <v>13.588502420280452</v>
      </c>
      <c r="EZ564" s="57">
        <f t="shared" si="865"/>
        <v>1.3565502780563406E-2</v>
      </c>
      <c r="FA564" s="57">
        <f t="shared" si="866"/>
        <v>0.67096427612140752</v>
      </c>
      <c r="FB564" s="57">
        <f t="shared" si="867"/>
        <v>26.926877875218587</v>
      </c>
      <c r="FC564" s="57" t="str">
        <f t="shared" si="868"/>
        <v/>
      </c>
      <c r="FD564" s="57" t="str">
        <f t="shared" si="869"/>
        <v/>
      </c>
      <c r="FE564" s="57">
        <f t="shared" si="870"/>
        <v>0.53090380647619362</v>
      </c>
      <c r="FF564" s="56">
        <f t="shared" si="871"/>
        <v>4.8063633543000588</v>
      </c>
      <c r="FG564" s="59">
        <f t="shared" si="872"/>
        <v>17.141201218056711</v>
      </c>
      <c r="FH564" s="59">
        <f t="shared" si="873"/>
        <v>0.15574567898716773</v>
      </c>
      <c r="FI564" s="59">
        <f t="shared" si="874"/>
        <v>38.760759442321977</v>
      </c>
      <c r="FJ564" s="59">
        <f t="shared" si="875"/>
        <v>41.834836174082525</v>
      </c>
      <c r="FK564" s="59">
        <f t="shared" si="876"/>
        <v>4.176402732923222E-2</v>
      </c>
      <c r="FL564" s="59">
        <f t="shared" si="877"/>
        <v>2.0656934592223903</v>
      </c>
      <c r="FM564" s="59">
        <f t="shared" si="878"/>
        <v>83.457589981628715</v>
      </c>
      <c r="FN564" s="59" t="str">
        <f t="shared" si="879"/>
        <v/>
      </c>
      <c r="FO564" s="59" t="str">
        <f t="shared" si="880"/>
        <v/>
      </c>
      <c r="FP564" s="59">
        <f t="shared" si="881"/>
        <v>1.645491631295054</v>
      </c>
      <c r="FQ564" s="66">
        <f t="shared" si="882"/>
        <v>14.896918387076234</v>
      </c>
      <c r="FR564" s="331">
        <f t="shared" si="827"/>
        <v>0.33541195756385189</v>
      </c>
      <c r="FS564" s="331">
        <f t="shared" si="883"/>
        <v>0.33541195756385189</v>
      </c>
      <c r="FT564" s="400">
        <f t="shared" si="884"/>
        <v>0</v>
      </c>
      <c r="FU564" s="400">
        <f t="shared" si="885"/>
        <v>1</v>
      </c>
      <c r="FV564" s="400">
        <f t="shared" si="886"/>
        <v>0</v>
      </c>
      <c r="FW564" s="402">
        <f t="shared" si="887"/>
        <v>0</v>
      </c>
      <c r="FX564" s="222">
        <f t="shared" si="888"/>
        <v>0</v>
      </c>
      <c r="FY564" s="222">
        <f t="shared" si="889"/>
        <v>41.834836174082525</v>
      </c>
      <c r="FZ564" s="222">
        <f t="shared" si="890"/>
        <v>38.760759442321977</v>
      </c>
      <c r="GA564" s="221">
        <f t="shared" si="891"/>
        <v>0</v>
      </c>
      <c r="GB564" s="222">
        <f t="shared" si="892"/>
        <v>83.457589981628715</v>
      </c>
      <c r="GC564" s="222">
        <f t="shared" si="893"/>
        <v>0</v>
      </c>
      <c r="GD564" s="222">
        <f t="shared" si="894"/>
        <v>0</v>
      </c>
      <c r="GE564" s="222">
        <f t="shared" si="895"/>
        <v>0</v>
      </c>
      <c r="GF564" s="222">
        <f t="shared" si="896"/>
        <v>0</v>
      </c>
      <c r="GG564" s="398">
        <f t="shared" si="897"/>
        <v>0</v>
      </c>
      <c r="GH564" s="399">
        <f t="shared" si="898"/>
        <v>0</v>
      </c>
      <c r="GI564" s="398" t="str">
        <f t="shared" si="899"/>
        <v>Ca-Mg</v>
      </c>
      <c r="GJ564" s="398" t="str">
        <f t="shared" si="900"/>
        <v>HCO3</v>
      </c>
    </row>
    <row r="565" spans="1:192" s="168" customFormat="1">
      <c r="A565" s="402">
        <f t="shared" si="903"/>
        <v>560</v>
      </c>
      <c r="B565" s="383" t="s">
        <v>308</v>
      </c>
      <c r="C565" s="116" t="s">
        <v>171</v>
      </c>
      <c r="D565" s="116"/>
      <c r="E565" s="116"/>
      <c r="F565" s="115">
        <v>3516360</v>
      </c>
      <c r="G565" s="115">
        <v>5668400</v>
      </c>
      <c r="H565" s="410">
        <f t="shared" si="828"/>
        <v>516279.02600000001</v>
      </c>
      <c r="I565" s="410">
        <f t="shared" si="829"/>
        <v>5666572.4300000006</v>
      </c>
      <c r="J565" s="115">
        <v>192</v>
      </c>
      <c r="K565" s="377" t="s">
        <v>1357</v>
      </c>
      <c r="L565" s="153">
        <v>2.5</v>
      </c>
      <c r="M565" s="378"/>
      <c r="N565" s="408"/>
      <c r="O565" s="378"/>
      <c r="P565" s="378"/>
      <c r="Q565" s="116" t="s">
        <v>1367</v>
      </c>
      <c r="R565" s="64" t="s">
        <v>468</v>
      </c>
      <c r="S565" s="382" t="s">
        <v>1346</v>
      </c>
      <c r="T565" s="499" t="str">
        <f t="shared" si="830"/>
        <v>-</v>
      </c>
      <c r="U565" s="499" t="str">
        <f t="shared" si="831"/>
        <v>M</v>
      </c>
      <c r="V565" s="499" t="str">
        <f t="shared" si="832"/>
        <v>-</v>
      </c>
      <c r="W565" s="499" t="str">
        <f t="shared" si="824"/>
        <v>A</v>
      </c>
      <c r="X565" s="529" t="str">
        <f t="shared" si="905"/>
        <v>Ca-Mg-Na</v>
      </c>
      <c r="Y565" s="530" t="str">
        <f t="shared" si="904"/>
        <v>HCO3</v>
      </c>
      <c r="Z565" s="119" t="s">
        <v>1755</v>
      </c>
      <c r="AA565" s="84">
        <v>15224</v>
      </c>
      <c r="AB565" s="405">
        <v>2</v>
      </c>
      <c r="AC565" s="117" t="s">
        <v>425</v>
      </c>
      <c r="AD565" s="385" t="s">
        <v>2071</v>
      </c>
      <c r="AE565" s="120"/>
      <c r="AF565" s="236">
        <v>9.1999999999999993</v>
      </c>
      <c r="AG565" s="377"/>
      <c r="AH565" s="377"/>
      <c r="AI565" s="379"/>
      <c r="AJ565" s="377"/>
      <c r="AK565" s="377"/>
      <c r="AL565" s="377"/>
      <c r="AM565" s="379">
        <v>0.21</v>
      </c>
      <c r="AN565" s="117">
        <v>65.5</v>
      </c>
      <c r="AO565" s="116">
        <v>58.2</v>
      </c>
      <c r="AP565" s="378"/>
      <c r="AQ565" s="117"/>
      <c r="AR565" s="384"/>
      <c r="AS565" s="507">
        <f t="shared" si="906"/>
        <v>2323.61</v>
      </c>
      <c r="AT565" s="509">
        <f t="shared" si="907"/>
        <v>0.29219756972385047</v>
      </c>
      <c r="AU565" s="384">
        <v>155.65</v>
      </c>
      <c r="AV565" s="384">
        <v>107.77</v>
      </c>
      <c r="AW565" s="116">
        <v>291.54000000000002</v>
      </c>
      <c r="AX565" s="384">
        <v>175.88</v>
      </c>
      <c r="AY565" s="384">
        <v>250.78</v>
      </c>
      <c r="AZ565" s="120">
        <v>1267.45</v>
      </c>
      <c r="BA565" s="117"/>
      <c r="BB565" s="117">
        <v>16.29</v>
      </c>
      <c r="BC565" s="117"/>
      <c r="BD565" s="117"/>
      <c r="BE565" s="384">
        <v>9.3699999999999992</v>
      </c>
      <c r="BF565" s="117">
        <v>0.78</v>
      </c>
      <c r="BG565" s="117"/>
      <c r="BH565" s="117"/>
      <c r="BI565" s="117"/>
      <c r="BJ565" s="117"/>
      <c r="BK565" s="117"/>
      <c r="BL565" s="116"/>
      <c r="BM565" s="117">
        <v>48.1</v>
      </c>
      <c r="BN565" s="118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4"/>
      <c r="CB565" s="114"/>
      <c r="CC565" s="114"/>
      <c r="CD565" s="114"/>
      <c r="CE565" s="114"/>
      <c r="CF565" s="247"/>
      <c r="CG565" s="114"/>
      <c r="CH565" s="114"/>
      <c r="CI565" s="114"/>
      <c r="CJ565" s="114"/>
      <c r="CK565" s="114"/>
      <c r="CL565" s="137"/>
      <c r="CM565" s="114"/>
      <c r="CN565" s="147">
        <v>1661</v>
      </c>
      <c r="CO565" s="247"/>
      <c r="CP565" s="117"/>
      <c r="CQ565" s="118"/>
      <c r="CR565" s="117"/>
      <c r="CS565" s="117"/>
      <c r="CT565" s="117"/>
      <c r="CU565" s="117"/>
      <c r="CV565" s="117"/>
      <c r="CW565" s="117"/>
      <c r="CX565" s="117"/>
      <c r="CY565" s="117"/>
      <c r="CZ565" s="117"/>
      <c r="DA565" s="118"/>
      <c r="DB565" s="111"/>
      <c r="DC565" s="111"/>
      <c r="DD565" s="121"/>
      <c r="DE565" s="111"/>
      <c r="DF565" s="420"/>
      <c r="DG565" s="111"/>
      <c r="DH565" s="111">
        <v>12.9</v>
      </c>
      <c r="DI565" s="111"/>
      <c r="DJ565" s="111"/>
      <c r="DK565" s="244"/>
      <c r="DL565" s="244"/>
      <c r="DM565" s="244"/>
      <c r="DN565" s="111"/>
      <c r="DO565" s="121"/>
      <c r="DP565" s="244"/>
      <c r="DQ565" s="241"/>
      <c r="DR565" s="244"/>
      <c r="DS565" s="472"/>
      <c r="DT565" s="402">
        <f t="shared" si="833"/>
        <v>0</v>
      </c>
      <c r="DU565" s="100">
        <f t="shared" si="834"/>
        <v>1</v>
      </c>
      <c r="DV565" s="100">
        <f t="shared" si="835"/>
        <v>0</v>
      </c>
      <c r="DW565" s="100">
        <f t="shared" si="836"/>
        <v>0</v>
      </c>
      <c r="DX565" s="100">
        <f t="shared" si="837"/>
        <v>0</v>
      </c>
      <c r="DY565" s="229">
        <f t="shared" si="838"/>
        <v>0</v>
      </c>
      <c r="DZ565" s="100">
        <f t="shared" si="839"/>
        <v>1</v>
      </c>
      <c r="EA565" s="400">
        <f t="shared" si="840"/>
        <v>0</v>
      </c>
      <c r="EB565" s="402">
        <f t="shared" si="841"/>
        <v>0</v>
      </c>
      <c r="EC565" s="19">
        <f t="shared" si="842"/>
        <v>0</v>
      </c>
      <c r="ED565" s="19">
        <f t="shared" si="843"/>
        <v>1</v>
      </c>
      <c r="EE565" s="19">
        <f t="shared" si="844"/>
        <v>0</v>
      </c>
      <c r="EF565" s="402">
        <f t="shared" si="845"/>
        <v>0</v>
      </c>
      <c r="EG565" s="400">
        <f t="shared" si="846"/>
        <v>0</v>
      </c>
      <c r="EH565" s="400">
        <f t="shared" si="847"/>
        <v>1</v>
      </c>
      <c r="EI565" s="402">
        <f t="shared" si="848"/>
        <v>0</v>
      </c>
      <c r="EJ565" s="229">
        <f t="shared" si="849"/>
        <v>2</v>
      </c>
      <c r="EK565" s="398">
        <f t="shared" si="850"/>
        <v>155.65</v>
      </c>
      <c r="EL565" s="398">
        <f t="shared" si="851"/>
        <v>16.29</v>
      </c>
      <c r="EM565" s="398">
        <f t="shared" si="852"/>
        <v>107.77</v>
      </c>
      <c r="EN565" s="398">
        <f t="shared" si="853"/>
        <v>291.54000000000002</v>
      </c>
      <c r="EO565" s="398">
        <f t="shared" si="854"/>
        <v>0.78</v>
      </c>
      <c r="EP565" s="398">
        <f t="shared" si="855"/>
        <v>9.3699999999999992</v>
      </c>
      <c r="EQ565" s="398">
        <f t="shared" si="856"/>
        <v>1267.45</v>
      </c>
      <c r="ER565" s="398" t="str">
        <f t="shared" si="857"/>
        <v/>
      </c>
      <c r="ES565" s="398" t="str">
        <f t="shared" si="858"/>
        <v/>
      </c>
      <c r="ET565" s="398">
        <f t="shared" si="859"/>
        <v>250.78</v>
      </c>
      <c r="EU565" s="172">
        <f t="shared" si="860"/>
        <v>175.88</v>
      </c>
      <c r="EV565" s="57">
        <f t="shared" si="861"/>
        <v>6.7703938268275499</v>
      </c>
      <c r="EW565" s="57">
        <f t="shared" si="862"/>
        <v>0.41662404092071609</v>
      </c>
      <c r="EX565" s="57">
        <f t="shared" si="863"/>
        <v>8.8681341287800866</v>
      </c>
      <c r="EY565" s="57">
        <f t="shared" si="864"/>
        <v>14.548630171166225</v>
      </c>
      <c r="EZ565" s="57">
        <f t="shared" si="865"/>
        <v>2.8443796152794236E-2</v>
      </c>
      <c r="FA565" s="57">
        <f t="shared" si="866"/>
        <v>0.50335750738651619</v>
      </c>
      <c r="FB565" s="57">
        <f t="shared" si="867"/>
        <v>20.772045869108826</v>
      </c>
      <c r="FC565" s="57" t="str">
        <f t="shared" si="868"/>
        <v/>
      </c>
      <c r="FD565" s="57" t="str">
        <f t="shared" si="869"/>
        <v/>
      </c>
      <c r="FE565" s="57">
        <f t="shared" si="870"/>
        <v>5.2211786897294061</v>
      </c>
      <c r="FF565" s="56">
        <f t="shared" si="871"/>
        <v>4.9609341945674545</v>
      </c>
      <c r="FG565" s="59">
        <f t="shared" si="872"/>
        <v>21.744875386975501</v>
      </c>
      <c r="FH565" s="59">
        <f t="shared" si="873"/>
        <v>1.3380961410459333</v>
      </c>
      <c r="FI565" s="59">
        <f t="shared" si="874"/>
        <v>28.482312325938398</v>
      </c>
      <c r="FJ565" s="59">
        <f t="shared" si="875"/>
        <v>46.726698359796856</v>
      </c>
      <c r="FK565" s="59">
        <f t="shared" si="876"/>
        <v>9.1354627026898061E-2</v>
      </c>
      <c r="FL565" s="59">
        <f t="shared" si="877"/>
        <v>1.6166631592164231</v>
      </c>
      <c r="FM565" s="59">
        <f t="shared" si="878"/>
        <v>67.105832319941214</v>
      </c>
      <c r="FN565" s="59" t="str">
        <f t="shared" si="879"/>
        <v/>
      </c>
      <c r="FO565" s="59" t="str">
        <f t="shared" si="880"/>
        <v/>
      </c>
      <c r="FP565" s="59">
        <f t="shared" si="881"/>
        <v>16.86745464906215</v>
      </c>
      <c r="FQ565" s="66">
        <f t="shared" si="882"/>
        <v>16.026713030996635</v>
      </c>
      <c r="FR565" s="331">
        <f t="shared" si="827"/>
        <v>0.29219756972385047</v>
      </c>
      <c r="FS565" s="331">
        <f t="shared" si="883"/>
        <v>0.29219756972385047</v>
      </c>
      <c r="FT565" s="400">
        <f t="shared" si="884"/>
        <v>0</v>
      </c>
      <c r="FU565" s="400">
        <f t="shared" si="885"/>
        <v>1</v>
      </c>
      <c r="FV565" s="400">
        <f t="shared" si="886"/>
        <v>0</v>
      </c>
      <c r="FW565" s="402">
        <f t="shared" si="887"/>
        <v>0</v>
      </c>
      <c r="FX565" s="222">
        <f t="shared" si="888"/>
        <v>21.744875386975501</v>
      </c>
      <c r="FY565" s="222">
        <f t="shared" si="889"/>
        <v>46.726698359796856</v>
      </c>
      <c r="FZ565" s="222">
        <f t="shared" si="890"/>
        <v>28.482312325938398</v>
      </c>
      <c r="GA565" s="221">
        <f t="shared" si="891"/>
        <v>0</v>
      </c>
      <c r="GB565" s="222">
        <f t="shared" si="892"/>
        <v>67.105832319941214</v>
      </c>
      <c r="GC565" s="222">
        <f t="shared" si="893"/>
        <v>0</v>
      </c>
      <c r="GD565" s="222">
        <f t="shared" si="894"/>
        <v>0</v>
      </c>
      <c r="GE565" s="222">
        <f t="shared" si="895"/>
        <v>0</v>
      </c>
      <c r="GF565" s="222">
        <f t="shared" si="896"/>
        <v>0</v>
      </c>
      <c r="GG565" s="398">
        <f t="shared" si="897"/>
        <v>0</v>
      </c>
      <c r="GH565" s="399">
        <f t="shared" si="898"/>
        <v>0</v>
      </c>
      <c r="GI565" s="398" t="str">
        <f t="shared" si="899"/>
        <v>Ca-Mg-Na</v>
      </c>
      <c r="GJ565" s="398" t="str">
        <f t="shared" si="900"/>
        <v>HCO3</v>
      </c>
    </row>
    <row r="566" spans="1:192" s="168" customFormat="1">
      <c r="A566" s="402">
        <f t="shared" si="903"/>
        <v>561</v>
      </c>
      <c r="B566" s="64" t="s">
        <v>308</v>
      </c>
      <c r="C566" s="398" t="s">
        <v>171</v>
      </c>
      <c r="D566" s="398"/>
      <c r="E566" s="398"/>
      <c r="F566" s="115">
        <v>3516360</v>
      </c>
      <c r="G566" s="115">
        <v>5668400</v>
      </c>
      <c r="H566" s="410">
        <f t="shared" si="828"/>
        <v>516279.02600000001</v>
      </c>
      <c r="I566" s="410">
        <f t="shared" si="829"/>
        <v>5666572.4300000006</v>
      </c>
      <c r="J566" s="115">
        <v>192</v>
      </c>
      <c r="K566" s="391" t="s">
        <v>1357</v>
      </c>
      <c r="L566" s="153">
        <v>5.9</v>
      </c>
      <c r="M566" s="19"/>
      <c r="N566" s="408"/>
      <c r="O566" s="19"/>
      <c r="P566" s="19"/>
      <c r="Q566" s="64" t="s">
        <v>1367</v>
      </c>
      <c r="R566" s="64" t="s">
        <v>468</v>
      </c>
      <c r="S566" s="399" t="s">
        <v>1346</v>
      </c>
      <c r="T566" s="499" t="str">
        <f t="shared" si="830"/>
        <v>-</v>
      </c>
      <c r="U566" s="499" t="str">
        <f t="shared" si="831"/>
        <v>M</v>
      </c>
      <c r="V566" s="499" t="str">
        <f t="shared" si="832"/>
        <v>-</v>
      </c>
      <c r="W566" s="499" t="str">
        <f t="shared" si="824"/>
        <v>A</v>
      </c>
      <c r="X566" s="529" t="str">
        <f t="shared" si="905"/>
        <v>Ca-Mg</v>
      </c>
      <c r="Y566" s="530" t="str">
        <f t="shared" si="904"/>
        <v>HCO3</v>
      </c>
      <c r="Z566" s="172" t="s">
        <v>1610</v>
      </c>
      <c r="AA566" s="51">
        <v>26399</v>
      </c>
      <c r="AB566" s="100">
        <v>3</v>
      </c>
      <c r="AC566" s="398"/>
      <c r="AD566" s="398" t="s">
        <v>3063</v>
      </c>
      <c r="AE566" s="120"/>
      <c r="AF566" s="391">
        <v>8.4</v>
      </c>
      <c r="AG566" s="400"/>
      <c r="AH566" s="400"/>
      <c r="AI566" s="546"/>
      <c r="AJ566" s="400"/>
      <c r="AK566" s="400"/>
      <c r="AL566" s="400"/>
      <c r="AM566" s="391"/>
      <c r="AN566" s="398"/>
      <c r="AO566" s="399"/>
      <c r="AP566" s="19"/>
      <c r="AQ566" s="398"/>
      <c r="AR566" s="69">
        <v>1929.4</v>
      </c>
      <c r="AS566" s="507">
        <f t="shared" si="906"/>
        <v>1909.3000000000002</v>
      </c>
      <c r="AT566" s="509">
        <f t="shared" si="907"/>
        <v>-0.37182647843160876</v>
      </c>
      <c r="AU566" s="398">
        <v>102.2</v>
      </c>
      <c r="AV566" s="398">
        <v>98.9</v>
      </c>
      <c r="AW566" s="399">
        <v>272.8</v>
      </c>
      <c r="AX566" s="398">
        <v>173.9</v>
      </c>
      <c r="AY566" s="398">
        <v>183.5</v>
      </c>
      <c r="AZ566" s="172">
        <v>1078</v>
      </c>
      <c r="BA566" s="398"/>
      <c r="BB566" s="398"/>
      <c r="BC566" s="398"/>
      <c r="BD566" s="398"/>
      <c r="BE566" s="398"/>
      <c r="BF566" s="398"/>
      <c r="BG566" s="398"/>
      <c r="BH566" s="398"/>
      <c r="BI566" s="398"/>
      <c r="BJ566" s="398"/>
      <c r="BK566" s="398"/>
      <c r="BL566" s="399"/>
      <c r="BM566" s="398"/>
      <c r="BN566" s="172"/>
      <c r="BO566" s="138"/>
      <c r="BP566" s="562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49"/>
      <c r="CG566" s="138"/>
      <c r="CH566" s="138"/>
      <c r="CI566" s="138"/>
      <c r="CJ566" s="138"/>
      <c r="CK566" s="138"/>
      <c r="CL566" s="139"/>
      <c r="CM566" s="138"/>
      <c r="CN566" s="138">
        <v>1826</v>
      </c>
      <c r="CO566" s="149"/>
      <c r="CP566" s="398"/>
      <c r="CQ566" s="172"/>
      <c r="CR566" s="398"/>
      <c r="CS566" s="398"/>
      <c r="CT566" s="398"/>
      <c r="CU566" s="398"/>
      <c r="CV566" s="398"/>
      <c r="CW566" s="398"/>
      <c r="CX566" s="398"/>
      <c r="CY566" s="398"/>
      <c r="CZ566" s="398"/>
      <c r="DA566" s="172"/>
      <c r="DB566" s="241"/>
      <c r="DC566" s="241"/>
      <c r="DD566" s="241"/>
      <c r="DE566" s="241"/>
      <c r="DF566" s="182"/>
      <c r="DG566" s="241"/>
      <c r="DH566" s="241"/>
      <c r="DI566" s="244"/>
      <c r="DJ566" s="244"/>
      <c r="DK566" s="244"/>
      <c r="DL566" s="244"/>
      <c r="DM566" s="244"/>
      <c r="DN566" s="244"/>
      <c r="DO566" s="244"/>
      <c r="DP566" s="244"/>
      <c r="DQ566" s="244"/>
      <c r="DR566" s="244"/>
      <c r="DS566" s="472"/>
      <c r="DT566" s="402">
        <f t="shared" si="833"/>
        <v>0</v>
      </c>
      <c r="DU566" s="100">
        <f t="shared" si="834"/>
        <v>1</v>
      </c>
      <c r="DV566" s="100">
        <f t="shared" si="835"/>
        <v>0</v>
      </c>
      <c r="DW566" s="100">
        <f t="shared" si="836"/>
        <v>0</v>
      </c>
      <c r="DX566" s="100">
        <f t="shared" si="837"/>
        <v>0</v>
      </c>
      <c r="DY566" s="229">
        <f t="shared" si="838"/>
        <v>0</v>
      </c>
      <c r="DZ566" s="100">
        <f t="shared" si="839"/>
        <v>1</v>
      </c>
      <c r="EA566" s="400">
        <f t="shared" si="840"/>
        <v>0</v>
      </c>
      <c r="EB566" s="402">
        <f t="shared" si="841"/>
        <v>0</v>
      </c>
      <c r="EC566" s="19">
        <f t="shared" si="842"/>
        <v>0</v>
      </c>
      <c r="ED566" s="19">
        <f t="shared" si="843"/>
        <v>1</v>
      </c>
      <c r="EE566" s="19">
        <f t="shared" si="844"/>
        <v>0</v>
      </c>
      <c r="EF566" s="402">
        <f t="shared" si="845"/>
        <v>0</v>
      </c>
      <c r="EG566" s="400">
        <f t="shared" si="846"/>
        <v>0</v>
      </c>
      <c r="EH566" s="400">
        <f t="shared" si="847"/>
        <v>1</v>
      </c>
      <c r="EI566" s="402">
        <f t="shared" si="848"/>
        <v>0</v>
      </c>
      <c r="EJ566" s="229">
        <f t="shared" si="849"/>
        <v>2</v>
      </c>
      <c r="EK566" s="398">
        <f t="shared" si="850"/>
        <v>102.2</v>
      </c>
      <c r="EL566" s="398" t="str">
        <f t="shared" si="851"/>
        <v/>
      </c>
      <c r="EM566" s="398">
        <f t="shared" si="852"/>
        <v>98.9</v>
      </c>
      <c r="EN566" s="398">
        <f t="shared" si="853"/>
        <v>272.8</v>
      </c>
      <c r="EO566" s="398" t="str">
        <f t="shared" si="854"/>
        <v/>
      </c>
      <c r="EP566" s="398" t="str">
        <f t="shared" si="855"/>
        <v/>
      </c>
      <c r="EQ566" s="398">
        <f t="shared" si="856"/>
        <v>1078</v>
      </c>
      <c r="ER566" s="398" t="str">
        <f t="shared" si="857"/>
        <v/>
      </c>
      <c r="ES566" s="398" t="str">
        <f t="shared" si="858"/>
        <v/>
      </c>
      <c r="ET566" s="398">
        <f t="shared" si="859"/>
        <v>183.5</v>
      </c>
      <c r="EU566" s="172">
        <f t="shared" si="860"/>
        <v>173.9</v>
      </c>
      <c r="EV566" s="57">
        <f t="shared" si="861"/>
        <v>4.4454497211806974</v>
      </c>
      <c r="EW566" s="57" t="str">
        <f t="shared" si="862"/>
        <v/>
      </c>
      <c r="EX566" s="57">
        <f t="shared" si="863"/>
        <v>8.138243159843654</v>
      </c>
      <c r="EY566" s="57">
        <f t="shared" si="864"/>
        <v>13.613453765157942</v>
      </c>
      <c r="EZ566" s="57" t="str">
        <f t="shared" si="865"/>
        <v/>
      </c>
      <c r="FA566" s="57" t="str">
        <f t="shared" si="866"/>
        <v/>
      </c>
      <c r="FB566" s="57">
        <f t="shared" si="867"/>
        <v>17.667178545030819</v>
      </c>
      <c r="FC566" s="57" t="str">
        <f t="shared" si="868"/>
        <v/>
      </c>
      <c r="FD566" s="57" t="str">
        <f t="shared" si="869"/>
        <v/>
      </c>
      <c r="FE566" s="57">
        <f t="shared" si="870"/>
        <v>3.8204254309169232</v>
      </c>
      <c r="FF566" s="56">
        <f t="shared" si="871"/>
        <v>4.9050856062956587</v>
      </c>
      <c r="FG566" s="59">
        <f t="shared" si="872"/>
        <v>16.969213407936287</v>
      </c>
      <c r="FH566" s="59" t="str">
        <f t="shared" si="873"/>
        <v/>
      </c>
      <c r="FI566" s="59">
        <f t="shared" si="874"/>
        <v>31.065380019276407</v>
      </c>
      <c r="FJ566" s="59">
        <f t="shared" si="875"/>
        <v>51.965406572787302</v>
      </c>
      <c r="FK566" s="59" t="str">
        <f t="shared" si="876"/>
        <v/>
      </c>
      <c r="FL566" s="59" t="str">
        <f t="shared" si="877"/>
        <v/>
      </c>
      <c r="FM566" s="59">
        <f t="shared" si="878"/>
        <v>66.939667099775349</v>
      </c>
      <c r="FN566" s="59" t="str">
        <f t="shared" si="879"/>
        <v/>
      </c>
      <c r="FO566" s="59" t="str">
        <f t="shared" si="880"/>
        <v/>
      </c>
      <c r="FP566" s="59">
        <f t="shared" si="881"/>
        <v>14.475316806996613</v>
      </c>
      <c r="FQ566" s="66">
        <f t="shared" si="882"/>
        <v>18.585016093228049</v>
      </c>
      <c r="FR566" s="331">
        <f t="shared" si="827"/>
        <v>-0.37182647843160876</v>
      </c>
      <c r="FS566" s="331">
        <f t="shared" si="883"/>
        <v>0.37182647843160876</v>
      </c>
      <c r="FT566" s="400">
        <f t="shared" si="884"/>
        <v>0</v>
      </c>
      <c r="FU566" s="400">
        <f t="shared" si="885"/>
        <v>1</v>
      </c>
      <c r="FV566" s="400">
        <f t="shared" si="886"/>
        <v>0</v>
      </c>
      <c r="FW566" s="402">
        <f t="shared" si="887"/>
        <v>0</v>
      </c>
      <c r="FX566" s="222">
        <f t="shared" si="888"/>
        <v>0</v>
      </c>
      <c r="FY566" s="222">
        <f t="shared" si="889"/>
        <v>51.965406572787302</v>
      </c>
      <c r="FZ566" s="222">
        <f t="shared" si="890"/>
        <v>31.065380019276407</v>
      </c>
      <c r="GA566" s="221">
        <f t="shared" si="891"/>
        <v>0</v>
      </c>
      <c r="GB566" s="222">
        <f t="shared" si="892"/>
        <v>66.939667099775349</v>
      </c>
      <c r="GC566" s="222">
        <f t="shared" si="893"/>
        <v>0</v>
      </c>
      <c r="GD566" s="222">
        <f t="shared" si="894"/>
        <v>0</v>
      </c>
      <c r="GE566" s="222">
        <f t="shared" si="895"/>
        <v>0</v>
      </c>
      <c r="GF566" s="222">
        <f t="shared" si="896"/>
        <v>0</v>
      </c>
      <c r="GG566" s="398">
        <f t="shared" si="897"/>
        <v>0</v>
      </c>
      <c r="GH566" s="399">
        <f t="shared" si="898"/>
        <v>0</v>
      </c>
      <c r="GI566" s="398" t="str">
        <f t="shared" si="899"/>
        <v>Ca-Mg</v>
      </c>
      <c r="GJ566" s="398" t="str">
        <f t="shared" si="900"/>
        <v>HCO3</v>
      </c>
    </row>
    <row r="567" spans="1:192" s="163" customFormat="1" ht="14.25">
      <c r="A567" s="402">
        <f t="shared" si="903"/>
        <v>562</v>
      </c>
      <c r="B567" s="64" t="s">
        <v>309</v>
      </c>
      <c r="C567" s="398" t="s">
        <v>177</v>
      </c>
      <c r="D567" s="398"/>
      <c r="E567" s="398"/>
      <c r="F567" s="549">
        <v>3517330</v>
      </c>
      <c r="G567" s="549">
        <v>5665230</v>
      </c>
      <c r="H567" s="410">
        <f t="shared" si="828"/>
        <v>517248.63800000004</v>
      </c>
      <c r="I567" s="410">
        <f t="shared" si="829"/>
        <v>5663403.6979999999</v>
      </c>
      <c r="J567" s="542">
        <v>203</v>
      </c>
      <c r="K567" s="400" t="s">
        <v>1356</v>
      </c>
      <c r="L567" s="19">
        <v>100</v>
      </c>
      <c r="M567" s="19"/>
      <c r="N567" s="400"/>
      <c r="O567" s="19"/>
      <c r="P567" s="19"/>
      <c r="Q567" s="64" t="s">
        <v>1361</v>
      </c>
      <c r="R567" s="165" t="s">
        <v>1490</v>
      </c>
      <c r="S567" s="399" t="s">
        <v>1346</v>
      </c>
      <c r="T567" s="499" t="str">
        <f t="shared" si="830"/>
        <v>-</v>
      </c>
      <c r="U567" s="499" t="str">
        <f t="shared" si="831"/>
        <v>M</v>
      </c>
      <c r="V567" s="499" t="str">
        <f t="shared" si="832"/>
        <v>-</v>
      </c>
      <c r="W567" s="499" t="str">
        <f t="shared" si="824"/>
        <v>-</v>
      </c>
      <c r="X567" s="529" t="str">
        <f t="shared" si="905"/>
        <v>Na-Ca</v>
      </c>
      <c r="Y567" s="530" t="str">
        <f t="shared" si="904"/>
        <v>Cl-SO4-HCO3</v>
      </c>
      <c r="Z567" s="172" t="s">
        <v>2072</v>
      </c>
      <c r="AA567" s="51">
        <v>24608</v>
      </c>
      <c r="AB567" s="100">
        <v>1</v>
      </c>
      <c r="AC567" s="398"/>
      <c r="AD567" s="2" t="s">
        <v>2073</v>
      </c>
      <c r="AE567" s="404"/>
      <c r="AF567" s="391">
        <v>13</v>
      </c>
      <c r="AG567" s="400"/>
      <c r="AH567" s="400"/>
      <c r="AI567" s="554"/>
      <c r="AJ567" s="400"/>
      <c r="AK567" s="400"/>
      <c r="AL567" s="400"/>
      <c r="AM567" s="391"/>
      <c r="AN567" s="398">
        <v>57.8</v>
      </c>
      <c r="AO567" s="399">
        <v>27.9</v>
      </c>
      <c r="AP567" s="19"/>
      <c r="AQ567" s="398"/>
      <c r="AR567" s="69">
        <v>2763</v>
      </c>
      <c r="AS567" s="507">
        <f t="shared" si="906"/>
        <v>2748</v>
      </c>
      <c r="AT567" s="509">
        <f t="shared" si="907"/>
        <v>-1.4361224099922489</v>
      </c>
      <c r="AU567" s="398">
        <v>480</v>
      </c>
      <c r="AV567" s="398">
        <v>67</v>
      </c>
      <c r="AW567" s="399">
        <v>303</v>
      </c>
      <c r="AX567" s="398">
        <v>800</v>
      </c>
      <c r="AY567" s="398">
        <v>488</v>
      </c>
      <c r="AZ567" s="172">
        <v>610</v>
      </c>
      <c r="BA567" s="398"/>
      <c r="BB567" s="398"/>
      <c r="BC567" s="398"/>
      <c r="BD567" s="398"/>
      <c r="BE567" s="398"/>
      <c r="BF567" s="398"/>
      <c r="BG567" s="398"/>
      <c r="BH567" s="398"/>
      <c r="BI567" s="398"/>
      <c r="BJ567" s="398"/>
      <c r="BK567" s="398"/>
      <c r="BL567" s="399"/>
      <c r="BM567" s="398"/>
      <c r="BN567" s="172"/>
      <c r="BO567" s="138"/>
      <c r="BP567" s="555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49"/>
      <c r="CG567" s="138"/>
      <c r="CH567" s="138"/>
      <c r="CI567" s="138"/>
      <c r="CJ567" s="138"/>
      <c r="CK567" s="138"/>
      <c r="CL567" s="139"/>
      <c r="CM567" s="138"/>
      <c r="CN567" s="138">
        <v>448</v>
      </c>
      <c r="CO567" s="149"/>
      <c r="CP567" s="398"/>
      <c r="CQ567" s="172"/>
      <c r="CR567" s="398"/>
      <c r="CS567" s="398"/>
      <c r="CT567" s="398"/>
      <c r="CU567" s="398"/>
      <c r="CV567" s="398"/>
      <c r="CW567" s="398"/>
      <c r="CX567" s="398"/>
      <c r="CY567" s="398"/>
      <c r="CZ567" s="398"/>
      <c r="DA567" s="172"/>
      <c r="DB567" s="241"/>
      <c r="DC567" s="241"/>
      <c r="DD567" s="241"/>
      <c r="DE567" s="241"/>
      <c r="DF567" s="182"/>
      <c r="DG567" s="241"/>
      <c r="DH567" s="241">
        <v>11.1</v>
      </c>
      <c r="DI567" s="244"/>
      <c r="DJ567" s="244"/>
      <c r="DK567" s="244"/>
      <c r="DL567" s="244"/>
      <c r="DM567" s="244"/>
      <c r="DN567" s="244"/>
      <c r="DO567" s="244"/>
      <c r="DP567" s="244"/>
      <c r="DQ567" s="244"/>
      <c r="DR567" s="244"/>
      <c r="DS567" s="472"/>
      <c r="DT567" s="402">
        <f t="shared" si="833"/>
        <v>1</v>
      </c>
      <c r="DU567" s="100">
        <f t="shared" si="834"/>
        <v>0</v>
      </c>
      <c r="DV567" s="100">
        <f t="shared" si="835"/>
        <v>1</v>
      </c>
      <c r="DW567" s="100">
        <f t="shared" si="836"/>
        <v>0</v>
      </c>
      <c r="DX567" s="100">
        <f t="shared" si="837"/>
        <v>0</v>
      </c>
      <c r="DY567" s="229">
        <f t="shared" si="838"/>
        <v>0</v>
      </c>
      <c r="DZ567" s="100">
        <f t="shared" si="839"/>
        <v>1</v>
      </c>
      <c r="EA567" s="400">
        <f t="shared" si="840"/>
        <v>0</v>
      </c>
      <c r="EB567" s="402">
        <f t="shared" si="841"/>
        <v>0</v>
      </c>
      <c r="EC567" s="19">
        <f t="shared" si="842"/>
        <v>0</v>
      </c>
      <c r="ED567" s="19">
        <f t="shared" si="843"/>
        <v>1</v>
      </c>
      <c r="EE567" s="19">
        <f t="shared" si="844"/>
        <v>0</v>
      </c>
      <c r="EF567" s="402">
        <f t="shared" si="845"/>
        <v>0</v>
      </c>
      <c r="EG567" s="400">
        <f t="shared" si="846"/>
        <v>1</v>
      </c>
      <c r="EH567" s="400">
        <f t="shared" si="847"/>
        <v>0</v>
      </c>
      <c r="EI567" s="402">
        <f t="shared" si="848"/>
        <v>0</v>
      </c>
      <c r="EJ567" s="229">
        <f t="shared" si="849"/>
        <v>1</v>
      </c>
      <c r="EK567" s="398">
        <f t="shared" si="850"/>
        <v>480</v>
      </c>
      <c r="EL567" s="398" t="str">
        <f t="shared" si="851"/>
        <v/>
      </c>
      <c r="EM567" s="398">
        <f t="shared" si="852"/>
        <v>67</v>
      </c>
      <c r="EN567" s="398">
        <f t="shared" si="853"/>
        <v>303</v>
      </c>
      <c r="EO567" s="398" t="str">
        <f t="shared" si="854"/>
        <v/>
      </c>
      <c r="EP567" s="398" t="str">
        <f t="shared" si="855"/>
        <v/>
      </c>
      <c r="EQ567" s="398">
        <f t="shared" si="856"/>
        <v>610</v>
      </c>
      <c r="ER567" s="398" t="str">
        <f t="shared" si="857"/>
        <v/>
      </c>
      <c r="ES567" s="398" t="str">
        <f t="shared" si="858"/>
        <v/>
      </c>
      <c r="ET567" s="398">
        <f t="shared" si="859"/>
        <v>488</v>
      </c>
      <c r="EU567" s="172">
        <f t="shared" si="860"/>
        <v>800</v>
      </c>
      <c r="EV567" s="57">
        <f t="shared" si="861"/>
        <v>20.8788245221794</v>
      </c>
      <c r="EW567" s="57" t="str">
        <f t="shared" si="862"/>
        <v/>
      </c>
      <c r="EX567" s="57">
        <f t="shared" si="863"/>
        <v>5.513268874717137</v>
      </c>
      <c r="EY567" s="57">
        <f t="shared" si="864"/>
        <v>15.120514995758271</v>
      </c>
      <c r="EZ567" s="57" t="str">
        <f t="shared" si="865"/>
        <v/>
      </c>
      <c r="FA567" s="57" t="str">
        <f t="shared" si="866"/>
        <v/>
      </c>
      <c r="FB567" s="57">
        <f t="shared" si="867"/>
        <v>9.9971975069283854</v>
      </c>
      <c r="FC567" s="57" t="str">
        <f t="shared" si="868"/>
        <v/>
      </c>
      <c r="FD567" s="57" t="str">
        <f t="shared" si="869"/>
        <v/>
      </c>
      <c r="FE567" s="57">
        <f t="shared" si="870"/>
        <v>10.160041472956177</v>
      </c>
      <c r="FF567" s="56">
        <f t="shared" si="871"/>
        <v>22.565086170422809</v>
      </c>
      <c r="FG567" s="59">
        <f t="shared" si="872"/>
        <v>50.295140032380317</v>
      </c>
      <c r="FH567" s="59" t="str">
        <f t="shared" si="873"/>
        <v/>
      </c>
      <c r="FI567" s="59">
        <f t="shared" si="874"/>
        <v>13.280950265926069</v>
      </c>
      <c r="FJ567" s="59">
        <f t="shared" si="875"/>
        <v>36.42390970169361</v>
      </c>
      <c r="FK567" s="59" t="str">
        <f t="shared" si="876"/>
        <v/>
      </c>
      <c r="FL567" s="59" t="str">
        <f t="shared" si="877"/>
        <v/>
      </c>
      <c r="FM567" s="59">
        <f t="shared" si="878"/>
        <v>23.40040592771075</v>
      </c>
      <c r="FN567" s="59" t="str">
        <f t="shared" si="879"/>
        <v/>
      </c>
      <c r="FO567" s="59" t="str">
        <f t="shared" si="880"/>
        <v/>
      </c>
      <c r="FP567" s="59">
        <f t="shared" si="881"/>
        <v>23.781574240659229</v>
      </c>
      <c r="FQ567" s="66">
        <f t="shared" si="882"/>
        <v>52.818019831630025</v>
      </c>
      <c r="FR567" s="331">
        <f t="shared" si="827"/>
        <v>-1.4361224099922489</v>
      </c>
      <c r="FS567" s="331">
        <f t="shared" si="883"/>
        <v>1.4361224099922489</v>
      </c>
      <c r="FT567" s="400">
        <f t="shared" si="884"/>
        <v>0</v>
      </c>
      <c r="FU567" s="400">
        <f t="shared" si="885"/>
        <v>1</v>
      </c>
      <c r="FV567" s="400">
        <f t="shared" si="886"/>
        <v>0</v>
      </c>
      <c r="FW567" s="402">
        <f t="shared" si="887"/>
        <v>0</v>
      </c>
      <c r="FX567" s="222">
        <f t="shared" si="888"/>
        <v>50.295140032380317</v>
      </c>
      <c r="FY567" s="222">
        <f t="shared" si="889"/>
        <v>36.42390970169361</v>
      </c>
      <c r="FZ567" s="222">
        <f t="shared" si="890"/>
        <v>0</v>
      </c>
      <c r="GA567" s="221">
        <f t="shared" si="891"/>
        <v>52.818019831630025</v>
      </c>
      <c r="GB567" s="222">
        <f t="shared" si="892"/>
        <v>23.40040592771075</v>
      </c>
      <c r="GC567" s="222">
        <f t="shared" si="893"/>
        <v>23.781574240659229</v>
      </c>
      <c r="GD567" s="222">
        <f t="shared" si="894"/>
        <v>0</v>
      </c>
      <c r="GE567" s="222">
        <f t="shared" si="895"/>
        <v>0</v>
      </c>
      <c r="GF567" s="222">
        <f t="shared" si="896"/>
        <v>0</v>
      </c>
      <c r="GG567" s="398">
        <f t="shared" si="897"/>
        <v>0</v>
      </c>
      <c r="GH567" s="399">
        <f t="shared" si="898"/>
        <v>0</v>
      </c>
      <c r="GI567" s="398" t="str">
        <f t="shared" si="899"/>
        <v>Na-Ca</v>
      </c>
      <c r="GJ567" s="398" t="str">
        <f t="shared" si="900"/>
        <v>Cl-SO4-HCO3</v>
      </c>
    </row>
    <row r="568" spans="1:192" s="168" customFormat="1" ht="14.25">
      <c r="A568" s="402">
        <f t="shared" si="903"/>
        <v>563</v>
      </c>
      <c r="B568" s="65" t="s">
        <v>1069</v>
      </c>
      <c r="C568" s="69" t="s">
        <v>1070</v>
      </c>
      <c r="D568" s="69"/>
      <c r="E568" s="69"/>
      <c r="F568" s="549">
        <v>3535700</v>
      </c>
      <c r="G568" s="549">
        <v>5692870</v>
      </c>
      <c r="H568" s="410">
        <f t="shared" si="828"/>
        <v>535611.28999999992</v>
      </c>
      <c r="I568" s="410">
        <f t="shared" si="829"/>
        <v>5691032.642</v>
      </c>
      <c r="J568" s="392">
        <v>167.52</v>
      </c>
      <c r="K568" s="408" t="s">
        <v>1355</v>
      </c>
      <c r="L568" s="171">
        <v>155</v>
      </c>
      <c r="M568" s="171">
        <v>72.75</v>
      </c>
      <c r="N568" s="408">
        <v>149.75</v>
      </c>
      <c r="O568" s="171"/>
      <c r="P568" s="171"/>
      <c r="Q568" s="65" t="s">
        <v>1361</v>
      </c>
      <c r="R568" s="165" t="s">
        <v>2886</v>
      </c>
      <c r="S568" s="401" t="s">
        <v>1346</v>
      </c>
      <c r="T568" s="499" t="str">
        <f t="shared" si="830"/>
        <v>-</v>
      </c>
      <c r="U568" s="499" t="str">
        <f t="shared" si="831"/>
        <v>-</v>
      </c>
      <c r="V568" s="499" t="str">
        <f t="shared" si="832"/>
        <v>-</v>
      </c>
      <c r="W568" s="499" t="str">
        <f t="shared" si="824"/>
        <v>-</v>
      </c>
      <c r="X568" s="529" t="str">
        <f t="shared" si="905"/>
        <v>Ca-Mg</v>
      </c>
      <c r="Y568" s="530" t="str">
        <f t="shared" si="904"/>
        <v>HCO3</v>
      </c>
      <c r="Z568" s="70"/>
      <c r="AA568" s="251">
        <v>26828</v>
      </c>
      <c r="AB568" s="176">
        <v>1</v>
      </c>
      <c r="AC568" s="69" t="s">
        <v>1050</v>
      </c>
      <c r="AD568" s="91" t="s">
        <v>1983</v>
      </c>
      <c r="AE568" s="61" t="s">
        <v>2074</v>
      </c>
      <c r="AF568" s="240">
        <v>11.4</v>
      </c>
      <c r="AG568" s="408">
        <v>318</v>
      </c>
      <c r="AH568" s="408">
        <v>6.84</v>
      </c>
      <c r="AI568" s="559"/>
      <c r="AJ568" s="408"/>
      <c r="AK568" s="408"/>
      <c r="AL568" s="408"/>
      <c r="AM568" s="392"/>
      <c r="AN568" s="69">
        <v>9.3800000000000008</v>
      </c>
      <c r="AO568" s="401"/>
      <c r="AP568" s="171">
        <v>2.42</v>
      </c>
      <c r="AQ568" s="69">
        <v>283</v>
      </c>
      <c r="AR568" s="69"/>
      <c r="AS568" s="507">
        <f t="shared" si="906"/>
        <v>335.81</v>
      </c>
      <c r="AT568" s="512">
        <f t="shared" si="907"/>
        <v>-8.1257793541490653E-2</v>
      </c>
      <c r="AU568" s="38">
        <v>7.5</v>
      </c>
      <c r="AV568" s="69">
        <v>16.5</v>
      </c>
      <c r="AW568" s="401">
        <v>54.3</v>
      </c>
      <c r="AX568" s="69">
        <v>23</v>
      </c>
      <c r="AY568" s="69">
        <v>27.2</v>
      </c>
      <c r="AZ568" s="70">
        <v>171</v>
      </c>
      <c r="BA568" s="69"/>
      <c r="BB568" s="69"/>
      <c r="BC568" s="69"/>
      <c r="BD568" s="69"/>
      <c r="BE568" s="69">
        <v>0.01</v>
      </c>
      <c r="BF568" s="69">
        <v>0</v>
      </c>
      <c r="BG568" s="69"/>
      <c r="BH568" s="69"/>
      <c r="BI568" s="69"/>
      <c r="BJ568" s="69">
        <v>23.8</v>
      </c>
      <c r="BK568" s="69">
        <v>0</v>
      </c>
      <c r="BL568" s="401"/>
      <c r="BM568" s="69">
        <v>12.5</v>
      </c>
      <c r="BN568" s="70"/>
      <c r="BO568" s="143"/>
      <c r="BP568" s="564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1"/>
      <c r="CG568" s="143"/>
      <c r="CH568" s="143"/>
      <c r="CI568" s="143"/>
      <c r="CJ568" s="143"/>
      <c r="CK568" s="143"/>
      <c r="CL568" s="144"/>
      <c r="CM568" s="143">
        <v>7.06</v>
      </c>
      <c r="CN568" s="143">
        <v>44</v>
      </c>
      <c r="CO568" s="141"/>
      <c r="CP568" s="69"/>
      <c r="CQ568" s="70"/>
      <c r="CR568" s="69"/>
      <c r="CS568" s="69"/>
      <c r="CT568" s="69"/>
      <c r="CU568" s="69"/>
      <c r="CV568" s="69"/>
      <c r="CW568" s="69"/>
      <c r="CX568" s="69"/>
      <c r="CY568" s="69"/>
      <c r="CZ568" s="69"/>
      <c r="DA568" s="70"/>
      <c r="DB568" s="182"/>
      <c r="DC568" s="141" t="s">
        <v>1815</v>
      </c>
      <c r="DD568" s="182"/>
      <c r="DE568" s="182">
        <v>-15.6</v>
      </c>
      <c r="DF568" s="141" t="s">
        <v>2075</v>
      </c>
      <c r="DG568" s="182"/>
      <c r="DH568" s="182"/>
      <c r="DI568" s="180"/>
      <c r="DJ568" s="180"/>
      <c r="DK568" s="180"/>
      <c r="DL568" s="180"/>
      <c r="DM568" s="180"/>
      <c r="DN568" s="180"/>
      <c r="DO568" s="180"/>
      <c r="DP568" s="180"/>
      <c r="DQ568" s="180"/>
      <c r="DR568" s="180"/>
      <c r="DS568" s="181"/>
      <c r="DT568" s="402">
        <f t="shared" si="833"/>
        <v>1</v>
      </c>
      <c r="DU568" s="100">
        <f t="shared" si="834"/>
        <v>0</v>
      </c>
      <c r="DV568" s="100">
        <f t="shared" si="835"/>
        <v>0</v>
      </c>
      <c r="DW568" s="100">
        <f t="shared" si="836"/>
        <v>1</v>
      </c>
      <c r="DX568" s="100">
        <f t="shared" si="837"/>
        <v>0</v>
      </c>
      <c r="DY568" s="229">
        <f t="shared" si="838"/>
        <v>0</v>
      </c>
      <c r="DZ568" s="100">
        <f t="shared" si="839"/>
        <v>1</v>
      </c>
      <c r="EA568" s="400">
        <f t="shared" si="840"/>
        <v>0</v>
      </c>
      <c r="EB568" s="402">
        <f t="shared" si="841"/>
        <v>0</v>
      </c>
      <c r="EC568" s="19">
        <f t="shared" si="842"/>
        <v>1</v>
      </c>
      <c r="ED568" s="19">
        <f t="shared" si="843"/>
        <v>0</v>
      </c>
      <c r="EE568" s="19">
        <f t="shared" si="844"/>
        <v>0</v>
      </c>
      <c r="EF568" s="402">
        <f t="shared" si="845"/>
        <v>0</v>
      </c>
      <c r="EG568" s="400">
        <f t="shared" si="846"/>
        <v>1</v>
      </c>
      <c r="EH568" s="400">
        <f t="shared" si="847"/>
        <v>0</v>
      </c>
      <c r="EI568" s="402">
        <f t="shared" si="848"/>
        <v>0</v>
      </c>
      <c r="EJ568" s="229">
        <f t="shared" si="849"/>
        <v>1</v>
      </c>
      <c r="EK568" s="398">
        <f t="shared" si="850"/>
        <v>7.5</v>
      </c>
      <c r="EL568" s="398" t="str">
        <f t="shared" si="851"/>
        <v/>
      </c>
      <c r="EM568" s="398">
        <f t="shared" si="852"/>
        <v>16.5</v>
      </c>
      <c r="EN568" s="398">
        <f t="shared" si="853"/>
        <v>54.3</v>
      </c>
      <c r="EO568" s="398">
        <f t="shared" si="854"/>
        <v>0</v>
      </c>
      <c r="EP568" s="398">
        <f t="shared" si="855"/>
        <v>0.01</v>
      </c>
      <c r="EQ568" s="398">
        <f t="shared" si="856"/>
        <v>171</v>
      </c>
      <c r="ER568" s="398" t="str">
        <f t="shared" si="857"/>
        <v/>
      </c>
      <c r="ES568" s="398">
        <f t="shared" si="858"/>
        <v>23.8</v>
      </c>
      <c r="ET568" s="398">
        <f t="shared" si="859"/>
        <v>27.2</v>
      </c>
      <c r="EU568" s="172">
        <f t="shared" si="860"/>
        <v>23</v>
      </c>
      <c r="EV568" s="57">
        <f t="shared" si="861"/>
        <v>0.32623163315905312</v>
      </c>
      <c r="EW568" s="57" t="str">
        <f t="shared" si="862"/>
        <v/>
      </c>
      <c r="EX568" s="57">
        <f t="shared" si="863"/>
        <v>1.3577453198930263</v>
      </c>
      <c r="EY568" s="57">
        <f t="shared" si="864"/>
        <v>2.7097160536952938</v>
      </c>
      <c r="EZ568" s="57">
        <f t="shared" si="865"/>
        <v>0</v>
      </c>
      <c r="FA568" s="57">
        <f t="shared" si="866"/>
        <v>5.3720118184260007E-4</v>
      </c>
      <c r="FB568" s="57">
        <f t="shared" si="867"/>
        <v>2.8024930716143506</v>
      </c>
      <c r="FC568" s="57" t="str">
        <f t="shared" si="868"/>
        <v/>
      </c>
      <c r="FD568" s="57">
        <f t="shared" si="869"/>
        <v>0.38384063195005558</v>
      </c>
      <c r="FE568" s="57">
        <f t="shared" si="870"/>
        <v>0.56629739357460651</v>
      </c>
      <c r="FF568" s="56">
        <f t="shared" si="871"/>
        <v>0.64874622739965582</v>
      </c>
      <c r="FG568" s="59">
        <f t="shared" si="872"/>
        <v>7.4240906307180037</v>
      </c>
      <c r="FH568" s="59" t="str">
        <f t="shared" si="873"/>
        <v/>
      </c>
      <c r="FI568" s="59">
        <f t="shared" si="874"/>
        <v>30.898365712452396</v>
      </c>
      <c r="FJ568" s="59">
        <f t="shared" si="875"/>
        <v>61.66531850802258</v>
      </c>
      <c r="FK568" s="59">
        <f t="shared" si="876"/>
        <v>0</v>
      </c>
      <c r="FL568" s="59">
        <f t="shared" si="877"/>
        <v>1.2225148807025214E-2</v>
      </c>
      <c r="FM568" s="59">
        <f t="shared" si="878"/>
        <v>63.673092874583183</v>
      </c>
      <c r="FN568" s="59" t="str">
        <f t="shared" si="879"/>
        <v/>
      </c>
      <c r="FO568" s="59">
        <f t="shared" si="880"/>
        <v>8.7209208310784394</v>
      </c>
      <c r="FP568" s="59">
        <f t="shared" si="881"/>
        <v>12.866367771228592</v>
      </c>
      <c r="FQ568" s="66">
        <f t="shared" si="882"/>
        <v>14.739618523109796</v>
      </c>
      <c r="FR568" s="331">
        <f t="shared" si="827"/>
        <v>-8.1257793541490653E-2</v>
      </c>
      <c r="FS568" s="331">
        <f t="shared" si="883"/>
        <v>8.1257793541490653E-2</v>
      </c>
      <c r="FT568" s="400">
        <f t="shared" si="884"/>
        <v>0</v>
      </c>
      <c r="FU568" s="400">
        <f t="shared" si="885"/>
        <v>1</v>
      </c>
      <c r="FV568" s="400">
        <f t="shared" si="886"/>
        <v>0</v>
      </c>
      <c r="FW568" s="402">
        <f t="shared" si="887"/>
        <v>0</v>
      </c>
      <c r="FX568" s="222">
        <f t="shared" si="888"/>
        <v>0</v>
      </c>
      <c r="FY568" s="222">
        <f t="shared" si="889"/>
        <v>61.66531850802258</v>
      </c>
      <c r="FZ568" s="222">
        <f t="shared" si="890"/>
        <v>30.898365712452396</v>
      </c>
      <c r="GA568" s="221">
        <f t="shared" si="891"/>
        <v>0</v>
      </c>
      <c r="GB568" s="222">
        <f t="shared" si="892"/>
        <v>63.673092874583183</v>
      </c>
      <c r="GC568" s="222">
        <f t="shared" si="893"/>
        <v>0</v>
      </c>
      <c r="GD568" s="222">
        <f t="shared" si="894"/>
        <v>0</v>
      </c>
      <c r="GE568" s="222">
        <f t="shared" si="895"/>
        <v>0</v>
      </c>
      <c r="GF568" s="222">
        <f t="shared" si="896"/>
        <v>0</v>
      </c>
      <c r="GG568" s="398">
        <f t="shared" si="897"/>
        <v>0</v>
      </c>
      <c r="GH568" s="399">
        <f t="shared" si="898"/>
        <v>0</v>
      </c>
      <c r="GI568" s="398" t="str">
        <f t="shared" si="899"/>
        <v>Ca-Mg</v>
      </c>
      <c r="GJ568" s="398" t="str">
        <f t="shared" si="900"/>
        <v>HCO3</v>
      </c>
    </row>
    <row r="569" spans="1:192" s="163" customFormat="1" ht="14.25">
      <c r="A569" s="402">
        <f t="shared" si="903"/>
        <v>564</v>
      </c>
      <c r="B569" s="65" t="s">
        <v>1069</v>
      </c>
      <c r="C569" s="69" t="s">
        <v>1070</v>
      </c>
      <c r="D569" s="69"/>
      <c r="E569" s="69"/>
      <c r="F569" s="549">
        <v>3535700</v>
      </c>
      <c r="G569" s="549">
        <v>5692870</v>
      </c>
      <c r="H569" s="410">
        <f t="shared" si="828"/>
        <v>535611.28999999992</v>
      </c>
      <c r="I569" s="410">
        <f t="shared" si="829"/>
        <v>5691032.642</v>
      </c>
      <c r="J569" s="392">
        <v>167.52</v>
      </c>
      <c r="K569" s="408" t="s">
        <v>1355</v>
      </c>
      <c r="L569" s="171">
        <v>155</v>
      </c>
      <c r="M569" s="171">
        <v>72.75</v>
      </c>
      <c r="N569" s="408">
        <v>149.75</v>
      </c>
      <c r="O569" s="171"/>
      <c r="P569" s="171"/>
      <c r="Q569" s="65" t="s">
        <v>1361</v>
      </c>
      <c r="R569" s="165" t="s">
        <v>2886</v>
      </c>
      <c r="S569" s="401" t="s">
        <v>1346</v>
      </c>
      <c r="T569" s="499" t="str">
        <f t="shared" si="830"/>
        <v>-</v>
      </c>
      <c r="U569" s="499" t="str">
        <f t="shared" si="831"/>
        <v>-</v>
      </c>
      <c r="V569" s="499" t="str">
        <f t="shared" si="832"/>
        <v>-</v>
      </c>
      <c r="W569" s="499" t="str">
        <f t="shared" si="824"/>
        <v>-</v>
      </c>
      <c r="X569" s="529" t="str">
        <f t="shared" si="905"/>
        <v>Ca-Mg</v>
      </c>
      <c r="Y569" s="530" t="str">
        <f t="shared" si="904"/>
        <v>HCO3</v>
      </c>
      <c r="Z569" s="70"/>
      <c r="AA569" s="251">
        <v>30068</v>
      </c>
      <c r="AB569" s="176">
        <v>2</v>
      </c>
      <c r="AC569" s="69" t="s">
        <v>1050</v>
      </c>
      <c r="AD569" s="91" t="s">
        <v>1983</v>
      </c>
      <c r="AE569" s="61" t="s">
        <v>2076</v>
      </c>
      <c r="AF569" s="240">
        <v>11</v>
      </c>
      <c r="AG569" s="408">
        <v>361</v>
      </c>
      <c r="AH569" s="408">
        <v>6.88</v>
      </c>
      <c r="AI569" s="559">
        <v>557</v>
      </c>
      <c r="AJ569" s="408"/>
      <c r="AK569" s="408"/>
      <c r="AL569" s="408">
        <v>0.2</v>
      </c>
      <c r="AM569" s="392"/>
      <c r="AN569" s="69">
        <v>11.74</v>
      </c>
      <c r="AO569" s="401">
        <v>8.61</v>
      </c>
      <c r="AP569" s="171">
        <v>2.5299999999999998</v>
      </c>
      <c r="AQ569" s="69">
        <v>291</v>
      </c>
      <c r="AR569" s="69"/>
      <c r="AS569" s="507">
        <f t="shared" si="906"/>
        <v>360.21</v>
      </c>
      <c r="AT569" s="512">
        <f t="shared" si="907"/>
        <v>2.5336672470684149E-2</v>
      </c>
      <c r="AU569" s="38">
        <v>12.5</v>
      </c>
      <c r="AV569" s="69">
        <v>15.5</v>
      </c>
      <c r="AW569" s="370">
        <v>58.1</v>
      </c>
      <c r="AX569" s="69">
        <v>23</v>
      </c>
      <c r="AY569" s="69">
        <v>32.9</v>
      </c>
      <c r="AZ569" s="70">
        <v>189</v>
      </c>
      <c r="BA569" s="69"/>
      <c r="BB569" s="69"/>
      <c r="BC569" s="69"/>
      <c r="BD569" s="69"/>
      <c r="BE569" s="69">
        <v>0.01</v>
      </c>
      <c r="BF569" s="69">
        <v>0</v>
      </c>
      <c r="BG569" s="69"/>
      <c r="BH569" s="69"/>
      <c r="BI569" s="69"/>
      <c r="BJ569" s="69">
        <v>17.7</v>
      </c>
      <c r="BK569" s="69">
        <v>0</v>
      </c>
      <c r="BL569" s="401"/>
      <c r="BM569" s="69">
        <v>11.5</v>
      </c>
      <c r="BN569" s="70"/>
      <c r="BO569" s="143"/>
      <c r="BP569" s="564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1"/>
      <c r="CG569" s="143"/>
      <c r="CH569" s="143"/>
      <c r="CI569" s="143"/>
      <c r="CJ569" s="143"/>
      <c r="CK569" s="143"/>
      <c r="CL569" s="144"/>
      <c r="CM569" s="143">
        <v>5.2</v>
      </c>
      <c r="CN569" s="143">
        <v>39.6</v>
      </c>
      <c r="CO569" s="141"/>
      <c r="CP569" s="69"/>
      <c r="CQ569" s="70"/>
      <c r="CR569" s="69"/>
      <c r="CS569" s="69"/>
      <c r="CT569" s="69"/>
      <c r="CU569" s="69"/>
      <c r="CV569" s="69"/>
      <c r="CW569" s="69"/>
      <c r="CX569" s="69"/>
      <c r="CY569" s="69"/>
      <c r="CZ569" s="69"/>
      <c r="DA569" s="70"/>
      <c r="DB569" s="182"/>
      <c r="DC569" s="141" t="s">
        <v>2077</v>
      </c>
      <c r="DD569" s="182"/>
      <c r="DE569" s="182">
        <v>-15.5</v>
      </c>
      <c r="DF569" s="141" t="s">
        <v>2078</v>
      </c>
      <c r="DG569" s="182">
        <v>-8.74</v>
      </c>
      <c r="DH569" s="182"/>
      <c r="DI569" s="180"/>
      <c r="DJ569" s="180"/>
      <c r="DK569" s="180"/>
      <c r="DL569" s="180"/>
      <c r="DM569" s="180"/>
      <c r="DN569" s="180"/>
      <c r="DO569" s="180"/>
      <c r="DP569" s="180"/>
      <c r="DQ569" s="180"/>
      <c r="DR569" s="180"/>
      <c r="DS569" s="181"/>
      <c r="DT569" s="402">
        <f t="shared" si="833"/>
        <v>0</v>
      </c>
      <c r="DU569" s="100">
        <f t="shared" si="834"/>
        <v>0</v>
      </c>
      <c r="DV569" s="100">
        <f t="shared" si="835"/>
        <v>0</v>
      </c>
      <c r="DW569" s="100">
        <f t="shared" si="836"/>
        <v>1</v>
      </c>
      <c r="DX569" s="100">
        <f t="shared" si="837"/>
        <v>0</v>
      </c>
      <c r="DY569" s="229">
        <f t="shared" si="838"/>
        <v>0</v>
      </c>
      <c r="DZ569" s="100">
        <f t="shared" si="839"/>
        <v>1</v>
      </c>
      <c r="EA569" s="400">
        <f t="shared" si="840"/>
        <v>0</v>
      </c>
      <c r="EB569" s="402">
        <f t="shared" si="841"/>
        <v>0</v>
      </c>
      <c r="EC569" s="19">
        <f t="shared" si="842"/>
        <v>1</v>
      </c>
      <c r="ED569" s="19">
        <f t="shared" si="843"/>
        <v>0</v>
      </c>
      <c r="EE569" s="19">
        <f t="shared" si="844"/>
        <v>0</v>
      </c>
      <c r="EF569" s="402">
        <f t="shared" si="845"/>
        <v>0</v>
      </c>
      <c r="EG569" s="400">
        <f t="shared" si="846"/>
        <v>1</v>
      </c>
      <c r="EH569" s="400">
        <f t="shared" si="847"/>
        <v>0</v>
      </c>
      <c r="EI569" s="402">
        <f t="shared" si="848"/>
        <v>0</v>
      </c>
      <c r="EJ569" s="229">
        <f t="shared" si="849"/>
        <v>1</v>
      </c>
      <c r="EK569" s="398">
        <f t="shared" si="850"/>
        <v>12.5</v>
      </c>
      <c r="EL569" s="398" t="str">
        <f t="shared" si="851"/>
        <v/>
      </c>
      <c r="EM569" s="398">
        <f t="shared" si="852"/>
        <v>15.5</v>
      </c>
      <c r="EN569" s="398">
        <f t="shared" si="853"/>
        <v>58.1</v>
      </c>
      <c r="EO569" s="398">
        <f t="shared" si="854"/>
        <v>0</v>
      </c>
      <c r="EP569" s="398">
        <f t="shared" si="855"/>
        <v>0.01</v>
      </c>
      <c r="EQ569" s="398">
        <f t="shared" si="856"/>
        <v>189</v>
      </c>
      <c r="ER569" s="398" t="str">
        <f t="shared" si="857"/>
        <v/>
      </c>
      <c r="ES569" s="398">
        <f t="shared" si="858"/>
        <v>17.7</v>
      </c>
      <c r="ET569" s="398">
        <f t="shared" si="859"/>
        <v>32.9</v>
      </c>
      <c r="EU569" s="172">
        <f t="shared" si="860"/>
        <v>23</v>
      </c>
      <c r="EV569" s="57">
        <f t="shared" si="861"/>
        <v>0.54371938859842195</v>
      </c>
      <c r="EW569" s="57" t="str">
        <f t="shared" si="862"/>
        <v/>
      </c>
      <c r="EX569" s="57">
        <f t="shared" si="863"/>
        <v>1.2754577247479943</v>
      </c>
      <c r="EY569" s="57">
        <f t="shared" si="864"/>
        <v>2.8993462747642096</v>
      </c>
      <c r="EZ569" s="57">
        <f t="shared" si="865"/>
        <v>0</v>
      </c>
      <c r="FA569" s="57">
        <f t="shared" si="866"/>
        <v>5.3720118184260007E-4</v>
      </c>
      <c r="FB569" s="57">
        <f t="shared" si="867"/>
        <v>3.097492342310598</v>
      </c>
      <c r="FC569" s="57" t="str">
        <f t="shared" si="868"/>
        <v/>
      </c>
      <c r="FD569" s="57">
        <f t="shared" si="869"/>
        <v>0.28546131031579758</v>
      </c>
      <c r="FE569" s="57">
        <f t="shared" si="870"/>
        <v>0.68497000913987338</v>
      </c>
      <c r="FF569" s="56">
        <f t="shared" si="871"/>
        <v>0.64874622739965582</v>
      </c>
      <c r="FG569" s="59">
        <f t="shared" si="872"/>
        <v>11.521771723637524</v>
      </c>
      <c r="FH569" s="59" t="str">
        <f t="shared" si="873"/>
        <v/>
      </c>
      <c r="FI569" s="59">
        <f t="shared" si="874"/>
        <v>27.02778870103943</v>
      </c>
      <c r="FJ569" s="59">
        <f t="shared" si="875"/>
        <v>61.439055928690898</v>
      </c>
      <c r="FK569" s="59">
        <f t="shared" si="876"/>
        <v>0</v>
      </c>
      <c r="FL569" s="59">
        <f t="shared" si="877"/>
        <v>1.1383646632160386E-2</v>
      </c>
      <c r="FM569" s="59">
        <f t="shared" si="878"/>
        <v>65.67117087047923</v>
      </c>
      <c r="FN569" s="59" t="str">
        <f t="shared" si="879"/>
        <v/>
      </c>
      <c r="FO569" s="59">
        <f t="shared" si="880"/>
        <v>6.0521791226368258</v>
      </c>
      <c r="FP569" s="59">
        <f t="shared" si="881"/>
        <v>14.522322427381079</v>
      </c>
      <c r="FQ569" s="66">
        <f t="shared" si="882"/>
        <v>13.754327579502862</v>
      </c>
      <c r="FR569" s="331">
        <f t="shared" si="827"/>
        <v>2.5336672470684149E-2</v>
      </c>
      <c r="FS569" s="331">
        <f t="shared" si="883"/>
        <v>2.5336672470684149E-2</v>
      </c>
      <c r="FT569" s="400">
        <f t="shared" si="884"/>
        <v>0</v>
      </c>
      <c r="FU569" s="400">
        <f t="shared" si="885"/>
        <v>1</v>
      </c>
      <c r="FV569" s="400">
        <f t="shared" si="886"/>
        <v>0</v>
      </c>
      <c r="FW569" s="402">
        <f t="shared" si="887"/>
        <v>0</v>
      </c>
      <c r="FX569" s="222">
        <f t="shared" si="888"/>
        <v>0</v>
      </c>
      <c r="FY569" s="222">
        <f t="shared" si="889"/>
        <v>61.439055928690898</v>
      </c>
      <c r="FZ569" s="222">
        <f t="shared" si="890"/>
        <v>27.02778870103943</v>
      </c>
      <c r="GA569" s="221">
        <f t="shared" si="891"/>
        <v>0</v>
      </c>
      <c r="GB569" s="222">
        <f t="shared" si="892"/>
        <v>65.67117087047923</v>
      </c>
      <c r="GC569" s="222">
        <f t="shared" si="893"/>
        <v>0</v>
      </c>
      <c r="GD569" s="222">
        <f t="shared" si="894"/>
        <v>0</v>
      </c>
      <c r="GE569" s="222">
        <f t="shared" si="895"/>
        <v>0</v>
      </c>
      <c r="GF569" s="222">
        <f t="shared" si="896"/>
        <v>0</v>
      </c>
      <c r="GG569" s="398">
        <f t="shared" si="897"/>
        <v>0</v>
      </c>
      <c r="GH569" s="399">
        <f t="shared" si="898"/>
        <v>0</v>
      </c>
      <c r="GI569" s="398" t="str">
        <f t="shared" si="899"/>
        <v>Ca-Mg</v>
      </c>
      <c r="GJ569" s="398" t="str">
        <f t="shared" si="900"/>
        <v>HCO3</v>
      </c>
    </row>
    <row r="570" spans="1:192" s="163" customFormat="1" ht="14.25">
      <c r="A570" s="402">
        <f t="shared" si="903"/>
        <v>565</v>
      </c>
      <c r="B570" s="65" t="s">
        <v>1069</v>
      </c>
      <c r="C570" s="69" t="s">
        <v>1070</v>
      </c>
      <c r="D570" s="69"/>
      <c r="E570" s="69"/>
      <c r="F570" s="549">
        <v>3535700</v>
      </c>
      <c r="G570" s="549">
        <v>5692870</v>
      </c>
      <c r="H570" s="410">
        <f t="shared" si="828"/>
        <v>535611.28999999992</v>
      </c>
      <c r="I570" s="410">
        <f t="shared" si="829"/>
        <v>5691032.642</v>
      </c>
      <c r="J570" s="392">
        <v>167.52</v>
      </c>
      <c r="K570" s="408" t="s">
        <v>1355</v>
      </c>
      <c r="L570" s="171">
        <v>155</v>
      </c>
      <c r="M570" s="171">
        <v>72.75</v>
      </c>
      <c r="N570" s="408">
        <v>149.75</v>
      </c>
      <c r="O570" s="171"/>
      <c r="P570" s="171"/>
      <c r="Q570" s="65" t="s">
        <v>1361</v>
      </c>
      <c r="R570" s="165" t="s">
        <v>2886</v>
      </c>
      <c r="S570" s="401" t="s">
        <v>1346</v>
      </c>
      <c r="T570" s="499" t="str">
        <f t="shared" si="830"/>
        <v>-</v>
      </c>
      <c r="U570" s="499" t="str">
        <f t="shared" si="831"/>
        <v>-</v>
      </c>
      <c r="V570" s="499" t="str">
        <f t="shared" si="832"/>
        <v>-</v>
      </c>
      <c r="W570" s="499" t="str">
        <f t="shared" si="824"/>
        <v>-</v>
      </c>
      <c r="X570" s="529" t="str">
        <f t="shared" si="905"/>
        <v>Ca-Mg</v>
      </c>
      <c r="Y570" s="530" t="str">
        <f t="shared" si="904"/>
        <v>HCO3</v>
      </c>
      <c r="Z570" s="70"/>
      <c r="AA570" s="251">
        <v>33463</v>
      </c>
      <c r="AB570" s="176">
        <v>3</v>
      </c>
      <c r="AC570" s="69" t="s">
        <v>1050</v>
      </c>
      <c r="AD570" s="91" t="s">
        <v>1983</v>
      </c>
      <c r="AE570" s="61" t="s">
        <v>1912</v>
      </c>
      <c r="AF570" s="240">
        <v>9.1</v>
      </c>
      <c r="AG570" s="408">
        <v>426</v>
      </c>
      <c r="AH570" s="408">
        <v>7.12</v>
      </c>
      <c r="AI570" s="559">
        <v>444</v>
      </c>
      <c r="AJ570" s="408"/>
      <c r="AK570" s="408"/>
      <c r="AL570" s="408">
        <v>11</v>
      </c>
      <c r="AM570" s="392"/>
      <c r="AN570" s="69">
        <v>11.36</v>
      </c>
      <c r="AO570" s="401">
        <v>7.64</v>
      </c>
      <c r="AP570" s="171">
        <v>0.52</v>
      </c>
      <c r="AQ570" s="69">
        <v>302</v>
      </c>
      <c r="AR570" s="69"/>
      <c r="AS570" s="507">
        <f t="shared" si="906"/>
        <v>339.33900000000006</v>
      </c>
      <c r="AT570" s="509">
        <f t="shared" si="907"/>
        <v>5.4372711961917217E-2</v>
      </c>
      <c r="AU570" s="69">
        <v>10.199999999999999</v>
      </c>
      <c r="AV570" s="69">
        <v>14.3</v>
      </c>
      <c r="AW570" s="401">
        <v>57.4</v>
      </c>
      <c r="AX570" s="69">
        <v>29.8</v>
      </c>
      <c r="AY570" s="401">
        <v>34.1</v>
      </c>
      <c r="AZ570" s="70">
        <v>165</v>
      </c>
      <c r="BA570" s="69"/>
      <c r="BB570" s="401">
        <v>2.23</v>
      </c>
      <c r="BC570" s="69"/>
      <c r="BD570" s="401">
        <v>0</v>
      </c>
      <c r="BE570" s="401">
        <v>0</v>
      </c>
      <c r="BF570" s="69">
        <v>0</v>
      </c>
      <c r="BG570" s="69"/>
      <c r="BH570" s="69"/>
      <c r="BI570" s="69"/>
      <c r="BJ570" s="69">
        <v>17.5</v>
      </c>
      <c r="BK570" s="69">
        <v>0</v>
      </c>
      <c r="BL570" s="401"/>
      <c r="BM570" s="69">
        <v>8.8000000000000007</v>
      </c>
      <c r="BN570" s="70"/>
      <c r="BO570" s="143"/>
      <c r="BP570" s="564">
        <v>9</v>
      </c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1"/>
      <c r="CG570" s="143"/>
      <c r="CH570" s="143"/>
      <c r="CI570" s="143"/>
      <c r="CJ570" s="143"/>
      <c r="CK570" s="143"/>
      <c r="CL570" s="144"/>
      <c r="CM570" s="143">
        <v>11.1</v>
      </c>
      <c r="CN570" s="143">
        <v>28.6</v>
      </c>
      <c r="CO570" s="141"/>
      <c r="CP570" s="69"/>
      <c r="CQ570" s="70"/>
      <c r="CR570" s="69"/>
      <c r="CS570" s="69"/>
      <c r="CT570" s="69"/>
      <c r="CU570" s="69"/>
      <c r="CV570" s="69"/>
      <c r="CW570" s="69"/>
      <c r="CX570" s="69"/>
      <c r="CY570" s="69"/>
      <c r="CZ570" s="69"/>
      <c r="DA570" s="70"/>
      <c r="DB570" s="182"/>
      <c r="DC570" s="141" t="s">
        <v>2079</v>
      </c>
      <c r="DD570" s="182"/>
      <c r="DE570" s="182">
        <v>-15.5</v>
      </c>
      <c r="DF570" s="141" t="s">
        <v>2080</v>
      </c>
      <c r="DG570" s="182">
        <v>-8.61</v>
      </c>
      <c r="DH570" s="182"/>
      <c r="DI570" s="180"/>
      <c r="DJ570" s="180"/>
      <c r="DK570" s="180"/>
      <c r="DL570" s="180"/>
      <c r="DM570" s="180"/>
      <c r="DN570" s="180"/>
      <c r="DO570" s="180"/>
      <c r="DP570" s="180"/>
      <c r="DQ570" s="180"/>
      <c r="DR570" s="180"/>
      <c r="DS570" s="181"/>
      <c r="DT570" s="402">
        <f t="shared" si="833"/>
        <v>0</v>
      </c>
      <c r="DU570" s="100">
        <f t="shared" si="834"/>
        <v>0</v>
      </c>
      <c r="DV570" s="100">
        <f t="shared" si="835"/>
        <v>0</v>
      </c>
      <c r="DW570" s="100">
        <f t="shared" si="836"/>
        <v>1</v>
      </c>
      <c r="DX570" s="100">
        <f t="shared" si="837"/>
        <v>0</v>
      </c>
      <c r="DY570" s="229">
        <f t="shared" si="838"/>
        <v>0</v>
      </c>
      <c r="DZ570" s="100">
        <f t="shared" si="839"/>
        <v>1</v>
      </c>
      <c r="EA570" s="400">
        <f t="shared" si="840"/>
        <v>0</v>
      </c>
      <c r="EB570" s="402">
        <f t="shared" si="841"/>
        <v>0</v>
      </c>
      <c r="EC570" s="19">
        <f t="shared" si="842"/>
        <v>1</v>
      </c>
      <c r="ED570" s="19">
        <f t="shared" si="843"/>
        <v>0</v>
      </c>
      <c r="EE570" s="19">
        <f t="shared" si="844"/>
        <v>0</v>
      </c>
      <c r="EF570" s="402">
        <f t="shared" si="845"/>
        <v>0</v>
      </c>
      <c r="EG570" s="400">
        <f t="shared" si="846"/>
        <v>1</v>
      </c>
      <c r="EH570" s="400">
        <f t="shared" si="847"/>
        <v>0</v>
      </c>
      <c r="EI570" s="402">
        <f t="shared" si="848"/>
        <v>0</v>
      </c>
      <c r="EJ570" s="229">
        <f t="shared" si="849"/>
        <v>1</v>
      </c>
      <c r="EK570" s="398">
        <f t="shared" si="850"/>
        <v>10.199999999999999</v>
      </c>
      <c r="EL570" s="398">
        <f t="shared" si="851"/>
        <v>2.23</v>
      </c>
      <c r="EM570" s="398">
        <f t="shared" si="852"/>
        <v>14.3</v>
      </c>
      <c r="EN570" s="398">
        <f t="shared" si="853"/>
        <v>57.4</v>
      </c>
      <c r="EO570" s="398">
        <f t="shared" si="854"/>
        <v>0</v>
      </c>
      <c r="EP570" s="398">
        <f t="shared" si="855"/>
        <v>0</v>
      </c>
      <c r="EQ570" s="398">
        <f t="shared" si="856"/>
        <v>165</v>
      </c>
      <c r="ER570" s="398" t="str">
        <f t="shared" si="857"/>
        <v/>
      </c>
      <c r="ES570" s="398">
        <f t="shared" si="858"/>
        <v>17.5</v>
      </c>
      <c r="ET570" s="398">
        <f t="shared" si="859"/>
        <v>34.1</v>
      </c>
      <c r="EU570" s="172">
        <f t="shared" si="860"/>
        <v>29.8</v>
      </c>
      <c r="EV570" s="57">
        <f t="shared" si="861"/>
        <v>0.44367502109631224</v>
      </c>
      <c r="EW570" s="57">
        <f t="shared" si="862"/>
        <v>5.7033248081841431E-2</v>
      </c>
      <c r="EX570" s="57">
        <f t="shared" si="863"/>
        <v>1.176712610573956</v>
      </c>
      <c r="EY570" s="57">
        <f t="shared" si="864"/>
        <v>2.8644143919357248</v>
      </c>
      <c r="EZ570" s="57">
        <f t="shared" si="865"/>
        <v>0</v>
      </c>
      <c r="FA570" s="57">
        <f t="shared" si="866"/>
        <v>0</v>
      </c>
      <c r="FB570" s="57">
        <f t="shared" si="867"/>
        <v>2.7041599813822681</v>
      </c>
      <c r="FC570" s="57" t="str">
        <f t="shared" si="868"/>
        <v/>
      </c>
      <c r="FD570" s="57">
        <f t="shared" si="869"/>
        <v>0.28223575878680557</v>
      </c>
      <c r="FE570" s="57">
        <f t="shared" si="870"/>
        <v>0.70995371767992954</v>
      </c>
      <c r="FF570" s="56">
        <f t="shared" si="871"/>
        <v>0.84054945984824969</v>
      </c>
      <c r="FG570" s="59">
        <f t="shared" si="872"/>
        <v>9.7686286392204167</v>
      </c>
      <c r="FH570" s="59">
        <f t="shared" si="873"/>
        <v>1.2557313215951744</v>
      </c>
      <c r="FI570" s="59">
        <f t="shared" si="874"/>
        <v>25.908306668653498</v>
      </c>
      <c r="FJ570" s="59">
        <f t="shared" si="875"/>
        <v>63.06733337053091</v>
      </c>
      <c r="FK570" s="59">
        <f t="shared" si="876"/>
        <v>0</v>
      </c>
      <c r="FL570" s="59">
        <f t="shared" si="877"/>
        <v>0</v>
      </c>
      <c r="FM570" s="59">
        <f t="shared" si="878"/>
        <v>59.6037079608287</v>
      </c>
      <c r="FN570" s="59" t="str">
        <f t="shared" si="879"/>
        <v/>
      </c>
      <c r="FO570" s="59">
        <f t="shared" si="880"/>
        <v>6.2208959006311098</v>
      </c>
      <c r="FP570" s="59">
        <f t="shared" si="881"/>
        <v>15.648435871264098</v>
      </c>
      <c r="FQ570" s="66">
        <f t="shared" si="882"/>
        <v>18.526960267276106</v>
      </c>
      <c r="FR570" s="331">
        <f t="shared" si="827"/>
        <v>5.4372711961917217E-2</v>
      </c>
      <c r="FS570" s="331">
        <f t="shared" si="883"/>
        <v>5.4372711961917217E-2</v>
      </c>
      <c r="FT570" s="400">
        <f t="shared" si="884"/>
        <v>0</v>
      </c>
      <c r="FU570" s="400">
        <f t="shared" si="885"/>
        <v>1</v>
      </c>
      <c r="FV570" s="400">
        <f t="shared" si="886"/>
        <v>0</v>
      </c>
      <c r="FW570" s="402">
        <f t="shared" si="887"/>
        <v>0</v>
      </c>
      <c r="FX570" s="222">
        <f t="shared" si="888"/>
        <v>0</v>
      </c>
      <c r="FY570" s="222">
        <f t="shared" si="889"/>
        <v>63.06733337053091</v>
      </c>
      <c r="FZ570" s="222">
        <f t="shared" si="890"/>
        <v>25.908306668653498</v>
      </c>
      <c r="GA570" s="221">
        <f t="shared" si="891"/>
        <v>0</v>
      </c>
      <c r="GB570" s="222">
        <f t="shared" si="892"/>
        <v>59.6037079608287</v>
      </c>
      <c r="GC570" s="222">
        <f t="shared" si="893"/>
        <v>0</v>
      </c>
      <c r="GD570" s="222">
        <f t="shared" si="894"/>
        <v>0</v>
      </c>
      <c r="GE570" s="222">
        <f t="shared" si="895"/>
        <v>0</v>
      </c>
      <c r="GF570" s="222">
        <f t="shared" si="896"/>
        <v>0</v>
      </c>
      <c r="GG570" s="398">
        <f t="shared" si="897"/>
        <v>0</v>
      </c>
      <c r="GH570" s="399">
        <f t="shared" si="898"/>
        <v>0</v>
      </c>
      <c r="GI570" s="398" t="str">
        <f t="shared" si="899"/>
        <v>Ca-Mg</v>
      </c>
      <c r="GJ570" s="398" t="str">
        <f t="shared" si="900"/>
        <v>HCO3</v>
      </c>
    </row>
    <row r="571" spans="1:192" s="168" customFormat="1" ht="14.25">
      <c r="A571" s="402">
        <f t="shared" si="903"/>
        <v>566</v>
      </c>
      <c r="B571" s="65" t="s">
        <v>1069</v>
      </c>
      <c r="C571" s="69" t="s">
        <v>1071</v>
      </c>
      <c r="D571" s="69"/>
      <c r="E571" s="69"/>
      <c r="F571" s="549">
        <v>3535470</v>
      </c>
      <c r="G571" s="549">
        <v>5692950</v>
      </c>
      <c r="H571" s="410">
        <f t="shared" si="828"/>
        <v>535381.38199999998</v>
      </c>
      <c r="I571" s="410">
        <f t="shared" si="829"/>
        <v>5691112.6100000003</v>
      </c>
      <c r="J571" s="392">
        <v>181.11</v>
      </c>
      <c r="K571" s="408" t="s">
        <v>1355</v>
      </c>
      <c r="L571" s="171">
        <v>166</v>
      </c>
      <c r="M571" s="171">
        <v>101</v>
      </c>
      <c r="N571" s="408">
        <v>166</v>
      </c>
      <c r="O571" s="171"/>
      <c r="P571" s="171"/>
      <c r="Q571" s="65" t="s">
        <v>1361</v>
      </c>
      <c r="R571" s="165" t="s">
        <v>2886</v>
      </c>
      <c r="S571" s="401" t="s">
        <v>1346</v>
      </c>
      <c r="T571" s="499" t="str">
        <f t="shared" si="830"/>
        <v>-</v>
      </c>
      <c r="U571" s="499" t="str">
        <f t="shared" si="831"/>
        <v>-</v>
      </c>
      <c r="V571" s="499" t="str">
        <f t="shared" si="832"/>
        <v>-</v>
      </c>
      <c r="W571" s="499" t="str">
        <f t="shared" si="824"/>
        <v>-</v>
      </c>
      <c r="X571" s="529" t="str">
        <f t="shared" si="905"/>
        <v>Ca-Mg</v>
      </c>
      <c r="Y571" s="530" t="str">
        <f t="shared" si="904"/>
        <v>HCO3</v>
      </c>
      <c r="Z571" s="70"/>
      <c r="AA571" s="251">
        <v>30068</v>
      </c>
      <c r="AB571" s="176">
        <v>1</v>
      </c>
      <c r="AC571" s="69" t="s">
        <v>1050</v>
      </c>
      <c r="AD571" s="91" t="s">
        <v>1983</v>
      </c>
      <c r="AE571" s="61" t="s">
        <v>2076</v>
      </c>
      <c r="AF571" s="240">
        <v>11.8</v>
      </c>
      <c r="AG571" s="408">
        <v>333</v>
      </c>
      <c r="AH571" s="408">
        <v>6.86</v>
      </c>
      <c r="AI571" s="559">
        <v>557</v>
      </c>
      <c r="AJ571" s="408"/>
      <c r="AK571" s="408"/>
      <c r="AL571" s="408">
        <v>0.1</v>
      </c>
      <c r="AM571" s="392"/>
      <c r="AN571" s="69">
        <v>10.5</v>
      </c>
      <c r="AO571" s="401">
        <v>8.06</v>
      </c>
      <c r="AP571" s="171">
        <v>2.5299999999999998</v>
      </c>
      <c r="AQ571" s="69">
        <v>248</v>
      </c>
      <c r="AR571" s="69"/>
      <c r="AS571" s="507">
        <f t="shared" si="906"/>
        <v>319.51</v>
      </c>
      <c r="AT571" s="512">
        <f t="shared" si="907"/>
        <v>8.2008707876528031E-2</v>
      </c>
      <c r="AU571" s="38">
        <v>9</v>
      </c>
      <c r="AV571" s="69">
        <v>12.7</v>
      </c>
      <c r="AW571" s="401">
        <v>54</v>
      </c>
      <c r="AX571" s="69">
        <v>20</v>
      </c>
      <c r="AY571" s="401">
        <v>21.4</v>
      </c>
      <c r="AZ571" s="70">
        <v>171</v>
      </c>
      <c r="BA571" s="69"/>
      <c r="BB571" s="69"/>
      <c r="BC571" s="69"/>
      <c r="BD571" s="69">
        <v>0</v>
      </c>
      <c r="BE571" s="401">
        <v>0.01</v>
      </c>
      <c r="BF571" s="69">
        <v>0</v>
      </c>
      <c r="BG571" s="69"/>
      <c r="BH571" s="69"/>
      <c r="BI571" s="69"/>
      <c r="BJ571" s="69">
        <v>19.399999999999999</v>
      </c>
      <c r="BK571" s="69">
        <v>0</v>
      </c>
      <c r="BL571" s="401"/>
      <c r="BM571" s="74">
        <v>12</v>
      </c>
      <c r="BN571" s="70"/>
      <c r="BO571" s="143"/>
      <c r="BP571" s="564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1"/>
      <c r="CG571" s="143"/>
      <c r="CH571" s="143"/>
      <c r="CI571" s="143"/>
      <c r="CJ571" s="143"/>
      <c r="CK571" s="143"/>
      <c r="CL571" s="144"/>
      <c r="CM571" s="143">
        <v>6.2</v>
      </c>
      <c r="CN571" s="143">
        <v>39.6</v>
      </c>
      <c r="CO571" s="141"/>
      <c r="CP571" s="69"/>
      <c r="CQ571" s="70"/>
      <c r="CR571" s="69"/>
      <c r="CS571" s="69"/>
      <c r="CT571" s="69"/>
      <c r="CU571" s="69"/>
      <c r="CV571" s="69"/>
      <c r="CW571" s="69"/>
      <c r="CX571" s="69"/>
      <c r="CY571" s="69"/>
      <c r="CZ571" s="69"/>
      <c r="DA571" s="70"/>
      <c r="DB571" s="182"/>
      <c r="DC571" s="141" t="s">
        <v>1909</v>
      </c>
      <c r="DD571" s="182"/>
      <c r="DE571" s="370">
        <v>-16</v>
      </c>
      <c r="DF571" s="141" t="s">
        <v>2081</v>
      </c>
      <c r="DG571" s="182">
        <v>-8.7899999999999991</v>
      </c>
      <c r="DH571" s="182"/>
      <c r="DI571" s="180"/>
      <c r="DJ571" s="180"/>
      <c r="DK571" s="180"/>
      <c r="DL571" s="180"/>
      <c r="DM571" s="180"/>
      <c r="DN571" s="180"/>
      <c r="DO571" s="180"/>
      <c r="DP571" s="180"/>
      <c r="DQ571" s="180"/>
      <c r="DR571" s="180"/>
      <c r="DS571" s="181"/>
      <c r="DT571" s="402">
        <f t="shared" si="833"/>
        <v>1</v>
      </c>
      <c r="DU571" s="100">
        <f t="shared" si="834"/>
        <v>0</v>
      </c>
      <c r="DV571" s="100">
        <f t="shared" si="835"/>
        <v>0</v>
      </c>
      <c r="DW571" s="100">
        <f t="shared" si="836"/>
        <v>1</v>
      </c>
      <c r="DX571" s="100">
        <f t="shared" si="837"/>
        <v>0</v>
      </c>
      <c r="DY571" s="229">
        <f t="shared" si="838"/>
        <v>0</v>
      </c>
      <c r="DZ571" s="100">
        <f t="shared" si="839"/>
        <v>1</v>
      </c>
      <c r="EA571" s="400">
        <f t="shared" si="840"/>
        <v>0</v>
      </c>
      <c r="EB571" s="402">
        <f t="shared" si="841"/>
        <v>0</v>
      </c>
      <c r="EC571" s="19">
        <f t="shared" si="842"/>
        <v>1</v>
      </c>
      <c r="ED571" s="19">
        <f t="shared" si="843"/>
        <v>0</v>
      </c>
      <c r="EE571" s="19">
        <f t="shared" si="844"/>
        <v>0</v>
      </c>
      <c r="EF571" s="402">
        <f t="shared" si="845"/>
        <v>0</v>
      </c>
      <c r="EG571" s="400">
        <f t="shared" si="846"/>
        <v>1</v>
      </c>
      <c r="EH571" s="400">
        <f t="shared" si="847"/>
        <v>0</v>
      </c>
      <c r="EI571" s="402">
        <f t="shared" si="848"/>
        <v>0</v>
      </c>
      <c r="EJ571" s="229">
        <f t="shared" si="849"/>
        <v>1</v>
      </c>
      <c r="EK571" s="398">
        <f t="shared" si="850"/>
        <v>9</v>
      </c>
      <c r="EL571" s="398" t="str">
        <f t="shared" si="851"/>
        <v/>
      </c>
      <c r="EM571" s="398">
        <f t="shared" si="852"/>
        <v>12.7</v>
      </c>
      <c r="EN571" s="398">
        <f t="shared" si="853"/>
        <v>54</v>
      </c>
      <c r="EO571" s="398">
        <f t="shared" si="854"/>
        <v>0</v>
      </c>
      <c r="EP571" s="398">
        <f t="shared" si="855"/>
        <v>0.01</v>
      </c>
      <c r="EQ571" s="398">
        <f t="shared" si="856"/>
        <v>171</v>
      </c>
      <c r="ER571" s="398" t="str">
        <f t="shared" si="857"/>
        <v/>
      </c>
      <c r="ES571" s="398">
        <f t="shared" si="858"/>
        <v>19.399999999999999</v>
      </c>
      <c r="ET571" s="398">
        <f t="shared" si="859"/>
        <v>21.4</v>
      </c>
      <c r="EU571" s="172">
        <f t="shared" si="860"/>
        <v>20</v>
      </c>
      <c r="EV571" s="57">
        <f t="shared" si="861"/>
        <v>0.39147795979086375</v>
      </c>
      <c r="EW571" s="57" t="str">
        <f t="shared" si="862"/>
        <v/>
      </c>
      <c r="EX571" s="57">
        <f t="shared" si="863"/>
        <v>1.045052458341905</v>
      </c>
      <c r="EY571" s="57">
        <f t="shared" si="864"/>
        <v>2.6947452467688007</v>
      </c>
      <c r="EZ571" s="57">
        <f t="shared" si="865"/>
        <v>0</v>
      </c>
      <c r="FA571" s="57">
        <f t="shared" si="866"/>
        <v>5.3720118184260007E-4</v>
      </c>
      <c r="FB571" s="57">
        <f t="shared" si="867"/>
        <v>2.8024930716143506</v>
      </c>
      <c r="FC571" s="57" t="str">
        <f t="shared" si="868"/>
        <v/>
      </c>
      <c r="FD571" s="57">
        <f t="shared" si="869"/>
        <v>0.31287849831223014</v>
      </c>
      <c r="FE571" s="57">
        <f t="shared" si="870"/>
        <v>0.44554280229766835</v>
      </c>
      <c r="FF571" s="56">
        <f t="shared" si="871"/>
        <v>0.56412715426057025</v>
      </c>
      <c r="FG571" s="59">
        <f t="shared" si="872"/>
        <v>9.4747262879296326</v>
      </c>
      <c r="FH571" s="59" t="str">
        <f t="shared" si="873"/>
        <v/>
      </c>
      <c r="FI571" s="59">
        <f t="shared" si="874"/>
        <v>25.292831311901143</v>
      </c>
      <c r="FJ571" s="59">
        <f t="shared" si="875"/>
        <v>65.219440814684759</v>
      </c>
      <c r="FK571" s="59">
        <f t="shared" si="876"/>
        <v>0</v>
      </c>
      <c r="FL571" s="59">
        <f t="shared" si="877"/>
        <v>1.3001585484480539E-2</v>
      </c>
      <c r="FM571" s="59">
        <f t="shared" si="878"/>
        <v>67.938542039418266</v>
      </c>
      <c r="FN571" s="59" t="str">
        <f t="shared" si="879"/>
        <v/>
      </c>
      <c r="FO571" s="59">
        <f t="shared" si="880"/>
        <v>7.5848569354609996</v>
      </c>
      <c r="FP571" s="59">
        <f t="shared" si="881"/>
        <v>10.800928898219855</v>
      </c>
      <c r="FQ571" s="66">
        <f t="shared" si="882"/>
        <v>13.675672126900858</v>
      </c>
      <c r="FR571" s="331">
        <f t="shared" si="827"/>
        <v>8.2008707876528031E-2</v>
      </c>
      <c r="FS571" s="331">
        <f t="shared" si="883"/>
        <v>8.2008707876528031E-2</v>
      </c>
      <c r="FT571" s="400">
        <f t="shared" si="884"/>
        <v>0</v>
      </c>
      <c r="FU571" s="400">
        <f t="shared" si="885"/>
        <v>1</v>
      </c>
      <c r="FV571" s="400">
        <f t="shared" si="886"/>
        <v>0</v>
      </c>
      <c r="FW571" s="402">
        <f t="shared" si="887"/>
        <v>0</v>
      </c>
      <c r="FX571" s="222">
        <f t="shared" si="888"/>
        <v>0</v>
      </c>
      <c r="FY571" s="222">
        <f t="shared" si="889"/>
        <v>65.219440814684759</v>
      </c>
      <c r="FZ571" s="222">
        <f t="shared" si="890"/>
        <v>25.292831311901143</v>
      </c>
      <c r="GA571" s="221">
        <f t="shared" si="891"/>
        <v>0</v>
      </c>
      <c r="GB571" s="222">
        <f t="shared" si="892"/>
        <v>67.938542039418266</v>
      </c>
      <c r="GC571" s="222">
        <f t="shared" si="893"/>
        <v>0</v>
      </c>
      <c r="GD571" s="222">
        <f t="shared" si="894"/>
        <v>0</v>
      </c>
      <c r="GE571" s="222">
        <f t="shared" si="895"/>
        <v>0</v>
      </c>
      <c r="GF571" s="222">
        <f t="shared" si="896"/>
        <v>0</v>
      </c>
      <c r="GG571" s="398">
        <f t="shared" si="897"/>
        <v>0</v>
      </c>
      <c r="GH571" s="399">
        <f t="shared" si="898"/>
        <v>0</v>
      </c>
      <c r="GI571" s="398" t="str">
        <f t="shared" si="899"/>
        <v>Ca-Mg</v>
      </c>
      <c r="GJ571" s="398" t="str">
        <f t="shared" si="900"/>
        <v>HCO3</v>
      </c>
    </row>
    <row r="572" spans="1:192" s="168" customFormat="1" ht="14.25">
      <c r="A572" s="402">
        <f t="shared" si="903"/>
        <v>567</v>
      </c>
      <c r="B572" s="65" t="s">
        <v>1069</v>
      </c>
      <c r="C572" s="69" t="s">
        <v>1071</v>
      </c>
      <c r="D572" s="69"/>
      <c r="E572" s="69"/>
      <c r="F572" s="549">
        <v>3535470</v>
      </c>
      <c r="G572" s="549">
        <v>5692950</v>
      </c>
      <c r="H572" s="410">
        <f t="shared" si="828"/>
        <v>535381.38199999998</v>
      </c>
      <c r="I572" s="410">
        <f t="shared" si="829"/>
        <v>5691112.6100000003</v>
      </c>
      <c r="J572" s="392">
        <v>181.11</v>
      </c>
      <c r="K572" s="408" t="s">
        <v>1355</v>
      </c>
      <c r="L572" s="171">
        <v>166</v>
      </c>
      <c r="M572" s="171">
        <v>101</v>
      </c>
      <c r="N572" s="408">
        <v>166</v>
      </c>
      <c r="O572" s="171"/>
      <c r="P572" s="171"/>
      <c r="Q572" s="65" t="s">
        <v>1361</v>
      </c>
      <c r="R572" s="165" t="s">
        <v>2886</v>
      </c>
      <c r="S572" s="401" t="s">
        <v>1346</v>
      </c>
      <c r="T572" s="499" t="str">
        <f t="shared" si="830"/>
        <v>-</v>
      </c>
      <c r="U572" s="499" t="str">
        <f t="shared" si="831"/>
        <v>-</v>
      </c>
      <c r="V572" s="499" t="str">
        <f t="shared" si="832"/>
        <v>-</v>
      </c>
      <c r="W572" s="499" t="str">
        <f t="shared" si="824"/>
        <v>-</v>
      </c>
      <c r="X572" s="529" t="str">
        <f t="shared" si="905"/>
        <v>Ca-Mg</v>
      </c>
      <c r="Y572" s="530" t="str">
        <f t="shared" si="904"/>
        <v>HCO3</v>
      </c>
      <c r="Z572" s="70"/>
      <c r="AA572" s="251">
        <v>33463</v>
      </c>
      <c r="AB572" s="176">
        <v>2</v>
      </c>
      <c r="AC572" s="69" t="s">
        <v>1050</v>
      </c>
      <c r="AD572" s="91" t="s">
        <v>1983</v>
      </c>
      <c r="AE572" s="61" t="s">
        <v>1912</v>
      </c>
      <c r="AF572" s="240">
        <v>11.2</v>
      </c>
      <c r="AG572" s="408">
        <v>416</v>
      </c>
      <c r="AH572" s="253">
        <v>7</v>
      </c>
      <c r="AI572" s="559">
        <v>440</v>
      </c>
      <c r="AJ572" s="408"/>
      <c r="AK572" s="408"/>
      <c r="AL572" s="408">
        <v>0.4</v>
      </c>
      <c r="AM572" s="392"/>
      <c r="AN572" s="69">
        <v>11.04</v>
      </c>
      <c r="AO572" s="401">
        <v>7.52</v>
      </c>
      <c r="AP572" s="171">
        <v>0.52</v>
      </c>
      <c r="AQ572" s="69">
        <v>288</v>
      </c>
      <c r="AR572" s="69"/>
      <c r="AS572" s="507">
        <f t="shared" si="906"/>
        <v>349.67599999999993</v>
      </c>
      <c r="AT572" s="509">
        <f t="shared" si="907"/>
        <v>-3.6563643869361182</v>
      </c>
      <c r="AU572" s="69">
        <v>8.85</v>
      </c>
      <c r="AV572" s="69">
        <v>13.6</v>
      </c>
      <c r="AW572" s="182">
        <v>56.3</v>
      </c>
      <c r="AX572" s="401">
        <v>25.6</v>
      </c>
      <c r="AY572" s="401">
        <v>33.9</v>
      </c>
      <c r="AZ572" s="70">
        <v>177</v>
      </c>
      <c r="BA572" s="69"/>
      <c r="BB572" s="69">
        <v>2.09</v>
      </c>
      <c r="BC572" s="69"/>
      <c r="BD572" s="69">
        <v>0</v>
      </c>
      <c r="BE572" s="401">
        <v>0</v>
      </c>
      <c r="BF572" s="69">
        <v>0</v>
      </c>
      <c r="BG572" s="69"/>
      <c r="BH572" s="69"/>
      <c r="BI572" s="69"/>
      <c r="BJ572" s="69">
        <v>22.93</v>
      </c>
      <c r="BK572" s="69">
        <v>0</v>
      </c>
      <c r="BL572" s="401"/>
      <c r="BM572" s="69">
        <v>9.4</v>
      </c>
      <c r="BN572" s="70"/>
      <c r="BO572" s="143"/>
      <c r="BP572" s="564">
        <v>6</v>
      </c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1"/>
      <c r="CG572" s="143"/>
      <c r="CH572" s="143"/>
      <c r="CI572" s="143"/>
      <c r="CJ572" s="143"/>
      <c r="CK572" s="143"/>
      <c r="CL572" s="144"/>
      <c r="CM572" s="143">
        <v>11.4</v>
      </c>
      <c r="CN572" s="143">
        <v>35.200000000000003</v>
      </c>
      <c r="CO572" s="141"/>
      <c r="CP572" s="69"/>
      <c r="CQ572" s="70"/>
      <c r="CR572" s="69"/>
      <c r="CS572" s="69"/>
      <c r="CT572" s="69"/>
      <c r="CU572" s="69"/>
      <c r="CV572" s="69"/>
      <c r="CW572" s="69"/>
      <c r="CX572" s="69"/>
      <c r="CY572" s="69"/>
      <c r="CZ572" s="69"/>
      <c r="DA572" s="70"/>
      <c r="DB572" s="182"/>
      <c r="DC572" s="141" t="s">
        <v>2067</v>
      </c>
      <c r="DD572" s="182"/>
      <c r="DE572" s="182">
        <v>-15.6</v>
      </c>
      <c r="DF572" s="141" t="s">
        <v>2082</v>
      </c>
      <c r="DG572" s="182">
        <v>-8.67</v>
      </c>
      <c r="DH572" s="182"/>
      <c r="DI572" s="180"/>
      <c r="DJ572" s="180"/>
      <c r="DK572" s="180"/>
      <c r="DL572" s="180"/>
      <c r="DM572" s="180"/>
      <c r="DN572" s="180"/>
      <c r="DO572" s="180"/>
      <c r="DP572" s="180"/>
      <c r="DQ572" s="180"/>
      <c r="DR572" s="180"/>
      <c r="DS572" s="181"/>
      <c r="DT572" s="402">
        <f t="shared" si="833"/>
        <v>0</v>
      </c>
      <c r="DU572" s="100">
        <f t="shared" si="834"/>
        <v>0</v>
      </c>
      <c r="DV572" s="100">
        <f t="shared" si="835"/>
        <v>0</v>
      </c>
      <c r="DW572" s="100">
        <f t="shared" si="836"/>
        <v>1</v>
      </c>
      <c r="DX572" s="100">
        <f t="shared" si="837"/>
        <v>0</v>
      </c>
      <c r="DY572" s="229">
        <f t="shared" si="838"/>
        <v>0</v>
      </c>
      <c r="DZ572" s="100">
        <f t="shared" si="839"/>
        <v>1</v>
      </c>
      <c r="EA572" s="400">
        <f t="shared" si="840"/>
        <v>0</v>
      </c>
      <c r="EB572" s="402">
        <f t="shared" si="841"/>
        <v>0</v>
      </c>
      <c r="EC572" s="19">
        <f t="shared" si="842"/>
        <v>1</v>
      </c>
      <c r="ED572" s="19">
        <f t="shared" si="843"/>
        <v>0</v>
      </c>
      <c r="EE572" s="19">
        <f t="shared" si="844"/>
        <v>0</v>
      </c>
      <c r="EF572" s="402">
        <f t="shared" si="845"/>
        <v>0</v>
      </c>
      <c r="EG572" s="400">
        <f t="shared" si="846"/>
        <v>1</v>
      </c>
      <c r="EH572" s="400">
        <f t="shared" si="847"/>
        <v>0</v>
      </c>
      <c r="EI572" s="402">
        <f t="shared" si="848"/>
        <v>0</v>
      </c>
      <c r="EJ572" s="229">
        <f t="shared" si="849"/>
        <v>1</v>
      </c>
      <c r="EK572" s="398">
        <f t="shared" si="850"/>
        <v>8.85</v>
      </c>
      <c r="EL572" s="398">
        <f t="shared" si="851"/>
        <v>2.09</v>
      </c>
      <c r="EM572" s="398">
        <f t="shared" si="852"/>
        <v>13.6</v>
      </c>
      <c r="EN572" s="398">
        <f t="shared" si="853"/>
        <v>56.3</v>
      </c>
      <c r="EO572" s="398">
        <f t="shared" si="854"/>
        <v>0</v>
      </c>
      <c r="EP572" s="398">
        <f t="shared" si="855"/>
        <v>0</v>
      </c>
      <c r="EQ572" s="398">
        <f t="shared" si="856"/>
        <v>177</v>
      </c>
      <c r="ER572" s="398" t="str">
        <f t="shared" si="857"/>
        <v/>
      </c>
      <c r="ES572" s="398">
        <f t="shared" si="858"/>
        <v>22.93</v>
      </c>
      <c r="ET572" s="398">
        <f t="shared" si="859"/>
        <v>33.9</v>
      </c>
      <c r="EU572" s="172">
        <f t="shared" si="860"/>
        <v>25.6</v>
      </c>
      <c r="EV572" s="57">
        <f t="shared" si="861"/>
        <v>0.38495332712768271</v>
      </c>
      <c r="EW572" s="57">
        <f t="shared" si="862"/>
        <v>5.3452685421994883E-2</v>
      </c>
      <c r="EX572" s="57">
        <f t="shared" si="863"/>
        <v>1.1191112939724337</v>
      </c>
      <c r="EY572" s="57">
        <f t="shared" si="864"/>
        <v>2.8095214332052492</v>
      </c>
      <c r="EZ572" s="57">
        <f t="shared" si="865"/>
        <v>0</v>
      </c>
      <c r="FA572" s="57">
        <f t="shared" si="866"/>
        <v>0</v>
      </c>
      <c r="FB572" s="57">
        <f t="shared" si="867"/>
        <v>2.900826161846433</v>
      </c>
      <c r="FC572" s="57" t="str">
        <f t="shared" si="868"/>
        <v/>
      </c>
      <c r="FD572" s="57">
        <f t="shared" si="869"/>
        <v>0.36980948279894005</v>
      </c>
      <c r="FE572" s="57">
        <f t="shared" si="870"/>
        <v>0.70578976625658685</v>
      </c>
      <c r="FF572" s="56">
        <f t="shared" si="871"/>
        <v>0.72208275745353001</v>
      </c>
      <c r="FG572" s="59">
        <f t="shared" si="872"/>
        <v>8.814973946205841</v>
      </c>
      <c r="FH572" s="59">
        <f t="shared" si="873"/>
        <v>1.2240030054171676</v>
      </c>
      <c r="FI572" s="59">
        <f t="shared" si="874"/>
        <v>25.626319358969123</v>
      </c>
      <c r="FJ572" s="59">
        <f t="shared" si="875"/>
        <v>64.334703689407874</v>
      </c>
      <c r="FK572" s="59">
        <f t="shared" si="876"/>
        <v>0</v>
      </c>
      <c r="FL572" s="59">
        <f t="shared" si="877"/>
        <v>0</v>
      </c>
      <c r="FM572" s="59">
        <f t="shared" si="878"/>
        <v>61.739302304155451</v>
      </c>
      <c r="FN572" s="59" t="str">
        <f t="shared" si="879"/>
        <v/>
      </c>
      <c r="FO572" s="59">
        <f t="shared" si="880"/>
        <v>7.8707851417522585</v>
      </c>
      <c r="FP572" s="59">
        <f t="shared" si="881"/>
        <v>15.021571549243856</v>
      </c>
      <c r="FQ572" s="66">
        <f t="shared" si="882"/>
        <v>15.368341004848437</v>
      </c>
      <c r="FR572" s="331">
        <f t="shared" si="827"/>
        <v>-3.6563643869361182</v>
      </c>
      <c r="FS572" s="331">
        <f t="shared" si="883"/>
        <v>3.6563643869361182</v>
      </c>
      <c r="FT572" s="400">
        <f t="shared" si="884"/>
        <v>0</v>
      </c>
      <c r="FU572" s="400">
        <f t="shared" si="885"/>
        <v>1</v>
      </c>
      <c r="FV572" s="400">
        <f t="shared" si="886"/>
        <v>0</v>
      </c>
      <c r="FW572" s="402">
        <f t="shared" si="887"/>
        <v>0</v>
      </c>
      <c r="FX572" s="222">
        <f t="shared" si="888"/>
        <v>0</v>
      </c>
      <c r="FY572" s="222">
        <f t="shared" si="889"/>
        <v>64.334703689407874</v>
      </c>
      <c r="FZ572" s="222">
        <f t="shared" si="890"/>
        <v>25.626319358969123</v>
      </c>
      <c r="GA572" s="221">
        <f t="shared" si="891"/>
        <v>0</v>
      </c>
      <c r="GB572" s="222">
        <f t="shared" si="892"/>
        <v>61.739302304155451</v>
      </c>
      <c r="GC572" s="222">
        <f t="shared" si="893"/>
        <v>0</v>
      </c>
      <c r="GD572" s="222">
        <f t="shared" si="894"/>
        <v>0</v>
      </c>
      <c r="GE572" s="222">
        <f t="shared" si="895"/>
        <v>0</v>
      </c>
      <c r="GF572" s="222">
        <f t="shared" si="896"/>
        <v>0</v>
      </c>
      <c r="GG572" s="398">
        <f t="shared" si="897"/>
        <v>0</v>
      </c>
      <c r="GH572" s="399">
        <f t="shared" si="898"/>
        <v>0</v>
      </c>
      <c r="GI572" s="398" t="str">
        <f t="shared" si="899"/>
        <v>Ca-Mg</v>
      </c>
      <c r="GJ572" s="398" t="str">
        <f t="shared" si="900"/>
        <v>HCO3</v>
      </c>
    </row>
    <row r="573" spans="1:192" s="168" customFormat="1" ht="14.25">
      <c r="A573" s="402">
        <f t="shared" si="903"/>
        <v>568</v>
      </c>
      <c r="B573" s="65" t="s">
        <v>1069</v>
      </c>
      <c r="C573" s="69" t="s">
        <v>1072</v>
      </c>
      <c r="D573" s="69"/>
      <c r="E573" s="69"/>
      <c r="F573" s="549">
        <v>3535250</v>
      </c>
      <c r="G573" s="549">
        <v>5692910</v>
      </c>
      <c r="H573" s="410">
        <f t="shared" si="828"/>
        <v>535161.47</v>
      </c>
      <c r="I573" s="410">
        <f t="shared" si="829"/>
        <v>5691072.6260000002</v>
      </c>
      <c r="J573" s="392">
        <v>190.59</v>
      </c>
      <c r="K573" s="408" t="s">
        <v>1355</v>
      </c>
      <c r="L573" s="171">
        <v>151</v>
      </c>
      <c r="M573" s="171">
        <v>95</v>
      </c>
      <c r="N573" s="408">
        <v>146</v>
      </c>
      <c r="O573" s="171"/>
      <c r="P573" s="171"/>
      <c r="Q573" s="65" t="s">
        <v>1361</v>
      </c>
      <c r="R573" s="165" t="s">
        <v>2886</v>
      </c>
      <c r="S573" s="401" t="s">
        <v>1346</v>
      </c>
      <c r="T573" s="499" t="str">
        <f t="shared" si="830"/>
        <v>-</v>
      </c>
      <c r="U573" s="499" t="str">
        <f t="shared" si="831"/>
        <v>-</v>
      </c>
      <c r="V573" s="499" t="str">
        <f t="shared" si="832"/>
        <v>-</v>
      </c>
      <c r="W573" s="499" t="str">
        <f t="shared" si="824"/>
        <v>-</v>
      </c>
      <c r="X573" s="529" t="str">
        <f t="shared" si="905"/>
        <v>Ca-Mg</v>
      </c>
      <c r="Y573" s="530" t="str">
        <f t="shared" si="904"/>
        <v>HCO3</v>
      </c>
      <c r="Z573" s="70"/>
      <c r="AA573" s="251">
        <v>30068</v>
      </c>
      <c r="AB573" s="176">
        <v>1</v>
      </c>
      <c r="AC573" s="69" t="s">
        <v>1050</v>
      </c>
      <c r="AD573" s="91" t="s">
        <v>1983</v>
      </c>
      <c r="AE573" s="61" t="s">
        <v>2076</v>
      </c>
      <c r="AF573" s="240">
        <v>11.6</v>
      </c>
      <c r="AG573" s="408">
        <v>368</v>
      </c>
      <c r="AH573" s="408">
        <v>6.92</v>
      </c>
      <c r="AI573" s="559">
        <v>567</v>
      </c>
      <c r="AJ573" s="408"/>
      <c r="AK573" s="408"/>
      <c r="AL573" s="408">
        <v>0.06</v>
      </c>
      <c r="AM573" s="392"/>
      <c r="AN573" s="69">
        <v>12.02</v>
      </c>
      <c r="AO573" s="401">
        <v>9.59</v>
      </c>
      <c r="AP573" s="171">
        <v>2.5299999999999998</v>
      </c>
      <c r="AQ573" s="69">
        <v>283</v>
      </c>
      <c r="AR573" s="69"/>
      <c r="AS573" s="507">
        <f t="shared" si="906"/>
        <v>376.90999999999997</v>
      </c>
      <c r="AT573" s="512">
        <f t="shared" si="907"/>
        <v>0.11357965254133655</v>
      </c>
      <c r="AU573" s="38">
        <v>14</v>
      </c>
      <c r="AV573" s="69">
        <v>17.3</v>
      </c>
      <c r="AW573" s="401">
        <v>57.1</v>
      </c>
      <c r="AX573" s="401">
        <v>17</v>
      </c>
      <c r="AY573" s="401">
        <v>30.5</v>
      </c>
      <c r="AZ573" s="70">
        <v>213</v>
      </c>
      <c r="BA573" s="69"/>
      <c r="BB573" s="69"/>
      <c r="BC573" s="69"/>
      <c r="BD573" s="69">
        <v>0</v>
      </c>
      <c r="BE573" s="401">
        <v>0.01</v>
      </c>
      <c r="BF573" s="69">
        <v>0</v>
      </c>
      <c r="BG573" s="69"/>
      <c r="BH573" s="69"/>
      <c r="BI573" s="69"/>
      <c r="BJ573" s="69">
        <v>16.5</v>
      </c>
      <c r="BK573" s="69">
        <v>0</v>
      </c>
      <c r="BL573" s="401"/>
      <c r="BM573" s="69">
        <v>11.5</v>
      </c>
      <c r="BN573" s="70"/>
      <c r="BO573" s="143"/>
      <c r="BP573" s="564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1"/>
      <c r="CG573" s="143"/>
      <c r="CH573" s="143"/>
      <c r="CI573" s="143"/>
      <c r="CJ573" s="143"/>
      <c r="CK573" s="143"/>
      <c r="CL573" s="144"/>
      <c r="CM573" s="143">
        <v>5.6</v>
      </c>
      <c r="CN573" s="143">
        <v>41.8</v>
      </c>
      <c r="CO573" s="141"/>
      <c r="CP573" s="69"/>
      <c r="CQ573" s="70"/>
      <c r="CR573" s="69"/>
      <c r="CS573" s="69"/>
      <c r="CT573" s="69"/>
      <c r="CU573" s="69"/>
      <c r="CV573" s="69"/>
      <c r="CW573" s="69"/>
      <c r="CX573" s="69"/>
      <c r="CY573" s="69"/>
      <c r="CZ573" s="69"/>
      <c r="DA573" s="70"/>
      <c r="DB573" s="182"/>
      <c r="DC573" s="141" t="s">
        <v>2083</v>
      </c>
      <c r="DD573" s="182"/>
      <c r="DE573" s="182">
        <v>-14.3</v>
      </c>
      <c r="DF573" s="141" t="s">
        <v>2084</v>
      </c>
      <c r="DG573" s="182">
        <v>-8.76</v>
      </c>
      <c r="DH573" s="182"/>
      <c r="DI573" s="180"/>
      <c r="DJ573" s="180"/>
      <c r="DK573" s="180"/>
      <c r="DL573" s="180"/>
      <c r="DM573" s="180"/>
      <c r="DN573" s="180"/>
      <c r="DO573" s="180"/>
      <c r="DP573" s="180"/>
      <c r="DQ573" s="180"/>
      <c r="DR573" s="180"/>
      <c r="DS573" s="181"/>
      <c r="DT573" s="402">
        <f t="shared" si="833"/>
        <v>1</v>
      </c>
      <c r="DU573" s="100">
        <f t="shared" si="834"/>
        <v>0</v>
      </c>
      <c r="DV573" s="100">
        <f t="shared" si="835"/>
        <v>0</v>
      </c>
      <c r="DW573" s="100">
        <f t="shared" si="836"/>
        <v>1</v>
      </c>
      <c r="DX573" s="100">
        <f t="shared" si="837"/>
        <v>0</v>
      </c>
      <c r="DY573" s="229">
        <f t="shared" si="838"/>
        <v>0</v>
      </c>
      <c r="DZ573" s="100">
        <f t="shared" si="839"/>
        <v>1</v>
      </c>
      <c r="EA573" s="400">
        <f t="shared" si="840"/>
        <v>0</v>
      </c>
      <c r="EB573" s="402">
        <f t="shared" si="841"/>
        <v>0</v>
      </c>
      <c r="EC573" s="19">
        <f t="shared" si="842"/>
        <v>1</v>
      </c>
      <c r="ED573" s="19">
        <f t="shared" si="843"/>
        <v>0</v>
      </c>
      <c r="EE573" s="19">
        <f t="shared" si="844"/>
        <v>0</v>
      </c>
      <c r="EF573" s="402">
        <f t="shared" si="845"/>
        <v>0</v>
      </c>
      <c r="EG573" s="400">
        <f t="shared" si="846"/>
        <v>1</v>
      </c>
      <c r="EH573" s="400">
        <f t="shared" si="847"/>
        <v>0</v>
      </c>
      <c r="EI573" s="402">
        <f t="shared" si="848"/>
        <v>0</v>
      </c>
      <c r="EJ573" s="229">
        <f t="shared" si="849"/>
        <v>1</v>
      </c>
      <c r="EK573" s="398">
        <f t="shared" si="850"/>
        <v>14</v>
      </c>
      <c r="EL573" s="398" t="str">
        <f t="shared" si="851"/>
        <v/>
      </c>
      <c r="EM573" s="398">
        <f t="shared" si="852"/>
        <v>17.3</v>
      </c>
      <c r="EN573" s="398">
        <f t="shared" si="853"/>
        <v>57.1</v>
      </c>
      <c r="EO573" s="398">
        <f t="shared" si="854"/>
        <v>0</v>
      </c>
      <c r="EP573" s="398">
        <f t="shared" si="855"/>
        <v>0.01</v>
      </c>
      <c r="EQ573" s="398">
        <f t="shared" si="856"/>
        <v>213</v>
      </c>
      <c r="ER573" s="398" t="str">
        <f t="shared" si="857"/>
        <v/>
      </c>
      <c r="ES573" s="398">
        <f t="shared" si="858"/>
        <v>16.5</v>
      </c>
      <c r="ET573" s="398">
        <f t="shared" si="859"/>
        <v>30.5</v>
      </c>
      <c r="EU573" s="172">
        <f t="shared" si="860"/>
        <v>17</v>
      </c>
      <c r="EV573" s="57">
        <f t="shared" si="861"/>
        <v>0.60896571523023257</v>
      </c>
      <c r="EW573" s="57" t="str">
        <f t="shared" si="862"/>
        <v/>
      </c>
      <c r="EX573" s="57">
        <f t="shared" si="863"/>
        <v>1.4235753960090518</v>
      </c>
      <c r="EY573" s="57">
        <f t="shared" si="864"/>
        <v>2.8494435850092317</v>
      </c>
      <c r="EZ573" s="57">
        <f t="shared" si="865"/>
        <v>0</v>
      </c>
      <c r="FA573" s="57">
        <f t="shared" si="866"/>
        <v>5.3720118184260007E-4</v>
      </c>
      <c r="FB573" s="57">
        <f t="shared" si="867"/>
        <v>3.4908247032389284</v>
      </c>
      <c r="FC573" s="57" t="str">
        <f t="shared" si="868"/>
        <v/>
      </c>
      <c r="FD573" s="57">
        <f t="shared" si="869"/>
        <v>0.26610800114184524</v>
      </c>
      <c r="FE573" s="57">
        <f t="shared" si="870"/>
        <v>0.63500259205976106</v>
      </c>
      <c r="FF573" s="56">
        <f t="shared" si="871"/>
        <v>0.47950808112148469</v>
      </c>
      <c r="FG573" s="59">
        <f t="shared" si="872"/>
        <v>12.472360145496276</v>
      </c>
      <c r="FH573" s="59" t="str">
        <f t="shared" si="873"/>
        <v/>
      </c>
      <c r="FI573" s="59">
        <f t="shared" si="874"/>
        <v>29.156559374741793</v>
      </c>
      <c r="FJ573" s="59">
        <f t="shared" si="875"/>
        <v>58.360077944737462</v>
      </c>
      <c r="FK573" s="59">
        <f t="shared" si="876"/>
        <v>0</v>
      </c>
      <c r="FL573" s="59">
        <f t="shared" si="877"/>
        <v>1.1002535024478349E-2</v>
      </c>
      <c r="FM573" s="59">
        <f t="shared" si="878"/>
        <v>71.658940332094332</v>
      </c>
      <c r="FN573" s="59" t="str">
        <f t="shared" si="879"/>
        <v/>
      </c>
      <c r="FO573" s="59">
        <f t="shared" si="880"/>
        <v>5.4626109864592669</v>
      </c>
      <c r="FP573" s="59">
        <f t="shared" si="881"/>
        <v>13.035204206305623</v>
      </c>
      <c r="FQ573" s="66">
        <f t="shared" si="882"/>
        <v>9.8432444751407768</v>
      </c>
      <c r="FR573" s="331">
        <f t="shared" si="827"/>
        <v>0.11357965254133655</v>
      </c>
      <c r="FS573" s="331">
        <f t="shared" si="883"/>
        <v>0.11357965254133655</v>
      </c>
      <c r="FT573" s="400">
        <f t="shared" si="884"/>
        <v>0</v>
      </c>
      <c r="FU573" s="400">
        <f t="shared" si="885"/>
        <v>1</v>
      </c>
      <c r="FV573" s="400">
        <f t="shared" si="886"/>
        <v>0</v>
      </c>
      <c r="FW573" s="402">
        <f t="shared" si="887"/>
        <v>0</v>
      </c>
      <c r="FX573" s="222">
        <f t="shared" si="888"/>
        <v>0</v>
      </c>
      <c r="FY573" s="222">
        <f t="shared" si="889"/>
        <v>58.360077944737462</v>
      </c>
      <c r="FZ573" s="222">
        <f t="shared" si="890"/>
        <v>29.156559374741793</v>
      </c>
      <c r="GA573" s="221">
        <f t="shared" si="891"/>
        <v>0</v>
      </c>
      <c r="GB573" s="222">
        <f t="shared" si="892"/>
        <v>71.658940332094332</v>
      </c>
      <c r="GC573" s="222">
        <f t="shared" si="893"/>
        <v>0</v>
      </c>
      <c r="GD573" s="222">
        <f t="shared" si="894"/>
        <v>0</v>
      </c>
      <c r="GE573" s="222">
        <f t="shared" si="895"/>
        <v>0</v>
      </c>
      <c r="GF573" s="222">
        <f t="shared" si="896"/>
        <v>0</v>
      </c>
      <c r="GG573" s="398">
        <f t="shared" si="897"/>
        <v>0</v>
      </c>
      <c r="GH573" s="399">
        <f t="shared" si="898"/>
        <v>0</v>
      </c>
      <c r="GI573" s="398" t="str">
        <f t="shared" si="899"/>
        <v>Ca-Mg</v>
      </c>
      <c r="GJ573" s="398" t="str">
        <f t="shared" si="900"/>
        <v>HCO3</v>
      </c>
    </row>
    <row r="574" spans="1:192" s="168" customFormat="1" ht="14.25">
      <c r="A574" s="402">
        <f t="shared" si="903"/>
        <v>569</v>
      </c>
      <c r="B574" s="65" t="s">
        <v>1069</v>
      </c>
      <c r="C574" s="69" t="s">
        <v>1072</v>
      </c>
      <c r="D574" s="69"/>
      <c r="E574" s="69"/>
      <c r="F574" s="549">
        <v>3535250</v>
      </c>
      <c r="G574" s="549">
        <v>5692910</v>
      </c>
      <c r="H574" s="410">
        <f t="shared" si="828"/>
        <v>535161.47</v>
      </c>
      <c r="I574" s="410">
        <f t="shared" si="829"/>
        <v>5691072.6260000002</v>
      </c>
      <c r="J574" s="392">
        <v>190.59</v>
      </c>
      <c r="K574" s="408" t="s">
        <v>1355</v>
      </c>
      <c r="L574" s="171">
        <v>151</v>
      </c>
      <c r="M574" s="171">
        <v>95</v>
      </c>
      <c r="N574" s="408">
        <v>146</v>
      </c>
      <c r="O574" s="171"/>
      <c r="P574" s="171"/>
      <c r="Q574" s="65" t="s">
        <v>1361</v>
      </c>
      <c r="R574" s="165" t="s">
        <v>2886</v>
      </c>
      <c r="S574" s="401" t="s">
        <v>1346</v>
      </c>
      <c r="T574" s="499" t="str">
        <f t="shared" si="830"/>
        <v>-</v>
      </c>
      <c r="U574" s="499" t="str">
        <f t="shared" si="831"/>
        <v>-</v>
      </c>
      <c r="V574" s="499" t="str">
        <f t="shared" si="832"/>
        <v>-</v>
      </c>
      <c r="W574" s="499" t="str">
        <f t="shared" si="824"/>
        <v>-</v>
      </c>
      <c r="X574" s="529" t="str">
        <f t="shared" si="905"/>
        <v>Ca-Mg</v>
      </c>
      <c r="Y574" s="530" t="str">
        <f t="shared" si="904"/>
        <v>HCO3</v>
      </c>
      <c r="Z574" s="70"/>
      <c r="AA574" s="251">
        <v>33463</v>
      </c>
      <c r="AB574" s="176">
        <v>2</v>
      </c>
      <c r="AC574" s="69" t="s">
        <v>1050</v>
      </c>
      <c r="AD574" s="91" t="s">
        <v>1983</v>
      </c>
      <c r="AE574" s="61" t="s">
        <v>1912</v>
      </c>
      <c r="AF574" s="240">
        <v>11.3</v>
      </c>
      <c r="AG574" s="408">
        <v>434</v>
      </c>
      <c r="AH574" s="408">
        <v>7.09</v>
      </c>
      <c r="AI574" s="559">
        <v>444</v>
      </c>
      <c r="AJ574" s="408"/>
      <c r="AK574" s="408"/>
      <c r="AL574" s="408">
        <v>0.35</v>
      </c>
      <c r="AM574" s="392"/>
      <c r="AN574" s="69">
        <v>11.88</v>
      </c>
      <c r="AO574" s="401">
        <v>8.33</v>
      </c>
      <c r="AP574" s="171">
        <v>0.44</v>
      </c>
      <c r="AQ574" s="69">
        <v>303</v>
      </c>
      <c r="AR574" s="69"/>
      <c r="AS574" s="507">
        <f t="shared" si="906"/>
        <v>356.017</v>
      </c>
      <c r="AT574" s="509">
        <f t="shared" si="907"/>
        <v>-0.52321262374175659</v>
      </c>
      <c r="AU574" s="69">
        <v>9</v>
      </c>
      <c r="AV574" s="69">
        <v>15.7</v>
      </c>
      <c r="AW574" s="401">
        <v>58.8</v>
      </c>
      <c r="AX574" s="401">
        <v>23.6</v>
      </c>
      <c r="AY574" s="401">
        <v>39.5</v>
      </c>
      <c r="AZ574" s="70">
        <v>177</v>
      </c>
      <c r="BA574" s="69"/>
      <c r="BB574" s="401">
        <v>2.31</v>
      </c>
      <c r="BC574" s="69"/>
      <c r="BD574" s="69">
        <v>0</v>
      </c>
      <c r="BE574" s="69">
        <v>0</v>
      </c>
      <c r="BF574" s="69">
        <v>0</v>
      </c>
      <c r="BG574" s="69"/>
      <c r="BH574" s="69"/>
      <c r="BI574" s="69"/>
      <c r="BJ574" s="69">
        <v>20.9</v>
      </c>
      <c r="BK574" s="69">
        <v>0</v>
      </c>
      <c r="BL574" s="401"/>
      <c r="BM574" s="69">
        <v>9.1999999999999993</v>
      </c>
      <c r="BN574" s="70"/>
      <c r="BO574" s="143"/>
      <c r="BP574" s="564">
        <v>7</v>
      </c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1"/>
      <c r="CG574" s="143"/>
      <c r="CH574" s="143"/>
      <c r="CI574" s="143"/>
      <c r="CJ574" s="143"/>
      <c r="CK574" s="143"/>
      <c r="CL574" s="144"/>
      <c r="CM574" s="143">
        <v>11.3</v>
      </c>
      <c r="CN574" s="143">
        <v>30.8</v>
      </c>
      <c r="CO574" s="141"/>
      <c r="CP574" s="69"/>
      <c r="CQ574" s="70"/>
      <c r="CR574" s="69"/>
      <c r="CS574" s="69"/>
      <c r="CT574" s="69"/>
      <c r="CU574" s="69"/>
      <c r="CV574" s="69"/>
      <c r="CW574" s="69"/>
      <c r="CX574" s="69"/>
      <c r="CY574" s="69"/>
      <c r="CZ574" s="69"/>
      <c r="DA574" s="70"/>
      <c r="DB574" s="182"/>
      <c r="DC574" s="141" t="s">
        <v>1815</v>
      </c>
      <c r="DD574" s="182"/>
      <c r="DE574" s="182">
        <v>-15.5</v>
      </c>
      <c r="DF574" s="141" t="s">
        <v>2085</v>
      </c>
      <c r="DG574" s="182">
        <v>-8.44</v>
      </c>
      <c r="DH574" s="182"/>
      <c r="DI574" s="180"/>
      <c r="DJ574" s="180"/>
      <c r="DK574" s="180"/>
      <c r="DL574" s="180"/>
      <c r="DM574" s="180"/>
      <c r="DN574" s="180"/>
      <c r="DO574" s="180"/>
      <c r="DP574" s="180"/>
      <c r="DQ574" s="180"/>
      <c r="DR574" s="180"/>
      <c r="DS574" s="181"/>
      <c r="DT574" s="402">
        <f t="shared" si="833"/>
        <v>0</v>
      </c>
      <c r="DU574" s="100">
        <f t="shared" si="834"/>
        <v>0</v>
      </c>
      <c r="DV574" s="100">
        <f t="shared" si="835"/>
        <v>0</v>
      </c>
      <c r="DW574" s="100">
        <f t="shared" si="836"/>
        <v>1</v>
      </c>
      <c r="DX574" s="100">
        <f t="shared" si="837"/>
        <v>0</v>
      </c>
      <c r="DY574" s="229">
        <f t="shared" si="838"/>
        <v>0</v>
      </c>
      <c r="DZ574" s="100">
        <f t="shared" si="839"/>
        <v>1</v>
      </c>
      <c r="EA574" s="400">
        <f t="shared" si="840"/>
        <v>0</v>
      </c>
      <c r="EB574" s="402">
        <f t="shared" si="841"/>
        <v>0</v>
      </c>
      <c r="EC574" s="19">
        <f t="shared" si="842"/>
        <v>1</v>
      </c>
      <c r="ED574" s="19">
        <f t="shared" si="843"/>
        <v>0</v>
      </c>
      <c r="EE574" s="19">
        <f t="shared" si="844"/>
        <v>0</v>
      </c>
      <c r="EF574" s="402">
        <f t="shared" si="845"/>
        <v>0</v>
      </c>
      <c r="EG574" s="400">
        <f t="shared" si="846"/>
        <v>1</v>
      </c>
      <c r="EH574" s="400">
        <f t="shared" si="847"/>
        <v>0</v>
      </c>
      <c r="EI574" s="402">
        <f t="shared" si="848"/>
        <v>0</v>
      </c>
      <c r="EJ574" s="229">
        <f t="shared" si="849"/>
        <v>1</v>
      </c>
      <c r="EK574" s="398">
        <f t="shared" si="850"/>
        <v>9</v>
      </c>
      <c r="EL574" s="398">
        <f t="shared" si="851"/>
        <v>2.31</v>
      </c>
      <c r="EM574" s="398">
        <f t="shared" si="852"/>
        <v>15.7</v>
      </c>
      <c r="EN574" s="398">
        <f t="shared" si="853"/>
        <v>58.8</v>
      </c>
      <c r="EO574" s="398">
        <f t="shared" si="854"/>
        <v>0</v>
      </c>
      <c r="EP574" s="398">
        <f t="shared" si="855"/>
        <v>0</v>
      </c>
      <c r="EQ574" s="398">
        <f t="shared" si="856"/>
        <v>177</v>
      </c>
      <c r="ER574" s="398" t="str">
        <f t="shared" si="857"/>
        <v/>
      </c>
      <c r="ES574" s="398">
        <f t="shared" si="858"/>
        <v>20.9</v>
      </c>
      <c r="ET574" s="398">
        <f t="shared" si="859"/>
        <v>39.5</v>
      </c>
      <c r="EU574" s="172">
        <f t="shared" si="860"/>
        <v>23.6</v>
      </c>
      <c r="EV574" s="57">
        <f t="shared" si="861"/>
        <v>0.39147795979086375</v>
      </c>
      <c r="EW574" s="57">
        <f t="shared" si="862"/>
        <v>5.9079283887468033E-2</v>
      </c>
      <c r="EX574" s="57">
        <f t="shared" si="863"/>
        <v>1.2919152437770007</v>
      </c>
      <c r="EY574" s="57">
        <f t="shared" si="864"/>
        <v>2.9342781575926939</v>
      </c>
      <c r="EZ574" s="57">
        <f t="shared" si="865"/>
        <v>0</v>
      </c>
      <c r="FA574" s="57">
        <f t="shared" si="866"/>
        <v>0</v>
      </c>
      <c r="FB574" s="57">
        <f t="shared" si="867"/>
        <v>2.900826161846433</v>
      </c>
      <c r="FC574" s="57" t="str">
        <f t="shared" si="868"/>
        <v/>
      </c>
      <c r="FD574" s="57">
        <f t="shared" si="869"/>
        <v>0.33707013477967063</v>
      </c>
      <c r="FE574" s="57">
        <f t="shared" si="870"/>
        <v>0.82238040611018237</v>
      </c>
      <c r="FF574" s="56">
        <f t="shared" si="871"/>
        <v>0.66567004202747293</v>
      </c>
      <c r="FG574" s="59">
        <f t="shared" si="872"/>
        <v>8.3707255208352809</v>
      </c>
      <c r="FH574" s="59">
        <f t="shared" si="873"/>
        <v>1.2632549471078618</v>
      </c>
      <c r="FI574" s="59">
        <f t="shared" si="874"/>
        <v>27.624206245525279</v>
      </c>
      <c r="FJ574" s="59">
        <f t="shared" si="875"/>
        <v>62.741813286531581</v>
      </c>
      <c r="FK574" s="59">
        <f t="shared" si="876"/>
        <v>0</v>
      </c>
      <c r="FL574" s="59">
        <f t="shared" si="877"/>
        <v>0</v>
      </c>
      <c r="FM574" s="59">
        <f t="shared" si="878"/>
        <v>61.38084744734973</v>
      </c>
      <c r="FN574" s="59" t="str">
        <f t="shared" si="879"/>
        <v/>
      </c>
      <c r="FO574" s="59">
        <f t="shared" si="880"/>
        <v>7.1323303664633269</v>
      </c>
      <c r="FP574" s="59">
        <f t="shared" si="881"/>
        <v>17.40138961619407</v>
      </c>
      <c r="FQ574" s="66">
        <f t="shared" si="882"/>
        <v>14.085432569992884</v>
      </c>
      <c r="FR574" s="331">
        <f t="shared" si="827"/>
        <v>-0.52321262374175659</v>
      </c>
      <c r="FS574" s="331">
        <f t="shared" si="883"/>
        <v>0.52321262374175659</v>
      </c>
      <c r="FT574" s="400">
        <f t="shared" si="884"/>
        <v>0</v>
      </c>
      <c r="FU574" s="400">
        <f t="shared" si="885"/>
        <v>1</v>
      </c>
      <c r="FV574" s="400">
        <f t="shared" si="886"/>
        <v>0</v>
      </c>
      <c r="FW574" s="402">
        <f t="shared" si="887"/>
        <v>0</v>
      </c>
      <c r="FX574" s="222">
        <f t="shared" si="888"/>
        <v>0</v>
      </c>
      <c r="FY574" s="222">
        <f t="shared" si="889"/>
        <v>62.741813286531581</v>
      </c>
      <c r="FZ574" s="222">
        <f t="shared" si="890"/>
        <v>27.624206245525279</v>
      </c>
      <c r="GA574" s="221">
        <f t="shared" si="891"/>
        <v>0</v>
      </c>
      <c r="GB574" s="222">
        <f t="shared" si="892"/>
        <v>61.38084744734973</v>
      </c>
      <c r="GC574" s="222">
        <f t="shared" si="893"/>
        <v>0</v>
      </c>
      <c r="GD574" s="222">
        <f t="shared" si="894"/>
        <v>0</v>
      </c>
      <c r="GE574" s="222">
        <f t="shared" si="895"/>
        <v>0</v>
      </c>
      <c r="GF574" s="222">
        <f t="shared" si="896"/>
        <v>0</v>
      </c>
      <c r="GG574" s="398">
        <f t="shared" si="897"/>
        <v>0</v>
      </c>
      <c r="GH574" s="399">
        <f t="shared" si="898"/>
        <v>0</v>
      </c>
      <c r="GI574" s="398" t="str">
        <f t="shared" si="899"/>
        <v>Ca-Mg</v>
      </c>
      <c r="GJ574" s="398" t="str">
        <f t="shared" si="900"/>
        <v>HCO3</v>
      </c>
    </row>
    <row r="575" spans="1:192" s="168" customFormat="1" ht="14.25">
      <c r="A575" s="402">
        <f t="shared" si="903"/>
        <v>570</v>
      </c>
      <c r="B575" s="65" t="s">
        <v>1069</v>
      </c>
      <c r="C575" s="69" t="s">
        <v>1073</v>
      </c>
      <c r="D575" s="69"/>
      <c r="E575" s="69"/>
      <c r="F575" s="549">
        <v>3535070</v>
      </c>
      <c r="G575" s="549">
        <v>5692870</v>
      </c>
      <c r="H575" s="410">
        <f t="shared" si="828"/>
        <v>534981.54200000002</v>
      </c>
      <c r="I575" s="410">
        <f t="shared" si="829"/>
        <v>5691032.642</v>
      </c>
      <c r="J575" s="392">
        <v>203.65</v>
      </c>
      <c r="K575" s="408" t="s">
        <v>1355</v>
      </c>
      <c r="L575" s="171">
        <v>162</v>
      </c>
      <c r="M575" s="171">
        <v>101.5</v>
      </c>
      <c r="N575" s="408">
        <v>154.5</v>
      </c>
      <c r="O575" s="171"/>
      <c r="P575" s="171"/>
      <c r="Q575" s="65" t="s">
        <v>1361</v>
      </c>
      <c r="R575" s="165" t="s">
        <v>2886</v>
      </c>
      <c r="S575" s="401" t="s">
        <v>1346</v>
      </c>
      <c r="T575" s="499" t="str">
        <f t="shared" si="830"/>
        <v>-</v>
      </c>
      <c r="U575" s="499" t="str">
        <f t="shared" si="831"/>
        <v>-</v>
      </c>
      <c r="V575" s="499" t="str">
        <f t="shared" si="832"/>
        <v>-</v>
      </c>
      <c r="W575" s="499" t="str">
        <f t="shared" si="824"/>
        <v>-</v>
      </c>
      <c r="X575" s="529" t="str">
        <f t="shared" si="905"/>
        <v>Ca-Mg</v>
      </c>
      <c r="Y575" s="530" t="str">
        <f t="shared" si="904"/>
        <v>HCO3</v>
      </c>
      <c r="Z575" s="70"/>
      <c r="AA575" s="251">
        <v>26828</v>
      </c>
      <c r="AB575" s="176">
        <v>1</v>
      </c>
      <c r="AC575" s="69" t="s">
        <v>1050</v>
      </c>
      <c r="AD575" s="91" t="s">
        <v>1983</v>
      </c>
      <c r="AE575" s="61" t="s">
        <v>2074</v>
      </c>
      <c r="AF575" s="392">
        <v>11.4</v>
      </c>
      <c r="AG575" s="408">
        <v>463</v>
      </c>
      <c r="AH575" s="408">
        <v>6.92</v>
      </c>
      <c r="AI575" s="559"/>
      <c r="AJ575" s="408"/>
      <c r="AK575" s="408"/>
      <c r="AL575" s="408"/>
      <c r="AM575" s="392"/>
      <c r="AN575" s="69">
        <v>15.27</v>
      </c>
      <c r="AO575" s="401">
        <v>12.72</v>
      </c>
      <c r="AP575" s="171">
        <v>2.12</v>
      </c>
      <c r="AQ575" s="69">
        <v>356</v>
      </c>
      <c r="AR575" s="69"/>
      <c r="AS575" s="507">
        <f t="shared" si="906"/>
        <v>402.21</v>
      </c>
      <c r="AT575" s="512">
        <f t="shared" si="907"/>
        <v>1.4505833753001562</v>
      </c>
      <c r="AU575" s="38">
        <v>0</v>
      </c>
      <c r="AV575" s="69">
        <v>23.4</v>
      </c>
      <c r="AW575" s="401">
        <v>70.3</v>
      </c>
      <c r="AX575" s="401">
        <v>25</v>
      </c>
      <c r="AY575" s="401">
        <v>46.5</v>
      </c>
      <c r="AZ575" s="70">
        <v>220</v>
      </c>
      <c r="BA575" s="69"/>
      <c r="BB575" s="69"/>
      <c r="BC575" s="69"/>
      <c r="BD575" s="69">
        <v>0</v>
      </c>
      <c r="BE575" s="69">
        <v>0.01</v>
      </c>
      <c r="BF575" s="69">
        <v>0</v>
      </c>
      <c r="BG575" s="69"/>
      <c r="BH575" s="69"/>
      <c r="BI575" s="69"/>
      <c r="BJ575" s="69"/>
      <c r="BK575" s="69">
        <v>4.5</v>
      </c>
      <c r="BL575" s="401"/>
      <c r="BM575" s="69">
        <v>12.5</v>
      </c>
      <c r="BN575" s="70"/>
      <c r="BO575" s="143"/>
      <c r="BP575" s="564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1"/>
      <c r="CG575" s="143"/>
      <c r="CH575" s="143"/>
      <c r="CI575" s="143"/>
      <c r="CJ575" s="143"/>
      <c r="CK575" s="143"/>
      <c r="CL575" s="144"/>
      <c r="CM575" s="143">
        <v>6.63</v>
      </c>
      <c r="CN575" s="143">
        <v>50.6</v>
      </c>
      <c r="CO575" s="141"/>
      <c r="CP575" s="69"/>
      <c r="CQ575" s="70"/>
      <c r="CR575" s="69"/>
      <c r="CS575" s="69"/>
      <c r="CT575" s="69"/>
      <c r="CU575" s="69"/>
      <c r="CV575" s="69"/>
      <c r="CW575" s="69"/>
      <c r="CX575" s="69"/>
      <c r="CY575" s="69"/>
      <c r="CZ575" s="69"/>
      <c r="DA575" s="70"/>
      <c r="DB575" s="182"/>
      <c r="DC575" s="141" t="s">
        <v>1815</v>
      </c>
      <c r="DD575" s="182"/>
      <c r="DE575" s="182">
        <v>-12.8</v>
      </c>
      <c r="DF575" s="141" t="s">
        <v>2086</v>
      </c>
      <c r="DG575" s="182"/>
      <c r="DH575" s="182"/>
      <c r="DI575" s="180"/>
      <c r="DJ575" s="180"/>
      <c r="DK575" s="180"/>
      <c r="DL575" s="180"/>
      <c r="DM575" s="180"/>
      <c r="DN575" s="180"/>
      <c r="DO575" s="180"/>
      <c r="DP575" s="180"/>
      <c r="DQ575" s="180"/>
      <c r="DR575" s="180"/>
      <c r="DS575" s="181"/>
      <c r="DT575" s="402">
        <f t="shared" si="833"/>
        <v>1</v>
      </c>
      <c r="DU575" s="100">
        <f t="shared" si="834"/>
        <v>0</v>
      </c>
      <c r="DV575" s="100">
        <f t="shared" si="835"/>
        <v>0</v>
      </c>
      <c r="DW575" s="100">
        <f t="shared" si="836"/>
        <v>1</v>
      </c>
      <c r="DX575" s="100">
        <f t="shared" si="837"/>
        <v>0</v>
      </c>
      <c r="DY575" s="229">
        <f t="shared" si="838"/>
        <v>0</v>
      </c>
      <c r="DZ575" s="100">
        <f t="shared" si="839"/>
        <v>1</v>
      </c>
      <c r="EA575" s="400">
        <f t="shared" si="840"/>
        <v>0</v>
      </c>
      <c r="EB575" s="402">
        <f t="shared" si="841"/>
        <v>0</v>
      </c>
      <c r="EC575" s="19">
        <f t="shared" si="842"/>
        <v>1</v>
      </c>
      <c r="ED575" s="19">
        <f t="shared" si="843"/>
        <v>0</v>
      </c>
      <c r="EE575" s="19">
        <f t="shared" si="844"/>
        <v>0</v>
      </c>
      <c r="EF575" s="402">
        <f t="shared" si="845"/>
        <v>0</v>
      </c>
      <c r="EG575" s="400">
        <f t="shared" si="846"/>
        <v>1</v>
      </c>
      <c r="EH575" s="400">
        <f t="shared" si="847"/>
        <v>0</v>
      </c>
      <c r="EI575" s="402">
        <f t="shared" si="848"/>
        <v>0</v>
      </c>
      <c r="EJ575" s="229">
        <f t="shared" si="849"/>
        <v>1</v>
      </c>
      <c r="EK575" s="398">
        <f t="shared" si="850"/>
        <v>0</v>
      </c>
      <c r="EL575" s="398" t="str">
        <f t="shared" si="851"/>
        <v/>
      </c>
      <c r="EM575" s="398">
        <f t="shared" si="852"/>
        <v>23.4</v>
      </c>
      <c r="EN575" s="398">
        <f t="shared" si="853"/>
        <v>70.3</v>
      </c>
      <c r="EO575" s="398">
        <f t="shared" si="854"/>
        <v>0</v>
      </c>
      <c r="EP575" s="398">
        <f t="shared" si="855"/>
        <v>0.01</v>
      </c>
      <c r="EQ575" s="398">
        <f t="shared" si="856"/>
        <v>220</v>
      </c>
      <c r="ER575" s="398" t="str">
        <f t="shared" si="857"/>
        <v/>
      </c>
      <c r="ES575" s="398" t="str">
        <f t="shared" si="858"/>
        <v/>
      </c>
      <c r="ET575" s="398">
        <f t="shared" si="859"/>
        <v>46.5</v>
      </c>
      <c r="EU575" s="172">
        <f t="shared" si="860"/>
        <v>25</v>
      </c>
      <c r="EV575" s="57">
        <f t="shared" si="861"/>
        <v>0</v>
      </c>
      <c r="EW575" s="57" t="str">
        <f t="shared" si="862"/>
        <v/>
      </c>
      <c r="EX575" s="57">
        <f t="shared" si="863"/>
        <v>1.9255297263937463</v>
      </c>
      <c r="EY575" s="57">
        <f t="shared" si="864"/>
        <v>3.5081590897749386</v>
      </c>
      <c r="EZ575" s="57">
        <f t="shared" si="865"/>
        <v>0</v>
      </c>
      <c r="FA575" s="57">
        <f t="shared" si="866"/>
        <v>5.3720118184260007E-4</v>
      </c>
      <c r="FB575" s="57">
        <f t="shared" si="867"/>
        <v>3.6055466418430244</v>
      </c>
      <c r="FC575" s="57" t="str">
        <f t="shared" si="868"/>
        <v/>
      </c>
      <c r="FD575" s="57" t="str">
        <f t="shared" si="869"/>
        <v/>
      </c>
      <c r="FE575" s="57">
        <f t="shared" si="870"/>
        <v>0.96811870592717664</v>
      </c>
      <c r="FF575" s="56">
        <f t="shared" si="871"/>
        <v>0.70515894282571279</v>
      </c>
      <c r="FG575" s="59">
        <f t="shared" si="872"/>
        <v>0</v>
      </c>
      <c r="FH575" s="59" t="str">
        <f t="shared" si="873"/>
        <v/>
      </c>
      <c r="FI575" s="59">
        <f t="shared" si="874"/>
        <v>35.433375797139625</v>
      </c>
      <c r="FJ575" s="59">
        <f t="shared" si="875"/>
        <v>64.556738688711221</v>
      </c>
      <c r="FK575" s="59">
        <f t="shared" si="876"/>
        <v>0</v>
      </c>
      <c r="FL575" s="59">
        <f t="shared" si="877"/>
        <v>9.8855141491614677E-3</v>
      </c>
      <c r="FM575" s="59">
        <f t="shared" si="878"/>
        <v>68.302077192950151</v>
      </c>
      <c r="FN575" s="59" t="str">
        <f t="shared" si="879"/>
        <v/>
      </c>
      <c r="FO575" s="59" t="str">
        <f t="shared" si="880"/>
        <v/>
      </c>
      <c r="FP575" s="59">
        <f t="shared" si="881"/>
        <v>18.339665285920855</v>
      </c>
      <c r="FQ575" s="66">
        <f t="shared" si="882"/>
        <v>13.358257521128991</v>
      </c>
      <c r="FR575" s="331">
        <f t="shared" si="827"/>
        <v>1.4505833753001562</v>
      </c>
      <c r="FS575" s="331">
        <f t="shared" si="883"/>
        <v>1.4505833753001562</v>
      </c>
      <c r="FT575" s="400">
        <f t="shared" si="884"/>
        <v>0</v>
      </c>
      <c r="FU575" s="400">
        <f t="shared" si="885"/>
        <v>1</v>
      </c>
      <c r="FV575" s="400">
        <f t="shared" si="886"/>
        <v>0</v>
      </c>
      <c r="FW575" s="402">
        <f t="shared" si="887"/>
        <v>0</v>
      </c>
      <c r="FX575" s="222">
        <f t="shared" si="888"/>
        <v>0</v>
      </c>
      <c r="FY575" s="222">
        <f t="shared" si="889"/>
        <v>64.556738688711221</v>
      </c>
      <c r="FZ575" s="222">
        <f t="shared" si="890"/>
        <v>35.433375797139625</v>
      </c>
      <c r="GA575" s="221">
        <f t="shared" si="891"/>
        <v>0</v>
      </c>
      <c r="GB575" s="222">
        <f t="shared" si="892"/>
        <v>68.302077192950151</v>
      </c>
      <c r="GC575" s="222">
        <f t="shared" si="893"/>
        <v>0</v>
      </c>
      <c r="GD575" s="222">
        <f t="shared" si="894"/>
        <v>0</v>
      </c>
      <c r="GE575" s="222">
        <f t="shared" si="895"/>
        <v>0</v>
      </c>
      <c r="GF575" s="222">
        <f t="shared" si="896"/>
        <v>0</v>
      </c>
      <c r="GG575" s="398">
        <f t="shared" si="897"/>
        <v>0</v>
      </c>
      <c r="GH575" s="399">
        <f t="shared" si="898"/>
        <v>0</v>
      </c>
      <c r="GI575" s="398" t="str">
        <f t="shared" si="899"/>
        <v>Ca-Mg</v>
      </c>
      <c r="GJ575" s="398" t="str">
        <f t="shared" si="900"/>
        <v>HCO3</v>
      </c>
    </row>
    <row r="576" spans="1:192" s="168" customFormat="1" ht="14.25">
      <c r="A576" s="402">
        <f t="shared" si="903"/>
        <v>571</v>
      </c>
      <c r="B576" s="65" t="s">
        <v>1069</v>
      </c>
      <c r="C576" s="69" t="s">
        <v>1073</v>
      </c>
      <c r="D576" s="69"/>
      <c r="E576" s="69"/>
      <c r="F576" s="549">
        <v>3535070</v>
      </c>
      <c r="G576" s="549">
        <v>5692870</v>
      </c>
      <c r="H576" s="410">
        <f t="shared" si="828"/>
        <v>534981.54200000002</v>
      </c>
      <c r="I576" s="410">
        <f t="shared" si="829"/>
        <v>5691032.642</v>
      </c>
      <c r="J576" s="392">
        <v>203.65</v>
      </c>
      <c r="K576" s="408" t="s">
        <v>1355</v>
      </c>
      <c r="L576" s="171">
        <v>162</v>
      </c>
      <c r="M576" s="171">
        <v>101.5</v>
      </c>
      <c r="N576" s="408">
        <v>154.5</v>
      </c>
      <c r="O576" s="171"/>
      <c r="P576" s="171"/>
      <c r="Q576" s="65" t="s">
        <v>1361</v>
      </c>
      <c r="R576" s="165" t="s">
        <v>2886</v>
      </c>
      <c r="S576" s="401" t="s">
        <v>1346</v>
      </c>
      <c r="T576" s="499" t="str">
        <f t="shared" si="830"/>
        <v>-</v>
      </c>
      <c r="U576" s="499" t="str">
        <f t="shared" si="831"/>
        <v>-</v>
      </c>
      <c r="V576" s="499" t="str">
        <f t="shared" si="832"/>
        <v>-</v>
      </c>
      <c r="W576" s="499" t="str">
        <f t="shared" si="824"/>
        <v>-</v>
      </c>
      <c r="X576" s="529" t="str">
        <f t="shared" si="905"/>
        <v>Ca-Mg</v>
      </c>
      <c r="Y576" s="530" t="str">
        <f t="shared" si="904"/>
        <v>HCO3</v>
      </c>
      <c r="Z576" s="70"/>
      <c r="AA576" s="251">
        <v>30068</v>
      </c>
      <c r="AB576" s="176">
        <v>2</v>
      </c>
      <c r="AC576" s="69" t="s">
        <v>1050</v>
      </c>
      <c r="AD576" s="91" t="s">
        <v>1983</v>
      </c>
      <c r="AE576" s="61" t="s">
        <v>2076</v>
      </c>
      <c r="AF576" s="392">
        <v>11.8</v>
      </c>
      <c r="AG576" s="408">
        <v>397</v>
      </c>
      <c r="AH576" s="253">
        <v>6.9</v>
      </c>
      <c r="AI576" s="559">
        <v>567</v>
      </c>
      <c r="AJ576" s="408"/>
      <c r="AK576" s="408"/>
      <c r="AL576" s="408">
        <v>0.12</v>
      </c>
      <c r="AM576" s="392"/>
      <c r="AN576" s="69">
        <v>13.74</v>
      </c>
      <c r="AO576" s="401">
        <v>10.47</v>
      </c>
      <c r="AP576" s="171">
        <v>2.5299999999999998</v>
      </c>
      <c r="AQ576" s="69">
        <v>324</v>
      </c>
      <c r="AR576" s="69"/>
      <c r="AS576" s="507">
        <f t="shared" si="906"/>
        <v>404.01000000000005</v>
      </c>
      <c r="AT576" s="512">
        <f t="shared" si="907"/>
        <v>9.9211082781544991E-4</v>
      </c>
      <c r="AU576" s="38">
        <v>10</v>
      </c>
      <c r="AV576" s="69">
        <v>19.600000000000001</v>
      </c>
      <c r="AW576" s="401">
        <v>65.7</v>
      </c>
      <c r="AX576" s="69">
        <v>23</v>
      </c>
      <c r="AY576" s="69">
        <v>44.4</v>
      </c>
      <c r="AZ576" s="70">
        <v>213</v>
      </c>
      <c r="BA576" s="69"/>
      <c r="BB576" s="69"/>
      <c r="BC576" s="69"/>
      <c r="BD576" s="69">
        <v>0</v>
      </c>
      <c r="BE576" s="69">
        <v>0.01</v>
      </c>
      <c r="BF576" s="69">
        <v>0</v>
      </c>
      <c r="BG576" s="69"/>
      <c r="BH576" s="69"/>
      <c r="BI576" s="69"/>
      <c r="BJ576" s="69">
        <v>16.3</v>
      </c>
      <c r="BK576" s="69">
        <v>0</v>
      </c>
      <c r="BL576" s="401"/>
      <c r="BM576" s="74">
        <v>12</v>
      </c>
      <c r="BN576" s="70"/>
      <c r="BO576" s="143"/>
      <c r="BP576" s="564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1"/>
      <c r="CG576" s="143"/>
      <c r="CH576" s="143"/>
      <c r="CI576" s="143"/>
      <c r="CJ576" s="143"/>
      <c r="CK576" s="143"/>
      <c r="CL576" s="144"/>
      <c r="CM576" s="143">
        <v>5.2</v>
      </c>
      <c r="CN576" s="143">
        <v>46.2</v>
      </c>
      <c r="CO576" s="141"/>
      <c r="CP576" s="69"/>
      <c r="CQ576" s="70"/>
      <c r="CR576" s="69"/>
      <c r="CS576" s="69"/>
      <c r="CT576" s="69"/>
      <c r="CU576" s="69"/>
      <c r="CV576" s="69"/>
      <c r="CW576" s="69"/>
      <c r="CX576" s="69"/>
      <c r="CY576" s="69"/>
      <c r="CZ576" s="69"/>
      <c r="DA576" s="70"/>
      <c r="DB576" s="182"/>
      <c r="DC576" s="141" t="s">
        <v>2087</v>
      </c>
      <c r="DD576" s="182"/>
      <c r="DE576" s="182">
        <v>-12.4</v>
      </c>
      <c r="DF576" s="141" t="s">
        <v>2088</v>
      </c>
      <c r="DG576" s="182">
        <v>-8.7100000000000009</v>
      </c>
      <c r="DH576" s="182"/>
      <c r="DI576" s="180"/>
      <c r="DJ576" s="180"/>
      <c r="DK576" s="180"/>
      <c r="DL576" s="180"/>
      <c r="DM576" s="180"/>
      <c r="DN576" s="180"/>
      <c r="DO576" s="180"/>
      <c r="DP576" s="180"/>
      <c r="DQ576" s="180"/>
      <c r="DR576" s="180"/>
      <c r="DS576" s="181"/>
      <c r="DT576" s="402">
        <f t="shared" si="833"/>
        <v>0</v>
      </c>
      <c r="DU576" s="100">
        <f t="shared" si="834"/>
        <v>0</v>
      </c>
      <c r="DV576" s="100">
        <f t="shared" si="835"/>
        <v>0</v>
      </c>
      <c r="DW576" s="100">
        <f t="shared" si="836"/>
        <v>1</v>
      </c>
      <c r="DX576" s="100">
        <f t="shared" si="837"/>
        <v>0</v>
      </c>
      <c r="DY576" s="229">
        <f t="shared" si="838"/>
        <v>0</v>
      </c>
      <c r="DZ576" s="100">
        <f t="shared" si="839"/>
        <v>1</v>
      </c>
      <c r="EA576" s="400">
        <f t="shared" si="840"/>
        <v>0</v>
      </c>
      <c r="EB576" s="402">
        <f t="shared" si="841"/>
        <v>0</v>
      </c>
      <c r="EC576" s="19">
        <f t="shared" si="842"/>
        <v>1</v>
      </c>
      <c r="ED576" s="19">
        <f t="shared" si="843"/>
        <v>0</v>
      </c>
      <c r="EE576" s="19">
        <f t="shared" si="844"/>
        <v>0</v>
      </c>
      <c r="EF576" s="402">
        <f t="shared" si="845"/>
        <v>0</v>
      </c>
      <c r="EG576" s="400">
        <f t="shared" si="846"/>
        <v>1</v>
      </c>
      <c r="EH576" s="400">
        <f t="shared" si="847"/>
        <v>0</v>
      </c>
      <c r="EI576" s="402">
        <f t="shared" si="848"/>
        <v>0</v>
      </c>
      <c r="EJ576" s="229">
        <f t="shared" si="849"/>
        <v>1</v>
      </c>
      <c r="EK576" s="398">
        <f t="shared" si="850"/>
        <v>10</v>
      </c>
      <c r="EL576" s="398" t="str">
        <f t="shared" si="851"/>
        <v/>
      </c>
      <c r="EM576" s="398">
        <f t="shared" si="852"/>
        <v>19.600000000000001</v>
      </c>
      <c r="EN576" s="398">
        <f t="shared" si="853"/>
        <v>65.7</v>
      </c>
      <c r="EO576" s="398">
        <f t="shared" si="854"/>
        <v>0</v>
      </c>
      <c r="EP576" s="398">
        <f t="shared" si="855"/>
        <v>0.01</v>
      </c>
      <c r="EQ576" s="398">
        <f t="shared" si="856"/>
        <v>213</v>
      </c>
      <c r="ER576" s="398" t="str">
        <f t="shared" si="857"/>
        <v/>
      </c>
      <c r="ES576" s="398">
        <f t="shared" si="858"/>
        <v>16.3</v>
      </c>
      <c r="ET576" s="398">
        <f t="shared" si="859"/>
        <v>44.4</v>
      </c>
      <c r="EU576" s="172">
        <f t="shared" si="860"/>
        <v>23</v>
      </c>
      <c r="EV576" s="57">
        <f t="shared" si="861"/>
        <v>0.43497551087873754</v>
      </c>
      <c r="EW576" s="57" t="str">
        <f t="shared" si="862"/>
        <v/>
      </c>
      <c r="EX576" s="57">
        <f t="shared" si="863"/>
        <v>1.6128368648426252</v>
      </c>
      <c r="EY576" s="57">
        <f t="shared" si="864"/>
        <v>3.2786067169020408</v>
      </c>
      <c r="EZ576" s="57">
        <f t="shared" si="865"/>
        <v>0</v>
      </c>
      <c r="FA576" s="57">
        <f t="shared" si="866"/>
        <v>5.3720118184260007E-4</v>
      </c>
      <c r="FB576" s="57">
        <f t="shared" si="867"/>
        <v>3.4908247032389284</v>
      </c>
      <c r="FC576" s="57" t="str">
        <f t="shared" si="868"/>
        <v/>
      </c>
      <c r="FD576" s="57">
        <f t="shared" si="869"/>
        <v>0.26288244961285318</v>
      </c>
      <c r="FE576" s="57">
        <f t="shared" si="870"/>
        <v>0.92439721598207836</v>
      </c>
      <c r="FF576" s="56">
        <f t="shared" si="871"/>
        <v>0.64874622739965582</v>
      </c>
      <c r="FG576" s="59">
        <f t="shared" si="872"/>
        <v>8.1655543407512763</v>
      </c>
      <c r="FH576" s="59" t="str">
        <f t="shared" si="873"/>
        <v/>
      </c>
      <c r="FI576" s="59">
        <f t="shared" si="874"/>
        <v>30.276893142866673</v>
      </c>
      <c r="FJ576" s="59">
        <f t="shared" si="875"/>
        <v>61.547467936141231</v>
      </c>
      <c r="FK576" s="59">
        <f t="shared" si="876"/>
        <v>0</v>
      </c>
      <c r="FL576" s="59">
        <f t="shared" si="877"/>
        <v>1.0084580240827487E-2</v>
      </c>
      <c r="FM576" s="59">
        <f t="shared" si="878"/>
        <v>65.532618949500943</v>
      </c>
      <c r="FN576" s="59" t="str">
        <f t="shared" si="879"/>
        <v/>
      </c>
      <c r="FO576" s="59">
        <f t="shared" si="880"/>
        <v>4.9350445420551292</v>
      </c>
      <c r="FP576" s="59">
        <f t="shared" si="881"/>
        <v>17.353541258237971</v>
      </c>
      <c r="FQ576" s="66">
        <f t="shared" si="882"/>
        <v>12.178795250205972</v>
      </c>
      <c r="FR576" s="331">
        <f t="shared" si="827"/>
        <v>9.9211082781544991E-4</v>
      </c>
      <c r="FS576" s="331">
        <f t="shared" si="883"/>
        <v>9.9211082781544991E-4</v>
      </c>
      <c r="FT576" s="400">
        <f t="shared" si="884"/>
        <v>0</v>
      </c>
      <c r="FU576" s="400">
        <f t="shared" si="885"/>
        <v>1</v>
      </c>
      <c r="FV576" s="400">
        <f t="shared" si="886"/>
        <v>0</v>
      </c>
      <c r="FW576" s="402">
        <f t="shared" si="887"/>
        <v>0</v>
      </c>
      <c r="FX576" s="222">
        <f t="shared" si="888"/>
        <v>0</v>
      </c>
      <c r="FY576" s="222">
        <f t="shared" si="889"/>
        <v>61.547467936141231</v>
      </c>
      <c r="FZ576" s="222">
        <f t="shared" si="890"/>
        <v>30.276893142866673</v>
      </c>
      <c r="GA576" s="221">
        <f t="shared" si="891"/>
        <v>0</v>
      </c>
      <c r="GB576" s="222">
        <f t="shared" si="892"/>
        <v>65.532618949500943</v>
      </c>
      <c r="GC576" s="222">
        <f t="shared" si="893"/>
        <v>0</v>
      </c>
      <c r="GD576" s="222">
        <f t="shared" si="894"/>
        <v>0</v>
      </c>
      <c r="GE576" s="222">
        <f t="shared" si="895"/>
        <v>0</v>
      </c>
      <c r="GF576" s="222">
        <f t="shared" si="896"/>
        <v>0</v>
      </c>
      <c r="GG576" s="398">
        <f t="shared" si="897"/>
        <v>0</v>
      </c>
      <c r="GH576" s="399">
        <f t="shared" si="898"/>
        <v>0</v>
      </c>
      <c r="GI576" s="398" t="str">
        <f t="shared" si="899"/>
        <v>Ca-Mg</v>
      </c>
      <c r="GJ576" s="398" t="str">
        <f t="shared" si="900"/>
        <v>HCO3</v>
      </c>
    </row>
    <row r="577" spans="1:192" s="168" customFormat="1" ht="14.25">
      <c r="A577" s="402">
        <f t="shared" si="903"/>
        <v>572</v>
      </c>
      <c r="B577" s="65" t="s">
        <v>1069</v>
      </c>
      <c r="C577" s="69" t="s">
        <v>1073</v>
      </c>
      <c r="D577" s="69"/>
      <c r="E577" s="69"/>
      <c r="F577" s="549">
        <v>3535070</v>
      </c>
      <c r="G577" s="549">
        <v>5692870</v>
      </c>
      <c r="H577" s="410">
        <f t="shared" si="828"/>
        <v>534981.54200000002</v>
      </c>
      <c r="I577" s="410">
        <f t="shared" si="829"/>
        <v>5691032.642</v>
      </c>
      <c r="J577" s="392">
        <v>203.65</v>
      </c>
      <c r="K577" s="408" t="s">
        <v>1355</v>
      </c>
      <c r="L577" s="171">
        <v>162</v>
      </c>
      <c r="M577" s="171">
        <v>101.5</v>
      </c>
      <c r="N577" s="408">
        <v>154.5</v>
      </c>
      <c r="O577" s="171"/>
      <c r="P577" s="171"/>
      <c r="Q577" s="65" t="s">
        <v>1361</v>
      </c>
      <c r="R577" s="165" t="s">
        <v>2886</v>
      </c>
      <c r="S577" s="401" t="s">
        <v>1346</v>
      </c>
      <c r="T577" s="499" t="str">
        <f t="shared" si="830"/>
        <v>-</v>
      </c>
      <c r="U577" s="499" t="str">
        <f t="shared" si="831"/>
        <v>-</v>
      </c>
      <c r="V577" s="499" t="str">
        <f t="shared" si="832"/>
        <v>-</v>
      </c>
      <c r="W577" s="499" t="str">
        <f t="shared" si="824"/>
        <v>-</v>
      </c>
      <c r="X577" s="529" t="str">
        <f t="shared" si="905"/>
        <v>Ca-Mg</v>
      </c>
      <c r="Y577" s="530" t="str">
        <f t="shared" si="904"/>
        <v>HCO3</v>
      </c>
      <c r="Z577" s="70"/>
      <c r="AA577" s="251">
        <v>33463</v>
      </c>
      <c r="AB577" s="176">
        <v>3</v>
      </c>
      <c r="AC577" s="69" t="s">
        <v>1050</v>
      </c>
      <c r="AD577" s="91" t="s">
        <v>1983</v>
      </c>
      <c r="AE577" s="61" t="s">
        <v>1912</v>
      </c>
      <c r="AF577" s="392">
        <v>11.3</v>
      </c>
      <c r="AG577" s="408">
        <v>524</v>
      </c>
      <c r="AH577" s="408">
        <v>7.07</v>
      </c>
      <c r="AI577" s="559">
        <v>445</v>
      </c>
      <c r="AJ577" s="408"/>
      <c r="AK577" s="408"/>
      <c r="AL577" s="408">
        <v>0.54</v>
      </c>
      <c r="AM577" s="392"/>
      <c r="AN577" s="69">
        <v>14.32</v>
      </c>
      <c r="AO577" s="401">
        <v>10.23</v>
      </c>
      <c r="AP577" s="171">
        <v>0.36</v>
      </c>
      <c r="AQ577" s="69">
        <v>375</v>
      </c>
      <c r="AR577" s="69"/>
      <c r="AS577" s="507">
        <f t="shared" si="906"/>
        <v>447.82799999999997</v>
      </c>
      <c r="AT577" s="509">
        <f t="shared" si="907"/>
        <v>-2.1994701212307919</v>
      </c>
      <c r="AU577" s="69">
        <v>12.9</v>
      </c>
      <c r="AV577" s="69">
        <v>20.399999999999999</v>
      </c>
      <c r="AW577" s="401">
        <v>68.8</v>
      </c>
      <c r="AX577" s="401">
        <v>27.4</v>
      </c>
      <c r="AY577" s="401">
        <v>50.3</v>
      </c>
      <c r="AZ577" s="70">
        <v>238</v>
      </c>
      <c r="BA577" s="69"/>
      <c r="BB577" s="69">
        <v>2.84</v>
      </c>
      <c r="BC577" s="69"/>
      <c r="BD577" s="69">
        <v>0</v>
      </c>
      <c r="BE577" s="401">
        <v>0</v>
      </c>
      <c r="BF577" s="401">
        <v>0</v>
      </c>
      <c r="BG577" s="69"/>
      <c r="BH577" s="69"/>
      <c r="BI577" s="69"/>
      <c r="BJ577" s="69">
        <v>17.579999999999998</v>
      </c>
      <c r="BK577" s="69">
        <v>0</v>
      </c>
      <c r="BL577" s="401"/>
      <c r="BM577" s="69">
        <v>9.6</v>
      </c>
      <c r="BN577" s="70"/>
      <c r="BO577" s="143"/>
      <c r="BP577" s="564">
        <v>8</v>
      </c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1"/>
      <c r="CG577" s="143"/>
      <c r="CH577" s="143"/>
      <c r="CI577" s="143"/>
      <c r="CJ577" s="143"/>
      <c r="CK577" s="143"/>
      <c r="CL577" s="144"/>
      <c r="CM577" s="143">
        <v>10.7</v>
      </c>
      <c r="CN577" s="143">
        <v>44</v>
      </c>
      <c r="CO577" s="141"/>
      <c r="CP577" s="69"/>
      <c r="CQ577" s="70"/>
      <c r="CR577" s="69"/>
      <c r="CS577" s="69"/>
      <c r="CT577" s="69"/>
      <c r="CU577" s="69"/>
      <c r="CV577" s="69"/>
      <c r="CW577" s="69"/>
      <c r="CX577" s="69"/>
      <c r="CY577" s="69"/>
      <c r="CZ577" s="69"/>
      <c r="DA577" s="70"/>
      <c r="DB577" s="182"/>
      <c r="DC577" s="141" t="s">
        <v>2067</v>
      </c>
      <c r="DD577" s="182"/>
      <c r="DE577" s="182">
        <v>-13.8</v>
      </c>
      <c r="DF577" s="141" t="s">
        <v>2089</v>
      </c>
      <c r="DG577" s="182">
        <v>-8.7100000000000009</v>
      </c>
      <c r="DH577" s="182"/>
      <c r="DI577" s="180"/>
      <c r="DJ577" s="180"/>
      <c r="DK577" s="180"/>
      <c r="DL577" s="180"/>
      <c r="DM577" s="180"/>
      <c r="DN577" s="180"/>
      <c r="DO577" s="180"/>
      <c r="DP577" s="180"/>
      <c r="DQ577" s="180"/>
      <c r="DR577" s="180"/>
      <c r="DS577" s="181"/>
      <c r="DT577" s="402">
        <f t="shared" si="833"/>
        <v>0</v>
      </c>
      <c r="DU577" s="100">
        <f t="shared" si="834"/>
        <v>0</v>
      </c>
      <c r="DV577" s="100">
        <f t="shared" si="835"/>
        <v>0</v>
      </c>
      <c r="DW577" s="100">
        <f t="shared" si="836"/>
        <v>1</v>
      </c>
      <c r="DX577" s="100">
        <f t="shared" si="837"/>
        <v>0</v>
      </c>
      <c r="DY577" s="229">
        <f t="shared" si="838"/>
        <v>0</v>
      </c>
      <c r="DZ577" s="100">
        <f t="shared" si="839"/>
        <v>1</v>
      </c>
      <c r="EA577" s="400">
        <f t="shared" si="840"/>
        <v>0</v>
      </c>
      <c r="EB577" s="402">
        <f t="shared" si="841"/>
        <v>0</v>
      </c>
      <c r="EC577" s="19">
        <f t="shared" si="842"/>
        <v>1</v>
      </c>
      <c r="ED577" s="19">
        <f t="shared" si="843"/>
        <v>0</v>
      </c>
      <c r="EE577" s="19">
        <f t="shared" si="844"/>
        <v>0</v>
      </c>
      <c r="EF577" s="402">
        <f t="shared" si="845"/>
        <v>0</v>
      </c>
      <c r="EG577" s="400">
        <f t="shared" si="846"/>
        <v>1</v>
      </c>
      <c r="EH577" s="400">
        <f t="shared" si="847"/>
        <v>0</v>
      </c>
      <c r="EI577" s="402">
        <f t="shared" si="848"/>
        <v>0</v>
      </c>
      <c r="EJ577" s="229">
        <f t="shared" si="849"/>
        <v>1</v>
      </c>
      <c r="EK577" s="398">
        <f t="shared" si="850"/>
        <v>12.9</v>
      </c>
      <c r="EL577" s="398">
        <f t="shared" si="851"/>
        <v>2.84</v>
      </c>
      <c r="EM577" s="398">
        <f t="shared" si="852"/>
        <v>20.399999999999999</v>
      </c>
      <c r="EN577" s="398">
        <f t="shared" si="853"/>
        <v>68.8</v>
      </c>
      <c r="EO577" s="398">
        <f t="shared" si="854"/>
        <v>0</v>
      </c>
      <c r="EP577" s="398">
        <f t="shared" si="855"/>
        <v>0</v>
      </c>
      <c r="EQ577" s="398">
        <f t="shared" si="856"/>
        <v>238</v>
      </c>
      <c r="ER577" s="398" t="str">
        <f t="shared" si="857"/>
        <v/>
      </c>
      <c r="ES577" s="398">
        <f t="shared" si="858"/>
        <v>17.579999999999998</v>
      </c>
      <c r="ET577" s="398">
        <f t="shared" si="859"/>
        <v>50.3</v>
      </c>
      <c r="EU577" s="172">
        <f t="shared" si="860"/>
        <v>27.4</v>
      </c>
      <c r="EV577" s="57">
        <f t="shared" si="861"/>
        <v>0.56111840903357146</v>
      </c>
      <c r="EW577" s="57">
        <f t="shared" si="862"/>
        <v>7.2634271099744241E-2</v>
      </c>
      <c r="EX577" s="57">
        <f t="shared" si="863"/>
        <v>1.6786669409586505</v>
      </c>
      <c r="EY577" s="57">
        <f t="shared" si="864"/>
        <v>3.4333050551424718</v>
      </c>
      <c r="EZ577" s="57">
        <f t="shared" si="865"/>
        <v>0</v>
      </c>
      <c r="FA577" s="57">
        <f t="shared" si="866"/>
        <v>0</v>
      </c>
      <c r="FB577" s="57">
        <f t="shared" si="867"/>
        <v>3.9005459125392719</v>
      </c>
      <c r="FC577" s="57" t="str">
        <f t="shared" si="868"/>
        <v/>
      </c>
      <c r="FD577" s="57">
        <f t="shared" si="869"/>
        <v>0.28352597939840235</v>
      </c>
      <c r="FE577" s="57">
        <f t="shared" si="870"/>
        <v>1.0472337829706879</v>
      </c>
      <c r="FF577" s="56">
        <f t="shared" si="871"/>
        <v>0.77285420133698124</v>
      </c>
      <c r="FG577" s="59">
        <f t="shared" si="872"/>
        <v>9.7658422679819434</v>
      </c>
      <c r="FH577" s="59">
        <f t="shared" si="873"/>
        <v>1.2641446500243099</v>
      </c>
      <c r="FI577" s="59">
        <f t="shared" si="874"/>
        <v>29.215930723272916</v>
      </c>
      <c r="FJ577" s="59">
        <f t="shared" si="875"/>
        <v>59.754082358720829</v>
      </c>
      <c r="FK577" s="59">
        <f t="shared" si="876"/>
        <v>0</v>
      </c>
      <c r="FL577" s="59">
        <f t="shared" si="877"/>
        <v>0</v>
      </c>
      <c r="FM577" s="59">
        <f t="shared" si="878"/>
        <v>64.964058135281519</v>
      </c>
      <c r="FN577" s="59" t="str">
        <f t="shared" si="879"/>
        <v/>
      </c>
      <c r="FO577" s="59">
        <f t="shared" si="880"/>
        <v>4.722159057091984</v>
      </c>
      <c r="FP577" s="59">
        <f t="shared" si="881"/>
        <v>17.441803758656203</v>
      </c>
      <c r="FQ577" s="66">
        <f t="shared" si="882"/>
        <v>12.871979048970292</v>
      </c>
      <c r="FR577" s="331">
        <f t="shared" si="827"/>
        <v>-2.1994701212307919</v>
      </c>
      <c r="FS577" s="331">
        <f t="shared" si="883"/>
        <v>2.1994701212307919</v>
      </c>
      <c r="FT577" s="400">
        <f t="shared" si="884"/>
        <v>0</v>
      </c>
      <c r="FU577" s="400">
        <f t="shared" si="885"/>
        <v>1</v>
      </c>
      <c r="FV577" s="400">
        <f t="shared" si="886"/>
        <v>0</v>
      </c>
      <c r="FW577" s="402">
        <f t="shared" si="887"/>
        <v>0</v>
      </c>
      <c r="FX577" s="222">
        <f t="shared" si="888"/>
        <v>0</v>
      </c>
      <c r="FY577" s="222">
        <f t="shared" si="889"/>
        <v>59.754082358720829</v>
      </c>
      <c r="FZ577" s="222">
        <f t="shared" si="890"/>
        <v>29.215930723272916</v>
      </c>
      <c r="GA577" s="221">
        <f t="shared" si="891"/>
        <v>0</v>
      </c>
      <c r="GB577" s="222">
        <f t="shared" si="892"/>
        <v>64.964058135281519</v>
      </c>
      <c r="GC577" s="222">
        <f t="shared" si="893"/>
        <v>0</v>
      </c>
      <c r="GD577" s="222">
        <f t="shared" si="894"/>
        <v>0</v>
      </c>
      <c r="GE577" s="222">
        <f t="shared" si="895"/>
        <v>0</v>
      </c>
      <c r="GF577" s="222">
        <f t="shared" si="896"/>
        <v>0</v>
      </c>
      <c r="GG577" s="398">
        <f t="shared" si="897"/>
        <v>0</v>
      </c>
      <c r="GH577" s="399">
        <f t="shared" si="898"/>
        <v>0</v>
      </c>
      <c r="GI577" s="398" t="str">
        <f t="shared" si="899"/>
        <v>Ca-Mg</v>
      </c>
      <c r="GJ577" s="398" t="str">
        <f t="shared" si="900"/>
        <v>HCO3</v>
      </c>
    </row>
    <row r="578" spans="1:192" s="168" customFormat="1">
      <c r="A578" s="402">
        <f t="shared" si="903"/>
        <v>573</v>
      </c>
      <c r="B578" s="106" t="s">
        <v>133</v>
      </c>
      <c r="C578" s="106" t="s">
        <v>399</v>
      </c>
      <c r="D578" s="106"/>
      <c r="E578" s="106"/>
      <c r="F578" s="377">
        <v>3424980</v>
      </c>
      <c r="G578" s="377">
        <v>5539090</v>
      </c>
      <c r="H578" s="410">
        <f t="shared" si="828"/>
        <v>424935.57800000004</v>
      </c>
      <c r="I578" s="410">
        <f t="shared" si="829"/>
        <v>5537314.1540000001</v>
      </c>
      <c r="J578" s="377">
        <v>94</v>
      </c>
      <c r="K578" s="377" t="s">
        <v>1355</v>
      </c>
      <c r="L578" s="72">
        <v>30</v>
      </c>
      <c r="M578" s="377"/>
      <c r="N578" s="408"/>
      <c r="O578" s="377">
        <v>15.8</v>
      </c>
      <c r="P578" s="377"/>
      <c r="Q578" s="531" t="s">
        <v>2846</v>
      </c>
      <c r="R578" s="65" t="s">
        <v>2923</v>
      </c>
      <c r="S578" s="2" t="s">
        <v>2836</v>
      </c>
      <c r="T578" s="499" t="str">
        <f t="shared" si="830"/>
        <v>-</v>
      </c>
      <c r="U578" s="499" t="str">
        <f t="shared" si="831"/>
        <v>M</v>
      </c>
      <c r="V578" s="499" t="str">
        <f t="shared" si="832"/>
        <v>-</v>
      </c>
      <c r="W578" s="499" t="str">
        <f t="shared" si="824"/>
        <v>-</v>
      </c>
      <c r="X578" s="529" t="str">
        <f t="shared" si="905"/>
        <v>Ca-Mg</v>
      </c>
      <c r="Y578" s="530" t="str">
        <f t="shared" si="904"/>
        <v>HCO3-SO4</v>
      </c>
      <c r="Z578" s="107"/>
      <c r="AA578" s="84">
        <v>23832</v>
      </c>
      <c r="AB578" s="405">
        <v>1</v>
      </c>
      <c r="AC578" s="531" t="s">
        <v>280</v>
      </c>
      <c r="AD578" s="531" t="s">
        <v>2090</v>
      </c>
      <c r="AE578" s="86" t="s">
        <v>2701</v>
      </c>
      <c r="AF578" s="379">
        <v>11.6</v>
      </c>
      <c r="AG578" s="377"/>
      <c r="AH578" s="377">
        <v>6.9</v>
      </c>
      <c r="AI578" s="379"/>
      <c r="AJ578" s="377"/>
      <c r="AK578" s="377"/>
      <c r="AL578" s="377"/>
      <c r="AM578" s="379"/>
      <c r="AN578" s="531">
        <v>40.9</v>
      </c>
      <c r="AO578" s="106">
        <v>16.8</v>
      </c>
      <c r="AP578" s="378">
        <v>3</v>
      </c>
      <c r="AQ578" s="531"/>
      <c r="AR578" s="532">
        <v>1137</v>
      </c>
      <c r="AS578" s="507">
        <f t="shared" si="906"/>
        <v>1135.2</v>
      </c>
      <c r="AT578" s="509">
        <f t="shared" si="907"/>
        <v>-2.0668998219429566E-2</v>
      </c>
      <c r="AU578" s="88">
        <v>26</v>
      </c>
      <c r="AV578" s="531">
        <v>55</v>
      </c>
      <c r="AW578" s="106">
        <v>202</v>
      </c>
      <c r="AX578" s="106">
        <v>72</v>
      </c>
      <c r="AY578" s="531">
        <v>283</v>
      </c>
      <c r="AZ578" s="107">
        <v>366</v>
      </c>
      <c r="BA578" s="531"/>
      <c r="BB578" s="531"/>
      <c r="BC578" s="531"/>
      <c r="BD578" s="531">
        <v>0</v>
      </c>
      <c r="BE578" s="108">
        <v>0</v>
      </c>
      <c r="BF578" s="108">
        <v>0</v>
      </c>
      <c r="BG578" s="531"/>
      <c r="BH578" s="531"/>
      <c r="BI578" s="531"/>
      <c r="BJ578" s="531">
        <v>113</v>
      </c>
      <c r="BK578" s="531"/>
      <c r="BL578" s="106"/>
      <c r="BM578" s="113">
        <v>18.2</v>
      </c>
      <c r="BN578" s="107"/>
      <c r="BO578" s="114"/>
      <c r="BP578" s="114"/>
      <c r="BQ578" s="114"/>
      <c r="BR578" s="114"/>
      <c r="BS578" s="114"/>
      <c r="BT578" s="114"/>
      <c r="BU578" s="114"/>
      <c r="BV578" s="114"/>
      <c r="BW578" s="114"/>
      <c r="BX578" s="114"/>
      <c r="BY578" s="114"/>
      <c r="BZ578" s="114"/>
      <c r="CA578" s="114"/>
      <c r="CB578" s="114"/>
      <c r="CC578" s="114"/>
      <c r="CD578" s="114"/>
      <c r="CE578" s="114"/>
      <c r="CF578" s="247"/>
      <c r="CG578" s="114"/>
      <c r="CH578" s="114"/>
      <c r="CI578" s="114"/>
      <c r="CJ578" s="114"/>
      <c r="CK578" s="114"/>
      <c r="CL578" s="137"/>
      <c r="CM578" s="531">
        <v>6.7</v>
      </c>
      <c r="CN578" s="147">
        <v>62</v>
      </c>
      <c r="CO578" s="149"/>
      <c r="CP578" s="399"/>
      <c r="CQ578" s="172"/>
      <c r="CR578" s="399"/>
      <c r="CS578" s="399"/>
      <c r="CT578" s="399"/>
      <c r="CU578" s="399"/>
      <c r="CV578" s="399"/>
      <c r="CW578" s="399"/>
      <c r="CX578" s="399"/>
      <c r="CY578" s="399"/>
      <c r="CZ578" s="399"/>
      <c r="DA578" s="172"/>
      <c r="DB578" s="241"/>
      <c r="DC578" s="241"/>
      <c r="DD578" s="241"/>
      <c r="DE578" s="241"/>
      <c r="DF578" s="182"/>
      <c r="DG578" s="241"/>
      <c r="DH578" s="241"/>
      <c r="DI578" s="241"/>
      <c r="DJ578" s="241"/>
      <c r="DK578" s="244"/>
      <c r="DL578" s="244"/>
      <c r="DM578" s="244"/>
      <c r="DN578" s="241"/>
      <c r="DO578" s="241"/>
      <c r="DP578" s="241"/>
      <c r="DQ578" s="241"/>
      <c r="DR578" s="241"/>
      <c r="DS578" s="472"/>
      <c r="DT578" s="402">
        <f t="shared" si="833"/>
        <v>1</v>
      </c>
      <c r="DU578" s="100">
        <f t="shared" si="834"/>
        <v>0</v>
      </c>
      <c r="DV578" s="100">
        <f t="shared" si="835"/>
        <v>1</v>
      </c>
      <c r="DW578" s="100">
        <f t="shared" si="836"/>
        <v>0</v>
      </c>
      <c r="DX578" s="100">
        <f t="shared" si="837"/>
        <v>0</v>
      </c>
      <c r="DY578" s="229">
        <f t="shared" si="838"/>
        <v>0</v>
      </c>
      <c r="DZ578" s="100">
        <f t="shared" si="839"/>
        <v>1</v>
      </c>
      <c r="EA578" s="400">
        <f t="shared" si="840"/>
        <v>0</v>
      </c>
      <c r="EB578" s="402">
        <f t="shared" si="841"/>
        <v>0</v>
      </c>
      <c r="EC578" s="19">
        <f t="shared" si="842"/>
        <v>0</v>
      </c>
      <c r="ED578" s="19">
        <f t="shared" si="843"/>
        <v>1</v>
      </c>
      <c r="EE578" s="19">
        <f t="shared" si="844"/>
        <v>0</v>
      </c>
      <c r="EF578" s="402">
        <f t="shared" si="845"/>
        <v>0</v>
      </c>
      <c r="EG578" s="400">
        <f t="shared" si="846"/>
        <v>1</v>
      </c>
      <c r="EH578" s="400">
        <f t="shared" si="847"/>
        <v>0</v>
      </c>
      <c r="EI578" s="402">
        <f t="shared" si="848"/>
        <v>0</v>
      </c>
      <c r="EJ578" s="229">
        <f t="shared" si="849"/>
        <v>1</v>
      </c>
      <c r="EK578" s="398">
        <f t="shared" si="850"/>
        <v>26</v>
      </c>
      <c r="EL578" s="398" t="str">
        <f t="shared" si="851"/>
        <v/>
      </c>
      <c r="EM578" s="398">
        <f t="shared" si="852"/>
        <v>55</v>
      </c>
      <c r="EN578" s="398">
        <f t="shared" si="853"/>
        <v>202</v>
      </c>
      <c r="EO578" s="398">
        <f t="shared" si="854"/>
        <v>0</v>
      </c>
      <c r="EP578" s="398">
        <f t="shared" si="855"/>
        <v>0</v>
      </c>
      <c r="EQ578" s="398">
        <f t="shared" si="856"/>
        <v>366</v>
      </c>
      <c r="ER578" s="398" t="str">
        <f t="shared" si="857"/>
        <v/>
      </c>
      <c r="ES578" s="398">
        <f t="shared" si="858"/>
        <v>113</v>
      </c>
      <c r="ET578" s="398">
        <f t="shared" si="859"/>
        <v>283</v>
      </c>
      <c r="EU578" s="172">
        <f t="shared" si="860"/>
        <v>72</v>
      </c>
      <c r="EV578" s="57">
        <f t="shared" si="861"/>
        <v>1.1309363282847176</v>
      </c>
      <c r="EW578" s="57" t="str">
        <f t="shared" si="862"/>
        <v/>
      </c>
      <c r="EX578" s="57">
        <f t="shared" si="863"/>
        <v>4.5258177329767539</v>
      </c>
      <c r="EY578" s="57">
        <f t="shared" si="864"/>
        <v>10.080343330505514</v>
      </c>
      <c r="EZ578" s="57">
        <f t="shared" si="865"/>
        <v>0</v>
      </c>
      <c r="FA578" s="57">
        <f t="shared" si="866"/>
        <v>0</v>
      </c>
      <c r="FB578" s="57">
        <f t="shared" si="867"/>
        <v>5.9983185041570311</v>
      </c>
      <c r="FC578" s="57" t="str">
        <f t="shared" si="868"/>
        <v/>
      </c>
      <c r="FD578" s="57">
        <f t="shared" si="869"/>
        <v>1.8224366138805159</v>
      </c>
      <c r="FE578" s="57">
        <f t="shared" si="870"/>
        <v>5.8919912640299144</v>
      </c>
      <c r="FF578" s="56">
        <f t="shared" si="871"/>
        <v>2.0308577553380527</v>
      </c>
      <c r="FG578" s="59">
        <f t="shared" si="872"/>
        <v>7.186435338935997</v>
      </c>
      <c r="FH578" s="59" t="str">
        <f t="shared" si="873"/>
        <v/>
      </c>
      <c r="FI578" s="59">
        <f t="shared" si="874"/>
        <v>28.758910365163519</v>
      </c>
      <c r="FJ578" s="59">
        <f t="shared" si="875"/>
        <v>64.054654295900477</v>
      </c>
      <c r="FK578" s="59">
        <f t="shared" si="876"/>
        <v>0</v>
      </c>
      <c r="FL578" s="59">
        <f t="shared" si="877"/>
        <v>0</v>
      </c>
      <c r="FM578" s="59">
        <f t="shared" si="878"/>
        <v>38.100033841079103</v>
      </c>
      <c r="FN578" s="59" t="str">
        <f t="shared" si="879"/>
        <v/>
      </c>
      <c r="FO578" s="59">
        <f t="shared" si="880"/>
        <v>11.575726866445757</v>
      </c>
      <c r="FP578" s="59">
        <f t="shared" si="881"/>
        <v>37.424665995196271</v>
      </c>
      <c r="FQ578" s="66">
        <f t="shared" si="882"/>
        <v>12.899573297278868</v>
      </c>
      <c r="FR578" s="331">
        <f t="shared" si="827"/>
        <v>-2.0668998219429566E-2</v>
      </c>
      <c r="FS578" s="331">
        <f t="shared" si="883"/>
        <v>2.0668998219429566E-2</v>
      </c>
      <c r="FT578" s="400">
        <f t="shared" si="884"/>
        <v>0</v>
      </c>
      <c r="FU578" s="400">
        <f t="shared" si="885"/>
        <v>1</v>
      </c>
      <c r="FV578" s="400">
        <f t="shared" si="886"/>
        <v>0</v>
      </c>
      <c r="FW578" s="402">
        <f t="shared" si="887"/>
        <v>0</v>
      </c>
      <c r="FX578" s="222">
        <f t="shared" si="888"/>
        <v>0</v>
      </c>
      <c r="FY578" s="222">
        <f t="shared" si="889"/>
        <v>64.054654295900477</v>
      </c>
      <c r="FZ578" s="222">
        <f t="shared" si="890"/>
        <v>28.758910365163519</v>
      </c>
      <c r="GA578" s="221">
        <f t="shared" si="891"/>
        <v>0</v>
      </c>
      <c r="GB578" s="222">
        <f t="shared" si="892"/>
        <v>38.100033841079103</v>
      </c>
      <c r="GC578" s="222">
        <f t="shared" si="893"/>
        <v>37.424665995196271</v>
      </c>
      <c r="GD578" s="222">
        <f t="shared" si="894"/>
        <v>0</v>
      </c>
      <c r="GE578" s="222">
        <f t="shared" si="895"/>
        <v>0</v>
      </c>
      <c r="GF578" s="222">
        <f t="shared" si="896"/>
        <v>0</v>
      </c>
      <c r="GG578" s="398">
        <f t="shared" si="897"/>
        <v>0</v>
      </c>
      <c r="GH578" s="399">
        <f t="shared" si="898"/>
        <v>0</v>
      </c>
      <c r="GI578" s="398" t="str">
        <f t="shared" si="899"/>
        <v>Ca-Mg</v>
      </c>
      <c r="GJ578" s="398" t="str">
        <f t="shared" si="900"/>
        <v>HCO3-SO4</v>
      </c>
    </row>
    <row r="579" spans="1:192" s="168" customFormat="1">
      <c r="A579" s="402">
        <f t="shared" si="903"/>
        <v>574</v>
      </c>
      <c r="B579" s="106" t="s">
        <v>133</v>
      </c>
      <c r="C579" s="79" t="s">
        <v>385</v>
      </c>
      <c r="D579" s="79" t="s">
        <v>1020</v>
      </c>
      <c r="E579" s="79"/>
      <c r="F579" s="377">
        <v>3425250</v>
      </c>
      <c r="G579" s="377">
        <v>5539050</v>
      </c>
      <c r="H579" s="409">
        <f t="shared" si="828"/>
        <v>425205.47000000003</v>
      </c>
      <c r="I579" s="405">
        <f t="shared" si="829"/>
        <v>5537274.1699999999</v>
      </c>
      <c r="J579" s="377">
        <v>93.84</v>
      </c>
      <c r="K579" s="377" t="s">
        <v>1355</v>
      </c>
      <c r="L579" s="543">
        <v>32</v>
      </c>
      <c r="M579" s="377"/>
      <c r="N579" s="408"/>
      <c r="O579" s="377"/>
      <c r="P579" s="377"/>
      <c r="Q579" s="439" t="s">
        <v>2851</v>
      </c>
      <c r="R579" s="439" t="s">
        <v>2901</v>
      </c>
      <c r="S579" s="439" t="s">
        <v>2663</v>
      </c>
      <c r="T579" s="499" t="str">
        <f t="shared" si="830"/>
        <v>-</v>
      </c>
      <c r="U579" s="499" t="str">
        <f t="shared" si="831"/>
        <v>M</v>
      </c>
      <c r="V579" s="499" t="str">
        <f t="shared" si="832"/>
        <v>-</v>
      </c>
      <c r="W579" s="499" t="str">
        <f t="shared" si="824"/>
        <v>-</v>
      </c>
      <c r="X579" s="529" t="str">
        <f t="shared" si="905"/>
        <v>Ca-Mg</v>
      </c>
      <c r="Y579" s="530" t="str">
        <f t="shared" si="904"/>
        <v>HCO3-SO4</v>
      </c>
      <c r="Z579" s="120"/>
      <c r="AA579" s="84">
        <v>25507</v>
      </c>
      <c r="AB579" s="405">
        <v>1</v>
      </c>
      <c r="AC579" s="531" t="s">
        <v>402</v>
      </c>
      <c r="AD579" s="531" t="s">
        <v>2091</v>
      </c>
      <c r="AE579" s="80"/>
      <c r="AF579" s="153" t="s">
        <v>3116</v>
      </c>
      <c r="AG579" s="377"/>
      <c r="AH579" s="377">
        <v>7.4</v>
      </c>
      <c r="AI579" s="379"/>
      <c r="AJ579" s="377"/>
      <c r="AK579" s="377"/>
      <c r="AL579" s="377"/>
      <c r="AM579" s="379"/>
      <c r="AN579" s="531">
        <v>56.6</v>
      </c>
      <c r="AO579" s="374">
        <v>21</v>
      </c>
      <c r="AP579" s="378">
        <v>29</v>
      </c>
      <c r="AQ579" s="531">
        <v>1520</v>
      </c>
      <c r="AR579" s="532">
        <v>1748</v>
      </c>
      <c r="AS579" s="507">
        <f t="shared" si="906"/>
        <v>1414.14</v>
      </c>
      <c r="AT579" s="512">
        <f t="shared" si="907"/>
        <v>-1.2708838098918221E-2</v>
      </c>
      <c r="AU579" s="444">
        <v>3</v>
      </c>
      <c r="AV579" s="531">
        <v>81.5</v>
      </c>
      <c r="AW579" s="106">
        <v>270</v>
      </c>
      <c r="AX579" s="106">
        <v>132</v>
      </c>
      <c r="AY579" s="531">
        <v>332</v>
      </c>
      <c r="AZ579" s="107">
        <v>455</v>
      </c>
      <c r="BA579" s="531"/>
      <c r="BB579" s="531"/>
      <c r="BC579" s="531"/>
      <c r="BD579" s="531">
        <v>0</v>
      </c>
      <c r="BE579" s="108">
        <v>0.64</v>
      </c>
      <c r="BF579" s="108">
        <v>0</v>
      </c>
      <c r="BG579" s="531"/>
      <c r="BH579" s="531"/>
      <c r="BI579" s="531"/>
      <c r="BJ579" s="531">
        <v>140</v>
      </c>
      <c r="BK579" s="531"/>
      <c r="BL579" s="106"/>
      <c r="BM579" s="113"/>
      <c r="BN579" s="107"/>
      <c r="BO579" s="114"/>
      <c r="BP579" s="114"/>
      <c r="BQ579" s="114"/>
      <c r="BR579" s="114"/>
      <c r="BS579" s="114"/>
      <c r="BT579" s="114"/>
      <c r="BU579" s="114"/>
      <c r="BV579" s="114"/>
      <c r="BW579" s="114"/>
      <c r="BX579" s="114"/>
      <c r="BY579" s="114"/>
      <c r="BZ579" s="114"/>
      <c r="CA579" s="114"/>
      <c r="CB579" s="114"/>
      <c r="CC579" s="114"/>
      <c r="CD579" s="114"/>
      <c r="CE579" s="114"/>
      <c r="CF579" s="247"/>
      <c r="CG579" s="114"/>
      <c r="CH579" s="114"/>
      <c r="CI579" s="114"/>
      <c r="CJ579" s="114"/>
      <c r="CK579" s="114"/>
      <c r="CL579" s="137"/>
      <c r="CM579" s="531">
        <v>9.1</v>
      </c>
      <c r="CN579" s="147">
        <v>40.5</v>
      </c>
      <c r="CO579" s="149"/>
      <c r="CP579" s="399"/>
      <c r="CQ579" s="172"/>
      <c r="CR579" s="399"/>
      <c r="CS579" s="399"/>
      <c r="CT579" s="399"/>
      <c r="CU579" s="399"/>
      <c r="CV579" s="399"/>
      <c r="CW579" s="399"/>
      <c r="CX579" s="399"/>
      <c r="CY579" s="399"/>
      <c r="CZ579" s="399"/>
      <c r="DA579" s="172"/>
      <c r="DB579" s="241"/>
      <c r="DC579" s="241"/>
      <c r="DD579" s="241"/>
      <c r="DE579" s="241"/>
      <c r="DF579" s="182"/>
      <c r="DG579" s="241"/>
      <c r="DH579" s="241"/>
      <c r="DI579" s="241"/>
      <c r="DJ579" s="241"/>
      <c r="DK579" s="244"/>
      <c r="DL579" s="244"/>
      <c r="DM579" s="244"/>
      <c r="DN579" s="241"/>
      <c r="DO579" s="241"/>
      <c r="DP579" s="241"/>
      <c r="DQ579" s="241"/>
      <c r="DR579" s="241"/>
      <c r="DS579" s="472"/>
      <c r="DT579" s="402">
        <f t="shared" si="833"/>
        <v>1</v>
      </c>
      <c r="DU579" s="100">
        <f t="shared" si="834"/>
        <v>0</v>
      </c>
      <c r="DV579" s="100">
        <f t="shared" si="835"/>
        <v>1</v>
      </c>
      <c r="DW579" s="100">
        <f t="shared" si="836"/>
        <v>0</v>
      </c>
      <c r="DX579" s="100">
        <f t="shared" si="837"/>
        <v>0</v>
      </c>
      <c r="DY579" s="229">
        <f t="shared" si="838"/>
        <v>0</v>
      </c>
      <c r="DZ579" s="100">
        <f t="shared" si="839"/>
        <v>0</v>
      </c>
      <c r="EA579" s="400">
        <f t="shared" si="840"/>
        <v>0</v>
      </c>
      <c r="EB579" s="402">
        <f t="shared" si="841"/>
        <v>1</v>
      </c>
      <c r="EC579" s="19">
        <f t="shared" si="842"/>
        <v>0</v>
      </c>
      <c r="ED579" s="19">
        <f t="shared" si="843"/>
        <v>1</v>
      </c>
      <c r="EE579" s="19">
        <f t="shared" si="844"/>
        <v>0</v>
      </c>
      <c r="EF579" s="402">
        <f t="shared" si="845"/>
        <v>0</v>
      </c>
      <c r="EG579" s="400">
        <f t="shared" si="846"/>
        <v>1</v>
      </c>
      <c r="EH579" s="400">
        <f t="shared" si="847"/>
        <v>0</v>
      </c>
      <c r="EI579" s="402">
        <f t="shared" si="848"/>
        <v>0</v>
      </c>
      <c r="EJ579" s="229">
        <f t="shared" si="849"/>
        <v>1</v>
      </c>
      <c r="EK579" s="398">
        <f t="shared" si="850"/>
        <v>3</v>
      </c>
      <c r="EL579" s="398" t="str">
        <f t="shared" si="851"/>
        <v/>
      </c>
      <c r="EM579" s="398">
        <f t="shared" si="852"/>
        <v>81.5</v>
      </c>
      <c r="EN579" s="398">
        <f t="shared" si="853"/>
        <v>270</v>
      </c>
      <c r="EO579" s="398">
        <f t="shared" si="854"/>
        <v>0</v>
      </c>
      <c r="EP579" s="398">
        <f t="shared" si="855"/>
        <v>0.64</v>
      </c>
      <c r="EQ579" s="398">
        <f t="shared" si="856"/>
        <v>455</v>
      </c>
      <c r="ER579" s="398" t="str">
        <f t="shared" si="857"/>
        <v/>
      </c>
      <c r="ES579" s="398">
        <f t="shared" si="858"/>
        <v>140</v>
      </c>
      <c r="ET579" s="398">
        <f t="shared" si="859"/>
        <v>332</v>
      </c>
      <c r="EU579" s="172">
        <f t="shared" si="860"/>
        <v>132</v>
      </c>
      <c r="EV579" s="57">
        <f t="shared" si="861"/>
        <v>0.13049265326362125</v>
      </c>
      <c r="EW579" s="57" t="str">
        <f t="shared" si="862"/>
        <v/>
      </c>
      <c r="EX579" s="57">
        <f t="shared" si="863"/>
        <v>6.7064390043200994</v>
      </c>
      <c r="EY579" s="57">
        <f t="shared" si="864"/>
        <v>13.473726233844003</v>
      </c>
      <c r="EZ579" s="57">
        <f t="shared" si="865"/>
        <v>0</v>
      </c>
      <c r="FA579" s="57">
        <f t="shared" si="866"/>
        <v>3.4380875637926404E-2</v>
      </c>
      <c r="FB579" s="57">
        <f t="shared" si="867"/>
        <v>7.4569260092662546</v>
      </c>
      <c r="FC579" s="57" t="str">
        <f t="shared" si="868"/>
        <v/>
      </c>
      <c r="FD579" s="57">
        <f t="shared" si="869"/>
        <v>2.2578860702944445</v>
      </c>
      <c r="FE579" s="57">
        <f t="shared" si="870"/>
        <v>6.9121593627488744</v>
      </c>
      <c r="FF579" s="56">
        <f t="shared" si="871"/>
        <v>3.7232392181197635</v>
      </c>
      <c r="FG579" s="59">
        <f t="shared" si="872"/>
        <v>0.64139790912987349</v>
      </c>
      <c r="FH579" s="59" t="str">
        <f t="shared" si="873"/>
        <v/>
      </c>
      <c r="FI579" s="59">
        <f t="shared" si="874"/>
        <v>32.963510569350291</v>
      </c>
      <c r="FJ579" s="59">
        <f t="shared" si="875"/>
        <v>66.226102530977428</v>
      </c>
      <c r="FK579" s="59">
        <f t="shared" si="876"/>
        <v>0</v>
      </c>
      <c r="FL579" s="59">
        <f t="shared" si="877"/>
        <v>0.16898899054241093</v>
      </c>
      <c r="FM579" s="59">
        <f t="shared" si="878"/>
        <v>36.642991729643995</v>
      </c>
      <c r="FN579" s="59" t="str">
        <f t="shared" si="879"/>
        <v/>
      </c>
      <c r="FO579" s="59">
        <f t="shared" si="880"/>
        <v>11.095148389224628</v>
      </c>
      <c r="FP579" s="59">
        <f t="shared" si="881"/>
        <v>33.966033463179116</v>
      </c>
      <c r="FQ579" s="66">
        <f t="shared" si="882"/>
        <v>18.295826417952238</v>
      </c>
      <c r="FR579" s="331">
        <f t="shared" si="827"/>
        <v>-1.2708838098918221E-2</v>
      </c>
      <c r="FS579" s="331">
        <f t="shared" si="883"/>
        <v>1.2708838098918221E-2</v>
      </c>
      <c r="FT579" s="400">
        <f t="shared" si="884"/>
        <v>0</v>
      </c>
      <c r="FU579" s="400">
        <f t="shared" si="885"/>
        <v>1</v>
      </c>
      <c r="FV579" s="400">
        <f t="shared" si="886"/>
        <v>0</v>
      </c>
      <c r="FW579" s="402">
        <f t="shared" si="887"/>
        <v>0</v>
      </c>
      <c r="FX579" s="222">
        <f t="shared" si="888"/>
        <v>0</v>
      </c>
      <c r="FY579" s="222">
        <f t="shared" si="889"/>
        <v>66.226102530977428</v>
      </c>
      <c r="FZ579" s="222">
        <f t="shared" si="890"/>
        <v>32.963510569350291</v>
      </c>
      <c r="GA579" s="221">
        <f t="shared" si="891"/>
        <v>0</v>
      </c>
      <c r="GB579" s="222">
        <f t="shared" si="892"/>
        <v>36.642991729643995</v>
      </c>
      <c r="GC579" s="222">
        <f t="shared" si="893"/>
        <v>33.966033463179116</v>
      </c>
      <c r="GD579" s="222">
        <f t="shared" si="894"/>
        <v>0</v>
      </c>
      <c r="GE579" s="222">
        <f t="shared" si="895"/>
        <v>0</v>
      </c>
      <c r="GF579" s="222">
        <f t="shared" si="896"/>
        <v>0</v>
      </c>
      <c r="GG579" s="398">
        <f t="shared" si="897"/>
        <v>0</v>
      </c>
      <c r="GH579" s="399">
        <f t="shared" si="898"/>
        <v>0</v>
      </c>
      <c r="GI579" s="398" t="str">
        <f t="shared" si="899"/>
        <v>Ca-Mg</v>
      </c>
      <c r="GJ579" s="398" t="str">
        <f t="shared" si="900"/>
        <v>HCO3-SO4</v>
      </c>
    </row>
    <row r="580" spans="1:192" s="168" customFormat="1">
      <c r="A580" s="402">
        <f t="shared" si="903"/>
        <v>575</v>
      </c>
      <c r="B580" s="382" t="s">
        <v>133</v>
      </c>
      <c r="C580" s="398" t="s">
        <v>207</v>
      </c>
      <c r="D580" s="398"/>
      <c r="E580" s="398"/>
      <c r="F580" s="115">
        <v>3424989</v>
      </c>
      <c r="G580" s="115">
        <v>5538530</v>
      </c>
      <c r="H580" s="409">
        <f t="shared" si="828"/>
        <v>424944.57440000004</v>
      </c>
      <c r="I580" s="405">
        <f t="shared" si="829"/>
        <v>5536754.3780000005</v>
      </c>
      <c r="J580" s="377">
        <v>80.5</v>
      </c>
      <c r="K580" s="377" t="s">
        <v>1356</v>
      </c>
      <c r="L580" s="407">
        <v>20</v>
      </c>
      <c r="M580" s="378"/>
      <c r="N580" s="408"/>
      <c r="O580" s="407"/>
      <c r="P580" s="407"/>
      <c r="Q580" s="382" t="s">
        <v>2846</v>
      </c>
      <c r="R580" s="65" t="s">
        <v>2923</v>
      </c>
      <c r="S580" s="2" t="s">
        <v>2836</v>
      </c>
      <c r="T580" s="499" t="str">
        <f t="shared" si="830"/>
        <v>-</v>
      </c>
      <c r="U580" s="499" t="str">
        <f t="shared" si="831"/>
        <v>M</v>
      </c>
      <c r="V580" s="499" t="str">
        <f t="shared" si="832"/>
        <v>-</v>
      </c>
      <c r="W580" s="499" t="str">
        <f t="shared" si="824"/>
        <v>-</v>
      </c>
      <c r="X580" s="529" t="str">
        <f t="shared" si="905"/>
        <v>Na</v>
      </c>
      <c r="Y580" s="530" t="str">
        <f t="shared" si="904"/>
        <v>Cl</v>
      </c>
      <c r="Z580" s="119"/>
      <c r="AA580" s="89" t="s">
        <v>2043</v>
      </c>
      <c r="AB580" s="102">
        <v>1</v>
      </c>
      <c r="AC580" s="532" t="s">
        <v>702</v>
      </c>
      <c r="AD580" s="532" t="s">
        <v>2092</v>
      </c>
      <c r="AE580" s="80"/>
      <c r="AF580" s="185">
        <v>12</v>
      </c>
      <c r="AG580" s="115"/>
      <c r="AH580" s="115"/>
      <c r="AI580" s="236"/>
      <c r="AJ580" s="115"/>
      <c r="AK580" s="115"/>
      <c r="AL580" s="115"/>
      <c r="AM580" s="236"/>
      <c r="AN580" s="532"/>
      <c r="AO580" s="73"/>
      <c r="AP580" s="407"/>
      <c r="AQ580" s="532"/>
      <c r="AR580" s="532">
        <v>2642.8</v>
      </c>
      <c r="AS580" s="507">
        <f t="shared" si="906"/>
        <v>2667.5880000000002</v>
      </c>
      <c r="AT580" s="509">
        <f t="shared" si="907"/>
        <v>0.75289522029594258</v>
      </c>
      <c r="AU580" s="532">
        <v>795.5</v>
      </c>
      <c r="AV580" s="82">
        <v>26.4</v>
      </c>
      <c r="AW580" s="79">
        <v>78.2</v>
      </c>
      <c r="AX580" s="79">
        <v>1259</v>
      </c>
      <c r="AY580" s="532">
        <v>319.39999999999998</v>
      </c>
      <c r="AZ580" s="80">
        <v>58.06</v>
      </c>
      <c r="BA580" s="532">
        <v>0.38</v>
      </c>
      <c r="BB580" s="532">
        <v>88.48</v>
      </c>
      <c r="BC580" s="532"/>
      <c r="BD580" s="532"/>
      <c r="BE580" s="90">
        <v>15.4</v>
      </c>
      <c r="BF580" s="90"/>
      <c r="BG580" s="532"/>
      <c r="BH580" s="81">
        <v>2.1</v>
      </c>
      <c r="BI580" s="532">
        <v>6.8000000000000005E-2</v>
      </c>
      <c r="BJ580" s="532"/>
      <c r="BK580" s="532"/>
      <c r="BL580" s="79"/>
      <c r="BM580" s="82">
        <v>24.6</v>
      </c>
      <c r="BN580" s="80"/>
      <c r="BO580" s="147"/>
      <c r="BP580" s="147"/>
      <c r="BQ580" s="147"/>
      <c r="BR580" s="147"/>
      <c r="BS580" s="147"/>
      <c r="BT580" s="147"/>
      <c r="BU580" s="147"/>
      <c r="BV580" s="147"/>
      <c r="BW580" s="147"/>
      <c r="BX580" s="147"/>
      <c r="BY580" s="147"/>
      <c r="BZ580" s="147"/>
      <c r="CA580" s="147"/>
      <c r="CB580" s="147"/>
      <c r="CC580" s="147"/>
      <c r="CD580" s="147"/>
      <c r="CE580" s="147"/>
      <c r="CF580" s="145"/>
      <c r="CG580" s="147"/>
      <c r="CH580" s="147"/>
      <c r="CI580" s="147"/>
      <c r="CJ580" s="147"/>
      <c r="CK580" s="147"/>
      <c r="CL580" s="148"/>
      <c r="CM580" s="532">
        <v>0.9</v>
      </c>
      <c r="CN580" s="147">
        <v>10.5</v>
      </c>
      <c r="CO580" s="141"/>
      <c r="CP580" s="401"/>
      <c r="CQ580" s="70"/>
      <c r="CR580" s="401"/>
      <c r="CS580" s="401"/>
      <c r="CT580" s="401"/>
      <c r="CU580" s="401"/>
      <c r="CV580" s="401"/>
      <c r="CW580" s="401"/>
      <c r="CX580" s="401"/>
      <c r="CY580" s="401"/>
      <c r="CZ580" s="401"/>
      <c r="DA580" s="70"/>
      <c r="DB580" s="182"/>
      <c r="DC580" s="182"/>
      <c r="DD580" s="182"/>
      <c r="DE580" s="182"/>
      <c r="DF580" s="182"/>
      <c r="DG580" s="182"/>
      <c r="DH580" s="182"/>
      <c r="DI580" s="182"/>
      <c r="DJ580" s="182"/>
      <c r="DK580" s="180"/>
      <c r="DL580" s="180"/>
      <c r="DM580" s="180"/>
      <c r="DN580" s="182"/>
      <c r="DO580" s="182"/>
      <c r="DP580" s="182"/>
      <c r="DQ580" s="182"/>
      <c r="DR580" s="182"/>
      <c r="DS580" s="181"/>
      <c r="DT580" s="402">
        <f t="shared" si="833"/>
        <v>1</v>
      </c>
      <c r="DU580" s="100">
        <f t="shared" si="834"/>
        <v>0</v>
      </c>
      <c r="DV580" s="100">
        <f t="shared" si="835"/>
        <v>1</v>
      </c>
      <c r="DW580" s="100">
        <f t="shared" si="836"/>
        <v>0</v>
      </c>
      <c r="DX580" s="100">
        <f t="shared" si="837"/>
        <v>0</v>
      </c>
      <c r="DY580" s="229">
        <f t="shared" si="838"/>
        <v>0</v>
      </c>
      <c r="DZ580" s="100">
        <f t="shared" si="839"/>
        <v>1</v>
      </c>
      <c r="EA580" s="400">
        <f t="shared" si="840"/>
        <v>0</v>
      </c>
      <c r="EB580" s="402">
        <f t="shared" si="841"/>
        <v>0</v>
      </c>
      <c r="EC580" s="19">
        <f t="shared" si="842"/>
        <v>0</v>
      </c>
      <c r="ED580" s="19">
        <f t="shared" si="843"/>
        <v>1</v>
      </c>
      <c r="EE580" s="19">
        <f t="shared" si="844"/>
        <v>0</v>
      </c>
      <c r="EF580" s="402">
        <f t="shared" si="845"/>
        <v>0</v>
      </c>
      <c r="EG580" s="400">
        <f t="shared" si="846"/>
        <v>1</v>
      </c>
      <c r="EH580" s="400">
        <f t="shared" si="847"/>
        <v>0</v>
      </c>
      <c r="EI580" s="402">
        <f t="shared" si="848"/>
        <v>0</v>
      </c>
      <c r="EJ580" s="229">
        <f t="shared" si="849"/>
        <v>1</v>
      </c>
      <c r="EK580" s="398">
        <f t="shared" si="850"/>
        <v>795.5</v>
      </c>
      <c r="EL580" s="398">
        <f t="shared" si="851"/>
        <v>88.48</v>
      </c>
      <c r="EM580" s="398">
        <f t="shared" si="852"/>
        <v>26.4</v>
      </c>
      <c r="EN580" s="398">
        <f t="shared" si="853"/>
        <v>78.2</v>
      </c>
      <c r="EO580" s="398" t="str">
        <f t="shared" si="854"/>
        <v/>
      </c>
      <c r="EP580" s="398">
        <f t="shared" si="855"/>
        <v>15.4</v>
      </c>
      <c r="EQ580" s="398">
        <f t="shared" si="856"/>
        <v>58.06</v>
      </c>
      <c r="ER580" s="398" t="str">
        <f t="shared" si="857"/>
        <v/>
      </c>
      <c r="ES580" s="398" t="str">
        <f t="shared" si="858"/>
        <v/>
      </c>
      <c r="ET580" s="398">
        <f t="shared" si="859"/>
        <v>319.39999999999998</v>
      </c>
      <c r="EU580" s="172">
        <f t="shared" si="860"/>
        <v>1259</v>
      </c>
      <c r="EV580" s="57">
        <f t="shared" si="861"/>
        <v>34.602301890403567</v>
      </c>
      <c r="EW580" s="57">
        <f t="shared" si="862"/>
        <v>2.262915601023018</v>
      </c>
      <c r="EX580" s="57">
        <f t="shared" si="863"/>
        <v>2.1723925118288419</v>
      </c>
      <c r="EY580" s="57">
        <f t="shared" si="864"/>
        <v>3.9023903388392633</v>
      </c>
      <c r="EZ580" s="57" t="str">
        <f t="shared" si="865"/>
        <v/>
      </c>
      <c r="FA580" s="57">
        <f t="shared" si="866"/>
        <v>0.8272898200376041</v>
      </c>
      <c r="FB580" s="57">
        <f t="shared" si="867"/>
        <v>0.95153653647911818</v>
      </c>
      <c r="FC580" s="57" t="str">
        <f t="shared" si="868"/>
        <v/>
      </c>
      <c r="FD580" s="57" t="str">
        <f t="shared" si="869"/>
        <v/>
      </c>
      <c r="FE580" s="57">
        <f t="shared" si="870"/>
        <v>6.6498304230782841</v>
      </c>
      <c r="FF580" s="56">
        <f t="shared" si="871"/>
        <v>35.511804360702897</v>
      </c>
      <c r="FG580" s="59">
        <f t="shared" si="872"/>
        <v>79.059731050796643</v>
      </c>
      <c r="FH580" s="59">
        <f t="shared" si="873"/>
        <v>5.1703351809998637</v>
      </c>
      <c r="FI580" s="59">
        <f t="shared" si="874"/>
        <v>4.9635070021045262</v>
      </c>
      <c r="FJ580" s="59">
        <f t="shared" si="875"/>
        <v>8.9162256205106196</v>
      </c>
      <c r="FK580" s="59" t="str">
        <f t="shared" si="876"/>
        <v/>
      </c>
      <c r="FL580" s="59">
        <f t="shared" si="877"/>
        <v>1.8902011455883554</v>
      </c>
      <c r="FM580" s="59">
        <f t="shared" si="878"/>
        <v>2.2070669063306876</v>
      </c>
      <c r="FN580" s="59" t="str">
        <f t="shared" si="879"/>
        <v/>
      </c>
      <c r="FO580" s="59" t="str">
        <f t="shared" si="880"/>
        <v/>
      </c>
      <c r="FP580" s="59">
        <f t="shared" si="881"/>
        <v>15.424127289734562</v>
      </c>
      <c r="FQ580" s="66">
        <f t="shared" si="882"/>
        <v>82.368805803934748</v>
      </c>
      <c r="FR580" s="331">
        <f t="shared" si="827"/>
        <v>0.75289522029594258</v>
      </c>
      <c r="FS580" s="331">
        <f t="shared" si="883"/>
        <v>0.75289522029594258</v>
      </c>
      <c r="FT580" s="400">
        <f t="shared" si="884"/>
        <v>0</v>
      </c>
      <c r="FU580" s="400">
        <f t="shared" si="885"/>
        <v>1</v>
      </c>
      <c r="FV580" s="400">
        <f t="shared" si="886"/>
        <v>0</v>
      </c>
      <c r="FW580" s="402">
        <f t="shared" si="887"/>
        <v>0</v>
      </c>
      <c r="FX580" s="222">
        <f t="shared" si="888"/>
        <v>79.059731050796643</v>
      </c>
      <c r="FY580" s="222">
        <f t="shared" si="889"/>
        <v>0</v>
      </c>
      <c r="FZ580" s="222">
        <f t="shared" si="890"/>
        <v>0</v>
      </c>
      <c r="GA580" s="221">
        <f t="shared" si="891"/>
        <v>82.368805803934748</v>
      </c>
      <c r="GB580" s="222">
        <f t="shared" si="892"/>
        <v>0</v>
      </c>
      <c r="GC580" s="222">
        <f t="shared" si="893"/>
        <v>0</v>
      </c>
      <c r="GD580" s="222">
        <f t="shared" si="894"/>
        <v>0</v>
      </c>
      <c r="GE580" s="222">
        <f t="shared" si="895"/>
        <v>0</v>
      </c>
      <c r="GF580" s="222">
        <f t="shared" si="896"/>
        <v>0</v>
      </c>
      <c r="GG580" s="398">
        <f t="shared" si="897"/>
        <v>0</v>
      </c>
      <c r="GH580" s="399">
        <f t="shared" si="898"/>
        <v>0</v>
      </c>
      <c r="GI580" s="398" t="str">
        <f t="shared" si="899"/>
        <v>Na</v>
      </c>
      <c r="GJ580" s="398" t="str">
        <f t="shared" si="900"/>
        <v>Cl</v>
      </c>
    </row>
    <row r="581" spans="1:192" s="163" customFormat="1">
      <c r="A581" s="402">
        <f t="shared" si="903"/>
        <v>576</v>
      </c>
      <c r="B581" s="382" t="s">
        <v>133</v>
      </c>
      <c r="C581" s="398" t="s">
        <v>207</v>
      </c>
      <c r="D581" s="398"/>
      <c r="E581" s="398"/>
      <c r="F581" s="115">
        <v>3424989</v>
      </c>
      <c r="G581" s="115">
        <v>5538530</v>
      </c>
      <c r="H581" s="409">
        <f t="shared" si="828"/>
        <v>424944.57440000004</v>
      </c>
      <c r="I581" s="405">
        <f t="shared" si="829"/>
        <v>5536754.3780000005</v>
      </c>
      <c r="J581" s="377">
        <v>80.5</v>
      </c>
      <c r="K581" s="377" t="s">
        <v>1356</v>
      </c>
      <c r="L581" s="407">
        <v>20</v>
      </c>
      <c r="M581" s="378"/>
      <c r="N581" s="400"/>
      <c r="O581" s="407"/>
      <c r="P581" s="407"/>
      <c r="Q581" s="382" t="s">
        <v>2846</v>
      </c>
      <c r="R581" s="65" t="s">
        <v>2923</v>
      </c>
      <c r="S581" s="2" t="s">
        <v>2836</v>
      </c>
      <c r="T581" s="499" t="str">
        <f t="shared" si="830"/>
        <v>-</v>
      </c>
      <c r="U581" s="499" t="str">
        <f t="shared" si="831"/>
        <v>M</v>
      </c>
      <c r="V581" s="499" t="str">
        <f t="shared" si="832"/>
        <v>-</v>
      </c>
      <c r="W581" s="499" t="str">
        <f t="shared" si="824"/>
        <v>-</v>
      </c>
      <c r="X581" s="529" t="str">
        <f t="shared" si="905"/>
        <v>Na</v>
      </c>
      <c r="Y581" s="530" t="str">
        <f t="shared" si="904"/>
        <v>Cl</v>
      </c>
      <c r="Z581" s="119" t="s">
        <v>1595</v>
      </c>
      <c r="AA581" s="377" t="s">
        <v>1578</v>
      </c>
      <c r="AB581" s="405">
        <v>2</v>
      </c>
      <c r="AC581" s="117" t="s">
        <v>415</v>
      </c>
      <c r="AD581" s="380" t="s">
        <v>2093</v>
      </c>
      <c r="AE581" s="118"/>
      <c r="AF581" s="379">
        <v>12.3</v>
      </c>
      <c r="AG581" s="377"/>
      <c r="AH581" s="377"/>
      <c r="AI581" s="379"/>
      <c r="AJ581" s="377"/>
      <c r="AK581" s="377"/>
      <c r="AL581" s="377"/>
      <c r="AM581" s="379">
        <v>0.5</v>
      </c>
      <c r="AN581" s="117"/>
      <c r="AO581" s="116"/>
      <c r="AP581" s="378"/>
      <c r="AQ581" s="117"/>
      <c r="AR581" s="69">
        <v>2988.7</v>
      </c>
      <c r="AS581" s="507">
        <f t="shared" si="906"/>
        <v>2999.8</v>
      </c>
      <c r="AT581" s="509">
        <f t="shared" si="907"/>
        <v>0.3174574472678367</v>
      </c>
      <c r="AU581" s="117">
        <v>928</v>
      </c>
      <c r="AV581" s="117">
        <v>28.8</v>
      </c>
      <c r="AW581" s="116">
        <v>75</v>
      </c>
      <c r="AX581" s="117">
        <v>1220</v>
      </c>
      <c r="AY581" s="117">
        <v>277</v>
      </c>
      <c r="AZ581" s="118">
        <v>427</v>
      </c>
      <c r="BA581" s="117"/>
      <c r="BB581" s="117">
        <v>27.3</v>
      </c>
      <c r="BC581" s="117"/>
      <c r="BD581" s="117"/>
      <c r="BE581" s="117">
        <v>5.6</v>
      </c>
      <c r="BF581" s="117"/>
      <c r="BG581" s="117"/>
      <c r="BH581" s="117"/>
      <c r="BI581" s="117"/>
      <c r="BJ581" s="117"/>
      <c r="BK581" s="117"/>
      <c r="BL581" s="116"/>
      <c r="BM581" s="117">
        <v>11.1</v>
      </c>
      <c r="BN581" s="118"/>
      <c r="BO581" s="114"/>
      <c r="BP581" s="114"/>
      <c r="BQ581" s="114"/>
      <c r="BR581" s="114"/>
      <c r="BS581" s="114"/>
      <c r="BT581" s="114"/>
      <c r="BU581" s="114"/>
      <c r="BV581" s="114"/>
      <c r="BW581" s="114"/>
      <c r="BX581" s="114"/>
      <c r="BY581" s="114"/>
      <c r="BZ581" s="114"/>
      <c r="CA581" s="114"/>
      <c r="CB581" s="114"/>
      <c r="CC581" s="114"/>
      <c r="CD581" s="114"/>
      <c r="CE581" s="114"/>
      <c r="CF581" s="247"/>
      <c r="CG581" s="114"/>
      <c r="CH581" s="114"/>
      <c r="CI581" s="114"/>
      <c r="CJ581" s="114"/>
      <c r="CK581" s="114"/>
      <c r="CL581" s="137"/>
      <c r="CM581" s="117"/>
      <c r="CN581" s="143" t="s">
        <v>3116</v>
      </c>
      <c r="CO581" s="247"/>
      <c r="CP581" s="117"/>
      <c r="CQ581" s="118"/>
      <c r="CR581" s="117"/>
      <c r="CS581" s="117"/>
      <c r="CT581" s="117"/>
      <c r="CU581" s="117"/>
      <c r="CV581" s="117"/>
      <c r="CW581" s="117"/>
      <c r="CX581" s="117"/>
      <c r="CY581" s="117"/>
      <c r="CZ581" s="117"/>
      <c r="DA581" s="118"/>
      <c r="DB581" s="111"/>
      <c r="DC581" s="111"/>
      <c r="DD581" s="121"/>
      <c r="DE581" s="111"/>
      <c r="DF581" s="420"/>
      <c r="DG581" s="111"/>
      <c r="DH581" s="111">
        <v>20.6</v>
      </c>
      <c r="DI581" s="111"/>
      <c r="DJ581" s="111"/>
      <c r="DK581" s="244"/>
      <c r="DL581" s="244"/>
      <c r="DM581" s="244"/>
      <c r="DN581" s="111"/>
      <c r="DO581" s="121"/>
      <c r="DP581" s="244"/>
      <c r="DQ581" s="241"/>
      <c r="DR581" s="244"/>
      <c r="DS581" s="472"/>
      <c r="DT581" s="402">
        <f t="shared" si="833"/>
        <v>0</v>
      </c>
      <c r="DU581" s="100">
        <f t="shared" si="834"/>
        <v>0</v>
      </c>
      <c r="DV581" s="100">
        <f t="shared" si="835"/>
        <v>1</v>
      </c>
      <c r="DW581" s="100">
        <f t="shared" si="836"/>
        <v>0</v>
      </c>
      <c r="DX581" s="100">
        <f t="shared" si="837"/>
        <v>0</v>
      </c>
      <c r="DY581" s="229">
        <f t="shared" si="838"/>
        <v>0</v>
      </c>
      <c r="DZ581" s="100">
        <f t="shared" si="839"/>
        <v>1</v>
      </c>
      <c r="EA581" s="400">
        <f t="shared" si="840"/>
        <v>0</v>
      </c>
      <c r="EB581" s="402">
        <f t="shared" si="841"/>
        <v>0</v>
      </c>
      <c r="EC581" s="19">
        <f t="shared" si="842"/>
        <v>0</v>
      </c>
      <c r="ED581" s="19">
        <f t="shared" si="843"/>
        <v>1</v>
      </c>
      <c r="EE581" s="19">
        <f t="shared" si="844"/>
        <v>0</v>
      </c>
      <c r="EF581" s="402">
        <f t="shared" si="845"/>
        <v>0</v>
      </c>
      <c r="EG581" s="400">
        <f t="shared" si="846"/>
        <v>0</v>
      </c>
      <c r="EH581" s="400">
        <f t="shared" si="847"/>
        <v>0</v>
      </c>
      <c r="EI581" s="402">
        <f t="shared" si="848"/>
        <v>1</v>
      </c>
      <c r="EJ581" s="229">
        <f t="shared" si="849"/>
        <v>1</v>
      </c>
      <c r="EK581" s="398">
        <f t="shared" si="850"/>
        <v>928</v>
      </c>
      <c r="EL581" s="398">
        <f t="shared" si="851"/>
        <v>27.3</v>
      </c>
      <c r="EM581" s="398">
        <f t="shared" si="852"/>
        <v>28.8</v>
      </c>
      <c r="EN581" s="398">
        <f t="shared" si="853"/>
        <v>75</v>
      </c>
      <c r="EO581" s="398" t="str">
        <f t="shared" si="854"/>
        <v/>
      </c>
      <c r="EP581" s="398">
        <f t="shared" si="855"/>
        <v>5.6</v>
      </c>
      <c r="EQ581" s="398">
        <f t="shared" si="856"/>
        <v>427</v>
      </c>
      <c r="ER581" s="398" t="str">
        <f t="shared" si="857"/>
        <v/>
      </c>
      <c r="ES581" s="398" t="str">
        <f t="shared" si="858"/>
        <v/>
      </c>
      <c r="ET581" s="398">
        <f t="shared" si="859"/>
        <v>277</v>
      </c>
      <c r="EU581" s="172">
        <f t="shared" si="860"/>
        <v>1220</v>
      </c>
      <c r="EV581" s="57">
        <f t="shared" si="861"/>
        <v>40.365727409546842</v>
      </c>
      <c r="EW581" s="57">
        <f t="shared" si="862"/>
        <v>0.69820971867007675</v>
      </c>
      <c r="EX581" s="57">
        <f t="shared" si="863"/>
        <v>2.3698827401769185</v>
      </c>
      <c r="EY581" s="57">
        <f t="shared" si="864"/>
        <v>3.7427017316233342</v>
      </c>
      <c r="EZ581" s="57" t="str">
        <f t="shared" si="865"/>
        <v/>
      </c>
      <c r="FA581" s="57">
        <f t="shared" si="866"/>
        <v>0.30083266183185603</v>
      </c>
      <c r="FB581" s="57">
        <f t="shared" si="867"/>
        <v>6.9980382548498703</v>
      </c>
      <c r="FC581" s="57" t="str">
        <f t="shared" si="868"/>
        <v/>
      </c>
      <c r="FD581" s="57" t="str">
        <f t="shared" si="869"/>
        <v/>
      </c>
      <c r="FE581" s="57">
        <f t="shared" si="870"/>
        <v>5.7670727213296331</v>
      </c>
      <c r="FF581" s="56">
        <f t="shared" si="871"/>
        <v>34.411756409894785</v>
      </c>
      <c r="FG581" s="59">
        <f t="shared" si="872"/>
        <v>85.02101272728919</v>
      </c>
      <c r="FH581" s="59">
        <f t="shared" si="873"/>
        <v>1.4706163170324997</v>
      </c>
      <c r="FI581" s="59">
        <f t="shared" si="874"/>
        <v>4.9916065817535769</v>
      </c>
      <c r="FJ581" s="59">
        <f t="shared" si="875"/>
        <v>7.883130367756876</v>
      </c>
      <c r="FK581" s="59" t="str">
        <f t="shared" si="876"/>
        <v/>
      </c>
      <c r="FL581" s="59">
        <f t="shared" si="877"/>
        <v>0.63363400616784904</v>
      </c>
      <c r="FM581" s="59">
        <f t="shared" si="878"/>
        <v>14.833622159735762</v>
      </c>
      <c r="FN581" s="59" t="str">
        <f t="shared" si="879"/>
        <v/>
      </c>
      <c r="FO581" s="59" t="str">
        <f t="shared" si="880"/>
        <v/>
      </c>
      <c r="FP581" s="59">
        <f t="shared" si="881"/>
        <v>12.22436554367737</v>
      </c>
      <c r="FQ581" s="66">
        <f t="shared" si="882"/>
        <v>72.942012296586853</v>
      </c>
      <c r="FR581" s="331">
        <f t="shared" si="827"/>
        <v>0.3174574472678367</v>
      </c>
      <c r="FS581" s="331">
        <f t="shared" si="883"/>
        <v>0.3174574472678367</v>
      </c>
      <c r="FT581" s="400">
        <f t="shared" si="884"/>
        <v>0</v>
      </c>
      <c r="FU581" s="400">
        <f t="shared" si="885"/>
        <v>1</v>
      </c>
      <c r="FV581" s="400">
        <f t="shared" si="886"/>
        <v>0</v>
      </c>
      <c r="FW581" s="402">
        <f t="shared" si="887"/>
        <v>0</v>
      </c>
      <c r="FX581" s="222">
        <f t="shared" si="888"/>
        <v>85.02101272728919</v>
      </c>
      <c r="FY581" s="222">
        <f t="shared" si="889"/>
        <v>0</v>
      </c>
      <c r="FZ581" s="222">
        <f t="shared" si="890"/>
        <v>0</v>
      </c>
      <c r="GA581" s="221">
        <f t="shared" si="891"/>
        <v>72.942012296586853</v>
      </c>
      <c r="GB581" s="222">
        <f t="shared" si="892"/>
        <v>0</v>
      </c>
      <c r="GC581" s="222">
        <f t="shared" si="893"/>
        <v>0</v>
      </c>
      <c r="GD581" s="222">
        <f t="shared" si="894"/>
        <v>0</v>
      </c>
      <c r="GE581" s="222">
        <f t="shared" si="895"/>
        <v>0</v>
      </c>
      <c r="GF581" s="222">
        <f t="shared" si="896"/>
        <v>0</v>
      </c>
      <c r="GG581" s="398">
        <f t="shared" si="897"/>
        <v>0</v>
      </c>
      <c r="GH581" s="399">
        <f t="shared" si="898"/>
        <v>0</v>
      </c>
      <c r="GI581" s="398" t="str">
        <f t="shared" si="899"/>
        <v>Na</v>
      </c>
      <c r="GJ581" s="398" t="str">
        <f t="shared" si="900"/>
        <v>Cl</v>
      </c>
    </row>
    <row r="582" spans="1:192" s="163" customFormat="1">
      <c r="A582" s="402">
        <f t="shared" si="903"/>
        <v>577</v>
      </c>
      <c r="B582" s="106" t="s">
        <v>133</v>
      </c>
      <c r="C582" s="106" t="s">
        <v>207</v>
      </c>
      <c r="D582" s="106"/>
      <c r="E582" s="106"/>
      <c r="F582" s="115">
        <v>3424989</v>
      </c>
      <c r="G582" s="115">
        <v>5538530</v>
      </c>
      <c r="H582" s="409">
        <f t="shared" si="828"/>
        <v>424944.57440000004</v>
      </c>
      <c r="I582" s="405">
        <f t="shared" si="829"/>
        <v>5536754.3780000005</v>
      </c>
      <c r="J582" s="377">
        <v>80.5</v>
      </c>
      <c r="K582" s="377" t="s">
        <v>1355</v>
      </c>
      <c r="L582" s="377">
        <v>24.5</v>
      </c>
      <c r="M582" s="377"/>
      <c r="N582" s="400"/>
      <c r="O582" s="115" t="s">
        <v>1352</v>
      </c>
      <c r="P582" s="115"/>
      <c r="Q582" s="531" t="s">
        <v>2846</v>
      </c>
      <c r="R582" s="65" t="s">
        <v>2923</v>
      </c>
      <c r="S582" s="2" t="s">
        <v>2836</v>
      </c>
      <c r="T582" s="499" t="str">
        <f t="shared" si="830"/>
        <v>-</v>
      </c>
      <c r="U582" s="499" t="str">
        <f t="shared" si="831"/>
        <v>M</v>
      </c>
      <c r="V582" s="499" t="str">
        <f t="shared" si="832"/>
        <v>-</v>
      </c>
      <c r="W582" s="499" t="str">
        <f t="shared" si="824"/>
        <v>-</v>
      </c>
      <c r="X582" s="529" t="str">
        <f t="shared" si="905"/>
        <v>Na</v>
      </c>
      <c r="Y582" s="530" t="str">
        <f t="shared" si="904"/>
        <v>Cl</v>
      </c>
      <c r="Z582" s="107"/>
      <c r="AA582" s="84">
        <v>26722</v>
      </c>
      <c r="AB582" s="405">
        <v>3</v>
      </c>
      <c r="AC582" s="531" t="s">
        <v>280</v>
      </c>
      <c r="AD582" s="531" t="s">
        <v>2094</v>
      </c>
      <c r="AE582" s="86" t="s">
        <v>1044</v>
      </c>
      <c r="AF582" s="379">
        <v>11.2</v>
      </c>
      <c r="AG582" s="377"/>
      <c r="AH582" s="377">
        <v>7.3</v>
      </c>
      <c r="AI582" s="379"/>
      <c r="AJ582" s="377"/>
      <c r="AK582" s="377"/>
      <c r="AL582" s="377"/>
      <c r="AM582" s="393">
        <v>0.25</v>
      </c>
      <c r="AN582" s="531"/>
      <c r="AO582" s="106"/>
      <c r="AP582" s="378">
        <v>2</v>
      </c>
      <c r="AQ582" s="531"/>
      <c r="AR582" s="532">
        <v>2599</v>
      </c>
      <c r="AS582" s="507">
        <f t="shared" si="906"/>
        <v>2569.44</v>
      </c>
      <c r="AT582" s="509">
        <f t="shared" si="907"/>
        <v>-1.060004801353315</v>
      </c>
      <c r="AU582" s="531">
        <v>802</v>
      </c>
      <c r="AV582" s="531">
        <v>19</v>
      </c>
      <c r="AW582" s="106">
        <v>55</v>
      </c>
      <c r="AX582" s="106">
        <v>964</v>
      </c>
      <c r="AY582" s="531">
        <v>258</v>
      </c>
      <c r="AZ582" s="107">
        <v>458</v>
      </c>
      <c r="BA582" s="531"/>
      <c r="BB582" s="531"/>
      <c r="BC582" s="531"/>
      <c r="BD582" s="531">
        <v>2.35</v>
      </c>
      <c r="BE582" s="108">
        <v>0.56000000000000005</v>
      </c>
      <c r="BF582" s="108">
        <v>0.13</v>
      </c>
      <c r="BG582" s="531"/>
      <c r="BH582" s="531"/>
      <c r="BI582" s="531"/>
      <c r="BJ582" s="531">
        <v>0</v>
      </c>
      <c r="BK582" s="531"/>
      <c r="BL582" s="106"/>
      <c r="BM582" s="113">
        <v>10.4</v>
      </c>
      <c r="BN582" s="107"/>
      <c r="BO582" s="114"/>
      <c r="BP582" s="114"/>
      <c r="BQ582" s="114"/>
      <c r="BR582" s="114"/>
      <c r="BS582" s="114"/>
      <c r="BT582" s="114"/>
      <c r="BU582" s="114"/>
      <c r="BV582" s="114"/>
      <c r="BW582" s="114"/>
      <c r="BX582" s="114"/>
      <c r="BY582" s="114"/>
      <c r="BZ582" s="114"/>
      <c r="CA582" s="114"/>
      <c r="CB582" s="114"/>
      <c r="CC582" s="114"/>
      <c r="CD582" s="114"/>
      <c r="CE582" s="114"/>
      <c r="CF582" s="247"/>
      <c r="CG582" s="114"/>
      <c r="CH582" s="114"/>
      <c r="CI582" s="114"/>
      <c r="CJ582" s="114"/>
      <c r="CK582" s="114"/>
      <c r="CL582" s="137"/>
      <c r="CM582" s="531">
        <v>3.1</v>
      </c>
      <c r="CN582" s="147">
        <v>39</v>
      </c>
      <c r="CO582" s="149"/>
      <c r="CP582" s="399"/>
      <c r="CQ582" s="172"/>
      <c r="CR582" s="399"/>
      <c r="CS582" s="399"/>
      <c r="CT582" s="399"/>
      <c r="CU582" s="399"/>
      <c r="CV582" s="399"/>
      <c r="CW582" s="399"/>
      <c r="CX582" s="399"/>
      <c r="CY582" s="399"/>
      <c r="CZ582" s="399"/>
      <c r="DA582" s="172"/>
      <c r="DB582" s="241"/>
      <c r="DC582" s="241"/>
      <c r="DD582" s="241"/>
      <c r="DE582" s="241"/>
      <c r="DF582" s="182"/>
      <c r="DG582" s="241"/>
      <c r="DH582" s="241"/>
      <c r="DI582" s="241"/>
      <c r="DJ582" s="241"/>
      <c r="DK582" s="244"/>
      <c r="DL582" s="244"/>
      <c r="DM582" s="244"/>
      <c r="DN582" s="241"/>
      <c r="DO582" s="241"/>
      <c r="DP582" s="241"/>
      <c r="DQ582" s="241"/>
      <c r="DR582" s="241"/>
      <c r="DS582" s="472"/>
      <c r="DT582" s="402">
        <f t="shared" si="833"/>
        <v>0</v>
      </c>
      <c r="DU582" s="100">
        <f t="shared" si="834"/>
        <v>0</v>
      </c>
      <c r="DV582" s="100">
        <f t="shared" si="835"/>
        <v>1</v>
      </c>
      <c r="DW582" s="100">
        <f t="shared" si="836"/>
        <v>0</v>
      </c>
      <c r="DX582" s="100">
        <f t="shared" si="837"/>
        <v>0</v>
      </c>
      <c r="DY582" s="229">
        <f t="shared" si="838"/>
        <v>0</v>
      </c>
      <c r="DZ582" s="100">
        <f t="shared" si="839"/>
        <v>1</v>
      </c>
      <c r="EA582" s="400">
        <f t="shared" si="840"/>
        <v>0</v>
      </c>
      <c r="EB582" s="402">
        <f t="shared" si="841"/>
        <v>0</v>
      </c>
      <c r="EC582" s="19">
        <f t="shared" si="842"/>
        <v>0</v>
      </c>
      <c r="ED582" s="19">
        <f t="shared" si="843"/>
        <v>1</v>
      </c>
      <c r="EE582" s="19">
        <f t="shared" si="844"/>
        <v>0</v>
      </c>
      <c r="EF582" s="402">
        <f t="shared" si="845"/>
        <v>0</v>
      </c>
      <c r="EG582" s="400">
        <f t="shared" si="846"/>
        <v>1</v>
      </c>
      <c r="EH582" s="400">
        <f t="shared" si="847"/>
        <v>0</v>
      </c>
      <c r="EI582" s="402">
        <f t="shared" si="848"/>
        <v>0</v>
      </c>
      <c r="EJ582" s="229">
        <f t="shared" si="849"/>
        <v>1</v>
      </c>
      <c r="EK582" s="398">
        <f t="shared" si="850"/>
        <v>802</v>
      </c>
      <c r="EL582" s="398" t="str">
        <f t="shared" si="851"/>
        <v/>
      </c>
      <c r="EM582" s="398">
        <f t="shared" si="852"/>
        <v>19</v>
      </c>
      <c r="EN582" s="398">
        <f t="shared" si="853"/>
        <v>55</v>
      </c>
      <c r="EO582" s="398">
        <f t="shared" si="854"/>
        <v>0.13</v>
      </c>
      <c r="EP582" s="398">
        <f t="shared" si="855"/>
        <v>0.56000000000000005</v>
      </c>
      <c r="EQ582" s="398">
        <f t="shared" si="856"/>
        <v>458</v>
      </c>
      <c r="ER582" s="398" t="str">
        <f t="shared" si="857"/>
        <v/>
      </c>
      <c r="ES582" s="398">
        <f t="shared" si="858"/>
        <v>0</v>
      </c>
      <c r="ET582" s="398">
        <f t="shared" si="859"/>
        <v>258</v>
      </c>
      <c r="EU582" s="172">
        <f t="shared" si="860"/>
        <v>964</v>
      </c>
      <c r="EV582" s="57">
        <f t="shared" si="861"/>
        <v>34.885035972474746</v>
      </c>
      <c r="EW582" s="57" t="str">
        <f t="shared" si="862"/>
        <v/>
      </c>
      <c r="EX582" s="57">
        <f t="shared" si="863"/>
        <v>1.5634643077556061</v>
      </c>
      <c r="EY582" s="57">
        <f t="shared" si="864"/>
        <v>2.7446479365237786</v>
      </c>
      <c r="EZ582" s="57">
        <f t="shared" si="865"/>
        <v>4.7406326921323729E-3</v>
      </c>
      <c r="FA582" s="57">
        <f t="shared" si="866"/>
        <v>3.0083266183185606E-2</v>
      </c>
      <c r="FB582" s="57">
        <f t="shared" si="867"/>
        <v>7.5060925543822963</v>
      </c>
      <c r="FC582" s="57" t="str">
        <f t="shared" si="868"/>
        <v/>
      </c>
      <c r="FD582" s="57">
        <f t="shared" si="869"/>
        <v>0</v>
      </c>
      <c r="FE582" s="57">
        <f t="shared" si="870"/>
        <v>5.3714973361120775</v>
      </c>
      <c r="FF582" s="56">
        <f t="shared" si="871"/>
        <v>27.190928835359486</v>
      </c>
      <c r="FG582" s="59">
        <f t="shared" si="872"/>
        <v>88.928981262775082</v>
      </c>
      <c r="FH582" s="59" t="str">
        <f t="shared" si="873"/>
        <v/>
      </c>
      <c r="FI582" s="59">
        <f t="shared" si="874"/>
        <v>3.9855853449347207</v>
      </c>
      <c r="FJ582" s="59">
        <f t="shared" si="875"/>
        <v>6.9966602617988478</v>
      </c>
      <c r="FK582" s="59">
        <f t="shared" si="876"/>
        <v>1.2084827322092394E-2</v>
      </c>
      <c r="FL582" s="59">
        <f t="shared" si="877"/>
        <v>7.6688303169257233E-2</v>
      </c>
      <c r="FM582" s="59">
        <f t="shared" si="878"/>
        <v>18.733142110239918</v>
      </c>
      <c r="FN582" s="59" t="str">
        <f t="shared" si="879"/>
        <v/>
      </c>
      <c r="FO582" s="59">
        <f t="shared" si="880"/>
        <v>0</v>
      </c>
      <c r="FP582" s="59">
        <f t="shared" si="881"/>
        <v>13.405779666734139</v>
      </c>
      <c r="FQ582" s="66">
        <f t="shared" si="882"/>
        <v>67.861078223025942</v>
      </c>
      <c r="FR582" s="331">
        <f t="shared" si="827"/>
        <v>-1.060004801353315</v>
      </c>
      <c r="FS582" s="331">
        <f t="shared" si="883"/>
        <v>1.060004801353315</v>
      </c>
      <c r="FT582" s="400">
        <f t="shared" si="884"/>
        <v>0</v>
      </c>
      <c r="FU582" s="400">
        <f t="shared" si="885"/>
        <v>1</v>
      </c>
      <c r="FV582" s="400">
        <f t="shared" si="886"/>
        <v>0</v>
      </c>
      <c r="FW582" s="402">
        <f t="shared" si="887"/>
        <v>0</v>
      </c>
      <c r="FX582" s="222">
        <f t="shared" si="888"/>
        <v>88.928981262775082</v>
      </c>
      <c r="FY582" s="222">
        <f t="shared" si="889"/>
        <v>0</v>
      </c>
      <c r="FZ582" s="222">
        <f t="shared" si="890"/>
        <v>0</v>
      </c>
      <c r="GA582" s="221">
        <f t="shared" si="891"/>
        <v>67.861078223025942</v>
      </c>
      <c r="GB582" s="222">
        <f t="shared" si="892"/>
        <v>0</v>
      </c>
      <c r="GC582" s="222">
        <f t="shared" si="893"/>
        <v>0</v>
      </c>
      <c r="GD582" s="222">
        <f t="shared" si="894"/>
        <v>0</v>
      </c>
      <c r="GE582" s="222">
        <f t="shared" si="895"/>
        <v>0</v>
      </c>
      <c r="GF582" s="222">
        <f t="shared" si="896"/>
        <v>0</v>
      </c>
      <c r="GG582" s="398">
        <f t="shared" si="897"/>
        <v>0</v>
      </c>
      <c r="GH582" s="399">
        <f t="shared" si="898"/>
        <v>0</v>
      </c>
      <c r="GI582" s="398" t="str">
        <f t="shared" si="899"/>
        <v>Na</v>
      </c>
      <c r="GJ582" s="398" t="str">
        <f t="shared" si="900"/>
        <v>Cl</v>
      </c>
    </row>
    <row r="583" spans="1:192" s="168" customFormat="1" ht="14.25">
      <c r="A583" s="402">
        <f t="shared" si="903"/>
        <v>578</v>
      </c>
      <c r="B583" s="65" t="s">
        <v>133</v>
      </c>
      <c r="C583" s="91" t="s">
        <v>207</v>
      </c>
      <c r="D583" s="91"/>
      <c r="E583" s="91"/>
      <c r="F583" s="115">
        <v>3424989</v>
      </c>
      <c r="G583" s="115">
        <v>5538530</v>
      </c>
      <c r="H583" s="409">
        <f t="shared" si="828"/>
        <v>424944.57440000004</v>
      </c>
      <c r="I583" s="405">
        <f t="shared" si="829"/>
        <v>5536754.3780000005</v>
      </c>
      <c r="J583" s="377">
        <v>80.5</v>
      </c>
      <c r="K583" s="377" t="s">
        <v>1356</v>
      </c>
      <c r="L583" s="407">
        <v>20</v>
      </c>
      <c r="M583" s="378"/>
      <c r="N583" s="408"/>
      <c r="O583" s="407"/>
      <c r="P583" s="407"/>
      <c r="Q583" s="382" t="s">
        <v>2846</v>
      </c>
      <c r="R583" s="65" t="s">
        <v>2923</v>
      </c>
      <c r="S583" s="2" t="s">
        <v>2836</v>
      </c>
      <c r="T583" s="499" t="str">
        <f t="shared" si="830"/>
        <v>-</v>
      </c>
      <c r="U583" s="499" t="str">
        <f t="shared" si="831"/>
        <v>M</v>
      </c>
      <c r="V583" s="499" t="str">
        <f t="shared" si="832"/>
        <v>-</v>
      </c>
      <c r="W583" s="499" t="str">
        <f t="shared" ref="W583:W646" si="908">IF(EH583=1,"A","-")</f>
        <v>-</v>
      </c>
      <c r="X583" s="529" t="str">
        <f t="shared" si="905"/>
        <v>Na</v>
      </c>
      <c r="Y583" s="530" t="str">
        <f t="shared" si="904"/>
        <v>Cl</v>
      </c>
      <c r="Z583" s="404"/>
      <c r="AA583" s="251">
        <v>32267</v>
      </c>
      <c r="AB583" s="176">
        <v>4</v>
      </c>
      <c r="AC583" s="65" t="s">
        <v>970</v>
      </c>
      <c r="AD583" s="65" t="s">
        <v>2095</v>
      </c>
      <c r="AE583" s="61" t="s">
        <v>2096</v>
      </c>
      <c r="AF583" s="392">
        <v>19</v>
      </c>
      <c r="AG583" s="408"/>
      <c r="AH583" s="408">
        <v>7.2</v>
      </c>
      <c r="AI583" s="556"/>
      <c r="AJ583" s="408"/>
      <c r="AK583" s="408"/>
      <c r="AL583" s="408"/>
      <c r="AM583" s="392"/>
      <c r="AO583" s="401"/>
      <c r="AP583" s="171"/>
      <c r="AQ583" s="69"/>
      <c r="AR583" s="69"/>
      <c r="AS583" s="507">
        <f t="shared" si="906"/>
        <v>3221</v>
      </c>
      <c r="AT583" s="509">
        <f t="shared" si="907"/>
        <v>-0.63188762574360191</v>
      </c>
      <c r="AU583" s="69">
        <v>1000</v>
      </c>
      <c r="AV583" s="69">
        <v>27</v>
      </c>
      <c r="AW583" s="401">
        <v>78</v>
      </c>
      <c r="AX583" s="401">
        <v>1294</v>
      </c>
      <c r="AY583" s="401">
        <v>300</v>
      </c>
      <c r="AZ583" s="70">
        <v>497</v>
      </c>
      <c r="BA583" s="69"/>
      <c r="BB583" s="401">
        <v>25</v>
      </c>
      <c r="BC583" s="69"/>
      <c r="BD583" s="69"/>
      <c r="BE583" s="69"/>
      <c r="BF583" s="69"/>
      <c r="BG583" s="69"/>
      <c r="BH583" s="69"/>
      <c r="BI583" s="69"/>
      <c r="BJ583" s="69"/>
      <c r="BK583" s="69"/>
      <c r="BL583" s="401"/>
      <c r="BM583" s="69"/>
      <c r="BN583" s="70"/>
      <c r="BO583" s="143"/>
      <c r="BP583" s="557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1"/>
      <c r="CG583" s="143"/>
      <c r="CH583" s="143"/>
      <c r="CI583" s="143"/>
      <c r="CJ583" s="143"/>
      <c r="CK583" s="143"/>
      <c r="CL583" s="144"/>
      <c r="CM583" s="143"/>
      <c r="CN583" s="143">
        <v>51</v>
      </c>
      <c r="CO583" s="141"/>
      <c r="CP583" s="69"/>
      <c r="CQ583" s="70"/>
      <c r="CR583" s="69"/>
      <c r="CS583" s="69"/>
      <c r="CT583" s="69"/>
      <c r="CU583" s="69"/>
      <c r="CV583" s="69"/>
      <c r="CW583" s="69"/>
      <c r="CX583" s="69"/>
      <c r="CY583" s="69"/>
      <c r="CZ583" s="69"/>
      <c r="DA583" s="70"/>
      <c r="DB583" s="182">
        <v>-66.099999999999994</v>
      </c>
      <c r="DC583" s="141" t="s">
        <v>2097</v>
      </c>
      <c r="DD583" s="182">
        <v>0.39</v>
      </c>
      <c r="DE583" s="182">
        <v>-9.64</v>
      </c>
      <c r="DF583" s="182"/>
      <c r="DG583" s="182">
        <v>-9.64</v>
      </c>
      <c r="DH583" s="182"/>
      <c r="DI583" s="180"/>
      <c r="DJ583" s="180">
        <f>SUM(DK583:DM583)</f>
        <v>0.33299999999999996</v>
      </c>
      <c r="DK583" s="180">
        <v>0.12</v>
      </c>
      <c r="DL583" s="180">
        <v>0.11700000000000001</v>
      </c>
      <c r="DM583" s="180">
        <v>9.6000000000000002E-2</v>
      </c>
      <c r="DN583" s="180"/>
      <c r="DO583" s="180"/>
      <c r="DP583" s="180"/>
      <c r="DQ583" s="180"/>
      <c r="DR583" s="180"/>
      <c r="DS583" s="181"/>
      <c r="DT583" s="402">
        <f t="shared" si="833"/>
        <v>0</v>
      </c>
      <c r="DU583" s="100">
        <f t="shared" si="834"/>
        <v>0</v>
      </c>
      <c r="DV583" s="100">
        <f t="shared" si="835"/>
        <v>1</v>
      </c>
      <c r="DW583" s="100">
        <f t="shared" si="836"/>
        <v>0</v>
      </c>
      <c r="DX583" s="100">
        <f t="shared" si="837"/>
        <v>0</v>
      </c>
      <c r="DY583" s="229">
        <f t="shared" si="838"/>
        <v>0</v>
      </c>
      <c r="DZ583" s="100">
        <f t="shared" si="839"/>
        <v>1</v>
      </c>
      <c r="EA583" s="400">
        <f t="shared" si="840"/>
        <v>0</v>
      </c>
      <c r="EB583" s="402">
        <f t="shared" si="841"/>
        <v>0</v>
      </c>
      <c r="EC583" s="19">
        <f t="shared" si="842"/>
        <v>0</v>
      </c>
      <c r="ED583" s="19">
        <f t="shared" si="843"/>
        <v>1</v>
      </c>
      <c r="EE583" s="19">
        <f t="shared" si="844"/>
        <v>0</v>
      </c>
      <c r="EF583" s="402">
        <f t="shared" si="845"/>
        <v>0</v>
      </c>
      <c r="EG583" s="400">
        <f t="shared" si="846"/>
        <v>1</v>
      </c>
      <c r="EH583" s="400">
        <f t="shared" si="847"/>
        <v>0</v>
      </c>
      <c r="EI583" s="402">
        <f t="shared" si="848"/>
        <v>0</v>
      </c>
      <c r="EJ583" s="229">
        <f t="shared" si="849"/>
        <v>1</v>
      </c>
      <c r="EK583" s="398">
        <f t="shared" si="850"/>
        <v>1000</v>
      </c>
      <c r="EL583" s="398">
        <f t="shared" si="851"/>
        <v>25</v>
      </c>
      <c r="EM583" s="398">
        <f t="shared" si="852"/>
        <v>27</v>
      </c>
      <c r="EN583" s="398">
        <f t="shared" si="853"/>
        <v>78</v>
      </c>
      <c r="EO583" s="398" t="str">
        <f t="shared" si="854"/>
        <v/>
      </c>
      <c r="EP583" s="398" t="str">
        <f t="shared" si="855"/>
        <v/>
      </c>
      <c r="EQ583" s="398">
        <f t="shared" si="856"/>
        <v>497</v>
      </c>
      <c r="ER583" s="398" t="str">
        <f t="shared" si="857"/>
        <v/>
      </c>
      <c r="ES583" s="398" t="str">
        <f t="shared" si="858"/>
        <v/>
      </c>
      <c r="ET583" s="398">
        <f t="shared" si="859"/>
        <v>300</v>
      </c>
      <c r="EU583" s="172">
        <f t="shared" si="860"/>
        <v>1294</v>
      </c>
      <c r="EV583" s="57">
        <f t="shared" si="861"/>
        <v>43.497551087873752</v>
      </c>
      <c r="EW583" s="57">
        <f t="shared" si="862"/>
        <v>0.63938618925831203</v>
      </c>
      <c r="EX583" s="57">
        <f t="shared" si="863"/>
        <v>2.221765068915861</v>
      </c>
      <c r="EY583" s="57">
        <f t="shared" si="864"/>
        <v>3.8924098008882675</v>
      </c>
      <c r="EZ583" s="57" t="str">
        <f t="shared" si="865"/>
        <v/>
      </c>
      <c r="FA583" s="57" t="str">
        <f t="shared" si="866"/>
        <v/>
      </c>
      <c r="FB583" s="57">
        <f t="shared" si="867"/>
        <v>8.1452576408908328</v>
      </c>
      <c r="FC583" s="57" t="str">
        <f t="shared" si="868"/>
        <v/>
      </c>
      <c r="FD583" s="57" t="str">
        <f t="shared" si="869"/>
        <v/>
      </c>
      <c r="FE583" s="57">
        <f t="shared" si="870"/>
        <v>6.2459271350140435</v>
      </c>
      <c r="FF583" s="56">
        <f t="shared" si="871"/>
        <v>36.499026880658896</v>
      </c>
      <c r="FG583" s="59">
        <f t="shared" si="872"/>
        <v>86.560374943912166</v>
      </c>
      <c r="FH583" s="59">
        <f t="shared" si="873"/>
        <v>1.2723821661672325</v>
      </c>
      <c r="FI583" s="59">
        <f t="shared" si="874"/>
        <v>4.4213251687232997</v>
      </c>
      <c r="FJ583" s="59">
        <f t="shared" si="875"/>
        <v>7.7459177211973165</v>
      </c>
      <c r="FK583" s="59" t="str">
        <f t="shared" si="876"/>
        <v/>
      </c>
      <c r="FL583" s="59" t="str">
        <f t="shared" si="877"/>
        <v/>
      </c>
      <c r="FM583" s="59">
        <f t="shared" si="878"/>
        <v>16.005548760259998</v>
      </c>
      <c r="FN583" s="59" t="str">
        <f t="shared" si="879"/>
        <v/>
      </c>
      <c r="FO583" s="59" t="str">
        <f t="shared" si="880"/>
        <v/>
      </c>
      <c r="FP583" s="59">
        <f t="shared" si="881"/>
        <v>12.273336918237105</v>
      </c>
      <c r="FQ583" s="66">
        <f t="shared" si="882"/>
        <v>71.721114321502895</v>
      </c>
      <c r="FR583" s="331">
        <f t="shared" ref="FR583:FR646" si="909">IFERROR((SUM(EV583:FA583)-SUM(FB583:FF583))/SUM(EV583:FF583)*100,"")</f>
        <v>-0.63188762574360191</v>
      </c>
      <c r="FS583" s="331">
        <f t="shared" si="883"/>
        <v>0.63188762574360191</v>
      </c>
      <c r="FT583" s="400">
        <f t="shared" si="884"/>
        <v>0</v>
      </c>
      <c r="FU583" s="400">
        <f t="shared" si="885"/>
        <v>1</v>
      </c>
      <c r="FV583" s="400">
        <f t="shared" si="886"/>
        <v>0</v>
      </c>
      <c r="FW583" s="402">
        <f t="shared" si="887"/>
        <v>0</v>
      </c>
      <c r="FX583" s="222">
        <f t="shared" si="888"/>
        <v>86.560374943912166</v>
      </c>
      <c r="FY583" s="222">
        <f t="shared" si="889"/>
        <v>0</v>
      </c>
      <c r="FZ583" s="222">
        <f t="shared" si="890"/>
        <v>0</v>
      </c>
      <c r="GA583" s="221">
        <f t="shared" si="891"/>
        <v>71.721114321502895</v>
      </c>
      <c r="GB583" s="222">
        <f t="shared" si="892"/>
        <v>0</v>
      </c>
      <c r="GC583" s="222">
        <f t="shared" si="893"/>
        <v>0</v>
      </c>
      <c r="GD583" s="222">
        <f t="shared" si="894"/>
        <v>0</v>
      </c>
      <c r="GE583" s="222">
        <f t="shared" si="895"/>
        <v>0</v>
      </c>
      <c r="GF583" s="222">
        <f t="shared" si="896"/>
        <v>0</v>
      </c>
      <c r="GG583" s="398">
        <f t="shared" si="897"/>
        <v>0</v>
      </c>
      <c r="GH583" s="399">
        <f t="shared" si="898"/>
        <v>0</v>
      </c>
      <c r="GI583" s="398" t="str">
        <f t="shared" si="899"/>
        <v>Na</v>
      </c>
      <c r="GJ583" s="398" t="str">
        <f t="shared" si="900"/>
        <v>Cl</v>
      </c>
    </row>
    <row r="584" spans="1:192" s="168" customFormat="1">
      <c r="A584" s="402">
        <f t="shared" si="903"/>
        <v>579</v>
      </c>
      <c r="B584" s="170" t="s">
        <v>140</v>
      </c>
      <c r="C584" s="166" t="s">
        <v>450</v>
      </c>
      <c r="D584" s="166" t="s">
        <v>1021</v>
      </c>
      <c r="E584" s="166"/>
      <c r="F584" s="408">
        <v>3515320</v>
      </c>
      <c r="G584" s="408">
        <v>5562720</v>
      </c>
      <c r="H584" s="409">
        <f t="shared" si="828"/>
        <v>515239.44200000004</v>
      </c>
      <c r="I584" s="405">
        <f t="shared" si="829"/>
        <v>5560934.7020000005</v>
      </c>
      <c r="J584" s="408">
        <v>130</v>
      </c>
      <c r="K584" s="408" t="s">
        <v>1356</v>
      </c>
      <c r="L584" s="171">
        <v>40.799999999999997</v>
      </c>
      <c r="M584" s="171"/>
      <c r="N584" s="408"/>
      <c r="O584" s="171"/>
      <c r="P584" s="171"/>
      <c r="Q584" s="166" t="s">
        <v>1375</v>
      </c>
      <c r="R584" s="186" t="s">
        <v>2889</v>
      </c>
      <c r="S584" s="166" t="s">
        <v>1347</v>
      </c>
      <c r="T584" s="499" t="str">
        <f t="shared" si="830"/>
        <v>-</v>
      </c>
      <c r="U584" s="499" t="str">
        <f t="shared" si="831"/>
        <v>-</v>
      </c>
      <c r="V584" s="499" t="str">
        <f t="shared" si="832"/>
        <v>B</v>
      </c>
      <c r="W584" s="499" t="str">
        <f t="shared" si="908"/>
        <v>A</v>
      </c>
      <c r="X584" s="529" t="str">
        <f t="shared" si="905"/>
        <v>Na</v>
      </c>
      <c r="Y584" s="530" t="str">
        <f t="shared" si="904"/>
        <v>Cl</v>
      </c>
      <c r="Z584" s="183" t="s">
        <v>1479</v>
      </c>
      <c r="AA584" s="177">
        <v>1076</v>
      </c>
      <c r="AB584" s="176">
        <v>1</v>
      </c>
      <c r="AC584" s="170" t="s">
        <v>599</v>
      </c>
      <c r="AD584" s="170" t="s">
        <v>2098</v>
      </c>
      <c r="AE584" s="188" t="s">
        <v>2750</v>
      </c>
      <c r="AF584" s="392">
        <v>10.1</v>
      </c>
      <c r="AG584" s="408"/>
      <c r="AH584" s="408"/>
      <c r="AI584" s="392"/>
      <c r="AJ584" s="408">
        <v>1.0277000000000001</v>
      </c>
      <c r="AK584" s="408">
        <v>15</v>
      </c>
      <c r="AL584" s="408"/>
      <c r="AM584" s="392"/>
      <c r="AO584" s="165"/>
      <c r="AP584" s="171"/>
      <c r="AR584" s="384">
        <v>39540</v>
      </c>
      <c r="AS584" s="507">
        <f t="shared" si="906"/>
        <v>39539.300000000003</v>
      </c>
      <c r="AT584" s="509">
        <f t="shared" si="907"/>
        <v>-0.10432868135889004</v>
      </c>
      <c r="AU584" s="189">
        <v>12270</v>
      </c>
      <c r="AV584" s="189">
        <v>293.60000000000002</v>
      </c>
      <c r="AW584" s="207">
        <v>1483</v>
      </c>
      <c r="AX584" s="189">
        <v>20670</v>
      </c>
      <c r="AY584" s="189">
        <v>1535</v>
      </c>
      <c r="AZ584" s="187">
        <v>2420</v>
      </c>
      <c r="BA584" s="170" t="s">
        <v>1344</v>
      </c>
      <c r="BB584" s="168">
        <v>802.5</v>
      </c>
      <c r="BE584" s="168">
        <v>16.3</v>
      </c>
      <c r="BL584" s="165"/>
      <c r="BM584" s="168">
        <v>21.6</v>
      </c>
      <c r="BN584" s="167"/>
      <c r="BP584" s="168">
        <v>27300</v>
      </c>
      <c r="CF584" s="165"/>
      <c r="CL584" s="167"/>
      <c r="CN584" s="194">
        <v>1591</v>
      </c>
      <c r="CO584" s="165"/>
      <c r="CQ584" s="167"/>
      <c r="DA584" s="167"/>
      <c r="DB584" s="182"/>
      <c r="DC584" s="182"/>
      <c r="DD584" s="182"/>
      <c r="DE584" s="182"/>
      <c r="DF584" s="182"/>
      <c r="DG584" s="182"/>
      <c r="DH584" s="182"/>
      <c r="DI584" s="180"/>
      <c r="DJ584" s="180"/>
      <c r="DK584" s="180"/>
      <c r="DL584" s="180"/>
      <c r="DM584" s="180"/>
      <c r="DN584" s="180"/>
      <c r="DO584" s="180"/>
      <c r="DP584" s="180"/>
      <c r="DQ584" s="180"/>
      <c r="DR584" s="180"/>
      <c r="DS584" s="181"/>
      <c r="DT584" s="402">
        <f t="shared" si="833"/>
        <v>1</v>
      </c>
      <c r="DU584" s="100">
        <f t="shared" si="834"/>
        <v>0</v>
      </c>
      <c r="DV584" s="100">
        <f t="shared" si="835"/>
        <v>1</v>
      </c>
      <c r="DW584" s="100">
        <f t="shared" si="836"/>
        <v>0</v>
      </c>
      <c r="DX584" s="100">
        <f t="shared" si="837"/>
        <v>0</v>
      </c>
      <c r="DY584" s="229">
        <f t="shared" si="838"/>
        <v>0</v>
      </c>
      <c r="DZ584" s="100">
        <f t="shared" si="839"/>
        <v>1</v>
      </c>
      <c r="EA584" s="400">
        <f t="shared" si="840"/>
        <v>0</v>
      </c>
      <c r="EB584" s="402">
        <f t="shared" si="841"/>
        <v>0</v>
      </c>
      <c r="EC584" s="19">
        <f t="shared" si="842"/>
        <v>0</v>
      </c>
      <c r="ED584" s="19">
        <f t="shared" si="843"/>
        <v>0</v>
      </c>
      <c r="EE584" s="19">
        <f t="shared" si="844"/>
        <v>1</v>
      </c>
      <c r="EF584" s="402">
        <f t="shared" si="845"/>
        <v>0</v>
      </c>
      <c r="EG584" s="400">
        <f t="shared" si="846"/>
        <v>0</v>
      </c>
      <c r="EH584" s="400">
        <f t="shared" si="847"/>
        <v>1</v>
      </c>
      <c r="EI584" s="402">
        <f t="shared" si="848"/>
        <v>0</v>
      </c>
      <c r="EJ584" s="229">
        <f t="shared" si="849"/>
        <v>2</v>
      </c>
      <c r="EK584" s="398">
        <f t="shared" si="850"/>
        <v>12270</v>
      </c>
      <c r="EL584" s="398">
        <f t="shared" si="851"/>
        <v>802.5</v>
      </c>
      <c r="EM584" s="398">
        <f t="shared" si="852"/>
        <v>293.60000000000002</v>
      </c>
      <c r="EN584" s="398">
        <f t="shared" si="853"/>
        <v>1483</v>
      </c>
      <c r="EO584" s="398" t="str">
        <f t="shared" si="854"/>
        <v/>
      </c>
      <c r="EP584" s="398">
        <f t="shared" si="855"/>
        <v>16.3</v>
      </c>
      <c r="EQ584" s="398">
        <f t="shared" si="856"/>
        <v>2420</v>
      </c>
      <c r="ER584" s="398" t="str">
        <f t="shared" si="857"/>
        <v/>
      </c>
      <c r="ES584" s="398" t="str">
        <f t="shared" si="858"/>
        <v/>
      </c>
      <c r="ET584" s="398">
        <f t="shared" si="859"/>
        <v>1535</v>
      </c>
      <c r="EU584" s="172">
        <f t="shared" si="860"/>
        <v>20670</v>
      </c>
      <c r="EV584" s="57">
        <f t="shared" si="861"/>
        <v>533.71495184821094</v>
      </c>
      <c r="EW584" s="57">
        <f t="shared" si="862"/>
        <v>20.524296675191817</v>
      </c>
      <c r="EX584" s="57">
        <f t="shared" si="863"/>
        <v>24.159637934581365</v>
      </c>
      <c r="EY584" s="57">
        <f t="shared" si="864"/>
        <v>74.005688906632059</v>
      </c>
      <c r="EZ584" s="57" t="str">
        <f t="shared" si="865"/>
        <v/>
      </c>
      <c r="FA584" s="57">
        <f t="shared" si="866"/>
        <v>0.87563792640343818</v>
      </c>
      <c r="FB584" s="57">
        <f t="shared" si="867"/>
        <v>39.66101306027327</v>
      </c>
      <c r="FC584" s="57" t="str">
        <f t="shared" si="868"/>
        <v/>
      </c>
      <c r="FD584" s="57" t="str">
        <f t="shared" si="869"/>
        <v/>
      </c>
      <c r="FE584" s="57">
        <f t="shared" si="870"/>
        <v>31.958327174155187</v>
      </c>
      <c r="FF584" s="56">
        <f t="shared" si="871"/>
        <v>583.02541392829937</v>
      </c>
      <c r="FG584" s="59">
        <f t="shared" si="872"/>
        <v>81.697706587426453</v>
      </c>
      <c r="FH584" s="59">
        <f t="shared" si="873"/>
        <v>3.1417294229373462</v>
      </c>
      <c r="FI584" s="59">
        <f t="shared" si="874"/>
        <v>3.6982044524007134</v>
      </c>
      <c r="FJ584" s="59">
        <f t="shared" si="875"/>
        <v>11.328322425964005</v>
      </c>
      <c r="FK584" s="59" t="str">
        <f t="shared" si="876"/>
        <v/>
      </c>
      <c r="FL584" s="59">
        <f t="shared" si="877"/>
        <v>0.13403711127147883</v>
      </c>
      <c r="FM584" s="59">
        <f t="shared" si="878"/>
        <v>6.0584023331858186</v>
      </c>
      <c r="FN584" s="59" t="str">
        <f t="shared" si="879"/>
        <v/>
      </c>
      <c r="FO584" s="59" t="str">
        <f t="shared" si="880"/>
        <v/>
      </c>
      <c r="FP584" s="59">
        <f t="shared" si="881"/>
        <v>4.881781603066381</v>
      </c>
      <c r="FQ584" s="66">
        <f t="shared" si="882"/>
        <v>89.059816063747803</v>
      </c>
      <c r="FR584" s="331">
        <f t="shared" si="909"/>
        <v>-0.10432868135889004</v>
      </c>
      <c r="FS584" s="331">
        <f t="shared" si="883"/>
        <v>0.10432868135889004</v>
      </c>
      <c r="FT584" s="400">
        <f t="shared" si="884"/>
        <v>0</v>
      </c>
      <c r="FU584" s="400">
        <f t="shared" si="885"/>
        <v>1</v>
      </c>
      <c r="FV584" s="400">
        <f t="shared" si="886"/>
        <v>0</v>
      </c>
      <c r="FW584" s="402">
        <f t="shared" si="887"/>
        <v>0</v>
      </c>
      <c r="FX584" s="222">
        <f t="shared" si="888"/>
        <v>81.697706587426453</v>
      </c>
      <c r="FY584" s="222">
        <f t="shared" si="889"/>
        <v>0</v>
      </c>
      <c r="FZ584" s="222">
        <f t="shared" si="890"/>
        <v>0</v>
      </c>
      <c r="GA584" s="221">
        <f t="shared" si="891"/>
        <v>89.059816063747803</v>
      </c>
      <c r="GB584" s="222">
        <f t="shared" si="892"/>
        <v>0</v>
      </c>
      <c r="GC584" s="222">
        <f t="shared" si="893"/>
        <v>0</v>
      </c>
      <c r="GD584" s="222">
        <f t="shared" si="894"/>
        <v>0</v>
      </c>
      <c r="GE584" s="222">
        <f t="shared" si="895"/>
        <v>0</v>
      </c>
      <c r="GF584" s="222">
        <f t="shared" si="896"/>
        <v>0</v>
      </c>
      <c r="GG584" s="398">
        <f t="shared" si="897"/>
        <v>0</v>
      </c>
      <c r="GH584" s="399">
        <f t="shared" si="898"/>
        <v>0</v>
      </c>
      <c r="GI584" s="398" t="str">
        <f t="shared" si="899"/>
        <v>Na</v>
      </c>
      <c r="GJ584" s="398" t="str">
        <f t="shared" si="900"/>
        <v>Cl</v>
      </c>
    </row>
    <row r="585" spans="1:192" s="163" customFormat="1">
      <c r="A585" s="402">
        <f t="shared" si="903"/>
        <v>580</v>
      </c>
      <c r="B585" s="170" t="s">
        <v>140</v>
      </c>
      <c r="C585" s="166" t="s">
        <v>450</v>
      </c>
      <c r="D585" s="166" t="s">
        <v>1021</v>
      </c>
      <c r="E585" s="166"/>
      <c r="F585" s="408">
        <v>3515320</v>
      </c>
      <c r="G585" s="408">
        <v>5562720</v>
      </c>
      <c r="H585" s="409">
        <f t="shared" si="828"/>
        <v>515239.44200000004</v>
      </c>
      <c r="I585" s="405">
        <f t="shared" si="829"/>
        <v>5560934.7020000005</v>
      </c>
      <c r="J585" s="408">
        <v>130</v>
      </c>
      <c r="K585" s="408" t="s">
        <v>1356</v>
      </c>
      <c r="L585" s="171">
        <v>40.799999999999997</v>
      </c>
      <c r="M585" s="171"/>
      <c r="N585" s="400"/>
      <c r="O585" s="171"/>
      <c r="P585" s="171"/>
      <c r="Q585" s="166" t="s">
        <v>1375</v>
      </c>
      <c r="R585" s="186" t="s">
        <v>2889</v>
      </c>
      <c r="S585" s="166" t="s">
        <v>1347</v>
      </c>
      <c r="T585" s="499" t="str">
        <f t="shared" si="830"/>
        <v>-</v>
      </c>
      <c r="U585" s="499" t="str">
        <f t="shared" si="831"/>
        <v>-</v>
      </c>
      <c r="V585" s="499" t="str">
        <f t="shared" si="832"/>
        <v>B</v>
      </c>
      <c r="W585" s="499" t="str">
        <f t="shared" si="908"/>
        <v>A</v>
      </c>
      <c r="X585" s="529" t="str">
        <f t="shared" si="905"/>
        <v>Na</v>
      </c>
      <c r="Y585" s="530" t="str">
        <f t="shared" si="904"/>
        <v>Cl</v>
      </c>
      <c r="Z585" s="183"/>
      <c r="AA585" s="177">
        <v>10383</v>
      </c>
      <c r="AB585" s="176">
        <v>2</v>
      </c>
      <c r="AC585" s="166" t="s">
        <v>566</v>
      </c>
      <c r="AD585" s="170" t="s">
        <v>2099</v>
      </c>
      <c r="AE585" s="183"/>
      <c r="AF585" s="392">
        <v>10.1</v>
      </c>
      <c r="AG585" s="408"/>
      <c r="AH585" s="408"/>
      <c r="AI585" s="392"/>
      <c r="AJ585" s="408"/>
      <c r="AK585" s="408"/>
      <c r="AL585" s="408"/>
      <c r="AM585" s="392"/>
      <c r="AN585" s="168"/>
      <c r="AO585" s="165"/>
      <c r="AP585" s="171">
        <v>98.7</v>
      </c>
      <c r="AQ585" s="168">
        <v>42610</v>
      </c>
      <c r="AR585" s="168"/>
      <c r="AS585" s="507">
        <f t="shared" si="906"/>
        <v>43573.4</v>
      </c>
      <c r="AT585" s="509">
        <f t="shared" si="907"/>
        <v>-2.7377262102050515</v>
      </c>
      <c r="AU585" s="168">
        <v>10939</v>
      </c>
      <c r="AV585" s="168">
        <v>253.9</v>
      </c>
      <c r="AW585" s="165">
        <v>966.2</v>
      </c>
      <c r="AX585" s="165">
        <v>22400</v>
      </c>
      <c r="AY585" s="165">
        <v>1585</v>
      </c>
      <c r="AZ585" s="167">
        <v>2341</v>
      </c>
      <c r="BA585" s="168"/>
      <c r="BB585" s="168">
        <v>4689</v>
      </c>
      <c r="BC585" s="168"/>
      <c r="BD585" s="168">
        <v>0</v>
      </c>
      <c r="BE585" s="168">
        <v>16</v>
      </c>
      <c r="BF585" s="170" t="s">
        <v>1344</v>
      </c>
      <c r="BG585" s="168"/>
      <c r="BH585" s="168"/>
      <c r="BI585" s="168"/>
      <c r="BJ585" s="168"/>
      <c r="BK585" s="168"/>
      <c r="BL585" s="165"/>
      <c r="BM585" s="168">
        <v>72</v>
      </c>
      <c r="BN585" s="167"/>
      <c r="BO585" s="168"/>
      <c r="BP585" s="168">
        <v>311300</v>
      </c>
      <c r="BQ585" s="168"/>
      <c r="BR585" s="168"/>
      <c r="BS585" s="168"/>
      <c r="BT585" s="168"/>
      <c r="BU585" s="168"/>
      <c r="BV585" s="168"/>
      <c r="BW585" s="168"/>
      <c r="BX585" s="168"/>
      <c r="BY585" s="168"/>
      <c r="BZ585" s="168"/>
      <c r="CA585" s="168"/>
      <c r="CB585" s="168"/>
      <c r="CC585" s="168"/>
      <c r="CD585" s="168"/>
      <c r="CE585" s="168"/>
      <c r="CF585" s="165"/>
      <c r="CG585" s="168"/>
      <c r="CH585" s="168"/>
      <c r="CI585" s="168"/>
      <c r="CJ585" s="168"/>
      <c r="CK585" s="168"/>
      <c r="CL585" s="167"/>
      <c r="CM585" s="168"/>
      <c r="CN585" s="180">
        <v>2970</v>
      </c>
      <c r="CO585" s="165"/>
      <c r="CP585" s="168"/>
      <c r="CQ585" s="167"/>
      <c r="CR585" s="168"/>
      <c r="CS585" s="168"/>
      <c r="CT585" s="168"/>
      <c r="CU585" s="168"/>
      <c r="CV585" s="168"/>
      <c r="CW585" s="168"/>
      <c r="CX585" s="168"/>
      <c r="CY585" s="168"/>
      <c r="CZ585" s="168"/>
      <c r="DA585" s="167"/>
      <c r="DB585" s="182"/>
      <c r="DC585" s="182"/>
      <c r="DD585" s="182"/>
      <c r="DE585" s="182"/>
      <c r="DF585" s="182"/>
      <c r="DG585" s="182"/>
      <c r="DH585" s="182"/>
      <c r="DI585" s="180"/>
      <c r="DJ585" s="180"/>
      <c r="DK585" s="180"/>
      <c r="DL585" s="180"/>
      <c r="DM585" s="180"/>
      <c r="DN585" s="180"/>
      <c r="DO585" s="180"/>
      <c r="DP585" s="180"/>
      <c r="DQ585" s="180"/>
      <c r="DR585" s="180"/>
      <c r="DS585" s="181"/>
      <c r="DT585" s="402">
        <f t="shared" si="833"/>
        <v>0</v>
      </c>
      <c r="DU585" s="100">
        <f t="shared" si="834"/>
        <v>0</v>
      </c>
      <c r="DV585" s="100">
        <f t="shared" si="835"/>
        <v>1</v>
      </c>
      <c r="DW585" s="100">
        <f t="shared" si="836"/>
        <v>0</v>
      </c>
      <c r="DX585" s="100">
        <f t="shared" si="837"/>
        <v>0</v>
      </c>
      <c r="DY585" s="229">
        <f t="shared" si="838"/>
        <v>0</v>
      </c>
      <c r="DZ585" s="100">
        <f t="shared" si="839"/>
        <v>1</v>
      </c>
      <c r="EA585" s="400">
        <f t="shared" si="840"/>
        <v>0</v>
      </c>
      <c r="EB585" s="402">
        <f t="shared" si="841"/>
        <v>0</v>
      </c>
      <c r="EC585" s="19">
        <f t="shared" si="842"/>
        <v>0</v>
      </c>
      <c r="ED585" s="19">
        <f t="shared" si="843"/>
        <v>0</v>
      </c>
      <c r="EE585" s="19">
        <f t="shared" si="844"/>
        <v>1</v>
      </c>
      <c r="EF585" s="402">
        <f t="shared" si="845"/>
        <v>0</v>
      </c>
      <c r="EG585" s="400">
        <f t="shared" si="846"/>
        <v>0</v>
      </c>
      <c r="EH585" s="400">
        <f t="shared" si="847"/>
        <v>1</v>
      </c>
      <c r="EI585" s="402">
        <f t="shared" si="848"/>
        <v>0</v>
      </c>
      <c r="EJ585" s="229">
        <f t="shared" si="849"/>
        <v>2</v>
      </c>
      <c r="EK585" s="398">
        <f t="shared" si="850"/>
        <v>10939</v>
      </c>
      <c r="EL585" s="398">
        <f t="shared" si="851"/>
        <v>4689</v>
      </c>
      <c r="EM585" s="398">
        <f t="shared" si="852"/>
        <v>253.9</v>
      </c>
      <c r="EN585" s="398">
        <f t="shared" si="853"/>
        <v>966.2</v>
      </c>
      <c r="EO585" s="398" t="str">
        <f t="shared" si="854"/>
        <v/>
      </c>
      <c r="EP585" s="398">
        <f t="shared" si="855"/>
        <v>16</v>
      </c>
      <c r="EQ585" s="398">
        <f t="shared" si="856"/>
        <v>2341</v>
      </c>
      <c r="ER585" s="398" t="str">
        <f t="shared" si="857"/>
        <v/>
      </c>
      <c r="ES585" s="398" t="str">
        <f t="shared" si="858"/>
        <v/>
      </c>
      <c r="ET585" s="398">
        <f t="shared" si="859"/>
        <v>1585</v>
      </c>
      <c r="EU585" s="172">
        <f t="shared" si="860"/>
        <v>22400</v>
      </c>
      <c r="EV585" s="57">
        <f t="shared" si="861"/>
        <v>475.819711350251</v>
      </c>
      <c r="EW585" s="57">
        <f t="shared" si="862"/>
        <v>119.923273657289</v>
      </c>
      <c r="EX585" s="57">
        <f t="shared" si="863"/>
        <v>20.892820407323597</v>
      </c>
      <c r="EY585" s="57">
        <f t="shared" si="864"/>
        <v>48.215978841259542</v>
      </c>
      <c r="EZ585" s="57" t="str">
        <f t="shared" si="865"/>
        <v/>
      </c>
      <c r="FA585" s="57">
        <f t="shared" si="866"/>
        <v>0.85952189094816012</v>
      </c>
      <c r="FB585" s="57">
        <f t="shared" si="867"/>
        <v>38.366294038884185</v>
      </c>
      <c r="FC585" s="57" t="str">
        <f t="shared" si="868"/>
        <v/>
      </c>
      <c r="FD585" s="57" t="str">
        <f t="shared" si="869"/>
        <v/>
      </c>
      <c r="FE585" s="57">
        <f t="shared" si="870"/>
        <v>32.999315029990861</v>
      </c>
      <c r="FF585" s="56">
        <f t="shared" si="871"/>
        <v>631.82241277183869</v>
      </c>
      <c r="FG585" s="59">
        <f t="shared" si="872"/>
        <v>71.475383842306442</v>
      </c>
      <c r="FH585" s="59">
        <f t="shared" si="873"/>
        <v>18.014306284110955</v>
      </c>
      <c r="FI585" s="59">
        <f t="shared" si="874"/>
        <v>3.1384205457234464</v>
      </c>
      <c r="FJ585" s="59">
        <f t="shared" si="875"/>
        <v>7.242776019581</v>
      </c>
      <c r="FK585" s="59" t="str">
        <f t="shared" si="876"/>
        <v/>
      </c>
      <c r="FL585" s="59">
        <f t="shared" si="877"/>
        <v>0.12911330827814893</v>
      </c>
      <c r="FM585" s="59">
        <f t="shared" si="878"/>
        <v>5.4560505650329354</v>
      </c>
      <c r="FN585" s="59" t="str">
        <f t="shared" si="879"/>
        <v/>
      </c>
      <c r="FO585" s="59" t="str">
        <f t="shared" si="880"/>
        <v/>
      </c>
      <c r="FP585" s="59">
        <f t="shared" si="881"/>
        <v>4.6928152933563299</v>
      </c>
      <c r="FQ585" s="66">
        <f t="shared" si="882"/>
        <v>89.851134141610729</v>
      </c>
      <c r="FR585" s="331">
        <f t="shared" si="909"/>
        <v>-2.7377262102050515</v>
      </c>
      <c r="FS585" s="331">
        <f t="shared" si="883"/>
        <v>2.7377262102050515</v>
      </c>
      <c r="FT585" s="400">
        <f t="shared" si="884"/>
        <v>0</v>
      </c>
      <c r="FU585" s="400">
        <f t="shared" si="885"/>
        <v>1</v>
      </c>
      <c r="FV585" s="400">
        <f t="shared" si="886"/>
        <v>0</v>
      </c>
      <c r="FW585" s="402">
        <f t="shared" si="887"/>
        <v>0</v>
      </c>
      <c r="FX585" s="222">
        <f t="shared" si="888"/>
        <v>71.475383842306442</v>
      </c>
      <c r="FY585" s="222">
        <f t="shared" si="889"/>
        <v>0</v>
      </c>
      <c r="FZ585" s="222">
        <f t="shared" si="890"/>
        <v>0</v>
      </c>
      <c r="GA585" s="221">
        <f t="shared" si="891"/>
        <v>89.851134141610729</v>
      </c>
      <c r="GB585" s="222">
        <f t="shared" si="892"/>
        <v>0</v>
      </c>
      <c r="GC585" s="222">
        <f t="shared" si="893"/>
        <v>0</v>
      </c>
      <c r="GD585" s="222">
        <f t="shared" si="894"/>
        <v>0</v>
      </c>
      <c r="GE585" s="222">
        <f t="shared" si="895"/>
        <v>0</v>
      </c>
      <c r="GF585" s="222">
        <f t="shared" si="896"/>
        <v>0</v>
      </c>
      <c r="GG585" s="398">
        <f t="shared" si="897"/>
        <v>0</v>
      </c>
      <c r="GH585" s="399">
        <f t="shared" si="898"/>
        <v>0</v>
      </c>
      <c r="GI585" s="398" t="str">
        <f t="shared" si="899"/>
        <v>Na</v>
      </c>
      <c r="GJ585" s="398" t="str">
        <f t="shared" si="900"/>
        <v>Cl</v>
      </c>
    </row>
    <row r="586" spans="1:192" s="163" customFormat="1">
      <c r="A586" s="402">
        <f t="shared" si="903"/>
        <v>581</v>
      </c>
      <c r="B586" s="170" t="s">
        <v>140</v>
      </c>
      <c r="C586" s="166" t="s">
        <v>450</v>
      </c>
      <c r="D586" s="166" t="s">
        <v>1021</v>
      </c>
      <c r="E586" s="166"/>
      <c r="F586" s="408">
        <v>3515320</v>
      </c>
      <c r="G586" s="408">
        <v>5562720</v>
      </c>
      <c r="H586" s="409">
        <f t="shared" si="828"/>
        <v>515239.44200000004</v>
      </c>
      <c r="I586" s="405">
        <f t="shared" si="829"/>
        <v>5560934.7020000005</v>
      </c>
      <c r="J586" s="408">
        <v>130</v>
      </c>
      <c r="K586" s="408" t="s">
        <v>1356</v>
      </c>
      <c r="L586" s="171">
        <v>40.799999999999997</v>
      </c>
      <c r="M586" s="171"/>
      <c r="N586" s="400"/>
      <c r="O586" s="171"/>
      <c r="P586" s="171"/>
      <c r="Q586" s="166" t="s">
        <v>1375</v>
      </c>
      <c r="R586" s="186" t="s">
        <v>2889</v>
      </c>
      <c r="S586" s="166" t="s">
        <v>1347</v>
      </c>
      <c r="T586" s="499" t="str">
        <f t="shared" si="830"/>
        <v>-</v>
      </c>
      <c r="U586" s="499" t="str">
        <f t="shared" si="831"/>
        <v>-</v>
      </c>
      <c r="V586" s="499" t="str">
        <f t="shared" si="832"/>
        <v>B</v>
      </c>
      <c r="W586" s="499" t="str">
        <f t="shared" si="908"/>
        <v>A</v>
      </c>
      <c r="X586" s="529" t="str">
        <f t="shared" si="905"/>
        <v>Ca-Mg</v>
      </c>
      <c r="Y586" s="530" t="str">
        <f t="shared" si="904"/>
        <v>Cl</v>
      </c>
      <c r="Z586" s="183"/>
      <c r="AA586" s="177">
        <v>18499</v>
      </c>
      <c r="AB586" s="176">
        <v>3</v>
      </c>
      <c r="AC586" s="166" t="s">
        <v>566</v>
      </c>
      <c r="AD586" s="170" t="s">
        <v>2100</v>
      </c>
      <c r="AE586" s="188" t="s">
        <v>1890</v>
      </c>
      <c r="AF586" s="392">
        <v>10.3</v>
      </c>
      <c r="AG586" s="408"/>
      <c r="AH586" s="204">
        <v>6</v>
      </c>
      <c r="AI586" s="392"/>
      <c r="AJ586" s="408">
        <v>1.0303</v>
      </c>
      <c r="AK586" s="408">
        <v>20</v>
      </c>
      <c r="AL586" s="408"/>
      <c r="AM586" s="392"/>
      <c r="AN586" s="168"/>
      <c r="AO586" s="165"/>
      <c r="AP586" s="195">
        <v>42</v>
      </c>
      <c r="AQ586" s="168"/>
      <c r="AR586" s="168"/>
      <c r="AS586" s="507">
        <f t="shared" si="906"/>
        <v>27531</v>
      </c>
      <c r="AT586" s="511"/>
      <c r="AU586" s="189"/>
      <c r="AV586" s="168">
        <v>302</v>
      </c>
      <c r="AW586" s="165">
        <v>1744</v>
      </c>
      <c r="AX586" s="165">
        <v>23400</v>
      </c>
      <c r="AY586" s="165">
        <v>1935</v>
      </c>
      <c r="AZ586" s="187"/>
      <c r="BA586" s="168"/>
      <c r="BB586" s="168"/>
      <c r="BC586" s="168"/>
      <c r="BD586" s="168">
        <v>0</v>
      </c>
      <c r="BE586" s="168">
        <v>150</v>
      </c>
      <c r="BF586" s="168">
        <v>0</v>
      </c>
      <c r="BG586" s="168"/>
      <c r="BH586" s="168"/>
      <c r="BI586" s="168"/>
      <c r="BJ586" s="168"/>
      <c r="BK586" s="168"/>
      <c r="BL586" s="165"/>
      <c r="BM586" s="168"/>
      <c r="BN586" s="167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  <c r="BY586" s="168"/>
      <c r="BZ586" s="168"/>
      <c r="CA586" s="168"/>
      <c r="CB586" s="168"/>
      <c r="CC586" s="168"/>
      <c r="CD586" s="168"/>
      <c r="CE586" s="168"/>
      <c r="CF586" s="165"/>
      <c r="CG586" s="168"/>
      <c r="CH586" s="168"/>
      <c r="CI586" s="168"/>
      <c r="CJ586" s="168"/>
      <c r="CK586" s="168"/>
      <c r="CL586" s="167"/>
      <c r="CM586" s="168"/>
      <c r="CN586" s="180">
        <v>1980</v>
      </c>
      <c r="CO586" s="165"/>
      <c r="CP586" s="168"/>
      <c r="CQ586" s="167"/>
      <c r="CR586" s="168"/>
      <c r="CS586" s="168"/>
      <c r="CT586" s="168"/>
      <c r="CU586" s="168"/>
      <c r="CV586" s="168"/>
      <c r="CW586" s="168"/>
      <c r="CX586" s="168"/>
      <c r="CY586" s="168"/>
      <c r="CZ586" s="168"/>
      <c r="DA586" s="167"/>
      <c r="DB586" s="182"/>
      <c r="DC586" s="182"/>
      <c r="DD586" s="182"/>
      <c r="DE586" s="182"/>
      <c r="DF586" s="182"/>
      <c r="DG586" s="182"/>
      <c r="DH586" s="182"/>
      <c r="DI586" s="180"/>
      <c r="DJ586" s="180"/>
      <c r="DK586" s="180"/>
      <c r="DL586" s="180"/>
      <c r="DM586" s="180"/>
      <c r="DN586" s="180"/>
      <c r="DO586" s="180"/>
      <c r="DP586" s="180"/>
      <c r="DQ586" s="180"/>
      <c r="DR586" s="180"/>
      <c r="DS586" s="181"/>
      <c r="DT586" s="402">
        <f t="shared" si="833"/>
        <v>0</v>
      </c>
      <c r="DU586" s="100">
        <f t="shared" si="834"/>
        <v>0</v>
      </c>
      <c r="DV586" s="100">
        <f t="shared" si="835"/>
        <v>1</v>
      </c>
      <c r="DW586" s="100">
        <f t="shared" si="836"/>
        <v>0</v>
      </c>
      <c r="DX586" s="100">
        <f t="shared" si="837"/>
        <v>0</v>
      </c>
      <c r="DY586" s="229">
        <f t="shared" si="838"/>
        <v>0</v>
      </c>
      <c r="DZ586" s="100">
        <f t="shared" si="839"/>
        <v>1</v>
      </c>
      <c r="EA586" s="400">
        <f t="shared" si="840"/>
        <v>0</v>
      </c>
      <c r="EB586" s="402">
        <f t="shared" si="841"/>
        <v>0</v>
      </c>
      <c r="EC586" s="19">
        <f t="shared" si="842"/>
        <v>0</v>
      </c>
      <c r="ED586" s="19">
        <f t="shared" si="843"/>
        <v>0</v>
      </c>
      <c r="EE586" s="19">
        <f t="shared" si="844"/>
        <v>1</v>
      </c>
      <c r="EF586" s="402">
        <f t="shared" si="845"/>
        <v>0</v>
      </c>
      <c r="EG586" s="400">
        <f t="shared" si="846"/>
        <v>0</v>
      </c>
      <c r="EH586" s="400">
        <f t="shared" si="847"/>
        <v>1</v>
      </c>
      <c r="EI586" s="402">
        <f t="shared" si="848"/>
        <v>0</v>
      </c>
      <c r="EJ586" s="229">
        <f t="shared" si="849"/>
        <v>2</v>
      </c>
      <c r="EK586" s="398" t="str">
        <f t="shared" si="850"/>
        <v/>
      </c>
      <c r="EL586" s="398" t="str">
        <f t="shared" si="851"/>
        <v/>
      </c>
      <c r="EM586" s="398">
        <f t="shared" si="852"/>
        <v>302</v>
      </c>
      <c r="EN586" s="398">
        <f t="shared" si="853"/>
        <v>1744</v>
      </c>
      <c r="EO586" s="398">
        <f t="shared" si="854"/>
        <v>0</v>
      </c>
      <c r="EP586" s="398">
        <f t="shared" si="855"/>
        <v>150</v>
      </c>
      <c r="EQ586" s="398" t="str">
        <f t="shared" si="856"/>
        <v/>
      </c>
      <c r="ER586" s="398" t="str">
        <f t="shared" si="857"/>
        <v/>
      </c>
      <c r="ES586" s="398" t="str">
        <f t="shared" si="858"/>
        <v/>
      </c>
      <c r="ET586" s="398">
        <f t="shared" si="859"/>
        <v>1935</v>
      </c>
      <c r="EU586" s="172">
        <f t="shared" si="860"/>
        <v>23400</v>
      </c>
      <c r="EV586" s="57" t="str">
        <f t="shared" si="861"/>
        <v/>
      </c>
      <c r="EW586" s="57" t="str">
        <f t="shared" si="862"/>
        <v/>
      </c>
      <c r="EX586" s="57">
        <f t="shared" si="863"/>
        <v>24.850853733799632</v>
      </c>
      <c r="EY586" s="57">
        <f t="shared" si="864"/>
        <v>87.030290932681268</v>
      </c>
      <c r="EZ586" s="57">
        <f t="shared" si="865"/>
        <v>0</v>
      </c>
      <c r="FA586" s="57">
        <f t="shared" si="866"/>
        <v>8.058017727639001</v>
      </c>
      <c r="FB586" s="57" t="str">
        <f t="shared" si="867"/>
        <v/>
      </c>
      <c r="FC586" s="57" t="str">
        <f t="shared" si="868"/>
        <v/>
      </c>
      <c r="FD586" s="57" t="str">
        <f t="shared" si="869"/>
        <v/>
      </c>
      <c r="FE586" s="57">
        <f t="shared" si="870"/>
        <v>40.286230020840577</v>
      </c>
      <c r="FF586" s="56">
        <f t="shared" si="871"/>
        <v>660.02877048486721</v>
      </c>
      <c r="FG586" s="59" t="str">
        <f t="shared" si="872"/>
        <v/>
      </c>
      <c r="FH586" s="59" t="str">
        <f t="shared" si="873"/>
        <v/>
      </c>
      <c r="FI586" s="59">
        <f t="shared" si="874"/>
        <v>20.719549176222994</v>
      </c>
      <c r="FJ586" s="59">
        <f t="shared" si="875"/>
        <v>72.562029945398379</v>
      </c>
      <c r="FK586" s="59">
        <f t="shared" si="876"/>
        <v>0</v>
      </c>
      <c r="FL586" s="59">
        <f t="shared" si="877"/>
        <v>6.7184208783786294</v>
      </c>
      <c r="FM586" s="59" t="str">
        <f t="shared" si="878"/>
        <v/>
      </c>
      <c r="FN586" s="59" t="str">
        <f t="shared" si="879"/>
        <v/>
      </c>
      <c r="FO586" s="59" t="str">
        <f t="shared" si="880"/>
        <v/>
      </c>
      <c r="FP586" s="59">
        <f t="shared" si="881"/>
        <v>5.7525870489350224</v>
      </c>
      <c r="FQ586" s="66">
        <f t="shared" si="882"/>
        <v>94.247412951064973</v>
      </c>
      <c r="FR586" s="331">
        <f t="shared" si="909"/>
        <v>-70.755610195234752</v>
      </c>
      <c r="FS586" s="331">
        <f t="shared" si="883"/>
        <v>0</v>
      </c>
      <c r="FT586" s="400">
        <f t="shared" si="884"/>
        <v>1</v>
      </c>
      <c r="FU586" s="400">
        <f t="shared" si="885"/>
        <v>0</v>
      </c>
      <c r="FV586" s="400">
        <f t="shared" si="886"/>
        <v>0</v>
      </c>
      <c r="FW586" s="402">
        <f t="shared" si="887"/>
        <v>0</v>
      </c>
      <c r="FX586" s="222">
        <f t="shared" si="888"/>
        <v>0</v>
      </c>
      <c r="FY586" s="222">
        <f t="shared" si="889"/>
        <v>72.562029945398379</v>
      </c>
      <c r="FZ586" s="222">
        <f t="shared" si="890"/>
        <v>20.719549176222994</v>
      </c>
      <c r="GA586" s="221">
        <f t="shared" si="891"/>
        <v>94.247412951064973</v>
      </c>
      <c r="GB586" s="222">
        <f t="shared" si="892"/>
        <v>0</v>
      </c>
      <c r="GC586" s="222">
        <f t="shared" si="893"/>
        <v>0</v>
      </c>
      <c r="GD586" s="222">
        <f t="shared" si="894"/>
        <v>0</v>
      </c>
      <c r="GE586" s="222">
        <f t="shared" si="895"/>
        <v>0</v>
      </c>
      <c r="GF586" s="222">
        <f t="shared" si="896"/>
        <v>0</v>
      </c>
      <c r="GG586" s="398">
        <f t="shared" si="897"/>
        <v>0</v>
      </c>
      <c r="GH586" s="399">
        <f t="shared" si="898"/>
        <v>0</v>
      </c>
      <c r="GI586" s="398" t="str">
        <f t="shared" si="899"/>
        <v>Ca-Mg</v>
      </c>
      <c r="GJ586" s="398" t="str">
        <f t="shared" si="900"/>
        <v>Cl</v>
      </c>
    </row>
    <row r="587" spans="1:192" s="163" customFormat="1">
      <c r="A587" s="402">
        <f t="shared" si="903"/>
        <v>582</v>
      </c>
      <c r="B587" s="170" t="s">
        <v>140</v>
      </c>
      <c r="C587" s="166" t="s">
        <v>1023</v>
      </c>
      <c r="D587" s="166" t="s">
        <v>1022</v>
      </c>
      <c r="E587" s="166"/>
      <c r="F587" s="408">
        <v>3514960</v>
      </c>
      <c r="G587" s="408">
        <v>5562740</v>
      </c>
      <c r="H587" s="409">
        <f t="shared" si="828"/>
        <v>514879.58600000001</v>
      </c>
      <c r="I587" s="405">
        <f t="shared" si="829"/>
        <v>5560954.6940000001</v>
      </c>
      <c r="J587" s="408">
        <v>130</v>
      </c>
      <c r="K587" s="408" t="s">
        <v>1356</v>
      </c>
      <c r="L587" s="171">
        <v>41</v>
      </c>
      <c r="M587" s="171"/>
      <c r="N587" s="400"/>
      <c r="O587" s="171"/>
      <c r="P587" s="171"/>
      <c r="Q587" s="166" t="s">
        <v>1361</v>
      </c>
      <c r="R587" s="166" t="s">
        <v>276</v>
      </c>
      <c r="S587" s="166" t="s">
        <v>1347</v>
      </c>
      <c r="T587" s="499" t="str">
        <f t="shared" si="830"/>
        <v>-</v>
      </c>
      <c r="U587" s="499" t="str">
        <f t="shared" si="831"/>
        <v>-</v>
      </c>
      <c r="V587" s="499" t="str">
        <f t="shared" si="832"/>
        <v>B</v>
      </c>
      <c r="W587" s="499" t="str">
        <f t="shared" si="908"/>
        <v>-</v>
      </c>
      <c r="X587" s="529" t="str">
        <f t="shared" si="905"/>
        <v>Na</v>
      </c>
      <c r="Y587" s="530" t="str">
        <f t="shared" si="904"/>
        <v>Cl</v>
      </c>
      <c r="Z587" s="183"/>
      <c r="AA587" s="177">
        <v>831</v>
      </c>
      <c r="AB587" s="176">
        <v>1</v>
      </c>
      <c r="AC587" s="168" t="s">
        <v>565</v>
      </c>
      <c r="AD587" s="170" t="s">
        <v>2101</v>
      </c>
      <c r="AE587" s="167"/>
      <c r="AF587" s="153" t="s">
        <v>3116</v>
      </c>
      <c r="AG587" s="408"/>
      <c r="AH587" s="408"/>
      <c r="AI587" s="392"/>
      <c r="AJ587" s="408"/>
      <c r="AK587" s="408"/>
      <c r="AL587" s="408"/>
      <c r="AM587" s="392"/>
      <c r="AN587" s="168"/>
      <c r="AO587" s="165"/>
      <c r="AP587" s="171"/>
      <c r="AQ587" s="168"/>
      <c r="AR587" s="168"/>
      <c r="AS587" s="507">
        <f t="shared" si="906"/>
        <v>32925.449999999997</v>
      </c>
      <c r="AT587" s="509">
        <f t="shared" ref="AT587:AT592" si="910">FR587</f>
        <v>0.12541253158531196</v>
      </c>
      <c r="AU587" s="168">
        <v>8964.7999999999993</v>
      </c>
      <c r="AV587" s="168">
        <v>1097.3</v>
      </c>
      <c r="AW587" s="165">
        <v>608.70000000000005</v>
      </c>
      <c r="AX587" s="168">
        <v>17632.12</v>
      </c>
      <c r="AY587" s="168">
        <v>776.9</v>
      </c>
      <c r="AZ587" s="167">
        <v>2632.27</v>
      </c>
      <c r="BA587" s="168"/>
      <c r="BB587" s="168">
        <v>630.6</v>
      </c>
      <c r="BC587" s="168"/>
      <c r="BD587" s="168"/>
      <c r="BE587" s="168">
        <v>582.76</v>
      </c>
      <c r="BF587" s="168"/>
      <c r="BG587" s="168"/>
      <c r="BH587" s="168"/>
      <c r="BI587" s="168"/>
      <c r="BJ587" s="168"/>
      <c r="BK587" s="168"/>
      <c r="BL587" s="165"/>
      <c r="BM587" s="168"/>
      <c r="BN587" s="167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  <c r="BY587" s="168"/>
      <c r="BZ587" s="168"/>
      <c r="CA587" s="168"/>
      <c r="CB587" s="168"/>
      <c r="CC587" s="168"/>
      <c r="CD587" s="168"/>
      <c r="CE587" s="168"/>
      <c r="CF587" s="165"/>
      <c r="CG587" s="168"/>
      <c r="CH587" s="168"/>
      <c r="CI587" s="168"/>
      <c r="CJ587" s="168"/>
      <c r="CK587" s="168"/>
      <c r="CL587" s="167"/>
      <c r="CM587" s="168"/>
      <c r="CN587" s="138" t="s">
        <v>3116</v>
      </c>
      <c r="CO587" s="165"/>
      <c r="CP587" s="168"/>
      <c r="CQ587" s="167"/>
      <c r="CR587" s="168"/>
      <c r="CS587" s="168"/>
      <c r="CT587" s="168"/>
      <c r="CU587" s="168"/>
      <c r="CV587" s="168"/>
      <c r="CW587" s="168"/>
      <c r="CX587" s="168"/>
      <c r="CY587" s="168"/>
      <c r="CZ587" s="168"/>
      <c r="DA587" s="167"/>
      <c r="DB587" s="182"/>
      <c r="DC587" s="182"/>
      <c r="DD587" s="182"/>
      <c r="DE587" s="182"/>
      <c r="DF587" s="182"/>
      <c r="DG587" s="182"/>
      <c r="DH587" s="182"/>
      <c r="DI587" s="180"/>
      <c r="DJ587" s="180"/>
      <c r="DK587" s="180"/>
      <c r="DL587" s="180"/>
      <c r="DM587" s="180"/>
      <c r="DN587" s="180"/>
      <c r="DO587" s="180"/>
      <c r="DP587" s="180"/>
      <c r="DQ587" s="180"/>
      <c r="DR587" s="180"/>
      <c r="DS587" s="181"/>
      <c r="DT587" s="402">
        <f t="shared" si="833"/>
        <v>1</v>
      </c>
      <c r="DU587" s="100">
        <f t="shared" si="834"/>
        <v>0</v>
      </c>
      <c r="DV587" s="100">
        <f t="shared" si="835"/>
        <v>1</v>
      </c>
      <c r="DW587" s="100">
        <f t="shared" si="836"/>
        <v>0</v>
      </c>
      <c r="DX587" s="100">
        <f t="shared" si="837"/>
        <v>0</v>
      </c>
      <c r="DY587" s="229">
        <f t="shared" si="838"/>
        <v>0</v>
      </c>
      <c r="DZ587" s="100">
        <f t="shared" si="839"/>
        <v>0</v>
      </c>
      <c r="EA587" s="400">
        <f t="shared" si="840"/>
        <v>0</v>
      </c>
      <c r="EB587" s="402">
        <f t="shared" si="841"/>
        <v>1</v>
      </c>
      <c r="EC587" s="19">
        <f t="shared" si="842"/>
        <v>0</v>
      </c>
      <c r="ED587" s="19">
        <f t="shared" si="843"/>
        <v>0</v>
      </c>
      <c r="EE587" s="19">
        <f t="shared" si="844"/>
        <v>1</v>
      </c>
      <c r="EF587" s="402">
        <f t="shared" si="845"/>
        <v>0</v>
      </c>
      <c r="EG587" s="400">
        <f t="shared" si="846"/>
        <v>0</v>
      </c>
      <c r="EH587" s="400">
        <f t="shared" si="847"/>
        <v>0</v>
      </c>
      <c r="EI587" s="402">
        <f t="shared" si="848"/>
        <v>1</v>
      </c>
      <c r="EJ587" s="229">
        <f t="shared" si="849"/>
        <v>1</v>
      </c>
      <c r="EK587" s="398">
        <f t="shared" si="850"/>
        <v>8964.7999999999993</v>
      </c>
      <c r="EL587" s="398">
        <f t="shared" si="851"/>
        <v>630.6</v>
      </c>
      <c r="EM587" s="398">
        <f t="shared" si="852"/>
        <v>1097.3</v>
      </c>
      <c r="EN587" s="398">
        <f t="shared" si="853"/>
        <v>608.70000000000005</v>
      </c>
      <c r="EO587" s="398" t="str">
        <f t="shared" si="854"/>
        <v/>
      </c>
      <c r="EP587" s="398">
        <f t="shared" si="855"/>
        <v>582.76</v>
      </c>
      <c r="EQ587" s="398">
        <f t="shared" si="856"/>
        <v>2632.27</v>
      </c>
      <c r="ER587" s="398" t="str">
        <f t="shared" si="857"/>
        <v/>
      </c>
      <c r="ES587" s="398" t="str">
        <f t="shared" si="858"/>
        <v/>
      </c>
      <c r="ET587" s="398">
        <f t="shared" si="859"/>
        <v>776.9</v>
      </c>
      <c r="EU587" s="172">
        <f t="shared" si="860"/>
        <v>17632.12</v>
      </c>
      <c r="EV587" s="57">
        <f t="shared" si="861"/>
        <v>389.94684599257056</v>
      </c>
      <c r="EW587" s="57">
        <f t="shared" si="862"/>
        <v>16.127877237851663</v>
      </c>
      <c r="EX587" s="57">
        <f t="shared" si="863"/>
        <v>90.294178152643497</v>
      </c>
      <c r="EY587" s="57">
        <f t="shared" si="864"/>
        <v>30.375767253854981</v>
      </c>
      <c r="EZ587" s="57" t="str">
        <f t="shared" si="865"/>
        <v/>
      </c>
      <c r="FA587" s="57">
        <f t="shared" si="866"/>
        <v>31.30593607305936</v>
      </c>
      <c r="FB587" s="57">
        <f t="shared" si="867"/>
        <v>43.139873904200627</v>
      </c>
      <c r="FC587" s="57" t="str">
        <f t="shared" si="868"/>
        <v/>
      </c>
      <c r="FD587" s="57" t="str">
        <f t="shared" si="869"/>
        <v/>
      </c>
      <c r="FE587" s="57">
        <f t="shared" si="870"/>
        <v>16.174869303974699</v>
      </c>
      <c r="FF587" s="56">
        <f t="shared" si="871"/>
        <v>497.33788395904429</v>
      </c>
      <c r="FG587" s="59">
        <f t="shared" si="872"/>
        <v>69.876610239536717</v>
      </c>
      <c r="FH587" s="59">
        <f t="shared" si="873"/>
        <v>2.8900384842756957</v>
      </c>
      <c r="FI587" s="59">
        <f t="shared" si="874"/>
        <v>16.180284976049712</v>
      </c>
      <c r="FJ587" s="59">
        <f t="shared" si="875"/>
        <v>5.4431922477068762</v>
      </c>
      <c r="FK587" s="59" t="str">
        <f t="shared" si="876"/>
        <v/>
      </c>
      <c r="FL587" s="59">
        <f t="shared" si="877"/>
        <v>5.6098740524309818</v>
      </c>
      <c r="FM587" s="59">
        <f t="shared" si="878"/>
        <v>7.7498734037666397</v>
      </c>
      <c r="FN587" s="59" t="str">
        <f t="shared" si="879"/>
        <v/>
      </c>
      <c r="FO587" s="59" t="str">
        <f t="shared" si="880"/>
        <v/>
      </c>
      <c r="FP587" s="59">
        <f t="shared" si="881"/>
        <v>2.9057384290608468</v>
      </c>
      <c r="FQ587" s="66">
        <f t="shared" si="882"/>
        <v>89.344388167172511</v>
      </c>
      <c r="FR587" s="331">
        <f t="shared" si="909"/>
        <v>0.12541253158531196</v>
      </c>
      <c r="FS587" s="331">
        <f t="shared" si="883"/>
        <v>0.12541253158531196</v>
      </c>
      <c r="FT587" s="400">
        <f t="shared" si="884"/>
        <v>0</v>
      </c>
      <c r="FU587" s="400">
        <f t="shared" si="885"/>
        <v>1</v>
      </c>
      <c r="FV587" s="400">
        <f t="shared" si="886"/>
        <v>0</v>
      </c>
      <c r="FW587" s="402">
        <f t="shared" si="887"/>
        <v>0</v>
      </c>
      <c r="FX587" s="222">
        <f t="shared" si="888"/>
        <v>69.876610239536717</v>
      </c>
      <c r="FY587" s="222">
        <f t="shared" si="889"/>
        <v>0</v>
      </c>
      <c r="FZ587" s="222">
        <f t="shared" si="890"/>
        <v>0</v>
      </c>
      <c r="GA587" s="221">
        <f t="shared" si="891"/>
        <v>89.344388167172511</v>
      </c>
      <c r="GB587" s="222">
        <f t="shared" si="892"/>
        <v>0</v>
      </c>
      <c r="GC587" s="222">
        <f t="shared" si="893"/>
        <v>0</v>
      </c>
      <c r="GD587" s="222">
        <f t="shared" si="894"/>
        <v>0</v>
      </c>
      <c r="GE587" s="222">
        <f t="shared" si="895"/>
        <v>0</v>
      </c>
      <c r="GF587" s="222">
        <f t="shared" si="896"/>
        <v>0</v>
      </c>
      <c r="GG587" s="398">
        <f t="shared" si="897"/>
        <v>0</v>
      </c>
      <c r="GH587" s="399">
        <f t="shared" si="898"/>
        <v>0</v>
      </c>
      <c r="GI587" s="398" t="str">
        <f t="shared" si="899"/>
        <v>Na</v>
      </c>
      <c r="GJ587" s="398" t="str">
        <f t="shared" si="900"/>
        <v>Cl</v>
      </c>
    </row>
    <row r="588" spans="1:192" s="163" customFormat="1">
      <c r="A588" s="402">
        <f t="shared" si="903"/>
        <v>583</v>
      </c>
      <c r="B588" s="170" t="s">
        <v>140</v>
      </c>
      <c r="C588" s="166" t="s">
        <v>1023</v>
      </c>
      <c r="D588" s="166" t="s">
        <v>1022</v>
      </c>
      <c r="E588" s="166"/>
      <c r="F588" s="408">
        <v>3514960</v>
      </c>
      <c r="G588" s="408">
        <v>5562740</v>
      </c>
      <c r="H588" s="409">
        <f t="shared" si="828"/>
        <v>514879.58600000001</v>
      </c>
      <c r="I588" s="405">
        <f t="shared" si="829"/>
        <v>5560954.6940000001</v>
      </c>
      <c r="J588" s="408">
        <v>130</v>
      </c>
      <c r="K588" s="408" t="s">
        <v>1356</v>
      </c>
      <c r="L588" s="171">
        <v>29.5</v>
      </c>
      <c r="M588" s="171"/>
      <c r="N588" s="400"/>
      <c r="O588" s="171"/>
      <c r="P588" s="171"/>
      <c r="Q588" s="166" t="s">
        <v>1361</v>
      </c>
      <c r="R588" s="166" t="s">
        <v>276</v>
      </c>
      <c r="S588" s="166" t="s">
        <v>1347</v>
      </c>
      <c r="T588" s="499" t="str">
        <f t="shared" si="830"/>
        <v>-</v>
      </c>
      <c r="U588" s="499" t="str">
        <f t="shared" si="831"/>
        <v>-</v>
      </c>
      <c r="V588" s="499" t="str">
        <f t="shared" si="832"/>
        <v>B</v>
      </c>
      <c r="W588" s="499" t="str">
        <f t="shared" si="908"/>
        <v>A</v>
      </c>
      <c r="X588" s="529" t="str">
        <f t="shared" si="905"/>
        <v>Na</v>
      </c>
      <c r="Y588" s="530" t="str">
        <f t="shared" si="904"/>
        <v>Cl</v>
      </c>
      <c r="Z588" s="183" t="s">
        <v>1479</v>
      </c>
      <c r="AA588" s="177">
        <v>1076</v>
      </c>
      <c r="AB588" s="176">
        <v>2</v>
      </c>
      <c r="AC588" s="170" t="s">
        <v>891</v>
      </c>
      <c r="AD588" s="170" t="s">
        <v>2102</v>
      </c>
      <c r="AE588" s="188" t="s">
        <v>2103</v>
      </c>
      <c r="AF588" s="392">
        <v>10.1</v>
      </c>
      <c r="AG588" s="408"/>
      <c r="AH588" s="408"/>
      <c r="AI588" s="392"/>
      <c r="AJ588" s="408">
        <v>1.0247999999999999</v>
      </c>
      <c r="AK588" s="408">
        <v>15</v>
      </c>
      <c r="AL588" s="408"/>
      <c r="AM588" s="392"/>
      <c r="AN588" s="168"/>
      <c r="AO588" s="165"/>
      <c r="AP588" s="171"/>
      <c r="AQ588" s="168"/>
      <c r="AR588" s="384">
        <v>34030</v>
      </c>
      <c r="AS588" s="507">
        <f t="shared" si="906"/>
        <v>34032.1</v>
      </c>
      <c r="AT588" s="509">
        <f t="shared" si="910"/>
        <v>-4.5242946794320865E-2</v>
      </c>
      <c r="AU588" s="189">
        <v>10540</v>
      </c>
      <c r="AV588" s="189">
        <v>258</v>
      </c>
      <c r="AW588" s="207">
        <v>1325</v>
      </c>
      <c r="AX588" s="189">
        <v>17810</v>
      </c>
      <c r="AY588" s="189">
        <v>1478</v>
      </c>
      <c r="AZ588" s="187">
        <v>1903</v>
      </c>
      <c r="BA588" s="170" t="s">
        <v>1344</v>
      </c>
      <c r="BB588" s="168">
        <v>664.3</v>
      </c>
      <c r="BC588" s="168"/>
      <c r="BD588" s="168"/>
      <c r="BE588" s="189">
        <v>18.600000000000001</v>
      </c>
      <c r="BF588" s="168"/>
      <c r="BG588" s="168"/>
      <c r="BH588" s="168"/>
      <c r="BI588" s="168"/>
      <c r="BJ588" s="168"/>
      <c r="BK588" s="168"/>
      <c r="BL588" s="165"/>
      <c r="BM588" s="168">
        <v>17.100000000000001</v>
      </c>
      <c r="BN588" s="167"/>
      <c r="BO588" s="168"/>
      <c r="BP588" s="168">
        <v>18100</v>
      </c>
      <c r="BQ588" s="168"/>
      <c r="BR588" s="168"/>
      <c r="BS588" s="168"/>
      <c r="BT588" s="168"/>
      <c r="BU588" s="168"/>
      <c r="BV588" s="168"/>
      <c r="BW588" s="168"/>
      <c r="BX588" s="168"/>
      <c r="BY588" s="168"/>
      <c r="BZ588" s="168"/>
      <c r="CA588" s="168"/>
      <c r="CB588" s="168"/>
      <c r="CC588" s="168"/>
      <c r="CD588" s="168"/>
      <c r="CE588" s="168"/>
      <c r="CF588" s="165"/>
      <c r="CG588" s="168"/>
      <c r="CH588" s="168"/>
      <c r="CI588" s="168"/>
      <c r="CJ588" s="168"/>
      <c r="CK588" s="168"/>
      <c r="CL588" s="167"/>
      <c r="CM588" s="168"/>
      <c r="CN588" s="194">
        <v>1779</v>
      </c>
      <c r="CO588" s="165"/>
      <c r="CP588" s="168"/>
      <c r="CQ588" s="167"/>
      <c r="CR588" s="168"/>
      <c r="CS588" s="168"/>
      <c r="CT588" s="168"/>
      <c r="CU588" s="168"/>
      <c r="CV588" s="168"/>
      <c r="CW588" s="168"/>
      <c r="CX588" s="168"/>
      <c r="CY588" s="168"/>
      <c r="CZ588" s="168"/>
      <c r="DA588" s="167"/>
      <c r="DB588" s="182"/>
      <c r="DC588" s="182"/>
      <c r="DD588" s="182"/>
      <c r="DE588" s="182"/>
      <c r="DF588" s="182"/>
      <c r="DG588" s="182"/>
      <c r="DH588" s="182"/>
      <c r="DI588" s="180"/>
      <c r="DJ588" s="180"/>
      <c r="DK588" s="180"/>
      <c r="DL588" s="180"/>
      <c r="DM588" s="180"/>
      <c r="DN588" s="180"/>
      <c r="DO588" s="180"/>
      <c r="DP588" s="180"/>
      <c r="DQ588" s="180"/>
      <c r="DR588" s="180"/>
      <c r="DS588" s="181"/>
      <c r="DT588" s="402">
        <f t="shared" si="833"/>
        <v>0</v>
      </c>
      <c r="DU588" s="100">
        <f t="shared" si="834"/>
        <v>0</v>
      </c>
      <c r="DV588" s="100">
        <f t="shared" si="835"/>
        <v>1</v>
      </c>
      <c r="DW588" s="100">
        <f t="shared" si="836"/>
        <v>0</v>
      </c>
      <c r="DX588" s="100">
        <f t="shared" si="837"/>
        <v>0</v>
      </c>
      <c r="DY588" s="229">
        <f t="shared" si="838"/>
        <v>0</v>
      </c>
      <c r="DZ588" s="100">
        <f t="shared" si="839"/>
        <v>1</v>
      </c>
      <c r="EA588" s="400">
        <f t="shared" si="840"/>
        <v>0</v>
      </c>
      <c r="EB588" s="402">
        <f t="shared" si="841"/>
        <v>0</v>
      </c>
      <c r="EC588" s="19">
        <f t="shared" si="842"/>
        <v>0</v>
      </c>
      <c r="ED588" s="19">
        <f t="shared" si="843"/>
        <v>0</v>
      </c>
      <c r="EE588" s="19">
        <f t="shared" si="844"/>
        <v>1</v>
      </c>
      <c r="EF588" s="402">
        <f t="shared" si="845"/>
        <v>0</v>
      </c>
      <c r="EG588" s="400">
        <f t="shared" si="846"/>
        <v>0</v>
      </c>
      <c r="EH588" s="400">
        <f t="shared" si="847"/>
        <v>1</v>
      </c>
      <c r="EI588" s="402">
        <f t="shared" si="848"/>
        <v>0</v>
      </c>
      <c r="EJ588" s="229">
        <f t="shared" si="849"/>
        <v>2</v>
      </c>
      <c r="EK588" s="398">
        <f t="shared" si="850"/>
        <v>10540</v>
      </c>
      <c r="EL588" s="398">
        <f t="shared" si="851"/>
        <v>664.3</v>
      </c>
      <c r="EM588" s="398">
        <f t="shared" si="852"/>
        <v>258</v>
      </c>
      <c r="EN588" s="398">
        <f t="shared" si="853"/>
        <v>1325</v>
      </c>
      <c r="EO588" s="398" t="str">
        <f t="shared" si="854"/>
        <v/>
      </c>
      <c r="EP588" s="398">
        <f t="shared" si="855"/>
        <v>18.600000000000001</v>
      </c>
      <c r="EQ588" s="398">
        <f t="shared" si="856"/>
        <v>1903</v>
      </c>
      <c r="ER588" s="398" t="str">
        <f t="shared" si="857"/>
        <v/>
      </c>
      <c r="ES588" s="398" t="str">
        <f t="shared" si="858"/>
        <v/>
      </c>
      <c r="ET588" s="398">
        <f t="shared" si="859"/>
        <v>1478</v>
      </c>
      <c r="EU588" s="172">
        <f t="shared" si="860"/>
        <v>17810</v>
      </c>
      <c r="EV588" s="57">
        <f t="shared" si="861"/>
        <v>458.46418846618934</v>
      </c>
      <c r="EW588" s="57">
        <f t="shared" si="862"/>
        <v>16.989769820971865</v>
      </c>
      <c r="EX588" s="57">
        <f t="shared" si="863"/>
        <v>21.230199547418227</v>
      </c>
      <c r="EY588" s="57">
        <f t="shared" si="864"/>
        <v>66.121063925345567</v>
      </c>
      <c r="EZ588" s="57" t="str">
        <f t="shared" si="865"/>
        <v/>
      </c>
      <c r="FA588" s="57">
        <f t="shared" si="866"/>
        <v>0.99919419822723621</v>
      </c>
      <c r="FB588" s="57">
        <f t="shared" si="867"/>
        <v>31.187978451942161</v>
      </c>
      <c r="FC588" s="57" t="str">
        <f t="shared" si="868"/>
        <v/>
      </c>
      <c r="FD588" s="57" t="str">
        <f t="shared" si="869"/>
        <v/>
      </c>
      <c r="FE588" s="57">
        <f t="shared" si="870"/>
        <v>30.771601018502519</v>
      </c>
      <c r="FF588" s="56">
        <f t="shared" si="871"/>
        <v>502.35523086903783</v>
      </c>
      <c r="FG588" s="59">
        <f t="shared" si="872"/>
        <v>81.316175519316687</v>
      </c>
      <c r="FH588" s="59">
        <f t="shared" si="873"/>
        <v>3.0134155285213149</v>
      </c>
      <c r="FI588" s="59">
        <f t="shared" si="874"/>
        <v>3.7655255876878444</v>
      </c>
      <c r="FJ588" s="59">
        <f t="shared" si="875"/>
        <v>11.727659814969121</v>
      </c>
      <c r="FK588" s="59" t="str">
        <f t="shared" si="876"/>
        <v/>
      </c>
      <c r="FL588" s="59">
        <f t="shared" si="877"/>
        <v>0.17722354950504687</v>
      </c>
      <c r="FM588" s="59">
        <f t="shared" si="878"/>
        <v>5.526698552033392</v>
      </c>
      <c r="FN588" s="59" t="str">
        <f t="shared" si="879"/>
        <v/>
      </c>
      <c r="FO588" s="59" t="str">
        <f t="shared" si="880"/>
        <v/>
      </c>
      <c r="FP588" s="59">
        <f t="shared" si="881"/>
        <v>5.4529139506352546</v>
      </c>
      <c r="FQ588" s="66">
        <f t="shared" si="882"/>
        <v>89.020387497331356</v>
      </c>
      <c r="FR588" s="331">
        <f t="shared" si="909"/>
        <v>-4.5242946794320865E-2</v>
      </c>
      <c r="FS588" s="331">
        <f t="shared" si="883"/>
        <v>4.5242946794320865E-2</v>
      </c>
      <c r="FT588" s="400">
        <f t="shared" si="884"/>
        <v>0</v>
      </c>
      <c r="FU588" s="400">
        <f t="shared" si="885"/>
        <v>1</v>
      </c>
      <c r="FV588" s="400">
        <f t="shared" si="886"/>
        <v>0</v>
      </c>
      <c r="FW588" s="402">
        <f t="shared" si="887"/>
        <v>0</v>
      </c>
      <c r="FX588" s="222">
        <f t="shared" si="888"/>
        <v>81.316175519316687</v>
      </c>
      <c r="FY588" s="222">
        <f t="shared" si="889"/>
        <v>0</v>
      </c>
      <c r="FZ588" s="222">
        <f t="shared" si="890"/>
        <v>0</v>
      </c>
      <c r="GA588" s="221">
        <f t="shared" si="891"/>
        <v>89.020387497331356</v>
      </c>
      <c r="GB588" s="222">
        <f t="shared" si="892"/>
        <v>0</v>
      </c>
      <c r="GC588" s="222">
        <f t="shared" si="893"/>
        <v>0</v>
      </c>
      <c r="GD588" s="222">
        <f t="shared" si="894"/>
        <v>0</v>
      </c>
      <c r="GE588" s="222">
        <f t="shared" si="895"/>
        <v>0</v>
      </c>
      <c r="GF588" s="222">
        <f t="shared" si="896"/>
        <v>0</v>
      </c>
      <c r="GG588" s="398">
        <f t="shared" si="897"/>
        <v>0</v>
      </c>
      <c r="GH588" s="399">
        <f t="shared" si="898"/>
        <v>0</v>
      </c>
      <c r="GI588" s="398" t="str">
        <f t="shared" si="899"/>
        <v>Na</v>
      </c>
      <c r="GJ588" s="398" t="str">
        <f t="shared" si="900"/>
        <v>Cl</v>
      </c>
    </row>
    <row r="589" spans="1:192" s="163" customFormat="1">
      <c r="A589" s="402">
        <f t="shared" si="903"/>
        <v>584</v>
      </c>
      <c r="B589" s="170" t="s">
        <v>140</v>
      </c>
      <c r="C589" s="166" t="s">
        <v>584</v>
      </c>
      <c r="D589" s="166"/>
      <c r="E589" s="166"/>
      <c r="F589" s="408">
        <v>3514620</v>
      </c>
      <c r="G589" s="408">
        <v>5563300</v>
      </c>
      <c r="H589" s="409">
        <f t="shared" si="828"/>
        <v>514539.72200000001</v>
      </c>
      <c r="I589" s="405">
        <f t="shared" si="829"/>
        <v>5561514.4700000007</v>
      </c>
      <c r="J589" s="408">
        <v>189</v>
      </c>
      <c r="K589" s="408" t="s">
        <v>1356</v>
      </c>
      <c r="L589" s="171">
        <v>130.6</v>
      </c>
      <c r="M589" s="171"/>
      <c r="N589" s="400"/>
      <c r="O589" s="171"/>
      <c r="P589" s="171"/>
      <c r="Q589" s="166" t="s">
        <v>1365</v>
      </c>
      <c r="R589" s="166" t="s">
        <v>2887</v>
      </c>
      <c r="S589" s="166" t="s">
        <v>1347</v>
      </c>
      <c r="T589" s="499" t="str">
        <f t="shared" si="830"/>
        <v>-</v>
      </c>
      <c r="U589" s="499" t="str">
        <f t="shared" si="831"/>
        <v>M</v>
      </c>
      <c r="V589" s="499" t="str">
        <f t="shared" si="832"/>
        <v>-</v>
      </c>
      <c r="W589" s="499" t="str">
        <f t="shared" si="908"/>
        <v>A</v>
      </c>
      <c r="X589" s="529" t="str">
        <f t="shared" si="905"/>
        <v>Na</v>
      </c>
      <c r="Y589" s="530" t="str">
        <f t="shared" si="904"/>
        <v>Cl</v>
      </c>
      <c r="Z589" s="183"/>
      <c r="AA589" s="177">
        <v>25785</v>
      </c>
      <c r="AB589" s="176">
        <v>1</v>
      </c>
      <c r="AC589" s="170" t="s">
        <v>585</v>
      </c>
      <c r="AD589" s="170" t="s">
        <v>2104</v>
      </c>
      <c r="AE589" s="167"/>
      <c r="AF589" s="392">
        <v>10.6</v>
      </c>
      <c r="AG589" s="408"/>
      <c r="AH589" s="408"/>
      <c r="AI589" s="392"/>
      <c r="AJ589" s="408"/>
      <c r="AK589" s="408"/>
      <c r="AL589" s="408"/>
      <c r="AM589" s="392"/>
      <c r="AN589" s="168"/>
      <c r="AO589" s="165"/>
      <c r="AP589" s="171"/>
      <c r="AQ589" s="168"/>
      <c r="AR589" s="168"/>
      <c r="AS589" s="507">
        <f t="shared" si="906"/>
        <v>8636.2199999999993</v>
      </c>
      <c r="AT589" s="509">
        <f t="shared" si="910"/>
        <v>4.1349905355059846</v>
      </c>
      <c r="AU589" s="168">
        <v>2540</v>
      </c>
      <c r="AV589" s="168">
        <v>199</v>
      </c>
      <c r="AW589" s="165">
        <v>388</v>
      </c>
      <c r="AX589" s="168">
        <v>4331</v>
      </c>
      <c r="AY589" s="168">
        <v>267</v>
      </c>
      <c r="AZ589" s="167">
        <v>711.9</v>
      </c>
      <c r="BA589" s="168"/>
      <c r="BB589" s="168">
        <v>196</v>
      </c>
      <c r="BC589" s="168"/>
      <c r="BD589" s="168"/>
      <c r="BE589" s="168">
        <v>3.32</v>
      </c>
      <c r="BF589" s="168"/>
      <c r="BG589" s="168"/>
      <c r="BH589" s="168"/>
      <c r="BI589" s="168"/>
      <c r="BJ589" s="168"/>
      <c r="BK589" s="168"/>
      <c r="BL589" s="165"/>
      <c r="BM589" s="168"/>
      <c r="BN589" s="167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  <c r="BY589" s="168"/>
      <c r="BZ589" s="168"/>
      <c r="CA589" s="168"/>
      <c r="CB589" s="168"/>
      <c r="CC589" s="168"/>
      <c r="CD589" s="168"/>
      <c r="CE589" s="168"/>
      <c r="CF589" s="165"/>
      <c r="CG589" s="168"/>
      <c r="CH589" s="168"/>
      <c r="CI589" s="168"/>
      <c r="CJ589" s="168"/>
      <c r="CK589" s="168"/>
      <c r="CL589" s="167"/>
      <c r="CM589" s="168"/>
      <c r="CN589" s="180">
        <v>2112</v>
      </c>
      <c r="CO589" s="165"/>
      <c r="CP589" s="168"/>
      <c r="CQ589" s="167"/>
      <c r="CR589" s="168"/>
      <c r="CS589" s="168"/>
      <c r="CT589" s="168"/>
      <c r="CU589" s="168"/>
      <c r="CV589" s="168"/>
      <c r="CW589" s="168"/>
      <c r="CX589" s="168"/>
      <c r="CY589" s="168"/>
      <c r="CZ589" s="168"/>
      <c r="DA589" s="167"/>
      <c r="DB589" s="182"/>
      <c r="DC589" s="182"/>
      <c r="DD589" s="182"/>
      <c r="DE589" s="182"/>
      <c r="DF589" s="182"/>
      <c r="DG589" s="182"/>
      <c r="DH589" s="182"/>
      <c r="DI589" s="180"/>
      <c r="DJ589" s="180"/>
      <c r="DK589" s="180"/>
      <c r="DL589" s="180"/>
      <c r="DM589" s="180"/>
      <c r="DN589" s="180"/>
      <c r="DO589" s="180"/>
      <c r="DP589" s="180"/>
      <c r="DQ589" s="180"/>
      <c r="DR589" s="180"/>
      <c r="DS589" s="181"/>
      <c r="DT589" s="402">
        <f t="shared" si="833"/>
        <v>1</v>
      </c>
      <c r="DU589" s="100">
        <f t="shared" si="834"/>
        <v>0</v>
      </c>
      <c r="DV589" s="100">
        <f t="shared" si="835"/>
        <v>0</v>
      </c>
      <c r="DW589" s="100">
        <f t="shared" si="836"/>
        <v>1</v>
      </c>
      <c r="DX589" s="100">
        <f t="shared" si="837"/>
        <v>0</v>
      </c>
      <c r="DY589" s="229">
        <f t="shared" si="838"/>
        <v>0</v>
      </c>
      <c r="DZ589" s="100">
        <f t="shared" si="839"/>
        <v>1</v>
      </c>
      <c r="EA589" s="400">
        <f t="shared" si="840"/>
        <v>0</v>
      </c>
      <c r="EB589" s="402">
        <f t="shared" si="841"/>
        <v>0</v>
      </c>
      <c r="EC589" s="19">
        <f t="shared" si="842"/>
        <v>0</v>
      </c>
      <c r="ED589" s="19">
        <f t="shared" si="843"/>
        <v>1</v>
      </c>
      <c r="EE589" s="19">
        <f t="shared" si="844"/>
        <v>0</v>
      </c>
      <c r="EF589" s="402">
        <f t="shared" si="845"/>
        <v>0</v>
      </c>
      <c r="EG589" s="400">
        <f t="shared" si="846"/>
        <v>0</v>
      </c>
      <c r="EH589" s="400">
        <f t="shared" si="847"/>
        <v>1</v>
      </c>
      <c r="EI589" s="402">
        <f t="shared" si="848"/>
        <v>0</v>
      </c>
      <c r="EJ589" s="229">
        <f t="shared" si="849"/>
        <v>3</v>
      </c>
      <c r="EK589" s="398">
        <f t="shared" si="850"/>
        <v>2540</v>
      </c>
      <c r="EL589" s="398">
        <f t="shared" si="851"/>
        <v>196</v>
      </c>
      <c r="EM589" s="398">
        <f t="shared" si="852"/>
        <v>199</v>
      </c>
      <c r="EN589" s="398">
        <f t="shared" si="853"/>
        <v>388</v>
      </c>
      <c r="EO589" s="398" t="str">
        <f t="shared" si="854"/>
        <v/>
      </c>
      <c r="EP589" s="398">
        <f t="shared" si="855"/>
        <v>3.32</v>
      </c>
      <c r="EQ589" s="398">
        <f t="shared" si="856"/>
        <v>711.9</v>
      </c>
      <c r="ER589" s="398" t="str">
        <f t="shared" si="857"/>
        <v/>
      </c>
      <c r="ES589" s="398" t="str">
        <f t="shared" si="858"/>
        <v/>
      </c>
      <c r="ET589" s="398">
        <f t="shared" si="859"/>
        <v>267</v>
      </c>
      <c r="EU589" s="172">
        <f t="shared" si="860"/>
        <v>4331</v>
      </c>
      <c r="EV589" s="57">
        <f t="shared" si="861"/>
        <v>110.48377976319934</v>
      </c>
      <c r="EW589" s="57">
        <f t="shared" si="862"/>
        <v>5.0127877237851663</v>
      </c>
      <c r="EX589" s="57">
        <f t="shared" si="863"/>
        <v>16.375231433861348</v>
      </c>
      <c r="EY589" s="57">
        <f t="shared" si="864"/>
        <v>19.362243624931381</v>
      </c>
      <c r="EZ589" s="57" t="str">
        <f t="shared" si="865"/>
        <v/>
      </c>
      <c r="FA589" s="57">
        <f t="shared" si="866"/>
        <v>0.17835079237174323</v>
      </c>
      <c r="FB589" s="57">
        <f t="shared" si="867"/>
        <v>11.667221156036586</v>
      </c>
      <c r="FC589" s="57" t="str">
        <f t="shared" si="868"/>
        <v/>
      </c>
      <c r="FD589" s="57" t="str">
        <f t="shared" si="869"/>
        <v/>
      </c>
      <c r="FE589" s="57">
        <f t="shared" si="870"/>
        <v>5.558875150162498</v>
      </c>
      <c r="FF589" s="56">
        <f t="shared" si="871"/>
        <v>122.16173525512649</v>
      </c>
      <c r="FG589" s="59">
        <f t="shared" si="872"/>
        <v>72.96878236146506</v>
      </c>
      <c r="FH589" s="59">
        <f t="shared" si="873"/>
        <v>3.3106852175502688</v>
      </c>
      <c r="FI589" s="59">
        <f t="shared" si="874"/>
        <v>10.814987513796561</v>
      </c>
      <c r="FJ589" s="59">
        <f t="shared" si="875"/>
        <v>12.787753497621376</v>
      </c>
      <c r="FK589" s="59" t="str">
        <f t="shared" si="876"/>
        <v/>
      </c>
      <c r="FL589" s="59">
        <f t="shared" si="877"/>
        <v>0.11779140956674054</v>
      </c>
      <c r="FM589" s="59">
        <f t="shared" si="878"/>
        <v>8.3703297664857015</v>
      </c>
      <c r="FN589" s="59" t="str">
        <f t="shared" si="879"/>
        <v/>
      </c>
      <c r="FO589" s="59" t="str">
        <f t="shared" si="880"/>
        <v/>
      </c>
      <c r="FP589" s="59">
        <f t="shared" si="881"/>
        <v>3.9880634398970436</v>
      </c>
      <c r="FQ589" s="66">
        <f t="shared" si="882"/>
        <v>87.641606793617242</v>
      </c>
      <c r="FR589" s="331">
        <f t="shared" si="909"/>
        <v>4.1349905355059846</v>
      </c>
      <c r="FS589" s="331">
        <f t="shared" si="883"/>
        <v>4.1349905355059846</v>
      </c>
      <c r="FT589" s="400">
        <f t="shared" si="884"/>
        <v>0</v>
      </c>
      <c r="FU589" s="400">
        <f t="shared" si="885"/>
        <v>1</v>
      </c>
      <c r="FV589" s="400">
        <f t="shared" si="886"/>
        <v>0</v>
      </c>
      <c r="FW589" s="402">
        <f t="shared" si="887"/>
        <v>0</v>
      </c>
      <c r="FX589" s="222">
        <f t="shared" si="888"/>
        <v>72.96878236146506</v>
      </c>
      <c r="FY589" s="222">
        <f t="shared" si="889"/>
        <v>0</v>
      </c>
      <c r="FZ589" s="222">
        <f t="shared" si="890"/>
        <v>0</v>
      </c>
      <c r="GA589" s="221">
        <f t="shared" si="891"/>
        <v>87.641606793617242</v>
      </c>
      <c r="GB589" s="222">
        <f t="shared" si="892"/>
        <v>0</v>
      </c>
      <c r="GC589" s="222">
        <f t="shared" si="893"/>
        <v>0</v>
      </c>
      <c r="GD589" s="222">
        <f t="shared" si="894"/>
        <v>0</v>
      </c>
      <c r="GE589" s="222">
        <f t="shared" si="895"/>
        <v>0</v>
      </c>
      <c r="GF589" s="222">
        <f t="shared" si="896"/>
        <v>0</v>
      </c>
      <c r="GG589" s="398">
        <f t="shared" si="897"/>
        <v>0</v>
      </c>
      <c r="GH589" s="399">
        <f t="shared" si="898"/>
        <v>0</v>
      </c>
      <c r="GI589" s="398" t="str">
        <f t="shared" si="899"/>
        <v>Na</v>
      </c>
      <c r="GJ589" s="398" t="str">
        <f t="shared" si="900"/>
        <v>Cl</v>
      </c>
    </row>
    <row r="590" spans="1:192" s="163" customFormat="1">
      <c r="A590" s="402">
        <f t="shared" si="903"/>
        <v>585</v>
      </c>
      <c r="B590" s="170" t="s">
        <v>140</v>
      </c>
      <c r="C590" s="166" t="s">
        <v>586</v>
      </c>
      <c r="D590" s="166"/>
      <c r="E590" s="166"/>
      <c r="F590" s="408">
        <v>3514700</v>
      </c>
      <c r="G590" s="408">
        <v>5562590</v>
      </c>
      <c r="H590" s="409">
        <f t="shared" si="828"/>
        <v>514619.69</v>
      </c>
      <c r="I590" s="405">
        <f t="shared" si="829"/>
        <v>5560804.7540000007</v>
      </c>
      <c r="J590" s="408">
        <v>130</v>
      </c>
      <c r="K590" s="408" t="s">
        <v>1356</v>
      </c>
      <c r="L590" s="171">
        <v>10.199999999999999</v>
      </c>
      <c r="M590" s="171"/>
      <c r="N590" s="400"/>
      <c r="O590" s="171"/>
      <c r="P590" s="171"/>
      <c r="Q590" s="166" t="s">
        <v>2846</v>
      </c>
      <c r="R590" s="166" t="s">
        <v>1507</v>
      </c>
      <c r="S590" s="166" t="s">
        <v>1345</v>
      </c>
      <c r="T590" s="499" t="str">
        <f t="shared" si="830"/>
        <v>-</v>
      </c>
      <c r="U590" s="499" t="str">
        <f t="shared" si="831"/>
        <v>M</v>
      </c>
      <c r="V590" s="499" t="str">
        <f t="shared" si="832"/>
        <v>-</v>
      </c>
      <c r="W590" s="499" t="str">
        <f t="shared" si="908"/>
        <v>-</v>
      </c>
      <c r="X590" s="529" t="str">
        <f t="shared" si="905"/>
        <v>Na</v>
      </c>
      <c r="Y590" s="530" t="str">
        <f t="shared" si="904"/>
        <v>Cl</v>
      </c>
      <c r="Z590" s="183"/>
      <c r="AA590" s="177">
        <v>26519</v>
      </c>
      <c r="AB590" s="176">
        <v>1</v>
      </c>
      <c r="AC590" s="170" t="s">
        <v>585</v>
      </c>
      <c r="AD590" s="170" t="s">
        <v>2105</v>
      </c>
      <c r="AE590" s="167"/>
      <c r="AF590" s="153" t="s">
        <v>3116</v>
      </c>
      <c r="AG590" s="408"/>
      <c r="AH590" s="408"/>
      <c r="AI590" s="392"/>
      <c r="AJ590" s="408"/>
      <c r="AK590" s="408"/>
      <c r="AL590" s="408"/>
      <c r="AM590" s="392"/>
      <c r="AN590" s="168"/>
      <c r="AO590" s="165"/>
      <c r="AP590" s="171"/>
      <c r="AQ590" s="168"/>
      <c r="AR590" s="168"/>
      <c r="AS590" s="507">
        <f t="shared" si="906"/>
        <v>8008.53</v>
      </c>
      <c r="AT590" s="509">
        <f t="shared" si="910"/>
        <v>-4.6050575028111158</v>
      </c>
      <c r="AU590" s="168">
        <v>2240</v>
      </c>
      <c r="AV590" s="168">
        <v>68.5</v>
      </c>
      <c r="AW590" s="165">
        <v>315.2</v>
      </c>
      <c r="AX590" s="168">
        <v>4087.5</v>
      </c>
      <c r="AY590" s="168">
        <v>345.6</v>
      </c>
      <c r="AZ590" s="167">
        <v>793</v>
      </c>
      <c r="BA590" s="168"/>
      <c r="BB590" s="168">
        <v>134</v>
      </c>
      <c r="BC590" s="168"/>
      <c r="BD590" s="168"/>
      <c r="BE590" s="168">
        <v>24.73</v>
      </c>
      <c r="BF590" s="168"/>
      <c r="BG590" s="168"/>
      <c r="BH590" s="168"/>
      <c r="BI590" s="168"/>
      <c r="BJ590" s="168"/>
      <c r="BK590" s="168"/>
      <c r="BL590" s="165"/>
      <c r="BM590" s="168"/>
      <c r="BN590" s="167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  <c r="BY590" s="168"/>
      <c r="BZ590" s="168"/>
      <c r="CA590" s="168"/>
      <c r="CB590" s="168"/>
      <c r="CC590" s="168"/>
      <c r="CD590" s="168"/>
      <c r="CE590" s="168"/>
      <c r="CF590" s="165"/>
      <c r="CG590" s="168"/>
      <c r="CH590" s="168"/>
      <c r="CI590" s="168"/>
      <c r="CJ590" s="168"/>
      <c r="CK590" s="168"/>
      <c r="CL590" s="167"/>
      <c r="CM590" s="168"/>
      <c r="CN590" s="180">
        <v>968</v>
      </c>
      <c r="CO590" s="165"/>
      <c r="CP590" s="168"/>
      <c r="CQ590" s="167"/>
      <c r="CR590" s="168"/>
      <c r="CS590" s="168"/>
      <c r="CT590" s="168"/>
      <c r="CU590" s="168"/>
      <c r="CV590" s="168"/>
      <c r="CW590" s="168"/>
      <c r="CX590" s="168"/>
      <c r="CY590" s="168"/>
      <c r="CZ590" s="168"/>
      <c r="DA590" s="167"/>
      <c r="DB590" s="182"/>
      <c r="DC590" s="182"/>
      <c r="DD590" s="182"/>
      <c r="DE590" s="182"/>
      <c r="DF590" s="182"/>
      <c r="DG590" s="182"/>
      <c r="DH590" s="182"/>
      <c r="DI590" s="180"/>
      <c r="DJ590" s="180"/>
      <c r="DK590" s="180"/>
      <c r="DL590" s="180"/>
      <c r="DM590" s="180"/>
      <c r="DN590" s="180"/>
      <c r="DO590" s="180"/>
      <c r="DP590" s="180"/>
      <c r="DQ590" s="180"/>
      <c r="DR590" s="180"/>
      <c r="DS590" s="181"/>
      <c r="DT590" s="402">
        <f t="shared" si="833"/>
        <v>1</v>
      </c>
      <c r="DU590" s="100">
        <f t="shared" si="834"/>
        <v>0</v>
      </c>
      <c r="DV590" s="100">
        <f t="shared" si="835"/>
        <v>1</v>
      </c>
      <c r="DW590" s="100">
        <f t="shared" si="836"/>
        <v>0</v>
      </c>
      <c r="DX590" s="100">
        <f t="shared" si="837"/>
        <v>0</v>
      </c>
      <c r="DY590" s="229">
        <f t="shared" si="838"/>
        <v>0</v>
      </c>
      <c r="DZ590" s="100">
        <f t="shared" si="839"/>
        <v>0</v>
      </c>
      <c r="EA590" s="400">
        <f t="shared" si="840"/>
        <v>0</v>
      </c>
      <c r="EB590" s="402">
        <f t="shared" si="841"/>
        <v>1</v>
      </c>
      <c r="EC590" s="19">
        <f t="shared" si="842"/>
        <v>0</v>
      </c>
      <c r="ED590" s="19">
        <f t="shared" si="843"/>
        <v>1</v>
      </c>
      <c r="EE590" s="19">
        <f t="shared" si="844"/>
        <v>0</v>
      </c>
      <c r="EF590" s="402">
        <f t="shared" si="845"/>
        <v>0</v>
      </c>
      <c r="EG590" s="400">
        <f t="shared" si="846"/>
        <v>1</v>
      </c>
      <c r="EH590" s="400">
        <f t="shared" si="847"/>
        <v>0</v>
      </c>
      <c r="EI590" s="402">
        <f t="shared" si="848"/>
        <v>0</v>
      </c>
      <c r="EJ590" s="229">
        <f t="shared" si="849"/>
        <v>1</v>
      </c>
      <c r="EK590" s="398">
        <f t="shared" si="850"/>
        <v>2240</v>
      </c>
      <c r="EL590" s="398">
        <f t="shared" si="851"/>
        <v>134</v>
      </c>
      <c r="EM590" s="398">
        <f t="shared" si="852"/>
        <v>68.5</v>
      </c>
      <c r="EN590" s="398">
        <f t="shared" si="853"/>
        <v>315.2</v>
      </c>
      <c r="EO590" s="398" t="str">
        <f t="shared" si="854"/>
        <v/>
      </c>
      <c r="EP590" s="398">
        <f t="shared" si="855"/>
        <v>24.73</v>
      </c>
      <c r="EQ590" s="398">
        <f t="shared" si="856"/>
        <v>793</v>
      </c>
      <c r="ER590" s="398" t="str">
        <f t="shared" si="857"/>
        <v/>
      </c>
      <c r="ES590" s="398" t="str">
        <f t="shared" si="858"/>
        <v/>
      </c>
      <c r="ET590" s="398">
        <f t="shared" si="859"/>
        <v>345.6</v>
      </c>
      <c r="EU590" s="172">
        <f t="shared" si="860"/>
        <v>4087.5</v>
      </c>
      <c r="EV590" s="57">
        <f t="shared" si="861"/>
        <v>97.434514436837205</v>
      </c>
      <c r="EW590" s="57">
        <f t="shared" si="862"/>
        <v>3.4271099744245523</v>
      </c>
      <c r="EX590" s="57">
        <f t="shared" si="863"/>
        <v>5.6367002674346844</v>
      </c>
      <c r="EY590" s="57">
        <f t="shared" si="864"/>
        <v>15.729327810768998</v>
      </c>
      <c r="EZ590" s="57" t="str">
        <f t="shared" si="865"/>
        <v/>
      </c>
      <c r="FA590" s="57">
        <f t="shared" si="866"/>
        <v>1.3284985226967501</v>
      </c>
      <c r="FB590" s="57">
        <f t="shared" si="867"/>
        <v>12.996356759006902</v>
      </c>
      <c r="FC590" s="57" t="str">
        <f t="shared" si="868"/>
        <v/>
      </c>
      <c r="FD590" s="57" t="str">
        <f t="shared" si="869"/>
        <v/>
      </c>
      <c r="FE590" s="57">
        <f t="shared" si="870"/>
        <v>7.1953080595361785</v>
      </c>
      <c r="FF590" s="56">
        <f t="shared" si="871"/>
        <v>115.29348715200405</v>
      </c>
      <c r="FG590" s="59">
        <f t="shared" si="872"/>
        <v>78.85848955204689</v>
      </c>
      <c r="FH590" s="59">
        <f t="shared" si="873"/>
        <v>2.7737267196735567</v>
      </c>
      <c r="FI590" s="59">
        <f t="shared" si="874"/>
        <v>4.5620555684676827</v>
      </c>
      <c r="FJ590" s="59">
        <f t="shared" si="875"/>
        <v>12.730509717173602</v>
      </c>
      <c r="FK590" s="59" t="str">
        <f t="shared" si="876"/>
        <v/>
      </c>
      <c r="FL590" s="59">
        <f t="shared" si="877"/>
        <v>1.0752184426382625</v>
      </c>
      <c r="FM590" s="59">
        <f t="shared" si="878"/>
        <v>9.5924583395176448</v>
      </c>
      <c r="FN590" s="59" t="str">
        <f t="shared" si="879"/>
        <v/>
      </c>
      <c r="FO590" s="59" t="str">
        <f t="shared" si="880"/>
        <v/>
      </c>
      <c r="FP590" s="59">
        <f t="shared" si="881"/>
        <v>5.3107724019089222</v>
      </c>
      <c r="FQ590" s="66">
        <f t="shared" si="882"/>
        <v>85.096769258573431</v>
      </c>
      <c r="FR590" s="331">
        <f t="shared" si="909"/>
        <v>-4.6050575028111158</v>
      </c>
      <c r="FS590" s="331">
        <f t="shared" si="883"/>
        <v>4.6050575028111158</v>
      </c>
      <c r="FT590" s="400">
        <f t="shared" si="884"/>
        <v>0</v>
      </c>
      <c r="FU590" s="400">
        <f t="shared" si="885"/>
        <v>1</v>
      </c>
      <c r="FV590" s="400">
        <f t="shared" si="886"/>
        <v>0</v>
      </c>
      <c r="FW590" s="402">
        <f t="shared" si="887"/>
        <v>0</v>
      </c>
      <c r="FX590" s="222">
        <f t="shared" si="888"/>
        <v>78.85848955204689</v>
      </c>
      <c r="FY590" s="222">
        <f t="shared" si="889"/>
        <v>0</v>
      </c>
      <c r="FZ590" s="222">
        <f t="shared" si="890"/>
        <v>0</v>
      </c>
      <c r="GA590" s="221">
        <f t="shared" si="891"/>
        <v>85.096769258573431</v>
      </c>
      <c r="GB590" s="222">
        <f t="shared" si="892"/>
        <v>0</v>
      </c>
      <c r="GC590" s="222">
        <f t="shared" si="893"/>
        <v>0</v>
      </c>
      <c r="GD590" s="222">
        <f t="shared" si="894"/>
        <v>0</v>
      </c>
      <c r="GE590" s="222">
        <f t="shared" si="895"/>
        <v>0</v>
      </c>
      <c r="GF590" s="222">
        <f t="shared" si="896"/>
        <v>0</v>
      </c>
      <c r="GG590" s="398">
        <f t="shared" si="897"/>
        <v>0</v>
      </c>
      <c r="GH590" s="399">
        <f t="shared" si="898"/>
        <v>0</v>
      </c>
      <c r="GI590" s="398" t="str">
        <f t="shared" si="899"/>
        <v>Na</v>
      </c>
      <c r="GJ590" s="398" t="str">
        <f t="shared" si="900"/>
        <v>Cl</v>
      </c>
    </row>
    <row r="591" spans="1:192" s="168" customFormat="1">
      <c r="A591" s="402">
        <f t="shared" si="903"/>
        <v>586</v>
      </c>
      <c r="B591" s="170" t="s">
        <v>140</v>
      </c>
      <c r="C591" s="398" t="s">
        <v>230</v>
      </c>
      <c r="D591" s="398"/>
      <c r="E591" s="398"/>
      <c r="F591" s="408">
        <v>3515820</v>
      </c>
      <c r="G591" s="408">
        <v>5562880</v>
      </c>
      <c r="H591" s="409">
        <f t="shared" si="828"/>
        <v>515739.24200000003</v>
      </c>
      <c r="I591" s="405">
        <f t="shared" si="829"/>
        <v>5561094.6380000003</v>
      </c>
      <c r="J591" s="408">
        <v>130</v>
      </c>
      <c r="K591" s="408" t="s">
        <v>1356</v>
      </c>
      <c r="L591" s="171">
        <v>32</v>
      </c>
      <c r="M591" s="171"/>
      <c r="N591" s="408"/>
      <c r="O591" s="171"/>
      <c r="P591" s="171"/>
      <c r="Q591" s="381" t="s">
        <v>786</v>
      </c>
      <c r="R591" s="64" t="s">
        <v>273</v>
      </c>
      <c r="S591" s="64" t="s">
        <v>1347</v>
      </c>
      <c r="T591" s="499" t="str">
        <f t="shared" si="830"/>
        <v>-</v>
      </c>
      <c r="U591" s="499" t="str">
        <f t="shared" si="831"/>
        <v>M</v>
      </c>
      <c r="V591" s="499" t="str">
        <f t="shared" si="832"/>
        <v>-</v>
      </c>
      <c r="W591" s="499" t="str">
        <f t="shared" si="908"/>
        <v>A</v>
      </c>
      <c r="X591" s="529" t="str">
        <f t="shared" si="905"/>
        <v>Na</v>
      </c>
      <c r="Y591" s="530" t="str">
        <f t="shared" si="904"/>
        <v>Cl</v>
      </c>
      <c r="Z591" s="60"/>
      <c r="AA591" s="177">
        <v>28199</v>
      </c>
      <c r="AB591" s="176">
        <v>1</v>
      </c>
      <c r="AC591" s="170" t="s">
        <v>405</v>
      </c>
      <c r="AD591" s="170" t="s">
        <v>2106</v>
      </c>
      <c r="AE591" s="167"/>
      <c r="AF591" s="392">
        <v>11.6</v>
      </c>
      <c r="AG591" s="408"/>
      <c r="AH591" s="408"/>
      <c r="AI591" s="392"/>
      <c r="AJ591" s="408"/>
      <c r="AK591" s="408"/>
      <c r="AL591" s="408"/>
      <c r="AM591" s="392"/>
      <c r="AO591" s="165"/>
      <c r="AP591" s="171"/>
      <c r="AR591" s="168">
        <v>14280</v>
      </c>
      <c r="AS591" s="507">
        <f t="shared" si="906"/>
        <v>14280.520000000002</v>
      </c>
      <c r="AT591" s="509">
        <f t="shared" si="910"/>
        <v>5.1663450090662175E-3</v>
      </c>
      <c r="AU591" s="168">
        <v>4260</v>
      </c>
      <c r="AV591" s="168">
        <v>180</v>
      </c>
      <c r="AW591" s="165">
        <v>575</v>
      </c>
      <c r="AX591" s="168">
        <v>7126.9</v>
      </c>
      <c r="AY591" s="168">
        <v>498.04</v>
      </c>
      <c r="AZ591" s="167">
        <v>1418.7</v>
      </c>
      <c r="BB591" s="168">
        <v>215.2</v>
      </c>
      <c r="BE591" s="168">
        <v>6.68</v>
      </c>
      <c r="BL591" s="165"/>
      <c r="BN591" s="167"/>
      <c r="CF591" s="165"/>
      <c r="CL591" s="167"/>
      <c r="CN591" s="180">
        <v>2006.4</v>
      </c>
      <c r="CO591" s="165"/>
      <c r="CQ591" s="167"/>
      <c r="DA591" s="167"/>
      <c r="DB591" s="182"/>
      <c r="DC591" s="182"/>
      <c r="DD591" s="182"/>
      <c r="DE591" s="182"/>
      <c r="DF591" s="182"/>
      <c r="DG591" s="182"/>
      <c r="DH591" s="182"/>
      <c r="DI591" s="180"/>
      <c r="DJ591" s="180"/>
      <c r="DK591" s="180"/>
      <c r="DL591" s="180"/>
      <c r="DM591" s="180"/>
      <c r="DN591" s="180"/>
      <c r="DO591" s="180"/>
      <c r="DP591" s="180"/>
      <c r="DQ591" s="180"/>
      <c r="DR591" s="180"/>
      <c r="DS591" s="181"/>
      <c r="DT591" s="402">
        <f t="shared" si="833"/>
        <v>1</v>
      </c>
      <c r="DU591" s="100">
        <f t="shared" si="834"/>
        <v>0</v>
      </c>
      <c r="DV591" s="100">
        <f t="shared" si="835"/>
        <v>1</v>
      </c>
      <c r="DW591" s="100">
        <f t="shared" si="836"/>
        <v>0</v>
      </c>
      <c r="DX591" s="100">
        <f t="shared" si="837"/>
        <v>0</v>
      </c>
      <c r="DY591" s="229">
        <f t="shared" si="838"/>
        <v>0</v>
      </c>
      <c r="DZ591" s="100">
        <f t="shared" si="839"/>
        <v>1</v>
      </c>
      <c r="EA591" s="400">
        <f t="shared" si="840"/>
        <v>0</v>
      </c>
      <c r="EB591" s="402">
        <f t="shared" si="841"/>
        <v>0</v>
      </c>
      <c r="EC591" s="19">
        <f t="shared" si="842"/>
        <v>0</v>
      </c>
      <c r="ED591" s="19">
        <f t="shared" si="843"/>
        <v>1</v>
      </c>
      <c r="EE591" s="19">
        <f t="shared" si="844"/>
        <v>0</v>
      </c>
      <c r="EF591" s="402">
        <f t="shared" si="845"/>
        <v>0</v>
      </c>
      <c r="EG591" s="400">
        <f t="shared" si="846"/>
        <v>0</v>
      </c>
      <c r="EH591" s="400">
        <f t="shared" si="847"/>
        <v>1</v>
      </c>
      <c r="EI591" s="402">
        <f t="shared" si="848"/>
        <v>0</v>
      </c>
      <c r="EJ591" s="229">
        <f t="shared" si="849"/>
        <v>2</v>
      </c>
      <c r="EK591" s="398">
        <f t="shared" si="850"/>
        <v>4260</v>
      </c>
      <c r="EL591" s="398">
        <f t="shared" si="851"/>
        <v>215.2</v>
      </c>
      <c r="EM591" s="398">
        <f t="shared" si="852"/>
        <v>180</v>
      </c>
      <c r="EN591" s="398">
        <f t="shared" si="853"/>
        <v>575</v>
      </c>
      <c r="EO591" s="398" t="str">
        <f t="shared" si="854"/>
        <v/>
      </c>
      <c r="EP591" s="398">
        <f t="shared" si="855"/>
        <v>6.68</v>
      </c>
      <c r="EQ591" s="398">
        <f t="shared" si="856"/>
        <v>1418.7</v>
      </c>
      <c r="ER591" s="398" t="str">
        <f t="shared" si="857"/>
        <v/>
      </c>
      <c r="ES591" s="398" t="str">
        <f t="shared" si="858"/>
        <v/>
      </c>
      <c r="ET591" s="398">
        <f t="shared" si="859"/>
        <v>498.04</v>
      </c>
      <c r="EU591" s="172">
        <f t="shared" si="860"/>
        <v>7126.9</v>
      </c>
      <c r="EV591" s="57">
        <f t="shared" si="861"/>
        <v>185.2995676343422</v>
      </c>
      <c r="EW591" s="57">
        <f t="shared" si="862"/>
        <v>5.5038363171355495</v>
      </c>
      <c r="EX591" s="57">
        <f t="shared" si="863"/>
        <v>14.811767126105741</v>
      </c>
      <c r="EY591" s="57">
        <f t="shared" si="864"/>
        <v>28.694046609112227</v>
      </c>
      <c r="EZ591" s="57" t="str">
        <f t="shared" si="865"/>
        <v/>
      </c>
      <c r="FA591" s="57">
        <f t="shared" si="866"/>
        <v>0.35885038947085685</v>
      </c>
      <c r="FB591" s="57">
        <f t="shared" si="867"/>
        <v>23.250859185375905</v>
      </c>
      <c r="FC591" s="57" t="str">
        <f t="shared" si="868"/>
        <v/>
      </c>
      <c r="FD591" s="57" t="str">
        <f t="shared" si="869"/>
        <v/>
      </c>
      <c r="FE591" s="57">
        <f t="shared" si="870"/>
        <v>10.369071834407981</v>
      </c>
      <c r="FF591" s="56">
        <f t="shared" si="871"/>
        <v>201.02389078498288</v>
      </c>
      <c r="FG591" s="59">
        <f t="shared" si="872"/>
        <v>78.962412378235982</v>
      </c>
      <c r="FH591" s="59">
        <f t="shared" si="873"/>
        <v>2.3453707878777785</v>
      </c>
      <c r="FI591" s="59">
        <f t="shared" si="874"/>
        <v>6.3117948886417139</v>
      </c>
      <c r="FJ591" s="59">
        <f t="shared" si="875"/>
        <v>12.227503658401004</v>
      </c>
      <c r="FK591" s="59" t="str">
        <f t="shared" si="876"/>
        <v/>
      </c>
      <c r="FL591" s="59">
        <f t="shared" si="877"/>
        <v>0.15291828684351902</v>
      </c>
      <c r="FM591" s="59">
        <f t="shared" si="878"/>
        <v>9.9090012285606104</v>
      </c>
      <c r="FN591" s="59" t="str">
        <f t="shared" si="879"/>
        <v/>
      </c>
      <c r="FO591" s="59" t="str">
        <f t="shared" si="880"/>
        <v/>
      </c>
      <c r="FP591" s="59">
        <f t="shared" si="881"/>
        <v>4.4190687633086165</v>
      </c>
      <c r="FQ591" s="66">
        <f t="shared" si="882"/>
        <v>85.671930008130786</v>
      </c>
      <c r="FR591" s="331">
        <f t="shared" si="909"/>
        <v>5.1663450090662175E-3</v>
      </c>
      <c r="FS591" s="331">
        <f t="shared" si="883"/>
        <v>5.1663450090662175E-3</v>
      </c>
      <c r="FT591" s="400">
        <f t="shared" si="884"/>
        <v>0</v>
      </c>
      <c r="FU591" s="400">
        <f t="shared" si="885"/>
        <v>1</v>
      </c>
      <c r="FV591" s="400">
        <f t="shared" si="886"/>
        <v>0</v>
      </c>
      <c r="FW591" s="402">
        <f t="shared" si="887"/>
        <v>0</v>
      </c>
      <c r="FX591" s="222">
        <f t="shared" si="888"/>
        <v>78.962412378235982</v>
      </c>
      <c r="FY591" s="222">
        <f t="shared" si="889"/>
        <v>0</v>
      </c>
      <c r="FZ591" s="222">
        <f t="shared" si="890"/>
        <v>0</v>
      </c>
      <c r="GA591" s="221">
        <f t="shared" si="891"/>
        <v>85.671930008130786</v>
      </c>
      <c r="GB591" s="222">
        <f t="shared" si="892"/>
        <v>0</v>
      </c>
      <c r="GC591" s="222">
        <f t="shared" si="893"/>
        <v>0</v>
      </c>
      <c r="GD591" s="222">
        <f t="shared" si="894"/>
        <v>0</v>
      </c>
      <c r="GE591" s="222">
        <f t="shared" si="895"/>
        <v>0</v>
      </c>
      <c r="GF591" s="222">
        <f t="shared" si="896"/>
        <v>0</v>
      </c>
      <c r="GG591" s="398">
        <f t="shared" si="897"/>
        <v>0</v>
      </c>
      <c r="GH591" s="399">
        <f t="shared" si="898"/>
        <v>0</v>
      </c>
      <c r="GI591" s="398" t="str">
        <f t="shared" si="899"/>
        <v>Na</v>
      </c>
      <c r="GJ591" s="398" t="str">
        <f t="shared" si="900"/>
        <v>Cl</v>
      </c>
    </row>
    <row r="592" spans="1:192" s="168" customFormat="1" ht="14.25">
      <c r="A592" s="402">
        <f t="shared" si="903"/>
        <v>587</v>
      </c>
      <c r="B592" s="399" t="s">
        <v>140</v>
      </c>
      <c r="C592" s="398" t="s">
        <v>230</v>
      </c>
      <c r="D592" s="398"/>
      <c r="E592" s="398"/>
      <c r="F592" s="408">
        <v>3515820</v>
      </c>
      <c r="G592" s="408">
        <v>5562880</v>
      </c>
      <c r="H592" s="409">
        <f t="shared" si="828"/>
        <v>515739.24200000003</v>
      </c>
      <c r="I592" s="405">
        <f t="shared" si="829"/>
        <v>5561094.6380000003</v>
      </c>
      <c r="J592" s="408">
        <v>130</v>
      </c>
      <c r="K592" s="400" t="s">
        <v>1356</v>
      </c>
      <c r="L592" s="19">
        <v>82</v>
      </c>
      <c r="M592" s="19"/>
      <c r="N592" s="408"/>
      <c r="O592" s="19"/>
      <c r="P592" s="19"/>
      <c r="Q592" s="381" t="s">
        <v>786</v>
      </c>
      <c r="R592" s="399" t="s">
        <v>275</v>
      </c>
      <c r="S592" s="64" t="s">
        <v>1347</v>
      </c>
      <c r="T592" s="499" t="str">
        <f t="shared" si="830"/>
        <v>-</v>
      </c>
      <c r="U592" s="499" t="str">
        <f t="shared" si="831"/>
        <v>-</v>
      </c>
      <c r="V592" s="499" t="str">
        <f t="shared" si="832"/>
        <v>B</v>
      </c>
      <c r="W592" s="499" t="str">
        <f t="shared" si="908"/>
        <v>A</v>
      </c>
      <c r="X592" s="529" t="str">
        <f t="shared" si="905"/>
        <v>Na</v>
      </c>
      <c r="Y592" s="530" t="str">
        <f t="shared" si="904"/>
        <v>Cl</v>
      </c>
      <c r="Z592" s="60" t="s">
        <v>1479</v>
      </c>
      <c r="AA592" s="51">
        <v>28251</v>
      </c>
      <c r="AB592" s="100">
        <v>2</v>
      </c>
      <c r="AC592" s="398"/>
      <c r="AD592" s="2" t="s">
        <v>2107</v>
      </c>
      <c r="AE592" s="172"/>
      <c r="AF592" s="391">
        <v>12.7</v>
      </c>
      <c r="AG592" s="400"/>
      <c r="AH592" s="400">
        <v>6.1</v>
      </c>
      <c r="AI592" s="554"/>
      <c r="AJ592" s="400"/>
      <c r="AK592" s="400"/>
      <c r="AL592" s="400"/>
      <c r="AM592" s="391"/>
      <c r="AN592" s="398"/>
      <c r="AO592" s="399"/>
      <c r="AP592" s="19"/>
      <c r="AQ592" s="398"/>
      <c r="AR592" s="69">
        <v>39037</v>
      </c>
      <c r="AS592" s="507">
        <f t="shared" si="906"/>
        <v>38988.199999999997</v>
      </c>
      <c r="AT592" s="509">
        <f t="shared" si="910"/>
        <v>-2.5147429034498365E-2</v>
      </c>
      <c r="AU592" s="398">
        <v>12288</v>
      </c>
      <c r="AV592" s="398">
        <v>298.60000000000002</v>
      </c>
      <c r="AW592" s="399">
        <v>1400</v>
      </c>
      <c r="AX592" s="398">
        <v>20448</v>
      </c>
      <c r="AY592" s="398">
        <v>1455</v>
      </c>
      <c r="AZ592" s="172">
        <v>2430</v>
      </c>
      <c r="BA592" s="398"/>
      <c r="BB592" s="168">
        <v>650</v>
      </c>
      <c r="BC592" s="398"/>
      <c r="BD592" s="398"/>
      <c r="BE592" s="398">
        <v>18.600000000000001</v>
      </c>
      <c r="BF592" s="398"/>
      <c r="BG592" s="398"/>
      <c r="BH592" s="398"/>
      <c r="BI592" s="398"/>
      <c r="BJ592" s="398"/>
      <c r="BK592" s="398"/>
      <c r="BL592" s="401"/>
      <c r="BM592" s="398"/>
      <c r="BN592" s="172"/>
      <c r="BO592" s="138"/>
      <c r="BP592" s="553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49"/>
      <c r="CG592" s="138"/>
      <c r="CH592" s="138"/>
      <c r="CI592" s="138"/>
      <c r="CJ592" s="138"/>
      <c r="CK592" s="138"/>
      <c r="CL592" s="139"/>
      <c r="CM592" s="138"/>
      <c r="CN592" s="138">
        <v>1502</v>
      </c>
      <c r="CO592" s="149"/>
      <c r="CP592" s="398"/>
      <c r="CQ592" s="172"/>
      <c r="CR592" s="398"/>
      <c r="CS592" s="398"/>
      <c r="CT592" s="398"/>
      <c r="CU592" s="398"/>
      <c r="CV592" s="398"/>
      <c r="CW592" s="398"/>
      <c r="CX592" s="398"/>
      <c r="CY592" s="398"/>
      <c r="CZ592" s="398"/>
      <c r="DA592" s="172"/>
      <c r="DB592" s="241"/>
      <c r="DC592" s="241"/>
      <c r="DD592" s="241"/>
      <c r="DE592" s="241"/>
      <c r="DF592" s="182"/>
      <c r="DG592" s="241"/>
      <c r="DH592" s="241"/>
      <c r="DI592" s="244"/>
      <c r="DJ592" s="244"/>
      <c r="DK592" s="244"/>
      <c r="DL592" s="244"/>
      <c r="DM592" s="244"/>
      <c r="DN592" s="244"/>
      <c r="DO592" s="244"/>
      <c r="DP592" s="244"/>
      <c r="DQ592" s="244"/>
      <c r="DR592" s="244"/>
      <c r="DS592" s="472"/>
      <c r="DT592" s="402">
        <f t="shared" si="833"/>
        <v>0</v>
      </c>
      <c r="DU592" s="100">
        <f t="shared" si="834"/>
        <v>0</v>
      </c>
      <c r="DV592" s="100">
        <f t="shared" si="835"/>
        <v>1</v>
      </c>
      <c r="DW592" s="100">
        <f t="shared" si="836"/>
        <v>0</v>
      </c>
      <c r="DX592" s="100">
        <f t="shared" si="837"/>
        <v>0</v>
      </c>
      <c r="DY592" s="229">
        <f t="shared" si="838"/>
        <v>0</v>
      </c>
      <c r="DZ592" s="100">
        <f t="shared" si="839"/>
        <v>1</v>
      </c>
      <c r="EA592" s="400">
        <f t="shared" si="840"/>
        <v>0</v>
      </c>
      <c r="EB592" s="402">
        <f t="shared" si="841"/>
        <v>0</v>
      </c>
      <c r="EC592" s="19">
        <f t="shared" si="842"/>
        <v>0</v>
      </c>
      <c r="ED592" s="19">
        <f t="shared" si="843"/>
        <v>0</v>
      </c>
      <c r="EE592" s="19">
        <f t="shared" si="844"/>
        <v>1</v>
      </c>
      <c r="EF592" s="402">
        <f t="shared" si="845"/>
        <v>0</v>
      </c>
      <c r="EG592" s="400">
        <f t="shared" si="846"/>
        <v>0</v>
      </c>
      <c r="EH592" s="400">
        <f t="shared" si="847"/>
        <v>1</v>
      </c>
      <c r="EI592" s="402">
        <f t="shared" si="848"/>
        <v>0</v>
      </c>
      <c r="EJ592" s="229">
        <f t="shared" si="849"/>
        <v>2</v>
      </c>
      <c r="EK592" s="398">
        <f t="shared" si="850"/>
        <v>12288</v>
      </c>
      <c r="EL592" s="398">
        <f t="shared" si="851"/>
        <v>650</v>
      </c>
      <c r="EM592" s="398">
        <f t="shared" si="852"/>
        <v>298.60000000000002</v>
      </c>
      <c r="EN592" s="398">
        <f t="shared" si="853"/>
        <v>1400</v>
      </c>
      <c r="EO592" s="398" t="str">
        <f t="shared" si="854"/>
        <v/>
      </c>
      <c r="EP592" s="398">
        <f t="shared" si="855"/>
        <v>18.600000000000001</v>
      </c>
      <c r="EQ592" s="398">
        <f t="shared" si="856"/>
        <v>2430</v>
      </c>
      <c r="ER592" s="398" t="str">
        <f t="shared" si="857"/>
        <v/>
      </c>
      <c r="ES592" s="398" t="str">
        <f t="shared" si="858"/>
        <v/>
      </c>
      <c r="ET592" s="398">
        <f t="shared" si="859"/>
        <v>1455</v>
      </c>
      <c r="EU592" s="172">
        <f t="shared" si="860"/>
        <v>20448</v>
      </c>
      <c r="EV592" s="57">
        <f t="shared" si="861"/>
        <v>534.49790776779264</v>
      </c>
      <c r="EW592" s="57">
        <f t="shared" si="862"/>
        <v>16.624040920716112</v>
      </c>
      <c r="EX592" s="57">
        <f t="shared" si="863"/>
        <v>24.571075910306526</v>
      </c>
      <c r="EY592" s="57">
        <f t="shared" si="864"/>
        <v>69.863765656968909</v>
      </c>
      <c r="EZ592" s="57" t="str">
        <f t="shared" si="865"/>
        <v/>
      </c>
      <c r="FA592" s="57">
        <f t="shared" si="866"/>
        <v>0.99919419822723621</v>
      </c>
      <c r="FB592" s="57">
        <f t="shared" si="867"/>
        <v>39.824901543993406</v>
      </c>
      <c r="FC592" s="57" t="str">
        <f t="shared" si="868"/>
        <v/>
      </c>
      <c r="FD592" s="57" t="str">
        <f t="shared" si="869"/>
        <v/>
      </c>
      <c r="FE592" s="57">
        <f t="shared" si="870"/>
        <v>30.29274660481811</v>
      </c>
      <c r="FF592" s="56">
        <f t="shared" si="871"/>
        <v>576.76360251600704</v>
      </c>
      <c r="FG592" s="59">
        <f t="shared" si="872"/>
        <v>82.668465008355483</v>
      </c>
      <c r="FH592" s="59">
        <f t="shared" si="873"/>
        <v>2.571168053568385</v>
      </c>
      <c r="FI592" s="59">
        <f t="shared" si="874"/>
        <v>3.8003013661772442</v>
      </c>
      <c r="FJ592" s="59">
        <f t="shared" si="875"/>
        <v>10.805524554221837</v>
      </c>
      <c r="FK592" s="59" t="str">
        <f t="shared" si="876"/>
        <v/>
      </c>
      <c r="FL592" s="59">
        <f t="shared" si="877"/>
        <v>0.15454101767707135</v>
      </c>
      <c r="FM592" s="59">
        <f t="shared" si="878"/>
        <v>6.1564470299709875</v>
      </c>
      <c r="FN592" s="59" t="str">
        <f t="shared" si="879"/>
        <v/>
      </c>
      <c r="FO592" s="59" t="str">
        <f t="shared" si="880"/>
        <v/>
      </c>
      <c r="FP592" s="59">
        <f t="shared" si="881"/>
        <v>4.6828914230680478</v>
      </c>
      <c r="FQ592" s="66">
        <f t="shared" si="882"/>
        <v>89.160661546960966</v>
      </c>
      <c r="FR592" s="331">
        <f t="shared" si="909"/>
        <v>-2.5147429034498365E-2</v>
      </c>
      <c r="FS592" s="331">
        <f t="shared" si="883"/>
        <v>2.5147429034498365E-2</v>
      </c>
      <c r="FT592" s="400">
        <f t="shared" si="884"/>
        <v>0</v>
      </c>
      <c r="FU592" s="400">
        <f t="shared" si="885"/>
        <v>1</v>
      </c>
      <c r="FV592" s="400">
        <f t="shared" si="886"/>
        <v>0</v>
      </c>
      <c r="FW592" s="402">
        <f t="shared" si="887"/>
        <v>0</v>
      </c>
      <c r="FX592" s="222">
        <f t="shared" si="888"/>
        <v>82.668465008355483</v>
      </c>
      <c r="FY592" s="222">
        <f t="shared" si="889"/>
        <v>0</v>
      </c>
      <c r="FZ592" s="222">
        <f t="shared" si="890"/>
        <v>0</v>
      </c>
      <c r="GA592" s="221">
        <f t="shared" si="891"/>
        <v>89.160661546960966</v>
      </c>
      <c r="GB592" s="222">
        <f t="shared" si="892"/>
        <v>0</v>
      </c>
      <c r="GC592" s="222">
        <f t="shared" si="893"/>
        <v>0</v>
      </c>
      <c r="GD592" s="222">
        <f t="shared" si="894"/>
        <v>0</v>
      </c>
      <c r="GE592" s="222">
        <f t="shared" si="895"/>
        <v>0</v>
      </c>
      <c r="GF592" s="222">
        <f t="shared" si="896"/>
        <v>0</v>
      </c>
      <c r="GG592" s="398">
        <f t="shared" si="897"/>
        <v>0</v>
      </c>
      <c r="GH592" s="399">
        <f t="shared" si="898"/>
        <v>0</v>
      </c>
      <c r="GI592" s="398" t="str">
        <f t="shared" si="899"/>
        <v>Na</v>
      </c>
      <c r="GJ592" s="398" t="str">
        <f t="shared" si="900"/>
        <v>Cl</v>
      </c>
    </row>
    <row r="593" spans="1:192" s="168" customFormat="1" ht="14.25">
      <c r="A593" s="402">
        <f t="shared" si="903"/>
        <v>588</v>
      </c>
      <c r="B593" s="65" t="s">
        <v>140</v>
      </c>
      <c r="C593" s="91" t="s">
        <v>230</v>
      </c>
      <c r="D593" s="91"/>
      <c r="E593" s="91"/>
      <c r="F593" s="408">
        <v>3515820</v>
      </c>
      <c r="G593" s="408">
        <v>5562880</v>
      </c>
      <c r="H593" s="409">
        <f t="shared" si="828"/>
        <v>515739.24200000003</v>
      </c>
      <c r="I593" s="405">
        <f t="shared" si="829"/>
        <v>5561094.6380000003</v>
      </c>
      <c r="J593" s="408">
        <v>130</v>
      </c>
      <c r="K593" s="400" t="s">
        <v>1356</v>
      </c>
      <c r="L593" s="19">
        <v>82</v>
      </c>
      <c r="M593" s="19"/>
      <c r="N593" s="408"/>
      <c r="O593" s="19"/>
      <c r="P593" s="19"/>
      <c r="Q593" s="381" t="s">
        <v>786</v>
      </c>
      <c r="R593" s="399" t="s">
        <v>275</v>
      </c>
      <c r="S593" s="64" t="s">
        <v>1347</v>
      </c>
      <c r="T593" s="499" t="str">
        <f t="shared" si="830"/>
        <v>-</v>
      </c>
      <c r="U593" s="499" t="str">
        <f t="shared" si="831"/>
        <v>-</v>
      </c>
      <c r="V593" s="499" t="str">
        <f t="shared" si="832"/>
        <v>-</v>
      </c>
      <c r="W593" s="499" t="str">
        <f t="shared" si="908"/>
        <v>-</v>
      </c>
      <c r="X593" s="529" t="str">
        <f t="shared" si="905"/>
        <v/>
      </c>
      <c r="Y593" s="530" t="str">
        <f t="shared" si="904"/>
        <v/>
      </c>
      <c r="Z593" s="404"/>
      <c r="AA593" s="177">
        <v>32240</v>
      </c>
      <c r="AB593" s="176">
        <v>3</v>
      </c>
      <c r="AC593" s="65" t="s">
        <v>970</v>
      </c>
      <c r="AD593" s="65" t="s">
        <v>1688</v>
      </c>
      <c r="AE593" s="61" t="s">
        <v>1454</v>
      </c>
      <c r="AF593" s="392" t="s">
        <v>3116</v>
      </c>
      <c r="AG593" s="408"/>
      <c r="AH593" s="408"/>
      <c r="AI593" s="556"/>
      <c r="AJ593" s="408"/>
      <c r="AK593" s="408"/>
      <c r="AL593" s="408"/>
      <c r="AM593" s="392"/>
      <c r="AO593" s="401"/>
      <c r="AP593" s="171"/>
      <c r="AQ593" s="69"/>
      <c r="AR593" s="69"/>
      <c r="AS593" s="508"/>
      <c r="AT593" s="511"/>
      <c r="AU593" s="403"/>
      <c r="AV593" s="403"/>
      <c r="AW593" s="55"/>
      <c r="AX593" s="403"/>
      <c r="AY593" s="403"/>
      <c r="AZ593" s="53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401"/>
      <c r="BM593" s="69"/>
      <c r="BN593" s="70"/>
      <c r="BO593" s="143"/>
      <c r="BP593" s="557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1"/>
      <c r="CG593" s="143"/>
      <c r="CH593" s="143"/>
      <c r="CI593" s="143"/>
      <c r="CJ593" s="143"/>
      <c r="CK593" s="143"/>
      <c r="CL593" s="144"/>
      <c r="CM593" s="143"/>
      <c r="CN593" s="143" t="s">
        <v>3116</v>
      </c>
      <c r="CO593" s="141"/>
      <c r="CP593" s="69"/>
      <c r="CQ593" s="70"/>
      <c r="CR593" s="69"/>
      <c r="CS593" s="69"/>
      <c r="CT593" s="69"/>
      <c r="CU593" s="69"/>
      <c r="CV593" s="69"/>
      <c r="CW593" s="69"/>
      <c r="CX593" s="69"/>
      <c r="CY593" s="69"/>
      <c r="CZ593" s="69"/>
      <c r="DA593" s="70"/>
      <c r="DB593" s="182">
        <v>-67.5</v>
      </c>
      <c r="DC593" s="141" t="s">
        <v>2108</v>
      </c>
      <c r="DD593" s="182">
        <v>0.73</v>
      </c>
      <c r="DE593" s="182">
        <v>-2.0699999999999998</v>
      </c>
      <c r="DF593" s="182"/>
      <c r="DG593" s="182">
        <v>-9.84</v>
      </c>
      <c r="DH593" s="182"/>
      <c r="DI593" s="180"/>
      <c r="DJ593" s="180">
        <f>SUM(DK593:DM593)</f>
        <v>1.8399999999999999</v>
      </c>
      <c r="DK593" s="180">
        <v>0.74</v>
      </c>
      <c r="DL593" s="180">
        <v>0.68</v>
      </c>
      <c r="DM593" s="180">
        <v>0.42</v>
      </c>
      <c r="DN593" s="180"/>
      <c r="DO593" s="180"/>
      <c r="DP593" s="180"/>
      <c r="DQ593" s="180"/>
      <c r="DR593" s="180"/>
      <c r="DS593" s="181"/>
      <c r="DT593" s="402">
        <f t="shared" si="833"/>
        <v>0</v>
      </c>
      <c r="DU593" s="100">
        <f t="shared" si="834"/>
        <v>0</v>
      </c>
      <c r="DV593" s="100">
        <f t="shared" si="835"/>
        <v>1</v>
      </c>
      <c r="DW593" s="100">
        <f t="shared" si="836"/>
        <v>0</v>
      </c>
      <c r="DX593" s="100">
        <f t="shared" si="837"/>
        <v>0</v>
      </c>
      <c r="DY593" s="229">
        <f t="shared" si="838"/>
        <v>0</v>
      </c>
      <c r="DZ593" s="100">
        <f t="shared" si="839"/>
        <v>0</v>
      </c>
      <c r="EA593" s="400">
        <f t="shared" si="840"/>
        <v>0</v>
      </c>
      <c r="EB593" s="402">
        <f t="shared" si="841"/>
        <v>1</v>
      </c>
      <c r="EC593" s="19">
        <f t="shared" si="842"/>
        <v>0</v>
      </c>
      <c r="ED593" s="19">
        <f t="shared" si="843"/>
        <v>0</v>
      </c>
      <c r="EE593" s="19">
        <f t="shared" si="844"/>
        <v>0</v>
      </c>
      <c r="EF593" s="402">
        <f t="shared" si="845"/>
        <v>1</v>
      </c>
      <c r="EG593" s="400">
        <f t="shared" si="846"/>
        <v>0</v>
      </c>
      <c r="EH593" s="400">
        <f t="shared" si="847"/>
        <v>0</v>
      </c>
      <c r="EI593" s="402">
        <f t="shared" si="848"/>
        <v>1</v>
      </c>
      <c r="EJ593" s="229">
        <f t="shared" si="849"/>
        <v>0</v>
      </c>
      <c r="EK593" s="398" t="str">
        <f t="shared" si="850"/>
        <v/>
      </c>
      <c r="EL593" s="398" t="str">
        <f t="shared" si="851"/>
        <v/>
      </c>
      <c r="EM593" s="398" t="str">
        <f t="shared" si="852"/>
        <v/>
      </c>
      <c r="EN593" s="398" t="str">
        <f t="shared" si="853"/>
        <v/>
      </c>
      <c r="EO593" s="398" t="str">
        <f t="shared" si="854"/>
        <v/>
      </c>
      <c r="EP593" s="398" t="str">
        <f t="shared" si="855"/>
        <v/>
      </c>
      <c r="EQ593" s="398" t="str">
        <f t="shared" si="856"/>
        <v/>
      </c>
      <c r="ER593" s="398" t="str">
        <f t="shared" si="857"/>
        <v/>
      </c>
      <c r="ES593" s="398" t="str">
        <f t="shared" si="858"/>
        <v/>
      </c>
      <c r="ET593" s="398" t="str">
        <f t="shared" si="859"/>
        <v/>
      </c>
      <c r="EU593" s="172" t="str">
        <f t="shared" si="860"/>
        <v/>
      </c>
      <c r="EV593" s="57" t="str">
        <f t="shared" si="861"/>
        <v/>
      </c>
      <c r="EW593" s="57" t="str">
        <f t="shared" si="862"/>
        <v/>
      </c>
      <c r="EX593" s="57" t="str">
        <f t="shared" si="863"/>
        <v/>
      </c>
      <c r="EY593" s="57" t="str">
        <f t="shared" si="864"/>
        <v/>
      </c>
      <c r="EZ593" s="57" t="str">
        <f t="shared" si="865"/>
        <v/>
      </c>
      <c r="FA593" s="57" t="str">
        <f t="shared" si="866"/>
        <v/>
      </c>
      <c r="FB593" s="57" t="str">
        <f t="shared" si="867"/>
        <v/>
      </c>
      <c r="FC593" s="57" t="str">
        <f t="shared" si="868"/>
        <v/>
      </c>
      <c r="FD593" s="57" t="str">
        <f t="shared" si="869"/>
        <v/>
      </c>
      <c r="FE593" s="57" t="str">
        <f t="shared" si="870"/>
        <v/>
      </c>
      <c r="FF593" s="56" t="str">
        <f t="shared" si="871"/>
        <v/>
      </c>
      <c r="FG593" s="59" t="str">
        <f t="shared" si="872"/>
        <v/>
      </c>
      <c r="FH593" s="59" t="str">
        <f t="shared" si="873"/>
        <v/>
      </c>
      <c r="FI593" s="59" t="str">
        <f t="shared" si="874"/>
        <v/>
      </c>
      <c r="FJ593" s="59" t="str">
        <f t="shared" si="875"/>
        <v/>
      </c>
      <c r="FK593" s="59" t="str">
        <f t="shared" si="876"/>
        <v/>
      </c>
      <c r="FL593" s="59" t="str">
        <f t="shared" si="877"/>
        <v/>
      </c>
      <c r="FM593" s="59" t="str">
        <f t="shared" si="878"/>
        <v/>
      </c>
      <c r="FN593" s="59" t="str">
        <f t="shared" si="879"/>
        <v/>
      </c>
      <c r="FO593" s="59" t="str">
        <f t="shared" si="880"/>
        <v/>
      </c>
      <c r="FP593" s="59" t="str">
        <f t="shared" si="881"/>
        <v/>
      </c>
      <c r="FQ593" s="66" t="str">
        <f t="shared" si="882"/>
        <v/>
      </c>
      <c r="FR593" s="331" t="str">
        <f t="shared" si="909"/>
        <v/>
      </c>
      <c r="FS593" s="331">
        <f t="shared" si="883"/>
        <v>0</v>
      </c>
      <c r="FT593" s="400">
        <f t="shared" si="884"/>
        <v>1</v>
      </c>
      <c r="FU593" s="400">
        <f t="shared" si="885"/>
        <v>0</v>
      </c>
      <c r="FV593" s="400">
        <f t="shared" si="886"/>
        <v>0</v>
      </c>
      <c r="FW593" s="402">
        <f t="shared" si="887"/>
        <v>0</v>
      </c>
      <c r="FX593" s="222">
        <f t="shared" si="888"/>
        <v>0</v>
      </c>
      <c r="FY593" s="222">
        <f t="shared" si="889"/>
        <v>0</v>
      </c>
      <c r="FZ593" s="222">
        <f t="shared" si="890"/>
        <v>0</v>
      </c>
      <c r="GA593" s="221">
        <f t="shared" si="891"/>
        <v>0</v>
      </c>
      <c r="GB593" s="222">
        <f t="shared" si="892"/>
        <v>0</v>
      </c>
      <c r="GC593" s="222">
        <f t="shared" si="893"/>
        <v>0</v>
      </c>
      <c r="GD593" s="222">
        <f t="shared" si="894"/>
        <v>0</v>
      </c>
      <c r="GE593" s="222">
        <f t="shared" si="895"/>
        <v>0</v>
      </c>
      <c r="GF593" s="222">
        <f t="shared" si="896"/>
        <v>0</v>
      </c>
      <c r="GG593" s="398">
        <f t="shared" si="897"/>
        <v>0</v>
      </c>
      <c r="GH593" s="399">
        <f t="shared" si="898"/>
        <v>0</v>
      </c>
      <c r="GI593" s="398" t="str">
        <f t="shared" si="899"/>
        <v/>
      </c>
      <c r="GJ593" s="398" t="str">
        <f t="shared" si="900"/>
        <v/>
      </c>
    </row>
    <row r="594" spans="1:192" s="168" customFormat="1">
      <c r="A594" s="402">
        <f t="shared" si="903"/>
        <v>589</v>
      </c>
      <c r="B594" s="170" t="s">
        <v>140</v>
      </c>
      <c r="C594" s="166" t="s">
        <v>567</v>
      </c>
      <c r="D594" s="166"/>
      <c r="E594" s="166"/>
      <c r="F594" s="408">
        <v>3515010</v>
      </c>
      <c r="G594" s="408">
        <v>5562730</v>
      </c>
      <c r="H594" s="409">
        <f t="shared" si="828"/>
        <v>514929.56600000005</v>
      </c>
      <c r="I594" s="405">
        <f t="shared" si="829"/>
        <v>5560944.6979999999</v>
      </c>
      <c r="J594" s="408">
        <v>131</v>
      </c>
      <c r="K594" s="408" t="s">
        <v>1356</v>
      </c>
      <c r="L594" s="171">
        <v>46.1</v>
      </c>
      <c r="M594" s="171"/>
      <c r="N594" s="408"/>
      <c r="O594" s="171"/>
      <c r="P594" s="171"/>
      <c r="Q594" s="166" t="s">
        <v>1365</v>
      </c>
      <c r="R594" s="186" t="s">
        <v>2889</v>
      </c>
      <c r="S594" s="166" t="s">
        <v>1347</v>
      </c>
      <c r="T594" s="499" t="str">
        <f t="shared" si="830"/>
        <v>-</v>
      </c>
      <c r="U594" s="499" t="str">
        <f t="shared" si="831"/>
        <v>-</v>
      </c>
      <c r="V594" s="499" t="str">
        <f t="shared" si="832"/>
        <v>B</v>
      </c>
      <c r="W594" s="499" t="str">
        <f t="shared" si="908"/>
        <v>A</v>
      </c>
      <c r="X594" s="529" t="str">
        <f t="shared" si="905"/>
        <v>Na</v>
      </c>
      <c r="Y594" s="530" t="str">
        <f t="shared" si="904"/>
        <v>Cl</v>
      </c>
      <c r="Z594" s="183" t="s">
        <v>1479</v>
      </c>
      <c r="AA594" s="177">
        <v>10331</v>
      </c>
      <c r="AB594" s="176">
        <v>1</v>
      </c>
      <c r="AC594" s="170" t="s">
        <v>566</v>
      </c>
      <c r="AD594" s="170" t="s">
        <v>2109</v>
      </c>
      <c r="AE594" s="188" t="s">
        <v>2702</v>
      </c>
      <c r="AF594" s="392">
        <v>10.9</v>
      </c>
      <c r="AG594" s="408"/>
      <c r="AH594" s="408"/>
      <c r="AI594" s="392"/>
      <c r="AJ594" s="408"/>
      <c r="AK594" s="408"/>
      <c r="AL594" s="408"/>
      <c r="AM594" s="392"/>
      <c r="AN594" s="168">
        <v>255</v>
      </c>
      <c r="AO594" s="165"/>
      <c r="AP594" s="171">
        <v>55.2</v>
      </c>
      <c r="AQ594" s="168">
        <v>38037</v>
      </c>
      <c r="AR594" s="384">
        <v>38930</v>
      </c>
      <c r="AS594" s="507">
        <f>SUM(AU594:BN594)+SUM(BO594:CL594)/1000</f>
        <v>38894.480000000003</v>
      </c>
      <c r="AT594" s="509">
        <f>FR594</f>
        <v>-2.0204860638697992</v>
      </c>
      <c r="AU594" s="168">
        <v>9705</v>
      </c>
      <c r="AV594" s="168">
        <v>249.1</v>
      </c>
      <c r="AW594" s="165">
        <v>1409.3</v>
      </c>
      <c r="AX594" s="168">
        <v>20000</v>
      </c>
      <c r="AY594" s="168">
        <v>1576</v>
      </c>
      <c r="AZ594" s="167">
        <v>2148</v>
      </c>
      <c r="BB594" s="168">
        <v>3663</v>
      </c>
      <c r="BD594" s="168">
        <v>0</v>
      </c>
      <c r="BE594" s="168">
        <v>8.4</v>
      </c>
      <c r="BF594" s="170" t="s">
        <v>1344</v>
      </c>
      <c r="BL594" s="165"/>
      <c r="BM594" s="168">
        <v>50.68</v>
      </c>
      <c r="BN594" s="167"/>
      <c r="BP594" s="168">
        <v>85000</v>
      </c>
      <c r="CF594" s="165"/>
      <c r="CL594" s="167"/>
      <c r="CN594" s="194">
        <v>2640</v>
      </c>
      <c r="CO594" s="165"/>
      <c r="CQ594" s="167"/>
      <c r="DA594" s="167"/>
      <c r="DB594" s="182"/>
      <c r="DC594" s="182"/>
      <c r="DD594" s="182"/>
      <c r="DE594" s="182"/>
      <c r="DF594" s="182"/>
      <c r="DG594" s="182"/>
      <c r="DH594" s="182"/>
      <c r="DI594" s="180"/>
      <c r="DJ594" s="180"/>
      <c r="DK594" s="180"/>
      <c r="DL594" s="180"/>
      <c r="DM594" s="180"/>
      <c r="DN594" s="180"/>
      <c r="DO594" s="180"/>
      <c r="DP594" s="180"/>
      <c r="DQ594" s="180"/>
      <c r="DR594" s="180"/>
      <c r="DS594" s="181"/>
      <c r="DT594" s="402">
        <f t="shared" si="833"/>
        <v>1</v>
      </c>
      <c r="DU594" s="100">
        <f t="shared" si="834"/>
        <v>0</v>
      </c>
      <c r="DV594" s="100">
        <f t="shared" si="835"/>
        <v>1</v>
      </c>
      <c r="DW594" s="100">
        <f t="shared" si="836"/>
        <v>0</v>
      </c>
      <c r="DX594" s="100">
        <f t="shared" si="837"/>
        <v>0</v>
      </c>
      <c r="DY594" s="229">
        <f t="shared" si="838"/>
        <v>0</v>
      </c>
      <c r="DZ594" s="100">
        <f t="shared" si="839"/>
        <v>1</v>
      </c>
      <c r="EA594" s="400">
        <f t="shared" si="840"/>
        <v>0</v>
      </c>
      <c r="EB594" s="402">
        <f t="shared" si="841"/>
        <v>0</v>
      </c>
      <c r="EC594" s="19">
        <f t="shared" si="842"/>
        <v>0</v>
      </c>
      <c r="ED594" s="19">
        <f t="shared" si="843"/>
        <v>0</v>
      </c>
      <c r="EE594" s="19">
        <f t="shared" si="844"/>
        <v>1</v>
      </c>
      <c r="EF594" s="402">
        <f t="shared" si="845"/>
        <v>0</v>
      </c>
      <c r="EG594" s="400">
        <f t="shared" si="846"/>
        <v>0</v>
      </c>
      <c r="EH594" s="400">
        <f t="shared" si="847"/>
        <v>1</v>
      </c>
      <c r="EI594" s="402">
        <f t="shared" si="848"/>
        <v>0</v>
      </c>
      <c r="EJ594" s="229">
        <f t="shared" si="849"/>
        <v>2</v>
      </c>
      <c r="EK594" s="398">
        <f t="shared" si="850"/>
        <v>9705</v>
      </c>
      <c r="EL594" s="398">
        <f t="shared" si="851"/>
        <v>3663</v>
      </c>
      <c r="EM594" s="398">
        <f t="shared" si="852"/>
        <v>249.1</v>
      </c>
      <c r="EN594" s="398">
        <f t="shared" si="853"/>
        <v>1409.3</v>
      </c>
      <c r="EO594" s="398" t="str">
        <f t="shared" si="854"/>
        <v/>
      </c>
      <c r="EP594" s="398">
        <f t="shared" si="855"/>
        <v>8.4</v>
      </c>
      <c r="EQ594" s="398">
        <f t="shared" si="856"/>
        <v>2148</v>
      </c>
      <c r="ER594" s="398" t="str">
        <f t="shared" si="857"/>
        <v/>
      </c>
      <c r="ES594" s="398" t="str">
        <f t="shared" si="858"/>
        <v/>
      </c>
      <c r="ET594" s="398">
        <f t="shared" si="859"/>
        <v>1576</v>
      </c>
      <c r="EU594" s="172">
        <f t="shared" si="860"/>
        <v>20000</v>
      </c>
      <c r="EV594" s="57">
        <f t="shared" si="861"/>
        <v>422.14373330781478</v>
      </c>
      <c r="EW594" s="57">
        <f t="shared" si="862"/>
        <v>93.68286445012788</v>
      </c>
      <c r="EX594" s="57">
        <f t="shared" si="863"/>
        <v>20.497839950627444</v>
      </c>
      <c r="EY594" s="57">
        <f t="shared" si="864"/>
        <v>70.327860671690189</v>
      </c>
      <c r="EZ594" s="57" t="str">
        <f t="shared" si="865"/>
        <v/>
      </c>
      <c r="FA594" s="57">
        <f t="shared" si="866"/>
        <v>0.45124899274778407</v>
      </c>
      <c r="FB594" s="57">
        <f t="shared" si="867"/>
        <v>35.203246303085528</v>
      </c>
      <c r="FC594" s="57" t="str">
        <f t="shared" si="868"/>
        <v/>
      </c>
      <c r="FD594" s="57" t="str">
        <f t="shared" si="869"/>
        <v/>
      </c>
      <c r="FE594" s="57">
        <f t="shared" si="870"/>
        <v>32.811937215940439</v>
      </c>
      <c r="FF594" s="56">
        <f t="shared" si="871"/>
        <v>564.12715426057025</v>
      </c>
      <c r="FG594" s="59">
        <f t="shared" si="872"/>
        <v>69.534058091814643</v>
      </c>
      <c r="FH594" s="59">
        <f t="shared" si="873"/>
        <v>15.431117946106909</v>
      </c>
      <c r="FI594" s="59">
        <f t="shared" si="874"/>
        <v>3.3763334178038416</v>
      </c>
      <c r="FJ594" s="59">
        <f t="shared" si="875"/>
        <v>11.584162368348071</v>
      </c>
      <c r="FK594" s="59" t="str">
        <f t="shared" si="876"/>
        <v/>
      </c>
      <c r="FL594" s="59">
        <f t="shared" si="877"/>
        <v>7.4328175926558063E-2</v>
      </c>
      <c r="FM594" s="59">
        <f t="shared" si="878"/>
        <v>5.5688796967368361</v>
      </c>
      <c r="FN594" s="59" t="str">
        <f t="shared" si="879"/>
        <v/>
      </c>
      <c r="FO594" s="59" t="str">
        <f t="shared" si="880"/>
        <v/>
      </c>
      <c r="FP594" s="59">
        <f t="shared" si="881"/>
        <v>5.190593202662642</v>
      </c>
      <c r="FQ594" s="66">
        <f t="shared" si="882"/>
        <v>89.240527100600517</v>
      </c>
      <c r="FR594" s="331">
        <f t="shared" si="909"/>
        <v>-2.0204860638697992</v>
      </c>
      <c r="FS594" s="331">
        <f t="shared" si="883"/>
        <v>2.0204860638697992</v>
      </c>
      <c r="FT594" s="400">
        <f t="shared" si="884"/>
        <v>0</v>
      </c>
      <c r="FU594" s="400">
        <f t="shared" si="885"/>
        <v>1</v>
      </c>
      <c r="FV594" s="400">
        <f t="shared" si="886"/>
        <v>0</v>
      </c>
      <c r="FW594" s="402">
        <f t="shared" si="887"/>
        <v>0</v>
      </c>
      <c r="FX594" s="222">
        <f t="shared" si="888"/>
        <v>69.534058091814643</v>
      </c>
      <c r="FY594" s="222">
        <f t="shared" si="889"/>
        <v>0</v>
      </c>
      <c r="FZ594" s="222">
        <f t="shared" si="890"/>
        <v>0</v>
      </c>
      <c r="GA594" s="221">
        <f t="shared" si="891"/>
        <v>89.240527100600517</v>
      </c>
      <c r="GB594" s="222">
        <f t="shared" si="892"/>
        <v>0</v>
      </c>
      <c r="GC594" s="222">
        <f t="shared" si="893"/>
        <v>0</v>
      </c>
      <c r="GD594" s="222">
        <f t="shared" si="894"/>
        <v>0</v>
      </c>
      <c r="GE594" s="222">
        <f t="shared" si="895"/>
        <v>0</v>
      </c>
      <c r="GF594" s="222">
        <f t="shared" si="896"/>
        <v>0</v>
      </c>
      <c r="GG594" s="398">
        <f t="shared" si="897"/>
        <v>0</v>
      </c>
      <c r="GH594" s="399">
        <f t="shared" si="898"/>
        <v>0</v>
      </c>
      <c r="GI594" s="398" t="str">
        <f t="shared" si="899"/>
        <v>Na</v>
      </c>
      <c r="GJ594" s="398" t="str">
        <f t="shared" si="900"/>
        <v>Cl</v>
      </c>
    </row>
    <row r="595" spans="1:192" s="163" customFormat="1">
      <c r="A595" s="402">
        <f t="shared" si="903"/>
        <v>590</v>
      </c>
      <c r="B595" s="399" t="s">
        <v>153</v>
      </c>
      <c r="C595" s="2" t="s">
        <v>125</v>
      </c>
      <c r="D595" s="2"/>
      <c r="E595" s="2"/>
      <c r="F595" s="400">
        <v>3498900</v>
      </c>
      <c r="G595" s="400">
        <v>5646840</v>
      </c>
      <c r="H595" s="409">
        <f t="shared" si="828"/>
        <v>498826.01</v>
      </c>
      <c r="I595" s="405">
        <f t="shared" si="829"/>
        <v>5645021.0540000005</v>
      </c>
      <c r="J595" s="400">
        <v>268</v>
      </c>
      <c r="K595" s="400" t="s">
        <v>1356</v>
      </c>
      <c r="L595" s="19">
        <v>241</v>
      </c>
      <c r="M595" s="19"/>
      <c r="N595" s="400"/>
      <c r="O595" s="19"/>
      <c r="P595" s="19"/>
      <c r="Q595" s="399" t="s">
        <v>2857</v>
      </c>
      <c r="R595" s="65" t="s">
        <v>2927</v>
      </c>
      <c r="S595" s="399" t="s">
        <v>1347</v>
      </c>
      <c r="T595" s="499" t="str">
        <f t="shared" si="830"/>
        <v>-</v>
      </c>
      <c r="U595" s="499" t="str">
        <f t="shared" si="831"/>
        <v>M</v>
      </c>
      <c r="V595" s="499" t="str">
        <f t="shared" si="832"/>
        <v>-</v>
      </c>
      <c r="W595" s="499" t="str">
        <f t="shared" si="908"/>
        <v>-</v>
      </c>
      <c r="X595" s="529" t="str">
        <f t="shared" si="905"/>
        <v>Ca-Mg</v>
      </c>
      <c r="Y595" s="530" t="str">
        <f t="shared" si="904"/>
        <v>SO4-HCO3</v>
      </c>
      <c r="Z595" s="172" t="s">
        <v>2110</v>
      </c>
      <c r="AA595" s="177">
        <v>23327</v>
      </c>
      <c r="AB595" s="176">
        <v>1</v>
      </c>
      <c r="AC595" s="398" t="s">
        <v>281</v>
      </c>
      <c r="AD595" s="2" t="s">
        <v>2111</v>
      </c>
      <c r="AE595" s="172"/>
      <c r="AF595" s="153" t="s">
        <v>3116</v>
      </c>
      <c r="AG595" s="400"/>
      <c r="AH595" s="400"/>
      <c r="AI595" s="391"/>
      <c r="AJ595" s="400"/>
      <c r="AK595" s="400"/>
      <c r="AL595" s="400"/>
      <c r="AM595" s="391"/>
      <c r="AN595" s="398">
        <v>36.1</v>
      </c>
      <c r="AO595" s="399">
        <v>14.6</v>
      </c>
      <c r="AP595" s="19"/>
      <c r="AQ595" s="398"/>
      <c r="AR595" s="69">
        <v>1075.0999999999999</v>
      </c>
      <c r="AS595" s="507">
        <f>SUM(AU595:BN595)+SUM(BO595:CL595)/1000</f>
        <v>1070.42</v>
      </c>
      <c r="AT595" s="509">
        <f>FR595</f>
        <v>0.85549801499695477</v>
      </c>
      <c r="AU595" s="398">
        <v>50.58</v>
      </c>
      <c r="AV595" s="398">
        <v>49.22</v>
      </c>
      <c r="AW595" s="399">
        <v>179.35</v>
      </c>
      <c r="AX595" s="398">
        <v>17.02</v>
      </c>
      <c r="AY595" s="398">
        <v>451.49</v>
      </c>
      <c r="AZ595" s="172">
        <v>317.29000000000002</v>
      </c>
      <c r="BA595" s="398"/>
      <c r="BB595" s="398">
        <v>5.47</v>
      </c>
      <c r="BC595" s="398"/>
      <c r="BD595" s="398"/>
      <c r="BE595" s="398"/>
      <c r="BF595" s="398"/>
      <c r="BG595" s="398"/>
      <c r="BH595" s="398"/>
      <c r="BI595" s="398"/>
      <c r="BJ595" s="398"/>
      <c r="BK595" s="398"/>
      <c r="BL595" s="401"/>
      <c r="BM595" s="398"/>
      <c r="BN595" s="172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49"/>
      <c r="CG595" s="138"/>
      <c r="CH595" s="138"/>
      <c r="CI595" s="138"/>
      <c r="CJ595" s="138"/>
      <c r="CK595" s="138"/>
      <c r="CL595" s="139"/>
      <c r="CM595" s="138">
        <v>8.6</v>
      </c>
      <c r="CN595" s="138">
        <v>15.4</v>
      </c>
      <c r="CO595" s="149"/>
      <c r="CP595" s="398"/>
      <c r="CQ595" s="172"/>
      <c r="CR595" s="398"/>
      <c r="CS595" s="398"/>
      <c r="CT595" s="398"/>
      <c r="CU595" s="398"/>
      <c r="CV595" s="398"/>
      <c r="CW595" s="398"/>
      <c r="CX595" s="398"/>
      <c r="CY595" s="398"/>
      <c r="CZ595" s="398"/>
      <c r="DA595" s="172"/>
      <c r="DB595" s="241"/>
      <c r="DC595" s="241"/>
      <c r="DD595" s="241"/>
      <c r="DE595" s="241"/>
      <c r="DF595" s="182"/>
      <c r="DG595" s="241"/>
      <c r="DH595" s="241"/>
      <c r="DI595" s="244"/>
      <c r="DJ595" s="244"/>
      <c r="DK595" s="244"/>
      <c r="DL595" s="244"/>
      <c r="DM595" s="244"/>
      <c r="DN595" s="244"/>
      <c r="DO595" s="244"/>
      <c r="DP595" s="244"/>
      <c r="DQ595" s="244"/>
      <c r="DR595" s="244"/>
      <c r="DS595" s="472"/>
      <c r="DT595" s="402">
        <f t="shared" si="833"/>
        <v>1</v>
      </c>
      <c r="DU595" s="100">
        <f t="shared" si="834"/>
        <v>0</v>
      </c>
      <c r="DV595" s="100">
        <f t="shared" si="835"/>
        <v>0</v>
      </c>
      <c r="DW595" s="100">
        <f t="shared" si="836"/>
        <v>1</v>
      </c>
      <c r="DX595" s="100">
        <f t="shared" si="837"/>
        <v>0</v>
      </c>
      <c r="DY595" s="229">
        <f t="shared" si="838"/>
        <v>0</v>
      </c>
      <c r="DZ595" s="100">
        <f t="shared" si="839"/>
        <v>0</v>
      </c>
      <c r="EA595" s="400">
        <f t="shared" si="840"/>
        <v>0</v>
      </c>
      <c r="EB595" s="402">
        <f t="shared" si="841"/>
        <v>1</v>
      </c>
      <c r="EC595" s="19">
        <f t="shared" si="842"/>
        <v>0</v>
      </c>
      <c r="ED595" s="19">
        <f t="shared" si="843"/>
        <v>1</v>
      </c>
      <c r="EE595" s="19">
        <f t="shared" si="844"/>
        <v>0</v>
      </c>
      <c r="EF595" s="402">
        <f t="shared" si="845"/>
        <v>0</v>
      </c>
      <c r="EG595" s="400">
        <f t="shared" si="846"/>
        <v>1</v>
      </c>
      <c r="EH595" s="400">
        <f t="shared" si="847"/>
        <v>0</v>
      </c>
      <c r="EI595" s="402">
        <f t="shared" si="848"/>
        <v>0</v>
      </c>
      <c r="EJ595" s="229">
        <f t="shared" si="849"/>
        <v>2</v>
      </c>
      <c r="EK595" s="398">
        <f t="shared" si="850"/>
        <v>50.58</v>
      </c>
      <c r="EL595" s="398">
        <f t="shared" si="851"/>
        <v>5.47</v>
      </c>
      <c r="EM595" s="398">
        <f t="shared" si="852"/>
        <v>49.22</v>
      </c>
      <c r="EN595" s="398">
        <f t="shared" si="853"/>
        <v>179.35</v>
      </c>
      <c r="EO595" s="398" t="str">
        <f t="shared" si="854"/>
        <v/>
      </c>
      <c r="EP595" s="398" t="str">
        <f t="shared" si="855"/>
        <v/>
      </c>
      <c r="EQ595" s="398">
        <f t="shared" si="856"/>
        <v>317.29000000000002</v>
      </c>
      <c r="ER595" s="398" t="str">
        <f t="shared" si="857"/>
        <v/>
      </c>
      <c r="ES595" s="398" t="str">
        <f t="shared" si="858"/>
        <v/>
      </c>
      <c r="ET595" s="398">
        <f t="shared" si="859"/>
        <v>451.49</v>
      </c>
      <c r="EU595" s="172">
        <f t="shared" si="860"/>
        <v>17.02</v>
      </c>
      <c r="EV595" s="57">
        <f t="shared" si="861"/>
        <v>2.2001061340246544</v>
      </c>
      <c r="EW595" s="57">
        <f t="shared" si="862"/>
        <v>0.13989769820971867</v>
      </c>
      <c r="EX595" s="57">
        <f t="shared" si="863"/>
        <v>4.0501954330384695</v>
      </c>
      <c r="EY595" s="57">
        <f t="shared" si="864"/>
        <v>8.9500474075552656</v>
      </c>
      <c r="EZ595" s="57" t="str">
        <f t="shared" si="865"/>
        <v/>
      </c>
      <c r="FA595" s="57" t="str">
        <f t="shared" si="866"/>
        <v/>
      </c>
      <c r="FB595" s="57">
        <f t="shared" si="867"/>
        <v>5.2000176999562422</v>
      </c>
      <c r="FC595" s="57" t="str">
        <f t="shared" si="868"/>
        <v/>
      </c>
      <c r="FD595" s="57" t="str">
        <f t="shared" si="869"/>
        <v/>
      </c>
      <c r="FE595" s="57">
        <f t="shared" si="870"/>
        <v>9.3999121406249682</v>
      </c>
      <c r="FF595" s="56">
        <f t="shared" si="871"/>
        <v>0.48007220827574526</v>
      </c>
      <c r="FG595" s="59">
        <f t="shared" si="872"/>
        <v>14.342051864926402</v>
      </c>
      <c r="FH595" s="59">
        <f t="shared" si="873"/>
        <v>0.91196511499073118</v>
      </c>
      <c r="FI595" s="59">
        <f t="shared" si="874"/>
        <v>26.402413986031299</v>
      </c>
      <c r="FJ595" s="59">
        <f t="shared" si="875"/>
        <v>58.343569034051569</v>
      </c>
      <c r="FK595" s="59" t="str">
        <f t="shared" si="876"/>
        <v/>
      </c>
      <c r="FL595" s="59" t="str">
        <f t="shared" si="877"/>
        <v/>
      </c>
      <c r="FM595" s="59">
        <f t="shared" si="878"/>
        <v>34.482871309360306</v>
      </c>
      <c r="FN595" s="59" t="str">
        <f t="shared" si="879"/>
        <v/>
      </c>
      <c r="FO595" s="59" t="str">
        <f t="shared" si="880"/>
        <v/>
      </c>
      <c r="FP595" s="59">
        <f t="shared" si="881"/>
        <v>62.33362641577007</v>
      </c>
      <c r="FQ595" s="66">
        <f t="shared" si="882"/>
        <v>3.1835022748696118</v>
      </c>
      <c r="FR595" s="331">
        <f t="shared" si="909"/>
        <v>0.85549801499695477</v>
      </c>
      <c r="FS595" s="331">
        <f t="shared" si="883"/>
        <v>0.85549801499695477</v>
      </c>
      <c r="FT595" s="400">
        <f t="shared" si="884"/>
        <v>0</v>
      </c>
      <c r="FU595" s="400">
        <f t="shared" si="885"/>
        <v>1</v>
      </c>
      <c r="FV595" s="400">
        <f t="shared" si="886"/>
        <v>0</v>
      </c>
      <c r="FW595" s="402">
        <f t="shared" si="887"/>
        <v>0</v>
      </c>
      <c r="FX595" s="222">
        <f t="shared" si="888"/>
        <v>0</v>
      </c>
      <c r="FY595" s="222">
        <f t="shared" si="889"/>
        <v>58.343569034051569</v>
      </c>
      <c r="FZ595" s="222">
        <f t="shared" si="890"/>
        <v>26.402413986031299</v>
      </c>
      <c r="GA595" s="221">
        <f t="shared" si="891"/>
        <v>0</v>
      </c>
      <c r="GB595" s="222">
        <f t="shared" si="892"/>
        <v>34.482871309360306</v>
      </c>
      <c r="GC595" s="222">
        <f t="shared" si="893"/>
        <v>62.33362641577007</v>
      </c>
      <c r="GD595" s="222">
        <f t="shared" si="894"/>
        <v>0</v>
      </c>
      <c r="GE595" s="222">
        <f t="shared" si="895"/>
        <v>0</v>
      </c>
      <c r="GF595" s="222">
        <f t="shared" si="896"/>
        <v>0</v>
      </c>
      <c r="GG595" s="398">
        <f t="shared" si="897"/>
        <v>0</v>
      </c>
      <c r="GH595" s="399">
        <f t="shared" si="898"/>
        <v>0</v>
      </c>
      <c r="GI595" s="398" t="str">
        <f t="shared" si="899"/>
        <v>Ca-Mg</v>
      </c>
      <c r="GJ595" s="398" t="str">
        <f t="shared" si="900"/>
        <v>SO4-HCO3</v>
      </c>
    </row>
    <row r="596" spans="1:192" s="163" customFormat="1">
      <c r="A596" s="402">
        <f t="shared" si="903"/>
        <v>591</v>
      </c>
      <c r="B596" s="401" t="s">
        <v>649</v>
      </c>
      <c r="C596" s="69" t="s">
        <v>1207</v>
      </c>
      <c r="D596" s="69"/>
      <c r="E596" s="69"/>
      <c r="F596" s="408">
        <v>3567500</v>
      </c>
      <c r="G596" s="408">
        <v>5596060</v>
      </c>
      <c r="H596" s="409">
        <f t="shared" si="828"/>
        <v>567398.56999999995</v>
      </c>
      <c r="I596" s="405">
        <f t="shared" si="829"/>
        <v>5594261.3660000004</v>
      </c>
      <c r="J596" s="408">
        <v>898</v>
      </c>
      <c r="K596" s="408" t="s">
        <v>1356</v>
      </c>
      <c r="L596" s="171">
        <v>200</v>
      </c>
      <c r="M596" s="171"/>
      <c r="N596" s="400"/>
      <c r="O596" s="171"/>
      <c r="P596" s="171"/>
      <c r="Q596" s="401" t="s">
        <v>363</v>
      </c>
      <c r="R596" s="401" t="s">
        <v>2112</v>
      </c>
      <c r="S596" s="2" t="s">
        <v>2835</v>
      </c>
      <c r="T596" s="499" t="str">
        <f t="shared" si="830"/>
        <v>-</v>
      </c>
      <c r="U596" s="499" t="str">
        <f t="shared" si="831"/>
        <v>-</v>
      </c>
      <c r="V596" s="499" t="str">
        <f t="shared" si="832"/>
        <v>-</v>
      </c>
      <c r="W596" s="499" t="str">
        <f t="shared" si="908"/>
        <v>-</v>
      </c>
      <c r="X596" s="529" t="str">
        <f t="shared" si="905"/>
        <v>Na</v>
      </c>
      <c r="Y596" s="530" t="str">
        <f t="shared" si="904"/>
        <v>HCO3</v>
      </c>
      <c r="Z596" s="70"/>
      <c r="AA596" s="177">
        <v>25490</v>
      </c>
      <c r="AB596" s="176">
        <v>1</v>
      </c>
      <c r="AC596" s="401" t="s">
        <v>650</v>
      </c>
      <c r="AD596" s="385" t="s">
        <v>2113</v>
      </c>
      <c r="AE596" s="70"/>
      <c r="AF596" s="250">
        <v>11</v>
      </c>
      <c r="AG596" s="408"/>
      <c r="AH596" s="408">
        <v>9.3000000000000007</v>
      </c>
      <c r="AI596" s="392"/>
      <c r="AJ596" s="408"/>
      <c r="AK596" s="408"/>
      <c r="AL596" s="408"/>
      <c r="AM596" s="392"/>
      <c r="AN596" s="69"/>
      <c r="AO596" s="401"/>
      <c r="AP596" s="171"/>
      <c r="AQ596" s="69"/>
      <c r="AR596" s="69"/>
      <c r="AS596" s="507">
        <f>SUM(AU596:BN596)+SUM(BO596:CL596)/1000</f>
        <v>121.9</v>
      </c>
      <c r="AT596" s="509">
        <f>FR596</f>
        <v>4.3669431644798493</v>
      </c>
      <c r="AU596" s="74">
        <v>26</v>
      </c>
      <c r="AV596" s="69">
        <v>0.2</v>
      </c>
      <c r="AW596" s="161">
        <v>4</v>
      </c>
      <c r="AX596" s="69">
        <v>3.5</v>
      </c>
      <c r="AY596" s="69">
        <v>11</v>
      </c>
      <c r="AZ596" s="70">
        <v>67.2</v>
      </c>
      <c r="BA596" s="69"/>
      <c r="BB596" s="74">
        <v>9</v>
      </c>
      <c r="BC596" s="69"/>
      <c r="BD596" s="69">
        <v>0</v>
      </c>
      <c r="BE596" s="69">
        <v>0</v>
      </c>
      <c r="BF596" s="69">
        <v>0</v>
      </c>
      <c r="BG596" s="69"/>
      <c r="BH596" s="69"/>
      <c r="BI596" s="69"/>
      <c r="BJ596" s="69">
        <v>1</v>
      </c>
      <c r="BK596" s="69">
        <v>0</v>
      </c>
      <c r="BL596" s="401"/>
      <c r="BM596" s="69"/>
      <c r="BN596" s="70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1"/>
      <c r="CG596" s="143"/>
      <c r="CH596" s="143"/>
      <c r="CI596" s="143"/>
      <c r="CJ596" s="143"/>
      <c r="CK596" s="143"/>
      <c r="CL596" s="144"/>
      <c r="CM596" s="143">
        <v>8.1</v>
      </c>
      <c r="CN596" s="143">
        <v>0</v>
      </c>
      <c r="CO596" s="141"/>
      <c r="CP596" s="69"/>
      <c r="CQ596" s="70"/>
      <c r="CR596" s="69"/>
      <c r="CS596" s="69"/>
      <c r="CT596" s="69"/>
      <c r="CU596" s="69"/>
      <c r="CV596" s="69"/>
      <c r="CW596" s="69"/>
      <c r="CX596" s="69"/>
      <c r="CY596" s="69"/>
      <c r="CZ596" s="69"/>
      <c r="DA596" s="70"/>
      <c r="DB596" s="182"/>
      <c r="DC596" s="182"/>
      <c r="DD596" s="182"/>
      <c r="DE596" s="182"/>
      <c r="DF596" s="182"/>
      <c r="DG596" s="182"/>
      <c r="DH596" s="182"/>
      <c r="DI596" s="180"/>
      <c r="DJ596" s="180"/>
      <c r="DK596" s="180"/>
      <c r="DL596" s="180"/>
      <c r="DM596" s="180"/>
      <c r="DN596" s="180"/>
      <c r="DO596" s="180"/>
      <c r="DP596" s="180"/>
      <c r="DQ596" s="180"/>
      <c r="DR596" s="180"/>
      <c r="DS596" s="181"/>
      <c r="DT596" s="402">
        <f t="shared" si="833"/>
        <v>1</v>
      </c>
      <c r="DU596" s="100">
        <f t="shared" si="834"/>
        <v>0</v>
      </c>
      <c r="DV596" s="100">
        <f t="shared" si="835"/>
        <v>0</v>
      </c>
      <c r="DW596" s="100">
        <f t="shared" si="836"/>
        <v>1</v>
      </c>
      <c r="DX596" s="100">
        <f t="shared" si="837"/>
        <v>0</v>
      </c>
      <c r="DY596" s="229">
        <f t="shared" si="838"/>
        <v>0</v>
      </c>
      <c r="DZ596" s="100">
        <f t="shared" si="839"/>
        <v>1</v>
      </c>
      <c r="EA596" s="400">
        <f t="shared" si="840"/>
        <v>0</v>
      </c>
      <c r="EB596" s="402">
        <f t="shared" si="841"/>
        <v>0</v>
      </c>
      <c r="EC596" s="19">
        <f t="shared" si="842"/>
        <v>1</v>
      </c>
      <c r="ED596" s="19">
        <f t="shared" si="843"/>
        <v>0</v>
      </c>
      <c r="EE596" s="19">
        <f t="shared" si="844"/>
        <v>0</v>
      </c>
      <c r="EF596" s="402">
        <f t="shared" si="845"/>
        <v>0</v>
      </c>
      <c r="EG596" s="400">
        <f t="shared" si="846"/>
        <v>1</v>
      </c>
      <c r="EH596" s="400">
        <f t="shared" si="847"/>
        <v>0</v>
      </c>
      <c r="EI596" s="402">
        <f t="shared" si="848"/>
        <v>0</v>
      </c>
      <c r="EJ596" s="229">
        <f t="shared" si="849"/>
        <v>1</v>
      </c>
      <c r="EK596" s="398">
        <f t="shared" si="850"/>
        <v>26</v>
      </c>
      <c r="EL596" s="398">
        <f t="shared" si="851"/>
        <v>9</v>
      </c>
      <c r="EM596" s="398">
        <f t="shared" si="852"/>
        <v>0.2</v>
      </c>
      <c r="EN596" s="398">
        <f t="shared" si="853"/>
        <v>4</v>
      </c>
      <c r="EO596" s="398">
        <f t="shared" si="854"/>
        <v>0</v>
      </c>
      <c r="EP596" s="398">
        <f t="shared" si="855"/>
        <v>0</v>
      </c>
      <c r="EQ596" s="398">
        <f t="shared" si="856"/>
        <v>67.2</v>
      </c>
      <c r="ER596" s="398" t="str">
        <f t="shared" si="857"/>
        <v/>
      </c>
      <c r="ES596" s="398">
        <f t="shared" si="858"/>
        <v>1</v>
      </c>
      <c r="ET596" s="398">
        <f t="shared" si="859"/>
        <v>11</v>
      </c>
      <c r="EU596" s="172">
        <f t="shared" si="860"/>
        <v>3.5</v>
      </c>
      <c r="EV596" s="57">
        <f t="shared" si="861"/>
        <v>1.1309363282847176</v>
      </c>
      <c r="EW596" s="57">
        <f t="shared" si="862"/>
        <v>0.23017902813299232</v>
      </c>
      <c r="EX596" s="57">
        <f t="shared" si="863"/>
        <v>1.6457519029006381E-2</v>
      </c>
      <c r="EY596" s="57">
        <f t="shared" si="864"/>
        <v>0.19961075901991115</v>
      </c>
      <c r="EZ596" s="57">
        <f t="shared" si="865"/>
        <v>0</v>
      </c>
      <c r="FA596" s="57">
        <f t="shared" si="866"/>
        <v>0</v>
      </c>
      <c r="FB596" s="57">
        <f t="shared" si="867"/>
        <v>1.1013306105993239</v>
      </c>
      <c r="FC596" s="57" t="str">
        <f t="shared" si="868"/>
        <v/>
      </c>
      <c r="FD596" s="57">
        <f t="shared" si="869"/>
        <v>1.6127757644960317E-2</v>
      </c>
      <c r="FE596" s="57">
        <f t="shared" si="870"/>
        <v>0.22901732828384824</v>
      </c>
      <c r="FF596" s="56">
        <f t="shared" si="871"/>
        <v>9.8722251995599794E-2</v>
      </c>
      <c r="FG596" s="59">
        <f t="shared" si="872"/>
        <v>71.706065392136665</v>
      </c>
      <c r="FH596" s="59">
        <f t="shared" si="873"/>
        <v>14.594307416259387</v>
      </c>
      <c r="FI596" s="59">
        <f t="shared" si="874"/>
        <v>1.0434751331015422</v>
      </c>
      <c r="FJ596" s="59">
        <f t="shared" si="875"/>
        <v>12.656152058502407</v>
      </c>
      <c r="FK596" s="59">
        <f t="shared" si="876"/>
        <v>0</v>
      </c>
      <c r="FL596" s="59">
        <f t="shared" si="877"/>
        <v>0</v>
      </c>
      <c r="FM596" s="59">
        <f t="shared" si="878"/>
        <v>76.206211870445273</v>
      </c>
      <c r="FN596" s="59" t="str">
        <f t="shared" si="879"/>
        <v/>
      </c>
      <c r="FO596" s="59">
        <f t="shared" si="880"/>
        <v>1.1159549223990251</v>
      </c>
      <c r="FP596" s="59">
        <f t="shared" si="881"/>
        <v>15.846779226180688</v>
      </c>
      <c r="FQ596" s="66">
        <f t="shared" si="882"/>
        <v>6.8310539809750255</v>
      </c>
      <c r="FR596" s="331">
        <f t="shared" si="909"/>
        <v>4.3669431644798493</v>
      </c>
      <c r="FS596" s="331">
        <f t="shared" si="883"/>
        <v>4.3669431644798493</v>
      </c>
      <c r="FT596" s="400">
        <f t="shared" si="884"/>
        <v>0</v>
      </c>
      <c r="FU596" s="400">
        <f t="shared" si="885"/>
        <v>1</v>
      </c>
      <c r="FV596" s="400">
        <f t="shared" si="886"/>
        <v>0</v>
      </c>
      <c r="FW596" s="402">
        <f t="shared" si="887"/>
        <v>0</v>
      </c>
      <c r="FX596" s="222">
        <f t="shared" si="888"/>
        <v>71.706065392136665</v>
      </c>
      <c r="FY596" s="222">
        <f t="shared" si="889"/>
        <v>0</v>
      </c>
      <c r="FZ596" s="222">
        <f t="shared" si="890"/>
        <v>0</v>
      </c>
      <c r="GA596" s="221">
        <f t="shared" si="891"/>
        <v>0</v>
      </c>
      <c r="GB596" s="222">
        <f t="shared" si="892"/>
        <v>76.206211870445273</v>
      </c>
      <c r="GC596" s="222">
        <f t="shared" si="893"/>
        <v>0</v>
      </c>
      <c r="GD596" s="222">
        <f t="shared" si="894"/>
        <v>0</v>
      </c>
      <c r="GE596" s="222">
        <f t="shared" si="895"/>
        <v>0</v>
      </c>
      <c r="GF596" s="222">
        <f t="shared" si="896"/>
        <v>0</v>
      </c>
      <c r="GG596" s="398">
        <f t="shared" si="897"/>
        <v>0</v>
      </c>
      <c r="GH596" s="399">
        <f t="shared" si="898"/>
        <v>0</v>
      </c>
      <c r="GI596" s="398" t="str">
        <f t="shared" si="899"/>
        <v>Na</v>
      </c>
      <c r="GJ596" s="398" t="str">
        <f t="shared" si="900"/>
        <v>HCO3</v>
      </c>
    </row>
    <row r="597" spans="1:192" s="168" customFormat="1" ht="14.25">
      <c r="A597" s="402">
        <f t="shared" si="903"/>
        <v>592</v>
      </c>
      <c r="B597" s="399" t="s">
        <v>96</v>
      </c>
      <c r="C597" s="398" t="s">
        <v>221</v>
      </c>
      <c r="D597" s="398"/>
      <c r="E597" s="398"/>
      <c r="F597" s="408">
        <v>3477960</v>
      </c>
      <c r="G597" s="408">
        <v>5603290</v>
      </c>
      <c r="H597" s="409">
        <f t="shared" si="828"/>
        <v>477894.38600000006</v>
      </c>
      <c r="I597" s="405">
        <f t="shared" si="829"/>
        <v>5601488.4740000004</v>
      </c>
      <c r="J597" s="400">
        <v>165</v>
      </c>
      <c r="K597" s="400" t="s">
        <v>1356</v>
      </c>
      <c r="L597" s="19">
        <v>97.3</v>
      </c>
      <c r="M597" s="19"/>
      <c r="N597" s="408"/>
      <c r="O597" s="19"/>
      <c r="P597" s="19"/>
      <c r="Q597" s="65" t="s">
        <v>2871</v>
      </c>
      <c r="R597" s="381" t="s">
        <v>2897</v>
      </c>
      <c r="S597" s="64" t="s">
        <v>2663</v>
      </c>
      <c r="T597" s="499" t="str">
        <f t="shared" si="830"/>
        <v>-</v>
      </c>
      <c r="U597" s="499" t="str">
        <f t="shared" si="831"/>
        <v>M</v>
      </c>
      <c r="V597" s="499" t="str">
        <f t="shared" si="832"/>
        <v>-</v>
      </c>
      <c r="W597" s="499" t="str">
        <f t="shared" si="908"/>
        <v>-</v>
      </c>
      <c r="X597" s="529" t="str">
        <f t="shared" si="905"/>
        <v>Na</v>
      </c>
      <c r="Y597" s="530" t="str">
        <f t="shared" si="904"/>
        <v>Cl</v>
      </c>
      <c r="Z597" s="60" t="s">
        <v>1495</v>
      </c>
      <c r="AA597" s="51">
        <v>25813</v>
      </c>
      <c r="AB597" s="100">
        <v>1</v>
      </c>
      <c r="AC597" s="531" t="s">
        <v>376</v>
      </c>
      <c r="AD597" s="2" t="s">
        <v>2114</v>
      </c>
      <c r="AE597" s="188" t="s">
        <v>2751</v>
      </c>
      <c r="AF597" s="391">
        <v>11.8</v>
      </c>
      <c r="AG597" s="400"/>
      <c r="AH597" s="377">
        <v>7.25</v>
      </c>
      <c r="AI597" s="554"/>
      <c r="AJ597" s="377">
        <v>1.0008999999999999</v>
      </c>
      <c r="AK597" s="377">
        <v>20</v>
      </c>
      <c r="AL597" s="400"/>
      <c r="AM597" s="391"/>
      <c r="AN597" s="398"/>
      <c r="AO597" s="399"/>
      <c r="AP597" s="19">
        <v>10</v>
      </c>
      <c r="AQ597" s="398"/>
      <c r="AR597" s="69">
        <v>3495</v>
      </c>
      <c r="AS597" s="507">
        <f>SUM(AU597:BN597)+SUM(BO597:CL597)/1000</f>
        <v>3516.03</v>
      </c>
      <c r="AT597" s="509">
        <f>FR597</f>
        <v>-3.9365497468755402E-2</v>
      </c>
      <c r="AU597" s="398">
        <v>1026</v>
      </c>
      <c r="AV597" s="398">
        <v>60</v>
      </c>
      <c r="AW597" s="399">
        <v>158.69999999999999</v>
      </c>
      <c r="AX597" s="398">
        <v>1727</v>
      </c>
      <c r="AY597" s="398">
        <v>253.8</v>
      </c>
      <c r="AZ597" s="172">
        <v>247.7</v>
      </c>
      <c r="BA597" s="398"/>
      <c r="BB597" s="108">
        <v>18.899999999999999</v>
      </c>
      <c r="BC597" s="108"/>
      <c r="BD597" s="108">
        <v>0.05</v>
      </c>
      <c r="BE597" s="108">
        <v>0.34</v>
      </c>
      <c r="BF597" s="108">
        <v>0.75</v>
      </c>
      <c r="BG597" s="108">
        <v>0.28000000000000003</v>
      </c>
      <c r="BH597" s="108">
        <v>1.31</v>
      </c>
      <c r="BI597" s="108">
        <v>0.24</v>
      </c>
      <c r="BJ597" s="108">
        <v>0.25</v>
      </c>
      <c r="BK597" s="108">
        <v>0.01</v>
      </c>
      <c r="BL597" s="401"/>
      <c r="BM597" s="108">
        <v>20.7</v>
      </c>
      <c r="BN597" s="172"/>
      <c r="BO597" s="138"/>
      <c r="BP597" s="555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49"/>
      <c r="CG597" s="138"/>
      <c r="CH597" s="138"/>
      <c r="CI597" s="138"/>
      <c r="CJ597" s="138"/>
      <c r="CK597" s="138"/>
      <c r="CL597" s="139"/>
      <c r="CM597" s="138"/>
      <c r="CN597" s="138">
        <v>10</v>
      </c>
      <c r="CO597" s="248">
        <v>0.02</v>
      </c>
      <c r="CP597" s="398"/>
      <c r="CQ597" s="172"/>
      <c r="CR597" s="398"/>
      <c r="CS597" s="398"/>
      <c r="CT597" s="398"/>
      <c r="CU597" s="398"/>
      <c r="CV597" s="398"/>
      <c r="CW597" s="398"/>
      <c r="CX597" s="398"/>
      <c r="CY597" s="398"/>
      <c r="CZ597" s="398"/>
      <c r="DA597" s="172"/>
      <c r="DB597" s="241"/>
      <c r="DC597" s="241"/>
      <c r="DD597" s="241"/>
      <c r="DE597" s="241"/>
      <c r="DF597" s="182"/>
      <c r="DG597" s="241"/>
      <c r="DH597" s="241"/>
      <c r="DI597" s="244"/>
      <c r="DJ597" s="244"/>
      <c r="DK597" s="244"/>
      <c r="DL597" s="244"/>
      <c r="DM597" s="244"/>
      <c r="DN597" s="244"/>
      <c r="DO597" s="244"/>
      <c r="DP597" s="244"/>
      <c r="DQ597" s="244"/>
      <c r="DR597" s="244"/>
      <c r="DS597" s="472"/>
      <c r="DT597" s="402">
        <f t="shared" si="833"/>
        <v>1</v>
      </c>
      <c r="DU597" s="100">
        <f t="shared" si="834"/>
        <v>0</v>
      </c>
      <c r="DV597" s="100">
        <f t="shared" si="835"/>
        <v>1</v>
      </c>
      <c r="DW597" s="100">
        <f t="shared" si="836"/>
        <v>0</v>
      </c>
      <c r="DX597" s="100">
        <f t="shared" si="837"/>
        <v>0</v>
      </c>
      <c r="DY597" s="229">
        <f t="shared" si="838"/>
        <v>0</v>
      </c>
      <c r="DZ597" s="100">
        <f t="shared" si="839"/>
        <v>1</v>
      </c>
      <c r="EA597" s="400">
        <f t="shared" si="840"/>
        <v>0</v>
      </c>
      <c r="EB597" s="402">
        <f t="shared" si="841"/>
        <v>0</v>
      </c>
      <c r="EC597" s="19">
        <f t="shared" si="842"/>
        <v>0</v>
      </c>
      <c r="ED597" s="19">
        <f t="shared" si="843"/>
        <v>1</v>
      </c>
      <c r="EE597" s="19">
        <f t="shared" si="844"/>
        <v>0</v>
      </c>
      <c r="EF597" s="402">
        <f t="shared" si="845"/>
        <v>0</v>
      </c>
      <c r="EG597" s="400">
        <f t="shared" si="846"/>
        <v>1</v>
      </c>
      <c r="EH597" s="400">
        <f t="shared" si="847"/>
        <v>0</v>
      </c>
      <c r="EI597" s="402">
        <f t="shared" si="848"/>
        <v>0</v>
      </c>
      <c r="EJ597" s="229">
        <f t="shared" si="849"/>
        <v>1</v>
      </c>
      <c r="EK597" s="398">
        <f t="shared" si="850"/>
        <v>1026</v>
      </c>
      <c r="EL597" s="398">
        <f t="shared" si="851"/>
        <v>18.899999999999999</v>
      </c>
      <c r="EM597" s="398">
        <f t="shared" si="852"/>
        <v>60</v>
      </c>
      <c r="EN597" s="398">
        <f t="shared" si="853"/>
        <v>158.69999999999999</v>
      </c>
      <c r="EO597" s="398">
        <f t="shared" si="854"/>
        <v>0.75</v>
      </c>
      <c r="EP597" s="398">
        <f t="shared" si="855"/>
        <v>0.34</v>
      </c>
      <c r="EQ597" s="398">
        <f t="shared" si="856"/>
        <v>247.7</v>
      </c>
      <c r="ER597" s="398" t="str">
        <f t="shared" si="857"/>
        <v/>
      </c>
      <c r="ES597" s="398">
        <f t="shared" si="858"/>
        <v>0.25</v>
      </c>
      <c r="ET597" s="398">
        <f t="shared" si="859"/>
        <v>253.8</v>
      </c>
      <c r="EU597" s="172">
        <f t="shared" si="860"/>
        <v>1727</v>
      </c>
      <c r="EV597" s="57">
        <f t="shared" si="861"/>
        <v>44.628487416158471</v>
      </c>
      <c r="EW597" s="57">
        <f t="shared" si="862"/>
        <v>0.48337595907928382</v>
      </c>
      <c r="EX597" s="57">
        <f t="shared" si="863"/>
        <v>4.9372557087019135</v>
      </c>
      <c r="EY597" s="57">
        <f t="shared" si="864"/>
        <v>7.9195568641149743</v>
      </c>
      <c r="EZ597" s="57">
        <f t="shared" si="865"/>
        <v>2.7349803993071381E-2</v>
      </c>
      <c r="FA597" s="57">
        <f t="shared" si="866"/>
        <v>1.8264840182648404E-2</v>
      </c>
      <c r="FB597" s="57">
        <f t="shared" si="867"/>
        <v>4.059517741747805</v>
      </c>
      <c r="FC597" s="57" t="str">
        <f t="shared" si="868"/>
        <v/>
      </c>
      <c r="FD597" s="57">
        <f t="shared" si="869"/>
        <v>4.0319394112400793E-3</v>
      </c>
      <c r="FE597" s="57">
        <f t="shared" si="870"/>
        <v>5.2840543562218807</v>
      </c>
      <c r="FF597" s="56">
        <f t="shared" si="871"/>
        <v>48.71237977040024</v>
      </c>
      <c r="FG597" s="59">
        <f t="shared" si="872"/>
        <v>76.926714022657379</v>
      </c>
      <c r="FH597" s="59">
        <f t="shared" si="873"/>
        <v>0.83320153387176055</v>
      </c>
      <c r="FI597" s="59">
        <f t="shared" si="874"/>
        <v>8.5104129660134848</v>
      </c>
      <c r="FJ597" s="59">
        <f t="shared" si="875"/>
        <v>13.651044911985208</v>
      </c>
      <c r="FK597" s="59">
        <f t="shared" si="876"/>
        <v>4.7143218875685504E-2</v>
      </c>
      <c r="FL597" s="59">
        <f t="shared" si="877"/>
        <v>3.1483346596492816E-2</v>
      </c>
      <c r="FM597" s="59">
        <f t="shared" si="878"/>
        <v>6.9919374335129429</v>
      </c>
      <c r="FN597" s="59" t="str">
        <f t="shared" si="879"/>
        <v/>
      </c>
      <c r="FO597" s="59">
        <f t="shared" si="880"/>
        <v>6.944437712191923E-3</v>
      </c>
      <c r="FP597" s="59">
        <f t="shared" si="881"/>
        <v>9.1010262312779275</v>
      </c>
      <c r="FQ597" s="66">
        <f t="shared" si="882"/>
        <v>83.900091897496935</v>
      </c>
      <c r="FR597" s="331">
        <f t="shared" si="909"/>
        <v>-3.9365497468755402E-2</v>
      </c>
      <c r="FS597" s="331">
        <f t="shared" si="883"/>
        <v>3.9365497468755402E-2</v>
      </c>
      <c r="FT597" s="400">
        <f t="shared" si="884"/>
        <v>0</v>
      </c>
      <c r="FU597" s="400">
        <f t="shared" si="885"/>
        <v>1</v>
      </c>
      <c r="FV597" s="400">
        <f t="shared" si="886"/>
        <v>0</v>
      </c>
      <c r="FW597" s="402">
        <f t="shared" si="887"/>
        <v>0</v>
      </c>
      <c r="FX597" s="222">
        <f t="shared" si="888"/>
        <v>76.926714022657379</v>
      </c>
      <c r="FY597" s="222">
        <f t="shared" si="889"/>
        <v>0</v>
      </c>
      <c r="FZ597" s="222">
        <f t="shared" si="890"/>
        <v>0</v>
      </c>
      <c r="GA597" s="221">
        <f t="shared" si="891"/>
        <v>83.900091897496935</v>
      </c>
      <c r="GB597" s="222">
        <f t="shared" si="892"/>
        <v>0</v>
      </c>
      <c r="GC597" s="222">
        <f t="shared" si="893"/>
        <v>0</v>
      </c>
      <c r="GD597" s="222">
        <f t="shared" si="894"/>
        <v>0</v>
      </c>
      <c r="GE597" s="222">
        <f t="shared" si="895"/>
        <v>0</v>
      </c>
      <c r="GF597" s="222">
        <f t="shared" si="896"/>
        <v>0</v>
      </c>
      <c r="GG597" s="398">
        <f t="shared" si="897"/>
        <v>0</v>
      </c>
      <c r="GH597" s="399">
        <f t="shared" si="898"/>
        <v>0</v>
      </c>
      <c r="GI597" s="398" t="str">
        <f t="shared" si="899"/>
        <v>Na</v>
      </c>
      <c r="GJ597" s="398" t="str">
        <f t="shared" si="900"/>
        <v>Cl</v>
      </c>
    </row>
    <row r="598" spans="1:192" s="163" customFormat="1" ht="14.25">
      <c r="A598" s="402">
        <f t="shared" si="903"/>
        <v>593</v>
      </c>
      <c r="B598" s="399" t="s">
        <v>137</v>
      </c>
      <c r="C598" s="398" t="s">
        <v>222</v>
      </c>
      <c r="D598" s="398"/>
      <c r="E598" s="398"/>
      <c r="F598" s="548">
        <v>3480053.4251399999</v>
      </c>
      <c r="G598" s="548">
        <v>5608175.3875799999</v>
      </c>
      <c r="H598" s="409">
        <f t="shared" si="828"/>
        <v>479986.97376994399</v>
      </c>
      <c r="I598" s="405">
        <f t="shared" si="829"/>
        <v>5606371.9074249677</v>
      </c>
      <c r="J598" s="400">
        <v>181</v>
      </c>
      <c r="K598" s="400" t="s">
        <v>1356</v>
      </c>
      <c r="L598" s="19">
        <v>164</v>
      </c>
      <c r="M598" s="19"/>
      <c r="N598" s="400"/>
      <c r="O598" s="171" t="s">
        <v>1352</v>
      </c>
      <c r="P598" s="171"/>
      <c r="Q598" s="64" t="s">
        <v>1365</v>
      </c>
      <c r="R598" s="67" t="s">
        <v>362</v>
      </c>
      <c r="S598" s="64" t="s">
        <v>2663</v>
      </c>
      <c r="T598" s="499" t="str">
        <f t="shared" si="830"/>
        <v>-</v>
      </c>
      <c r="U598" s="499" t="str">
        <f t="shared" si="831"/>
        <v>M</v>
      </c>
      <c r="V598" s="499" t="str">
        <f t="shared" si="832"/>
        <v>-</v>
      </c>
      <c r="W598" s="499" t="str">
        <f t="shared" si="908"/>
        <v>-</v>
      </c>
      <c r="X598" s="529" t="str">
        <f t="shared" si="905"/>
        <v>Na</v>
      </c>
      <c r="Y598" s="530" t="str">
        <f t="shared" si="904"/>
        <v>Cl</v>
      </c>
      <c r="Z598" s="60" t="s">
        <v>1495</v>
      </c>
      <c r="AA598" s="51">
        <v>26515</v>
      </c>
      <c r="AB598" s="100">
        <v>1</v>
      </c>
      <c r="AC598" s="531" t="s">
        <v>376</v>
      </c>
      <c r="AD598" s="2" t="s">
        <v>2115</v>
      </c>
      <c r="AE598" s="404"/>
      <c r="AF598" s="391">
        <v>14.2</v>
      </c>
      <c r="AG598" s="400"/>
      <c r="AH598" s="377">
        <v>7.3</v>
      </c>
      <c r="AI598" s="554"/>
      <c r="AJ598" s="205">
        <v>1</v>
      </c>
      <c r="AK598" s="205">
        <v>20</v>
      </c>
      <c r="AL598" s="400"/>
      <c r="AM598" s="391">
        <v>2.5</v>
      </c>
      <c r="AN598" s="398">
        <v>22.6</v>
      </c>
      <c r="AO598" s="399">
        <v>14.5</v>
      </c>
      <c r="AP598" s="378">
        <v>13</v>
      </c>
      <c r="AQ598" s="398">
        <v>2086</v>
      </c>
      <c r="AR598" s="69">
        <v>2210</v>
      </c>
      <c r="AS598" s="507">
        <f>SUM(AU598:BN598)+SUM(BO598:CL598)/1000</f>
        <v>2243.8789999999999</v>
      </c>
      <c r="AT598" s="509">
        <f>FR598</f>
        <v>-1.6942180346553985E-2</v>
      </c>
      <c r="AU598" s="398">
        <v>629.5</v>
      </c>
      <c r="AV598" s="398">
        <v>40</v>
      </c>
      <c r="AW598" s="399">
        <v>95.8</v>
      </c>
      <c r="AX598" s="398">
        <v>1008</v>
      </c>
      <c r="AY598" s="398">
        <v>105.5</v>
      </c>
      <c r="AZ598" s="172">
        <v>315.5</v>
      </c>
      <c r="BA598" s="398"/>
      <c r="BB598" s="108">
        <v>11.4</v>
      </c>
      <c r="BC598" s="108">
        <v>1.97</v>
      </c>
      <c r="BD598" s="108">
        <v>0</v>
      </c>
      <c r="BE598" s="108">
        <v>0.87</v>
      </c>
      <c r="BF598" s="108">
        <v>0.31</v>
      </c>
      <c r="BG598" s="68">
        <v>0.2</v>
      </c>
      <c r="BH598" s="90" t="s">
        <v>457</v>
      </c>
      <c r="BI598" s="90" t="s">
        <v>1407</v>
      </c>
      <c r="BJ598" s="108">
        <v>1.02</v>
      </c>
      <c r="BK598" s="108">
        <v>8.9999999999999993E-3</v>
      </c>
      <c r="BL598" s="401"/>
      <c r="BM598" s="108">
        <v>33.799999999999997</v>
      </c>
      <c r="BN598" s="172"/>
      <c r="BO598" s="138"/>
      <c r="BP598" s="555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49"/>
      <c r="CG598" s="138"/>
      <c r="CH598" s="138"/>
      <c r="CI598" s="138"/>
      <c r="CJ598" s="138"/>
      <c r="CK598" s="138"/>
      <c r="CL598" s="139"/>
      <c r="CM598" s="138"/>
      <c r="CN598" s="143">
        <v>9</v>
      </c>
      <c r="CO598" s="149">
        <v>0</v>
      </c>
      <c r="CP598" s="398"/>
      <c r="CQ598" s="172"/>
      <c r="CR598" s="398"/>
      <c r="CS598" s="398"/>
      <c r="CT598" s="398"/>
      <c r="CU598" s="398"/>
      <c r="CV598" s="398"/>
      <c r="CW598" s="398"/>
      <c r="CX598" s="398"/>
      <c r="CY598" s="398"/>
      <c r="CZ598" s="398"/>
      <c r="DA598" s="172"/>
      <c r="DB598" s="241"/>
      <c r="DC598" s="241"/>
      <c r="DD598" s="241"/>
      <c r="DE598" s="241"/>
      <c r="DF598" s="182"/>
      <c r="DG598" s="241"/>
      <c r="DH598" s="241"/>
      <c r="DI598" s="138"/>
      <c r="DJ598" s="244"/>
      <c r="DK598" s="244"/>
      <c r="DL598" s="244"/>
      <c r="DM598" s="244"/>
      <c r="DN598" s="244"/>
      <c r="DO598" s="244"/>
      <c r="DP598" s="244"/>
      <c r="DQ598" s="244"/>
      <c r="DR598" s="244"/>
      <c r="DS598" s="472"/>
      <c r="DT598" s="402">
        <f t="shared" si="833"/>
        <v>1</v>
      </c>
      <c r="DU598" s="100">
        <f t="shared" si="834"/>
        <v>0</v>
      </c>
      <c r="DV598" s="100">
        <f t="shared" si="835"/>
        <v>0</v>
      </c>
      <c r="DW598" s="100">
        <f t="shared" si="836"/>
        <v>1</v>
      </c>
      <c r="DX598" s="100">
        <f t="shared" si="837"/>
        <v>0</v>
      </c>
      <c r="DY598" s="229">
        <f t="shared" si="838"/>
        <v>0</v>
      </c>
      <c r="DZ598" s="100">
        <f t="shared" si="839"/>
        <v>1</v>
      </c>
      <c r="EA598" s="400">
        <f t="shared" si="840"/>
        <v>0</v>
      </c>
      <c r="EB598" s="402">
        <f t="shared" si="841"/>
        <v>0</v>
      </c>
      <c r="EC598" s="19">
        <f t="shared" si="842"/>
        <v>0</v>
      </c>
      <c r="ED598" s="19">
        <f t="shared" si="843"/>
        <v>1</v>
      </c>
      <c r="EE598" s="19">
        <f t="shared" si="844"/>
        <v>0</v>
      </c>
      <c r="EF598" s="402">
        <f t="shared" si="845"/>
        <v>0</v>
      </c>
      <c r="EG598" s="400">
        <f t="shared" si="846"/>
        <v>1</v>
      </c>
      <c r="EH598" s="400">
        <f t="shared" si="847"/>
        <v>0</v>
      </c>
      <c r="EI598" s="402">
        <f t="shared" si="848"/>
        <v>0</v>
      </c>
      <c r="EJ598" s="229">
        <f t="shared" si="849"/>
        <v>2</v>
      </c>
      <c r="EK598" s="398">
        <f t="shared" si="850"/>
        <v>629.5</v>
      </c>
      <c r="EL598" s="398">
        <f t="shared" si="851"/>
        <v>11.4</v>
      </c>
      <c r="EM598" s="398">
        <f t="shared" si="852"/>
        <v>40</v>
      </c>
      <c r="EN598" s="398">
        <f t="shared" si="853"/>
        <v>95.8</v>
      </c>
      <c r="EO598" s="398">
        <f t="shared" si="854"/>
        <v>0.31</v>
      </c>
      <c r="EP598" s="398">
        <f t="shared" si="855"/>
        <v>0.87</v>
      </c>
      <c r="EQ598" s="398">
        <f t="shared" si="856"/>
        <v>315.5</v>
      </c>
      <c r="ER598" s="398" t="str">
        <f t="shared" si="857"/>
        <v/>
      </c>
      <c r="ES598" s="398">
        <f t="shared" si="858"/>
        <v>1.02</v>
      </c>
      <c r="ET598" s="398">
        <f t="shared" si="859"/>
        <v>105.5</v>
      </c>
      <c r="EU598" s="172">
        <f t="shared" si="860"/>
        <v>1008</v>
      </c>
      <c r="EV598" s="57">
        <f t="shared" si="861"/>
        <v>27.381708409816525</v>
      </c>
      <c r="EW598" s="57">
        <f t="shared" si="862"/>
        <v>0.2915601023017903</v>
      </c>
      <c r="EX598" s="57">
        <f t="shared" si="863"/>
        <v>3.291503805801276</v>
      </c>
      <c r="EY598" s="57">
        <f t="shared" si="864"/>
        <v>4.7806776785268719</v>
      </c>
      <c r="EZ598" s="57">
        <f t="shared" si="865"/>
        <v>1.1304585650469504E-2</v>
      </c>
      <c r="FA598" s="57">
        <f t="shared" si="866"/>
        <v>4.6736502820306204E-2</v>
      </c>
      <c r="FB598" s="57">
        <f t="shared" si="867"/>
        <v>5.1706816613703372</v>
      </c>
      <c r="FC598" s="57" t="str">
        <f t="shared" si="868"/>
        <v/>
      </c>
      <c r="FD598" s="57">
        <f t="shared" si="869"/>
        <v>1.6450312797859523E-2</v>
      </c>
      <c r="FE598" s="57">
        <f t="shared" si="870"/>
        <v>2.1964843758132719</v>
      </c>
      <c r="FF598" s="56">
        <f t="shared" si="871"/>
        <v>28.432008574732741</v>
      </c>
      <c r="FG598" s="59">
        <f t="shared" si="872"/>
        <v>76.47776119058814</v>
      </c>
      <c r="FH598" s="59">
        <f t="shared" si="873"/>
        <v>0.81433428268288155</v>
      </c>
      <c r="FI598" s="59">
        <f t="shared" si="874"/>
        <v>9.1932482170373344</v>
      </c>
      <c r="FJ598" s="59">
        <f t="shared" si="875"/>
        <v>13.352546172629525</v>
      </c>
      <c r="FK598" s="59">
        <f t="shared" si="876"/>
        <v>3.1573975911057817E-2</v>
      </c>
      <c r="FL598" s="59">
        <f t="shared" si="877"/>
        <v>0.13053616115104108</v>
      </c>
      <c r="FM598" s="59">
        <f t="shared" si="878"/>
        <v>14.436943854084088</v>
      </c>
      <c r="FN598" s="59" t="str">
        <f t="shared" si="879"/>
        <v/>
      </c>
      <c r="FO598" s="59">
        <f t="shared" si="880"/>
        <v>4.5930548000875877E-2</v>
      </c>
      <c r="FP598" s="59">
        <f t="shared" si="881"/>
        <v>6.1327545741010097</v>
      </c>
      <c r="FQ598" s="66">
        <f t="shared" si="882"/>
        <v>79.384371023814026</v>
      </c>
      <c r="FR598" s="331">
        <f t="shared" si="909"/>
        <v>-1.6942180346553985E-2</v>
      </c>
      <c r="FS598" s="331">
        <f t="shared" si="883"/>
        <v>1.6942180346553985E-2</v>
      </c>
      <c r="FT598" s="400">
        <f t="shared" si="884"/>
        <v>0</v>
      </c>
      <c r="FU598" s="400">
        <f t="shared" si="885"/>
        <v>1</v>
      </c>
      <c r="FV598" s="400">
        <f t="shared" si="886"/>
        <v>0</v>
      </c>
      <c r="FW598" s="402">
        <f t="shared" si="887"/>
        <v>0</v>
      </c>
      <c r="FX598" s="222">
        <f t="shared" si="888"/>
        <v>76.47776119058814</v>
      </c>
      <c r="FY598" s="222">
        <f t="shared" si="889"/>
        <v>0</v>
      </c>
      <c r="FZ598" s="222">
        <f t="shared" si="890"/>
        <v>0</v>
      </c>
      <c r="GA598" s="221">
        <f t="shared" si="891"/>
        <v>79.384371023814026</v>
      </c>
      <c r="GB598" s="222">
        <f t="shared" si="892"/>
        <v>0</v>
      </c>
      <c r="GC598" s="222">
        <f t="shared" si="893"/>
        <v>0</v>
      </c>
      <c r="GD598" s="222">
        <f t="shared" si="894"/>
        <v>0</v>
      </c>
      <c r="GE598" s="222">
        <f t="shared" si="895"/>
        <v>0</v>
      </c>
      <c r="GF598" s="222">
        <f t="shared" si="896"/>
        <v>0</v>
      </c>
      <c r="GG598" s="398">
        <f t="shared" si="897"/>
        <v>0</v>
      </c>
      <c r="GH598" s="399">
        <f t="shared" si="898"/>
        <v>0</v>
      </c>
      <c r="GI598" s="398" t="str">
        <f t="shared" si="899"/>
        <v>Na</v>
      </c>
      <c r="GJ598" s="398" t="str">
        <f t="shared" si="900"/>
        <v>Cl</v>
      </c>
    </row>
    <row r="599" spans="1:192" s="163" customFormat="1" ht="14.25">
      <c r="A599" s="402">
        <f t="shared" si="903"/>
        <v>594</v>
      </c>
      <c r="B599" s="65" t="s">
        <v>137</v>
      </c>
      <c r="C599" s="91" t="s">
        <v>222</v>
      </c>
      <c r="D599" s="91"/>
      <c r="E599" s="91"/>
      <c r="F599" s="548">
        <v>3480053.4251399999</v>
      </c>
      <c r="G599" s="548">
        <v>5608175.3875799999</v>
      </c>
      <c r="H599" s="409">
        <f t="shared" si="828"/>
        <v>479986.97376994399</v>
      </c>
      <c r="I599" s="405">
        <f t="shared" si="829"/>
        <v>5606371.9074249677</v>
      </c>
      <c r="J599" s="400">
        <v>181</v>
      </c>
      <c r="K599" s="400" t="s">
        <v>1356</v>
      </c>
      <c r="L599" s="19">
        <v>164</v>
      </c>
      <c r="M599" s="19"/>
      <c r="N599" s="400"/>
      <c r="O599" s="171"/>
      <c r="P599" s="171"/>
      <c r="Q599" s="64" t="s">
        <v>1365</v>
      </c>
      <c r="R599" s="67" t="s">
        <v>362</v>
      </c>
      <c r="S599" s="64" t="s">
        <v>2663</v>
      </c>
      <c r="T599" s="499" t="str">
        <f t="shared" si="830"/>
        <v>-</v>
      </c>
      <c r="U599" s="499" t="str">
        <f t="shared" si="831"/>
        <v>-</v>
      </c>
      <c r="V599" s="499" t="str">
        <f t="shared" si="832"/>
        <v>-</v>
      </c>
      <c r="W599" s="499" t="str">
        <f t="shared" si="908"/>
        <v>-</v>
      </c>
      <c r="X599" s="529" t="str">
        <f t="shared" si="905"/>
        <v/>
      </c>
      <c r="Y599" s="530" t="str">
        <f t="shared" si="904"/>
        <v/>
      </c>
      <c r="Z599" s="404"/>
      <c r="AA599" s="177">
        <v>32267</v>
      </c>
      <c r="AB599" s="176">
        <v>2</v>
      </c>
      <c r="AC599" s="65" t="s">
        <v>970</v>
      </c>
      <c r="AD599" s="65" t="s">
        <v>1603</v>
      </c>
      <c r="AE599" s="61" t="s">
        <v>1454</v>
      </c>
      <c r="AF599" s="392" t="s">
        <v>3116</v>
      </c>
      <c r="AG599" s="408"/>
      <c r="AH599" s="408"/>
      <c r="AI599" s="556"/>
      <c r="AJ599" s="408"/>
      <c r="AK599" s="408"/>
      <c r="AL599" s="408"/>
      <c r="AM599" s="392"/>
      <c r="AN599" s="168"/>
      <c r="AO599" s="401"/>
      <c r="AP599" s="171"/>
      <c r="AQ599" s="69"/>
      <c r="AR599" s="69"/>
      <c r="AS599" s="508"/>
      <c r="AT599" s="511"/>
      <c r="AU599" s="403"/>
      <c r="AV599" s="403"/>
      <c r="AW599" s="55"/>
      <c r="AX599" s="403"/>
      <c r="AY599" s="403"/>
      <c r="AZ599" s="53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401"/>
      <c r="BM599" s="69"/>
      <c r="BN599" s="70"/>
      <c r="BO599" s="143"/>
      <c r="BP599" s="557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1"/>
      <c r="CG599" s="143"/>
      <c r="CH599" s="143"/>
      <c r="CI599" s="143"/>
      <c r="CJ599" s="143"/>
      <c r="CK599" s="143"/>
      <c r="CL599" s="144"/>
      <c r="CM599" s="143"/>
      <c r="CN599" s="143" t="s">
        <v>3116</v>
      </c>
      <c r="CO599" s="141"/>
      <c r="CP599" s="69"/>
      <c r="CQ599" s="70"/>
      <c r="CR599" s="69"/>
      <c r="CS599" s="69"/>
      <c r="CT599" s="69"/>
      <c r="CU599" s="69"/>
      <c r="CV599" s="69"/>
      <c r="CW599" s="69"/>
      <c r="CX599" s="69"/>
      <c r="CY599" s="69"/>
      <c r="CZ599" s="69"/>
      <c r="DA599" s="70"/>
      <c r="DB599" s="182">
        <v>-62.9</v>
      </c>
      <c r="DC599" s="141" t="s">
        <v>2116</v>
      </c>
      <c r="DD599" s="182">
        <v>0.73</v>
      </c>
      <c r="DE599" s="182">
        <v>-10.85</v>
      </c>
      <c r="DF599" s="182"/>
      <c r="DG599" s="182">
        <v>-9.25</v>
      </c>
      <c r="DH599" s="182"/>
      <c r="DI599" s="180"/>
      <c r="DJ599" s="180">
        <f>SUM(DK599:DM599)</f>
        <v>0.19400000000000001</v>
      </c>
      <c r="DK599" s="180">
        <v>4.2000000000000003E-2</v>
      </c>
      <c r="DL599" s="180">
        <v>0.129</v>
      </c>
      <c r="DM599" s="180">
        <v>2.3E-2</v>
      </c>
      <c r="DN599" s="180"/>
      <c r="DO599" s="180"/>
      <c r="DP599" s="180"/>
      <c r="DQ599" s="180"/>
      <c r="DR599" s="180"/>
      <c r="DS599" s="181"/>
      <c r="DT599" s="402">
        <f t="shared" si="833"/>
        <v>0</v>
      </c>
      <c r="DU599" s="100">
        <f t="shared" si="834"/>
        <v>0</v>
      </c>
      <c r="DV599" s="100">
        <f t="shared" si="835"/>
        <v>0</v>
      </c>
      <c r="DW599" s="100">
        <f t="shared" si="836"/>
        <v>1</v>
      </c>
      <c r="DX599" s="100">
        <f t="shared" si="837"/>
        <v>0</v>
      </c>
      <c r="DY599" s="229">
        <f t="shared" si="838"/>
        <v>0</v>
      </c>
      <c r="DZ599" s="100">
        <f t="shared" si="839"/>
        <v>0</v>
      </c>
      <c r="EA599" s="400">
        <f t="shared" si="840"/>
        <v>0</v>
      </c>
      <c r="EB599" s="402">
        <f t="shared" si="841"/>
        <v>1</v>
      </c>
      <c r="EC599" s="19">
        <f t="shared" si="842"/>
        <v>0</v>
      </c>
      <c r="ED599" s="19">
        <f t="shared" si="843"/>
        <v>0</v>
      </c>
      <c r="EE599" s="19">
        <f t="shared" si="844"/>
        <v>0</v>
      </c>
      <c r="EF599" s="402">
        <f t="shared" si="845"/>
        <v>1</v>
      </c>
      <c r="EG599" s="400">
        <f t="shared" si="846"/>
        <v>0</v>
      </c>
      <c r="EH599" s="400">
        <f t="shared" si="847"/>
        <v>0</v>
      </c>
      <c r="EI599" s="402">
        <f t="shared" si="848"/>
        <v>1</v>
      </c>
      <c r="EJ599" s="229">
        <f t="shared" si="849"/>
        <v>1</v>
      </c>
      <c r="EK599" s="398" t="str">
        <f t="shared" si="850"/>
        <v/>
      </c>
      <c r="EL599" s="398" t="str">
        <f t="shared" si="851"/>
        <v/>
      </c>
      <c r="EM599" s="398" t="str">
        <f t="shared" si="852"/>
        <v/>
      </c>
      <c r="EN599" s="398" t="str">
        <f t="shared" si="853"/>
        <v/>
      </c>
      <c r="EO599" s="398" t="str">
        <f t="shared" si="854"/>
        <v/>
      </c>
      <c r="EP599" s="398" t="str">
        <f t="shared" si="855"/>
        <v/>
      </c>
      <c r="EQ599" s="398" t="str">
        <f t="shared" si="856"/>
        <v/>
      </c>
      <c r="ER599" s="398" t="str">
        <f t="shared" si="857"/>
        <v/>
      </c>
      <c r="ES599" s="398" t="str">
        <f t="shared" si="858"/>
        <v/>
      </c>
      <c r="ET599" s="398" t="str">
        <f t="shared" si="859"/>
        <v/>
      </c>
      <c r="EU599" s="172" t="str">
        <f t="shared" si="860"/>
        <v/>
      </c>
      <c r="EV599" s="57" t="str">
        <f t="shared" si="861"/>
        <v/>
      </c>
      <c r="EW599" s="57" t="str">
        <f t="shared" si="862"/>
        <v/>
      </c>
      <c r="EX599" s="57" t="str">
        <f t="shared" si="863"/>
        <v/>
      </c>
      <c r="EY599" s="57" t="str">
        <f t="shared" si="864"/>
        <v/>
      </c>
      <c r="EZ599" s="57" t="str">
        <f t="shared" si="865"/>
        <v/>
      </c>
      <c r="FA599" s="57" t="str">
        <f t="shared" si="866"/>
        <v/>
      </c>
      <c r="FB599" s="57" t="str">
        <f t="shared" si="867"/>
        <v/>
      </c>
      <c r="FC599" s="57" t="str">
        <f t="shared" si="868"/>
        <v/>
      </c>
      <c r="FD599" s="57" t="str">
        <f t="shared" si="869"/>
        <v/>
      </c>
      <c r="FE599" s="57" t="str">
        <f t="shared" si="870"/>
        <v/>
      </c>
      <c r="FF599" s="56" t="str">
        <f t="shared" si="871"/>
        <v/>
      </c>
      <c r="FG599" s="59" t="str">
        <f t="shared" si="872"/>
        <v/>
      </c>
      <c r="FH599" s="59" t="str">
        <f t="shared" si="873"/>
        <v/>
      </c>
      <c r="FI599" s="59" t="str">
        <f t="shared" si="874"/>
        <v/>
      </c>
      <c r="FJ599" s="59" t="str">
        <f t="shared" si="875"/>
        <v/>
      </c>
      <c r="FK599" s="59" t="str">
        <f t="shared" si="876"/>
        <v/>
      </c>
      <c r="FL599" s="59" t="str">
        <f t="shared" si="877"/>
        <v/>
      </c>
      <c r="FM599" s="59" t="str">
        <f t="shared" si="878"/>
        <v/>
      </c>
      <c r="FN599" s="59" t="str">
        <f t="shared" si="879"/>
        <v/>
      </c>
      <c r="FO599" s="59" t="str">
        <f t="shared" si="880"/>
        <v/>
      </c>
      <c r="FP599" s="59" t="str">
        <f t="shared" si="881"/>
        <v/>
      </c>
      <c r="FQ599" s="66" t="str">
        <f t="shared" si="882"/>
        <v/>
      </c>
      <c r="FR599" s="331" t="str">
        <f t="shared" si="909"/>
        <v/>
      </c>
      <c r="FS599" s="331">
        <f t="shared" si="883"/>
        <v>0</v>
      </c>
      <c r="FT599" s="400">
        <f t="shared" si="884"/>
        <v>1</v>
      </c>
      <c r="FU599" s="400">
        <f t="shared" si="885"/>
        <v>0</v>
      </c>
      <c r="FV599" s="400">
        <f t="shared" si="886"/>
        <v>0</v>
      </c>
      <c r="FW599" s="402">
        <f t="shared" si="887"/>
        <v>0</v>
      </c>
      <c r="FX599" s="222">
        <f t="shared" si="888"/>
        <v>0</v>
      </c>
      <c r="FY599" s="222">
        <f t="shared" si="889"/>
        <v>0</v>
      </c>
      <c r="FZ599" s="222">
        <f t="shared" si="890"/>
        <v>0</v>
      </c>
      <c r="GA599" s="221">
        <f t="shared" si="891"/>
        <v>0</v>
      </c>
      <c r="GB599" s="222">
        <f t="shared" si="892"/>
        <v>0</v>
      </c>
      <c r="GC599" s="222">
        <f t="shared" si="893"/>
        <v>0</v>
      </c>
      <c r="GD599" s="222">
        <f t="shared" si="894"/>
        <v>0</v>
      </c>
      <c r="GE599" s="222">
        <f t="shared" si="895"/>
        <v>0</v>
      </c>
      <c r="GF599" s="222">
        <f t="shared" si="896"/>
        <v>0</v>
      </c>
      <c r="GG599" s="398">
        <f t="shared" si="897"/>
        <v>0</v>
      </c>
      <c r="GH599" s="399">
        <f t="shared" si="898"/>
        <v>0</v>
      </c>
      <c r="GI599" s="398" t="str">
        <f t="shared" si="899"/>
        <v/>
      </c>
      <c r="GJ599" s="398" t="str">
        <f t="shared" si="900"/>
        <v/>
      </c>
    </row>
    <row r="600" spans="1:192" s="168" customFormat="1">
      <c r="A600" s="402">
        <f t="shared" si="903"/>
        <v>595</v>
      </c>
      <c r="B600" s="64" t="s">
        <v>708</v>
      </c>
      <c r="C600" s="2" t="s">
        <v>717</v>
      </c>
      <c r="D600" s="2"/>
      <c r="E600" s="2"/>
      <c r="F600" s="400">
        <v>3453580</v>
      </c>
      <c r="G600" s="400">
        <v>5535690</v>
      </c>
      <c r="H600" s="409">
        <f t="shared" si="828"/>
        <v>453524.13800000004</v>
      </c>
      <c r="I600" s="405">
        <f t="shared" si="829"/>
        <v>5533915.5140000004</v>
      </c>
      <c r="J600" s="541">
        <v>84</v>
      </c>
      <c r="K600" s="391" t="s">
        <v>1355</v>
      </c>
      <c r="L600" s="542">
        <v>6</v>
      </c>
      <c r="M600" s="19"/>
      <c r="N600" s="408"/>
      <c r="O600" s="19"/>
      <c r="P600" s="19"/>
      <c r="Q600" s="440" t="s">
        <v>2846</v>
      </c>
      <c r="R600" s="439" t="s">
        <v>1507</v>
      </c>
      <c r="S600" s="439" t="s">
        <v>1345</v>
      </c>
      <c r="T600" s="499" t="str">
        <f t="shared" si="830"/>
        <v>-</v>
      </c>
      <c r="U600" s="499" t="str">
        <f t="shared" si="831"/>
        <v>-</v>
      </c>
      <c r="V600" s="499" t="str">
        <f t="shared" si="832"/>
        <v>-</v>
      </c>
      <c r="W600" s="499" t="str">
        <f t="shared" si="908"/>
        <v>-</v>
      </c>
      <c r="X600" s="529" t="str">
        <f t="shared" si="905"/>
        <v>Ca</v>
      </c>
      <c r="Y600" s="530" t="str">
        <f t="shared" si="904"/>
        <v>HCO3-SO4-Cl</v>
      </c>
      <c r="Z600" s="60"/>
      <c r="AA600" s="51">
        <v>26619</v>
      </c>
      <c r="AB600" s="100">
        <v>1</v>
      </c>
      <c r="AC600" s="2" t="s">
        <v>405</v>
      </c>
      <c r="AD600" s="2" t="s">
        <v>2117</v>
      </c>
      <c r="AE600" s="404"/>
      <c r="AF600" s="391" t="s">
        <v>3116</v>
      </c>
      <c r="AG600" s="400"/>
      <c r="AH600" s="400">
        <v>7.52</v>
      </c>
      <c r="AI600" s="391"/>
      <c r="AJ600" s="400"/>
      <c r="AK600" s="400"/>
      <c r="AL600" s="400"/>
      <c r="AM600" s="391"/>
      <c r="AN600" s="59">
        <v>33.299999999999997</v>
      </c>
      <c r="AO600" s="62">
        <v>16.399999999999999</v>
      </c>
      <c r="AP600" s="270">
        <v>6</v>
      </c>
      <c r="AQ600" s="398"/>
      <c r="AR600" s="69">
        <v>1031</v>
      </c>
      <c r="AS600" s="507">
        <f t="shared" ref="AS600:AS605" si="911">SUM(AU600:BN600)+SUM(BO600:CL600)/1000</f>
        <v>975.30000000000007</v>
      </c>
      <c r="AT600" s="509">
        <f t="shared" ref="AT600:AT605" si="912">FR600</f>
        <v>0.37899140431235545</v>
      </c>
      <c r="AU600" s="59">
        <v>43</v>
      </c>
      <c r="AV600" s="272">
        <v>26</v>
      </c>
      <c r="AW600" s="272">
        <v>195</v>
      </c>
      <c r="AX600" s="222">
        <v>112</v>
      </c>
      <c r="AY600" s="222">
        <v>235</v>
      </c>
      <c r="AZ600" s="448">
        <v>358</v>
      </c>
      <c r="BA600" s="398"/>
      <c r="BB600" s="398">
        <v>0</v>
      </c>
      <c r="BC600" s="398"/>
      <c r="BD600" s="57">
        <v>0.5</v>
      </c>
      <c r="BE600" s="57">
        <v>4.2</v>
      </c>
      <c r="BF600" s="57">
        <v>1.6</v>
      </c>
      <c r="BG600" s="398"/>
      <c r="BH600" s="398"/>
      <c r="BI600" s="398"/>
      <c r="BJ600" s="398"/>
      <c r="BK600" s="398"/>
      <c r="BL600" s="399"/>
      <c r="BM600" s="398"/>
      <c r="BN600" s="172"/>
      <c r="BO600" s="398"/>
      <c r="BP600" s="398"/>
      <c r="BQ600" s="398"/>
      <c r="BR600" s="398"/>
      <c r="BS600" s="398"/>
      <c r="BT600" s="398"/>
      <c r="BU600" s="398"/>
      <c r="BV600" s="398"/>
      <c r="BW600" s="398"/>
      <c r="BX600" s="398"/>
      <c r="BY600" s="398"/>
      <c r="BZ600" s="398"/>
      <c r="CA600" s="398"/>
      <c r="CB600" s="398"/>
      <c r="CC600" s="398"/>
      <c r="CD600" s="398"/>
      <c r="CE600" s="398"/>
      <c r="CF600" s="399"/>
      <c r="CG600" s="398"/>
      <c r="CH600" s="398"/>
      <c r="CI600" s="398"/>
      <c r="CJ600" s="398"/>
      <c r="CK600" s="398"/>
      <c r="CL600" s="172"/>
      <c r="CM600" s="398"/>
      <c r="CN600" s="143" t="s">
        <v>3116</v>
      </c>
      <c r="CO600" s="399"/>
      <c r="CP600" s="398"/>
      <c r="CQ600" s="172"/>
      <c r="CR600" s="398"/>
      <c r="CS600" s="398"/>
      <c r="CT600" s="398"/>
      <c r="CU600" s="398"/>
      <c r="CV600" s="398"/>
      <c r="CW600" s="398"/>
      <c r="CX600" s="398"/>
      <c r="CY600" s="398"/>
      <c r="CZ600" s="398"/>
      <c r="DA600" s="172"/>
      <c r="DB600" s="241"/>
      <c r="DC600" s="241"/>
      <c r="DD600" s="241"/>
      <c r="DE600" s="241"/>
      <c r="DF600" s="182"/>
      <c r="DG600" s="241"/>
      <c r="DH600" s="241"/>
      <c r="DI600" s="244"/>
      <c r="DJ600" s="244"/>
      <c r="DK600" s="244"/>
      <c r="DL600" s="244"/>
      <c r="DM600" s="244"/>
      <c r="DN600" s="244"/>
      <c r="DO600" s="244"/>
      <c r="DP600" s="244"/>
      <c r="DQ600" s="244"/>
      <c r="DR600" s="244"/>
      <c r="DS600" s="472"/>
      <c r="DT600" s="402">
        <f t="shared" si="833"/>
        <v>1</v>
      </c>
      <c r="DU600" s="100">
        <f t="shared" si="834"/>
        <v>1</v>
      </c>
      <c r="DV600" s="100">
        <f t="shared" si="835"/>
        <v>0</v>
      </c>
      <c r="DW600" s="100">
        <f t="shared" si="836"/>
        <v>0</v>
      </c>
      <c r="DX600" s="100">
        <f t="shared" si="837"/>
        <v>0</v>
      </c>
      <c r="DY600" s="229">
        <f t="shared" si="838"/>
        <v>0</v>
      </c>
      <c r="DZ600" s="100">
        <f t="shared" si="839"/>
        <v>0</v>
      </c>
      <c r="EA600" s="400">
        <f t="shared" si="840"/>
        <v>0</v>
      </c>
      <c r="EB600" s="402">
        <f t="shared" si="841"/>
        <v>1</v>
      </c>
      <c r="EC600" s="19">
        <f t="shared" si="842"/>
        <v>1</v>
      </c>
      <c r="ED600" s="19">
        <f t="shared" si="843"/>
        <v>0</v>
      </c>
      <c r="EE600" s="19">
        <f t="shared" si="844"/>
        <v>0</v>
      </c>
      <c r="EF600" s="402">
        <f t="shared" si="845"/>
        <v>0</v>
      </c>
      <c r="EG600" s="400">
        <f t="shared" si="846"/>
        <v>0</v>
      </c>
      <c r="EH600" s="400">
        <f t="shared" si="847"/>
        <v>0</v>
      </c>
      <c r="EI600" s="402">
        <f t="shared" si="848"/>
        <v>1</v>
      </c>
      <c r="EJ600" s="229">
        <f t="shared" si="849"/>
        <v>0</v>
      </c>
      <c r="EK600" s="398">
        <f t="shared" si="850"/>
        <v>43</v>
      </c>
      <c r="EL600" s="398">
        <f t="shared" si="851"/>
        <v>0</v>
      </c>
      <c r="EM600" s="398">
        <f t="shared" si="852"/>
        <v>26</v>
      </c>
      <c r="EN600" s="398">
        <f t="shared" si="853"/>
        <v>195</v>
      </c>
      <c r="EO600" s="398">
        <f t="shared" si="854"/>
        <v>1.6</v>
      </c>
      <c r="EP600" s="398">
        <f t="shared" si="855"/>
        <v>4.2</v>
      </c>
      <c r="EQ600" s="398">
        <f t="shared" si="856"/>
        <v>358</v>
      </c>
      <c r="ER600" s="398" t="str">
        <f t="shared" si="857"/>
        <v/>
      </c>
      <c r="ES600" s="398" t="str">
        <f t="shared" si="858"/>
        <v/>
      </c>
      <c r="ET600" s="398">
        <f t="shared" si="859"/>
        <v>235</v>
      </c>
      <c r="EU600" s="172">
        <f t="shared" si="860"/>
        <v>112</v>
      </c>
      <c r="EV600" s="57">
        <f t="shared" si="861"/>
        <v>1.8703946967785714</v>
      </c>
      <c r="EW600" s="57">
        <f t="shared" si="862"/>
        <v>0</v>
      </c>
      <c r="EX600" s="57">
        <f t="shared" si="863"/>
        <v>2.1394774737708291</v>
      </c>
      <c r="EY600" s="57">
        <f t="shared" si="864"/>
        <v>9.7310245022206683</v>
      </c>
      <c r="EZ600" s="57">
        <f t="shared" si="865"/>
        <v>5.8346248518552281E-2</v>
      </c>
      <c r="FA600" s="57">
        <f t="shared" si="866"/>
        <v>0.22562449637389204</v>
      </c>
      <c r="FB600" s="57">
        <f t="shared" si="867"/>
        <v>5.8672077171809214</v>
      </c>
      <c r="FC600" s="57" t="str">
        <f t="shared" si="868"/>
        <v/>
      </c>
      <c r="FD600" s="57" t="str">
        <f t="shared" si="869"/>
        <v/>
      </c>
      <c r="FE600" s="57">
        <f t="shared" si="870"/>
        <v>4.8926429224276671</v>
      </c>
      <c r="FF600" s="56">
        <f t="shared" si="871"/>
        <v>3.1591120638591934</v>
      </c>
      <c r="FG600" s="59">
        <f t="shared" si="872"/>
        <v>13.336273642223887</v>
      </c>
      <c r="FH600" s="59">
        <f t="shared" si="873"/>
        <v>0</v>
      </c>
      <c r="FI600" s="59">
        <f t="shared" si="874"/>
        <v>15.254885554757067</v>
      </c>
      <c r="FJ600" s="59">
        <f t="shared" si="875"/>
        <v>69.384074818174014</v>
      </c>
      <c r="FK600" s="59">
        <f t="shared" si="876"/>
        <v>0.41601996497359184</v>
      </c>
      <c r="FL600" s="59">
        <f t="shared" si="877"/>
        <v>1.6087460198714396</v>
      </c>
      <c r="FM600" s="59">
        <f t="shared" si="878"/>
        <v>42.152621874036349</v>
      </c>
      <c r="FN600" s="59" t="str">
        <f t="shared" si="879"/>
        <v/>
      </c>
      <c r="FO600" s="59" t="str">
        <f t="shared" si="880"/>
        <v/>
      </c>
      <c r="FP600" s="59">
        <f t="shared" si="881"/>
        <v>35.150916247578635</v>
      </c>
      <c r="FQ600" s="66">
        <f t="shared" si="882"/>
        <v>22.696461878385012</v>
      </c>
      <c r="FR600" s="331">
        <f t="shared" si="909"/>
        <v>0.37899140431235545</v>
      </c>
      <c r="FS600" s="331">
        <f t="shared" si="883"/>
        <v>0.37899140431235545</v>
      </c>
      <c r="FT600" s="400">
        <f t="shared" si="884"/>
        <v>0</v>
      </c>
      <c r="FU600" s="400">
        <f t="shared" si="885"/>
        <v>1</v>
      </c>
      <c r="FV600" s="400">
        <f t="shared" si="886"/>
        <v>0</v>
      </c>
      <c r="FW600" s="402">
        <f t="shared" si="887"/>
        <v>0</v>
      </c>
      <c r="FX600" s="222">
        <f t="shared" si="888"/>
        <v>0</v>
      </c>
      <c r="FY600" s="222">
        <f t="shared" si="889"/>
        <v>69.384074818174014</v>
      </c>
      <c r="FZ600" s="222">
        <f t="shared" si="890"/>
        <v>0</v>
      </c>
      <c r="GA600" s="221">
        <f t="shared" si="891"/>
        <v>22.696461878385012</v>
      </c>
      <c r="GB600" s="222">
        <f t="shared" si="892"/>
        <v>42.152621874036349</v>
      </c>
      <c r="GC600" s="222">
        <f t="shared" si="893"/>
        <v>35.150916247578635</v>
      </c>
      <c r="GD600" s="222">
        <f t="shared" si="894"/>
        <v>0</v>
      </c>
      <c r="GE600" s="222">
        <f t="shared" si="895"/>
        <v>0</v>
      </c>
      <c r="GF600" s="222">
        <f t="shared" si="896"/>
        <v>0</v>
      </c>
      <c r="GG600" s="398">
        <f t="shared" si="897"/>
        <v>0</v>
      </c>
      <c r="GH600" s="399">
        <f t="shared" si="898"/>
        <v>0</v>
      </c>
      <c r="GI600" s="398" t="str">
        <f t="shared" si="899"/>
        <v>Ca</v>
      </c>
      <c r="GJ600" s="398" t="str">
        <f t="shared" si="900"/>
        <v>HCO3-SO4-Cl</v>
      </c>
    </row>
    <row r="601" spans="1:192" s="163" customFormat="1" ht="14.25">
      <c r="A601" s="402">
        <f t="shared" si="903"/>
        <v>596</v>
      </c>
      <c r="B601" s="382" t="s">
        <v>416</v>
      </c>
      <c r="C601" s="2" t="s">
        <v>418</v>
      </c>
      <c r="D601" s="116" t="s">
        <v>2970</v>
      </c>
      <c r="E601" s="398"/>
      <c r="F601" s="158">
        <v>3472400</v>
      </c>
      <c r="G601" s="158">
        <v>5623710</v>
      </c>
      <c r="H601" s="410">
        <f t="shared" si="828"/>
        <v>472336.61000000004</v>
      </c>
      <c r="I601" s="410">
        <f t="shared" si="829"/>
        <v>5621900.3059999999</v>
      </c>
      <c r="J601" s="408">
        <v>212</v>
      </c>
      <c r="K601" s="400" t="s">
        <v>1356</v>
      </c>
      <c r="L601" s="19">
        <v>125</v>
      </c>
      <c r="M601" s="19"/>
      <c r="N601" s="400"/>
      <c r="O601" s="19"/>
      <c r="P601" s="19"/>
      <c r="Q601" s="381" t="s">
        <v>2971</v>
      </c>
      <c r="R601" s="381" t="s">
        <v>2897</v>
      </c>
      <c r="S601" s="64" t="s">
        <v>2663</v>
      </c>
      <c r="T601" s="499" t="str">
        <f t="shared" si="830"/>
        <v>-</v>
      </c>
      <c r="U601" s="499" t="str">
        <f t="shared" si="831"/>
        <v>M</v>
      </c>
      <c r="V601" s="499" t="str">
        <f t="shared" si="832"/>
        <v>-</v>
      </c>
      <c r="W601" s="499" t="str">
        <f t="shared" si="908"/>
        <v>-</v>
      </c>
      <c r="X601" s="529" t="str">
        <f t="shared" si="905"/>
        <v>Na</v>
      </c>
      <c r="Y601" s="530" t="str">
        <f t="shared" si="904"/>
        <v>Cl</v>
      </c>
      <c r="Z601" s="60" t="s">
        <v>1495</v>
      </c>
      <c r="AA601" s="51">
        <v>21215</v>
      </c>
      <c r="AB601" s="100">
        <v>1</v>
      </c>
      <c r="AC601" s="384" t="s">
        <v>2968</v>
      </c>
      <c r="AD601" s="2" t="s">
        <v>2974</v>
      </c>
      <c r="AE601" s="61" t="s">
        <v>2969</v>
      </c>
      <c r="AF601" s="233">
        <v>7</v>
      </c>
      <c r="AG601" s="400"/>
      <c r="AH601" s="400"/>
      <c r="AI601" s="554"/>
      <c r="AJ601" s="400"/>
      <c r="AK601" s="400"/>
      <c r="AL601" s="400"/>
      <c r="AM601" s="391"/>
      <c r="AN601" s="398">
        <v>31.8</v>
      </c>
      <c r="AO601" s="399">
        <v>28.8</v>
      </c>
      <c r="AP601" s="19"/>
      <c r="AQ601" s="398"/>
      <c r="AR601" s="69">
        <v>4348.5</v>
      </c>
      <c r="AS601" s="507">
        <f t="shared" si="911"/>
        <v>4324.68</v>
      </c>
      <c r="AT601" s="511">
        <f t="shared" si="912"/>
        <v>-0.14091509533505156</v>
      </c>
      <c r="AU601" s="403">
        <v>1353.8</v>
      </c>
      <c r="AV601" s="398">
        <v>37.5</v>
      </c>
      <c r="AW601" s="399">
        <v>166</v>
      </c>
      <c r="AX601" s="398">
        <v>2115</v>
      </c>
      <c r="AY601" s="398">
        <v>24.08</v>
      </c>
      <c r="AZ601" s="172">
        <v>628.29999999999995</v>
      </c>
      <c r="BA601" s="398"/>
      <c r="BB601" s="398"/>
      <c r="BC601" s="398"/>
      <c r="BD601" s="398"/>
      <c r="BE601" s="398"/>
      <c r="BF601" s="398"/>
      <c r="BG601" s="398"/>
      <c r="BH601" s="398"/>
      <c r="BI601" s="398"/>
      <c r="BJ601" s="398"/>
      <c r="BK601" s="398"/>
      <c r="BL601" s="399"/>
      <c r="BM601" s="398"/>
      <c r="BN601" s="172"/>
      <c r="BO601" s="138"/>
      <c r="BP601" s="555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49"/>
      <c r="CG601" s="138"/>
      <c r="CH601" s="138"/>
      <c r="CI601" s="138"/>
      <c r="CJ601" s="138"/>
      <c r="CK601" s="138"/>
      <c r="CL601" s="139"/>
      <c r="CM601" s="138"/>
      <c r="CN601" s="138">
        <v>121</v>
      </c>
      <c r="CO601" s="149"/>
      <c r="CP601" s="398"/>
      <c r="CQ601" s="172"/>
      <c r="CR601" s="398"/>
      <c r="CS601" s="398"/>
      <c r="CT601" s="398"/>
      <c r="CU601" s="398"/>
      <c r="CV601" s="398"/>
      <c r="CW601" s="398"/>
      <c r="CX601" s="398"/>
      <c r="CY601" s="398"/>
      <c r="CZ601" s="398"/>
      <c r="DA601" s="172"/>
      <c r="DB601" s="241"/>
      <c r="DC601" s="241"/>
      <c r="DD601" s="241"/>
      <c r="DE601" s="241"/>
      <c r="DF601" s="182"/>
      <c r="DG601" s="241"/>
      <c r="DH601" s="241"/>
      <c r="DI601" s="244"/>
      <c r="DJ601" s="244"/>
      <c r="DK601" s="244"/>
      <c r="DL601" s="244"/>
      <c r="DM601" s="244"/>
      <c r="DN601" s="244"/>
      <c r="DO601" s="244"/>
      <c r="DP601" s="244"/>
      <c r="DQ601" s="244"/>
      <c r="DR601" s="244"/>
      <c r="DS601" s="472"/>
      <c r="DT601" s="402">
        <f t="shared" si="833"/>
        <v>1</v>
      </c>
      <c r="DU601" s="100">
        <f t="shared" si="834"/>
        <v>0</v>
      </c>
      <c r="DV601" s="100">
        <f t="shared" si="835"/>
        <v>0</v>
      </c>
      <c r="DW601" s="100">
        <f t="shared" si="836"/>
        <v>1</v>
      </c>
      <c r="DX601" s="100">
        <f t="shared" si="837"/>
        <v>0</v>
      </c>
      <c r="DY601" s="229">
        <f t="shared" si="838"/>
        <v>0</v>
      </c>
      <c r="DZ601" s="100">
        <f t="shared" si="839"/>
        <v>1</v>
      </c>
      <c r="EA601" s="400">
        <f t="shared" si="840"/>
        <v>0</v>
      </c>
      <c r="EB601" s="402">
        <f t="shared" si="841"/>
        <v>0</v>
      </c>
      <c r="EC601" s="19">
        <f t="shared" si="842"/>
        <v>0</v>
      </c>
      <c r="ED601" s="19">
        <f t="shared" si="843"/>
        <v>1</v>
      </c>
      <c r="EE601" s="19">
        <f t="shared" si="844"/>
        <v>0</v>
      </c>
      <c r="EF601" s="402">
        <f t="shared" si="845"/>
        <v>0</v>
      </c>
      <c r="EG601" s="400">
        <f t="shared" si="846"/>
        <v>1</v>
      </c>
      <c r="EH601" s="400">
        <f t="shared" si="847"/>
        <v>0</v>
      </c>
      <c r="EI601" s="402">
        <f t="shared" si="848"/>
        <v>0</v>
      </c>
      <c r="EJ601" s="229">
        <f t="shared" si="849"/>
        <v>2</v>
      </c>
      <c r="EK601" s="398">
        <f t="shared" si="850"/>
        <v>1353.8</v>
      </c>
      <c r="EL601" s="398" t="str">
        <f t="shared" si="851"/>
        <v/>
      </c>
      <c r="EM601" s="398">
        <f t="shared" si="852"/>
        <v>37.5</v>
      </c>
      <c r="EN601" s="398">
        <f t="shared" si="853"/>
        <v>166</v>
      </c>
      <c r="EO601" s="398" t="str">
        <f t="shared" si="854"/>
        <v/>
      </c>
      <c r="EP601" s="398" t="str">
        <f t="shared" si="855"/>
        <v/>
      </c>
      <c r="EQ601" s="398">
        <f t="shared" si="856"/>
        <v>628.29999999999995</v>
      </c>
      <c r="ER601" s="398" t="str">
        <f t="shared" si="857"/>
        <v/>
      </c>
      <c r="ES601" s="398" t="str">
        <f t="shared" si="858"/>
        <v/>
      </c>
      <c r="ET601" s="398">
        <f t="shared" si="859"/>
        <v>24.08</v>
      </c>
      <c r="EU601" s="172">
        <f t="shared" si="860"/>
        <v>2115</v>
      </c>
      <c r="EV601" s="57">
        <f t="shared" si="861"/>
        <v>58.886984662763481</v>
      </c>
      <c r="EW601" s="57" t="str">
        <f t="shared" si="862"/>
        <v/>
      </c>
      <c r="EX601" s="57">
        <f t="shared" si="863"/>
        <v>3.0857848179386962</v>
      </c>
      <c r="EY601" s="57">
        <f t="shared" si="864"/>
        <v>8.2838464993263123</v>
      </c>
      <c r="EZ601" s="57" t="str">
        <f t="shared" si="865"/>
        <v/>
      </c>
      <c r="FA601" s="57" t="str">
        <f t="shared" si="866"/>
        <v/>
      </c>
      <c r="FB601" s="57">
        <f t="shared" si="867"/>
        <v>10.297113432136237</v>
      </c>
      <c r="FC601" s="57" t="str">
        <f t="shared" si="868"/>
        <v/>
      </c>
      <c r="FD601" s="57" t="str">
        <f t="shared" si="869"/>
        <v/>
      </c>
      <c r="FE601" s="57">
        <f t="shared" si="870"/>
        <v>0.5013397513704605</v>
      </c>
      <c r="FF601" s="56">
        <f t="shared" si="871"/>
        <v>59.656446563055304</v>
      </c>
      <c r="FG601" s="59">
        <f t="shared" si="872"/>
        <v>83.816995511857556</v>
      </c>
      <c r="FH601" s="59" t="str">
        <f t="shared" si="873"/>
        <v/>
      </c>
      <c r="FI601" s="59">
        <f t="shared" si="874"/>
        <v>4.3921626097332638</v>
      </c>
      <c r="FJ601" s="59">
        <f t="shared" si="875"/>
        <v>11.790841878409177</v>
      </c>
      <c r="FK601" s="59" t="str">
        <f t="shared" si="876"/>
        <v/>
      </c>
      <c r="FL601" s="59" t="str">
        <f t="shared" si="877"/>
        <v/>
      </c>
      <c r="FM601" s="59">
        <f t="shared" si="878"/>
        <v>14.615184279839537</v>
      </c>
      <c r="FN601" s="59" t="str">
        <f t="shared" si="879"/>
        <v/>
      </c>
      <c r="FO601" s="59" t="str">
        <f t="shared" si="880"/>
        <v/>
      </c>
      <c r="FP601" s="59">
        <f t="shared" si="881"/>
        <v>0.71157542367367344</v>
      </c>
      <c r="FQ601" s="66">
        <f t="shared" si="882"/>
        <v>84.673240296486782</v>
      </c>
      <c r="FR601" s="331">
        <f t="shared" si="909"/>
        <v>-0.14091509533505156</v>
      </c>
      <c r="FS601" s="331">
        <f t="shared" si="883"/>
        <v>0.14091509533505156</v>
      </c>
      <c r="FT601" s="400">
        <f t="shared" si="884"/>
        <v>0</v>
      </c>
      <c r="FU601" s="400">
        <f t="shared" si="885"/>
        <v>1</v>
      </c>
      <c r="FV601" s="400">
        <f t="shared" si="886"/>
        <v>0</v>
      </c>
      <c r="FW601" s="402">
        <f t="shared" si="887"/>
        <v>0</v>
      </c>
      <c r="FX601" s="222">
        <f t="shared" si="888"/>
        <v>83.816995511857556</v>
      </c>
      <c r="FY601" s="222">
        <f t="shared" si="889"/>
        <v>0</v>
      </c>
      <c r="FZ601" s="222">
        <f t="shared" si="890"/>
        <v>0</v>
      </c>
      <c r="GA601" s="221">
        <f t="shared" si="891"/>
        <v>84.673240296486782</v>
      </c>
      <c r="GB601" s="222">
        <f t="shared" si="892"/>
        <v>0</v>
      </c>
      <c r="GC601" s="222">
        <f t="shared" si="893"/>
        <v>0</v>
      </c>
      <c r="GD601" s="222">
        <f t="shared" si="894"/>
        <v>0</v>
      </c>
      <c r="GE601" s="222">
        <f t="shared" si="895"/>
        <v>0</v>
      </c>
      <c r="GF601" s="222">
        <f t="shared" si="896"/>
        <v>0</v>
      </c>
      <c r="GG601" s="398">
        <f t="shared" si="897"/>
        <v>0</v>
      </c>
      <c r="GH601" s="399">
        <f t="shared" si="898"/>
        <v>0</v>
      </c>
      <c r="GI601" s="398" t="str">
        <f t="shared" si="899"/>
        <v>Na</v>
      </c>
      <c r="GJ601" s="398" t="str">
        <f t="shared" si="900"/>
        <v>Cl</v>
      </c>
    </row>
    <row r="602" spans="1:192" s="163" customFormat="1">
      <c r="A602" s="402">
        <f t="shared" si="903"/>
        <v>597</v>
      </c>
      <c r="B602" s="382" t="s">
        <v>416</v>
      </c>
      <c r="C602" s="116" t="s">
        <v>418</v>
      </c>
      <c r="D602" s="116" t="s">
        <v>2970</v>
      </c>
      <c r="E602" s="116"/>
      <c r="F602" s="158">
        <v>3472400</v>
      </c>
      <c r="G602" s="158">
        <v>5623710</v>
      </c>
      <c r="H602" s="410">
        <f t="shared" si="828"/>
        <v>472336.61000000004</v>
      </c>
      <c r="I602" s="410">
        <f t="shared" si="829"/>
        <v>5621900.3059999999</v>
      </c>
      <c r="J602" s="408">
        <v>212</v>
      </c>
      <c r="K602" s="377" t="s">
        <v>1356</v>
      </c>
      <c r="L602" s="407">
        <v>125</v>
      </c>
      <c r="M602" s="378"/>
      <c r="N602" s="400"/>
      <c r="O602" s="407"/>
      <c r="P602" s="407"/>
      <c r="Q602" s="381" t="s">
        <v>2844</v>
      </c>
      <c r="R602" s="381" t="s">
        <v>2897</v>
      </c>
      <c r="S602" s="382" t="s">
        <v>2663</v>
      </c>
      <c r="T602" s="499" t="str">
        <f t="shared" si="830"/>
        <v>-</v>
      </c>
      <c r="U602" s="499" t="str">
        <f t="shared" si="831"/>
        <v>M</v>
      </c>
      <c r="V602" s="499" t="str">
        <f t="shared" si="832"/>
        <v>-</v>
      </c>
      <c r="W602" s="499" t="str">
        <f t="shared" si="908"/>
        <v>-</v>
      </c>
      <c r="X602" s="529" t="str">
        <f t="shared" si="905"/>
        <v>Na</v>
      </c>
      <c r="Y602" s="530" t="str">
        <f t="shared" si="904"/>
        <v>Cl</v>
      </c>
      <c r="Z602" s="119" t="s">
        <v>1595</v>
      </c>
      <c r="AA602" s="89">
        <v>22984</v>
      </c>
      <c r="AB602" s="405">
        <v>2</v>
      </c>
      <c r="AC602" s="117" t="s">
        <v>2988</v>
      </c>
      <c r="AD602" s="380" t="s">
        <v>2972</v>
      </c>
      <c r="AE602" s="120"/>
      <c r="AF602" s="153" t="s">
        <v>3116</v>
      </c>
      <c r="AG602" s="377"/>
      <c r="AH602" s="377"/>
      <c r="AI602" s="379"/>
      <c r="AJ602" s="377"/>
      <c r="AK602" s="377"/>
      <c r="AL602" s="377"/>
      <c r="AM602" s="379"/>
      <c r="AN602" s="117"/>
      <c r="AO602" s="116"/>
      <c r="AP602" s="378"/>
      <c r="AQ602" s="117"/>
      <c r="AR602" s="384">
        <v>5283</v>
      </c>
      <c r="AS602" s="507">
        <f t="shared" si="911"/>
        <v>5265.52</v>
      </c>
      <c r="AT602" s="509">
        <f t="shared" si="912"/>
        <v>3.1062062178491199</v>
      </c>
      <c r="AU602" s="117">
        <v>1705</v>
      </c>
      <c r="AV602" s="117">
        <v>71.739999999999995</v>
      </c>
      <c r="AW602" s="116">
        <v>192.2</v>
      </c>
      <c r="AX602" s="117">
        <v>2639.77</v>
      </c>
      <c r="AY602" s="117">
        <v>21.81</v>
      </c>
      <c r="AZ602" s="118">
        <v>610</v>
      </c>
      <c r="BA602" s="117"/>
      <c r="BB602" s="117">
        <v>23</v>
      </c>
      <c r="BC602" s="117"/>
      <c r="BD602" s="117"/>
      <c r="BE602" s="117">
        <v>2</v>
      </c>
      <c r="BF602" s="117"/>
      <c r="BG602" s="117"/>
      <c r="BH602" s="117"/>
      <c r="BI602" s="117"/>
      <c r="BJ602" s="117"/>
      <c r="BK602" s="117"/>
      <c r="BL602" s="381"/>
      <c r="BM602" s="117"/>
      <c r="BN602" s="118"/>
      <c r="BO602" s="114"/>
      <c r="BP602" s="114"/>
      <c r="BQ602" s="114"/>
      <c r="BR602" s="114"/>
      <c r="BS602" s="114"/>
      <c r="BT602" s="114"/>
      <c r="BU602" s="114"/>
      <c r="BV602" s="114"/>
      <c r="BW602" s="114"/>
      <c r="BX602" s="114"/>
      <c r="BY602" s="114"/>
      <c r="BZ602" s="114"/>
      <c r="CA602" s="114"/>
      <c r="CB602" s="114"/>
      <c r="CC602" s="114"/>
      <c r="CD602" s="114"/>
      <c r="CE602" s="114"/>
      <c r="CF602" s="247"/>
      <c r="CG602" s="114"/>
      <c r="CH602" s="114"/>
      <c r="CI602" s="114"/>
      <c r="CJ602" s="114"/>
      <c r="CK602" s="114"/>
      <c r="CL602" s="137"/>
      <c r="CM602" s="114"/>
      <c r="CN602" s="114">
        <v>175.6</v>
      </c>
      <c r="CO602" s="247"/>
      <c r="CP602" s="117"/>
      <c r="CQ602" s="118"/>
      <c r="CR602" s="117"/>
      <c r="CS602" s="117"/>
      <c r="CT602" s="117"/>
      <c r="CU602" s="117"/>
      <c r="CV602" s="117"/>
      <c r="CW602" s="117"/>
      <c r="CX602" s="117"/>
      <c r="CY602" s="117"/>
      <c r="CZ602" s="117"/>
      <c r="DA602" s="118"/>
      <c r="DB602" s="111"/>
      <c r="DC602" s="111"/>
      <c r="DD602" s="121"/>
      <c r="DE602" s="111"/>
      <c r="DF602" s="420"/>
      <c r="DG602" s="111"/>
      <c r="DH602" s="111"/>
      <c r="DI602" s="111"/>
      <c r="DJ602" s="111"/>
      <c r="DK602" s="244"/>
      <c r="DL602" s="244"/>
      <c r="DM602" s="244"/>
      <c r="DN602" s="111"/>
      <c r="DO602" s="121"/>
      <c r="DP602" s="244"/>
      <c r="DQ602" s="241"/>
      <c r="DR602" s="244"/>
      <c r="DS602" s="472"/>
      <c r="DT602" s="402">
        <f t="shared" si="833"/>
        <v>0</v>
      </c>
      <c r="DU602" s="100">
        <f t="shared" si="834"/>
        <v>0</v>
      </c>
      <c r="DV602" s="100">
        <f t="shared" si="835"/>
        <v>0</v>
      </c>
      <c r="DW602" s="100">
        <f t="shared" si="836"/>
        <v>1</v>
      </c>
      <c r="DX602" s="100">
        <f t="shared" si="837"/>
        <v>0</v>
      </c>
      <c r="DY602" s="229">
        <f t="shared" si="838"/>
        <v>0</v>
      </c>
      <c r="DZ602" s="100">
        <f t="shared" si="839"/>
        <v>0</v>
      </c>
      <c r="EA602" s="400">
        <f t="shared" si="840"/>
        <v>0</v>
      </c>
      <c r="EB602" s="402">
        <f t="shared" si="841"/>
        <v>1</v>
      </c>
      <c r="EC602" s="19">
        <f t="shared" si="842"/>
        <v>0</v>
      </c>
      <c r="ED602" s="19">
        <f t="shared" si="843"/>
        <v>1</v>
      </c>
      <c r="EE602" s="19">
        <f t="shared" si="844"/>
        <v>0</v>
      </c>
      <c r="EF602" s="402">
        <f t="shared" si="845"/>
        <v>0</v>
      </c>
      <c r="EG602" s="400">
        <f t="shared" si="846"/>
        <v>1</v>
      </c>
      <c r="EH602" s="400">
        <f t="shared" si="847"/>
        <v>0</v>
      </c>
      <c r="EI602" s="402">
        <f t="shared" si="848"/>
        <v>0</v>
      </c>
      <c r="EJ602" s="229">
        <f t="shared" si="849"/>
        <v>2</v>
      </c>
      <c r="EK602" s="398">
        <f t="shared" si="850"/>
        <v>1705</v>
      </c>
      <c r="EL602" s="398">
        <f t="shared" si="851"/>
        <v>23</v>
      </c>
      <c r="EM602" s="398">
        <f t="shared" si="852"/>
        <v>71.739999999999995</v>
      </c>
      <c r="EN602" s="398">
        <f t="shared" si="853"/>
        <v>192.2</v>
      </c>
      <c r="EO602" s="398" t="str">
        <f t="shared" si="854"/>
        <v/>
      </c>
      <c r="EP602" s="398">
        <f t="shared" si="855"/>
        <v>2</v>
      </c>
      <c r="EQ602" s="398">
        <f t="shared" si="856"/>
        <v>610</v>
      </c>
      <c r="ER602" s="398" t="str">
        <f t="shared" si="857"/>
        <v/>
      </c>
      <c r="ES602" s="398" t="str">
        <f t="shared" si="858"/>
        <v/>
      </c>
      <c r="ET602" s="398">
        <f t="shared" si="859"/>
        <v>21.81</v>
      </c>
      <c r="EU602" s="172">
        <f t="shared" si="860"/>
        <v>2639.77</v>
      </c>
      <c r="EV602" s="57">
        <f t="shared" si="861"/>
        <v>74.163324604824751</v>
      </c>
      <c r="EW602" s="57">
        <f t="shared" si="862"/>
        <v>0.58823529411764708</v>
      </c>
      <c r="EX602" s="57">
        <f t="shared" si="863"/>
        <v>5.903312075704588</v>
      </c>
      <c r="EY602" s="57">
        <f t="shared" si="864"/>
        <v>9.5912969709067308</v>
      </c>
      <c r="EZ602" s="57" t="str">
        <f t="shared" si="865"/>
        <v/>
      </c>
      <c r="FA602" s="57">
        <f t="shared" si="866"/>
        <v>0.10744023636852001</v>
      </c>
      <c r="FB602" s="57">
        <f t="shared" si="867"/>
        <v>9.9971975069283854</v>
      </c>
      <c r="FC602" s="57" t="str">
        <f t="shared" si="868"/>
        <v/>
      </c>
      <c r="FD602" s="57" t="str">
        <f t="shared" si="869"/>
        <v/>
      </c>
      <c r="FE602" s="57">
        <f t="shared" si="870"/>
        <v>0.45407890271552093</v>
      </c>
      <c r="FF602" s="56">
        <f t="shared" si="871"/>
        <v>74.458296900121283</v>
      </c>
      <c r="FG602" s="59">
        <f t="shared" si="872"/>
        <v>82.081197725594777</v>
      </c>
      <c r="FH602" s="59">
        <f t="shared" si="873"/>
        <v>0.65103685336273198</v>
      </c>
      <c r="FI602" s="59">
        <f t="shared" si="874"/>
        <v>6.533565320914386</v>
      </c>
      <c r="FJ602" s="59">
        <f t="shared" si="875"/>
        <v>10.615289259331256</v>
      </c>
      <c r="FK602" s="59" t="str">
        <f t="shared" si="876"/>
        <v/>
      </c>
      <c r="FL602" s="59">
        <f t="shared" si="877"/>
        <v>0.11891084079684604</v>
      </c>
      <c r="FM602" s="59">
        <f t="shared" si="878"/>
        <v>11.773934454312748</v>
      </c>
      <c r="FN602" s="59" t="str">
        <f t="shared" si="879"/>
        <v/>
      </c>
      <c r="FO602" s="59" t="str">
        <f t="shared" si="880"/>
        <v/>
      </c>
      <c r="FP602" s="59">
        <f t="shared" si="881"/>
        <v>0.53477939532090268</v>
      </c>
      <c r="FQ602" s="66">
        <f t="shared" si="882"/>
        <v>87.691286150366338</v>
      </c>
      <c r="FR602" s="331">
        <f t="shared" si="909"/>
        <v>3.1062062178491199</v>
      </c>
      <c r="FS602" s="331">
        <f t="shared" si="883"/>
        <v>3.1062062178491199</v>
      </c>
      <c r="FT602" s="400">
        <f t="shared" si="884"/>
        <v>0</v>
      </c>
      <c r="FU602" s="400">
        <f t="shared" si="885"/>
        <v>1</v>
      </c>
      <c r="FV602" s="400">
        <f t="shared" si="886"/>
        <v>0</v>
      </c>
      <c r="FW602" s="402">
        <f t="shared" si="887"/>
        <v>0</v>
      </c>
      <c r="FX602" s="222">
        <f t="shared" si="888"/>
        <v>82.081197725594777</v>
      </c>
      <c r="FY602" s="222">
        <f t="shared" si="889"/>
        <v>0</v>
      </c>
      <c r="FZ602" s="222">
        <f t="shared" si="890"/>
        <v>0</v>
      </c>
      <c r="GA602" s="221">
        <f t="shared" si="891"/>
        <v>87.691286150366338</v>
      </c>
      <c r="GB602" s="222">
        <f t="shared" si="892"/>
        <v>0</v>
      </c>
      <c r="GC602" s="222">
        <f t="shared" si="893"/>
        <v>0</v>
      </c>
      <c r="GD602" s="222">
        <f t="shared" si="894"/>
        <v>0</v>
      </c>
      <c r="GE602" s="222">
        <f t="shared" si="895"/>
        <v>0</v>
      </c>
      <c r="GF602" s="222">
        <f t="shared" si="896"/>
        <v>0</v>
      </c>
      <c r="GG602" s="398">
        <f t="shared" si="897"/>
        <v>0</v>
      </c>
      <c r="GH602" s="399">
        <f t="shared" si="898"/>
        <v>0</v>
      </c>
      <c r="GI602" s="398" t="str">
        <f t="shared" si="899"/>
        <v>Na</v>
      </c>
      <c r="GJ602" s="398" t="str">
        <f t="shared" si="900"/>
        <v>Cl</v>
      </c>
    </row>
    <row r="603" spans="1:192" s="163" customFormat="1" ht="14.25">
      <c r="A603" s="402">
        <f t="shared" si="903"/>
        <v>598</v>
      </c>
      <c r="B603" s="64" t="s">
        <v>652</v>
      </c>
      <c r="C603" s="398" t="s">
        <v>123</v>
      </c>
      <c r="D603" s="398"/>
      <c r="E603" s="398"/>
      <c r="F603" s="391">
        <v>3534580</v>
      </c>
      <c r="G603" s="548">
        <v>5623770</v>
      </c>
      <c r="H603" s="409">
        <f t="shared" si="828"/>
        <v>534491.73800000001</v>
      </c>
      <c r="I603" s="409">
        <f t="shared" si="829"/>
        <v>5621960.2820000006</v>
      </c>
      <c r="J603" s="541">
        <v>280</v>
      </c>
      <c r="K603" s="400" t="s">
        <v>1356</v>
      </c>
      <c r="L603" s="19">
        <v>372</v>
      </c>
      <c r="M603" s="19"/>
      <c r="N603" s="400"/>
      <c r="O603" s="19"/>
      <c r="P603" s="19"/>
      <c r="Q603" s="381" t="s">
        <v>786</v>
      </c>
      <c r="R603" s="399" t="s">
        <v>273</v>
      </c>
      <c r="S603" s="64" t="s">
        <v>1347</v>
      </c>
      <c r="T603" s="499" t="str">
        <f t="shared" si="830"/>
        <v>-</v>
      </c>
      <c r="U603" s="499" t="str">
        <f t="shared" si="831"/>
        <v>M</v>
      </c>
      <c r="V603" s="499" t="str">
        <f t="shared" si="832"/>
        <v>-</v>
      </c>
      <c r="W603" s="499" t="str">
        <f t="shared" si="908"/>
        <v>-</v>
      </c>
      <c r="X603" s="529" t="str">
        <f t="shared" si="905"/>
        <v>Ca-Mg</v>
      </c>
      <c r="Y603" s="530" t="str">
        <f t="shared" si="904"/>
        <v>SO4</v>
      </c>
      <c r="Z603" s="60" t="s">
        <v>1399</v>
      </c>
      <c r="AA603" s="51">
        <v>29327</v>
      </c>
      <c r="AB603" s="100">
        <v>1</v>
      </c>
      <c r="AC603" s="398"/>
      <c r="AD603" s="2" t="s">
        <v>2118</v>
      </c>
      <c r="AE603" s="70"/>
      <c r="AF603" s="153" t="s">
        <v>3116</v>
      </c>
      <c r="AG603" s="400"/>
      <c r="AH603" s="400"/>
      <c r="AI603" s="554"/>
      <c r="AJ603" s="400"/>
      <c r="AK603" s="400"/>
      <c r="AL603" s="400"/>
      <c r="AM603" s="391"/>
      <c r="AN603" s="398">
        <v>103.2</v>
      </c>
      <c r="AO603" s="399">
        <v>9.1999999999999993</v>
      </c>
      <c r="AP603" s="19"/>
      <c r="AQ603" s="398"/>
      <c r="AR603" s="69">
        <v>2705.9</v>
      </c>
      <c r="AS603" s="507">
        <f t="shared" si="911"/>
        <v>2680.1</v>
      </c>
      <c r="AT603" s="509">
        <f t="shared" si="912"/>
        <v>-4.7357119982673224E-2</v>
      </c>
      <c r="AU603" s="398">
        <v>73.099999999999994</v>
      </c>
      <c r="AV603" s="398">
        <v>102.6</v>
      </c>
      <c r="AW603" s="399">
        <v>568.5</v>
      </c>
      <c r="AX603" s="398">
        <v>82.8</v>
      </c>
      <c r="AY603" s="398">
        <v>1653</v>
      </c>
      <c r="AZ603" s="172">
        <v>200.1</v>
      </c>
      <c r="BA603" s="398"/>
      <c r="BB603" s="398"/>
      <c r="BC603" s="398"/>
      <c r="BD603" s="398"/>
      <c r="BE603" s="398"/>
      <c r="BF603" s="398"/>
      <c r="BG603" s="398"/>
      <c r="BH603" s="398"/>
      <c r="BI603" s="398"/>
      <c r="BJ603" s="398"/>
      <c r="BK603" s="398"/>
      <c r="BL603" s="399"/>
      <c r="BM603" s="398"/>
      <c r="BN603" s="172"/>
      <c r="BO603" s="138"/>
      <c r="BP603" s="555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49"/>
      <c r="CG603" s="138"/>
      <c r="CH603" s="138"/>
      <c r="CI603" s="138"/>
      <c r="CJ603" s="138"/>
      <c r="CK603" s="138"/>
      <c r="CL603" s="139"/>
      <c r="CM603" s="138"/>
      <c r="CN603" s="143" t="s">
        <v>3116</v>
      </c>
      <c r="CO603" s="149"/>
      <c r="CP603" s="398"/>
      <c r="CQ603" s="172"/>
      <c r="CR603" s="398"/>
      <c r="CS603" s="398"/>
      <c r="CT603" s="398"/>
      <c r="CU603" s="398"/>
      <c r="CV603" s="398"/>
      <c r="CW603" s="398"/>
      <c r="CX603" s="398"/>
      <c r="CY603" s="398"/>
      <c r="CZ603" s="398"/>
      <c r="DA603" s="172"/>
      <c r="DB603" s="241"/>
      <c r="DC603" s="241"/>
      <c r="DD603" s="241"/>
      <c r="DE603" s="241"/>
      <c r="DF603" s="182"/>
      <c r="DG603" s="241"/>
      <c r="DH603" s="241"/>
      <c r="DI603" s="244"/>
      <c r="DJ603" s="244"/>
      <c r="DK603" s="244"/>
      <c r="DL603" s="244"/>
      <c r="DM603" s="244"/>
      <c r="DN603" s="244"/>
      <c r="DO603" s="244"/>
      <c r="DP603" s="244"/>
      <c r="DQ603" s="244"/>
      <c r="DR603" s="244"/>
      <c r="DS603" s="472"/>
      <c r="DT603" s="402">
        <f t="shared" si="833"/>
        <v>1</v>
      </c>
      <c r="DU603" s="100">
        <f t="shared" si="834"/>
        <v>0</v>
      </c>
      <c r="DV603" s="100">
        <f t="shared" si="835"/>
        <v>0</v>
      </c>
      <c r="DW603" s="100">
        <f t="shared" si="836"/>
        <v>1</v>
      </c>
      <c r="DX603" s="100">
        <f t="shared" si="837"/>
        <v>0</v>
      </c>
      <c r="DY603" s="229">
        <f t="shared" si="838"/>
        <v>0</v>
      </c>
      <c r="DZ603" s="100">
        <f t="shared" si="839"/>
        <v>0</v>
      </c>
      <c r="EA603" s="400">
        <f t="shared" si="840"/>
        <v>0</v>
      </c>
      <c r="EB603" s="402">
        <f t="shared" si="841"/>
        <v>1</v>
      </c>
      <c r="EC603" s="19">
        <f t="shared" si="842"/>
        <v>0</v>
      </c>
      <c r="ED603" s="19">
        <f t="shared" si="843"/>
        <v>1</v>
      </c>
      <c r="EE603" s="19">
        <f t="shared" si="844"/>
        <v>0</v>
      </c>
      <c r="EF603" s="402">
        <f t="shared" si="845"/>
        <v>0</v>
      </c>
      <c r="EG603" s="400">
        <f t="shared" si="846"/>
        <v>0</v>
      </c>
      <c r="EH603" s="400">
        <f t="shared" si="847"/>
        <v>0</v>
      </c>
      <c r="EI603" s="402">
        <f t="shared" si="848"/>
        <v>1</v>
      </c>
      <c r="EJ603" s="229">
        <f t="shared" si="849"/>
        <v>2</v>
      </c>
      <c r="EK603" s="398">
        <f t="shared" si="850"/>
        <v>73.099999999999994</v>
      </c>
      <c r="EL603" s="398" t="str">
        <f t="shared" si="851"/>
        <v/>
      </c>
      <c r="EM603" s="398">
        <f t="shared" si="852"/>
        <v>102.6</v>
      </c>
      <c r="EN603" s="398">
        <f t="shared" si="853"/>
        <v>568.5</v>
      </c>
      <c r="EO603" s="398" t="str">
        <f t="shared" si="854"/>
        <v/>
      </c>
      <c r="EP603" s="398" t="str">
        <f t="shared" si="855"/>
        <v/>
      </c>
      <c r="EQ603" s="398">
        <f t="shared" si="856"/>
        <v>200.1</v>
      </c>
      <c r="ER603" s="398" t="str">
        <f t="shared" si="857"/>
        <v/>
      </c>
      <c r="ES603" s="398" t="str">
        <f t="shared" si="858"/>
        <v/>
      </c>
      <c r="ET603" s="398">
        <f t="shared" si="859"/>
        <v>1653</v>
      </c>
      <c r="EU603" s="172">
        <f t="shared" si="860"/>
        <v>82.8</v>
      </c>
      <c r="EV603" s="57">
        <f t="shared" si="861"/>
        <v>3.1796709845235709</v>
      </c>
      <c r="EW603" s="57" t="str">
        <f t="shared" si="862"/>
        <v/>
      </c>
      <c r="EX603" s="57">
        <f t="shared" si="863"/>
        <v>8.4427072618802725</v>
      </c>
      <c r="EY603" s="57">
        <f t="shared" si="864"/>
        <v>28.369679125704874</v>
      </c>
      <c r="EZ603" s="57" t="str">
        <f t="shared" si="865"/>
        <v/>
      </c>
      <c r="FA603" s="57" t="str">
        <f t="shared" si="866"/>
        <v/>
      </c>
      <c r="FB603" s="57">
        <f t="shared" si="867"/>
        <v>3.2794085592399509</v>
      </c>
      <c r="FC603" s="57" t="str">
        <f t="shared" si="868"/>
        <v/>
      </c>
      <c r="FD603" s="57" t="str">
        <f t="shared" si="869"/>
        <v/>
      </c>
      <c r="FE603" s="57">
        <f t="shared" si="870"/>
        <v>34.415058513927377</v>
      </c>
      <c r="FF603" s="56">
        <f t="shared" si="871"/>
        <v>2.3354864186387609</v>
      </c>
      <c r="FG603" s="59">
        <f t="shared" si="872"/>
        <v>7.9507562087594392</v>
      </c>
      <c r="FH603" s="59" t="str">
        <f t="shared" si="873"/>
        <v/>
      </c>
      <c r="FI603" s="59">
        <f t="shared" si="874"/>
        <v>21.110960067206719</v>
      </c>
      <c r="FJ603" s="59">
        <f t="shared" si="875"/>
        <v>70.938283724033838</v>
      </c>
      <c r="FK603" s="59" t="str">
        <f t="shared" si="876"/>
        <v/>
      </c>
      <c r="FL603" s="59" t="str">
        <f t="shared" si="877"/>
        <v/>
      </c>
      <c r="FM603" s="59">
        <f t="shared" si="878"/>
        <v>8.1923866334524398</v>
      </c>
      <c r="FN603" s="59" t="str">
        <f t="shared" si="879"/>
        <v/>
      </c>
      <c r="FO603" s="59" t="str">
        <f t="shared" si="880"/>
        <v/>
      </c>
      <c r="FP603" s="59">
        <f t="shared" si="881"/>
        <v>85.973266296629475</v>
      </c>
      <c r="FQ603" s="66">
        <f t="shared" si="882"/>
        <v>5.8343470699180857</v>
      </c>
      <c r="FR603" s="331">
        <f t="shared" si="909"/>
        <v>-4.7357119982673224E-2</v>
      </c>
      <c r="FS603" s="331">
        <f t="shared" si="883"/>
        <v>4.7357119982673224E-2</v>
      </c>
      <c r="FT603" s="400">
        <f t="shared" si="884"/>
        <v>0</v>
      </c>
      <c r="FU603" s="400">
        <f t="shared" si="885"/>
        <v>1</v>
      </c>
      <c r="FV603" s="400">
        <f t="shared" si="886"/>
        <v>0</v>
      </c>
      <c r="FW603" s="402">
        <f t="shared" si="887"/>
        <v>0</v>
      </c>
      <c r="FX603" s="222">
        <f t="shared" si="888"/>
        <v>0</v>
      </c>
      <c r="FY603" s="222">
        <f t="shared" si="889"/>
        <v>70.938283724033838</v>
      </c>
      <c r="FZ603" s="222">
        <f t="shared" si="890"/>
        <v>21.110960067206719</v>
      </c>
      <c r="GA603" s="221">
        <f t="shared" si="891"/>
        <v>0</v>
      </c>
      <c r="GB603" s="222">
        <f t="shared" si="892"/>
        <v>0</v>
      </c>
      <c r="GC603" s="222">
        <f t="shared" si="893"/>
        <v>85.973266296629475</v>
      </c>
      <c r="GD603" s="222">
        <f t="shared" si="894"/>
        <v>0</v>
      </c>
      <c r="GE603" s="222">
        <f t="shared" si="895"/>
        <v>0</v>
      </c>
      <c r="GF603" s="222">
        <f t="shared" si="896"/>
        <v>0</v>
      </c>
      <c r="GG603" s="398">
        <f t="shared" si="897"/>
        <v>0</v>
      </c>
      <c r="GH603" s="399">
        <f t="shared" si="898"/>
        <v>0</v>
      </c>
      <c r="GI603" s="398" t="str">
        <f t="shared" si="899"/>
        <v>Ca-Mg</v>
      </c>
      <c r="GJ603" s="398" t="str">
        <f t="shared" si="900"/>
        <v>SO4</v>
      </c>
    </row>
    <row r="604" spans="1:192" s="163" customFormat="1">
      <c r="A604" s="402">
        <f t="shared" si="903"/>
        <v>599</v>
      </c>
      <c r="B604" s="383" t="s">
        <v>647</v>
      </c>
      <c r="C604" s="381" t="s">
        <v>648</v>
      </c>
      <c r="D604" s="381"/>
      <c r="E604" s="381"/>
      <c r="F604" s="115">
        <v>3520810</v>
      </c>
      <c r="G604" s="115">
        <v>5598890</v>
      </c>
      <c r="H604" s="409">
        <f t="shared" si="828"/>
        <v>520727.24600000004</v>
      </c>
      <c r="I604" s="409">
        <f t="shared" si="829"/>
        <v>5597090.2340000002</v>
      </c>
      <c r="J604" s="395">
        <v>559.5</v>
      </c>
      <c r="K604" s="115" t="s">
        <v>1356</v>
      </c>
      <c r="L604" s="129">
        <v>310</v>
      </c>
      <c r="M604" s="407"/>
      <c r="N604" s="400"/>
      <c r="O604" s="407">
        <v>414.5</v>
      </c>
      <c r="P604" s="407"/>
      <c r="Q604" s="381" t="s">
        <v>1379</v>
      </c>
      <c r="R604" s="383" t="s">
        <v>1949</v>
      </c>
      <c r="S604" s="2" t="s">
        <v>2835</v>
      </c>
      <c r="T604" s="499" t="str">
        <f t="shared" si="830"/>
        <v>-</v>
      </c>
      <c r="U604" s="499" t="str">
        <f t="shared" si="831"/>
        <v>-</v>
      </c>
      <c r="V604" s="499" t="str">
        <f t="shared" si="832"/>
        <v>-</v>
      </c>
      <c r="W604" s="499" t="str">
        <f t="shared" si="908"/>
        <v>-</v>
      </c>
      <c r="X604" s="529" t="str">
        <f t="shared" si="905"/>
        <v>Na</v>
      </c>
      <c r="Y604" s="530" t="str">
        <f t="shared" si="904"/>
        <v>HCO3</v>
      </c>
      <c r="Z604" s="406"/>
      <c r="AA604" s="89">
        <v>26910</v>
      </c>
      <c r="AB604" s="102">
        <v>1</v>
      </c>
      <c r="AC604" s="384" t="s">
        <v>405</v>
      </c>
      <c r="AD604" s="385" t="s">
        <v>2119</v>
      </c>
      <c r="AE604" s="125" t="s">
        <v>3023</v>
      </c>
      <c r="AF604" s="197">
        <v>17.600000000000001</v>
      </c>
      <c r="AG604" s="115"/>
      <c r="AH604" s="115">
        <v>9.8000000000000007</v>
      </c>
      <c r="AI604" s="236"/>
      <c r="AJ604" s="115"/>
      <c r="AK604" s="115"/>
      <c r="AL604" s="115"/>
      <c r="AM604" s="236"/>
      <c r="AN604" s="384"/>
      <c r="AO604" s="381"/>
      <c r="AP604" s="407"/>
      <c r="AQ604" s="384"/>
      <c r="AR604" s="384"/>
      <c r="AS604" s="507">
        <f t="shared" si="911"/>
        <v>155.6</v>
      </c>
      <c r="AT604" s="511">
        <f t="shared" si="912"/>
        <v>-1.0425537659155456E-2</v>
      </c>
      <c r="AU604" s="384">
        <v>37.299999999999997</v>
      </c>
      <c r="AV604" s="384">
        <v>2.6</v>
      </c>
      <c r="AW604" s="381">
        <v>5.5</v>
      </c>
      <c r="AX604" s="388">
        <v>13</v>
      </c>
      <c r="AY604" s="384">
        <v>13.5</v>
      </c>
      <c r="AZ604" s="454">
        <v>68.7</v>
      </c>
      <c r="BA604" s="384"/>
      <c r="BB604" s="388">
        <v>2</v>
      </c>
      <c r="BC604" s="384"/>
      <c r="BD604" s="384">
        <v>0.2</v>
      </c>
      <c r="BE604" s="384"/>
      <c r="BF604" s="384"/>
      <c r="BG604" s="384"/>
      <c r="BH604" s="384"/>
      <c r="BI604" s="384"/>
      <c r="BJ604" s="384">
        <v>2.2000000000000002</v>
      </c>
      <c r="BK604" s="384"/>
      <c r="BL604" s="387">
        <v>10.6</v>
      </c>
      <c r="BM604" s="384"/>
      <c r="BN604" s="120"/>
      <c r="BO604" s="147"/>
      <c r="BP604" s="147"/>
      <c r="BQ604" s="147"/>
      <c r="BR604" s="147"/>
      <c r="BS604" s="147"/>
      <c r="BT604" s="147"/>
      <c r="BU604" s="147"/>
      <c r="BV604" s="147"/>
      <c r="BW604" s="147"/>
      <c r="BX604" s="147"/>
      <c r="BY604" s="147"/>
      <c r="BZ604" s="147"/>
      <c r="CA604" s="147"/>
      <c r="CB604" s="147"/>
      <c r="CC604" s="147"/>
      <c r="CD604" s="147"/>
      <c r="CE604" s="147"/>
      <c r="CF604" s="145"/>
      <c r="CG604" s="147"/>
      <c r="CH604" s="147"/>
      <c r="CI604" s="147"/>
      <c r="CJ604" s="147"/>
      <c r="CK604" s="147"/>
      <c r="CL604" s="148"/>
      <c r="CM604" s="147"/>
      <c r="CN604" s="143" t="s">
        <v>3116</v>
      </c>
      <c r="CO604" s="145"/>
      <c r="CP604" s="384"/>
      <c r="CQ604" s="120"/>
      <c r="CR604" s="384"/>
      <c r="CS604" s="384"/>
      <c r="CT604" s="384"/>
      <c r="CU604" s="384"/>
      <c r="CV604" s="384"/>
      <c r="CW604" s="384"/>
      <c r="CX604" s="384"/>
      <c r="CY604" s="384"/>
      <c r="CZ604" s="384"/>
      <c r="DA604" s="120"/>
      <c r="DB604" s="420"/>
      <c r="DC604" s="420"/>
      <c r="DD604" s="110"/>
      <c r="DE604" s="420"/>
      <c r="DF604" s="420"/>
      <c r="DG604" s="420"/>
      <c r="DH604" s="420"/>
      <c r="DI604" s="420"/>
      <c r="DJ604" s="420"/>
      <c r="DK604" s="180"/>
      <c r="DL604" s="180"/>
      <c r="DM604" s="180"/>
      <c r="DN604" s="420"/>
      <c r="DO604" s="110"/>
      <c r="DP604" s="180"/>
      <c r="DQ604" s="182"/>
      <c r="DR604" s="180"/>
      <c r="DS604" s="181"/>
      <c r="DT604" s="402">
        <f t="shared" si="833"/>
        <v>1</v>
      </c>
      <c r="DU604" s="100">
        <f t="shared" si="834"/>
        <v>0</v>
      </c>
      <c r="DV604" s="100">
        <f t="shared" si="835"/>
        <v>0</v>
      </c>
      <c r="DW604" s="100">
        <f t="shared" si="836"/>
        <v>1</v>
      </c>
      <c r="DX604" s="100">
        <f t="shared" si="837"/>
        <v>0</v>
      </c>
      <c r="DY604" s="229">
        <f t="shared" si="838"/>
        <v>0</v>
      </c>
      <c r="DZ604" s="100">
        <f t="shared" si="839"/>
        <v>1</v>
      </c>
      <c r="EA604" s="400">
        <f t="shared" si="840"/>
        <v>0</v>
      </c>
      <c r="EB604" s="402">
        <f t="shared" si="841"/>
        <v>0</v>
      </c>
      <c r="EC604" s="19">
        <f t="shared" si="842"/>
        <v>1</v>
      </c>
      <c r="ED604" s="19">
        <f t="shared" si="843"/>
        <v>0</v>
      </c>
      <c r="EE604" s="19">
        <f t="shared" si="844"/>
        <v>0</v>
      </c>
      <c r="EF604" s="402">
        <f t="shared" si="845"/>
        <v>0</v>
      </c>
      <c r="EG604" s="400">
        <f t="shared" si="846"/>
        <v>0</v>
      </c>
      <c r="EH604" s="400">
        <f t="shared" si="847"/>
        <v>0</v>
      </c>
      <c r="EI604" s="402">
        <f t="shared" si="848"/>
        <v>1</v>
      </c>
      <c r="EJ604" s="229">
        <f t="shared" si="849"/>
        <v>1</v>
      </c>
      <c r="EK604" s="398">
        <f t="shared" si="850"/>
        <v>37.299999999999997</v>
      </c>
      <c r="EL604" s="398">
        <f t="shared" si="851"/>
        <v>2</v>
      </c>
      <c r="EM604" s="398">
        <f t="shared" si="852"/>
        <v>2.6</v>
      </c>
      <c r="EN604" s="398">
        <f t="shared" si="853"/>
        <v>5.5</v>
      </c>
      <c r="EO604" s="398" t="str">
        <f t="shared" si="854"/>
        <v/>
      </c>
      <c r="EP604" s="398" t="str">
        <f t="shared" si="855"/>
        <v/>
      </c>
      <c r="EQ604" s="398">
        <f t="shared" si="856"/>
        <v>68.7</v>
      </c>
      <c r="ER604" s="398">
        <f t="shared" si="857"/>
        <v>10.6</v>
      </c>
      <c r="ES604" s="398">
        <f t="shared" si="858"/>
        <v>2.2000000000000002</v>
      </c>
      <c r="ET604" s="398">
        <f t="shared" si="859"/>
        <v>13.5</v>
      </c>
      <c r="EU604" s="172">
        <f t="shared" si="860"/>
        <v>13</v>
      </c>
      <c r="EV604" s="57">
        <f t="shared" si="861"/>
        <v>1.6224586555776908</v>
      </c>
      <c r="EW604" s="57">
        <f t="shared" si="862"/>
        <v>5.1150895140664961E-2</v>
      </c>
      <c r="EX604" s="57">
        <f t="shared" si="863"/>
        <v>0.21394774737708294</v>
      </c>
      <c r="EY604" s="57">
        <f t="shared" si="864"/>
        <v>0.27446479365237786</v>
      </c>
      <c r="EZ604" s="57" t="str">
        <f t="shared" si="865"/>
        <v/>
      </c>
      <c r="FA604" s="57" t="str">
        <f t="shared" si="866"/>
        <v/>
      </c>
      <c r="FB604" s="57">
        <f t="shared" si="867"/>
        <v>1.1259138831573445</v>
      </c>
      <c r="FC604" s="57">
        <f t="shared" si="868"/>
        <v>0.3533286222850362</v>
      </c>
      <c r="FD604" s="57">
        <f t="shared" si="869"/>
        <v>3.54810668189127E-2</v>
      </c>
      <c r="FE604" s="57">
        <f t="shared" si="870"/>
        <v>0.28106672107563196</v>
      </c>
      <c r="FF604" s="56">
        <f t="shared" si="871"/>
        <v>0.36668265026937064</v>
      </c>
      <c r="FG604" s="59">
        <f t="shared" si="872"/>
        <v>75.043574335823109</v>
      </c>
      <c r="FH604" s="59">
        <f t="shared" si="873"/>
        <v>2.3658821681749642</v>
      </c>
      <c r="FI604" s="59">
        <f t="shared" si="874"/>
        <v>9.8957243866145621</v>
      </c>
      <c r="FJ604" s="59">
        <f t="shared" si="875"/>
        <v>12.694819109387346</v>
      </c>
      <c r="FK604" s="59" t="str">
        <f t="shared" si="876"/>
        <v/>
      </c>
      <c r="FL604" s="59" t="str">
        <f t="shared" si="877"/>
        <v/>
      </c>
      <c r="FM604" s="59">
        <f t="shared" si="878"/>
        <v>52.066033310904189</v>
      </c>
      <c r="FN604" s="59">
        <f t="shared" si="879"/>
        <v>16.339100256940089</v>
      </c>
      <c r="FO604" s="59">
        <f t="shared" si="880"/>
        <v>1.6407635029061642</v>
      </c>
      <c r="FP604" s="59">
        <f t="shared" si="881"/>
        <v>12.997467640307436</v>
      </c>
      <c r="FQ604" s="66">
        <f t="shared" si="882"/>
        <v>16.95663528894212</v>
      </c>
      <c r="FR604" s="331">
        <f t="shared" si="909"/>
        <v>-1.0425537659155456E-2</v>
      </c>
      <c r="FS604" s="331">
        <f t="shared" si="883"/>
        <v>1.0425537659155456E-2</v>
      </c>
      <c r="FT604" s="400">
        <f t="shared" si="884"/>
        <v>0</v>
      </c>
      <c r="FU604" s="400">
        <f t="shared" si="885"/>
        <v>1</v>
      </c>
      <c r="FV604" s="400">
        <f t="shared" si="886"/>
        <v>0</v>
      </c>
      <c r="FW604" s="402">
        <f t="shared" si="887"/>
        <v>0</v>
      </c>
      <c r="FX604" s="222">
        <f t="shared" si="888"/>
        <v>75.043574335823109</v>
      </c>
      <c r="FY604" s="222">
        <f t="shared" si="889"/>
        <v>0</v>
      </c>
      <c r="FZ604" s="222">
        <f t="shared" si="890"/>
        <v>0</v>
      </c>
      <c r="GA604" s="221">
        <f t="shared" si="891"/>
        <v>0</v>
      </c>
      <c r="GB604" s="222">
        <f t="shared" si="892"/>
        <v>52.066033310904189</v>
      </c>
      <c r="GC604" s="222">
        <f t="shared" si="893"/>
        <v>0</v>
      </c>
      <c r="GD604" s="222">
        <f t="shared" si="894"/>
        <v>0</v>
      </c>
      <c r="GE604" s="222">
        <f t="shared" si="895"/>
        <v>0</v>
      </c>
      <c r="GF604" s="222">
        <f t="shared" si="896"/>
        <v>0</v>
      </c>
      <c r="GG604" s="398">
        <f t="shared" si="897"/>
        <v>0</v>
      </c>
      <c r="GH604" s="399">
        <f t="shared" si="898"/>
        <v>0</v>
      </c>
      <c r="GI604" s="398" t="str">
        <f t="shared" si="899"/>
        <v>Na</v>
      </c>
      <c r="GJ604" s="398" t="str">
        <f t="shared" si="900"/>
        <v>HCO3</v>
      </c>
    </row>
    <row r="605" spans="1:192" s="163" customFormat="1">
      <c r="A605" s="402">
        <f t="shared" si="903"/>
        <v>600</v>
      </c>
      <c r="B605" s="383" t="s">
        <v>647</v>
      </c>
      <c r="C605" s="381" t="s">
        <v>648</v>
      </c>
      <c r="D605" s="381"/>
      <c r="E605" s="381"/>
      <c r="F605" s="115">
        <v>3520810</v>
      </c>
      <c r="G605" s="115">
        <v>5598890</v>
      </c>
      <c r="H605" s="409">
        <f t="shared" si="828"/>
        <v>520727.24600000004</v>
      </c>
      <c r="I605" s="409">
        <f t="shared" si="829"/>
        <v>5597090.2340000002</v>
      </c>
      <c r="J605" s="395">
        <v>559.5</v>
      </c>
      <c r="K605" s="115" t="s">
        <v>1356</v>
      </c>
      <c r="L605" s="129">
        <v>380</v>
      </c>
      <c r="M605" s="407"/>
      <c r="N605" s="400"/>
      <c r="O605" s="407">
        <v>414.5</v>
      </c>
      <c r="P605" s="407"/>
      <c r="Q605" s="381" t="s">
        <v>1379</v>
      </c>
      <c r="R605" s="383" t="s">
        <v>1949</v>
      </c>
      <c r="S605" s="2" t="s">
        <v>2835</v>
      </c>
      <c r="T605" s="499" t="str">
        <f t="shared" si="830"/>
        <v>T</v>
      </c>
      <c r="U605" s="499" t="str">
        <f t="shared" si="831"/>
        <v>-</v>
      </c>
      <c r="V605" s="499" t="str">
        <f t="shared" si="832"/>
        <v>-</v>
      </c>
      <c r="W605" s="499" t="str">
        <f t="shared" si="908"/>
        <v>-</v>
      </c>
      <c r="X605" s="529" t="str">
        <f t="shared" si="905"/>
        <v>Na</v>
      </c>
      <c r="Y605" s="537" t="s">
        <v>1342</v>
      </c>
      <c r="Z605" s="406"/>
      <c r="AA605" s="89">
        <v>26910</v>
      </c>
      <c r="AB605" s="102">
        <v>2</v>
      </c>
      <c r="AC605" s="384" t="s">
        <v>405</v>
      </c>
      <c r="AD605" s="385" t="s">
        <v>2119</v>
      </c>
      <c r="AE605" s="125" t="s">
        <v>3023</v>
      </c>
      <c r="AF605" s="197">
        <v>21.3</v>
      </c>
      <c r="AG605" s="115"/>
      <c r="AH605" s="115">
        <v>9.6</v>
      </c>
      <c r="AI605" s="236"/>
      <c r="AJ605" s="115"/>
      <c r="AK605" s="115"/>
      <c r="AL605" s="115"/>
      <c r="AM605" s="236"/>
      <c r="AN605" s="384"/>
      <c r="AO605" s="381"/>
      <c r="AP605" s="407"/>
      <c r="AQ605" s="384"/>
      <c r="AR605" s="384"/>
      <c r="AS605" s="507">
        <f t="shared" si="911"/>
        <v>150.50000000000003</v>
      </c>
      <c r="AT605" s="511">
        <f t="shared" si="912"/>
        <v>1.2595625424633983E-2</v>
      </c>
      <c r="AU605" s="388">
        <v>36</v>
      </c>
      <c r="AV605" s="384">
        <v>3.6</v>
      </c>
      <c r="AW605" s="381">
        <v>5.6</v>
      </c>
      <c r="AX605" s="384">
        <v>12.1</v>
      </c>
      <c r="AY605" s="384">
        <v>8.6999999999999993</v>
      </c>
      <c r="AZ605" s="125">
        <v>61.2</v>
      </c>
      <c r="BA605" s="384"/>
      <c r="BB605" s="384">
        <v>1.6</v>
      </c>
      <c r="BC605" s="384"/>
      <c r="BD605" s="384">
        <v>0.3</v>
      </c>
      <c r="BE605" s="384"/>
      <c r="BF605" s="384"/>
      <c r="BG605" s="384"/>
      <c r="BH605" s="384"/>
      <c r="BI605" s="384"/>
      <c r="BJ605" s="384">
        <v>3.3</v>
      </c>
      <c r="BK605" s="384"/>
      <c r="BL605" s="387">
        <v>18.100000000000001</v>
      </c>
      <c r="BM605" s="384"/>
      <c r="BN605" s="120"/>
      <c r="BO605" s="147"/>
      <c r="BP605" s="147"/>
      <c r="BQ605" s="147"/>
      <c r="BR605" s="147"/>
      <c r="BS605" s="147"/>
      <c r="BT605" s="147"/>
      <c r="BU605" s="147"/>
      <c r="BV605" s="147"/>
      <c r="BW605" s="147"/>
      <c r="BX605" s="147"/>
      <c r="BY605" s="147"/>
      <c r="BZ605" s="147"/>
      <c r="CA605" s="147"/>
      <c r="CB605" s="147"/>
      <c r="CC605" s="147"/>
      <c r="CD605" s="147"/>
      <c r="CE605" s="147"/>
      <c r="CF605" s="145"/>
      <c r="CG605" s="147"/>
      <c r="CH605" s="147"/>
      <c r="CI605" s="147"/>
      <c r="CJ605" s="147"/>
      <c r="CK605" s="147"/>
      <c r="CL605" s="148"/>
      <c r="CM605" s="147"/>
      <c r="CN605" s="143" t="s">
        <v>3116</v>
      </c>
      <c r="CO605" s="145"/>
      <c r="CP605" s="384"/>
      <c r="CQ605" s="120"/>
      <c r="CR605" s="384"/>
      <c r="CS605" s="384"/>
      <c r="CT605" s="384"/>
      <c r="CU605" s="384"/>
      <c r="CV605" s="384"/>
      <c r="CW605" s="384"/>
      <c r="CX605" s="384"/>
      <c r="CY605" s="384"/>
      <c r="CZ605" s="384"/>
      <c r="DA605" s="120"/>
      <c r="DB605" s="420"/>
      <c r="DC605" s="420"/>
      <c r="DD605" s="110"/>
      <c r="DE605" s="420"/>
      <c r="DF605" s="420"/>
      <c r="DG605" s="420"/>
      <c r="DH605" s="420"/>
      <c r="DI605" s="420"/>
      <c r="DJ605" s="420"/>
      <c r="DK605" s="180"/>
      <c r="DL605" s="180"/>
      <c r="DM605" s="180"/>
      <c r="DN605" s="420"/>
      <c r="DO605" s="110"/>
      <c r="DP605" s="180"/>
      <c r="DQ605" s="182"/>
      <c r="DR605" s="180"/>
      <c r="DS605" s="181"/>
      <c r="DT605" s="402">
        <f t="shared" si="833"/>
        <v>0</v>
      </c>
      <c r="DU605" s="100">
        <f t="shared" si="834"/>
        <v>0</v>
      </c>
      <c r="DV605" s="100">
        <f t="shared" si="835"/>
        <v>0</v>
      </c>
      <c r="DW605" s="100">
        <f t="shared" si="836"/>
        <v>1</v>
      </c>
      <c r="DX605" s="100">
        <f t="shared" si="837"/>
        <v>0</v>
      </c>
      <c r="DY605" s="229">
        <f t="shared" si="838"/>
        <v>0</v>
      </c>
      <c r="DZ605" s="100">
        <f t="shared" si="839"/>
        <v>0</v>
      </c>
      <c r="EA605" s="400">
        <f t="shared" si="840"/>
        <v>1</v>
      </c>
      <c r="EB605" s="402">
        <f t="shared" si="841"/>
        <v>0</v>
      </c>
      <c r="EC605" s="19">
        <f t="shared" si="842"/>
        <v>1</v>
      </c>
      <c r="ED605" s="19">
        <f t="shared" si="843"/>
        <v>0</v>
      </c>
      <c r="EE605" s="19">
        <f t="shared" si="844"/>
        <v>0</v>
      </c>
      <c r="EF605" s="402">
        <f t="shared" si="845"/>
        <v>0</v>
      </c>
      <c r="EG605" s="400">
        <f t="shared" si="846"/>
        <v>0</v>
      </c>
      <c r="EH605" s="400">
        <f t="shared" si="847"/>
        <v>0</v>
      </c>
      <c r="EI605" s="402">
        <f t="shared" si="848"/>
        <v>1</v>
      </c>
      <c r="EJ605" s="229">
        <f t="shared" si="849"/>
        <v>2</v>
      </c>
      <c r="EK605" s="398">
        <f t="shared" si="850"/>
        <v>36</v>
      </c>
      <c r="EL605" s="398">
        <f t="shared" si="851"/>
        <v>1.6</v>
      </c>
      <c r="EM605" s="398">
        <f t="shared" si="852"/>
        <v>3.6</v>
      </c>
      <c r="EN605" s="398">
        <f t="shared" si="853"/>
        <v>5.6</v>
      </c>
      <c r="EO605" s="398" t="str">
        <f t="shared" si="854"/>
        <v/>
      </c>
      <c r="EP605" s="398" t="str">
        <f t="shared" si="855"/>
        <v/>
      </c>
      <c r="EQ605" s="398">
        <f t="shared" si="856"/>
        <v>61.2</v>
      </c>
      <c r="ER605" s="398">
        <f t="shared" si="857"/>
        <v>18.100000000000001</v>
      </c>
      <c r="ES605" s="398">
        <f t="shared" si="858"/>
        <v>3.3</v>
      </c>
      <c r="ET605" s="398">
        <f t="shared" si="859"/>
        <v>8.6999999999999993</v>
      </c>
      <c r="EU605" s="172">
        <f t="shared" si="860"/>
        <v>12.1</v>
      </c>
      <c r="EV605" s="57">
        <f t="shared" si="861"/>
        <v>1.565911839163455</v>
      </c>
      <c r="EW605" s="57">
        <f t="shared" si="862"/>
        <v>4.0920716112531973E-2</v>
      </c>
      <c r="EX605" s="57">
        <f t="shared" si="863"/>
        <v>0.29623534252211481</v>
      </c>
      <c r="EY605" s="57">
        <f t="shared" si="864"/>
        <v>0.27945506262787562</v>
      </c>
      <c r="EZ605" s="57" t="str">
        <f t="shared" si="865"/>
        <v/>
      </c>
      <c r="FA605" s="57" t="str">
        <f t="shared" si="866"/>
        <v/>
      </c>
      <c r="FB605" s="57">
        <f t="shared" si="867"/>
        <v>1.0029975203672414</v>
      </c>
      <c r="FC605" s="57">
        <f t="shared" si="868"/>
        <v>0.60332528899614679</v>
      </c>
      <c r="FD605" s="57">
        <f t="shared" si="869"/>
        <v>5.3221600228369047E-2</v>
      </c>
      <c r="FE605" s="57">
        <f t="shared" si="870"/>
        <v>0.18113188691540724</v>
      </c>
      <c r="FF605" s="56">
        <f t="shared" si="871"/>
        <v>0.34129692832764497</v>
      </c>
      <c r="FG605" s="59">
        <f t="shared" si="872"/>
        <v>71.747783072936173</v>
      </c>
      <c r="FH605" s="59">
        <f t="shared" si="873"/>
        <v>1.8749271762320983</v>
      </c>
      <c r="FI605" s="59">
        <f t="shared" si="874"/>
        <v>13.573068778359913</v>
      </c>
      <c r="FJ605" s="59">
        <f t="shared" si="875"/>
        <v>12.804220972471809</v>
      </c>
      <c r="FK605" s="59" t="str">
        <f t="shared" si="876"/>
        <v/>
      </c>
      <c r="FL605" s="59" t="str">
        <f t="shared" si="877"/>
        <v/>
      </c>
      <c r="FM605" s="59">
        <f t="shared" si="878"/>
        <v>45.967453172720539</v>
      </c>
      <c r="FN605" s="59">
        <f t="shared" si="879"/>
        <v>27.650444200195107</v>
      </c>
      <c r="FO605" s="59">
        <f t="shared" si="880"/>
        <v>2.4391500144278027</v>
      </c>
      <c r="FP605" s="59">
        <f t="shared" si="881"/>
        <v>8.3012882492689695</v>
      </c>
      <c r="FQ605" s="66">
        <f t="shared" si="882"/>
        <v>15.641664363387569</v>
      </c>
      <c r="FR605" s="331">
        <f t="shared" si="909"/>
        <v>1.2595625424633983E-2</v>
      </c>
      <c r="FS605" s="331">
        <f t="shared" si="883"/>
        <v>1.2595625424633983E-2</v>
      </c>
      <c r="FT605" s="400">
        <f t="shared" si="884"/>
        <v>0</v>
      </c>
      <c r="FU605" s="400">
        <f t="shared" si="885"/>
        <v>1</v>
      </c>
      <c r="FV605" s="400">
        <f t="shared" si="886"/>
        <v>0</v>
      </c>
      <c r="FW605" s="402">
        <f t="shared" si="887"/>
        <v>0</v>
      </c>
      <c r="FX605" s="222">
        <f t="shared" si="888"/>
        <v>71.747783072936173</v>
      </c>
      <c r="FY605" s="222">
        <f t="shared" si="889"/>
        <v>0</v>
      </c>
      <c r="FZ605" s="222">
        <f t="shared" si="890"/>
        <v>0</v>
      </c>
      <c r="GA605" s="221">
        <f t="shared" si="891"/>
        <v>0</v>
      </c>
      <c r="GB605" s="222">
        <f t="shared" si="892"/>
        <v>45.967453172720539</v>
      </c>
      <c r="GC605" s="222">
        <f t="shared" si="893"/>
        <v>0</v>
      </c>
      <c r="GD605" s="222">
        <f t="shared" si="894"/>
        <v>0</v>
      </c>
      <c r="GE605" s="222">
        <f t="shared" si="895"/>
        <v>0</v>
      </c>
      <c r="GF605" s="222">
        <f t="shared" si="896"/>
        <v>0</v>
      </c>
      <c r="GG605" s="398">
        <f t="shared" si="897"/>
        <v>0</v>
      </c>
      <c r="GH605" s="399">
        <f t="shared" si="898"/>
        <v>0</v>
      </c>
      <c r="GI605" s="398" t="str">
        <f t="shared" si="899"/>
        <v>Na</v>
      </c>
      <c r="GJ605" s="398" t="str">
        <f t="shared" si="900"/>
        <v>HCO3</v>
      </c>
    </row>
    <row r="606" spans="1:192" s="163" customFormat="1">
      <c r="A606" s="402">
        <f t="shared" si="903"/>
        <v>601</v>
      </c>
      <c r="B606" s="383" t="s">
        <v>1058</v>
      </c>
      <c r="C606" s="381" t="s">
        <v>1059</v>
      </c>
      <c r="D606" s="381"/>
      <c r="E606" s="381"/>
      <c r="F606" s="115">
        <v>3531000</v>
      </c>
      <c r="G606" s="115">
        <v>5697570</v>
      </c>
      <c r="H606" s="409">
        <f t="shared" ref="H606:H669" si="913">(MOD(F606,1000000)*0.9996)+125.57</f>
        <v>530913.16999999993</v>
      </c>
      <c r="I606" s="409">
        <f t="shared" ref="I606:I669" si="914">G606*0.9996+439.79</f>
        <v>5695730.7620000001</v>
      </c>
      <c r="J606" s="87">
        <v>219.6</v>
      </c>
      <c r="K606" s="115" t="s">
        <v>1355</v>
      </c>
      <c r="L606" s="407">
        <v>158</v>
      </c>
      <c r="M606" s="407">
        <v>118</v>
      </c>
      <c r="N606" s="400">
        <v>154.80000000000001</v>
      </c>
      <c r="O606" s="407"/>
      <c r="P606" s="407"/>
      <c r="Q606" s="65" t="s">
        <v>1361</v>
      </c>
      <c r="R606" s="166" t="s">
        <v>2886</v>
      </c>
      <c r="S606" s="64" t="s">
        <v>1346</v>
      </c>
      <c r="T606" s="499" t="str">
        <f t="shared" ref="T606:T669" si="915">IF(EA606=1,"T","-")</f>
        <v>-</v>
      </c>
      <c r="U606" s="499" t="str">
        <f t="shared" ref="U606:U669" si="916">IF(ED606=1,"M","-")</f>
        <v>-</v>
      </c>
      <c r="V606" s="499" t="str">
        <f t="shared" ref="V606:V669" si="917">IF(EE606=1,"B","-")</f>
        <v>-</v>
      </c>
      <c r="W606" s="499" t="str">
        <f t="shared" si="908"/>
        <v>-</v>
      </c>
      <c r="X606" s="529" t="str">
        <f t="shared" si="905"/>
        <v>Na</v>
      </c>
      <c r="Y606" s="530" t="str">
        <f t="shared" ref="Y606:Y639" si="918">GJ606</f>
        <v>HCO3</v>
      </c>
      <c r="Z606" s="406"/>
      <c r="AA606" s="177" t="s">
        <v>1802</v>
      </c>
      <c r="AB606" s="102">
        <v>1</v>
      </c>
      <c r="AC606" s="65" t="s">
        <v>1050</v>
      </c>
      <c r="AD606" s="65" t="s">
        <v>1906</v>
      </c>
      <c r="AE606" s="61" t="s">
        <v>1454</v>
      </c>
      <c r="AF606" s="250">
        <v>14</v>
      </c>
      <c r="AG606" s="115"/>
      <c r="AH606" s="115">
        <v>7.3</v>
      </c>
      <c r="AI606" s="236"/>
      <c r="AJ606" s="115"/>
      <c r="AK606" s="115"/>
      <c r="AL606" s="115"/>
      <c r="AM606" s="236"/>
      <c r="AN606" s="384"/>
      <c r="AO606" s="381"/>
      <c r="AP606" s="407"/>
      <c r="AQ606" s="384"/>
      <c r="AR606" s="384"/>
      <c r="AS606" s="508"/>
      <c r="AT606" s="511"/>
      <c r="AU606" s="231"/>
      <c r="AV606" s="126"/>
      <c r="AW606" s="387"/>
      <c r="AX606" s="126"/>
      <c r="AY606" s="126"/>
      <c r="AZ606" s="125">
        <v>330</v>
      </c>
      <c r="BA606" s="384"/>
      <c r="BB606" s="384"/>
      <c r="BC606" s="384"/>
      <c r="BD606" s="384"/>
      <c r="BE606" s="384"/>
      <c r="BF606" s="384"/>
      <c r="BG606" s="384"/>
      <c r="BH606" s="384"/>
      <c r="BI606" s="384"/>
      <c r="BJ606" s="384"/>
      <c r="BK606" s="384"/>
      <c r="BL606" s="381"/>
      <c r="BM606" s="384"/>
      <c r="BN606" s="120"/>
      <c r="BO606" s="147"/>
      <c r="BP606" s="147"/>
      <c r="BQ606" s="147"/>
      <c r="BR606" s="147"/>
      <c r="BS606" s="147"/>
      <c r="BT606" s="147"/>
      <c r="BU606" s="147"/>
      <c r="BV606" s="147"/>
      <c r="BW606" s="147"/>
      <c r="BX606" s="147"/>
      <c r="BY606" s="147"/>
      <c r="BZ606" s="147"/>
      <c r="CA606" s="147"/>
      <c r="CB606" s="147"/>
      <c r="CC606" s="147"/>
      <c r="CD606" s="147"/>
      <c r="CE606" s="147"/>
      <c r="CF606" s="145"/>
      <c r="CG606" s="147"/>
      <c r="CH606" s="147"/>
      <c r="CI606" s="147"/>
      <c r="CJ606" s="147"/>
      <c r="CK606" s="147"/>
      <c r="CL606" s="148"/>
      <c r="CM606" s="147"/>
      <c r="CN606" s="143">
        <v>26</v>
      </c>
      <c r="CO606" s="145"/>
      <c r="CP606" s="384"/>
      <c r="CQ606" s="120"/>
      <c r="CR606" s="384"/>
      <c r="CS606" s="384"/>
      <c r="CT606" s="384"/>
      <c r="CU606" s="384"/>
      <c r="CV606" s="384"/>
      <c r="CW606" s="384"/>
      <c r="CX606" s="384"/>
      <c r="CY606" s="384"/>
      <c r="CZ606" s="384"/>
      <c r="DA606" s="120"/>
      <c r="DB606" s="420"/>
      <c r="DC606" s="420" t="s">
        <v>1833</v>
      </c>
      <c r="DD606" s="110"/>
      <c r="DE606" s="420">
        <v>-12.1</v>
      </c>
      <c r="DF606" s="141" t="s">
        <v>2120</v>
      </c>
      <c r="DG606" s="420"/>
      <c r="DH606" s="420"/>
      <c r="DI606" s="420"/>
      <c r="DJ606" s="420"/>
      <c r="DK606" s="180"/>
      <c r="DL606" s="180"/>
      <c r="DM606" s="180"/>
      <c r="DN606" s="420"/>
      <c r="DO606" s="110"/>
      <c r="DP606" s="180"/>
      <c r="DQ606" s="182"/>
      <c r="DR606" s="180"/>
      <c r="DS606" s="181"/>
      <c r="DT606" s="402">
        <f t="shared" ref="DT606:DT669" si="919">IF(AB606=1,1,0)</f>
        <v>1</v>
      </c>
      <c r="DU606" s="100">
        <f t="shared" ref="DU606:DU669" si="920">IF(L606&lt;10,1,IF(L606=10,1,0))</f>
        <v>0</v>
      </c>
      <c r="DV606" s="100">
        <f t="shared" ref="DV606:DV669" si="921">IF(DU606=1,0,IF(L606&lt;100,1,IF(L606=100,1,0)))</f>
        <v>0</v>
      </c>
      <c r="DW606" s="100">
        <f t="shared" ref="DW606:DW669" si="922">IF(DU606+DV606=1,0,IF(L606&lt;400,1,IF(L606=400,1,0)))</f>
        <v>1</v>
      </c>
      <c r="DX606" s="100">
        <f t="shared" ref="DX606:DX669" si="923">IF(DU606+DV606+DW606=1,0,IF(L606&lt;10000,1,0))</f>
        <v>0</v>
      </c>
      <c r="DY606" s="229">
        <f t="shared" ref="DY606:DY669" si="924">IF(DU606+DV606+DW606+DX606=1,0,1)</f>
        <v>0</v>
      </c>
      <c r="DZ606" s="100">
        <f t="shared" ref="DZ606:DZ669" si="925">IF(AF606&lt;20,1,IF(AF606=20,1,0))</f>
        <v>1</v>
      </c>
      <c r="EA606" s="400">
        <f t="shared" ref="EA606:EA669" si="926">IF(DZ606=1,0,IF(AF606&lt;100,1,0))</f>
        <v>0</v>
      </c>
      <c r="EB606" s="402">
        <f t="shared" ref="EB606:EB669" si="927">IF(DZ606+EA606=1,0,1)</f>
        <v>0</v>
      </c>
      <c r="EC606" s="19">
        <f t="shared" ref="EC606:EC669" si="928">IF(EE606+ED606=1,0,IF(AS606&gt;0,1,0))</f>
        <v>0</v>
      </c>
      <c r="ED606" s="19">
        <f t="shared" ref="ED606:ED669" si="929">IF(EE606=1,0,IF(AS606&gt;1000,1,IF(AS606=1000,1,0)))</f>
        <v>0</v>
      </c>
      <c r="EE606" s="19">
        <f t="shared" ref="EE606:EE669" si="930">IF(AU606+AX606&gt;14000,1,IF(AU606+AX606=14000,1,0))</f>
        <v>0</v>
      </c>
      <c r="EF606" s="402">
        <f t="shared" ref="EF606:EF669" si="931">IF(EE606+ED606+EC606=1,0,1)</f>
        <v>1</v>
      </c>
      <c r="EG606" s="400">
        <f t="shared" ref="EG606:EG669" si="932">IF(CN606&lt;1000,1,0)</f>
        <v>1</v>
      </c>
      <c r="EH606" s="400">
        <f t="shared" ref="EH606:EH669" si="933">IF(EG606=1,0,IF(CN606&lt;100000,1,0))</f>
        <v>0</v>
      </c>
      <c r="EI606" s="402">
        <f t="shared" ref="EI606:EI669" si="934">IF(EG606+EH606=1,0,1)</f>
        <v>0</v>
      </c>
      <c r="EJ606" s="229">
        <f t="shared" ref="EJ606:EJ669" si="935">SUM(DW606:DX606,EA606,EE606,ED606,EH606)</f>
        <v>1</v>
      </c>
      <c r="EK606" s="398" t="str">
        <f t="shared" ref="EK606:EK669" si="936">IF(ISNUMBER(AU606),AU606,"")</f>
        <v/>
      </c>
      <c r="EL606" s="398" t="str">
        <f t="shared" ref="EL606:EL669" si="937">IF(ISNUMBER(BB606),BB606,"")</f>
        <v/>
      </c>
      <c r="EM606" s="398" t="str">
        <f t="shared" ref="EM606:EM669" si="938">IF(ISNUMBER(AV606),AV606,"")</f>
        <v/>
      </c>
      <c r="EN606" s="398" t="str">
        <f t="shared" ref="EN606:EN669" si="939">IF(ISNUMBER(AW606),AW606,"")</f>
        <v/>
      </c>
      <c r="EO606" s="398" t="str">
        <f t="shared" ref="EO606:EO669" si="940">IF(ISNUMBER(BF606),BF606,"")</f>
        <v/>
      </c>
      <c r="EP606" s="398" t="str">
        <f t="shared" ref="EP606:EP669" si="941">IF(ISNUMBER(BE606),BE606,"")</f>
        <v/>
      </c>
      <c r="EQ606" s="398">
        <f t="shared" ref="EQ606:EQ669" si="942">IF(ISNUMBER(AZ606),AZ606,"")</f>
        <v>330</v>
      </c>
      <c r="ER606" s="398" t="str">
        <f t="shared" ref="ER606:ER669" si="943">IF(ISNUMBER(BL606),BL606,"")</f>
        <v/>
      </c>
      <c r="ES606" s="398" t="str">
        <f t="shared" ref="ES606:ES669" si="944">IF(ISNUMBER(BJ606),BJ606,"")</f>
        <v/>
      </c>
      <c r="ET606" s="398" t="str">
        <f t="shared" ref="ET606:ET669" si="945">IF(ISNUMBER(AY606),AY606,"")</f>
        <v/>
      </c>
      <c r="EU606" s="172" t="str">
        <f t="shared" ref="EU606:EU669" si="946">IF(ISNUMBER(AX606),AX606,"")</f>
        <v/>
      </c>
      <c r="EV606" s="57" t="str">
        <f t="shared" ref="EV606:EV669" si="947">IF(ISNUMBER(EK606),EK606*EV$4,"")</f>
        <v/>
      </c>
      <c r="EW606" s="57" t="str">
        <f t="shared" ref="EW606:EW669" si="948">IF(ISNUMBER(EL606),EL606*EW$4,"")</f>
        <v/>
      </c>
      <c r="EX606" s="57" t="str">
        <f t="shared" ref="EX606:EX669" si="949">IF(ISNUMBER(EM606),EM606*EX$4,"")</f>
        <v/>
      </c>
      <c r="EY606" s="57" t="str">
        <f t="shared" ref="EY606:EY669" si="950">IF(ISNUMBER(EN606),EN606*EY$4,"")</f>
        <v/>
      </c>
      <c r="EZ606" s="57" t="str">
        <f t="shared" ref="EZ606:EZ669" si="951">IF(ISNUMBER(EO606),EO606*EZ$4,"")</f>
        <v/>
      </c>
      <c r="FA606" s="57" t="str">
        <f t="shared" ref="FA606:FA669" si="952">IF(ISNUMBER(EP606),EP606*FA$4,"")</f>
        <v/>
      </c>
      <c r="FB606" s="57">
        <f t="shared" ref="FB606:FB669" si="953">IF(ISNUMBER(EQ606),EQ606*FB$4,"")</f>
        <v>5.4083199627645362</v>
      </c>
      <c r="FC606" s="57" t="str">
        <f t="shared" ref="FC606:FC669" si="954">IF(ISNUMBER(ER606),ER606*FC$4,"")</f>
        <v/>
      </c>
      <c r="FD606" s="57" t="str">
        <f t="shared" ref="FD606:FD669" si="955">IF(ISNUMBER(ES606),ES606*FD$4,"")</f>
        <v/>
      </c>
      <c r="FE606" s="57" t="str">
        <f t="shared" ref="FE606:FE669" si="956">IF(ISNUMBER(ET606),ET606*FE$4,"")</f>
        <v/>
      </c>
      <c r="FF606" s="56" t="str">
        <f t="shared" ref="FF606:FF669" si="957">IF(ISNUMBER(EU606),EU606*FF$4,"")</f>
        <v/>
      </c>
      <c r="FG606" s="59" t="str">
        <f t="shared" ref="FG606:FG669" si="958">IF(ISNUMBER(EV606),EV606/SUM($EV606:$FA606)*100,"")</f>
        <v/>
      </c>
      <c r="FH606" s="59" t="str">
        <f t="shared" ref="FH606:FH669" si="959">IF(ISNUMBER(EW606),EW606/SUM($EV606:$FA606)*100,"")</f>
        <v/>
      </c>
      <c r="FI606" s="59" t="str">
        <f t="shared" ref="FI606:FI669" si="960">IF(ISNUMBER(EX606),EX606/SUM($EV606:$FA606)*100,"")</f>
        <v/>
      </c>
      <c r="FJ606" s="59" t="str">
        <f t="shared" ref="FJ606:FJ669" si="961">IF(ISNUMBER(EY606),EY606/SUM($EV606:$FA606)*100,"")</f>
        <v/>
      </c>
      <c r="FK606" s="59" t="str">
        <f t="shared" ref="FK606:FK669" si="962">IF(ISNUMBER(EZ606),EZ606/SUM($EV606:$FA606)*100,"")</f>
        <v/>
      </c>
      <c r="FL606" s="59" t="str">
        <f t="shared" ref="FL606:FL669" si="963">IF(ISNUMBER(FA606),FA606/SUM($EV606:$FA606)*100,"")</f>
        <v/>
      </c>
      <c r="FM606" s="59">
        <f t="shared" ref="FM606:FM669" si="964">IF(ISNUMBER(FB606),FB606/SUM($FB606:$FF606)*100,"")</f>
        <v>100</v>
      </c>
      <c r="FN606" s="59" t="str">
        <f t="shared" ref="FN606:FN669" si="965">IF(ISNUMBER(FC606),FC606/SUM($FB606:$FF606)*100,"")</f>
        <v/>
      </c>
      <c r="FO606" s="59" t="str">
        <f t="shared" ref="FO606:FO669" si="966">IF(ISNUMBER(FD606),FD606/SUM($FB606:$FF606)*100,"")</f>
        <v/>
      </c>
      <c r="FP606" s="59" t="str">
        <f t="shared" ref="FP606:FP669" si="967">IF(ISNUMBER(FE606),FE606/SUM($FB606:$FF606)*100,"")</f>
        <v/>
      </c>
      <c r="FQ606" s="66" t="str">
        <f t="shared" ref="FQ606:FQ669" si="968">IF(ISNUMBER(FF606),FF606/SUM($FB606:$FF606)*100,"")</f>
        <v/>
      </c>
      <c r="FR606" s="331">
        <f t="shared" si="909"/>
        <v>-100</v>
      </c>
      <c r="FS606" s="331">
        <f t="shared" ref="FS606:FS669" si="969">ABS(AT606)</f>
        <v>0</v>
      </c>
      <c r="FT606" s="400">
        <f t="shared" ref="FT606:FT669" si="970">IF(FS606=0,1,0)</f>
        <v>1</v>
      </c>
      <c r="FU606" s="400">
        <f t="shared" ref="FU606:FU669" si="971">IF(FT606=1,0,IF(FS606&lt;5,1,0))</f>
        <v>0</v>
      </c>
      <c r="FV606" s="400">
        <f t="shared" ref="FV606:FV669" si="972">IF(FT606+FU606=1,0,IF(FS606&lt;10,1,0))</f>
        <v>0</v>
      </c>
      <c r="FW606" s="402">
        <f t="shared" ref="FW606:FW669" si="973">IF(FT606+FU606+FV606=1,0,1)</f>
        <v>0</v>
      </c>
      <c r="FX606" s="222">
        <f t="shared" ref="FX606:FX669" si="974">IF(ISNUMBER(FG606),IF(FG606&gt;20,FG606,0),0)</f>
        <v>0</v>
      </c>
      <c r="FY606" s="222">
        <f t="shared" ref="FY606:FY669" si="975">IF(ISNUMBER(FJ606),IF(FJ606&gt;20,FJ606,0),0)</f>
        <v>0</v>
      </c>
      <c r="FZ606" s="222">
        <f t="shared" ref="FZ606:FZ669" si="976">IF(ISNUMBER(FI606),IF(FI606&gt;20,FI606,0),0)</f>
        <v>0</v>
      </c>
      <c r="GA606" s="221">
        <f t="shared" ref="GA606:GA669" si="977">IF(ISNUMBER(FQ606),IF(FQ606&gt;20,FQ606,0),0)</f>
        <v>0</v>
      </c>
      <c r="GB606" s="222">
        <f t="shared" ref="GB606:GB669" si="978">IF(ISNUMBER(FM606),IF(FM606&gt;20,FM606,0),0)</f>
        <v>100</v>
      </c>
      <c r="GC606" s="222">
        <f t="shared" ref="GC606:GC669" si="979">IF(ISNUMBER(FP606),IF(FP606&gt;20,FP606,0),0)</f>
        <v>0</v>
      </c>
      <c r="GD606" s="222">
        <f t="shared" ref="GD606:GD669" si="980">IF(ISNUMBER(FH606),IF(FH606&gt;20,FH606,0),0)</f>
        <v>0</v>
      </c>
      <c r="GE606" s="222">
        <f t="shared" ref="GE606:GE669" si="981">IF(ISNUMBER(FL606),IF(FL606&gt;20,FL606,0),0)</f>
        <v>0</v>
      </c>
      <c r="GF606" s="222">
        <f t="shared" ref="GF606:GF669" si="982">IF(ISNUMBER(FK606),IF(FK606&gt;20,FK606,0),0)</f>
        <v>0</v>
      </c>
      <c r="GG606" s="398">
        <f t="shared" ref="GG606:GG669" si="983">IF(GD606&gt;20,GD606,IF(GE606&gt;20,GE606,IF(GF606&gt;20,GF606,0)))</f>
        <v>0</v>
      </c>
      <c r="GH606" s="399">
        <f t="shared" ref="GH606:GH669" si="984">IF(ISNUMBER(FO606),IF(FO606&gt;20,FO606,0),0)</f>
        <v>0</v>
      </c>
      <c r="GI606" s="398" t="str">
        <f t="shared" ref="GI606:GI669" si="985">IF(ISNUMBER(FR606),IF(GG606&gt;0,"K/Fe/Mn",IF(FY606+FZ606=0,"Na",IF(FX606+FZ606=0,"Ca",IF(FX606+FY606=0,"Mg",IF(FZ606=0,IF(FX606&gt;FY606,"Na-Ca","Ca-Na"),IF(FY606=0,IF(FX606&gt;FZ606,"Na-Mg","Mg-Na"),IF(FX606=0,IF(FY606&gt;FZ606,"Ca-Mg","Mg-Ca"),IF(FX606&gt;FY606,IF(FX606&gt;FZ606,IF(FY606&gt;FZ606,"Na-Ca-Mg","Na-Mg-Ca"),"Mg-Na-Ca"),IF(FY606&gt;FX606,IF(FY606&gt;FZ606,IF(FX606&gt;FZ606,"Ca-Na-Mg","Ca-Mg-Na"),"Mg-Ca-Na"),"x"))))))))),"")</f>
        <v>Na</v>
      </c>
      <c r="GJ606" s="398" t="str">
        <f t="shared" ref="GJ606:GJ669" si="986">IF(ISNUMBER(FR606),IF(GH606&gt;0,"NO3",IF(GB606+GC606=0,"Cl",IF(GA606+GC606=0,"HCO3",IF(GA606+GB606=0,"SO4",IF(GC606=0,IF(GA606&gt;GB606,"Cl-HCO3","HCO3-Cl"),IF(GB606=0,IF(GA606&gt;GC606,"Cl-SO4","SO4-Cl"),IF(GA606=0,IF(GB606&gt;GC606,"HCO3-SO4","SO4-HCO3"),IF(GA606&gt;GB606,IF(GA606&gt;GC606,IF(GB606&gt;GC606,"Cl-HCO3-SO4","Cl-SO4-HCO3"),"SO4-Cl-HCO3"),IF(GB606&gt;GA606,IF(GB606&gt;GC606,IF(GA606&gt;GC606,"HCO3-Cl-SO4","HCO3-SO4-Cl"),"SO4-HCO3-Cl"),"x"))))))))),"")</f>
        <v>HCO3</v>
      </c>
    </row>
    <row r="607" spans="1:192" s="163" customFormat="1">
      <c r="A607" s="402">
        <f t="shared" si="903"/>
        <v>602</v>
      </c>
      <c r="B607" s="383" t="s">
        <v>1058</v>
      </c>
      <c r="C607" s="381" t="s">
        <v>1059</v>
      </c>
      <c r="D607" s="381"/>
      <c r="E607" s="381"/>
      <c r="F607" s="115">
        <v>3531000</v>
      </c>
      <c r="G607" s="115">
        <v>5697570</v>
      </c>
      <c r="H607" s="409">
        <f t="shared" si="913"/>
        <v>530913.16999999993</v>
      </c>
      <c r="I607" s="409">
        <f t="shared" si="914"/>
        <v>5695730.7620000001</v>
      </c>
      <c r="J607" s="87">
        <v>219.6</v>
      </c>
      <c r="K607" s="115" t="s">
        <v>1355</v>
      </c>
      <c r="L607" s="407">
        <v>158</v>
      </c>
      <c r="M607" s="407">
        <v>118</v>
      </c>
      <c r="N607" s="400">
        <v>154.80000000000001</v>
      </c>
      <c r="O607" s="407"/>
      <c r="P607" s="407"/>
      <c r="Q607" s="65" t="s">
        <v>1361</v>
      </c>
      <c r="R607" s="166" t="s">
        <v>2886</v>
      </c>
      <c r="S607" s="64" t="s">
        <v>1346</v>
      </c>
      <c r="T607" s="499" t="str">
        <f t="shared" si="915"/>
        <v>-</v>
      </c>
      <c r="U607" s="499" t="str">
        <f t="shared" si="916"/>
        <v>-</v>
      </c>
      <c r="V607" s="499" t="str">
        <f t="shared" si="917"/>
        <v>-</v>
      </c>
      <c r="W607" s="499" t="str">
        <f t="shared" si="908"/>
        <v>-</v>
      </c>
      <c r="X607" s="529" t="str">
        <f t="shared" si="905"/>
        <v>Na</v>
      </c>
      <c r="Y607" s="530" t="str">
        <f t="shared" si="918"/>
        <v>HCO3</v>
      </c>
      <c r="Z607" s="406"/>
      <c r="AA607" s="177" t="s">
        <v>1806</v>
      </c>
      <c r="AB607" s="102">
        <v>2</v>
      </c>
      <c r="AC607" s="65" t="s">
        <v>1050</v>
      </c>
      <c r="AD607" s="65" t="s">
        <v>1906</v>
      </c>
      <c r="AE607" s="61" t="s">
        <v>1454</v>
      </c>
      <c r="AF607" s="185">
        <v>12.2</v>
      </c>
      <c r="AG607" s="115"/>
      <c r="AH607" s="115">
        <v>7.2</v>
      </c>
      <c r="AI607" s="236"/>
      <c r="AJ607" s="115"/>
      <c r="AK607" s="115"/>
      <c r="AL607" s="115"/>
      <c r="AM607" s="236"/>
      <c r="AN607" s="384"/>
      <c r="AO607" s="381"/>
      <c r="AP607" s="407"/>
      <c r="AQ607" s="384"/>
      <c r="AR607" s="384"/>
      <c r="AS607" s="508"/>
      <c r="AT607" s="511"/>
      <c r="AU607" s="231"/>
      <c r="AV607" s="126"/>
      <c r="AW607" s="387"/>
      <c r="AX607" s="126"/>
      <c r="AY607" s="126"/>
      <c r="AZ607" s="125">
        <v>311</v>
      </c>
      <c r="BA607" s="384"/>
      <c r="BB607" s="384"/>
      <c r="BC607" s="384"/>
      <c r="BD607" s="384"/>
      <c r="BE607" s="384"/>
      <c r="BF607" s="384"/>
      <c r="BG607" s="384"/>
      <c r="BH607" s="384"/>
      <c r="BI607" s="384"/>
      <c r="BJ607" s="384"/>
      <c r="BK607" s="384"/>
      <c r="BL607" s="381"/>
      <c r="BM607" s="384"/>
      <c r="BN607" s="120"/>
      <c r="BO607" s="147"/>
      <c r="BP607" s="147"/>
      <c r="BQ607" s="147"/>
      <c r="BR607" s="147"/>
      <c r="BS607" s="147"/>
      <c r="BT607" s="147"/>
      <c r="BU607" s="147"/>
      <c r="BV607" s="147"/>
      <c r="BW607" s="147"/>
      <c r="BX607" s="147"/>
      <c r="BY607" s="147"/>
      <c r="BZ607" s="147"/>
      <c r="CA607" s="147"/>
      <c r="CB607" s="147"/>
      <c r="CC607" s="147"/>
      <c r="CD607" s="147"/>
      <c r="CE607" s="147"/>
      <c r="CF607" s="145"/>
      <c r="CG607" s="147"/>
      <c r="CH607" s="147"/>
      <c r="CI607" s="147"/>
      <c r="CJ607" s="147"/>
      <c r="CK607" s="147"/>
      <c r="CL607" s="148"/>
      <c r="CM607" s="147"/>
      <c r="CN607" s="143">
        <v>80</v>
      </c>
      <c r="CO607" s="145"/>
      <c r="CP607" s="384"/>
      <c r="CQ607" s="120"/>
      <c r="CR607" s="384"/>
      <c r="CS607" s="384"/>
      <c r="CT607" s="384"/>
      <c r="CU607" s="384"/>
      <c r="CV607" s="384"/>
      <c r="CW607" s="384"/>
      <c r="CX607" s="384"/>
      <c r="CY607" s="384"/>
      <c r="CZ607" s="384"/>
      <c r="DA607" s="120"/>
      <c r="DB607" s="420"/>
      <c r="DC607" s="420" t="s">
        <v>1818</v>
      </c>
      <c r="DD607" s="110"/>
      <c r="DE607" s="420"/>
      <c r="DF607" s="141"/>
      <c r="DG607" s="420">
        <v>-8.15</v>
      </c>
      <c r="DH607" s="420"/>
      <c r="DI607" s="420"/>
      <c r="DJ607" s="420"/>
      <c r="DK607" s="180"/>
      <c r="DL607" s="180"/>
      <c r="DM607" s="180"/>
      <c r="DN607" s="420"/>
      <c r="DO607" s="110"/>
      <c r="DP607" s="180"/>
      <c r="DQ607" s="182"/>
      <c r="DR607" s="180"/>
      <c r="DS607" s="181"/>
      <c r="DT607" s="402">
        <f t="shared" si="919"/>
        <v>0</v>
      </c>
      <c r="DU607" s="100">
        <f t="shared" si="920"/>
        <v>0</v>
      </c>
      <c r="DV607" s="100">
        <f t="shared" si="921"/>
        <v>0</v>
      </c>
      <c r="DW607" s="100">
        <f t="shared" si="922"/>
        <v>1</v>
      </c>
      <c r="DX607" s="100">
        <f t="shared" si="923"/>
        <v>0</v>
      </c>
      <c r="DY607" s="229">
        <f t="shared" si="924"/>
        <v>0</v>
      </c>
      <c r="DZ607" s="100">
        <f t="shared" si="925"/>
        <v>1</v>
      </c>
      <c r="EA607" s="400">
        <f t="shared" si="926"/>
        <v>0</v>
      </c>
      <c r="EB607" s="402">
        <f t="shared" si="927"/>
        <v>0</v>
      </c>
      <c r="EC607" s="19">
        <f t="shared" si="928"/>
        <v>0</v>
      </c>
      <c r="ED607" s="19">
        <f t="shared" si="929"/>
        <v>0</v>
      </c>
      <c r="EE607" s="19">
        <f t="shared" si="930"/>
        <v>0</v>
      </c>
      <c r="EF607" s="402">
        <f t="shared" si="931"/>
        <v>1</v>
      </c>
      <c r="EG607" s="400">
        <f t="shared" si="932"/>
        <v>1</v>
      </c>
      <c r="EH607" s="400">
        <f t="shared" si="933"/>
        <v>0</v>
      </c>
      <c r="EI607" s="402">
        <f t="shared" si="934"/>
        <v>0</v>
      </c>
      <c r="EJ607" s="229">
        <f t="shared" si="935"/>
        <v>1</v>
      </c>
      <c r="EK607" s="398" t="str">
        <f t="shared" si="936"/>
        <v/>
      </c>
      <c r="EL607" s="398" t="str">
        <f t="shared" si="937"/>
        <v/>
      </c>
      <c r="EM607" s="398" t="str">
        <f t="shared" si="938"/>
        <v/>
      </c>
      <c r="EN607" s="398" t="str">
        <f t="shared" si="939"/>
        <v/>
      </c>
      <c r="EO607" s="398" t="str">
        <f t="shared" si="940"/>
        <v/>
      </c>
      <c r="EP607" s="398" t="str">
        <f t="shared" si="941"/>
        <v/>
      </c>
      <c r="EQ607" s="398">
        <f t="shared" si="942"/>
        <v>311</v>
      </c>
      <c r="ER607" s="398" t="str">
        <f t="shared" si="943"/>
        <v/>
      </c>
      <c r="ES607" s="398" t="str">
        <f t="shared" si="944"/>
        <v/>
      </c>
      <c r="ET607" s="398" t="str">
        <f t="shared" si="945"/>
        <v/>
      </c>
      <c r="EU607" s="172" t="str">
        <f t="shared" si="946"/>
        <v/>
      </c>
      <c r="EV607" s="57" t="str">
        <f t="shared" si="947"/>
        <v/>
      </c>
      <c r="EW607" s="57" t="str">
        <f t="shared" si="948"/>
        <v/>
      </c>
      <c r="EX607" s="57" t="str">
        <f t="shared" si="949"/>
        <v/>
      </c>
      <c r="EY607" s="57" t="str">
        <f t="shared" si="950"/>
        <v/>
      </c>
      <c r="EZ607" s="57" t="str">
        <f t="shared" si="951"/>
        <v/>
      </c>
      <c r="FA607" s="57" t="str">
        <f t="shared" si="952"/>
        <v/>
      </c>
      <c r="FB607" s="57">
        <f t="shared" si="953"/>
        <v>5.0969318436962752</v>
      </c>
      <c r="FC607" s="57" t="str">
        <f t="shared" si="954"/>
        <v/>
      </c>
      <c r="FD607" s="57" t="str">
        <f t="shared" si="955"/>
        <v/>
      </c>
      <c r="FE607" s="57" t="str">
        <f t="shared" si="956"/>
        <v/>
      </c>
      <c r="FF607" s="56" t="str">
        <f t="shared" si="957"/>
        <v/>
      </c>
      <c r="FG607" s="59" t="str">
        <f t="shared" si="958"/>
        <v/>
      </c>
      <c r="FH607" s="59" t="str">
        <f t="shared" si="959"/>
        <v/>
      </c>
      <c r="FI607" s="59" t="str">
        <f t="shared" si="960"/>
        <v/>
      </c>
      <c r="FJ607" s="59" t="str">
        <f t="shared" si="961"/>
        <v/>
      </c>
      <c r="FK607" s="59" t="str">
        <f t="shared" si="962"/>
        <v/>
      </c>
      <c r="FL607" s="59" t="str">
        <f t="shared" si="963"/>
        <v/>
      </c>
      <c r="FM607" s="59">
        <f t="shared" si="964"/>
        <v>100</v>
      </c>
      <c r="FN607" s="59" t="str">
        <f t="shared" si="965"/>
        <v/>
      </c>
      <c r="FO607" s="59" t="str">
        <f t="shared" si="966"/>
        <v/>
      </c>
      <c r="FP607" s="59" t="str">
        <f t="shared" si="967"/>
        <v/>
      </c>
      <c r="FQ607" s="66" t="str">
        <f t="shared" si="968"/>
        <v/>
      </c>
      <c r="FR607" s="331">
        <f t="shared" si="909"/>
        <v>-100</v>
      </c>
      <c r="FS607" s="331">
        <f t="shared" si="969"/>
        <v>0</v>
      </c>
      <c r="FT607" s="400">
        <f t="shared" si="970"/>
        <v>1</v>
      </c>
      <c r="FU607" s="400">
        <f t="shared" si="971"/>
        <v>0</v>
      </c>
      <c r="FV607" s="400">
        <f t="shared" si="972"/>
        <v>0</v>
      </c>
      <c r="FW607" s="402">
        <f t="shared" si="973"/>
        <v>0</v>
      </c>
      <c r="FX607" s="222">
        <f t="shared" si="974"/>
        <v>0</v>
      </c>
      <c r="FY607" s="222">
        <f t="shared" si="975"/>
        <v>0</v>
      </c>
      <c r="FZ607" s="222">
        <f t="shared" si="976"/>
        <v>0</v>
      </c>
      <c r="GA607" s="221">
        <f t="shared" si="977"/>
        <v>0</v>
      </c>
      <c r="GB607" s="222">
        <f t="shared" si="978"/>
        <v>100</v>
      </c>
      <c r="GC607" s="222">
        <f t="shared" si="979"/>
        <v>0</v>
      </c>
      <c r="GD607" s="222">
        <f t="shared" si="980"/>
        <v>0</v>
      </c>
      <c r="GE607" s="222">
        <f t="shared" si="981"/>
        <v>0</v>
      </c>
      <c r="GF607" s="222">
        <f t="shared" si="982"/>
        <v>0</v>
      </c>
      <c r="GG607" s="398">
        <f t="shared" si="983"/>
        <v>0</v>
      </c>
      <c r="GH607" s="399">
        <f t="shared" si="984"/>
        <v>0</v>
      </c>
      <c r="GI607" s="398" t="str">
        <f t="shared" si="985"/>
        <v>Na</v>
      </c>
      <c r="GJ607" s="398" t="str">
        <f t="shared" si="986"/>
        <v>HCO3</v>
      </c>
    </row>
    <row r="608" spans="1:192" s="163" customFormat="1">
      <c r="A608" s="402">
        <f t="shared" si="903"/>
        <v>603</v>
      </c>
      <c r="B608" s="383" t="s">
        <v>1058</v>
      </c>
      <c r="C608" s="381" t="s">
        <v>1059</v>
      </c>
      <c r="D608" s="381"/>
      <c r="E608" s="381"/>
      <c r="F608" s="115">
        <v>3531000</v>
      </c>
      <c r="G608" s="115">
        <v>5697570</v>
      </c>
      <c r="H608" s="409">
        <f t="shared" si="913"/>
        <v>530913.16999999993</v>
      </c>
      <c r="I608" s="409">
        <f t="shared" si="914"/>
        <v>5695730.7620000001</v>
      </c>
      <c r="J608" s="87">
        <v>219.6</v>
      </c>
      <c r="K608" s="115" t="s">
        <v>1355</v>
      </c>
      <c r="L608" s="407">
        <v>158</v>
      </c>
      <c r="M608" s="407">
        <v>118</v>
      </c>
      <c r="N608" s="400">
        <v>154.80000000000001</v>
      </c>
      <c r="O608" s="407"/>
      <c r="P608" s="407"/>
      <c r="Q608" s="65" t="s">
        <v>1361</v>
      </c>
      <c r="R608" s="166" t="s">
        <v>2886</v>
      </c>
      <c r="S608" s="64" t="s">
        <v>1346</v>
      </c>
      <c r="T608" s="499" t="str">
        <f t="shared" si="915"/>
        <v>-</v>
      </c>
      <c r="U608" s="499" t="str">
        <f t="shared" si="916"/>
        <v>-</v>
      </c>
      <c r="V608" s="499" t="str">
        <f t="shared" si="917"/>
        <v>-</v>
      </c>
      <c r="W608" s="499" t="str">
        <f t="shared" si="908"/>
        <v>-</v>
      </c>
      <c r="X608" s="529" t="str">
        <f t="shared" si="905"/>
        <v>Ca-Mg</v>
      </c>
      <c r="Y608" s="530" t="str">
        <f t="shared" si="918"/>
        <v>HCO3</v>
      </c>
      <c r="Z608" s="406"/>
      <c r="AA608" s="493">
        <v>33560</v>
      </c>
      <c r="AB608" s="102">
        <v>3</v>
      </c>
      <c r="AC608" s="65" t="s">
        <v>1050</v>
      </c>
      <c r="AD608" s="65" t="s">
        <v>1911</v>
      </c>
      <c r="AE608" s="61" t="s">
        <v>1912</v>
      </c>
      <c r="AF608" s="185">
        <v>11.5</v>
      </c>
      <c r="AG608" s="115">
        <v>386</v>
      </c>
      <c r="AH608" s="115">
        <v>7.42</v>
      </c>
      <c r="AI608" s="236"/>
      <c r="AJ608" s="115"/>
      <c r="AK608" s="115"/>
      <c r="AL608" s="115">
        <v>4.8</v>
      </c>
      <c r="AM608" s="236"/>
      <c r="AN608" s="384">
        <v>15.9</v>
      </c>
      <c r="AO608" s="381">
        <v>14.4</v>
      </c>
      <c r="AP608" s="407"/>
      <c r="AQ608" s="384"/>
      <c r="AR608" s="384"/>
      <c r="AS608" s="507">
        <f>SUM(AU608:BN608)+SUM(BO608:CL608)/1000</f>
        <v>444.63499999999993</v>
      </c>
      <c r="AT608" s="509">
        <f>FR608</f>
        <v>2.1920337032430877</v>
      </c>
      <c r="AU608" s="388">
        <v>5.2</v>
      </c>
      <c r="AV608" s="384">
        <v>24.8</v>
      </c>
      <c r="AW608" s="381">
        <v>72.7</v>
      </c>
      <c r="AX608" s="384">
        <v>9.4</v>
      </c>
      <c r="AY608" s="384">
        <v>19.8</v>
      </c>
      <c r="AZ608" s="120">
        <v>305</v>
      </c>
      <c r="BA608" s="384"/>
      <c r="BB608" s="384">
        <v>2.4</v>
      </c>
      <c r="BC608" s="384"/>
      <c r="BD608" s="384">
        <v>0</v>
      </c>
      <c r="BE608" s="384">
        <v>0.628</v>
      </c>
      <c r="BF608" s="384">
        <v>0.307</v>
      </c>
      <c r="BG608" s="384">
        <v>0.2</v>
      </c>
      <c r="BH608" s="384"/>
      <c r="BI608" s="384"/>
      <c r="BJ608" s="384">
        <v>4.2</v>
      </c>
      <c r="BK608" s="384">
        <v>0</v>
      </c>
      <c r="BL608" s="381"/>
      <c r="BM608" s="384"/>
      <c r="BN608" s="120">
        <v>0</v>
      </c>
      <c r="BO608" s="147">
        <v>0</v>
      </c>
      <c r="BP608" s="147">
        <v>0</v>
      </c>
      <c r="BQ608" s="147">
        <v>0</v>
      </c>
      <c r="BR608" s="147"/>
      <c r="BS608" s="147"/>
      <c r="BT608" s="147">
        <v>0</v>
      </c>
      <c r="BU608" s="147"/>
      <c r="BV608" s="147"/>
      <c r="BW608" s="147"/>
      <c r="BX608" s="147">
        <v>0</v>
      </c>
      <c r="BY608" s="147">
        <v>0</v>
      </c>
      <c r="BZ608" s="147"/>
      <c r="CA608" s="147">
        <v>0</v>
      </c>
      <c r="CB608" s="147">
        <v>0</v>
      </c>
      <c r="CC608" s="147"/>
      <c r="CD608" s="147">
        <v>0</v>
      </c>
      <c r="CE608" s="147">
        <v>0</v>
      </c>
      <c r="CF608" s="145"/>
      <c r="CG608" s="147"/>
      <c r="CH608" s="147"/>
      <c r="CI608" s="147"/>
      <c r="CJ608" s="147"/>
      <c r="CK608" s="147"/>
      <c r="CL608" s="148">
        <v>0</v>
      </c>
      <c r="CM608" s="147">
        <v>3.6</v>
      </c>
      <c r="CN608" s="143">
        <v>28.2</v>
      </c>
      <c r="CO608" s="145"/>
      <c r="CP608" s="384"/>
      <c r="CQ608" s="120"/>
      <c r="CR608" s="384"/>
      <c r="CS608" s="384"/>
      <c r="CT608" s="384"/>
      <c r="CU608" s="384"/>
      <c r="CV608" s="384"/>
      <c r="CW608" s="384"/>
      <c r="CX608" s="384"/>
      <c r="CY608" s="384"/>
      <c r="CZ608" s="384"/>
      <c r="DA608" s="120"/>
      <c r="DB608" s="420"/>
      <c r="DC608" s="420" t="s">
        <v>1822</v>
      </c>
      <c r="DD608" s="110"/>
      <c r="DE608" s="420">
        <v>-13.9</v>
      </c>
      <c r="DF608" s="141" t="s">
        <v>2121</v>
      </c>
      <c r="DG608" s="420">
        <v>-8.31</v>
      </c>
      <c r="DH608" s="420"/>
      <c r="DI608" s="420"/>
      <c r="DJ608" s="420"/>
      <c r="DK608" s="180"/>
      <c r="DL608" s="180"/>
      <c r="DM608" s="180"/>
      <c r="DN608" s="420"/>
      <c r="DO608" s="110"/>
      <c r="DP608" s="180"/>
      <c r="DQ608" s="182"/>
      <c r="DR608" s="180"/>
      <c r="DS608" s="181"/>
      <c r="DT608" s="402">
        <f t="shared" si="919"/>
        <v>0</v>
      </c>
      <c r="DU608" s="100">
        <f t="shared" si="920"/>
        <v>0</v>
      </c>
      <c r="DV608" s="100">
        <f t="shared" si="921"/>
        <v>0</v>
      </c>
      <c r="DW608" s="100">
        <f t="shared" si="922"/>
        <v>1</v>
      </c>
      <c r="DX608" s="100">
        <f t="shared" si="923"/>
        <v>0</v>
      </c>
      <c r="DY608" s="229">
        <f t="shared" si="924"/>
        <v>0</v>
      </c>
      <c r="DZ608" s="100">
        <f t="shared" si="925"/>
        <v>1</v>
      </c>
      <c r="EA608" s="400">
        <f t="shared" si="926"/>
        <v>0</v>
      </c>
      <c r="EB608" s="402">
        <f t="shared" si="927"/>
        <v>0</v>
      </c>
      <c r="EC608" s="19">
        <f t="shared" si="928"/>
        <v>1</v>
      </c>
      <c r="ED608" s="19">
        <f t="shared" si="929"/>
        <v>0</v>
      </c>
      <c r="EE608" s="19">
        <f t="shared" si="930"/>
        <v>0</v>
      </c>
      <c r="EF608" s="402">
        <f t="shared" si="931"/>
        <v>0</v>
      </c>
      <c r="EG608" s="400">
        <f t="shared" si="932"/>
        <v>1</v>
      </c>
      <c r="EH608" s="400">
        <f t="shared" si="933"/>
        <v>0</v>
      </c>
      <c r="EI608" s="402">
        <f t="shared" si="934"/>
        <v>0</v>
      </c>
      <c r="EJ608" s="229">
        <f t="shared" si="935"/>
        <v>1</v>
      </c>
      <c r="EK608" s="398">
        <f t="shared" si="936"/>
        <v>5.2</v>
      </c>
      <c r="EL608" s="398">
        <f t="shared" si="937"/>
        <v>2.4</v>
      </c>
      <c r="EM608" s="398">
        <f t="shared" si="938"/>
        <v>24.8</v>
      </c>
      <c r="EN608" s="398">
        <f t="shared" si="939"/>
        <v>72.7</v>
      </c>
      <c r="EO608" s="398">
        <f t="shared" si="940"/>
        <v>0.307</v>
      </c>
      <c r="EP608" s="398">
        <f t="shared" si="941"/>
        <v>0.628</v>
      </c>
      <c r="EQ608" s="398">
        <f t="shared" si="942"/>
        <v>305</v>
      </c>
      <c r="ER608" s="398" t="str">
        <f t="shared" si="943"/>
        <v/>
      </c>
      <c r="ES608" s="398">
        <f t="shared" si="944"/>
        <v>4.2</v>
      </c>
      <c r="ET608" s="398">
        <f t="shared" si="945"/>
        <v>19.8</v>
      </c>
      <c r="EU608" s="172">
        <f t="shared" si="946"/>
        <v>9.4</v>
      </c>
      <c r="EV608" s="57">
        <f t="shared" si="947"/>
        <v>0.22618726565694353</v>
      </c>
      <c r="EW608" s="57">
        <f t="shared" si="948"/>
        <v>6.1381074168797949E-2</v>
      </c>
      <c r="EX608" s="57">
        <f t="shared" si="949"/>
        <v>2.0407323595967912</v>
      </c>
      <c r="EY608" s="57">
        <f t="shared" si="950"/>
        <v>3.6279255451868853</v>
      </c>
      <c r="EZ608" s="57">
        <f t="shared" si="951"/>
        <v>1.1195186434497219E-2</v>
      </c>
      <c r="FA608" s="57">
        <f t="shared" si="952"/>
        <v>3.3736234219715285E-2</v>
      </c>
      <c r="FB608" s="57">
        <f t="shared" si="953"/>
        <v>4.9985987534641927</v>
      </c>
      <c r="FC608" s="57" t="str">
        <f t="shared" si="954"/>
        <v/>
      </c>
      <c r="FD608" s="57">
        <f t="shared" si="955"/>
        <v>6.7736582108833335E-2</v>
      </c>
      <c r="FE608" s="57">
        <f t="shared" si="956"/>
        <v>0.41223119091092686</v>
      </c>
      <c r="FF608" s="56">
        <f t="shared" si="957"/>
        <v>0.26513976250246801</v>
      </c>
      <c r="FG608" s="59">
        <f t="shared" si="958"/>
        <v>3.769060542537956</v>
      </c>
      <c r="FH608" s="59">
        <f t="shared" si="959"/>
        <v>1.0228205555086258</v>
      </c>
      <c r="FI608" s="59">
        <f t="shared" si="960"/>
        <v>34.005644800987611</v>
      </c>
      <c r="FJ608" s="59">
        <f t="shared" si="961"/>
        <v>60.453761549814423</v>
      </c>
      <c r="FK608" s="59">
        <f t="shared" si="962"/>
        <v>0.18655044674626817</v>
      </c>
      <c r="FL608" s="59">
        <f t="shared" si="963"/>
        <v>0.5621621044051216</v>
      </c>
      <c r="FM608" s="59">
        <f t="shared" si="964"/>
        <v>87.027408818745243</v>
      </c>
      <c r="FN608" s="59" t="str">
        <f t="shared" si="965"/>
        <v/>
      </c>
      <c r="FO608" s="59">
        <f t="shared" si="966"/>
        <v>1.179318347783878</v>
      </c>
      <c r="FP608" s="59">
        <f t="shared" si="967"/>
        <v>7.1770938514279852</v>
      </c>
      <c r="FQ608" s="66">
        <f t="shared" si="968"/>
        <v>4.6161789820429115</v>
      </c>
      <c r="FR608" s="331">
        <f t="shared" si="909"/>
        <v>2.1920337032430877</v>
      </c>
      <c r="FS608" s="331">
        <f t="shared" si="969"/>
        <v>2.1920337032430877</v>
      </c>
      <c r="FT608" s="400">
        <f t="shared" si="970"/>
        <v>0</v>
      </c>
      <c r="FU608" s="400">
        <f t="shared" si="971"/>
        <v>1</v>
      </c>
      <c r="FV608" s="400">
        <f t="shared" si="972"/>
        <v>0</v>
      </c>
      <c r="FW608" s="402">
        <f t="shared" si="973"/>
        <v>0</v>
      </c>
      <c r="FX608" s="222">
        <f t="shared" si="974"/>
        <v>0</v>
      </c>
      <c r="FY608" s="222">
        <f t="shared" si="975"/>
        <v>60.453761549814423</v>
      </c>
      <c r="FZ608" s="222">
        <f t="shared" si="976"/>
        <v>34.005644800987611</v>
      </c>
      <c r="GA608" s="221">
        <f t="shared" si="977"/>
        <v>0</v>
      </c>
      <c r="GB608" s="222">
        <f t="shared" si="978"/>
        <v>87.027408818745243</v>
      </c>
      <c r="GC608" s="222">
        <f t="shared" si="979"/>
        <v>0</v>
      </c>
      <c r="GD608" s="222">
        <f t="shared" si="980"/>
        <v>0</v>
      </c>
      <c r="GE608" s="222">
        <f t="shared" si="981"/>
        <v>0</v>
      </c>
      <c r="GF608" s="222">
        <f t="shared" si="982"/>
        <v>0</v>
      </c>
      <c r="GG608" s="398">
        <f t="shared" si="983"/>
        <v>0</v>
      </c>
      <c r="GH608" s="399">
        <f t="shared" si="984"/>
        <v>0</v>
      </c>
      <c r="GI608" s="398" t="str">
        <f t="shared" si="985"/>
        <v>Ca-Mg</v>
      </c>
      <c r="GJ608" s="398" t="str">
        <f t="shared" si="986"/>
        <v>HCO3</v>
      </c>
    </row>
    <row r="609" spans="1:192" s="168" customFormat="1">
      <c r="A609" s="402">
        <f t="shared" si="903"/>
        <v>604</v>
      </c>
      <c r="B609" s="383" t="s">
        <v>1058</v>
      </c>
      <c r="C609" s="381" t="s">
        <v>1060</v>
      </c>
      <c r="D609" s="381"/>
      <c r="E609" s="381"/>
      <c r="F609" s="115">
        <v>3531020</v>
      </c>
      <c r="G609" s="115">
        <v>5698470</v>
      </c>
      <c r="H609" s="409">
        <f t="shared" si="913"/>
        <v>530933.16200000001</v>
      </c>
      <c r="I609" s="409">
        <f t="shared" si="914"/>
        <v>5696630.4020000007</v>
      </c>
      <c r="J609" s="87">
        <v>207.9</v>
      </c>
      <c r="K609" s="115" t="s">
        <v>1355</v>
      </c>
      <c r="L609" s="407">
        <v>206</v>
      </c>
      <c r="M609" s="407">
        <v>111</v>
      </c>
      <c r="N609" s="408">
        <v>200</v>
      </c>
      <c r="O609" s="407"/>
      <c r="P609" s="407"/>
      <c r="Q609" s="65" t="s">
        <v>1361</v>
      </c>
      <c r="R609" s="166" t="s">
        <v>2886</v>
      </c>
      <c r="S609" s="64" t="s">
        <v>1346</v>
      </c>
      <c r="T609" s="499" t="str">
        <f t="shared" si="915"/>
        <v>-</v>
      </c>
      <c r="U609" s="499" t="str">
        <f t="shared" si="916"/>
        <v>-</v>
      </c>
      <c r="V609" s="499" t="str">
        <f t="shared" si="917"/>
        <v>-</v>
      </c>
      <c r="W609" s="499" t="str">
        <f t="shared" si="908"/>
        <v>-</v>
      </c>
      <c r="X609" s="529" t="str">
        <f t="shared" si="905"/>
        <v>Na</v>
      </c>
      <c r="Y609" s="530" t="str">
        <f t="shared" si="918"/>
        <v>HCO3</v>
      </c>
      <c r="Z609" s="406"/>
      <c r="AA609" s="177" t="s">
        <v>1806</v>
      </c>
      <c r="AB609" s="102">
        <v>1</v>
      </c>
      <c r="AC609" s="65" t="s">
        <v>1050</v>
      </c>
      <c r="AD609" s="65" t="s">
        <v>1906</v>
      </c>
      <c r="AE609" s="61" t="s">
        <v>1454</v>
      </c>
      <c r="AF609" s="250">
        <v>15</v>
      </c>
      <c r="AG609" s="115"/>
      <c r="AH609" s="115">
        <v>7.4</v>
      </c>
      <c r="AI609" s="236"/>
      <c r="AJ609" s="115"/>
      <c r="AK609" s="115"/>
      <c r="AL609" s="115"/>
      <c r="AM609" s="236"/>
      <c r="AN609" s="384"/>
      <c r="AO609" s="381"/>
      <c r="AP609" s="407"/>
      <c r="AQ609" s="384"/>
      <c r="AR609" s="384"/>
      <c r="AS609" s="508"/>
      <c r="AT609" s="511"/>
      <c r="AU609" s="231"/>
      <c r="AV609" s="126"/>
      <c r="AW609" s="387"/>
      <c r="AX609" s="126"/>
      <c r="AY609" s="126"/>
      <c r="AZ609" s="125">
        <v>164</v>
      </c>
      <c r="BA609" s="384"/>
      <c r="BB609" s="384"/>
      <c r="BC609" s="384"/>
      <c r="BD609" s="384"/>
      <c r="BE609" s="384"/>
      <c r="BF609" s="384"/>
      <c r="BG609" s="384"/>
      <c r="BH609" s="384"/>
      <c r="BI609" s="384"/>
      <c r="BJ609" s="384"/>
      <c r="BK609" s="384"/>
      <c r="BL609" s="381"/>
      <c r="BM609" s="384"/>
      <c r="BN609" s="120"/>
      <c r="BO609" s="147"/>
      <c r="BP609" s="147"/>
      <c r="BQ609" s="147"/>
      <c r="BR609" s="147"/>
      <c r="BS609" s="147"/>
      <c r="BT609" s="147"/>
      <c r="BU609" s="147"/>
      <c r="BV609" s="147"/>
      <c r="BW609" s="147"/>
      <c r="BX609" s="147"/>
      <c r="BY609" s="147"/>
      <c r="BZ609" s="147"/>
      <c r="CA609" s="147"/>
      <c r="CB609" s="147"/>
      <c r="CC609" s="147"/>
      <c r="CD609" s="147"/>
      <c r="CE609" s="147"/>
      <c r="CF609" s="145"/>
      <c r="CG609" s="147"/>
      <c r="CH609" s="147"/>
      <c r="CI609" s="147"/>
      <c r="CJ609" s="147"/>
      <c r="CK609" s="147"/>
      <c r="CL609" s="148"/>
      <c r="CM609" s="147"/>
      <c r="CN609" s="143">
        <v>38</v>
      </c>
      <c r="CO609" s="145"/>
      <c r="CP609" s="384"/>
      <c r="CQ609" s="120"/>
      <c r="CR609" s="384"/>
      <c r="CS609" s="384"/>
      <c r="CT609" s="384"/>
      <c r="CU609" s="384"/>
      <c r="CV609" s="384"/>
      <c r="CW609" s="384"/>
      <c r="CX609" s="384"/>
      <c r="CY609" s="384"/>
      <c r="CZ609" s="384"/>
      <c r="DA609" s="120"/>
      <c r="DB609" s="420"/>
      <c r="DC609" s="420" t="s">
        <v>1909</v>
      </c>
      <c r="DD609" s="110"/>
      <c r="DE609" s="420">
        <v>-15.2</v>
      </c>
      <c r="DF609" s="141" t="s">
        <v>2056</v>
      </c>
      <c r="DG609" s="420">
        <v>-8.2899999999999991</v>
      </c>
      <c r="DH609" s="420"/>
      <c r="DI609" s="420"/>
      <c r="DJ609" s="420"/>
      <c r="DK609" s="180"/>
      <c r="DL609" s="180"/>
      <c r="DM609" s="180"/>
      <c r="DN609" s="420"/>
      <c r="DO609" s="110"/>
      <c r="DP609" s="180"/>
      <c r="DQ609" s="182"/>
      <c r="DR609" s="180"/>
      <c r="DS609" s="181"/>
      <c r="DT609" s="402">
        <f t="shared" si="919"/>
        <v>1</v>
      </c>
      <c r="DU609" s="100">
        <f t="shared" si="920"/>
        <v>0</v>
      </c>
      <c r="DV609" s="100">
        <f t="shared" si="921"/>
        <v>0</v>
      </c>
      <c r="DW609" s="100">
        <f t="shared" si="922"/>
        <v>1</v>
      </c>
      <c r="DX609" s="100">
        <f t="shared" si="923"/>
        <v>0</v>
      </c>
      <c r="DY609" s="229">
        <f t="shared" si="924"/>
        <v>0</v>
      </c>
      <c r="DZ609" s="100">
        <f t="shared" si="925"/>
        <v>1</v>
      </c>
      <c r="EA609" s="400">
        <f t="shared" si="926"/>
        <v>0</v>
      </c>
      <c r="EB609" s="402">
        <f t="shared" si="927"/>
        <v>0</v>
      </c>
      <c r="EC609" s="19">
        <f t="shared" si="928"/>
        <v>0</v>
      </c>
      <c r="ED609" s="19">
        <f t="shared" si="929"/>
        <v>0</v>
      </c>
      <c r="EE609" s="19">
        <f t="shared" si="930"/>
        <v>0</v>
      </c>
      <c r="EF609" s="402">
        <f t="shared" si="931"/>
        <v>1</v>
      </c>
      <c r="EG609" s="400">
        <f t="shared" si="932"/>
        <v>1</v>
      </c>
      <c r="EH609" s="400">
        <f t="shared" si="933"/>
        <v>0</v>
      </c>
      <c r="EI609" s="402">
        <f t="shared" si="934"/>
        <v>0</v>
      </c>
      <c r="EJ609" s="229">
        <f t="shared" si="935"/>
        <v>1</v>
      </c>
      <c r="EK609" s="398" t="str">
        <f t="shared" si="936"/>
        <v/>
      </c>
      <c r="EL609" s="398" t="str">
        <f t="shared" si="937"/>
        <v/>
      </c>
      <c r="EM609" s="398" t="str">
        <f t="shared" si="938"/>
        <v/>
      </c>
      <c r="EN609" s="398" t="str">
        <f t="shared" si="939"/>
        <v/>
      </c>
      <c r="EO609" s="398" t="str">
        <f t="shared" si="940"/>
        <v/>
      </c>
      <c r="EP609" s="398" t="str">
        <f t="shared" si="941"/>
        <v/>
      </c>
      <c r="EQ609" s="398">
        <f t="shared" si="942"/>
        <v>164</v>
      </c>
      <c r="ER609" s="398" t="str">
        <f t="shared" si="943"/>
        <v/>
      </c>
      <c r="ES609" s="398" t="str">
        <f t="shared" si="944"/>
        <v/>
      </c>
      <c r="ET609" s="398" t="str">
        <f t="shared" si="945"/>
        <v/>
      </c>
      <c r="EU609" s="172" t="str">
        <f t="shared" si="946"/>
        <v/>
      </c>
      <c r="EV609" s="57" t="str">
        <f t="shared" si="947"/>
        <v/>
      </c>
      <c r="EW609" s="57" t="str">
        <f t="shared" si="948"/>
        <v/>
      </c>
      <c r="EX609" s="57" t="str">
        <f t="shared" si="949"/>
        <v/>
      </c>
      <c r="EY609" s="57" t="str">
        <f t="shared" si="950"/>
        <v/>
      </c>
      <c r="EZ609" s="57" t="str">
        <f t="shared" si="951"/>
        <v/>
      </c>
      <c r="FA609" s="57" t="str">
        <f t="shared" si="952"/>
        <v/>
      </c>
      <c r="FB609" s="57">
        <f t="shared" si="953"/>
        <v>2.6877711330102545</v>
      </c>
      <c r="FC609" s="57" t="str">
        <f t="shared" si="954"/>
        <v/>
      </c>
      <c r="FD609" s="57" t="str">
        <f t="shared" si="955"/>
        <v/>
      </c>
      <c r="FE609" s="57" t="str">
        <f t="shared" si="956"/>
        <v/>
      </c>
      <c r="FF609" s="56" t="str">
        <f t="shared" si="957"/>
        <v/>
      </c>
      <c r="FG609" s="59" t="str">
        <f t="shared" si="958"/>
        <v/>
      </c>
      <c r="FH609" s="59" t="str">
        <f t="shared" si="959"/>
        <v/>
      </c>
      <c r="FI609" s="59" t="str">
        <f t="shared" si="960"/>
        <v/>
      </c>
      <c r="FJ609" s="59" t="str">
        <f t="shared" si="961"/>
        <v/>
      </c>
      <c r="FK609" s="59" t="str">
        <f t="shared" si="962"/>
        <v/>
      </c>
      <c r="FL609" s="59" t="str">
        <f t="shared" si="963"/>
        <v/>
      </c>
      <c r="FM609" s="59">
        <f t="shared" si="964"/>
        <v>100</v>
      </c>
      <c r="FN609" s="59" t="str">
        <f t="shared" si="965"/>
        <v/>
      </c>
      <c r="FO609" s="59" t="str">
        <f t="shared" si="966"/>
        <v/>
      </c>
      <c r="FP609" s="59" t="str">
        <f t="shared" si="967"/>
        <v/>
      </c>
      <c r="FQ609" s="66" t="str">
        <f t="shared" si="968"/>
        <v/>
      </c>
      <c r="FR609" s="331">
        <f t="shared" si="909"/>
        <v>-100</v>
      </c>
      <c r="FS609" s="331">
        <f t="shared" si="969"/>
        <v>0</v>
      </c>
      <c r="FT609" s="400">
        <f t="shared" si="970"/>
        <v>1</v>
      </c>
      <c r="FU609" s="400">
        <f t="shared" si="971"/>
        <v>0</v>
      </c>
      <c r="FV609" s="400">
        <f t="shared" si="972"/>
        <v>0</v>
      </c>
      <c r="FW609" s="402">
        <f t="shared" si="973"/>
        <v>0</v>
      </c>
      <c r="FX609" s="222">
        <f t="shared" si="974"/>
        <v>0</v>
      </c>
      <c r="FY609" s="222">
        <f t="shared" si="975"/>
        <v>0</v>
      </c>
      <c r="FZ609" s="222">
        <f t="shared" si="976"/>
        <v>0</v>
      </c>
      <c r="GA609" s="221">
        <f t="shared" si="977"/>
        <v>0</v>
      </c>
      <c r="GB609" s="222">
        <f t="shared" si="978"/>
        <v>100</v>
      </c>
      <c r="GC609" s="222">
        <f t="shared" si="979"/>
        <v>0</v>
      </c>
      <c r="GD609" s="222">
        <f t="shared" si="980"/>
        <v>0</v>
      </c>
      <c r="GE609" s="222">
        <f t="shared" si="981"/>
        <v>0</v>
      </c>
      <c r="GF609" s="222">
        <f t="shared" si="982"/>
        <v>0</v>
      </c>
      <c r="GG609" s="398">
        <f t="shared" si="983"/>
        <v>0</v>
      </c>
      <c r="GH609" s="399">
        <f t="shared" si="984"/>
        <v>0</v>
      </c>
      <c r="GI609" s="398" t="str">
        <f t="shared" si="985"/>
        <v>Na</v>
      </c>
      <c r="GJ609" s="398" t="str">
        <f t="shared" si="986"/>
        <v>HCO3</v>
      </c>
    </row>
    <row r="610" spans="1:192" s="168" customFormat="1">
      <c r="A610" s="402">
        <f t="shared" ref="A610:A673" si="987">A609+1</f>
        <v>605</v>
      </c>
      <c r="B610" s="383" t="s">
        <v>1058</v>
      </c>
      <c r="C610" s="381" t="s">
        <v>1060</v>
      </c>
      <c r="D610" s="381"/>
      <c r="E610" s="381"/>
      <c r="F610" s="115">
        <v>3531020</v>
      </c>
      <c r="G610" s="115">
        <v>5698470</v>
      </c>
      <c r="H610" s="409">
        <f t="shared" si="913"/>
        <v>530933.16200000001</v>
      </c>
      <c r="I610" s="409">
        <f t="shared" si="914"/>
        <v>5696630.4020000007</v>
      </c>
      <c r="J610" s="87">
        <v>207.9</v>
      </c>
      <c r="K610" s="115" t="s">
        <v>1355</v>
      </c>
      <c r="L610" s="407">
        <v>206</v>
      </c>
      <c r="M610" s="407">
        <v>111</v>
      </c>
      <c r="N610" s="408">
        <v>200</v>
      </c>
      <c r="O610" s="407"/>
      <c r="P610" s="407"/>
      <c r="Q610" s="65" t="s">
        <v>1361</v>
      </c>
      <c r="R610" s="166" t="s">
        <v>2886</v>
      </c>
      <c r="S610" s="64" t="s">
        <v>1346</v>
      </c>
      <c r="T610" s="499" t="str">
        <f t="shared" si="915"/>
        <v>-</v>
      </c>
      <c r="U610" s="499" t="str">
        <f t="shared" si="916"/>
        <v>-</v>
      </c>
      <c r="V610" s="499" t="str">
        <f t="shared" si="917"/>
        <v>-</v>
      </c>
      <c r="W610" s="499" t="str">
        <f t="shared" si="908"/>
        <v>-</v>
      </c>
      <c r="X610" s="529" t="str">
        <f t="shared" si="905"/>
        <v>Ca-Mg</v>
      </c>
      <c r="Y610" s="530" t="str">
        <f t="shared" si="918"/>
        <v>HCO3</v>
      </c>
      <c r="Z610" s="406"/>
      <c r="AA610" s="493">
        <v>33560</v>
      </c>
      <c r="AB610" s="102">
        <v>2</v>
      </c>
      <c r="AC610" s="65" t="s">
        <v>1050</v>
      </c>
      <c r="AD610" s="65" t="s">
        <v>1911</v>
      </c>
      <c r="AE610" s="61" t="s">
        <v>1912</v>
      </c>
      <c r="AF610" s="185">
        <v>12.1</v>
      </c>
      <c r="AG610" s="115">
        <v>251</v>
      </c>
      <c r="AH610" s="115">
        <v>7.44</v>
      </c>
      <c r="AI610" s="236"/>
      <c r="AJ610" s="115"/>
      <c r="AK610" s="115"/>
      <c r="AL610" s="115">
        <v>2.9</v>
      </c>
      <c r="AM610" s="236"/>
      <c r="AN610" s="384">
        <v>8.3000000000000007</v>
      </c>
      <c r="AO610" s="381">
        <v>7.1</v>
      </c>
      <c r="AP610" s="407"/>
      <c r="AQ610" s="384"/>
      <c r="AR610" s="384"/>
      <c r="AS610" s="507">
        <f>SUM(AU610:BN610)+SUM(BO610:CL610)/1000</f>
        <v>246.83600000000001</v>
      </c>
      <c r="AT610" s="509">
        <f>FR610</f>
        <v>1.1368180156230601</v>
      </c>
      <c r="AU610" s="388">
        <v>6.1</v>
      </c>
      <c r="AV610" s="384">
        <v>13.4</v>
      </c>
      <c r="AW610" s="381">
        <v>36.9</v>
      </c>
      <c r="AX610" s="384">
        <v>8.5</v>
      </c>
      <c r="AY610" s="384">
        <v>23.1</v>
      </c>
      <c r="AZ610" s="120">
        <v>153</v>
      </c>
      <c r="BA610" s="384"/>
      <c r="BB610" s="384">
        <v>2.8</v>
      </c>
      <c r="BC610" s="384"/>
      <c r="BD610" s="384">
        <v>0</v>
      </c>
      <c r="BE610" s="384">
        <v>0.98099999999999998</v>
      </c>
      <c r="BF610" s="384">
        <v>4.7E-2</v>
      </c>
      <c r="BG610" s="384">
        <v>0</v>
      </c>
      <c r="BH610" s="384"/>
      <c r="BI610" s="384"/>
      <c r="BJ610" s="384">
        <v>2</v>
      </c>
      <c r="BK610" s="384">
        <v>0</v>
      </c>
      <c r="BL610" s="381"/>
      <c r="BM610" s="384"/>
      <c r="BN610" s="120">
        <v>0</v>
      </c>
      <c r="BO610" s="147">
        <v>0</v>
      </c>
      <c r="BP610" s="147">
        <v>0</v>
      </c>
      <c r="BQ610" s="147">
        <v>8</v>
      </c>
      <c r="BR610" s="147"/>
      <c r="BS610" s="147"/>
      <c r="BT610" s="147">
        <v>0</v>
      </c>
      <c r="BU610" s="147"/>
      <c r="BV610" s="147">
        <v>0</v>
      </c>
      <c r="BW610" s="147"/>
      <c r="BX610" s="147">
        <v>0</v>
      </c>
      <c r="BY610" s="147">
        <v>0</v>
      </c>
      <c r="BZ610" s="147"/>
      <c r="CA610" s="147">
        <v>0</v>
      </c>
      <c r="CB610" s="147">
        <v>0</v>
      </c>
      <c r="CC610" s="147"/>
      <c r="CD610" s="147">
        <v>0</v>
      </c>
      <c r="CE610" s="147">
        <v>0</v>
      </c>
      <c r="CF610" s="145"/>
      <c r="CG610" s="147"/>
      <c r="CH610" s="147"/>
      <c r="CI610" s="147"/>
      <c r="CJ610" s="147"/>
      <c r="CK610" s="147"/>
      <c r="CL610" s="148">
        <v>0</v>
      </c>
      <c r="CM610" s="147">
        <v>3.6</v>
      </c>
      <c r="CN610" s="143">
        <v>33</v>
      </c>
      <c r="CO610" s="145"/>
      <c r="CP610" s="384"/>
      <c r="CQ610" s="120"/>
      <c r="CR610" s="384"/>
      <c r="CS610" s="384"/>
      <c r="CT610" s="384"/>
      <c r="CU610" s="384"/>
      <c r="CV610" s="384"/>
      <c r="CW610" s="384"/>
      <c r="CX610" s="384"/>
      <c r="CY610" s="384"/>
      <c r="CZ610" s="384"/>
      <c r="DA610" s="120"/>
      <c r="DB610" s="420"/>
      <c r="DC610" s="420" t="s">
        <v>1849</v>
      </c>
      <c r="DD610" s="110"/>
      <c r="DE610" s="420">
        <v>-16.399999999999999</v>
      </c>
      <c r="DF610" s="141" t="s">
        <v>2122</v>
      </c>
      <c r="DG610" s="420">
        <v>-8.58</v>
      </c>
      <c r="DH610" s="420"/>
      <c r="DI610" s="420"/>
      <c r="DJ610" s="420"/>
      <c r="DK610" s="180"/>
      <c r="DL610" s="180"/>
      <c r="DM610" s="180"/>
      <c r="DN610" s="420"/>
      <c r="DO610" s="110"/>
      <c r="DP610" s="180"/>
      <c r="DQ610" s="182"/>
      <c r="DR610" s="180"/>
      <c r="DS610" s="181"/>
      <c r="DT610" s="402">
        <f t="shared" si="919"/>
        <v>0</v>
      </c>
      <c r="DU610" s="100">
        <f t="shared" si="920"/>
        <v>0</v>
      </c>
      <c r="DV610" s="100">
        <f t="shared" si="921"/>
        <v>0</v>
      </c>
      <c r="DW610" s="100">
        <f t="shared" si="922"/>
        <v>1</v>
      </c>
      <c r="DX610" s="100">
        <f t="shared" si="923"/>
        <v>0</v>
      </c>
      <c r="DY610" s="229">
        <f t="shared" si="924"/>
        <v>0</v>
      </c>
      <c r="DZ610" s="100">
        <f t="shared" si="925"/>
        <v>1</v>
      </c>
      <c r="EA610" s="400">
        <f t="shared" si="926"/>
        <v>0</v>
      </c>
      <c r="EB610" s="402">
        <f t="shared" si="927"/>
        <v>0</v>
      </c>
      <c r="EC610" s="19">
        <f t="shared" si="928"/>
        <v>1</v>
      </c>
      <c r="ED610" s="19">
        <f t="shared" si="929"/>
        <v>0</v>
      </c>
      <c r="EE610" s="19">
        <f t="shared" si="930"/>
        <v>0</v>
      </c>
      <c r="EF610" s="402">
        <f t="shared" si="931"/>
        <v>0</v>
      </c>
      <c r="EG610" s="400">
        <f t="shared" si="932"/>
        <v>1</v>
      </c>
      <c r="EH610" s="400">
        <f t="shared" si="933"/>
        <v>0</v>
      </c>
      <c r="EI610" s="402">
        <f t="shared" si="934"/>
        <v>0</v>
      </c>
      <c r="EJ610" s="229">
        <f t="shared" si="935"/>
        <v>1</v>
      </c>
      <c r="EK610" s="398">
        <f t="shared" si="936"/>
        <v>6.1</v>
      </c>
      <c r="EL610" s="398">
        <f t="shared" si="937"/>
        <v>2.8</v>
      </c>
      <c r="EM610" s="398">
        <f t="shared" si="938"/>
        <v>13.4</v>
      </c>
      <c r="EN610" s="398">
        <f t="shared" si="939"/>
        <v>36.9</v>
      </c>
      <c r="EO610" s="398">
        <f t="shared" si="940"/>
        <v>4.7E-2</v>
      </c>
      <c r="EP610" s="398">
        <f t="shared" si="941"/>
        <v>0.98099999999999998</v>
      </c>
      <c r="EQ610" s="398">
        <f t="shared" si="942"/>
        <v>153</v>
      </c>
      <c r="ER610" s="398" t="str">
        <f t="shared" si="943"/>
        <v/>
      </c>
      <c r="ES610" s="398">
        <f t="shared" si="944"/>
        <v>2</v>
      </c>
      <c r="ET610" s="398">
        <f t="shared" si="945"/>
        <v>23.1</v>
      </c>
      <c r="EU610" s="172">
        <f t="shared" si="946"/>
        <v>8.5</v>
      </c>
      <c r="EV610" s="57">
        <f t="shared" si="947"/>
        <v>0.26533506163602988</v>
      </c>
      <c r="EW610" s="57">
        <f t="shared" si="948"/>
        <v>7.1611253196930943E-2</v>
      </c>
      <c r="EX610" s="57">
        <f t="shared" si="949"/>
        <v>1.1026537749434273</v>
      </c>
      <c r="EY610" s="57">
        <f t="shared" si="950"/>
        <v>1.8414092519586804</v>
      </c>
      <c r="EZ610" s="57">
        <f t="shared" si="951"/>
        <v>1.7139210502324731E-3</v>
      </c>
      <c r="FA610" s="57">
        <f t="shared" si="952"/>
        <v>5.2699435938759066E-2</v>
      </c>
      <c r="FB610" s="57">
        <f t="shared" si="953"/>
        <v>2.5074938009181031</v>
      </c>
      <c r="FC610" s="57" t="str">
        <f t="shared" si="954"/>
        <v/>
      </c>
      <c r="FD610" s="57">
        <f t="shared" si="955"/>
        <v>3.2255515289920635E-2</v>
      </c>
      <c r="FE610" s="57">
        <f t="shared" si="956"/>
        <v>0.48093638939608135</v>
      </c>
      <c r="FF610" s="56">
        <f t="shared" si="957"/>
        <v>0.23975404056074234</v>
      </c>
      <c r="FG610" s="59">
        <f t="shared" si="958"/>
        <v>7.9550655374963934</v>
      </c>
      <c r="FH610" s="59">
        <f t="shared" si="959"/>
        <v>2.1469918407740423</v>
      </c>
      <c r="FI610" s="59">
        <f t="shared" si="960"/>
        <v>33.058891617102645</v>
      </c>
      <c r="FJ610" s="59">
        <f t="shared" si="961"/>
        <v>55.207672858468491</v>
      </c>
      <c r="FK610" s="59">
        <f t="shared" si="962"/>
        <v>5.1385422629884964E-2</v>
      </c>
      <c r="FL610" s="59">
        <f t="shared" si="963"/>
        <v>1.5799927235285296</v>
      </c>
      <c r="FM610" s="59">
        <f t="shared" si="964"/>
        <v>76.90661371269286</v>
      </c>
      <c r="FN610" s="59" t="str">
        <f t="shared" si="965"/>
        <v/>
      </c>
      <c r="FO610" s="59">
        <f t="shared" si="966"/>
        <v>0.98929953629297329</v>
      </c>
      <c r="FP610" s="59">
        <f t="shared" si="967"/>
        <v>14.750660243354954</v>
      </c>
      <c r="FQ610" s="66">
        <f t="shared" si="968"/>
        <v>7.3534265076592042</v>
      </c>
      <c r="FR610" s="331">
        <f t="shared" si="909"/>
        <v>1.1368180156230601</v>
      </c>
      <c r="FS610" s="331">
        <f t="shared" si="969"/>
        <v>1.1368180156230601</v>
      </c>
      <c r="FT610" s="400">
        <f t="shared" si="970"/>
        <v>0</v>
      </c>
      <c r="FU610" s="400">
        <f t="shared" si="971"/>
        <v>1</v>
      </c>
      <c r="FV610" s="400">
        <f t="shared" si="972"/>
        <v>0</v>
      </c>
      <c r="FW610" s="402">
        <f t="shared" si="973"/>
        <v>0</v>
      </c>
      <c r="FX610" s="222">
        <f t="shared" si="974"/>
        <v>0</v>
      </c>
      <c r="FY610" s="222">
        <f t="shared" si="975"/>
        <v>55.207672858468491</v>
      </c>
      <c r="FZ610" s="222">
        <f t="shared" si="976"/>
        <v>33.058891617102645</v>
      </c>
      <c r="GA610" s="221">
        <f t="shared" si="977"/>
        <v>0</v>
      </c>
      <c r="GB610" s="222">
        <f t="shared" si="978"/>
        <v>76.90661371269286</v>
      </c>
      <c r="GC610" s="222">
        <f t="shared" si="979"/>
        <v>0</v>
      </c>
      <c r="GD610" s="222">
        <f t="shared" si="980"/>
        <v>0</v>
      </c>
      <c r="GE610" s="222">
        <f t="shared" si="981"/>
        <v>0</v>
      </c>
      <c r="GF610" s="222">
        <f t="shared" si="982"/>
        <v>0</v>
      </c>
      <c r="GG610" s="398">
        <f t="shared" si="983"/>
        <v>0</v>
      </c>
      <c r="GH610" s="399">
        <f t="shared" si="984"/>
        <v>0</v>
      </c>
      <c r="GI610" s="398" t="str">
        <f t="shared" si="985"/>
        <v>Ca-Mg</v>
      </c>
      <c r="GJ610" s="398" t="str">
        <f t="shared" si="986"/>
        <v>HCO3</v>
      </c>
    </row>
    <row r="611" spans="1:192" s="168" customFormat="1">
      <c r="A611" s="402">
        <f t="shared" si="987"/>
        <v>606</v>
      </c>
      <c r="B611" s="383" t="s">
        <v>1051</v>
      </c>
      <c r="C611" s="381" t="s">
        <v>1052</v>
      </c>
      <c r="D611" s="381"/>
      <c r="E611" s="381"/>
      <c r="F611" s="115">
        <v>3529540</v>
      </c>
      <c r="G611" s="115">
        <v>5700700</v>
      </c>
      <c r="H611" s="410">
        <f t="shared" si="913"/>
        <v>529453.75399999996</v>
      </c>
      <c r="I611" s="409">
        <f t="shared" si="914"/>
        <v>5698859.5100000007</v>
      </c>
      <c r="J611" s="437">
        <v>196</v>
      </c>
      <c r="K611" s="115" t="s">
        <v>1357</v>
      </c>
      <c r="L611" s="467">
        <v>0</v>
      </c>
      <c r="M611" s="407"/>
      <c r="N611" s="408"/>
      <c r="O611" s="407"/>
      <c r="P611" s="407"/>
      <c r="Q611" s="65" t="s">
        <v>1361</v>
      </c>
      <c r="R611" s="166" t="s">
        <v>2886</v>
      </c>
      <c r="S611" s="64" t="s">
        <v>1346</v>
      </c>
      <c r="T611" s="499" t="str">
        <f t="shared" si="915"/>
        <v>-</v>
      </c>
      <c r="U611" s="499" t="str">
        <f t="shared" si="916"/>
        <v>-</v>
      </c>
      <c r="V611" s="499" t="str">
        <f t="shared" si="917"/>
        <v>-</v>
      </c>
      <c r="W611" s="499" t="str">
        <f t="shared" si="908"/>
        <v>-</v>
      </c>
      <c r="X611" s="529" t="str">
        <f t="shared" si="905"/>
        <v>Na</v>
      </c>
      <c r="Y611" s="530" t="str">
        <f t="shared" si="918"/>
        <v>HCO3</v>
      </c>
      <c r="Z611" s="406"/>
      <c r="AA611" s="177" t="s">
        <v>1802</v>
      </c>
      <c r="AB611" s="102">
        <v>1</v>
      </c>
      <c r="AC611" s="65" t="s">
        <v>1050</v>
      </c>
      <c r="AD611" s="65" t="s">
        <v>1906</v>
      </c>
      <c r="AE611" s="61" t="s">
        <v>1454</v>
      </c>
      <c r="AF611" s="185">
        <v>10.6</v>
      </c>
      <c r="AG611" s="115"/>
      <c r="AH611" s="115">
        <v>7.5</v>
      </c>
      <c r="AI611" s="236"/>
      <c r="AJ611" s="115"/>
      <c r="AK611" s="115"/>
      <c r="AL611" s="115"/>
      <c r="AM611" s="236"/>
      <c r="AN611" s="384"/>
      <c r="AO611" s="381"/>
      <c r="AP611" s="407"/>
      <c r="AQ611" s="384"/>
      <c r="AR611" s="384"/>
      <c r="AS611" s="508"/>
      <c r="AT611" s="511"/>
      <c r="AU611" s="231"/>
      <c r="AV611" s="126"/>
      <c r="AW611" s="387"/>
      <c r="AX611" s="126"/>
      <c r="AY611" s="126"/>
      <c r="AZ611" s="125">
        <v>184</v>
      </c>
      <c r="BA611" s="384"/>
      <c r="BB611" s="384"/>
      <c r="BC611" s="384"/>
      <c r="BD611" s="384"/>
      <c r="BE611" s="384"/>
      <c r="BF611" s="384"/>
      <c r="BG611" s="384"/>
      <c r="BH611" s="384"/>
      <c r="BI611" s="384"/>
      <c r="BJ611" s="384"/>
      <c r="BK611" s="384"/>
      <c r="BL611" s="381"/>
      <c r="BM611" s="384"/>
      <c r="BN611" s="120"/>
      <c r="BO611" s="147"/>
      <c r="BP611" s="147"/>
      <c r="BQ611" s="147"/>
      <c r="BR611" s="147"/>
      <c r="BS611" s="147"/>
      <c r="BT611" s="147"/>
      <c r="BU611" s="147"/>
      <c r="BV611" s="147"/>
      <c r="BW611" s="147"/>
      <c r="BX611" s="147"/>
      <c r="BY611" s="147"/>
      <c r="BZ611" s="147"/>
      <c r="CA611" s="147"/>
      <c r="CB611" s="147"/>
      <c r="CC611" s="147"/>
      <c r="CD611" s="147"/>
      <c r="CE611" s="147"/>
      <c r="CF611" s="145"/>
      <c r="CG611" s="147"/>
      <c r="CH611" s="147"/>
      <c r="CI611" s="147"/>
      <c r="CJ611" s="147"/>
      <c r="CK611" s="147"/>
      <c r="CL611" s="148"/>
      <c r="CM611" s="147"/>
      <c r="CN611" s="143">
        <v>12</v>
      </c>
      <c r="CO611" s="145"/>
      <c r="CP611" s="384"/>
      <c r="CQ611" s="120"/>
      <c r="CR611" s="384"/>
      <c r="CS611" s="384"/>
      <c r="CT611" s="384"/>
      <c r="CU611" s="384"/>
      <c r="CV611" s="384"/>
      <c r="CW611" s="384"/>
      <c r="CX611" s="384"/>
      <c r="CY611" s="384"/>
      <c r="CZ611" s="384"/>
      <c r="DA611" s="120"/>
      <c r="DB611" s="420"/>
      <c r="DC611" s="141" t="s">
        <v>2123</v>
      </c>
      <c r="DD611" s="110"/>
      <c r="DE611" s="477">
        <v>-16</v>
      </c>
      <c r="DF611" s="141" t="s">
        <v>2124</v>
      </c>
      <c r="DG611" s="477"/>
      <c r="DH611" s="420"/>
      <c r="DI611" s="420"/>
      <c r="DJ611" s="420"/>
      <c r="DK611" s="180"/>
      <c r="DL611" s="180"/>
      <c r="DM611" s="180"/>
      <c r="DN611" s="420"/>
      <c r="DO611" s="110"/>
      <c r="DP611" s="180"/>
      <c r="DQ611" s="182"/>
      <c r="DR611" s="180"/>
      <c r="DS611" s="181"/>
      <c r="DT611" s="402">
        <f t="shared" si="919"/>
        <v>1</v>
      </c>
      <c r="DU611" s="100">
        <f t="shared" si="920"/>
        <v>1</v>
      </c>
      <c r="DV611" s="100">
        <f t="shared" si="921"/>
        <v>0</v>
      </c>
      <c r="DW611" s="100">
        <f t="shared" si="922"/>
        <v>0</v>
      </c>
      <c r="DX611" s="100">
        <f t="shared" si="923"/>
        <v>0</v>
      </c>
      <c r="DY611" s="229">
        <f t="shared" si="924"/>
        <v>0</v>
      </c>
      <c r="DZ611" s="100">
        <f t="shared" si="925"/>
        <v>1</v>
      </c>
      <c r="EA611" s="400">
        <f t="shared" si="926"/>
        <v>0</v>
      </c>
      <c r="EB611" s="402">
        <f t="shared" si="927"/>
        <v>0</v>
      </c>
      <c r="EC611" s="19">
        <f t="shared" si="928"/>
        <v>0</v>
      </c>
      <c r="ED611" s="19">
        <f t="shared" si="929"/>
        <v>0</v>
      </c>
      <c r="EE611" s="19">
        <f t="shared" si="930"/>
        <v>0</v>
      </c>
      <c r="EF611" s="402">
        <f t="shared" si="931"/>
        <v>1</v>
      </c>
      <c r="EG611" s="400">
        <f t="shared" si="932"/>
        <v>1</v>
      </c>
      <c r="EH611" s="400">
        <f t="shared" si="933"/>
        <v>0</v>
      </c>
      <c r="EI611" s="402">
        <f t="shared" si="934"/>
        <v>0</v>
      </c>
      <c r="EJ611" s="229">
        <f t="shared" si="935"/>
        <v>0</v>
      </c>
      <c r="EK611" s="398" t="str">
        <f t="shared" si="936"/>
        <v/>
      </c>
      <c r="EL611" s="398" t="str">
        <f t="shared" si="937"/>
        <v/>
      </c>
      <c r="EM611" s="398" t="str">
        <f t="shared" si="938"/>
        <v/>
      </c>
      <c r="EN611" s="398" t="str">
        <f t="shared" si="939"/>
        <v/>
      </c>
      <c r="EO611" s="398" t="str">
        <f t="shared" si="940"/>
        <v/>
      </c>
      <c r="EP611" s="398" t="str">
        <f t="shared" si="941"/>
        <v/>
      </c>
      <c r="EQ611" s="398">
        <f t="shared" si="942"/>
        <v>184</v>
      </c>
      <c r="ER611" s="398" t="str">
        <f t="shared" si="943"/>
        <v/>
      </c>
      <c r="ES611" s="398" t="str">
        <f t="shared" si="944"/>
        <v/>
      </c>
      <c r="ET611" s="398" t="str">
        <f t="shared" si="945"/>
        <v/>
      </c>
      <c r="EU611" s="172" t="str">
        <f t="shared" si="946"/>
        <v/>
      </c>
      <c r="EV611" s="57" t="str">
        <f t="shared" si="947"/>
        <v/>
      </c>
      <c r="EW611" s="57" t="str">
        <f t="shared" si="948"/>
        <v/>
      </c>
      <c r="EX611" s="57" t="str">
        <f t="shared" si="949"/>
        <v/>
      </c>
      <c r="EY611" s="57" t="str">
        <f t="shared" si="950"/>
        <v/>
      </c>
      <c r="EZ611" s="57" t="str">
        <f t="shared" si="951"/>
        <v/>
      </c>
      <c r="FA611" s="57" t="str">
        <f t="shared" si="952"/>
        <v/>
      </c>
      <c r="FB611" s="57">
        <f t="shared" si="953"/>
        <v>3.0155481004505296</v>
      </c>
      <c r="FC611" s="57" t="str">
        <f t="shared" si="954"/>
        <v/>
      </c>
      <c r="FD611" s="57" t="str">
        <f t="shared" si="955"/>
        <v/>
      </c>
      <c r="FE611" s="57" t="str">
        <f t="shared" si="956"/>
        <v/>
      </c>
      <c r="FF611" s="56" t="str">
        <f t="shared" si="957"/>
        <v/>
      </c>
      <c r="FG611" s="59" t="str">
        <f t="shared" si="958"/>
        <v/>
      </c>
      <c r="FH611" s="59" t="str">
        <f t="shared" si="959"/>
        <v/>
      </c>
      <c r="FI611" s="59" t="str">
        <f t="shared" si="960"/>
        <v/>
      </c>
      <c r="FJ611" s="59" t="str">
        <f t="shared" si="961"/>
        <v/>
      </c>
      <c r="FK611" s="59" t="str">
        <f t="shared" si="962"/>
        <v/>
      </c>
      <c r="FL611" s="59" t="str">
        <f t="shared" si="963"/>
        <v/>
      </c>
      <c r="FM611" s="59">
        <f t="shared" si="964"/>
        <v>100</v>
      </c>
      <c r="FN611" s="59" t="str">
        <f t="shared" si="965"/>
        <v/>
      </c>
      <c r="FO611" s="59" t="str">
        <f t="shared" si="966"/>
        <v/>
      </c>
      <c r="FP611" s="59" t="str">
        <f t="shared" si="967"/>
        <v/>
      </c>
      <c r="FQ611" s="66" t="str">
        <f t="shared" si="968"/>
        <v/>
      </c>
      <c r="FR611" s="331">
        <f t="shared" si="909"/>
        <v>-100</v>
      </c>
      <c r="FS611" s="331">
        <f t="shared" si="969"/>
        <v>0</v>
      </c>
      <c r="FT611" s="400">
        <f t="shared" si="970"/>
        <v>1</v>
      </c>
      <c r="FU611" s="400">
        <f t="shared" si="971"/>
        <v>0</v>
      </c>
      <c r="FV611" s="400">
        <f t="shared" si="972"/>
        <v>0</v>
      </c>
      <c r="FW611" s="402">
        <f t="shared" si="973"/>
        <v>0</v>
      </c>
      <c r="FX611" s="222">
        <f t="shared" si="974"/>
        <v>0</v>
      </c>
      <c r="FY611" s="222">
        <f t="shared" si="975"/>
        <v>0</v>
      </c>
      <c r="FZ611" s="222">
        <f t="shared" si="976"/>
        <v>0</v>
      </c>
      <c r="GA611" s="221">
        <f t="shared" si="977"/>
        <v>0</v>
      </c>
      <c r="GB611" s="222">
        <f t="shared" si="978"/>
        <v>100</v>
      </c>
      <c r="GC611" s="222">
        <f t="shared" si="979"/>
        <v>0</v>
      </c>
      <c r="GD611" s="222">
        <f t="shared" si="980"/>
        <v>0</v>
      </c>
      <c r="GE611" s="222">
        <f t="shared" si="981"/>
        <v>0</v>
      </c>
      <c r="GF611" s="222">
        <f t="shared" si="982"/>
        <v>0</v>
      </c>
      <c r="GG611" s="398">
        <f t="shared" si="983"/>
        <v>0</v>
      </c>
      <c r="GH611" s="399">
        <f t="shared" si="984"/>
        <v>0</v>
      </c>
      <c r="GI611" s="398" t="str">
        <f t="shared" si="985"/>
        <v>Na</v>
      </c>
      <c r="GJ611" s="398" t="str">
        <f t="shared" si="986"/>
        <v>HCO3</v>
      </c>
    </row>
    <row r="612" spans="1:192" s="168" customFormat="1">
      <c r="A612" s="402">
        <f t="shared" si="987"/>
        <v>607</v>
      </c>
      <c r="B612" s="383" t="s">
        <v>1051</v>
      </c>
      <c r="C612" s="381" t="s">
        <v>1052</v>
      </c>
      <c r="D612" s="381"/>
      <c r="E612" s="381"/>
      <c r="F612" s="115">
        <v>3529540</v>
      </c>
      <c r="G612" s="115">
        <v>5700700</v>
      </c>
      <c r="H612" s="410">
        <f t="shared" si="913"/>
        <v>529453.75399999996</v>
      </c>
      <c r="I612" s="409">
        <f t="shared" si="914"/>
        <v>5698859.5100000007</v>
      </c>
      <c r="J612" s="437">
        <v>196</v>
      </c>
      <c r="K612" s="115" t="s">
        <v>1357</v>
      </c>
      <c r="L612" s="467">
        <v>0</v>
      </c>
      <c r="M612" s="407"/>
      <c r="N612" s="408"/>
      <c r="O612" s="407"/>
      <c r="P612" s="407"/>
      <c r="Q612" s="65" t="s">
        <v>1361</v>
      </c>
      <c r="R612" s="166" t="s">
        <v>2886</v>
      </c>
      <c r="S612" s="64" t="s">
        <v>1346</v>
      </c>
      <c r="T612" s="499" t="str">
        <f t="shared" si="915"/>
        <v>-</v>
      </c>
      <c r="U612" s="499" t="str">
        <f t="shared" si="916"/>
        <v>-</v>
      </c>
      <c r="V612" s="499" t="str">
        <f t="shared" si="917"/>
        <v>-</v>
      </c>
      <c r="W612" s="499" t="str">
        <f t="shared" si="908"/>
        <v>-</v>
      </c>
      <c r="X612" s="529" t="str">
        <f t="shared" si="905"/>
        <v>Na</v>
      </c>
      <c r="Y612" s="530" t="str">
        <f t="shared" si="918"/>
        <v>HCO3</v>
      </c>
      <c r="Z612" s="406"/>
      <c r="AA612" s="177" t="s">
        <v>1806</v>
      </c>
      <c r="AB612" s="102">
        <v>2</v>
      </c>
      <c r="AC612" s="65" t="s">
        <v>1050</v>
      </c>
      <c r="AD612" s="65" t="s">
        <v>1906</v>
      </c>
      <c r="AE612" s="61" t="s">
        <v>1454</v>
      </c>
      <c r="AF612" s="185">
        <v>10.1</v>
      </c>
      <c r="AG612" s="115"/>
      <c r="AH612" s="115">
        <v>6.7</v>
      </c>
      <c r="AI612" s="236"/>
      <c r="AJ612" s="115"/>
      <c r="AK612" s="115"/>
      <c r="AL612" s="115"/>
      <c r="AM612" s="236"/>
      <c r="AN612" s="384"/>
      <c r="AO612" s="381"/>
      <c r="AP612" s="407"/>
      <c r="AQ612" s="384"/>
      <c r="AR612" s="384"/>
      <c r="AS612" s="508"/>
      <c r="AT612" s="511"/>
      <c r="AU612" s="231"/>
      <c r="AV612" s="126"/>
      <c r="AW612" s="387"/>
      <c r="AX612" s="126"/>
      <c r="AY612" s="126"/>
      <c r="AZ612" s="125">
        <v>140</v>
      </c>
      <c r="BA612" s="384"/>
      <c r="BB612" s="384"/>
      <c r="BC612" s="384"/>
      <c r="BD612" s="384"/>
      <c r="BE612" s="384"/>
      <c r="BF612" s="384"/>
      <c r="BG612" s="384"/>
      <c r="BH612" s="384"/>
      <c r="BI612" s="384"/>
      <c r="BJ612" s="384"/>
      <c r="BK612" s="384"/>
      <c r="BL612" s="381"/>
      <c r="BM612" s="384"/>
      <c r="BN612" s="120"/>
      <c r="BO612" s="147"/>
      <c r="BP612" s="147"/>
      <c r="BQ612" s="147"/>
      <c r="BR612" s="147"/>
      <c r="BS612" s="147"/>
      <c r="BT612" s="147"/>
      <c r="BU612" s="147"/>
      <c r="BV612" s="147"/>
      <c r="BW612" s="147"/>
      <c r="BX612" s="147"/>
      <c r="BY612" s="147"/>
      <c r="BZ612" s="147"/>
      <c r="CA612" s="147"/>
      <c r="CB612" s="147"/>
      <c r="CC612" s="147"/>
      <c r="CD612" s="147"/>
      <c r="CE612" s="147"/>
      <c r="CF612" s="145"/>
      <c r="CG612" s="147"/>
      <c r="CH612" s="147"/>
      <c r="CI612" s="147"/>
      <c r="CJ612" s="147"/>
      <c r="CK612" s="147"/>
      <c r="CL612" s="148"/>
      <c r="CM612" s="147"/>
      <c r="CN612" s="143">
        <v>27</v>
      </c>
      <c r="CO612" s="145"/>
      <c r="CP612" s="384"/>
      <c r="CQ612" s="120"/>
      <c r="CR612" s="384"/>
      <c r="CS612" s="384"/>
      <c r="CT612" s="384"/>
      <c r="CU612" s="384"/>
      <c r="CV612" s="384"/>
      <c r="CW612" s="384"/>
      <c r="CX612" s="384"/>
      <c r="CY612" s="384"/>
      <c r="CZ612" s="384"/>
      <c r="DA612" s="120"/>
      <c r="DB612" s="420"/>
      <c r="DC612" s="141" t="s">
        <v>2125</v>
      </c>
      <c r="DD612" s="110"/>
      <c r="DE612" s="420">
        <v>-15.7</v>
      </c>
      <c r="DF612" s="141" t="s">
        <v>2126</v>
      </c>
      <c r="DG612" s="420">
        <v>-9.93</v>
      </c>
      <c r="DH612" s="420"/>
      <c r="DI612" s="420"/>
      <c r="DJ612" s="420"/>
      <c r="DK612" s="180"/>
      <c r="DL612" s="180"/>
      <c r="DM612" s="180"/>
      <c r="DN612" s="420"/>
      <c r="DO612" s="110"/>
      <c r="DP612" s="180"/>
      <c r="DQ612" s="182"/>
      <c r="DR612" s="180"/>
      <c r="DS612" s="181"/>
      <c r="DT612" s="402">
        <f t="shared" si="919"/>
        <v>0</v>
      </c>
      <c r="DU612" s="100">
        <f t="shared" si="920"/>
        <v>1</v>
      </c>
      <c r="DV612" s="100">
        <f t="shared" si="921"/>
        <v>0</v>
      </c>
      <c r="DW612" s="100">
        <f t="shared" si="922"/>
        <v>0</v>
      </c>
      <c r="DX612" s="100">
        <f t="shared" si="923"/>
        <v>0</v>
      </c>
      <c r="DY612" s="229">
        <f t="shared" si="924"/>
        <v>0</v>
      </c>
      <c r="DZ612" s="100">
        <f t="shared" si="925"/>
        <v>1</v>
      </c>
      <c r="EA612" s="400">
        <f t="shared" si="926"/>
        <v>0</v>
      </c>
      <c r="EB612" s="402">
        <f t="shared" si="927"/>
        <v>0</v>
      </c>
      <c r="EC612" s="19">
        <f t="shared" si="928"/>
        <v>0</v>
      </c>
      <c r="ED612" s="19">
        <f t="shared" si="929"/>
        <v>0</v>
      </c>
      <c r="EE612" s="19">
        <f t="shared" si="930"/>
        <v>0</v>
      </c>
      <c r="EF612" s="402">
        <f t="shared" si="931"/>
        <v>1</v>
      </c>
      <c r="EG612" s="400">
        <f t="shared" si="932"/>
        <v>1</v>
      </c>
      <c r="EH612" s="400">
        <f t="shared" si="933"/>
        <v>0</v>
      </c>
      <c r="EI612" s="402">
        <f t="shared" si="934"/>
        <v>0</v>
      </c>
      <c r="EJ612" s="229">
        <f t="shared" si="935"/>
        <v>0</v>
      </c>
      <c r="EK612" s="398" t="str">
        <f t="shared" si="936"/>
        <v/>
      </c>
      <c r="EL612" s="398" t="str">
        <f t="shared" si="937"/>
        <v/>
      </c>
      <c r="EM612" s="398" t="str">
        <f t="shared" si="938"/>
        <v/>
      </c>
      <c r="EN612" s="398" t="str">
        <f t="shared" si="939"/>
        <v/>
      </c>
      <c r="EO612" s="398" t="str">
        <f t="shared" si="940"/>
        <v/>
      </c>
      <c r="EP612" s="398" t="str">
        <f t="shared" si="941"/>
        <v/>
      </c>
      <c r="EQ612" s="398">
        <f t="shared" si="942"/>
        <v>140</v>
      </c>
      <c r="ER612" s="398" t="str">
        <f t="shared" si="943"/>
        <v/>
      </c>
      <c r="ES612" s="398" t="str">
        <f t="shared" si="944"/>
        <v/>
      </c>
      <c r="ET612" s="398" t="str">
        <f t="shared" si="945"/>
        <v/>
      </c>
      <c r="EU612" s="172" t="str">
        <f t="shared" si="946"/>
        <v/>
      </c>
      <c r="EV612" s="57" t="str">
        <f t="shared" si="947"/>
        <v/>
      </c>
      <c r="EW612" s="57" t="str">
        <f t="shared" si="948"/>
        <v/>
      </c>
      <c r="EX612" s="57" t="str">
        <f t="shared" si="949"/>
        <v/>
      </c>
      <c r="EY612" s="57" t="str">
        <f t="shared" si="950"/>
        <v/>
      </c>
      <c r="EZ612" s="57" t="str">
        <f t="shared" si="951"/>
        <v/>
      </c>
      <c r="FA612" s="57" t="str">
        <f t="shared" si="952"/>
        <v/>
      </c>
      <c r="FB612" s="57">
        <f t="shared" si="953"/>
        <v>2.2944387720819246</v>
      </c>
      <c r="FC612" s="57" t="str">
        <f t="shared" si="954"/>
        <v/>
      </c>
      <c r="FD612" s="57" t="str">
        <f t="shared" si="955"/>
        <v/>
      </c>
      <c r="FE612" s="57" t="str">
        <f t="shared" si="956"/>
        <v/>
      </c>
      <c r="FF612" s="56" t="str">
        <f t="shared" si="957"/>
        <v/>
      </c>
      <c r="FG612" s="59" t="str">
        <f t="shared" si="958"/>
        <v/>
      </c>
      <c r="FH612" s="59" t="str">
        <f t="shared" si="959"/>
        <v/>
      </c>
      <c r="FI612" s="59" t="str">
        <f t="shared" si="960"/>
        <v/>
      </c>
      <c r="FJ612" s="59" t="str">
        <f t="shared" si="961"/>
        <v/>
      </c>
      <c r="FK612" s="59" t="str">
        <f t="shared" si="962"/>
        <v/>
      </c>
      <c r="FL612" s="59" t="str">
        <f t="shared" si="963"/>
        <v/>
      </c>
      <c r="FM612" s="59">
        <f t="shared" si="964"/>
        <v>100</v>
      </c>
      <c r="FN612" s="59" t="str">
        <f t="shared" si="965"/>
        <v/>
      </c>
      <c r="FO612" s="59" t="str">
        <f t="shared" si="966"/>
        <v/>
      </c>
      <c r="FP612" s="59" t="str">
        <f t="shared" si="967"/>
        <v/>
      </c>
      <c r="FQ612" s="66" t="str">
        <f t="shared" si="968"/>
        <v/>
      </c>
      <c r="FR612" s="331">
        <f t="shared" si="909"/>
        <v>-100</v>
      </c>
      <c r="FS612" s="331">
        <f t="shared" si="969"/>
        <v>0</v>
      </c>
      <c r="FT612" s="400">
        <f t="shared" si="970"/>
        <v>1</v>
      </c>
      <c r="FU612" s="400">
        <f t="shared" si="971"/>
        <v>0</v>
      </c>
      <c r="FV612" s="400">
        <f t="shared" si="972"/>
        <v>0</v>
      </c>
      <c r="FW612" s="402">
        <f t="shared" si="973"/>
        <v>0</v>
      </c>
      <c r="FX612" s="222">
        <f t="shared" si="974"/>
        <v>0</v>
      </c>
      <c r="FY612" s="222">
        <f t="shared" si="975"/>
        <v>0</v>
      </c>
      <c r="FZ612" s="222">
        <f t="shared" si="976"/>
        <v>0</v>
      </c>
      <c r="GA612" s="221">
        <f t="shared" si="977"/>
        <v>0</v>
      </c>
      <c r="GB612" s="222">
        <f t="shared" si="978"/>
        <v>100</v>
      </c>
      <c r="GC612" s="222">
        <f t="shared" si="979"/>
        <v>0</v>
      </c>
      <c r="GD612" s="222">
        <f t="shared" si="980"/>
        <v>0</v>
      </c>
      <c r="GE612" s="222">
        <f t="shared" si="981"/>
        <v>0</v>
      </c>
      <c r="GF612" s="222">
        <f t="shared" si="982"/>
        <v>0</v>
      </c>
      <c r="GG612" s="398">
        <f t="shared" si="983"/>
        <v>0</v>
      </c>
      <c r="GH612" s="399">
        <f t="shared" si="984"/>
        <v>0</v>
      </c>
      <c r="GI612" s="398" t="str">
        <f t="shared" si="985"/>
        <v>Na</v>
      </c>
      <c r="GJ612" s="398" t="str">
        <f t="shared" si="986"/>
        <v>HCO3</v>
      </c>
    </row>
    <row r="613" spans="1:192" s="168" customFormat="1">
      <c r="A613" s="402">
        <f t="shared" si="987"/>
        <v>608</v>
      </c>
      <c r="B613" s="383" t="s">
        <v>1051</v>
      </c>
      <c r="C613" s="381" t="s">
        <v>1052</v>
      </c>
      <c r="D613" s="381"/>
      <c r="E613" s="381"/>
      <c r="F613" s="115">
        <v>3529540</v>
      </c>
      <c r="G613" s="115">
        <v>5700700</v>
      </c>
      <c r="H613" s="410">
        <f t="shared" si="913"/>
        <v>529453.75399999996</v>
      </c>
      <c r="I613" s="409">
        <f t="shared" si="914"/>
        <v>5698859.5100000007</v>
      </c>
      <c r="J613" s="437">
        <v>196</v>
      </c>
      <c r="K613" s="115" t="s">
        <v>1357</v>
      </c>
      <c r="L613" s="467">
        <v>0</v>
      </c>
      <c r="M613" s="407"/>
      <c r="N613" s="408"/>
      <c r="O613" s="407"/>
      <c r="P613" s="407"/>
      <c r="Q613" s="65" t="s">
        <v>1361</v>
      </c>
      <c r="R613" s="166" t="s">
        <v>2886</v>
      </c>
      <c r="S613" s="64" t="s">
        <v>1346</v>
      </c>
      <c r="T613" s="499" t="str">
        <f t="shared" si="915"/>
        <v>-</v>
      </c>
      <c r="U613" s="499" t="str">
        <f t="shared" si="916"/>
        <v>-</v>
      </c>
      <c r="V613" s="499" t="str">
        <f t="shared" si="917"/>
        <v>-</v>
      </c>
      <c r="W613" s="499" t="str">
        <f t="shared" si="908"/>
        <v>-</v>
      </c>
      <c r="X613" s="529" t="str">
        <f t="shared" si="905"/>
        <v>Ca-Mg</v>
      </c>
      <c r="Y613" s="530" t="str">
        <f t="shared" si="918"/>
        <v>HCO3</v>
      </c>
      <c r="Z613" s="406"/>
      <c r="AA613" s="493">
        <v>33871</v>
      </c>
      <c r="AB613" s="102">
        <v>3</v>
      </c>
      <c r="AC613" s="65" t="s">
        <v>1050</v>
      </c>
      <c r="AD613" s="65" t="s">
        <v>1911</v>
      </c>
      <c r="AE613" s="61" t="s">
        <v>1873</v>
      </c>
      <c r="AF613" s="185">
        <v>11.5</v>
      </c>
      <c r="AG613" s="115">
        <v>330</v>
      </c>
      <c r="AH613" s="115">
        <v>7.03</v>
      </c>
      <c r="AI613" s="236"/>
      <c r="AJ613" s="115"/>
      <c r="AK613" s="115"/>
      <c r="AL613" s="115"/>
      <c r="AM613" s="236"/>
      <c r="AN613" s="384"/>
      <c r="AO613" s="381"/>
      <c r="AP613" s="407"/>
      <c r="AQ613" s="384"/>
      <c r="AR613" s="384"/>
      <c r="AS613" s="507">
        <f t="shared" ref="AS613:AS620" si="988">SUM(AU613:BN613)+SUM(BO613:CL613)/1000</f>
        <v>260.22000000000003</v>
      </c>
      <c r="AT613" s="509">
        <f t="shared" ref="AT613:AT620" si="989">FR613</f>
        <v>0.31162424058935689</v>
      </c>
      <c r="AU613" s="388">
        <v>8</v>
      </c>
      <c r="AV613" s="384">
        <v>11</v>
      </c>
      <c r="AW613" s="381">
        <v>43.6</v>
      </c>
      <c r="AX613" s="384">
        <v>13.8</v>
      </c>
      <c r="AY613" s="384">
        <v>15.8</v>
      </c>
      <c r="AZ613" s="120">
        <v>150</v>
      </c>
      <c r="BA613" s="384"/>
      <c r="BB613" s="384">
        <v>1.4</v>
      </c>
      <c r="BC613" s="384"/>
      <c r="BD613" s="384">
        <v>0</v>
      </c>
      <c r="BE613" s="384">
        <v>0.02</v>
      </c>
      <c r="BF613" s="384">
        <v>0</v>
      </c>
      <c r="BG613" s="384"/>
      <c r="BH613" s="384"/>
      <c r="BI613" s="384"/>
      <c r="BJ613" s="384">
        <v>16.600000000000001</v>
      </c>
      <c r="BK613" s="384">
        <v>0</v>
      </c>
      <c r="BL613" s="381"/>
      <c r="BM613" s="384"/>
      <c r="BN613" s="120">
        <v>0</v>
      </c>
      <c r="BO613" s="147"/>
      <c r="BP613" s="147">
        <v>0</v>
      </c>
      <c r="BQ613" s="147"/>
      <c r="BR613" s="147"/>
      <c r="BS613" s="147"/>
      <c r="BT613" s="147"/>
      <c r="BU613" s="147"/>
      <c r="BV613" s="147"/>
      <c r="BW613" s="147"/>
      <c r="BX613" s="147"/>
      <c r="BY613" s="147"/>
      <c r="BZ613" s="147"/>
      <c r="CA613" s="147"/>
      <c r="CB613" s="147"/>
      <c r="CC613" s="147"/>
      <c r="CD613" s="147"/>
      <c r="CE613" s="147"/>
      <c r="CF613" s="145"/>
      <c r="CG613" s="147"/>
      <c r="CH613" s="147"/>
      <c r="CI613" s="147"/>
      <c r="CJ613" s="147"/>
      <c r="CK613" s="147"/>
      <c r="CL613" s="148"/>
      <c r="CM613" s="147">
        <v>5.7</v>
      </c>
      <c r="CN613" s="143">
        <v>14.4</v>
      </c>
      <c r="CO613" s="145"/>
      <c r="CP613" s="384"/>
      <c r="CQ613" s="120"/>
      <c r="CR613" s="384"/>
      <c r="CS613" s="384"/>
      <c r="CT613" s="384"/>
      <c r="CU613" s="384"/>
      <c r="CV613" s="384"/>
      <c r="CW613" s="384"/>
      <c r="CX613" s="384"/>
      <c r="CY613" s="384"/>
      <c r="CZ613" s="384"/>
      <c r="DA613" s="120"/>
      <c r="DB613" s="420"/>
      <c r="DC613" s="141" t="s">
        <v>2127</v>
      </c>
      <c r="DD613" s="110"/>
      <c r="DE613" s="420">
        <v>-16.3</v>
      </c>
      <c r="DF613" s="141" t="s">
        <v>2128</v>
      </c>
      <c r="DG613" s="420">
        <v>-8.64</v>
      </c>
      <c r="DH613" s="420"/>
      <c r="DI613" s="420"/>
      <c r="DJ613" s="420"/>
      <c r="DK613" s="180"/>
      <c r="DL613" s="180"/>
      <c r="DM613" s="180"/>
      <c r="DN613" s="420"/>
      <c r="DO613" s="110"/>
      <c r="DP613" s="180"/>
      <c r="DQ613" s="182"/>
      <c r="DR613" s="180"/>
      <c r="DS613" s="181"/>
      <c r="DT613" s="402">
        <f t="shared" si="919"/>
        <v>0</v>
      </c>
      <c r="DU613" s="100">
        <f t="shared" si="920"/>
        <v>1</v>
      </c>
      <c r="DV613" s="100">
        <f t="shared" si="921"/>
        <v>0</v>
      </c>
      <c r="DW613" s="100">
        <f t="shared" si="922"/>
        <v>0</v>
      </c>
      <c r="DX613" s="100">
        <f t="shared" si="923"/>
        <v>0</v>
      </c>
      <c r="DY613" s="229">
        <f t="shared" si="924"/>
        <v>0</v>
      </c>
      <c r="DZ613" s="100">
        <f t="shared" si="925"/>
        <v>1</v>
      </c>
      <c r="EA613" s="400">
        <f t="shared" si="926"/>
        <v>0</v>
      </c>
      <c r="EB613" s="402">
        <f t="shared" si="927"/>
        <v>0</v>
      </c>
      <c r="EC613" s="19">
        <f t="shared" si="928"/>
        <v>1</v>
      </c>
      <c r="ED613" s="19">
        <f t="shared" si="929"/>
        <v>0</v>
      </c>
      <c r="EE613" s="19">
        <f t="shared" si="930"/>
        <v>0</v>
      </c>
      <c r="EF613" s="402">
        <f t="shared" si="931"/>
        <v>0</v>
      </c>
      <c r="EG613" s="400">
        <f t="shared" si="932"/>
        <v>1</v>
      </c>
      <c r="EH613" s="400">
        <f t="shared" si="933"/>
        <v>0</v>
      </c>
      <c r="EI613" s="402">
        <f t="shared" si="934"/>
        <v>0</v>
      </c>
      <c r="EJ613" s="229">
        <f t="shared" si="935"/>
        <v>0</v>
      </c>
      <c r="EK613" s="398">
        <f t="shared" si="936"/>
        <v>8</v>
      </c>
      <c r="EL613" s="398">
        <f t="shared" si="937"/>
        <v>1.4</v>
      </c>
      <c r="EM613" s="398">
        <f t="shared" si="938"/>
        <v>11</v>
      </c>
      <c r="EN613" s="398">
        <f t="shared" si="939"/>
        <v>43.6</v>
      </c>
      <c r="EO613" s="398">
        <f t="shared" si="940"/>
        <v>0</v>
      </c>
      <c r="EP613" s="398">
        <f t="shared" si="941"/>
        <v>0.02</v>
      </c>
      <c r="EQ613" s="398">
        <f t="shared" si="942"/>
        <v>150</v>
      </c>
      <c r="ER613" s="398" t="str">
        <f t="shared" si="943"/>
        <v/>
      </c>
      <c r="ES613" s="398">
        <f t="shared" si="944"/>
        <v>16.600000000000001</v>
      </c>
      <c r="ET613" s="398">
        <f t="shared" si="945"/>
        <v>15.8</v>
      </c>
      <c r="EU613" s="172">
        <f t="shared" si="946"/>
        <v>13.8</v>
      </c>
      <c r="EV613" s="57">
        <f t="shared" si="947"/>
        <v>0.34798040870299002</v>
      </c>
      <c r="EW613" s="57">
        <f t="shared" si="948"/>
        <v>3.5805626598465472E-2</v>
      </c>
      <c r="EX613" s="57">
        <f t="shared" si="949"/>
        <v>0.90516354659535081</v>
      </c>
      <c r="EY613" s="57">
        <f t="shared" si="950"/>
        <v>2.1757572733170316</v>
      </c>
      <c r="EZ613" s="57">
        <f t="shared" si="951"/>
        <v>0</v>
      </c>
      <c r="FA613" s="57">
        <f t="shared" si="952"/>
        <v>1.0744023636852001E-3</v>
      </c>
      <c r="FB613" s="57">
        <f t="shared" si="953"/>
        <v>2.4583272558020619</v>
      </c>
      <c r="FC613" s="57" t="str">
        <f t="shared" si="954"/>
        <v/>
      </c>
      <c r="FD613" s="57">
        <f t="shared" si="955"/>
        <v>0.26772077690634127</v>
      </c>
      <c r="FE613" s="57">
        <f t="shared" si="956"/>
        <v>0.32895216244407294</v>
      </c>
      <c r="FF613" s="56">
        <f t="shared" si="957"/>
        <v>0.38924773643979349</v>
      </c>
      <c r="FG613" s="59">
        <f t="shared" si="958"/>
        <v>10.040460803525086</v>
      </c>
      <c r="FH613" s="59">
        <f t="shared" si="959"/>
        <v>1.0331184785589305</v>
      </c>
      <c r="FI613" s="59">
        <f t="shared" si="960"/>
        <v>26.117157411949098</v>
      </c>
      <c r="FJ613" s="59">
        <f t="shared" si="961"/>
        <v>62.77826301241587</v>
      </c>
      <c r="FK613" s="59">
        <f t="shared" si="962"/>
        <v>0</v>
      </c>
      <c r="FL613" s="59">
        <f t="shared" si="963"/>
        <v>3.1000293551018136E-2</v>
      </c>
      <c r="FM613" s="59">
        <f t="shared" si="964"/>
        <v>71.374863384633912</v>
      </c>
      <c r="FN613" s="59" t="str">
        <f t="shared" si="965"/>
        <v/>
      </c>
      <c r="FO613" s="59">
        <f t="shared" si="966"/>
        <v>7.7729821494753546</v>
      </c>
      <c r="FP613" s="59">
        <f t="shared" si="967"/>
        <v>9.5507689625583634</v>
      </c>
      <c r="FQ613" s="66">
        <f t="shared" si="968"/>
        <v>11.301385503332362</v>
      </c>
      <c r="FR613" s="331">
        <f t="shared" si="909"/>
        <v>0.31162424058935689</v>
      </c>
      <c r="FS613" s="331">
        <f t="shared" si="969"/>
        <v>0.31162424058935689</v>
      </c>
      <c r="FT613" s="400">
        <f t="shared" si="970"/>
        <v>0</v>
      </c>
      <c r="FU613" s="400">
        <f t="shared" si="971"/>
        <v>1</v>
      </c>
      <c r="FV613" s="400">
        <f t="shared" si="972"/>
        <v>0</v>
      </c>
      <c r="FW613" s="402">
        <f t="shared" si="973"/>
        <v>0</v>
      </c>
      <c r="FX613" s="222">
        <f t="shared" si="974"/>
        <v>0</v>
      </c>
      <c r="FY613" s="222">
        <f t="shared" si="975"/>
        <v>62.77826301241587</v>
      </c>
      <c r="FZ613" s="222">
        <f t="shared" si="976"/>
        <v>26.117157411949098</v>
      </c>
      <c r="GA613" s="221">
        <f t="shared" si="977"/>
        <v>0</v>
      </c>
      <c r="GB613" s="222">
        <f t="shared" si="978"/>
        <v>71.374863384633912</v>
      </c>
      <c r="GC613" s="222">
        <f t="shared" si="979"/>
        <v>0</v>
      </c>
      <c r="GD613" s="222">
        <f t="shared" si="980"/>
        <v>0</v>
      </c>
      <c r="GE613" s="222">
        <f t="shared" si="981"/>
        <v>0</v>
      </c>
      <c r="GF613" s="222">
        <f t="shared" si="982"/>
        <v>0</v>
      </c>
      <c r="GG613" s="398">
        <f t="shared" si="983"/>
        <v>0</v>
      </c>
      <c r="GH613" s="399">
        <f t="shared" si="984"/>
        <v>0</v>
      </c>
      <c r="GI613" s="398" t="str">
        <f t="shared" si="985"/>
        <v>Ca-Mg</v>
      </c>
      <c r="GJ613" s="398" t="str">
        <f t="shared" si="986"/>
        <v>HCO3</v>
      </c>
    </row>
    <row r="614" spans="1:192" s="168" customFormat="1">
      <c r="A614" s="402">
        <f t="shared" si="987"/>
        <v>609</v>
      </c>
      <c r="B614" s="383" t="s">
        <v>1051</v>
      </c>
      <c r="C614" s="381" t="s">
        <v>1052</v>
      </c>
      <c r="D614" s="381"/>
      <c r="E614" s="381"/>
      <c r="F614" s="115">
        <v>3529540</v>
      </c>
      <c r="G614" s="115">
        <v>5700700</v>
      </c>
      <c r="H614" s="410">
        <f t="shared" si="913"/>
        <v>529453.75399999996</v>
      </c>
      <c r="I614" s="409">
        <f t="shared" si="914"/>
        <v>5698859.5100000007</v>
      </c>
      <c r="J614" s="437">
        <v>196</v>
      </c>
      <c r="K614" s="115" t="s">
        <v>1357</v>
      </c>
      <c r="L614" s="467">
        <v>0</v>
      </c>
      <c r="M614" s="407"/>
      <c r="N614" s="408"/>
      <c r="O614" s="407"/>
      <c r="P614" s="407"/>
      <c r="Q614" s="65" t="s">
        <v>1361</v>
      </c>
      <c r="R614" s="166" t="s">
        <v>2886</v>
      </c>
      <c r="S614" s="64" t="s">
        <v>1346</v>
      </c>
      <c r="T614" s="499" t="str">
        <f t="shared" si="915"/>
        <v>-</v>
      </c>
      <c r="U614" s="499" t="str">
        <f t="shared" si="916"/>
        <v>-</v>
      </c>
      <c r="V614" s="499" t="str">
        <f t="shared" si="917"/>
        <v>-</v>
      </c>
      <c r="W614" s="499" t="str">
        <f t="shared" si="908"/>
        <v>-</v>
      </c>
      <c r="X614" s="529" t="str">
        <f t="shared" si="905"/>
        <v>Ca-Mg</v>
      </c>
      <c r="Y614" s="530" t="str">
        <f t="shared" si="918"/>
        <v>HCO3</v>
      </c>
      <c r="Z614" s="406"/>
      <c r="AA614" s="251">
        <v>34512</v>
      </c>
      <c r="AB614" s="102">
        <v>4</v>
      </c>
      <c r="AC614" s="65" t="s">
        <v>1050</v>
      </c>
      <c r="AD614" s="65" t="s">
        <v>1911</v>
      </c>
      <c r="AE614" s="61" t="s">
        <v>2129</v>
      </c>
      <c r="AF614" s="250">
        <v>13</v>
      </c>
      <c r="AG614" s="115">
        <v>343</v>
      </c>
      <c r="AH614" s="115">
        <v>7.02</v>
      </c>
      <c r="AI614" s="236"/>
      <c r="AJ614" s="115"/>
      <c r="AK614" s="115"/>
      <c r="AL614" s="115"/>
      <c r="AM614" s="236"/>
      <c r="AN614" s="384"/>
      <c r="AO614" s="381"/>
      <c r="AP614" s="407"/>
      <c r="AQ614" s="384"/>
      <c r="AR614" s="384"/>
      <c r="AS614" s="507">
        <f t="shared" si="988"/>
        <v>244.91400000000002</v>
      </c>
      <c r="AT614" s="509">
        <f t="shared" si="989"/>
        <v>-0.47916200156723615</v>
      </c>
      <c r="AU614" s="388">
        <v>5.2</v>
      </c>
      <c r="AV614" s="384">
        <v>9.1</v>
      </c>
      <c r="AW614" s="381">
        <v>44</v>
      </c>
      <c r="AX614" s="384">
        <v>10.5</v>
      </c>
      <c r="AY614" s="384">
        <v>15</v>
      </c>
      <c r="AZ614" s="120">
        <v>142</v>
      </c>
      <c r="BA614" s="384"/>
      <c r="BB614" s="384">
        <v>1</v>
      </c>
      <c r="BC614" s="384"/>
      <c r="BD614" s="384">
        <v>0</v>
      </c>
      <c r="BE614" s="384">
        <v>0</v>
      </c>
      <c r="BF614" s="384">
        <v>1.4E-2</v>
      </c>
      <c r="BG614" s="384"/>
      <c r="BH614" s="384"/>
      <c r="BI614" s="384"/>
      <c r="BJ614" s="384">
        <v>18.100000000000001</v>
      </c>
      <c r="BK614" s="384">
        <v>0</v>
      </c>
      <c r="BL614" s="381"/>
      <c r="BM614" s="384"/>
      <c r="BN614" s="120">
        <v>0</v>
      </c>
      <c r="BO614" s="147"/>
      <c r="BP614" s="147">
        <v>0</v>
      </c>
      <c r="BQ614" s="147"/>
      <c r="BR614" s="147"/>
      <c r="BS614" s="147"/>
      <c r="BT614" s="147"/>
      <c r="BU614" s="147"/>
      <c r="BV614" s="147"/>
      <c r="BW614" s="147"/>
      <c r="BX614" s="147"/>
      <c r="BY614" s="147"/>
      <c r="BZ614" s="147"/>
      <c r="CA614" s="147"/>
      <c r="CB614" s="147"/>
      <c r="CC614" s="147"/>
      <c r="CD614" s="147"/>
      <c r="CE614" s="147"/>
      <c r="CF614" s="145"/>
      <c r="CG614" s="147"/>
      <c r="CH614" s="147"/>
      <c r="CI614" s="147"/>
      <c r="CJ614" s="147"/>
      <c r="CK614" s="147"/>
      <c r="CL614" s="148"/>
      <c r="CM614" s="147">
        <v>5.8</v>
      </c>
      <c r="CN614" s="143">
        <v>14.8</v>
      </c>
      <c r="CO614" s="145"/>
      <c r="CP614" s="384"/>
      <c r="CQ614" s="120"/>
      <c r="CR614" s="384"/>
      <c r="CS614" s="384"/>
      <c r="CT614" s="384"/>
      <c r="CU614" s="384"/>
      <c r="CV614" s="384"/>
      <c r="CW614" s="384"/>
      <c r="CX614" s="384"/>
      <c r="CY614" s="384"/>
      <c r="CZ614" s="384"/>
      <c r="DA614" s="120"/>
      <c r="DB614" s="420"/>
      <c r="DC614" s="420" t="s">
        <v>1822</v>
      </c>
      <c r="DD614" s="110"/>
      <c r="DE614" s="420">
        <v>-16.5</v>
      </c>
      <c r="DF614" s="141" t="s">
        <v>2130</v>
      </c>
      <c r="DG614" s="420">
        <v>-8.5399999999999991</v>
      </c>
      <c r="DH614" s="420"/>
      <c r="DI614" s="420"/>
      <c r="DJ614" s="420"/>
      <c r="DK614" s="180"/>
      <c r="DL614" s="180"/>
      <c r="DM614" s="180"/>
      <c r="DN614" s="420"/>
      <c r="DO614" s="110"/>
      <c r="DP614" s="180"/>
      <c r="DQ614" s="182"/>
      <c r="DR614" s="180"/>
      <c r="DS614" s="181"/>
      <c r="DT614" s="402">
        <f t="shared" si="919"/>
        <v>0</v>
      </c>
      <c r="DU614" s="100">
        <f t="shared" si="920"/>
        <v>1</v>
      </c>
      <c r="DV614" s="100">
        <f t="shared" si="921"/>
        <v>0</v>
      </c>
      <c r="DW614" s="100">
        <f t="shared" si="922"/>
        <v>0</v>
      </c>
      <c r="DX614" s="100">
        <f t="shared" si="923"/>
        <v>0</v>
      </c>
      <c r="DY614" s="229">
        <f t="shared" si="924"/>
        <v>0</v>
      </c>
      <c r="DZ614" s="100">
        <f t="shared" si="925"/>
        <v>1</v>
      </c>
      <c r="EA614" s="400">
        <f t="shared" si="926"/>
        <v>0</v>
      </c>
      <c r="EB614" s="402">
        <f t="shared" si="927"/>
        <v>0</v>
      </c>
      <c r="EC614" s="19">
        <f t="shared" si="928"/>
        <v>1</v>
      </c>
      <c r="ED614" s="19">
        <f t="shared" si="929"/>
        <v>0</v>
      </c>
      <c r="EE614" s="19">
        <f t="shared" si="930"/>
        <v>0</v>
      </c>
      <c r="EF614" s="402">
        <f t="shared" si="931"/>
        <v>0</v>
      </c>
      <c r="EG614" s="400">
        <f t="shared" si="932"/>
        <v>1</v>
      </c>
      <c r="EH614" s="400">
        <f t="shared" si="933"/>
        <v>0</v>
      </c>
      <c r="EI614" s="402">
        <f t="shared" si="934"/>
        <v>0</v>
      </c>
      <c r="EJ614" s="229">
        <f t="shared" si="935"/>
        <v>0</v>
      </c>
      <c r="EK614" s="398">
        <f t="shared" si="936"/>
        <v>5.2</v>
      </c>
      <c r="EL614" s="398">
        <f t="shared" si="937"/>
        <v>1</v>
      </c>
      <c r="EM614" s="398">
        <f t="shared" si="938"/>
        <v>9.1</v>
      </c>
      <c r="EN614" s="398">
        <f t="shared" si="939"/>
        <v>44</v>
      </c>
      <c r="EO614" s="398">
        <f t="shared" si="940"/>
        <v>1.4E-2</v>
      </c>
      <c r="EP614" s="398">
        <f t="shared" si="941"/>
        <v>0</v>
      </c>
      <c r="EQ614" s="398">
        <f t="shared" si="942"/>
        <v>142</v>
      </c>
      <c r="ER614" s="398" t="str">
        <f t="shared" si="943"/>
        <v/>
      </c>
      <c r="ES614" s="398">
        <f t="shared" si="944"/>
        <v>18.100000000000001</v>
      </c>
      <c r="ET614" s="398">
        <f t="shared" si="945"/>
        <v>15</v>
      </c>
      <c r="EU614" s="172">
        <f t="shared" si="946"/>
        <v>10.5</v>
      </c>
      <c r="EV614" s="57">
        <f t="shared" si="947"/>
        <v>0.22618726565694353</v>
      </c>
      <c r="EW614" s="57">
        <f t="shared" si="948"/>
        <v>2.557544757033248E-2</v>
      </c>
      <c r="EX614" s="57">
        <f t="shared" si="949"/>
        <v>0.74881711581979016</v>
      </c>
      <c r="EY614" s="57">
        <f t="shared" si="950"/>
        <v>2.1957183492190229</v>
      </c>
      <c r="EZ614" s="57">
        <f t="shared" si="951"/>
        <v>5.1052967453733247E-4</v>
      </c>
      <c r="FA614" s="57">
        <f t="shared" si="952"/>
        <v>0</v>
      </c>
      <c r="FB614" s="57">
        <f t="shared" si="953"/>
        <v>2.3272164688259522</v>
      </c>
      <c r="FC614" s="57" t="str">
        <f t="shared" si="954"/>
        <v/>
      </c>
      <c r="FD614" s="57">
        <f t="shared" si="955"/>
        <v>0.29191241337378177</v>
      </c>
      <c r="FE614" s="57">
        <f t="shared" si="956"/>
        <v>0.31229635675070216</v>
      </c>
      <c r="FF614" s="56">
        <f t="shared" si="957"/>
        <v>0.29616675598679937</v>
      </c>
      <c r="FG614" s="59">
        <f t="shared" si="958"/>
        <v>7.0754082061623453</v>
      </c>
      <c r="FH614" s="59">
        <f t="shared" si="959"/>
        <v>0.80003059009458521</v>
      </c>
      <c r="FI614" s="59">
        <f t="shared" si="960"/>
        <v>23.423895022551275</v>
      </c>
      <c r="FJ614" s="59">
        <f t="shared" si="961"/>
        <v>68.684696202341655</v>
      </c>
      <c r="FK614" s="59">
        <f t="shared" si="962"/>
        <v>1.5969978850133137E-2</v>
      </c>
      <c r="FL614" s="59">
        <f t="shared" si="963"/>
        <v>0</v>
      </c>
      <c r="FM614" s="59">
        <f t="shared" si="964"/>
        <v>72.103799751529863</v>
      </c>
      <c r="FN614" s="59" t="str">
        <f t="shared" si="965"/>
        <v/>
      </c>
      <c r="FO614" s="59">
        <f t="shared" si="966"/>
        <v>9.0442786396692103</v>
      </c>
      <c r="FP614" s="59">
        <f t="shared" si="967"/>
        <v>9.6758313083117908</v>
      </c>
      <c r="FQ614" s="66">
        <f t="shared" si="968"/>
        <v>9.1760903004891325</v>
      </c>
      <c r="FR614" s="331">
        <f t="shared" si="909"/>
        <v>-0.47916200156723615</v>
      </c>
      <c r="FS614" s="331">
        <f t="shared" si="969"/>
        <v>0.47916200156723615</v>
      </c>
      <c r="FT614" s="400">
        <f t="shared" si="970"/>
        <v>0</v>
      </c>
      <c r="FU614" s="400">
        <f t="shared" si="971"/>
        <v>1</v>
      </c>
      <c r="FV614" s="400">
        <f t="shared" si="972"/>
        <v>0</v>
      </c>
      <c r="FW614" s="402">
        <f t="shared" si="973"/>
        <v>0</v>
      </c>
      <c r="FX614" s="222">
        <f t="shared" si="974"/>
        <v>0</v>
      </c>
      <c r="FY614" s="222">
        <f t="shared" si="975"/>
        <v>68.684696202341655</v>
      </c>
      <c r="FZ614" s="222">
        <f t="shared" si="976"/>
        <v>23.423895022551275</v>
      </c>
      <c r="GA614" s="221">
        <f t="shared" si="977"/>
        <v>0</v>
      </c>
      <c r="GB614" s="222">
        <f t="shared" si="978"/>
        <v>72.103799751529863</v>
      </c>
      <c r="GC614" s="222">
        <f t="shared" si="979"/>
        <v>0</v>
      </c>
      <c r="GD614" s="222">
        <f t="shared" si="980"/>
        <v>0</v>
      </c>
      <c r="GE614" s="222">
        <f t="shared" si="981"/>
        <v>0</v>
      </c>
      <c r="GF614" s="222">
        <f t="shared" si="982"/>
        <v>0</v>
      </c>
      <c r="GG614" s="398">
        <f t="shared" si="983"/>
        <v>0</v>
      </c>
      <c r="GH614" s="399">
        <f t="shared" si="984"/>
        <v>0</v>
      </c>
      <c r="GI614" s="398" t="str">
        <f t="shared" si="985"/>
        <v>Ca-Mg</v>
      </c>
      <c r="GJ614" s="398" t="str">
        <f t="shared" si="986"/>
        <v>HCO3</v>
      </c>
    </row>
    <row r="615" spans="1:192" s="168" customFormat="1">
      <c r="A615" s="402">
        <f t="shared" si="987"/>
        <v>610</v>
      </c>
      <c r="B615" s="92" t="s">
        <v>331</v>
      </c>
      <c r="C615" s="116" t="s">
        <v>196</v>
      </c>
      <c r="D615" s="116"/>
      <c r="E615" s="116"/>
      <c r="F615" s="545">
        <v>3444396</v>
      </c>
      <c r="G615" s="436">
        <v>5604737</v>
      </c>
      <c r="H615" s="434">
        <f t="shared" si="913"/>
        <v>444343.81160000002</v>
      </c>
      <c r="I615" s="434">
        <f t="shared" si="914"/>
        <v>5602934.8952000001</v>
      </c>
      <c r="J615" s="435">
        <v>271</v>
      </c>
      <c r="K615" s="377" t="s">
        <v>1356</v>
      </c>
      <c r="L615" s="407">
        <v>101</v>
      </c>
      <c r="M615" s="378"/>
      <c r="N615" s="408"/>
      <c r="O615" s="407"/>
      <c r="P615" s="407"/>
      <c r="Q615" s="382" t="s">
        <v>2861</v>
      </c>
      <c r="R615" s="381" t="s">
        <v>2894</v>
      </c>
      <c r="S615" s="64" t="s">
        <v>2656</v>
      </c>
      <c r="T615" s="499" t="str">
        <f t="shared" si="915"/>
        <v>-</v>
      </c>
      <c r="U615" s="499" t="str">
        <f t="shared" si="916"/>
        <v>M</v>
      </c>
      <c r="V615" s="499" t="str">
        <f t="shared" si="917"/>
        <v>-</v>
      </c>
      <c r="W615" s="499" t="str">
        <f t="shared" si="908"/>
        <v>A</v>
      </c>
      <c r="X615" s="529" t="str">
        <f t="shared" si="905"/>
        <v>Na-Ca</v>
      </c>
      <c r="Y615" s="530" t="str">
        <f t="shared" si="918"/>
        <v>HCO3</v>
      </c>
      <c r="Z615" s="60" t="s">
        <v>1732</v>
      </c>
      <c r="AA615" s="391" t="s">
        <v>1928</v>
      </c>
      <c r="AB615" s="405">
        <v>1</v>
      </c>
      <c r="AC615" s="117" t="s">
        <v>880</v>
      </c>
      <c r="AD615" s="385" t="s">
        <v>2131</v>
      </c>
      <c r="AE615" s="61" t="s">
        <v>2752</v>
      </c>
      <c r="AF615" s="393">
        <v>9.6999999999999993</v>
      </c>
      <c r="AG615" s="377"/>
      <c r="AH615" s="377"/>
      <c r="AI615" s="379"/>
      <c r="AJ615" s="377">
        <v>1.0019199999999999</v>
      </c>
      <c r="AK615" s="377" t="s">
        <v>644</v>
      </c>
      <c r="AL615" s="377"/>
      <c r="AM615" s="236" t="s">
        <v>2132</v>
      </c>
      <c r="AN615" s="117"/>
      <c r="AO615" s="116"/>
      <c r="AP615" s="378"/>
      <c r="AQ615" s="117"/>
      <c r="AR615" s="69">
        <v>1653.9</v>
      </c>
      <c r="AS615" s="507">
        <f t="shared" si="988"/>
        <v>1671.5620000000004</v>
      </c>
      <c r="AT615" s="509">
        <f t="shared" si="989"/>
        <v>0.16541791792167074</v>
      </c>
      <c r="AU615" s="384">
        <v>188</v>
      </c>
      <c r="AV615" s="384">
        <v>49.42</v>
      </c>
      <c r="AW615" s="116">
        <v>153.30000000000001</v>
      </c>
      <c r="AX615" s="384">
        <v>4.3390000000000004</v>
      </c>
      <c r="AY615" s="384">
        <v>1.796</v>
      </c>
      <c r="AZ615" s="120">
        <v>1240</v>
      </c>
      <c r="BA615" s="117">
        <v>0.623</v>
      </c>
      <c r="BB615" s="117">
        <v>4.726</v>
      </c>
      <c r="BC615" s="117">
        <v>0.57899999999999996</v>
      </c>
      <c r="BD615" s="117">
        <v>0.59599999999999997</v>
      </c>
      <c r="BE615" s="117">
        <v>9.0359999999999996</v>
      </c>
      <c r="BF615" s="117">
        <v>1.351</v>
      </c>
      <c r="BG615" s="117"/>
      <c r="BH615" s="381">
        <v>2.5999999999999999E-2</v>
      </c>
      <c r="BI615" s="381">
        <v>1E-3</v>
      </c>
      <c r="BJ615" s="117"/>
      <c r="BK615" s="117"/>
      <c r="BL615" s="381"/>
      <c r="BM615" s="117">
        <v>17.7</v>
      </c>
      <c r="BN615" s="118"/>
      <c r="BO615" s="114"/>
      <c r="BP615" s="145">
        <v>34</v>
      </c>
      <c r="BQ615" s="114"/>
      <c r="BR615" s="114">
        <v>35</v>
      </c>
      <c r="BS615" s="114"/>
      <c r="BT615" s="114"/>
      <c r="BU615" s="114"/>
      <c r="BV615" s="114"/>
      <c r="BW615" s="114"/>
      <c r="BX615" s="114"/>
      <c r="BY615" s="114"/>
      <c r="BZ615" s="114"/>
      <c r="CA615" s="114"/>
      <c r="CB615" s="114"/>
      <c r="CC615" s="114"/>
      <c r="CD615" s="114"/>
      <c r="CE615" s="114"/>
      <c r="CF615" s="247"/>
      <c r="CG615" s="114"/>
      <c r="CH615" s="114"/>
      <c r="CI615" s="114"/>
      <c r="CJ615" s="114"/>
      <c r="CK615" s="114"/>
      <c r="CL615" s="137"/>
      <c r="CM615" s="114"/>
      <c r="CN615" s="114">
        <v>2150</v>
      </c>
      <c r="CO615" s="247"/>
      <c r="CP615" s="117"/>
      <c r="CQ615" s="118"/>
      <c r="CR615" s="117"/>
      <c r="CS615" s="117"/>
      <c r="CT615" s="117"/>
      <c r="CU615" s="117"/>
      <c r="CV615" s="117"/>
      <c r="CW615" s="117"/>
      <c r="CX615" s="117"/>
      <c r="CY615" s="117"/>
      <c r="CZ615" s="117"/>
      <c r="DA615" s="118"/>
      <c r="DB615" s="111"/>
      <c r="DC615" s="111"/>
      <c r="DD615" s="121"/>
      <c r="DE615" s="111"/>
      <c r="DF615" s="420"/>
      <c r="DG615" s="111"/>
      <c r="DH615" s="111"/>
      <c r="DI615" s="111"/>
      <c r="DJ615" s="111"/>
      <c r="DK615" s="244"/>
      <c r="DL615" s="244"/>
      <c r="DM615" s="244"/>
      <c r="DN615" s="111"/>
      <c r="DO615" s="121"/>
      <c r="DP615" s="244"/>
      <c r="DQ615" s="241"/>
      <c r="DR615" s="244"/>
      <c r="DS615" s="472"/>
      <c r="DT615" s="402">
        <f t="shared" si="919"/>
        <v>1</v>
      </c>
      <c r="DU615" s="100">
        <f t="shared" si="920"/>
        <v>0</v>
      </c>
      <c r="DV615" s="100">
        <f t="shared" si="921"/>
        <v>0</v>
      </c>
      <c r="DW615" s="100">
        <f t="shared" si="922"/>
        <v>1</v>
      </c>
      <c r="DX615" s="100">
        <f t="shared" si="923"/>
        <v>0</v>
      </c>
      <c r="DY615" s="229">
        <f t="shared" si="924"/>
        <v>0</v>
      </c>
      <c r="DZ615" s="100">
        <f t="shared" si="925"/>
        <v>1</v>
      </c>
      <c r="EA615" s="400">
        <f t="shared" si="926"/>
        <v>0</v>
      </c>
      <c r="EB615" s="402">
        <f t="shared" si="927"/>
        <v>0</v>
      </c>
      <c r="EC615" s="19">
        <f t="shared" si="928"/>
        <v>0</v>
      </c>
      <c r="ED615" s="19">
        <f t="shared" si="929"/>
        <v>1</v>
      </c>
      <c r="EE615" s="19">
        <f t="shared" si="930"/>
        <v>0</v>
      </c>
      <c r="EF615" s="402">
        <f t="shared" si="931"/>
        <v>0</v>
      </c>
      <c r="EG615" s="400">
        <f t="shared" si="932"/>
        <v>0</v>
      </c>
      <c r="EH615" s="400">
        <f t="shared" si="933"/>
        <v>1</v>
      </c>
      <c r="EI615" s="402">
        <f t="shared" si="934"/>
        <v>0</v>
      </c>
      <c r="EJ615" s="229">
        <f t="shared" si="935"/>
        <v>3</v>
      </c>
      <c r="EK615" s="398">
        <f t="shared" si="936"/>
        <v>188</v>
      </c>
      <c r="EL615" s="398">
        <f t="shared" si="937"/>
        <v>4.726</v>
      </c>
      <c r="EM615" s="398">
        <f t="shared" si="938"/>
        <v>49.42</v>
      </c>
      <c r="EN615" s="398">
        <f t="shared" si="939"/>
        <v>153.30000000000001</v>
      </c>
      <c r="EO615" s="398">
        <f t="shared" si="940"/>
        <v>1.351</v>
      </c>
      <c r="EP615" s="398">
        <f t="shared" si="941"/>
        <v>9.0359999999999996</v>
      </c>
      <c r="EQ615" s="398">
        <f t="shared" si="942"/>
        <v>1240</v>
      </c>
      <c r="ER615" s="398" t="str">
        <f t="shared" si="943"/>
        <v/>
      </c>
      <c r="ES615" s="398" t="str">
        <f t="shared" si="944"/>
        <v/>
      </c>
      <c r="ET615" s="398">
        <f t="shared" si="945"/>
        <v>1.796</v>
      </c>
      <c r="EU615" s="172">
        <f t="shared" si="946"/>
        <v>4.3390000000000004</v>
      </c>
      <c r="EV615" s="57">
        <f t="shared" si="947"/>
        <v>8.1775396045202662</v>
      </c>
      <c r="EW615" s="57">
        <f t="shared" si="948"/>
        <v>0.1208695652173913</v>
      </c>
      <c r="EX615" s="57">
        <f t="shared" si="949"/>
        <v>4.0666529520674768</v>
      </c>
      <c r="EY615" s="57">
        <f t="shared" si="950"/>
        <v>7.6500823394380957</v>
      </c>
      <c r="EZ615" s="57">
        <f t="shared" si="951"/>
        <v>4.926611359285258E-2</v>
      </c>
      <c r="FA615" s="57">
        <f t="shared" si="952"/>
        <v>0.48541498791297338</v>
      </c>
      <c r="FB615" s="57">
        <f t="shared" si="953"/>
        <v>20.322171981297046</v>
      </c>
      <c r="FC615" s="57" t="str">
        <f t="shared" si="954"/>
        <v/>
      </c>
      <c r="FD615" s="57" t="str">
        <f t="shared" si="955"/>
        <v/>
      </c>
      <c r="FE615" s="57">
        <f t="shared" si="956"/>
        <v>3.7392283781617408E-2</v>
      </c>
      <c r="FF615" s="56">
        <f t="shared" si="957"/>
        <v>0.12238738611683073</v>
      </c>
      <c r="FG615" s="59">
        <f t="shared" si="958"/>
        <v>39.793717856874657</v>
      </c>
      <c r="FH615" s="59">
        <f t="shared" si="959"/>
        <v>0.58817805945999446</v>
      </c>
      <c r="FI615" s="59">
        <f t="shared" si="960"/>
        <v>19.78923343971908</v>
      </c>
      <c r="FJ615" s="59">
        <f t="shared" si="961"/>
        <v>37.226994049552914</v>
      </c>
      <c r="FK615" s="59">
        <f t="shared" si="962"/>
        <v>0.23973981405544342</v>
      </c>
      <c r="FL615" s="59">
        <f t="shared" si="963"/>
        <v>2.3621367803378903</v>
      </c>
      <c r="FM615" s="59">
        <f t="shared" si="964"/>
        <v>99.219900170552734</v>
      </c>
      <c r="FN615" s="59" t="str">
        <f t="shared" si="965"/>
        <v/>
      </c>
      <c r="FO615" s="59" t="str">
        <f t="shared" si="966"/>
        <v/>
      </c>
      <c r="FP615" s="59">
        <f t="shared" si="967"/>
        <v>0.18256211331030503</v>
      </c>
      <c r="FQ615" s="66">
        <f t="shared" si="968"/>
        <v>0.59753771613696394</v>
      </c>
      <c r="FR615" s="331">
        <f t="shared" si="909"/>
        <v>0.16541791792167074</v>
      </c>
      <c r="FS615" s="331">
        <f t="shared" si="969"/>
        <v>0.16541791792167074</v>
      </c>
      <c r="FT615" s="400">
        <f t="shared" si="970"/>
        <v>0</v>
      </c>
      <c r="FU615" s="400">
        <f t="shared" si="971"/>
        <v>1</v>
      </c>
      <c r="FV615" s="400">
        <f t="shared" si="972"/>
        <v>0</v>
      </c>
      <c r="FW615" s="402">
        <f t="shared" si="973"/>
        <v>0</v>
      </c>
      <c r="FX615" s="222">
        <f t="shared" si="974"/>
        <v>39.793717856874657</v>
      </c>
      <c r="FY615" s="222">
        <f t="shared" si="975"/>
        <v>37.226994049552914</v>
      </c>
      <c r="FZ615" s="222">
        <f t="shared" si="976"/>
        <v>0</v>
      </c>
      <c r="GA615" s="221">
        <f t="shared" si="977"/>
        <v>0</v>
      </c>
      <c r="GB615" s="222">
        <f t="shared" si="978"/>
        <v>99.219900170552734</v>
      </c>
      <c r="GC615" s="222">
        <f t="shared" si="979"/>
        <v>0</v>
      </c>
      <c r="GD615" s="222">
        <f t="shared" si="980"/>
        <v>0</v>
      </c>
      <c r="GE615" s="222">
        <f t="shared" si="981"/>
        <v>0</v>
      </c>
      <c r="GF615" s="222">
        <f t="shared" si="982"/>
        <v>0</v>
      </c>
      <c r="GG615" s="398">
        <f t="shared" si="983"/>
        <v>0</v>
      </c>
      <c r="GH615" s="399">
        <f t="shared" si="984"/>
        <v>0</v>
      </c>
      <c r="GI615" s="398" t="str">
        <f t="shared" si="985"/>
        <v>Na-Ca</v>
      </c>
      <c r="GJ615" s="398" t="str">
        <f t="shared" si="986"/>
        <v>HCO3</v>
      </c>
    </row>
    <row r="616" spans="1:192" s="168" customFormat="1">
      <c r="A616" s="402">
        <f t="shared" si="987"/>
        <v>611</v>
      </c>
      <c r="B616" s="383" t="s">
        <v>1174</v>
      </c>
      <c r="C616" s="381" t="s">
        <v>1175</v>
      </c>
      <c r="D616" s="381"/>
      <c r="E616" s="381"/>
      <c r="F616" s="549">
        <v>3556930</v>
      </c>
      <c r="G616" s="549">
        <v>5680090</v>
      </c>
      <c r="H616" s="410">
        <f t="shared" si="913"/>
        <v>556832.79799999995</v>
      </c>
      <c r="I616" s="410">
        <f t="shared" si="914"/>
        <v>5678257.7540000007</v>
      </c>
      <c r="J616" s="435">
        <v>365</v>
      </c>
      <c r="K616" s="115" t="s">
        <v>1355</v>
      </c>
      <c r="L616" s="129">
        <v>200</v>
      </c>
      <c r="M616" s="407"/>
      <c r="N616" s="408"/>
      <c r="O616" s="407"/>
      <c r="P616" s="407"/>
      <c r="Q616" s="383" t="s">
        <v>1361</v>
      </c>
      <c r="R616" s="381" t="s">
        <v>2891</v>
      </c>
      <c r="S616" s="65" t="s">
        <v>1346</v>
      </c>
      <c r="T616" s="499" t="str">
        <f t="shared" si="915"/>
        <v>-</v>
      </c>
      <c r="U616" s="499" t="str">
        <f t="shared" si="916"/>
        <v>-</v>
      </c>
      <c r="V616" s="499" t="str">
        <f t="shared" si="917"/>
        <v>-</v>
      </c>
      <c r="W616" s="499" t="str">
        <f t="shared" si="908"/>
        <v>-</v>
      </c>
      <c r="X616" s="529" t="str">
        <f t="shared" si="905"/>
        <v>Ca-Mg</v>
      </c>
      <c r="Y616" s="530" t="str">
        <f t="shared" si="918"/>
        <v>HCO3-SO4</v>
      </c>
      <c r="Z616" s="404"/>
      <c r="AA616" s="192">
        <v>34499</v>
      </c>
      <c r="AB616" s="102">
        <v>1</v>
      </c>
      <c r="AC616" s="65" t="s">
        <v>1050</v>
      </c>
      <c r="AD616" s="65" t="s">
        <v>2055</v>
      </c>
      <c r="AE616" s="61" t="s">
        <v>2753</v>
      </c>
      <c r="AF616" s="236">
        <v>10.9</v>
      </c>
      <c r="AG616" s="115">
        <v>426</v>
      </c>
      <c r="AH616" s="115">
        <v>7.79</v>
      </c>
      <c r="AI616" s="236"/>
      <c r="AJ616" s="115"/>
      <c r="AK616" s="115"/>
      <c r="AL616" s="115"/>
      <c r="AM616" s="236"/>
      <c r="AN616" s="384"/>
      <c r="AO616" s="381"/>
      <c r="AP616" s="407"/>
      <c r="AQ616" s="384"/>
      <c r="AR616" s="69"/>
      <c r="AS616" s="507">
        <f t="shared" si="988"/>
        <v>305.8</v>
      </c>
      <c r="AT616" s="509">
        <f t="shared" si="989"/>
        <v>-1.7074713068555403</v>
      </c>
      <c r="AU616" s="384">
        <v>4.3</v>
      </c>
      <c r="AV616" s="384">
        <v>15.3</v>
      </c>
      <c r="AW616" s="381">
        <v>50.4</v>
      </c>
      <c r="AX616" s="384">
        <v>4</v>
      </c>
      <c r="AY616" s="384">
        <v>53</v>
      </c>
      <c r="AZ616" s="120">
        <v>175</v>
      </c>
      <c r="BA616" s="384"/>
      <c r="BB616" s="384">
        <v>1.1000000000000001</v>
      </c>
      <c r="BC616" s="384"/>
      <c r="BD616" s="384" t="s">
        <v>2133</v>
      </c>
      <c r="BE616" s="384" t="s">
        <v>1486</v>
      </c>
      <c r="BF616" s="384" t="s">
        <v>1407</v>
      </c>
      <c r="BG616" s="384"/>
      <c r="BH616" s="381"/>
      <c r="BI616" s="381"/>
      <c r="BJ616" s="384">
        <v>2.7</v>
      </c>
      <c r="BK616" s="384" t="s">
        <v>2134</v>
      </c>
      <c r="BL616" s="381"/>
      <c r="BM616" s="384"/>
      <c r="BN616" s="120"/>
      <c r="BO616" s="147"/>
      <c r="BP616" s="145" t="s">
        <v>461</v>
      </c>
      <c r="BQ616" s="147"/>
      <c r="BR616" s="147"/>
      <c r="BS616" s="147"/>
      <c r="BT616" s="147"/>
      <c r="BU616" s="147"/>
      <c r="BV616" s="147"/>
      <c r="BW616" s="147"/>
      <c r="BX616" s="147"/>
      <c r="BY616" s="147"/>
      <c r="BZ616" s="147"/>
      <c r="CA616" s="147"/>
      <c r="CB616" s="147"/>
      <c r="CC616" s="147"/>
      <c r="CD616" s="147"/>
      <c r="CE616" s="147"/>
      <c r="CF616" s="145"/>
      <c r="CG616" s="147"/>
      <c r="CH616" s="147"/>
      <c r="CI616" s="147"/>
      <c r="CJ616" s="147"/>
      <c r="CK616" s="147"/>
      <c r="CL616" s="148"/>
      <c r="CM616" s="147">
        <v>10.199999999999999</v>
      </c>
      <c r="CN616" s="147">
        <v>6.8</v>
      </c>
      <c r="CO616" s="145"/>
      <c r="CP616" s="384"/>
      <c r="CQ616" s="120"/>
      <c r="CR616" s="384"/>
      <c r="CS616" s="384"/>
      <c r="CT616" s="384"/>
      <c r="CU616" s="384"/>
      <c r="CV616" s="384"/>
      <c r="CW616" s="384"/>
      <c r="CX616" s="384"/>
      <c r="CY616" s="384"/>
      <c r="CZ616" s="384"/>
      <c r="DA616" s="120"/>
      <c r="DB616" s="420"/>
      <c r="DC616" s="141" t="s">
        <v>2135</v>
      </c>
      <c r="DD616" s="110"/>
      <c r="DE616" s="420">
        <v>-14.1</v>
      </c>
      <c r="DF616" s="141" t="s">
        <v>2136</v>
      </c>
      <c r="DG616" s="420">
        <v>-9.15</v>
      </c>
      <c r="DH616" s="420"/>
      <c r="DI616" s="420"/>
      <c r="DJ616" s="420"/>
      <c r="DK616" s="180"/>
      <c r="DL616" s="180"/>
      <c r="DM616" s="180"/>
      <c r="DN616" s="420"/>
      <c r="DO616" s="110"/>
      <c r="DP616" s="180"/>
      <c r="DQ616" s="182"/>
      <c r="DR616" s="180"/>
      <c r="DS616" s="181"/>
      <c r="DT616" s="402">
        <f t="shared" si="919"/>
        <v>1</v>
      </c>
      <c r="DU616" s="100">
        <f t="shared" si="920"/>
        <v>0</v>
      </c>
      <c r="DV616" s="100">
        <f t="shared" si="921"/>
        <v>0</v>
      </c>
      <c r="DW616" s="100">
        <f t="shared" si="922"/>
        <v>1</v>
      </c>
      <c r="DX616" s="100">
        <f t="shared" si="923"/>
        <v>0</v>
      </c>
      <c r="DY616" s="229">
        <f t="shared" si="924"/>
        <v>0</v>
      </c>
      <c r="DZ616" s="100">
        <f t="shared" si="925"/>
        <v>1</v>
      </c>
      <c r="EA616" s="400">
        <f t="shared" si="926"/>
        <v>0</v>
      </c>
      <c r="EB616" s="402">
        <f t="shared" si="927"/>
        <v>0</v>
      </c>
      <c r="EC616" s="19">
        <f t="shared" si="928"/>
        <v>1</v>
      </c>
      <c r="ED616" s="19">
        <f t="shared" si="929"/>
        <v>0</v>
      </c>
      <c r="EE616" s="19">
        <f t="shared" si="930"/>
        <v>0</v>
      </c>
      <c r="EF616" s="402">
        <f t="shared" si="931"/>
        <v>0</v>
      </c>
      <c r="EG616" s="400">
        <f t="shared" si="932"/>
        <v>1</v>
      </c>
      <c r="EH616" s="400">
        <f t="shared" si="933"/>
        <v>0</v>
      </c>
      <c r="EI616" s="402">
        <f t="shared" si="934"/>
        <v>0</v>
      </c>
      <c r="EJ616" s="229">
        <f t="shared" si="935"/>
        <v>1</v>
      </c>
      <c r="EK616" s="398">
        <f t="shared" si="936"/>
        <v>4.3</v>
      </c>
      <c r="EL616" s="398">
        <f t="shared" si="937"/>
        <v>1.1000000000000001</v>
      </c>
      <c r="EM616" s="398">
        <f t="shared" si="938"/>
        <v>15.3</v>
      </c>
      <c r="EN616" s="398">
        <f t="shared" si="939"/>
        <v>50.4</v>
      </c>
      <c r="EO616" s="398" t="str">
        <f t="shared" si="940"/>
        <v/>
      </c>
      <c r="EP616" s="398" t="str">
        <f t="shared" si="941"/>
        <v/>
      </c>
      <c r="EQ616" s="398">
        <f t="shared" si="942"/>
        <v>175</v>
      </c>
      <c r="ER616" s="398" t="str">
        <f t="shared" si="943"/>
        <v/>
      </c>
      <c r="ES616" s="398">
        <f t="shared" si="944"/>
        <v>2.7</v>
      </c>
      <c r="ET616" s="398">
        <f t="shared" si="945"/>
        <v>53</v>
      </c>
      <c r="EU616" s="172">
        <f t="shared" si="946"/>
        <v>4</v>
      </c>
      <c r="EV616" s="57">
        <f t="shared" si="947"/>
        <v>0.18703946967785712</v>
      </c>
      <c r="EW616" s="57">
        <f t="shared" si="948"/>
        <v>2.8132992327365731E-2</v>
      </c>
      <c r="EX616" s="57">
        <f t="shared" si="949"/>
        <v>1.259000205718988</v>
      </c>
      <c r="EY616" s="57">
        <f t="shared" si="950"/>
        <v>2.5150955636508803</v>
      </c>
      <c r="EZ616" s="57" t="str">
        <f t="shared" si="951"/>
        <v/>
      </c>
      <c r="FA616" s="57" t="str">
        <f t="shared" si="952"/>
        <v/>
      </c>
      <c r="FB616" s="57">
        <f t="shared" si="953"/>
        <v>2.8680484651024059</v>
      </c>
      <c r="FC616" s="57" t="str">
        <f t="shared" si="954"/>
        <v/>
      </c>
      <c r="FD616" s="57">
        <f t="shared" si="955"/>
        <v>4.3544945641392857E-2</v>
      </c>
      <c r="FE616" s="57">
        <f t="shared" si="956"/>
        <v>1.1034471271858142</v>
      </c>
      <c r="FF616" s="56">
        <f t="shared" si="957"/>
        <v>0.11282543085211405</v>
      </c>
      <c r="FG616" s="59">
        <f t="shared" si="958"/>
        <v>4.6885658930330951</v>
      </c>
      <c r="FH616" s="59">
        <f t="shared" si="959"/>
        <v>0.70521686423849106</v>
      </c>
      <c r="FI616" s="59">
        <f t="shared" si="960"/>
        <v>31.55967793333901</v>
      </c>
      <c r="FJ616" s="59">
        <f t="shared" si="961"/>
        <v>63.046539309389402</v>
      </c>
      <c r="FK616" s="59" t="str">
        <f t="shared" si="962"/>
        <v/>
      </c>
      <c r="FL616" s="59" t="str">
        <f t="shared" si="963"/>
        <v/>
      </c>
      <c r="FM616" s="59">
        <f t="shared" si="964"/>
        <v>69.480174181839146</v>
      </c>
      <c r="FN616" s="59" t="str">
        <f t="shared" si="965"/>
        <v/>
      </c>
      <c r="FO616" s="59">
        <f t="shared" si="966"/>
        <v>1.0549021206287967</v>
      </c>
      <c r="FP616" s="59">
        <f t="shared" si="967"/>
        <v>26.731660754757474</v>
      </c>
      <c r="FQ616" s="66">
        <f t="shared" si="968"/>
        <v>2.7332629427745849</v>
      </c>
      <c r="FR616" s="331">
        <f t="shared" si="909"/>
        <v>-1.7074713068555403</v>
      </c>
      <c r="FS616" s="331">
        <f t="shared" si="969"/>
        <v>1.7074713068555403</v>
      </c>
      <c r="FT616" s="400">
        <f t="shared" si="970"/>
        <v>0</v>
      </c>
      <c r="FU616" s="400">
        <f t="shared" si="971"/>
        <v>1</v>
      </c>
      <c r="FV616" s="400">
        <f t="shared" si="972"/>
        <v>0</v>
      </c>
      <c r="FW616" s="402">
        <f t="shared" si="973"/>
        <v>0</v>
      </c>
      <c r="FX616" s="222">
        <f t="shared" si="974"/>
        <v>0</v>
      </c>
      <c r="FY616" s="222">
        <f t="shared" si="975"/>
        <v>63.046539309389402</v>
      </c>
      <c r="FZ616" s="222">
        <f t="shared" si="976"/>
        <v>31.55967793333901</v>
      </c>
      <c r="GA616" s="221">
        <f t="shared" si="977"/>
        <v>0</v>
      </c>
      <c r="GB616" s="222">
        <f t="shared" si="978"/>
        <v>69.480174181839146</v>
      </c>
      <c r="GC616" s="222">
        <f t="shared" si="979"/>
        <v>26.731660754757474</v>
      </c>
      <c r="GD616" s="222">
        <f t="shared" si="980"/>
        <v>0</v>
      </c>
      <c r="GE616" s="222">
        <f t="shared" si="981"/>
        <v>0</v>
      </c>
      <c r="GF616" s="222">
        <f t="shared" si="982"/>
        <v>0</v>
      </c>
      <c r="GG616" s="398">
        <f t="shared" si="983"/>
        <v>0</v>
      </c>
      <c r="GH616" s="399">
        <f t="shared" si="984"/>
        <v>0</v>
      </c>
      <c r="GI616" s="398" t="str">
        <f t="shared" si="985"/>
        <v>Ca-Mg</v>
      </c>
      <c r="GJ616" s="398" t="str">
        <f t="shared" si="986"/>
        <v>HCO3-SO4</v>
      </c>
    </row>
    <row r="617" spans="1:192" s="168" customFormat="1">
      <c r="A617" s="402">
        <f t="shared" si="987"/>
        <v>612</v>
      </c>
      <c r="B617" s="383" t="s">
        <v>121</v>
      </c>
      <c r="C617" s="398" t="s">
        <v>190</v>
      </c>
      <c r="D617" s="398"/>
      <c r="E617" s="398"/>
      <c r="F617" s="563">
        <v>3538400</v>
      </c>
      <c r="G617" s="563">
        <v>5606130</v>
      </c>
      <c r="H617" s="223">
        <f t="shared" si="913"/>
        <v>538310.21</v>
      </c>
      <c r="I617" s="223">
        <f t="shared" si="914"/>
        <v>5604327.3380000005</v>
      </c>
      <c r="J617" s="393">
        <v>254</v>
      </c>
      <c r="K617" s="377" t="s">
        <v>1354</v>
      </c>
      <c r="L617" s="407">
        <v>13</v>
      </c>
      <c r="M617" s="378"/>
      <c r="N617" s="408"/>
      <c r="O617" s="407"/>
      <c r="P617" s="407"/>
      <c r="Q617" s="381" t="s">
        <v>1365</v>
      </c>
      <c r="R617" s="383" t="s">
        <v>421</v>
      </c>
      <c r="S617" s="382" t="s">
        <v>1346</v>
      </c>
      <c r="T617" s="499" t="str">
        <f t="shared" si="915"/>
        <v>-</v>
      </c>
      <c r="U617" s="499" t="str">
        <f t="shared" si="916"/>
        <v>-</v>
      </c>
      <c r="V617" s="499" t="str">
        <f t="shared" si="917"/>
        <v>B</v>
      </c>
      <c r="W617" s="499" t="str">
        <f t="shared" si="908"/>
        <v>A</v>
      </c>
      <c r="X617" s="529" t="str">
        <f t="shared" si="905"/>
        <v>Na</v>
      </c>
      <c r="Y617" s="530" t="str">
        <f t="shared" si="918"/>
        <v>Cl</v>
      </c>
      <c r="Z617" s="404"/>
      <c r="AA617" s="392" t="s">
        <v>2137</v>
      </c>
      <c r="AB617" s="102">
        <v>1</v>
      </c>
      <c r="AC617" s="384" t="s">
        <v>880</v>
      </c>
      <c r="AD617" s="385" t="s">
        <v>2138</v>
      </c>
      <c r="AE617" s="125" t="s">
        <v>1503</v>
      </c>
      <c r="AF617" s="236">
        <v>11.5</v>
      </c>
      <c r="AG617" s="115"/>
      <c r="AH617" s="115"/>
      <c r="AI617" s="236"/>
      <c r="AJ617" s="115">
        <v>1.0176000000000001</v>
      </c>
      <c r="AK617" s="115">
        <v>13.5</v>
      </c>
      <c r="AL617" s="115"/>
      <c r="AM617" s="236"/>
      <c r="AN617" s="384"/>
      <c r="AO617" s="381"/>
      <c r="AP617" s="407"/>
      <c r="AQ617" s="384"/>
      <c r="AR617" s="69"/>
      <c r="AS617" s="507">
        <f t="shared" si="988"/>
        <v>24610.245000000003</v>
      </c>
      <c r="AT617" s="509">
        <f t="shared" si="989"/>
        <v>0.32111959301227383</v>
      </c>
      <c r="AU617" s="384">
        <v>6633</v>
      </c>
      <c r="AV617" s="384">
        <v>338.8</v>
      </c>
      <c r="AW617" s="381">
        <v>1134</v>
      </c>
      <c r="AX617" s="384">
        <v>9647</v>
      </c>
      <c r="AY617" s="384">
        <v>2219</v>
      </c>
      <c r="AZ617" s="120">
        <v>3762</v>
      </c>
      <c r="BA617" s="384">
        <v>0.52400000000000002</v>
      </c>
      <c r="BB617" s="384">
        <v>315.89999999999998</v>
      </c>
      <c r="BC617" s="384">
        <v>0.72099999999999997</v>
      </c>
      <c r="BD617" s="384"/>
      <c r="BE617" s="384">
        <v>22.8</v>
      </c>
      <c r="BF617" s="384">
        <v>3.2</v>
      </c>
      <c r="BG617" s="384"/>
      <c r="BH617" s="381">
        <v>118.6</v>
      </c>
      <c r="BI617" s="381"/>
      <c r="BJ617" s="384"/>
      <c r="BK617" s="384"/>
      <c r="BL617" s="381"/>
      <c r="BM617" s="384">
        <v>412.3</v>
      </c>
      <c r="BN617" s="120"/>
      <c r="BO617" s="147"/>
      <c r="BP617" s="145">
        <v>2400</v>
      </c>
      <c r="BQ617" s="147"/>
      <c r="BR617" s="147"/>
      <c r="BS617" s="147"/>
      <c r="BT617" s="147"/>
      <c r="BU617" s="147"/>
      <c r="BV617" s="147"/>
      <c r="BW617" s="147"/>
      <c r="BX617" s="147"/>
      <c r="BY617" s="147"/>
      <c r="BZ617" s="147"/>
      <c r="CA617" s="147"/>
      <c r="CB617" s="147"/>
      <c r="CC617" s="147"/>
      <c r="CD617" s="147"/>
      <c r="CE617" s="147"/>
      <c r="CF617" s="145"/>
      <c r="CG617" s="147"/>
      <c r="CH617" s="147"/>
      <c r="CI617" s="147"/>
      <c r="CJ617" s="147"/>
      <c r="CK617" s="147"/>
      <c r="CL617" s="148"/>
      <c r="CM617" s="147">
        <v>36.6</v>
      </c>
      <c r="CN617" s="147">
        <v>1734</v>
      </c>
      <c r="CO617" s="145"/>
      <c r="CP617" s="384">
        <v>21.4</v>
      </c>
      <c r="CQ617" s="120"/>
      <c r="CR617" s="384"/>
      <c r="CS617" s="384"/>
      <c r="CT617" s="384"/>
      <c r="CU617" s="384"/>
      <c r="CV617" s="384"/>
      <c r="CW617" s="384"/>
      <c r="CX617" s="384"/>
      <c r="CY617" s="384"/>
      <c r="CZ617" s="384"/>
      <c r="DA617" s="120"/>
      <c r="DB617" s="420"/>
      <c r="DC617" s="420"/>
      <c r="DD617" s="110"/>
      <c r="DE617" s="420"/>
      <c r="DF617" s="420"/>
      <c r="DG617" s="420"/>
      <c r="DH617" s="420"/>
      <c r="DI617" s="420"/>
      <c r="DJ617" s="420"/>
      <c r="DK617" s="180"/>
      <c r="DL617" s="180"/>
      <c r="DM617" s="180"/>
      <c r="DN617" s="420"/>
      <c r="DO617" s="110"/>
      <c r="DP617" s="180"/>
      <c r="DQ617" s="182"/>
      <c r="DR617" s="180"/>
      <c r="DS617" s="181"/>
      <c r="DT617" s="402">
        <f t="shared" si="919"/>
        <v>1</v>
      </c>
      <c r="DU617" s="100">
        <f t="shared" si="920"/>
        <v>0</v>
      </c>
      <c r="DV617" s="100">
        <f t="shared" si="921"/>
        <v>1</v>
      </c>
      <c r="DW617" s="100">
        <f t="shared" si="922"/>
        <v>0</v>
      </c>
      <c r="DX617" s="100">
        <f t="shared" si="923"/>
        <v>0</v>
      </c>
      <c r="DY617" s="229">
        <f t="shared" si="924"/>
        <v>0</v>
      </c>
      <c r="DZ617" s="100">
        <f t="shared" si="925"/>
        <v>1</v>
      </c>
      <c r="EA617" s="400">
        <f t="shared" si="926"/>
        <v>0</v>
      </c>
      <c r="EB617" s="402">
        <f t="shared" si="927"/>
        <v>0</v>
      </c>
      <c r="EC617" s="19">
        <f t="shared" si="928"/>
        <v>0</v>
      </c>
      <c r="ED617" s="19">
        <f t="shared" si="929"/>
        <v>0</v>
      </c>
      <c r="EE617" s="19">
        <f t="shared" si="930"/>
        <v>1</v>
      </c>
      <c r="EF617" s="402">
        <f t="shared" si="931"/>
        <v>0</v>
      </c>
      <c r="EG617" s="400">
        <f t="shared" si="932"/>
        <v>0</v>
      </c>
      <c r="EH617" s="400">
        <f t="shared" si="933"/>
        <v>1</v>
      </c>
      <c r="EI617" s="402">
        <f t="shared" si="934"/>
        <v>0</v>
      </c>
      <c r="EJ617" s="229">
        <f t="shared" si="935"/>
        <v>2</v>
      </c>
      <c r="EK617" s="398">
        <f t="shared" si="936"/>
        <v>6633</v>
      </c>
      <c r="EL617" s="398">
        <f t="shared" si="937"/>
        <v>315.89999999999998</v>
      </c>
      <c r="EM617" s="398">
        <f t="shared" si="938"/>
        <v>338.8</v>
      </c>
      <c r="EN617" s="398">
        <f t="shared" si="939"/>
        <v>1134</v>
      </c>
      <c r="EO617" s="398">
        <f t="shared" si="940"/>
        <v>3.2</v>
      </c>
      <c r="EP617" s="398">
        <f t="shared" si="941"/>
        <v>22.8</v>
      </c>
      <c r="EQ617" s="398">
        <f t="shared" si="942"/>
        <v>3762</v>
      </c>
      <c r="ER617" s="398" t="str">
        <f t="shared" si="943"/>
        <v/>
      </c>
      <c r="ES617" s="398" t="str">
        <f t="shared" si="944"/>
        <v/>
      </c>
      <c r="ET617" s="398">
        <f t="shared" si="945"/>
        <v>2219</v>
      </c>
      <c r="EU617" s="172">
        <f t="shared" si="946"/>
        <v>9647</v>
      </c>
      <c r="EV617" s="57">
        <f t="shared" si="947"/>
        <v>288.51925636586662</v>
      </c>
      <c r="EW617" s="57">
        <f t="shared" si="948"/>
        <v>8.0792838874680299</v>
      </c>
      <c r="EX617" s="57">
        <f t="shared" si="949"/>
        <v>27.879037235136806</v>
      </c>
      <c r="EY617" s="57">
        <f t="shared" si="950"/>
        <v>56.589650182144815</v>
      </c>
      <c r="EZ617" s="57">
        <f t="shared" si="951"/>
        <v>0.11669249703710456</v>
      </c>
      <c r="FA617" s="57">
        <f t="shared" si="952"/>
        <v>1.2248186946011281</v>
      </c>
      <c r="FB617" s="57">
        <f t="shared" si="953"/>
        <v>61.654847575515717</v>
      </c>
      <c r="FC617" s="57" t="str">
        <f t="shared" si="954"/>
        <v/>
      </c>
      <c r="FD617" s="57" t="str">
        <f t="shared" si="955"/>
        <v/>
      </c>
      <c r="FE617" s="57">
        <f t="shared" si="956"/>
        <v>46.199041041987208</v>
      </c>
      <c r="FF617" s="56">
        <f t="shared" si="957"/>
        <v>272.10673285758605</v>
      </c>
      <c r="FG617" s="59">
        <f t="shared" si="958"/>
        <v>75.447872144415783</v>
      </c>
      <c r="FH617" s="59">
        <f t="shared" si="959"/>
        <v>2.1127351617291956</v>
      </c>
      <c r="FI617" s="59">
        <f t="shared" si="960"/>
        <v>7.2903766054308123</v>
      </c>
      <c r="FJ617" s="59">
        <f t="shared" si="961"/>
        <v>14.798210509129783</v>
      </c>
      <c r="FK617" s="59">
        <f t="shared" si="962"/>
        <v>3.0515123002755898E-2</v>
      </c>
      <c r="FL617" s="59">
        <f t="shared" si="963"/>
        <v>0.32029045629166802</v>
      </c>
      <c r="FM617" s="59">
        <f t="shared" si="964"/>
        <v>16.226641417775959</v>
      </c>
      <c r="FN617" s="59" t="str">
        <f t="shared" si="965"/>
        <v/>
      </c>
      <c r="FO617" s="59" t="str">
        <f t="shared" si="966"/>
        <v/>
      </c>
      <c r="FP617" s="59">
        <f t="shared" si="967"/>
        <v>12.158902378523486</v>
      </c>
      <c r="FQ617" s="66">
        <f t="shared" si="968"/>
        <v>71.614456203700556</v>
      </c>
      <c r="FR617" s="331">
        <f t="shared" si="909"/>
        <v>0.32111959301227383</v>
      </c>
      <c r="FS617" s="331">
        <f t="shared" si="969"/>
        <v>0.32111959301227383</v>
      </c>
      <c r="FT617" s="400">
        <f t="shared" si="970"/>
        <v>0</v>
      </c>
      <c r="FU617" s="400">
        <f t="shared" si="971"/>
        <v>1</v>
      </c>
      <c r="FV617" s="400">
        <f t="shared" si="972"/>
        <v>0</v>
      </c>
      <c r="FW617" s="402">
        <f t="shared" si="973"/>
        <v>0</v>
      </c>
      <c r="FX617" s="222">
        <f t="shared" si="974"/>
        <v>75.447872144415783</v>
      </c>
      <c r="FY617" s="222">
        <f t="shared" si="975"/>
        <v>0</v>
      </c>
      <c r="FZ617" s="222">
        <f t="shared" si="976"/>
        <v>0</v>
      </c>
      <c r="GA617" s="221">
        <f t="shared" si="977"/>
        <v>71.614456203700556</v>
      </c>
      <c r="GB617" s="222">
        <f t="shared" si="978"/>
        <v>0</v>
      </c>
      <c r="GC617" s="222">
        <f t="shared" si="979"/>
        <v>0</v>
      </c>
      <c r="GD617" s="222">
        <f t="shared" si="980"/>
        <v>0</v>
      </c>
      <c r="GE617" s="222">
        <f t="shared" si="981"/>
        <v>0</v>
      </c>
      <c r="GF617" s="222">
        <f t="shared" si="982"/>
        <v>0</v>
      </c>
      <c r="GG617" s="398">
        <f t="shared" si="983"/>
        <v>0</v>
      </c>
      <c r="GH617" s="399">
        <f t="shared" si="984"/>
        <v>0</v>
      </c>
      <c r="GI617" s="398" t="str">
        <f t="shared" si="985"/>
        <v>Na</v>
      </c>
      <c r="GJ617" s="398" t="str">
        <f t="shared" si="986"/>
        <v>Cl</v>
      </c>
    </row>
    <row r="618" spans="1:192" s="168" customFormat="1">
      <c r="A618" s="402">
        <f t="shared" si="987"/>
        <v>613</v>
      </c>
      <c r="B618" s="383" t="s">
        <v>121</v>
      </c>
      <c r="C618" s="398" t="s">
        <v>190</v>
      </c>
      <c r="D618" s="398"/>
      <c r="E618" s="398"/>
      <c r="F618" s="563">
        <v>3538400</v>
      </c>
      <c r="G618" s="563">
        <v>5606130</v>
      </c>
      <c r="H618" s="223">
        <f t="shared" si="913"/>
        <v>538310.21</v>
      </c>
      <c r="I618" s="223">
        <f t="shared" si="914"/>
        <v>5604327.3380000005</v>
      </c>
      <c r="J618" s="393">
        <v>254</v>
      </c>
      <c r="K618" s="377" t="s">
        <v>1354</v>
      </c>
      <c r="L618" s="407">
        <v>13</v>
      </c>
      <c r="M618" s="378"/>
      <c r="N618" s="408"/>
      <c r="O618" s="407"/>
      <c r="P618" s="407"/>
      <c r="Q618" s="381" t="s">
        <v>1365</v>
      </c>
      <c r="R618" s="383" t="s">
        <v>421</v>
      </c>
      <c r="S618" s="382" t="s">
        <v>1346</v>
      </c>
      <c r="T618" s="499" t="str">
        <f t="shared" si="915"/>
        <v>-</v>
      </c>
      <c r="U618" s="499" t="str">
        <f t="shared" si="916"/>
        <v>-</v>
      </c>
      <c r="V618" s="499" t="str">
        <f t="shared" si="917"/>
        <v>B</v>
      </c>
      <c r="W618" s="499" t="str">
        <f t="shared" si="908"/>
        <v>A</v>
      </c>
      <c r="X618" s="529" t="str">
        <f t="shared" si="905"/>
        <v>Na</v>
      </c>
      <c r="Y618" s="530" t="str">
        <f t="shared" si="918"/>
        <v>Cl</v>
      </c>
      <c r="Z618" s="119" t="s">
        <v>1479</v>
      </c>
      <c r="AA618" s="377" t="s">
        <v>1857</v>
      </c>
      <c r="AB618" s="405">
        <v>2</v>
      </c>
      <c r="AC618" s="117" t="s">
        <v>422</v>
      </c>
      <c r="AD618" s="380" t="s">
        <v>2139</v>
      </c>
      <c r="AE618" s="125" t="s">
        <v>1503</v>
      </c>
      <c r="AF618" s="379">
        <v>11</v>
      </c>
      <c r="AG618" s="377"/>
      <c r="AH618" s="377"/>
      <c r="AI618" s="379"/>
      <c r="AJ618" s="377"/>
      <c r="AK618" s="377"/>
      <c r="AL618" s="377"/>
      <c r="AM618" s="379">
        <v>1.25</v>
      </c>
      <c r="AN618" s="117"/>
      <c r="AO618" s="116"/>
      <c r="AP618" s="378"/>
      <c r="AQ618" s="117"/>
      <c r="AR618" s="69">
        <v>29818.5</v>
      </c>
      <c r="AS618" s="507">
        <f t="shared" si="988"/>
        <v>30074.571799999998</v>
      </c>
      <c r="AT618" s="509">
        <f t="shared" si="989"/>
        <v>-5.7751237524459618E-2</v>
      </c>
      <c r="AU618" s="117">
        <v>8740</v>
      </c>
      <c r="AV618" s="117">
        <v>249.3</v>
      </c>
      <c r="AW618" s="116">
        <v>1475</v>
      </c>
      <c r="AX618" s="381">
        <v>13438</v>
      </c>
      <c r="AY618" s="117">
        <v>2782</v>
      </c>
      <c r="AZ618" s="118">
        <v>2922</v>
      </c>
      <c r="BA618" s="117">
        <v>4.42</v>
      </c>
      <c r="BB618" s="117">
        <v>350</v>
      </c>
      <c r="BC618" s="117">
        <v>15.05</v>
      </c>
      <c r="BD618" s="117">
        <v>2.4500000000000002</v>
      </c>
      <c r="BE618" s="117">
        <v>21.5</v>
      </c>
      <c r="BF618" s="117">
        <v>0.55000000000000004</v>
      </c>
      <c r="BG618" s="381">
        <v>0.65</v>
      </c>
      <c r="BH618" s="381">
        <v>6.67</v>
      </c>
      <c r="BI618" s="381">
        <v>0.105</v>
      </c>
      <c r="BJ618" s="381">
        <v>8.0500000000000007</v>
      </c>
      <c r="BK618" s="117"/>
      <c r="BL618" s="381"/>
      <c r="BM618" s="381">
        <v>23.75</v>
      </c>
      <c r="BN618" s="118">
        <v>32.4</v>
      </c>
      <c r="BO618" s="114"/>
      <c r="BP618" s="145">
        <v>2200</v>
      </c>
      <c r="BQ618" s="114">
        <v>19.8</v>
      </c>
      <c r="BR618" s="114">
        <v>1</v>
      </c>
      <c r="BS618" s="114"/>
      <c r="BT618" s="114"/>
      <c r="BU618" s="114"/>
      <c r="BV618" s="114"/>
      <c r="BW618" s="114"/>
      <c r="BX618" s="114">
        <v>150</v>
      </c>
      <c r="BY618" s="114"/>
      <c r="BZ618" s="114"/>
      <c r="CA618" s="114"/>
      <c r="CB618" s="114">
        <v>120</v>
      </c>
      <c r="CC618" s="114"/>
      <c r="CD618" s="114"/>
      <c r="CE618" s="114"/>
      <c r="CF618" s="247"/>
      <c r="CG618" s="114"/>
      <c r="CH618" s="114">
        <v>176</v>
      </c>
      <c r="CI618" s="114"/>
      <c r="CJ618" s="114"/>
      <c r="CK618" s="114"/>
      <c r="CL618" s="137">
        <v>10</v>
      </c>
      <c r="CM618" s="114"/>
      <c r="CN618" s="114">
        <v>3850</v>
      </c>
      <c r="CO618" s="247"/>
      <c r="CP618" s="117"/>
      <c r="CQ618" s="118"/>
      <c r="CR618" s="117"/>
      <c r="CS618" s="117"/>
      <c r="CT618" s="117"/>
      <c r="CU618" s="117"/>
      <c r="CV618" s="117"/>
      <c r="CW618" s="117"/>
      <c r="CX618" s="117"/>
      <c r="CY618" s="117"/>
      <c r="CZ618" s="117"/>
      <c r="DA618" s="118"/>
      <c r="DB618" s="111"/>
      <c r="DC618" s="111"/>
      <c r="DD618" s="121"/>
      <c r="DE618" s="111"/>
      <c r="DF618" s="420"/>
      <c r="DG618" s="111"/>
      <c r="DH618" s="111"/>
      <c r="DI618" s="111"/>
      <c r="DJ618" s="111"/>
      <c r="DK618" s="244"/>
      <c r="DL618" s="244"/>
      <c r="DM618" s="244"/>
      <c r="DN618" s="111"/>
      <c r="DO618" s="121"/>
      <c r="DP618" s="244"/>
      <c r="DQ618" s="241"/>
      <c r="DR618" s="244"/>
      <c r="DS618" s="472"/>
      <c r="DT618" s="402">
        <f t="shared" si="919"/>
        <v>0</v>
      </c>
      <c r="DU618" s="100">
        <f t="shared" si="920"/>
        <v>0</v>
      </c>
      <c r="DV618" s="100">
        <f t="shared" si="921"/>
        <v>1</v>
      </c>
      <c r="DW618" s="100">
        <f t="shared" si="922"/>
        <v>0</v>
      </c>
      <c r="DX618" s="100">
        <f t="shared" si="923"/>
        <v>0</v>
      </c>
      <c r="DY618" s="229">
        <f t="shared" si="924"/>
        <v>0</v>
      </c>
      <c r="DZ618" s="100">
        <f t="shared" si="925"/>
        <v>1</v>
      </c>
      <c r="EA618" s="400">
        <f t="shared" si="926"/>
        <v>0</v>
      </c>
      <c r="EB618" s="402">
        <f t="shared" si="927"/>
        <v>0</v>
      </c>
      <c r="EC618" s="19">
        <f t="shared" si="928"/>
        <v>0</v>
      </c>
      <c r="ED618" s="19">
        <f t="shared" si="929"/>
        <v>0</v>
      </c>
      <c r="EE618" s="19">
        <f t="shared" si="930"/>
        <v>1</v>
      </c>
      <c r="EF618" s="402">
        <f t="shared" si="931"/>
        <v>0</v>
      </c>
      <c r="EG618" s="400">
        <f t="shared" si="932"/>
        <v>0</v>
      </c>
      <c r="EH618" s="400">
        <f t="shared" si="933"/>
        <v>1</v>
      </c>
      <c r="EI618" s="402">
        <f t="shared" si="934"/>
        <v>0</v>
      </c>
      <c r="EJ618" s="229">
        <f t="shared" si="935"/>
        <v>2</v>
      </c>
      <c r="EK618" s="398">
        <f t="shared" si="936"/>
        <v>8740</v>
      </c>
      <c r="EL618" s="398">
        <f t="shared" si="937"/>
        <v>350</v>
      </c>
      <c r="EM618" s="398">
        <f t="shared" si="938"/>
        <v>249.3</v>
      </c>
      <c r="EN618" s="398">
        <f t="shared" si="939"/>
        <v>1475</v>
      </c>
      <c r="EO618" s="398">
        <f t="shared" si="940"/>
        <v>0.55000000000000004</v>
      </c>
      <c r="EP618" s="398">
        <f t="shared" si="941"/>
        <v>21.5</v>
      </c>
      <c r="EQ618" s="398">
        <f t="shared" si="942"/>
        <v>2922</v>
      </c>
      <c r="ER618" s="398" t="str">
        <f t="shared" si="943"/>
        <v/>
      </c>
      <c r="ES618" s="398">
        <f t="shared" si="944"/>
        <v>8.0500000000000007</v>
      </c>
      <c r="ET618" s="398">
        <f t="shared" si="945"/>
        <v>2782</v>
      </c>
      <c r="EU618" s="172">
        <f t="shared" si="946"/>
        <v>13438</v>
      </c>
      <c r="EV618" s="57">
        <f t="shared" si="947"/>
        <v>380.16859650801661</v>
      </c>
      <c r="EW618" s="57">
        <f t="shared" si="948"/>
        <v>8.9514066496163682</v>
      </c>
      <c r="EX618" s="57">
        <f t="shared" si="949"/>
        <v>20.514297469656452</v>
      </c>
      <c r="EY618" s="57">
        <f t="shared" si="950"/>
        <v>73.606467388592236</v>
      </c>
      <c r="EZ618" s="57">
        <f t="shared" si="951"/>
        <v>2.0056522928252347E-2</v>
      </c>
      <c r="FA618" s="57">
        <f t="shared" si="952"/>
        <v>1.1549825409615901</v>
      </c>
      <c r="FB618" s="57">
        <f t="shared" si="953"/>
        <v>47.888214943024167</v>
      </c>
      <c r="FC618" s="57" t="str">
        <f t="shared" si="954"/>
        <v/>
      </c>
      <c r="FD618" s="57">
        <f t="shared" si="955"/>
        <v>0.12982844904193055</v>
      </c>
      <c r="FE618" s="57">
        <f t="shared" si="956"/>
        <v>57.920564298696895</v>
      </c>
      <c r="FF618" s="56">
        <f t="shared" si="957"/>
        <v>379.03703494767717</v>
      </c>
      <c r="FG618" s="59">
        <f t="shared" si="958"/>
        <v>78.479808245690052</v>
      </c>
      <c r="FH618" s="59">
        <f t="shared" si="959"/>
        <v>1.8478766627329084</v>
      </c>
      <c r="FI618" s="59">
        <f t="shared" si="960"/>
        <v>4.2348530270562046</v>
      </c>
      <c r="FJ618" s="59">
        <f t="shared" si="961"/>
        <v>15.194893790175396</v>
      </c>
      <c r="FK618" s="59">
        <f t="shared" si="962"/>
        <v>4.1403526959948112E-3</v>
      </c>
      <c r="FL618" s="59">
        <f t="shared" si="963"/>
        <v>0.23842792164942553</v>
      </c>
      <c r="FM618" s="59">
        <f t="shared" si="964"/>
        <v>9.8743546546987861</v>
      </c>
      <c r="FN618" s="59" t="str">
        <f t="shared" si="965"/>
        <v/>
      </c>
      <c r="FO618" s="59">
        <f t="shared" si="966"/>
        <v>2.677009681055683E-2</v>
      </c>
      <c r="FP618" s="59">
        <f t="shared" si="967"/>
        <v>11.942984184440359</v>
      </c>
      <c r="FQ618" s="66">
        <f t="shared" si="968"/>
        <v>78.155891064050294</v>
      </c>
      <c r="FR618" s="331">
        <f t="shared" si="909"/>
        <v>-5.7751237524459618E-2</v>
      </c>
      <c r="FS618" s="331">
        <f t="shared" si="969"/>
        <v>5.7751237524459618E-2</v>
      </c>
      <c r="FT618" s="400">
        <f t="shared" si="970"/>
        <v>0</v>
      </c>
      <c r="FU618" s="400">
        <f t="shared" si="971"/>
        <v>1</v>
      </c>
      <c r="FV618" s="400">
        <f t="shared" si="972"/>
        <v>0</v>
      </c>
      <c r="FW618" s="402">
        <f t="shared" si="973"/>
        <v>0</v>
      </c>
      <c r="FX618" s="222">
        <f t="shared" si="974"/>
        <v>78.479808245690052</v>
      </c>
      <c r="FY618" s="222">
        <f t="shared" si="975"/>
        <v>0</v>
      </c>
      <c r="FZ618" s="222">
        <f t="shared" si="976"/>
        <v>0</v>
      </c>
      <c r="GA618" s="221">
        <f t="shared" si="977"/>
        <v>78.155891064050294</v>
      </c>
      <c r="GB618" s="222">
        <f t="shared" si="978"/>
        <v>0</v>
      </c>
      <c r="GC618" s="222">
        <f t="shared" si="979"/>
        <v>0</v>
      </c>
      <c r="GD618" s="222">
        <f t="shared" si="980"/>
        <v>0</v>
      </c>
      <c r="GE618" s="222">
        <f t="shared" si="981"/>
        <v>0</v>
      </c>
      <c r="GF618" s="222">
        <f t="shared" si="982"/>
        <v>0</v>
      </c>
      <c r="GG618" s="398">
        <f t="shared" si="983"/>
        <v>0</v>
      </c>
      <c r="GH618" s="399">
        <f t="shared" si="984"/>
        <v>0</v>
      </c>
      <c r="GI618" s="398" t="str">
        <f t="shared" si="985"/>
        <v>Na</v>
      </c>
      <c r="GJ618" s="398" t="str">
        <f t="shared" si="986"/>
        <v>Cl</v>
      </c>
    </row>
    <row r="619" spans="1:192" s="163" customFormat="1" ht="14.25">
      <c r="A619" s="402">
        <f t="shared" si="987"/>
        <v>614</v>
      </c>
      <c r="B619" s="64" t="s">
        <v>357</v>
      </c>
      <c r="C619" s="398" t="s">
        <v>932</v>
      </c>
      <c r="D619" s="398"/>
      <c r="E619" s="398"/>
      <c r="F619" s="558">
        <v>3462680</v>
      </c>
      <c r="G619" s="558">
        <v>5525950</v>
      </c>
      <c r="H619" s="410">
        <f t="shared" si="913"/>
        <v>462620.49800000002</v>
      </c>
      <c r="I619" s="410">
        <f t="shared" si="914"/>
        <v>5524179.4100000001</v>
      </c>
      <c r="J619" s="542">
        <v>90</v>
      </c>
      <c r="K619" s="400" t="s">
        <v>1356</v>
      </c>
      <c r="L619" s="199">
        <v>930</v>
      </c>
      <c r="M619" s="19"/>
      <c r="N619" s="400"/>
      <c r="O619" s="19"/>
      <c r="P619" s="19"/>
      <c r="Q619" s="381" t="s">
        <v>786</v>
      </c>
      <c r="R619" s="381" t="s">
        <v>786</v>
      </c>
      <c r="S619" s="2" t="s">
        <v>2837</v>
      </c>
      <c r="T619" s="499" t="str">
        <f t="shared" si="915"/>
        <v>-</v>
      </c>
      <c r="U619" s="499" t="str">
        <f t="shared" si="916"/>
        <v>-</v>
      </c>
      <c r="V619" s="499" t="str">
        <f t="shared" si="917"/>
        <v>B</v>
      </c>
      <c r="W619" s="499" t="str">
        <f t="shared" si="908"/>
        <v>-</v>
      </c>
      <c r="X619" s="529" t="str">
        <f t="shared" si="905"/>
        <v>Na</v>
      </c>
      <c r="Y619" s="530" t="str">
        <f t="shared" si="918"/>
        <v>Cl</v>
      </c>
      <c r="Z619" s="172" t="s">
        <v>2140</v>
      </c>
      <c r="AA619" s="51">
        <v>19078</v>
      </c>
      <c r="AB619" s="100">
        <v>1</v>
      </c>
      <c r="AC619" s="398"/>
      <c r="AD619" s="398" t="s">
        <v>1728</v>
      </c>
      <c r="AE619" s="61" t="s">
        <v>2754</v>
      </c>
      <c r="AF619" s="153" t="s">
        <v>3116</v>
      </c>
      <c r="AG619" s="400"/>
      <c r="AH619" s="400"/>
      <c r="AI619" s="554"/>
      <c r="AJ619" s="400"/>
      <c r="AK619" s="400"/>
      <c r="AL619" s="400"/>
      <c r="AM619" s="391"/>
      <c r="AN619" s="398"/>
      <c r="AO619" s="399"/>
      <c r="AP619" s="19"/>
      <c r="AQ619" s="398"/>
      <c r="AR619" s="69">
        <v>24080</v>
      </c>
      <c r="AS619" s="507">
        <f t="shared" si="988"/>
        <v>23629.7</v>
      </c>
      <c r="AT619" s="509">
        <f t="shared" si="989"/>
        <v>-1.3511716119580846</v>
      </c>
      <c r="AU619" s="398">
        <v>8590</v>
      </c>
      <c r="AV619" s="398">
        <v>122</v>
      </c>
      <c r="AW619" s="399">
        <v>203</v>
      </c>
      <c r="AX619" s="398">
        <v>13820</v>
      </c>
      <c r="AY619" s="398">
        <v>28.5</v>
      </c>
      <c r="AZ619" s="172">
        <v>866.2</v>
      </c>
      <c r="BA619" s="398"/>
      <c r="BB619" s="398"/>
      <c r="BC619" s="398"/>
      <c r="BD619" s="398"/>
      <c r="BE619" s="398"/>
      <c r="BF619" s="398"/>
      <c r="BG619" s="398"/>
      <c r="BH619" s="398"/>
      <c r="BI619" s="398"/>
      <c r="BJ619" s="398"/>
      <c r="BK619" s="398"/>
      <c r="BL619" s="401"/>
      <c r="BM619" s="398"/>
      <c r="BN619" s="172"/>
      <c r="BO619" s="138"/>
      <c r="BP619" s="555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49"/>
      <c r="CG619" s="138"/>
      <c r="CH619" s="138"/>
      <c r="CI619" s="138"/>
      <c r="CJ619" s="138"/>
      <c r="CK619" s="138"/>
      <c r="CL619" s="139"/>
      <c r="CM619" s="138"/>
      <c r="CN619" s="138" t="s">
        <v>3116</v>
      </c>
      <c r="CO619" s="149"/>
      <c r="CP619" s="398"/>
      <c r="CQ619" s="172"/>
      <c r="CR619" s="398"/>
      <c r="CS619" s="398"/>
      <c r="CT619" s="398"/>
      <c r="CU619" s="398"/>
      <c r="CV619" s="398"/>
      <c r="CW619" s="398"/>
      <c r="CX619" s="398"/>
      <c r="CY619" s="398"/>
      <c r="CZ619" s="398"/>
      <c r="DA619" s="172"/>
      <c r="DB619" s="241"/>
      <c r="DC619" s="241"/>
      <c r="DD619" s="241"/>
      <c r="DE619" s="241"/>
      <c r="DF619" s="182"/>
      <c r="DG619" s="241"/>
      <c r="DH619" s="241"/>
      <c r="DI619" s="244"/>
      <c r="DJ619" s="244"/>
      <c r="DK619" s="244"/>
      <c r="DL619" s="244"/>
      <c r="DM619" s="244"/>
      <c r="DN619" s="244"/>
      <c r="DO619" s="244"/>
      <c r="DP619" s="244"/>
      <c r="DQ619" s="244"/>
      <c r="DR619" s="244"/>
      <c r="DS619" s="472"/>
      <c r="DT619" s="402">
        <f t="shared" si="919"/>
        <v>1</v>
      </c>
      <c r="DU619" s="100">
        <f t="shared" si="920"/>
        <v>0</v>
      </c>
      <c r="DV619" s="100">
        <f t="shared" si="921"/>
        <v>0</v>
      </c>
      <c r="DW619" s="100">
        <f t="shared" si="922"/>
        <v>0</v>
      </c>
      <c r="DX619" s="100">
        <f t="shared" si="923"/>
        <v>1</v>
      </c>
      <c r="DY619" s="229">
        <f t="shared" si="924"/>
        <v>0</v>
      </c>
      <c r="DZ619" s="100">
        <f t="shared" si="925"/>
        <v>0</v>
      </c>
      <c r="EA619" s="400">
        <f t="shared" si="926"/>
        <v>0</v>
      </c>
      <c r="EB619" s="402">
        <f t="shared" si="927"/>
        <v>1</v>
      </c>
      <c r="EC619" s="19">
        <f t="shared" si="928"/>
        <v>0</v>
      </c>
      <c r="ED619" s="19">
        <f t="shared" si="929"/>
        <v>0</v>
      </c>
      <c r="EE619" s="19">
        <f t="shared" si="930"/>
        <v>1</v>
      </c>
      <c r="EF619" s="402">
        <f t="shared" si="931"/>
        <v>0</v>
      </c>
      <c r="EG619" s="400">
        <f t="shared" si="932"/>
        <v>0</v>
      </c>
      <c r="EH619" s="400">
        <f t="shared" si="933"/>
        <v>0</v>
      </c>
      <c r="EI619" s="402">
        <f t="shared" si="934"/>
        <v>1</v>
      </c>
      <c r="EJ619" s="229">
        <f t="shared" si="935"/>
        <v>2</v>
      </c>
      <c r="EK619" s="398">
        <f t="shared" si="936"/>
        <v>8590</v>
      </c>
      <c r="EL619" s="398" t="str">
        <f t="shared" si="937"/>
        <v/>
      </c>
      <c r="EM619" s="398">
        <f t="shared" si="938"/>
        <v>122</v>
      </c>
      <c r="EN619" s="398">
        <f t="shared" si="939"/>
        <v>203</v>
      </c>
      <c r="EO619" s="398" t="str">
        <f t="shared" si="940"/>
        <v/>
      </c>
      <c r="EP619" s="398" t="str">
        <f t="shared" si="941"/>
        <v/>
      </c>
      <c r="EQ619" s="398">
        <f t="shared" si="942"/>
        <v>866.2</v>
      </c>
      <c r="ER619" s="398" t="str">
        <f t="shared" si="943"/>
        <v/>
      </c>
      <c r="ES619" s="398" t="str">
        <f t="shared" si="944"/>
        <v/>
      </c>
      <c r="ET619" s="398">
        <f t="shared" si="945"/>
        <v>28.5</v>
      </c>
      <c r="EU619" s="172">
        <f t="shared" si="946"/>
        <v>13820</v>
      </c>
      <c r="EV619" s="57">
        <f t="shared" si="947"/>
        <v>373.64396384483553</v>
      </c>
      <c r="EW619" s="57" t="str">
        <f t="shared" si="948"/>
        <v/>
      </c>
      <c r="EX619" s="57">
        <f t="shared" si="949"/>
        <v>10.039086607693891</v>
      </c>
      <c r="EY619" s="57">
        <f t="shared" si="950"/>
        <v>10.130246020260492</v>
      </c>
      <c r="EZ619" s="57" t="str">
        <f t="shared" si="951"/>
        <v/>
      </c>
      <c r="FA619" s="57" t="str">
        <f t="shared" si="952"/>
        <v/>
      </c>
      <c r="FB619" s="57">
        <f t="shared" si="953"/>
        <v>14.196020459838309</v>
      </c>
      <c r="FC619" s="57" t="str">
        <f t="shared" si="954"/>
        <v/>
      </c>
      <c r="FD619" s="57" t="str">
        <f t="shared" si="955"/>
        <v/>
      </c>
      <c r="FE619" s="57">
        <f t="shared" si="956"/>
        <v>0.59336307782633413</v>
      </c>
      <c r="FF619" s="56">
        <f t="shared" si="957"/>
        <v>389.81186359405405</v>
      </c>
      <c r="FG619" s="59">
        <f t="shared" si="958"/>
        <v>94.878453112527666</v>
      </c>
      <c r="FH619" s="59" t="str">
        <f t="shared" si="959"/>
        <v/>
      </c>
      <c r="FI619" s="59">
        <f t="shared" si="960"/>
        <v>2.5491995058596331</v>
      </c>
      <c r="FJ619" s="59">
        <f t="shared" si="961"/>
        <v>2.5723473816127056</v>
      </c>
      <c r="FK619" s="59" t="str">
        <f t="shared" si="962"/>
        <v/>
      </c>
      <c r="FL619" s="59" t="str">
        <f t="shared" si="963"/>
        <v/>
      </c>
      <c r="FM619" s="59">
        <f t="shared" si="964"/>
        <v>3.5086447608543252</v>
      </c>
      <c r="FN619" s="59" t="str">
        <f t="shared" si="965"/>
        <v/>
      </c>
      <c r="FO619" s="59" t="str">
        <f t="shared" si="966"/>
        <v/>
      </c>
      <c r="FP619" s="59">
        <f t="shared" si="967"/>
        <v>0.14665379358881797</v>
      </c>
      <c r="FQ619" s="66">
        <f t="shared" si="968"/>
        <v>96.344701445556851</v>
      </c>
      <c r="FR619" s="331">
        <f t="shared" si="909"/>
        <v>-1.3511716119580846</v>
      </c>
      <c r="FS619" s="331">
        <f t="shared" si="969"/>
        <v>1.3511716119580846</v>
      </c>
      <c r="FT619" s="400">
        <f t="shared" si="970"/>
        <v>0</v>
      </c>
      <c r="FU619" s="400">
        <f t="shared" si="971"/>
        <v>1</v>
      </c>
      <c r="FV619" s="400">
        <f t="shared" si="972"/>
        <v>0</v>
      </c>
      <c r="FW619" s="402">
        <f t="shared" si="973"/>
        <v>0</v>
      </c>
      <c r="FX619" s="222">
        <f t="shared" si="974"/>
        <v>94.878453112527666</v>
      </c>
      <c r="FY619" s="222">
        <f t="shared" si="975"/>
        <v>0</v>
      </c>
      <c r="FZ619" s="222">
        <f t="shared" si="976"/>
        <v>0</v>
      </c>
      <c r="GA619" s="221">
        <f t="shared" si="977"/>
        <v>96.344701445556851</v>
      </c>
      <c r="GB619" s="222">
        <f t="shared" si="978"/>
        <v>0</v>
      </c>
      <c r="GC619" s="222">
        <f t="shared" si="979"/>
        <v>0</v>
      </c>
      <c r="GD619" s="222">
        <f t="shared" si="980"/>
        <v>0</v>
      </c>
      <c r="GE619" s="222">
        <f t="shared" si="981"/>
        <v>0</v>
      </c>
      <c r="GF619" s="222">
        <f t="shared" si="982"/>
        <v>0</v>
      </c>
      <c r="GG619" s="398">
        <f t="shared" si="983"/>
        <v>0</v>
      </c>
      <c r="GH619" s="399">
        <f t="shared" si="984"/>
        <v>0</v>
      </c>
      <c r="GI619" s="398" t="str">
        <f t="shared" si="985"/>
        <v>Na</v>
      </c>
      <c r="GJ619" s="398" t="str">
        <f t="shared" si="986"/>
        <v>Cl</v>
      </c>
    </row>
    <row r="620" spans="1:192" s="168" customFormat="1" ht="14.25">
      <c r="A620" s="402">
        <f t="shared" si="987"/>
        <v>615</v>
      </c>
      <c r="B620" s="92" t="s">
        <v>1243</v>
      </c>
      <c r="C620" s="518" t="s">
        <v>1244</v>
      </c>
      <c r="D620" s="69"/>
      <c r="E620" s="69"/>
      <c r="F620" s="558">
        <v>3494348</v>
      </c>
      <c r="G620" s="558">
        <v>5524137</v>
      </c>
      <c r="H620" s="410">
        <f t="shared" si="913"/>
        <v>494275.83080000005</v>
      </c>
      <c r="I620" s="410">
        <f t="shared" si="914"/>
        <v>5522367.1352000004</v>
      </c>
      <c r="J620" s="392">
        <v>184.2</v>
      </c>
      <c r="K620" s="392" t="s">
        <v>1356</v>
      </c>
      <c r="L620" s="171">
        <v>99</v>
      </c>
      <c r="M620" s="185">
        <v>50</v>
      </c>
      <c r="N620" s="408">
        <v>98</v>
      </c>
      <c r="O620" s="171"/>
      <c r="P620" s="171"/>
      <c r="Q620" s="381" t="s">
        <v>2930</v>
      </c>
      <c r="R620" s="381" t="s">
        <v>2903</v>
      </c>
      <c r="S620" s="65" t="s">
        <v>1350</v>
      </c>
      <c r="T620" s="499" t="str">
        <f t="shared" si="915"/>
        <v>-</v>
      </c>
      <c r="U620" s="499" t="str">
        <f t="shared" si="916"/>
        <v>-</v>
      </c>
      <c r="V620" s="499" t="str">
        <f t="shared" si="917"/>
        <v>-</v>
      </c>
      <c r="W620" s="499" t="str">
        <f t="shared" si="908"/>
        <v>-</v>
      </c>
      <c r="X620" s="529" t="str">
        <f t="shared" ref="X620:X683" si="990">GI620</f>
        <v>Ca-Mg</v>
      </c>
      <c r="Y620" s="530" t="str">
        <f t="shared" si="918"/>
        <v>HCO3</v>
      </c>
      <c r="Z620" s="70"/>
      <c r="AA620" s="177">
        <v>37823</v>
      </c>
      <c r="AB620" s="176">
        <v>1</v>
      </c>
      <c r="AC620" s="69"/>
      <c r="AD620" s="518" t="s">
        <v>962</v>
      </c>
      <c r="AE620" s="61" t="s">
        <v>2141</v>
      </c>
      <c r="AF620" s="185">
        <v>12</v>
      </c>
      <c r="AG620" s="408">
        <v>574</v>
      </c>
      <c r="AH620" s="408">
        <v>7.3</v>
      </c>
      <c r="AI620" s="559"/>
      <c r="AJ620" s="408"/>
      <c r="AK620" s="408"/>
      <c r="AL620" s="408"/>
      <c r="AM620" s="392"/>
      <c r="AN620" s="69">
        <v>16.28</v>
      </c>
      <c r="AO620" s="401">
        <v>14.3</v>
      </c>
      <c r="AP620" s="171"/>
      <c r="AQ620" s="69"/>
      <c r="AR620" s="69"/>
      <c r="AS620" s="507">
        <f t="shared" si="988"/>
        <v>471.71</v>
      </c>
      <c r="AT620" s="509">
        <f t="shared" si="989"/>
        <v>-0.34651429725716343</v>
      </c>
      <c r="AU620" s="69">
        <v>5.7</v>
      </c>
      <c r="AV620" s="69">
        <v>17</v>
      </c>
      <c r="AW620" s="401">
        <v>87.9</v>
      </c>
      <c r="AX620" s="401">
        <v>15.6</v>
      </c>
      <c r="AY620" s="401">
        <v>2.4</v>
      </c>
      <c r="AZ620" s="70">
        <v>311</v>
      </c>
      <c r="BA620" s="69"/>
      <c r="BB620" s="401">
        <v>0.7</v>
      </c>
      <c r="BC620" s="69"/>
      <c r="BD620" s="91" t="s">
        <v>1392</v>
      </c>
      <c r="BE620" s="91" t="s">
        <v>1393</v>
      </c>
      <c r="BF620" s="69">
        <v>2E-3</v>
      </c>
      <c r="BG620" s="69"/>
      <c r="BH620" s="69"/>
      <c r="BI620" s="69"/>
      <c r="BJ620" s="69">
        <v>31.4</v>
      </c>
      <c r="BK620" s="91" t="s">
        <v>1393</v>
      </c>
      <c r="BL620" s="401"/>
      <c r="BM620" s="69"/>
      <c r="BN620" s="404" t="s">
        <v>1634</v>
      </c>
      <c r="BO620" s="143"/>
      <c r="BP620" s="564">
        <v>8</v>
      </c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1"/>
      <c r="CG620" s="143"/>
      <c r="CH620" s="143"/>
      <c r="CI620" s="143"/>
      <c r="CJ620" s="143"/>
      <c r="CK620" s="143"/>
      <c r="CL620" s="144"/>
      <c r="CM620" s="143">
        <v>8.6999999999999993</v>
      </c>
      <c r="CN620" s="143">
        <v>0.5</v>
      </c>
      <c r="CO620" s="141"/>
      <c r="CP620" s="69"/>
      <c r="CQ620" s="70"/>
      <c r="CR620" s="69"/>
      <c r="CS620" s="69"/>
      <c r="CT620" s="69"/>
      <c r="CU620" s="69"/>
      <c r="CV620" s="69"/>
      <c r="CW620" s="69"/>
      <c r="CX620" s="69"/>
      <c r="CY620" s="69"/>
      <c r="CZ620" s="69"/>
      <c r="DA620" s="70"/>
      <c r="DB620" s="182"/>
      <c r="DC620" s="182"/>
      <c r="DD620" s="182"/>
      <c r="DE620" s="182"/>
      <c r="DF620" s="182"/>
      <c r="DG620" s="182"/>
      <c r="DH620" s="182"/>
      <c r="DI620" s="180"/>
      <c r="DJ620" s="180"/>
      <c r="DK620" s="180"/>
      <c r="DL620" s="180"/>
      <c r="DM620" s="180"/>
      <c r="DN620" s="180"/>
      <c r="DO620" s="180"/>
      <c r="DP620" s="180"/>
      <c r="DQ620" s="180"/>
      <c r="DR620" s="180"/>
      <c r="DS620" s="181"/>
      <c r="DT620" s="402">
        <f t="shared" si="919"/>
        <v>1</v>
      </c>
      <c r="DU620" s="100">
        <f t="shared" si="920"/>
        <v>0</v>
      </c>
      <c r="DV620" s="100">
        <f t="shared" si="921"/>
        <v>1</v>
      </c>
      <c r="DW620" s="100">
        <f t="shared" si="922"/>
        <v>0</v>
      </c>
      <c r="DX620" s="100">
        <f t="shared" si="923"/>
        <v>0</v>
      </c>
      <c r="DY620" s="229">
        <f t="shared" si="924"/>
        <v>0</v>
      </c>
      <c r="DZ620" s="100">
        <f t="shared" si="925"/>
        <v>1</v>
      </c>
      <c r="EA620" s="400">
        <f t="shared" si="926"/>
        <v>0</v>
      </c>
      <c r="EB620" s="402">
        <f t="shared" si="927"/>
        <v>0</v>
      </c>
      <c r="EC620" s="19">
        <f t="shared" si="928"/>
        <v>1</v>
      </c>
      <c r="ED620" s="19">
        <f t="shared" si="929"/>
        <v>0</v>
      </c>
      <c r="EE620" s="19">
        <f t="shared" si="930"/>
        <v>0</v>
      </c>
      <c r="EF620" s="402">
        <f t="shared" si="931"/>
        <v>0</v>
      </c>
      <c r="EG620" s="400">
        <f t="shared" si="932"/>
        <v>1</v>
      </c>
      <c r="EH620" s="400">
        <f t="shared" si="933"/>
        <v>0</v>
      </c>
      <c r="EI620" s="402">
        <f t="shared" si="934"/>
        <v>0</v>
      </c>
      <c r="EJ620" s="229">
        <f t="shared" si="935"/>
        <v>0</v>
      </c>
      <c r="EK620" s="398">
        <f t="shared" si="936"/>
        <v>5.7</v>
      </c>
      <c r="EL620" s="398">
        <f t="shared" si="937"/>
        <v>0.7</v>
      </c>
      <c r="EM620" s="398">
        <f t="shared" si="938"/>
        <v>17</v>
      </c>
      <c r="EN620" s="398">
        <f t="shared" si="939"/>
        <v>87.9</v>
      </c>
      <c r="EO620" s="398">
        <f t="shared" si="940"/>
        <v>2E-3</v>
      </c>
      <c r="EP620" s="398" t="str">
        <f t="shared" si="941"/>
        <v/>
      </c>
      <c r="EQ620" s="398">
        <f t="shared" si="942"/>
        <v>311</v>
      </c>
      <c r="ER620" s="398" t="str">
        <f t="shared" si="943"/>
        <v/>
      </c>
      <c r="ES620" s="398">
        <f t="shared" si="944"/>
        <v>31.4</v>
      </c>
      <c r="ET620" s="398">
        <f t="shared" si="945"/>
        <v>2.4</v>
      </c>
      <c r="EU620" s="172">
        <f t="shared" si="946"/>
        <v>15.6</v>
      </c>
      <c r="EV620" s="57">
        <f t="shared" si="947"/>
        <v>0.24793604120088039</v>
      </c>
      <c r="EW620" s="57">
        <f t="shared" si="948"/>
        <v>1.7902813299232736E-2</v>
      </c>
      <c r="EX620" s="57">
        <f t="shared" si="949"/>
        <v>1.3988891174655422</v>
      </c>
      <c r="EY620" s="57">
        <f t="shared" si="950"/>
        <v>4.3864464294625476</v>
      </c>
      <c r="EZ620" s="57">
        <f t="shared" si="951"/>
        <v>7.2932810648190352E-5</v>
      </c>
      <c r="FA620" s="57" t="str">
        <f t="shared" si="952"/>
        <v/>
      </c>
      <c r="FB620" s="57">
        <f t="shared" si="953"/>
        <v>5.0969318436962752</v>
      </c>
      <c r="FC620" s="57" t="str">
        <f t="shared" si="954"/>
        <v/>
      </c>
      <c r="FD620" s="57">
        <f t="shared" si="955"/>
        <v>0.50641159005175396</v>
      </c>
      <c r="FE620" s="57">
        <f t="shared" si="956"/>
        <v>4.996741708011234E-2</v>
      </c>
      <c r="FF620" s="56">
        <f t="shared" si="957"/>
        <v>0.44001918032324477</v>
      </c>
      <c r="FG620" s="59">
        <f t="shared" si="958"/>
        <v>4.0972716451040041</v>
      </c>
      <c r="FH620" s="59">
        <f t="shared" si="959"/>
        <v>0.29585327305886128</v>
      </c>
      <c r="FI620" s="59">
        <f t="shared" si="960"/>
        <v>23.117368043286231</v>
      </c>
      <c r="FJ620" s="59">
        <f t="shared" si="961"/>
        <v>72.488301786036502</v>
      </c>
      <c r="FK620" s="59">
        <f t="shared" si="962"/>
        <v>1.2052525143952675E-3</v>
      </c>
      <c r="FL620" s="59" t="str">
        <f t="shared" si="963"/>
        <v/>
      </c>
      <c r="FM620" s="59">
        <f t="shared" si="964"/>
        <v>83.647723291514652</v>
      </c>
      <c r="FN620" s="59" t="str">
        <f t="shared" si="965"/>
        <v/>
      </c>
      <c r="FO620" s="59">
        <f t="shared" si="966"/>
        <v>8.3109168133481717</v>
      </c>
      <c r="FP620" s="59">
        <f t="shared" si="967"/>
        <v>0.82003464156151362</v>
      </c>
      <c r="FQ620" s="66">
        <f t="shared" si="968"/>
        <v>7.2213252535756611</v>
      </c>
      <c r="FR620" s="331">
        <f t="shared" si="909"/>
        <v>-0.34651429725716343</v>
      </c>
      <c r="FS620" s="331">
        <f t="shared" si="969"/>
        <v>0.34651429725716343</v>
      </c>
      <c r="FT620" s="400">
        <f t="shared" si="970"/>
        <v>0</v>
      </c>
      <c r="FU620" s="400">
        <f t="shared" si="971"/>
        <v>1</v>
      </c>
      <c r="FV620" s="400">
        <f t="shared" si="972"/>
        <v>0</v>
      </c>
      <c r="FW620" s="402">
        <f t="shared" si="973"/>
        <v>0</v>
      </c>
      <c r="FX620" s="222">
        <f t="shared" si="974"/>
        <v>0</v>
      </c>
      <c r="FY620" s="222">
        <f t="shared" si="975"/>
        <v>72.488301786036502</v>
      </c>
      <c r="FZ620" s="222">
        <f t="shared" si="976"/>
        <v>23.117368043286231</v>
      </c>
      <c r="GA620" s="221">
        <f t="shared" si="977"/>
        <v>0</v>
      </c>
      <c r="GB620" s="222">
        <f t="shared" si="978"/>
        <v>83.647723291514652</v>
      </c>
      <c r="GC620" s="222">
        <f t="shared" si="979"/>
        <v>0</v>
      </c>
      <c r="GD620" s="222">
        <f t="shared" si="980"/>
        <v>0</v>
      </c>
      <c r="GE620" s="222">
        <f t="shared" si="981"/>
        <v>0</v>
      </c>
      <c r="GF620" s="222">
        <f t="shared" si="982"/>
        <v>0</v>
      </c>
      <c r="GG620" s="398">
        <f t="shared" si="983"/>
        <v>0</v>
      </c>
      <c r="GH620" s="399">
        <f t="shared" si="984"/>
        <v>0</v>
      </c>
      <c r="GI620" s="398" t="str">
        <f t="shared" si="985"/>
        <v>Ca-Mg</v>
      </c>
      <c r="GJ620" s="398" t="str">
        <f t="shared" si="986"/>
        <v>HCO3</v>
      </c>
    </row>
    <row r="621" spans="1:192" s="163" customFormat="1" ht="14.25">
      <c r="A621" s="402">
        <f t="shared" si="987"/>
        <v>616</v>
      </c>
      <c r="B621" s="65" t="s">
        <v>935</v>
      </c>
      <c r="C621" s="69" t="s">
        <v>936</v>
      </c>
      <c r="D621" s="69"/>
      <c r="E621" s="69"/>
      <c r="F621" s="558">
        <v>3524880</v>
      </c>
      <c r="G621" s="558">
        <v>5672600</v>
      </c>
      <c r="H621" s="410">
        <f t="shared" si="913"/>
        <v>524795.61800000002</v>
      </c>
      <c r="I621" s="410">
        <f t="shared" si="914"/>
        <v>5670770.75</v>
      </c>
      <c r="J621" s="392">
        <v>228.8</v>
      </c>
      <c r="K621" s="408" t="s">
        <v>1355</v>
      </c>
      <c r="L621" s="171">
        <v>320</v>
      </c>
      <c r="M621" s="171"/>
      <c r="N621" s="400"/>
      <c r="O621" s="171"/>
      <c r="P621" s="171"/>
      <c r="Q621" s="381" t="s">
        <v>1361</v>
      </c>
      <c r="R621" s="381" t="s">
        <v>2886</v>
      </c>
      <c r="S621" s="401" t="s">
        <v>1346</v>
      </c>
      <c r="T621" s="499" t="str">
        <f t="shared" si="915"/>
        <v>-</v>
      </c>
      <c r="U621" s="499" t="str">
        <f t="shared" si="916"/>
        <v>-</v>
      </c>
      <c r="V621" s="499" t="str">
        <f t="shared" si="917"/>
        <v>-</v>
      </c>
      <c r="W621" s="499" t="str">
        <f t="shared" si="908"/>
        <v>-</v>
      </c>
      <c r="X621" s="529" t="str">
        <f t="shared" si="990"/>
        <v>Na</v>
      </c>
      <c r="Y621" s="530" t="str">
        <f t="shared" si="918"/>
        <v>HCO3</v>
      </c>
      <c r="Z621" s="70"/>
      <c r="AA621" s="177" t="s">
        <v>1985</v>
      </c>
      <c r="AB621" s="176">
        <v>1</v>
      </c>
      <c r="AC621" s="69" t="s">
        <v>1095</v>
      </c>
      <c r="AD621" s="69" t="s">
        <v>2142</v>
      </c>
      <c r="AE621" s="61" t="s">
        <v>1454</v>
      </c>
      <c r="AF621" s="250">
        <v>15</v>
      </c>
      <c r="AG621" s="408"/>
      <c r="AH621" s="408">
        <v>7.3</v>
      </c>
      <c r="AI621" s="559"/>
      <c r="AJ621" s="408"/>
      <c r="AK621" s="408"/>
      <c r="AL621" s="408"/>
      <c r="AM621" s="392"/>
      <c r="AN621" s="69"/>
      <c r="AO621" s="401"/>
      <c r="AP621" s="171"/>
      <c r="AQ621" s="69"/>
      <c r="AR621" s="69"/>
      <c r="AS621" s="508"/>
      <c r="AT621" s="511"/>
      <c r="AU621" s="403"/>
      <c r="AV621" s="403"/>
      <c r="AW621" s="55"/>
      <c r="AX621" s="403"/>
      <c r="AY621" s="403"/>
      <c r="AZ621" s="53">
        <v>256</v>
      </c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401"/>
      <c r="BM621" s="69"/>
      <c r="BN621" s="70"/>
      <c r="BO621" s="143"/>
      <c r="BP621" s="564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1"/>
      <c r="CG621" s="143"/>
      <c r="CH621" s="143"/>
      <c r="CI621" s="143"/>
      <c r="CJ621" s="143"/>
      <c r="CK621" s="143"/>
      <c r="CL621" s="144"/>
      <c r="CM621" s="143"/>
      <c r="CN621" s="143">
        <v>24</v>
      </c>
      <c r="CO621" s="141"/>
      <c r="CP621" s="69"/>
      <c r="CQ621" s="70"/>
      <c r="CR621" s="69"/>
      <c r="CS621" s="69"/>
      <c r="CT621" s="69"/>
      <c r="CU621" s="69"/>
      <c r="CV621" s="69"/>
      <c r="CW621" s="69"/>
      <c r="CX621" s="69"/>
      <c r="CY621" s="69"/>
      <c r="CZ621" s="69"/>
      <c r="DA621" s="70"/>
      <c r="DB621" s="182"/>
      <c r="DC621" s="182" t="s">
        <v>2143</v>
      </c>
      <c r="DD621" s="182"/>
      <c r="DE621" s="182">
        <v>-13.3</v>
      </c>
      <c r="DF621" s="141" t="s">
        <v>2144</v>
      </c>
      <c r="DG621" s="182"/>
      <c r="DH621" s="182">
        <v>19.5</v>
      </c>
      <c r="DI621" s="180"/>
      <c r="DJ621" s="180"/>
      <c r="DK621" s="180"/>
      <c r="DL621" s="180"/>
      <c r="DM621" s="180"/>
      <c r="DN621" s="180"/>
      <c r="DO621" s="180"/>
      <c r="DP621" s="180"/>
      <c r="DQ621" s="180"/>
      <c r="DR621" s="180"/>
      <c r="DS621" s="181"/>
      <c r="DT621" s="402">
        <f t="shared" si="919"/>
        <v>1</v>
      </c>
      <c r="DU621" s="100">
        <f t="shared" si="920"/>
        <v>0</v>
      </c>
      <c r="DV621" s="100">
        <f t="shared" si="921"/>
        <v>0</v>
      </c>
      <c r="DW621" s="100">
        <f t="shared" si="922"/>
        <v>1</v>
      </c>
      <c r="DX621" s="100">
        <f t="shared" si="923"/>
        <v>0</v>
      </c>
      <c r="DY621" s="229">
        <f t="shared" si="924"/>
        <v>0</v>
      </c>
      <c r="DZ621" s="100">
        <f t="shared" si="925"/>
        <v>1</v>
      </c>
      <c r="EA621" s="400">
        <f t="shared" si="926"/>
        <v>0</v>
      </c>
      <c r="EB621" s="402">
        <f t="shared" si="927"/>
        <v>0</v>
      </c>
      <c r="EC621" s="19">
        <f t="shared" si="928"/>
        <v>0</v>
      </c>
      <c r="ED621" s="19">
        <f t="shared" si="929"/>
        <v>0</v>
      </c>
      <c r="EE621" s="19">
        <f t="shared" si="930"/>
        <v>0</v>
      </c>
      <c r="EF621" s="402">
        <f t="shared" si="931"/>
        <v>1</v>
      </c>
      <c r="EG621" s="400">
        <f t="shared" si="932"/>
        <v>1</v>
      </c>
      <c r="EH621" s="400">
        <f t="shared" si="933"/>
        <v>0</v>
      </c>
      <c r="EI621" s="402">
        <f t="shared" si="934"/>
        <v>0</v>
      </c>
      <c r="EJ621" s="229">
        <f t="shared" si="935"/>
        <v>1</v>
      </c>
      <c r="EK621" s="398" t="str">
        <f t="shared" si="936"/>
        <v/>
      </c>
      <c r="EL621" s="398" t="str">
        <f t="shared" si="937"/>
        <v/>
      </c>
      <c r="EM621" s="398" t="str">
        <f t="shared" si="938"/>
        <v/>
      </c>
      <c r="EN621" s="398" t="str">
        <f t="shared" si="939"/>
        <v/>
      </c>
      <c r="EO621" s="398" t="str">
        <f t="shared" si="940"/>
        <v/>
      </c>
      <c r="EP621" s="398" t="str">
        <f t="shared" si="941"/>
        <v/>
      </c>
      <c r="EQ621" s="398">
        <f t="shared" si="942"/>
        <v>256</v>
      </c>
      <c r="ER621" s="398" t="str">
        <f t="shared" si="943"/>
        <v/>
      </c>
      <c r="ES621" s="398" t="str">
        <f t="shared" si="944"/>
        <v/>
      </c>
      <c r="ET621" s="398" t="str">
        <f t="shared" si="945"/>
        <v/>
      </c>
      <c r="EU621" s="172" t="str">
        <f t="shared" si="946"/>
        <v/>
      </c>
      <c r="EV621" s="57" t="str">
        <f t="shared" si="947"/>
        <v/>
      </c>
      <c r="EW621" s="57" t="str">
        <f t="shared" si="948"/>
        <v/>
      </c>
      <c r="EX621" s="57" t="str">
        <f t="shared" si="949"/>
        <v/>
      </c>
      <c r="EY621" s="57" t="str">
        <f t="shared" si="950"/>
        <v/>
      </c>
      <c r="EZ621" s="57" t="str">
        <f t="shared" si="951"/>
        <v/>
      </c>
      <c r="FA621" s="57" t="str">
        <f t="shared" si="952"/>
        <v/>
      </c>
      <c r="FB621" s="57">
        <f t="shared" si="953"/>
        <v>4.1955451832355193</v>
      </c>
      <c r="FC621" s="57" t="str">
        <f t="shared" si="954"/>
        <v/>
      </c>
      <c r="FD621" s="57" t="str">
        <f t="shared" si="955"/>
        <v/>
      </c>
      <c r="FE621" s="57" t="str">
        <f t="shared" si="956"/>
        <v/>
      </c>
      <c r="FF621" s="56" t="str">
        <f t="shared" si="957"/>
        <v/>
      </c>
      <c r="FG621" s="59" t="str">
        <f t="shared" si="958"/>
        <v/>
      </c>
      <c r="FH621" s="59" t="str">
        <f t="shared" si="959"/>
        <v/>
      </c>
      <c r="FI621" s="59" t="str">
        <f t="shared" si="960"/>
        <v/>
      </c>
      <c r="FJ621" s="59" t="str">
        <f t="shared" si="961"/>
        <v/>
      </c>
      <c r="FK621" s="59" t="str">
        <f t="shared" si="962"/>
        <v/>
      </c>
      <c r="FL621" s="59" t="str">
        <f t="shared" si="963"/>
        <v/>
      </c>
      <c r="FM621" s="59">
        <f t="shared" si="964"/>
        <v>100</v>
      </c>
      <c r="FN621" s="59" t="str">
        <f t="shared" si="965"/>
        <v/>
      </c>
      <c r="FO621" s="59" t="str">
        <f t="shared" si="966"/>
        <v/>
      </c>
      <c r="FP621" s="59" t="str">
        <f t="shared" si="967"/>
        <v/>
      </c>
      <c r="FQ621" s="66" t="str">
        <f t="shared" si="968"/>
        <v/>
      </c>
      <c r="FR621" s="331">
        <f t="shared" si="909"/>
        <v>-100</v>
      </c>
      <c r="FS621" s="331">
        <f t="shared" si="969"/>
        <v>0</v>
      </c>
      <c r="FT621" s="400">
        <f t="shared" si="970"/>
        <v>1</v>
      </c>
      <c r="FU621" s="400">
        <f t="shared" si="971"/>
        <v>0</v>
      </c>
      <c r="FV621" s="400">
        <f t="shared" si="972"/>
        <v>0</v>
      </c>
      <c r="FW621" s="402">
        <f t="shared" si="973"/>
        <v>0</v>
      </c>
      <c r="FX621" s="222">
        <f t="shared" si="974"/>
        <v>0</v>
      </c>
      <c r="FY621" s="222">
        <f t="shared" si="975"/>
        <v>0</v>
      </c>
      <c r="FZ621" s="222">
        <f t="shared" si="976"/>
        <v>0</v>
      </c>
      <c r="GA621" s="221">
        <f t="shared" si="977"/>
        <v>0</v>
      </c>
      <c r="GB621" s="222">
        <f t="shared" si="978"/>
        <v>100</v>
      </c>
      <c r="GC621" s="222">
        <f t="shared" si="979"/>
        <v>0</v>
      </c>
      <c r="GD621" s="222">
        <f t="shared" si="980"/>
        <v>0</v>
      </c>
      <c r="GE621" s="222">
        <f t="shared" si="981"/>
        <v>0</v>
      </c>
      <c r="GF621" s="222">
        <f t="shared" si="982"/>
        <v>0</v>
      </c>
      <c r="GG621" s="398">
        <f t="shared" si="983"/>
        <v>0</v>
      </c>
      <c r="GH621" s="399">
        <f t="shared" si="984"/>
        <v>0</v>
      </c>
      <c r="GI621" s="398" t="str">
        <f t="shared" si="985"/>
        <v>Na</v>
      </c>
      <c r="GJ621" s="398" t="str">
        <f t="shared" si="986"/>
        <v>HCO3</v>
      </c>
    </row>
    <row r="622" spans="1:192" s="168" customFormat="1" ht="14.25">
      <c r="A622" s="402">
        <f t="shared" si="987"/>
        <v>617</v>
      </c>
      <c r="B622" s="65" t="s">
        <v>935</v>
      </c>
      <c r="C622" s="69" t="s">
        <v>936</v>
      </c>
      <c r="D622" s="69"/>
      <c r="E622" s="69"/>
      <c r="F622" s="558">
        <v>3524880</v>
      </c>
      <c r="G622" s="558">
        <v>5672600</v>
      </c>
      <c r="H622" s="410">
        <f t="shared" si="913"/>
        <v>524795.61800000002</v>
      </c>
      <c r="I622" s="410">
        <f t="shared" si="914"/>
        <v>5670770.75</v>
      </c>
      <c r="J622" s="392">
        <v>228.8</v>
      </c>
      <c r="K622" s="408" t="s">
        <v>1355</v>
      </c>
      <c r="L622" s="171">
        <v>320</v>
      </c>
      <c r="M622" s="171"/>
      <c r="N622" s="408"/>
      <c r="O622" s="171"/>
      <c r="P622" s="171"/>
      <c r="Q622" s="381" t="s">
        <v>1361</v>
      </c>
      <c r="R622" s="381" t="s">
        <v>2886</v>
      </c>
      <c r="S622" s="401" t="s">
        <v>1346</v>
      </c>
      <c r="T622" s="499" t="str">
        <f t="shared" si="915"/>
        <v>-</v>
      </c>
      <c r="U622" s="499" t="str">
        <f t="shared" si="916"/>
        <v>-</v>
      </c>
      <c r="V622" s="499" t="str">
        <f t="shared" si="917"/>
        <v>-</v>
      </c>
      <c r="W622" s="499" t="str">
        <f t="shared" si="908"/>
        <v>-</v>
      </c>
      <c r="X622" s="529" t="str">
        <f t="shared" si="990"/>
        <v>Na</v>
      </c>
      <c r="Y622" s="530" t="str">
        <f t="shared" si="918"/>
        <v>HCO3</v>
      </c>
      <c r="Z622" s="70"/>
      <c r="AA622" s="177" t="s">
        <v>1806</v>
      </c>
      <c r="AB622" s="176">
        <v>2</v>
      </c>
      <c r="AC622" s="69" t="s">
        <v>1050</v>
      </c>
      <c r="AD622" s="69" t="s">
        <v>1877</v>
      </c>
      <c r="AE622" s="61" t="s">
        <v>1454</v>
      </c>
      <c r="AF622" s="250">
        <v>11</v>
      </c>
      <c r="AG622" s="408"/>
      <c r="AH622" s="408">
        <v>7.6</v>
      </c>
      <c r="AI622" s="559"/>
      <c r="AJ622" s="408"/>
      <c r="AK622" s="408"/>
      <c r="AL622" s="408"/>
      <c r="AM622" s="392"/>
      <c r="AN622" s="69"/>
      <c r="AO622" s="401"/>
      <c r="AP622" s="171"/>
      <c r="AQ622" s="69"/>
      <c r="AR622" s="69"/>
      <c r="AS622" s="508"/>
      <c r="AT622" s="511"/>
      <c r="AU622" s="403"/>
      <c r="AV622" s="403"/>
      <c r="AW622" s="55"/>
      <c r="AX622" s="403"/>
      <c r="AY622" s="403"/>
      <c r="AZ622" s="53">
        <v>323</v>
      </c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401"/>
      <c r="BM622" s="69"/>
      <c r="BN622" s="70"/>
      <c r="BO622" s="143"/>
      <c r="BP622" s="564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1"/>
      <c r="CG622" s="143"/>
      <c r="CH622" s="143"/>
      <c r="CI622" s="143"/>
      <c r="CJ622" s="143"/>
      <c r="CK622" s="143"/>
      <c r="CL622" s="144"/>
      <c r="CM622" s="143"/>
      <c r="CN622" s="143">
        <v>41</v>
      </c>
      <c r="CO622" s="141"/>
      <c r="CP622" s="69"/>
      <c r="CQ622" s="70"/>
      <c r="CR622" s="69"/>
      <c r="CS622" s="69"/>
      <c r="CT622" s="69"/>
      <c r="CU622" s="69"/>
      <c r="CV622" s="69"/>
      <c r="CW622" s="69"/>
      <c r="CX622" s="69"/>
      <c r="CY622" s="69"/>
      <c r="CZ622" s="69"/>
      <c r="DA622" s="70"/>
      <c r="DB622" s="182"/>
      <c r="DC622" s="141" t="s">
        <v>2145</v>
      </c>
      <c r="DD622" s="182"/>
      <c r="DE622" s="182">
        <v>-14.3</v>
      </c>
      <c r="DF622" s="141" t="s">
        <v>2146</v>
      </c>
      <c r="DG622" s="182">
        <v>-8.6199999999999992</v>
      </c>
      <c r="DH622" s="182"/>
      <c r="DI622" s="180"/>
      <c r="DJ622" s="180"/>
      <c r="DK622" s="180"/>
      <c r="DL622" s="180"/>
      <c r="DM622" s="180"/>
      <c r="DN622" s="180"/>
      <c r="DO622" s="180"/>
      <c r="DP622" s="180"/>
      <c r="DQ622" s="180"/>
      <c r="DR622" s="180"/>
      <c r="DS622" s="181"/>
      <c r="DT622" s="402">
        <f t="shared" si="919"/>
        <v>0</v>
      </c>
      <c r="DU622" s="100">
        <f t="shared" si="920"/>
        <v>0</v>
      </c>
      <c r="DV622" s="100">
        <f t="shared" si="921"/>
        <v>0</v>
      </c>
      <c r="DW622" s="100">
        <f t="shared" si="922"/>
        <v>1</v>
      </c>
      <c r="DX622" s="100">
        <f t="shared" si="923"/>
        <v>0</v>
      </c>
      <c r="DY622" s="229">
        <f t="shared" si="924"/>
        <v>0</v>
      </c>
      <c r="DZ622" s="100">
        <f t="shared" si="925"/>
        <v>1</v>
      </c>
      <c r="EA622" s="400">
        <f t="shared" si="926"/>
        <v>0</v>
      </c>
      <c r="EB622" s="402">
        <f t="shared" si="927"/>
        <v>0</v>
      </c>
      <c r="EC622" s="19">
        <f t="shared" si="928"/>
        <v>0</v>
      </c>
      <c r="ED622" s="19">
        <f t="shared" si="929"/>
        <v>0</v>
      </c>
      <c r="EE622" s="19">
        <f t="shared" si="930"/>
        <v>0</v>
      </c>
      <c r="EF622" s="402">
        <f t="shared" si="931"/>
        <v>1</v>
      </c>
      <c r="EG622" s="400">
        <f t="shared" si="932"/>
        <v>1</v>
      </c>
      <c r="EH622" s="400">
        <f t="shared" si="933"/>
        <v>0</v>
      </c>
      <c r="EI622" s="402">
        <f t="shared" si="934"/>
        <v>0</v>
      </c>
      <c r="EJ622" s="229">
        <f t="shared" si="935"/>
        <v>1</v>
      </c>
      <c r="EK622" s="398" t="str">
        <f t="shared" si="936"/>
        <v/>
      </c>
      <c r="EL622" s="398" t="str">
        <f t="shared" si="937"/>
        <v/>
      </c>
      <c r="EM622" s="398" t="str">
        <f t="shared" si="938"/>
        <v/>
      </c>
      <c r="EN622" s="398" t="str">
        <f t="shared" si="939"/>
        <v/>
      </c>
      <c r="EO622" s="398" t="str">
        <f t="shared" si="940"/>
        <v/>
      </c>
      <c r="EP622" s="398" t="str">
        <f t="shared" si="941"/>
        <v/>
      </c>
      <c r="EQ622" s="398">
        <f t="shared" si="942"/>
        <v>323</v>
      </c>
      <c r="ER622" s="398" t="str">
        <f t="shared" si="943"/>
        <v/>
      </c>
      <c r="ES622" s="398" t="str">
        <f t="shared" si="944"/>
        <v/>
      </c>
      <c r="ET622" s="398" t="str">
        <f t="shared" si="945"/>
        <v/>
      </c>
      <c r="EU622" s="172" t="str">
        <f t="shared" si="946"/>
        <v/>
      </c>
      <c r="EV622" s="57" t="str">
        <f t="shared" si="947"/>
        <v/>
      </c>
      <c r="EW622" s="57" t="str">
        <f t="shared" si="948"/>
        <v/>
      </c>
      <c r="EX622" s="57" t="str">
        <f t="shared" si="949"/>
        <v/>
      </c>
      <c r="EY622" s="57" t="str">
        <f t="shared" si="950"/>
        <v/>
      </c>
      <c r="EZ622" s="57" t="str">
        <f t="shared" si="951"/>
        <v/>
      </c>
      <c r="FA622" s="57" t="str">
        <f t="shared" si="952"/>
        <v/>
      </c>
      <c r="FB622" s="57">
        <f t="shared" si="953"/>
        <v>5.2935980241604401</v>
      </c>
      <c r="FC622" s="57" t="str">
        <f t="shared" si="954"/>
        <v/>
      </c>
      <c r="FD622" s="57" t="str">
        <f t="shared" si="955"/>
        <v/>
      </c>
      <c r="FE622" s="57" t="str">
        <f t="shared" si="956"/>
        <v/>
      </c>
      <c r="FF622" s="56" t="str">
        <f t="shared" si="957"/>
        <v/>
      </c>
      <c r="FG622" s="59" t="str">
        <f t="shared" si="958"/>
        <v/>
      </c>
      <c r="FH622" s="59" t="str">
        <f t="shared" si="959"/>
        <v/>
      </c>
      <c r="FI622" s="59" t="str">
        <f t="shared" si="960"/>
        <v/>
      </c>
      <c r="FJ622" s="59" t="str">
        <f t="shared" si="961"/>
        <v/>
      </c>
      <c r="FK622" s="59" t="str">
        <f t="shared" si="962"/>
        <v/>
      </c>
      <c r="FL622" s="59" t="str">
        <f t="shared" si="963"/>
        <v/>
      </c>
      <c r="FM622" s="59">
        <f t="shared" si="964"/>
        <v>100</v>
      </c>
      <c r="FN622" s="59" t="str">
        <f t="shared" si="965"/>
        <v/>
      </c>
      <c r="FO622" s="59" t="str">
        <f t="shared" si="966"/>
        <v/>
      </c>
      <c r="FP622" s="59" t="str">
        <f t="shared" si="967"/>
        <v/>
      </c>
      <c r="FQ622" s="66" t="str">
        <f t="shared" si="968"/>
        <v/>
      </c>
      <c r="FR622" s="331">
        <f t="shared" si="909"/>
        <v>-100</v>
      </c>
      <c r="FS622" s="331">
        <f t="shared" si="969"/>
        <v>0</v>
      </c>
      <c r="FT622" s="400">
        <f t="shared" si="970"/>
        <v>1</v>
      </c>
      <c r="FU622" s="400">
        <f t="shared" si="971"/>
        <v>0</v>
      </c>
      <c r="FV622" s="400">
        <f t="shared" si="972"/>
        <v>0</v>
      </c>
      <c r="FW622" s="402">
        <f t="shared" si="973"/>
        <v>0</v>
      </c>
      <c r="FX622" s="222">
        <f t="shared" si="974"/>
        <v>0</v>
      </c>
      <c r="FY622" s="222">
        <f t="shared" si="975"/>
        <v>0</v>
      </c>
      <c r="FZ622" s="222">
        <f t="shared" si="976"/>
        <v>0</v>
      </c>
      <c r="GA622" s="221">
        <f t="shared" si="977"/>
        <v>0</v>
      </c>
      <c r="GB622" s="222">
        <f t="shared" si="978"/>
        <v>100</v>
      </c>
      <c r="GC622" s="222">
        <f t="shared" si="979"/>
        <v>0</v>
      </c>
      <c r="GD622" s="222">
        <f t="shared" si="980"/>
        <v>0</v>
      </c>
      <c r="GE622" s="222">
        <f t="shared" si="981"/>
        <v>0</v>
      </c>
      <c r="GF622" s="222">
        <f t="shared" si="982"/>
        <v>0</v>
      </c>
      <c r="GG622" s="398">
        <f t="shared" si="983"/>
        <v>0</v>
      </c>
      <c r="GH622" s="399">
        <f t="shared" si="984"/>
        <v>0</v>
      </c>
      <c r="GI622" s="398" t="str">
        <f t="shared" si="985"/>
        <v>Na</v>
      </c>
      <c r="GJ622" s="398" t="str">
        <f t="shared" si="986"/>
        <v>HCO3</v>
      </c>
    </row>
    <row r="623" spans="1:192" s="168" customFormat="1" ht="14.25">
      <c r="A623" s="402">
        <f t="shared" si="987"/>
        <v>618</v>
      </c>
      <c r="B623" s="65" t="s">
        <v>935</v>
      </c>
      <c r="C623" s="69" t="s">
        <v>936</v>
      </c>
      <c r="D623" s="69"/>
      <c r="E623" s="69"/>
      <c r="F623" s="558">
        <v>3524880</v>
      </c>
      <c r="G623" s="558">
        <v>5672600</v>
      </c>
      <c r="H623" s="410">
        <f t="shared" si="913"/>
        <v>524795.61800000002</v>
      </c>
      <c r="I623" s="410">
        <f t="shared" si="914"/>
        <v>5670770.75</v>
      </c>
      <c r="J623" s="392">
        <v>228.8</v>
      </c>
      <c r="K623" s="408" t="s">
        <v>1355</v>
      </c>
      <c r="L623" s="171">
        <v>320</v>
      </c>
      <c r="M623" s="171"/>
      <c r="N623" s="408"/>
      <c r="O623" s="171"/>
      <c r="P623" s="171"/>
      <c r="Q623" s="381" t="s">
        <v>1361</v>
      </c>
      <c r="R623" s="381" t="s">
        <v>2886</v>
      </c>
      <c r="S623" s="401" t="s">
        <v>1346</v>
      </c>
      <c r="T623" s="499" t="str">
        <f t="shared" si="915"/>
        <v>-</v>
      </c>
      <c r="U623" s="499" t="str">
        <f t="shared" si="916"/>
        <v>-</v>
      </c>
      <c r="V623" s="499" t="str">
        <f t="shared" si="917"/>
        <v>-</v>
      </c>
      <c r="W623" s="499" t="str">
        <f t="shared" si="908"/>
        <v>-</v>
      </c>
      <c r="X623" s="529" t="str">
        <f t="shared" si="990"/>
        <v>Na</v>
      </c>
      <c r="Y623" s="530" t="str">
        <f t="shared" si="918"/>
        <v>HCO3</v>
      </c>
      <c r="Z623" s="70"/>
      <c r="AA623" s="177" t="s">
        <v>1828</v>
      </c>
      <c r="AB623" s="176">
        <v>3</v>
      </c>
      <c r="AC623" s="69" t="s">
        <v>1050</v>
      </c>
      <c r="AD623" s="69" t="s">
        <v>1877</v>
      </c>
      <c r="AE623" s="61" t="s">
        <v>1454</v>
      </c>
      <c r="AF623" s="250">
        <v>11</v>
      </c>
      <c r="AG623" s="408">
        <v>432</v>
      </c>
      <c r="AH623" s="408">
        <v>6.6</v>
      </c>
      <c r="AI623" s="559"/>
      <c r="AJ623" s="408"/>
      <c r="AK623" s="408"/>
      <c r="AL623" s="408"/>
      <c r="AM623" s="392"/>
      <c r="AN623" s="69"/>
      <c r="AO623" s="401"/>
      <c r="AP623" s="171"/>
      <c r="AQ623" s="69"/>
      <c r="AR623" s="69"/>
      <c r="AS623" s="508"/>
      <c r="AT623" s="511"/>
      <c r="AU623" s="403"/>
      <c r="AV623" s="403"/>
      <c r="AW623" s="55"/>
      <c r="AX623" s="403"/>
      <c r="AY623" s="403"/>
      <c r="AZ623" s="53">
        <v>201</v>
      </c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401"/>
      <c r="BM623" s="69"/>
      <c r="BN623" s="70"/>
      <c r="BO623" s="143"/>
      <c r="BP623" s="564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1"/>
      <c r="CG623" s="143"/>
      <c r="CH623" s="143"/>
      <c r="CI623" s="143"/>
      <c r="CJ623" s="143"/>
      <c r="CK623" s="143"/>
      <c r="CL623" s="144"/>
      <c r="CM623" s="143"/>
      <c r="CN623" s="143">
        <v>9</v>
      </c>
      <c r="CO623" s="141"/>
      <c r="CP623" s="69"/>
      <c r="CQ623" s="70"/>
      <c r="CR623" s="69"/>
      <c r="CS623" s="69"/>
      <c r="CT623" s="69"/>
      <c r="CU623" s="69"/>
      <c r="CV623" s="69"/>
      <c r="CW623" s="69"/>
      <c r="CX623" s="69"/>
      <c r="CY623" s="69"/>
      <c r="CZ623" s="69"/>
      <c r="DA623" s="70"/>
      <c r="DB623" s="182"/>
      <c r="DC623" s="141" t="s">
        <v>2147</v>
      </c>
      <c r="DD623" s="182"/>
      <c r="DE623" s="182">
        <v>-12.2</v>
      </c>
      <c r="DF623" s="141" t="s">
        <v>2148</v>
      </c>
      <c r="DG623" s="182">
        <v>-9.0299999999999994</v>
      </c>
      <c r="DH623" s="182"/>
      <c r="DI623" s="180"/>
      <c r="DJ623" s="180"/>
      <c r="DK623" s="180"/>
      <c r="DL623" s="180"/>
      <c r="DM623" s="180"/>
      <c r="DN623" s="180"/>
      <c r="DO623" s="180"/>
      <c r="DP623" s="180"/>
      <c r="DQ623" s="180"/>
      <c r="DR623" s="180"/>
      <c r="DS623" s="181"/>
      <c r="DT623" s="402">
        <f t="shared" si="919"/>
        <v>0</v>
      </c>
      <c r="DU623" s="100">
        <f t="shared" si="920"/>
        <v>0</v>
      </c>
      <c r="DV623" s="100">
        <f t="shared" si="921"/>
        <v>0</v>
      </c>
      <c r="DW623" s="100">
        <f t="shared" si="922"/>
        <v>1</v>
      </c>
      <c r="DX623" s="100">
        <f t="shared" si="923"/>
        <v>0</v>
      </c>
      <c r="DY623" s="229">
        <f t="shared" si="924"/>
        <v>0</v>
      </c>
      <c r="DZ623" s="100">
        <f t="shared" si="925"/>
        <v>1</v>
      </c>
      <c r="EA623" s="400">
        <f t="shared" si="926"/>
        <v>0</v>
      </c>
      <c r="EB623" s="402">
        <f t="shared" si="927"/>
        <v>0</v>
      </c>
      <c r="EC623" s="19">
        <f t="shared" si="928"/>
        <v>0</v>
      </c>
      <c r="ED623" s="19">
        <f t="shared" si="929"/>
        <v>0</v>
      </c>
      <c r="EE623" s="19">
        <f t="shared" si="930"/>
        <v>0</v>
      </c>
      <c r="EF623" s="402">
        <f t="shared" si="931"/>
        <v>1</v>
      </c>
      <c r="EG623" s="400">
        <f t="shared" si="932"/>
        <v>1</v>
      </c>
      <c r="EH623" s="400">
        <f t="shared" si="933"/>
        <v>0</v>
      </c>
      <c r="EI623" s="402">
        <f t="shared" si="934"/>
        <v>0</v>
      </c>
      <c r="EJ623" s="229">
        <f t="shared" si="935"/>
        <v>1</v>
      </c>
      <c r="EK623" s="398" t="str">
        <f t="shared" si="936"/>
        <v/>
      </c>
      <c r="EL623" s="398" t="str">
        <f t="shared" si="937"/>
        <v/>
      </c>
      <c r="EM623" s="398" t="str">
        <f t="shared" si="938"/>
        <v/>
      </c>
      <c r="EN623" s="398" t="str">
        <f t="shared" si="939"/>
        <v/>
      </c>
      <c r="EO623" s="398" t="str">
        <f t="shared" si="940"/>
        <v/>
      </c>
      <c r="EP623" s="398" t="str">
        <f t="shared" si="941"/>
        <v/>
      </c>
      <c r="EQ623" s="398">
        <f t="shared" si="942"/>
        <v>201</v>
      </c>
      <c r="ER623" s="398" t="str">
        <f t="shared" si="943"/>
        <v/>
      </c>
      <c r="ES623" s="398" t="str">
        <f t="shared" si="944"/>
        <v/>
      </c>
      <c r="ET623" s="398" t="str">
        <f t="shared" si="945"/>
        <v/>
      </c>
      <c r="EU623" s="172" t="str">
        <f t="shared" si="946"/>
        <v/>
      </c>
      <c r="EV623" s="57" t="str">
        <f t="shared" si="947"/>
        <v/>
      </c>
      <c r="EW623" s="57" t="str">
        <f t="shared" si="948"/>
        <v/>
      </c>
      <c r="EX623" s="57" t="str">
        <f t="shared" si="949"/>
        <v/>
      </c>
      <c r="EY623" s="57" t="str">
        <f t="shared" si="950"/>
        <v/>
      </c>
      <c r="EZ623" s="57" t="str">
        <f t="shared" si="951"/>
        <v/>
      </c>
      <c r="FA623" s="57" t="str">
        <f t="shared" si="952"/>
        <v/>
      </c>
      <c r="FB623" s="57">
        <f t="shared" si="953"/>
        <v>3.2941585227747634</v>
      </c>
      <c r="FC623" s="57" t="str">
        <f t="shared" si="954"/>
        <v/>
      </c>
      <c r="FD623" s="57" t="str">
        <f t="shared" si="955"/>
        <v/>
      </c>
      <c r="FE623" s="57" t="str">
        <f t="shared" si="956"/>
        <v/>
      </c>
      <c r="FF623" s="56" t="str">
        <f t="shared" si="957"/>
        <v/>
      </c>
      <c r="FG623" s="59" t="str">
        <f t="shared" si="958"/>
        <v/>
      </c>
      <c r="FH623" s="59" t="str">
        <f t="shared" si="959"/>
        <v/>
      </c>
      <c r="FI623" s="59" t="str">
        <f t="shared" si="960"/>
        <v/>
      </c>
      <c r="FJ623" s="59" t="str">
        <f t="shared" si="961"/>
        <v/>
      </c>
      <c r="FK623" s="59" t="str">
        <f t="shared" si="962"/>
        <v/>
      </c>
      <c r="FL623" s="59" t="str">
        <f t="shared" si="963"/>
        <v/>
      </c>
      <c r="FM623" s="59">
        <f t="shared" si="964"/>
        <v>100</v>
      </c>
      <c r="FN623" s="59" t="str">
        <f t="shared" si="965"/>
        <v/>
      </c>
      <c r="FO623" s="59" t="str">
        <f t="shared" si="966"/>
        <v/>
      </c>
      <c r="FP623" s="59" t="str">
        <f t="shared" si="967"/>
        <v/>
      </c>
      <c r="FQ623" s="66" t="str">
        <f t="shared" si="968"/>
        <v/>
      </c>
      <c r="FR623" s="331">
        <f t="shared" si="909"/>
        <v>-100</v>
      </c>
      <c r="FS623" s="331">
        <f t="shared" si="969"/>
        <v>0</v>
      </c>
      <c r="FT623" s="400">
        <f t="shared" si="970"/>
        <v>1</v>
      </c>
      <c r="FU623" s="400">
        <f t="shared" si="971"/>
        <v>0</v>
      </c>
      <c r="FV623" s="400">
        <f t="shared" si="972"/>
        <v>0</v>
      </c>
      <c r="FW623" s="402">
        <f t="shared" si="973"/>
        <v>0</v>
      </c>
      <c r="FX623" s="222">
        <f t="shared" si="974"/>
        <v>0</v>
      </c>
      <c r="FY623" s="222">
        <f t="shared" si="975"/>
        <v>0</v>
      </c>
      <c r="FZ623" s="222">
        <f t="shared" si="976"/>
        <v>0</v>
      </c>
      <c r="GA623" s="221">
        <f t="shared" si="977"/>
        <v>0</v>
      </c>
      <c r="GB623" s="222">
        <f t="shared" si="978"/>
        <v>100</v>
      </c>
      <c r="GC623" s="222">
        <f t="shared" si="979"/>
        <v>0</v>
      </c>
      <c r="GD623" s="222">
        <f t="shared" si="980"/>
        <v>0</v>
      </c>
      <c r="GE623" s="222">
        <f t="shared" si="981"/>
        <v>0</v>
      </c>
      <c r="GF623" s="222">
        <f t="shared" si="982"/>
        <v>0</v>
      </c>
      <c r="GG623" s="398">
        <f t="shared" si="983"/>
        <v>0</v>
      </c>
      <c r="GH623" s="399">
        <f t="shared" si="984"/>
        <v>0</v>
      </c>
      <c r="GI623" s="398" t="str">
        <f t="shared" si="985"/>
        <v>Na</v>
      </c>
      <c r="GJ623" s="398" t="str">
        <f t="shared" si="986"/>
        <v>HCO3</v>
      </c>
    </row>
    <row r="624" spans="1:192" s="168" customFormat="1" ht="14.25">
      <c r="A624" s="402">
        <f t="shared" si="987"/>
        <v>619</v>
      </c>
      <c r="B624" s="65" t="s">
        <v>935</v>
      </c>
      <c r="C624" s="69" t="s">
        <v>936</v>
      </c>
      <c r="D624" s="69"/>
      <c r="E624" s="69"/>
      <c r="F624" s="558">
        <v>3524880</v>
      </c>
      <c r="G624" s="558">
        <v>5672600</v>
      </c>
      <c r="H624" s="410">
        <f t="shared" si="913"/>
        <v>524795.61800000002</v>
      </c>
      <c r="I624" s="410">
        <f t="shared" si="914"/>
        <v>5670770.75</v>
      </c>
      <c r="J624" s="392">
        <v>228.8</v>
      </c>
      <c r="K624" s="408" t="s">
        <v>1355</v>
      </c>
      <c r="L624" s="171">
        <v>320</v>
      </c>
      <c r="M624" s="171"/>
      <c r="N624" s="408"/>
      <c r="O624" s="171"/>
      <c r="P624" s="171"/>
      <c r="Q624" s="381" t="s">
        <v>1361</v>
      </c>
      <c r="R624" s="381" t="s">
        <v>2886</v>
      </c>
      <c r="S624" s="401" t="s">
        <v>1346</v>
      </c>
      <c r="T624" s="499" t="str">
        <f t="shared" si="915"/>
        <v>-</v>
      </c>
      <c r="U624" s="499" t="str">
        <f t="shared" si="916"/>
        <v>-</v>
      </c>
      <c r="V624" s="499" t="str">
        <f t="shared" si="917"/>
        <v>-</v>
      </c>
      <c r="W624" s="499" t="str">
        <f t="shared" si="908"/>
        <v>-</v>
      </c>
      <c r="X624" s="529" t="str">
        <f t="shared" si="990"/>
        <v>Mg-Ca</v>
      </c>
      <c r="Y624" s="530" t="str">
        <f t="shared" si="918"/>
        <v>HCO3</v>
      </c>
      <c r="Z624" s="70"/>
      <c r="AA624" s="177">
        <v>33862</v>
      </c>
      <c r="AB624" s="176">
        <v>4</v>
      </c>
      <c r="AC624" s="69"/>
      <c r="AD624" s="2" t="s">
        <v>962</v>
      </c>
      <c r="AE624" s="404"/>
      <c r="AF624" s="185">
        <v>14.9</v>
      </c>
      <c r="AG624" s="408">
        <v>668</v>
      </c>
      <c r="AH624" s="408"/>
      <c r="AI624" s="559"/>
      <c r="AJ624" s="408"/>
      <c r="AK624" s="408"/>
      <c r="AL624" s="408"/>
      <c r="AM624" s="392"/>
      <c r="AN624" s="69"/>
      <c r="AO624" s="401"/>
      <c r="AP624" s="171"/>
      <c r="AQ624" s="69"/>
      <c r="AR624" s="69"/>
      <c r="AS624" s="507">
        <f t="shared" ref="AS624:AS633" si="991">SUM(AU624:BN624)+SUM(BO624:CL624)/1000</f>
        <v>578.48900000000003</v>
      </c>
      <c r="AT624" s="509">
        <f t="shared" ref="AT624:AT633" si="992">FR624</f>
        <v>1.2627090271942616</v>
      </c>
      <c r="AU624" s="69">
        <v>7.4</v>
      </c>
      <c r="AV624" s="69">
        <v>51.1</v>
      </c>
      <c r="AW624" s="401">
        <v>64</v>
      </c>
      <c r="AX624" s="69">
        <v>6.6</v>
      </c>
      <c r="AY624" s="69">
        <v>33.700000000000003</v>
      </c>
      <c r="AZ624" s="70">
        <v>408</v>
      </c>
      <c r="BA624" s="69"/>
      <c r="BB624" s="69">
        <v>2.7</v>
      </c>
      <c r="BC624" s="69"/>
      <c r="BD624" s="69">
        <v>0</v>
      </c>
      <c r="BE624" s="69">
        <v>0.86</v>
      </c>
      <c r="BF624" s="69">
        <v>5.0000000000000001E-3</v>
      </c>
      <c r="BG624" s="69"/>
      <c r="BH624" s="69"/>
      <c r="BI624" s="69"/>
      <c r="BJ624" s="69">
        <v>4.0999999999999996</v>
      </c>
      <c r="BK624" s="69">
        <v>0</v>
      </c>
      <c r="BL624" s="401"/>
      <c r="BM624" s="69"/>
      <c r="BN624" s="70">
        <v>0</v>
      </c>
      <c r="BO624" s="143"/>
      <c r="BP624" s="564">
        <v>24</v>
      </c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1"/>
      <c r="CG624" s="143"/>
      <c r="CH624" s="143"/>
      <c r="CI624" s="143"/>
      <c r="CJ624" s="143"/>
      <c r="CK624" s="143"/>
      <c r="CL624" s="144"/>
      <c r="CM624" s="143">
        <v>3.1</v>
      </c>
      <c r="CN624" s="143">
        <v>20</v>
      </c>
      <c r="CO624" s="141"/>
      <c r="CP624" s="69"/>
      <c r="CQ624" s="70"/>
      <c r="CR624" s="69"/>
      <c r="CS624" s="69"/>
      <c r="CT624" s="69"/>
      <c r="CU624" s="69"/>
      <c r="CV624" s="69"/>
      <c r="CW624" s="69"/>
      <c r="CX624" s="69"/>
      <c r="CY624" s="69"/>
      <c r="CZ624" s="69"/>
      <c r="DA624" s="70"/>
      <c r="DB624" s="182"/>
      <c r="DC624" s="182"/>
      <c r="DD624" s="182"/>
      <c r="DE624" s="182"/>
      <c r="DF624" s="182"/>
      <c r="DG624" s="182"/>
      <c r="DI624" s="180"/>
      <c r="DJ624" s="180"/>
      <c r="DK624" s="180"/>
      <c r="DL624" s="180"/>
      <c r="DM624" s="180"/>
      <c r="DN624" s="180"/>
      <c r="DO624" s="180"/>
      <c r="DP624" s="180"/>
      <c r="DQ624" s="180"/>
      <c r="DR624" s="180"/>
      <c r="DS624" s="181"/>
      <c r="DT624" s="402">
        <f t="shared" si="919"/>
        <v>0</v>
      </c>
      <c r="DU624" s="100">
        <f t="shared" si="920"/>
        <v>0</v>
      </c>
      <c r="DV624" s="100">
        <f t="shared" si="921"/>
        <v>0</v>
      </c>
      <c r="DW624" s="100">
        <f t="shared" si="922"/>
        <v>1</v>
      </c>
      <c r="DX624" s="100">
        <f t="shared" si="923"/>
        <v>0</v>
      </c>
      <c r="DY624" s="229">
        <f t="shared" si="924"/>
        <v>0</v>
      </c>
      <c r="DZ624" s="100">
        <f t="shared" si="925"/>
        <v>1</v>
      </c>
      <c r="EA624" s="400">
        <f t="shared" si="926"/>
        <v>0</v>
      </c>
      <c r="EB624" s="402">
        <f t="shared" si="927"/>
        <v>0</v>
      </c>
      <c r="EC624" s="19">
        <f t="shared" si="928"/>
        <v>1</v>
      </c>
      <c r="ED624" s="19">
        <f t="shared" si="929"/>
        <v>0</v>
      </c>
      <c r="EE624" s="19">
        <f t="shared" si="930"/>
        <v>0</v>
      </c>
      <c r="EF624" s="402">
        <f t="shared" si="931"/>
        <v>0</v>
      </c>
      <c r="EG624" s="400">
        <f t="shared" si="932"/>
        <v>1</v>
      </c>
      <c r="EH624" s="400">
        <f t="shared" si="933"/>
        <v>0</v>
      </c>
      <c r="EI624" s="402">
        <f t="shared" si="934"/>
        <v>0</v>
      </c>
      <c r="EJ624" s="229">
        <f t="shared" si="935"/>
        <v>1</v>
      </c>
      <c r="EK624" s="398">
        <f t="shared" si="936"/>
        <v>7.4</v>
      </c>
      <c r="EL624" s="398">
        <f t="shared" si="937"/>
        <v>2.7</v>
      </c>
      <c r="EM624" s="398">
        <f t="shared" si="938"/>
        <v>51.1</v>
      </c>
      <c r="EN624" s="398">
        <f t="shared" si="939"/>
        <v>64</v>
      </c>
      <c r="EO624" s="398">
        <f t="shared" si="940"/>
        <v>5.0000000000000001E-3</v>
      </c>
      <c r="EP624" s="398">
        <f t="shared" si="941"/>
        <v>0.86</v>
      </c>
      <c r="EQ624" s="398">
        <f t="shared" si="942"/>
        <v>408</v>
      </c>
      <c r="ER624" s="398" t="str">
        <f t="shared" si="943"/>
        <v/>
      </c>
      <c r="ES624" s="398">
        <f t="shared" si="944"/>
        <v>4.0999999999999996</v>
      </c>
      <c r="ET624" s="398">
        <f t="shared" si="945"/>
        <v>33.700000000000003</v>
      </c>
      <c r="EU624" s="172">
        <f t="shared" si="946"/>
        <v>6.6</v>
      </c>
      <c r="EV624" s="57">
        <f t="shared" si="947"/>
        <v>0.3218818780502658</v>
      </c>
      <c r="EW624" s="57">
        <f t="shared" si="948"/>
        <v>6.9053708439897707E-2</v>
      </c>
      <c r="EX624" s="57">
        <f t="shared" si="949"/>
        <v>4.2048961119111299</v>
      </c>
      <c r="EY624" s="57">
        <f t="shared" si="950"/>
        <v>3.1937721443185785</v>
      </c>
      <c r="EZ624" s="57">
        <f t="shared" si="951"/>
        <v>1.8233202662047587E-4</v>
      </c>
      <c r="FA624" s="57">
        <f t="shared" si="952"/>
        <v>4.6199301638463607E-2</v>
      </c>
      <c r="FB624" s="57">
        <f t="shared" si="953"/>
        <v>6.6866501357816093</v>
      </c>
      <c r="FC624" s="57" t="str">
        <f t="shared" si="954"/>
        <v/>
      </c>
      <c r="FD624" s="57">
        <f t="shared" si="955"/>
        <v>6.6123806344337302E-2</v>
      </c>
      <c r="FE624" s="57">
        <f t="shared" si="956"/>
        <v>0.70162581483324427</v>
      </c>
      <c r="FF624" s="56">
        <f t="shared" si="957"/>
        <v>0.18616196090598816</v>
      </c>
      <c r="FG624" s="59">
        <f t="shared" si="958"/>
        <v>4.1077395947237312</v>
      </c>
      <c r="FH624" s="59">
        <f t="shared" si="959"/>
        <v>0.88123834134203705</v>
      </c>
      <c r="FI624" s="59">
        <f t="shared" si="960"/>
        <v>53.66135662940269</v>
      </c>
      <c r="FJ624" s="59">
        <f t="shared" si="961"/>
        <v>40.75775987517514</v>
      </c>
      <c r="FK624" s="59">
        <f t="shared" si="962"/>
        <v>2.3268550863189286E-3</v>
      </c>
      <c r="FL624" s="59">
        <f t="shared" si="963"/>
        <v>0.58957870427009951</v>
      </c>
      <c r="FM624" s="59">
        <f t="shared" si="964"/>
        <v>87.515164233892236</v>
      </c>
      <c r="FN624" s="59" t="str">
        <f t="shared" si="965"/>
        <v/>
      </c>
      <c r="FO624" s="59">
        <f t="shared" si="966"/>
        <v>0.86543121809652379</v>
      </c>
      <c r="FP624" s="59">
        <f t="shared" si="967"/>
        <v>9.1829088062033613</v>
      </c>
      <c r="FQ624" s="66">
        <f t="shared" si="968"/>
        <v>2.4364957418078812</v>
      </c>
      <c r="FR624" s="331">
        <f t="shared" si="909"/>
        <v>1.2627090271942616</v>
      </c>
      <c r="FS624" s="331">
        <f t="shared" si="969"/>
        <v>1.2627090271942616</v>
      </c>
      <c r="FT624" s="400">
        <f t="shared" si="970"/>
        <v>0</v>
      </c>
      <c r="FU624" s="400">
        <f t="shared" si="971"/>
        <v>1</v>
      </c>
      <c r="FV624" s="400">
        <f t="shared" si="972"/>
        <v>0</v>
      </c>
      <c r="FW624" s="402">
        <f t="shared" si="973"/>
        <v>0</v>
      </c>
      <c r="FX624" s="222">
        <f t="shared" si="974"/>
        <v>0</v>
      </c>
      <c r="FY624" s="222">
        <f t="shared" si="975"/>
        <v>40.75775987517514</v>
      </c>
      <c r="FZ624" s="222">
        <f t="shared" si="976"/>
        <v>53.66135662940269</v>
      </c>
      <c r="GA624" s="221">
        <f t="shared" si="977"/>
        <v>0</v>
      </c>
      <c r="GB624" s="222">
        <f t="shared" si="978"/>
        <v>87.515164233892236</v>
      </c>
      <c r="GC624" s="222">
        <f t="shared" si="979"/>
        <v>0</v>
      </c>
      <c r="GD624" s="222">
        <f t="shared" si="980"/>
        <v>0</v>
      </c>
      <c r="GE624" s="222">
        <f t="shared" si="981"/>
        <v>0</v>
      </c>
      <c r="GF624" s="222">
        <f t="shared" si="982"/>
        <v>0</v>
      </c>
      <c r="GG624" s="398">
        <f t="shared" si="983"/>
        <v>0</v>
      </c>
      <c r="GH624" s="399">
        <f t="shared" si="984"/>
        <v>0</v>
      </c>
      <c r="GI624" s="398" t="str">
        <f t="shared" si="985"/>
        <v>Mg-Ca</v>
      </c>
      <c r="GJ624" s="398" t="str">
        <f t="shared" si="986"/>
        <v>HCO3</v>
      </c>
    </row>
    <row r="625" spans="1:192" s="168" customFormat="1">
      <c r="A625" s="402">
        <f t="shared" si="987"/>
        <v>620</v>
      </c>
      <c r="B625" s="381" t="s">
        <v>130</v>
      </c>
      <c r="C625" s="69" t="s">
        <v>199</v>
      </c>
      <c r="D625" s="69" t="s">
        <v>1024</v>
      </c>
      <c r="E625" s="69"/>
      <c r="F625" s="541">
        <v>3432322</v>
      </c>
      <c r="G625" s="541">
        <v>5590956</v>
      </c>
      <c r="H625" s="434">
        <f t="shared" si="913"/>
        <v>432274.64120000001</v>
      </c>
      <c r="I625" s="437">
        <f t="shared" si="914"/>
        <v>5589159.4076000005</v>
      </c>
      <c r="J625" s="541">
        <v>133</v>
      </c>
      <c r="K625" s="377" t="s">
        <v>1354</v>
      </c>
      <c r="L625" s="378">
        <v>2</v>
      </c>
      <c r="M625" s="378"/>
      <c r="N625" s="408"/>
      <c r="O625" s="378"/>
      <c r="P625" s="378"/>
      <c r="Q625" s="382" t="s">
        <v>1367</v>
      </c>
      <c r="R625" s="382" t="s">
        <v>362</v>
      </c>
      <c r="S625" s="64" t="s">
        <v>2663</v>
      </c>
      <c r="T625" s="499" t="str">
        <f t="shared" si="915"/>
        <v>-</v>
      </c>
      <c r="U625" s="499" t="str">
        <f t="shared" si="916"/>
        <v>M</v>
      </c>
      <c r="V625" s="499" t="str">
        <f t="shared" si="917"/>
        <v>-</v>
      </c>
      <c r="W625" s="499" t="str">
        <f t="shared" si="908"/>
        <v>A</v>
      </c>
      <c r="X625" s="529" t="str">
        <f t="shared" si="990"/>
        <v>Ca-Na</v>
      </c>
      <c r="Y625" s="530" t="str">
        <f t="shared" si="918"/>
        <v>HCO3-SO4</v>
      </c>
      <c r="Z625" s="60" t="s">
        <v>2149</v>
      </c>
      <c r="AA625" s="177">
        <v>10142</v>
      </c>
      <c r="AB625" s="405">
        <v>1</v>
      </c>
      <c r="AC625" s="170" t="s">
        <v>593</v>
      </c>
      <c r="AD625" s="385" t="s">
        <v>2150</v>
      </c>
      <c r="AE625" s="125" t="s">
        <v>2755</v>
      </c>
      <c r="AF625" s="397">
        <v>9.4</v>
      </c>
      <c r="AG625" s="408"/>
      <c r="AH625" s="408">
        <v>7.3</v>
      </c>
      <c r="AI625" s="392"/>
      <c r="AJ625" s="408"/>
      <c r="AK625" s="408"/>
      <c r="AL625" s="408"/>
      <c r="AM625" s="392" t="s">
        <v>2151</v>
      </c>
      <c r="AN625" s="398"/>
      <c r="AO625" s="399"/>
      <c r="AP625" s="378"/>
      <c r="AQ625" s="398"/>
      <c r="AR625" s="69">
        <v>1090</v>
      </c>
      <c r="AS625" s="507">
        <f t="shared" si="991"/>
        <v>1265.3900000000001</v>
      </c>
      <c r="AT625" s="511">
        <f t="shared" si="992"/>
        <v>-0.43570488137611846</v>
      </c>
      <c r="AU625" s="403">
        <v>98.7</v>
      </c>
      <c r="AV625" s="403">
        <v>25.9</v>
      </c>
      <c r="AW625" s="55">
        <v>164.8</v>
      </c>
      <c r="AX625" s="403">
        <v>86.3</v>
      </c>
      <c r="AY625" s="403">
        <v>168</v>
      </c>
      <c r="AZ625" s="53">
        <v>544.1</v>
      </c>
      <c r="BA625" s="117"/>
      <c r="BB625" s="117">
        <v>2.2000000000000002</v>
      </c>
      <c r="BC625" s="117"/>
      <c r="BD625" s="117">
        <v>0.6</v>
      </c>
      <c r="BE625" s="117">
        <v>0.28999999999999998</v>
      </c>
      <c r="BF625" s="117"/>
      <c r="BG625" s="117"/>
      <c r="BH625" s="117">
        <v>164.1</v>
      </c>
      <c r="BI625" s="117"/>
      <c r="BJ625" s="384" t="s">
        <v>1344</v>
      </c>
      <c r="BK625" s="117"/>
      <c r="BL625" s="381"/>
      <c r="BM625" s="117">
        <v>10.4</v>
      </c>
      <c r="BN625" s="118"/>
      <c r="BO625" s="114"/>
      <c r="BP625" s="114"/>
      <c r="BQ625" s="114"/>
      <c r="BR625" s="114"/>
      <c r="BS625" s="114"/>
      <c r="BT625" s="114"/>
      <c r="BU625" s="114"/>
      <c r="BV625" s="114"/>
      <c r="BW625" s="114"/>
      <c r="BX625" s="114"/>
      <c r="BY625" s="114"/>
      <c r="BZ625" s="114"/>
      <c r="CA625" s="114"/>
      <c r="CB625" s="114"/>
      <c r="CC625" s="114"/>
      <c r="CD625" s="114"/>
      <c r="CE625" s="114"/>
      <c r="CF625" s="247"/>
      <c r="CG625" s="114"/>
      <c r="CH625" s="114"/>
      <c r="CI625" s="114"/>
      <c r="CJ625" s="114"/>
      <c r="CK625" s="114"/>
      <c r="CL625" s="137"/>
      <c r="CM625" s="138"/>
      <c r="CN625" s="190">
        <v>1001</v>
      </c>
      <c r="CO625" s="247"/>
      <c r="CP625" s="117"/>
      <c r="CQ625" s="118"/>
      <c r="CR625" s="117"/>
      <c r="CS625" s="117"/>
      <c r="CT625" s="117"/>
      <c r="CU625" s="117"/>
      <c r="CV625" s="117"/>
      <c r="CW625" s="117"/>
      <c r="CX625" s="117"/>
      <c r="CY625" s="117"/>
      <c r="CZ625" s="117"/>
      <c r="DA625" s="118"/>
      <c r="DB625" s="111"/>
      <c r="DC625" s="111"/>
      <c r="DD625" s="121"/>
      <c r="DE625" s="111"/>
      <c r="DF625" s="420"/>
      <c r="DG625" s="111"/>
      <c r="DH625" s="111"/>
      <c r="DI625" s="111"/>
      <c r="DJ625" s="111"/>
      <c r="DK625" s="244"/>
      <c r="DL625" s="244"/>
      <c r="DM625" s="244"/>
      <c r="DN625" s="111"/>
      <c r="DO625" s="121"/>
      <c r="DP625" s="244"/>
      <c r="DQ625" s="241"/>
      <c r="DR625" s="244"/>
      <c r="DS625" s="472"/>
      <c r="DT625" s="402">
        <f t="shared" si="919"/>
        <v>1</v>
      </c>
      <c r="DU625" s="100">
        <f t="shared" si="920"/>
        <v>1</v>
      </c>
      <c r="DV625" s="100">
        <f t="shared" si="921"/>
        <v>0</v>
      </c>
      <c r="DW625" s="100">
        <f t="shared" si="922"/>
        <v>0</v>
      </c>
      <c r="DX625" s="100">
        <f t="shared" si="923"/>
        <v>0</v>
      </c>
      <c r="DY625" s="229">
        <f t="shared" si="924"/>
        <v>0</v>
      </c>
      <c r="DZ625" s="100">
        <f t="shared" si="925"/>
        <v>1</v>
      </c>
      <c r="EA625" s="400">
        <f t="shared" si="926"/>
        <v>0</v>
      </c>
      <c r="EB625" s="402">
        <f t="shared" si="927"/>
        <v>0</v>
      </c>
      <c r="EC625" s="19">
        <f t="shared" si="928"/>
        <v>0</v>
      </c>
      <c r="ED625" s="19">
        <f t="shared" si="929"/>
        <v>1</v>
      </c>
      <c r="EE625" s="19">
        <f t="shared" si="930"/>
        <v>0</v>
      </c>
      <c r="EF625" s="402">
        <f t="shared" si="931"/>
        <v>0</v>
      </c>
      <c r="EG625" s="400">
        <f t="shared" si="932"/>
        <v>0</v>
      </c>
      <c r="EH625" s="400">
        <f t="shared" si="933"/>
        <v>1</v>
      </c>
      <c r="EI625" s="402">
        <f t="shared" si="934"/>
        <v>0</v>
      </c>
      <c r="EJ625" s="229">
        <f t="shared" si="935"/>
        <v>2</v>
      </c>
      <c r="EK625" s="398">
        <f t="shared" si="936"/>
        <v>98.7</v>
      </c>
      <c r="EL625" s="398">
        <f t="shared" si="937"/>
        <v>2.2000000000000002</v>
      </c>
      <c r="EM625" s="398">
        <f t="shared" si="938"/>
        <v>25.9</v>
      </c>
      <c r="EN625" s="398">
        <f t="shared" si="939"/>
        <v>164.8</v>
      </c>
      <c r="EO625" s="398" t="str">
        <f t="shared" si="940"/>
        <v/>
      </c>
      <c r="EP625" s="398">
        <f t="shared" si="941"/>
        <v>0.28999999999999998</v>
      </c>
      <c r="EQ625" s="398">
        <f t="shared" si="942"/>
        <v>544.1</v>
      </c>
      <c r="ER625" s="398" t="str">
        <f t="shared" si="943"/>
        <v/>
      </c>
      <c r="ES625" s="398" t="str">
        <f t="shared" si="944"/>
        <v/>
      </c>
      <c r="ET625" s="398">
        <f t="shared" si="945"/>
        <v>168</v>
      </c>
      <c r="EU625" s="172">
        <f t="shared" si="946"/>
        <v>86.3</v>
      </c>
      <c r="EV625" s="57">
        <f t="shared" si="947"/>
        <v>4.2932082923731398</v>
      </c>
      <c r="EW625" s="57">
        <f t="shared" si="948"/>
        <v>5.6265984654731462E-2</v>
      </c>
      <c r="EX625" s="57">
        <f t="shared" si="949"/>
        <v>2.1312487142563259</v>
      </c>
      <c r="EY625" s="57">
        <f t="shared" si="950"/>
        <v>8.2239632716203399</v>
      </c>
      <c r="EZ625" s="57" t="str">
        <f t="shared" si="951"/>
        <v/>
      </c>
      <c r="FA625" s="57">
        <f t="shared" si="952"/>
        <v>1.5578834273435401E-2</v>
      </c>
      <c r="FB625" s="57">
        <f t="shared" si="953"/>
        <v>8.9171723992126797</v>
      </c>
      <c r="FC625" s="57" t="str">
        <f t="shared" si="954"/>
        <v/>
      </c>
      <c r="FD625" s="57" t="str">
        <f t="shared" si="955"/>
        <v/>
      </c>
      <c r="FE625" s="57">
        <f t="shared" si="956"/>
        <v>3.4977191956078642</v>
      </c>
      <c r="FF625" s="56">
        <f t="shared" si="957"/>
        <v>2.4342086706343604</v>
      </c>
      <c r="FG625" s="59">
        <f t="shared" si="958"/>
        <v>29.165291956570755</v>
      </c>
      <c r="FH625" s="59">
        <f t="shared" si="959"/>
        <v>0.38223485978875632</v>
      </c>
      <c r="FI625" s="59">
        <f t="shared" si="960"/>
        <v>14.478331063921587</v>
      </c>
      <c r="FJ625" s="59">
        <f t="shared" si="961"/>
        <v>55.868309553725084</v>
      </c>
      <c r="FK625" s="59" t="str">
        <f t="shared" si="962"/>
        <v/>
      </c>
      <c r="FL625" s="59">
        <f t="shared" si="963"/>
        <v>0.10583256599381505</v>
      </c>
      <c r="FM625" s="59">
        <f t="shared" si="964"/>
        <v>60.051937422482617</v>
      </c>
      <c r="FN625" s="59" t="str">
        <f t="shared" si="965"/>
        <v/>
      </c>
      <c r="FO625" s="59" t="str">
        <f t="shared" si="966"/>
        <v/>
      </c>
      <c r="FP625" s="59">
        <f t="shared" si="967"/>
        <v>23.555091777142842</v>
      </c>
      <c r="FQ625" s="66">
        <f t="shared" si="968"/>
        <v>16.392970800374538</v>
      </c>
      <c r="FR625" s="331">
        <f t="shared" si="909"/>
        <v>-0.43570488137611846</v>
      </c>
      <c r="FS625" s="331">
        <f t="shared" si="969"/>
        <v>0.43570488137611846</v>
      </c>
      <c r="FT625" s="400">
        <f t="shared" si="970"/>
        <v>0</v>
      </c>
      <c r="FU625" s="400">
        <f t="shared" si="971"/>
        <v>1</v>
      </c>
      <c r="FV625" s="400">
        <f t="shared" si="972"/>
        <v>0</v>
      </c>
      <c r="FW625" s="402">
        <f t="shared" si="973"/>
        <v>0</v>
      </c>
      <c r="FX625" s="222">
        <f t="shared" si="974"/>
        <v>29.165291956570755</v>
      </c>
      <c r="FY625" s="222">
        <f t="shared" si="975"/>
        <v>55.868309553725084</v>
      </c>
      <c r="FZ625" s="222">
        <f t="shared" si="976"/>
        <v>0</v>
      </c>
      <c r="GA625" s="221">
        <f t="shared" si="977"/>
        <v>0</v>
      </c>
      <c r="GB625" s="222">
        <f t="shared" si="978"/>
        <v>60.051937422482617</v>
      </c>
      <c r="GC625" s="222">
        <f t="shared" si="979"/>
        <v>23.555091777142842</v>
      </c>
      <c r="GD625" s="222">
        <f t="shared" si="980"/>
        <v>0</v>
      </c>
      <c r="GE625" s="222">
        <f t="shared" si="981"/>
        <v>0</v>
      </c>
      <c r="GF625" s="222">
        <f t="shared" si="982"/>
        <v>0</v>
      </c>
      <c r="GG625" s="398">
        <f t="shared" si="983"/>
        <v>0</v>
      </c>
      <c r="GH625" s="399">
        <f t="shared" si="984"/>
        <v>0</v>
      </c>
      <c r="GI625" s="398" t="str">
        <f t="shared" si="985"/>
        <v>Ca-Na</v>
      </c>
      <c r="GJ625" s="398" t="str">
        <f t="shared" si="986"/>
        <v>HCO3-SO4</v>
      </c>
    </row>
    <row r="626" spans="1:192" s="168" customFormat="1">
      <c r="A626" s="402">
        <f t="shared" si="987"/>
        <v>621</v>
      </c>
      <c r="B626" s="381" t="s">
        <v>655</v>
      </c>
      <c r="C626" s="91" t="s">
        <v>656</v>
      </c>
      <c r="D626" s="91"/>
      <c r="E626" s="91"/>
      <c r="F626" s="408">
        <v>3497350</v>
      </c>
      <c r="G626" s="408">
        <v>5551710</v>
      </c>
      <c r="H626" s="410">
        <f t="shared" si="913"/>
        <v>497276.63</v>
      </c>
      <c r="I626" s="102">
        <f t="shared" si="914"/>
        <v>5549929.1060000006</v>
      </c>
      <c r="J626" s="541">
        <v>109</v>
      </c>
      <c r="K626" s="115" t="s">
        <v>1356</v>
      </c>
      <c r="L626" s="407">
        <v>116.5</v>
      </c>
      <c r="M626" s="407"/>
      <c r="N626" s="408"/>
      <c r="O626" s="407"/>
      <c r="P626" s="407"/>
      <c r="Q626" s="383" t="s">
        <v>2846</v>
      </c>
      <c r="R626" s="65" t="s">
        <v>2915</v>
      </c>
      <c r="S626" s="2" t="s">
        <v>2837</v>
      </c>
      <c r="T626" s="499" t="str">
        <f t="shared" si="915"/>
        <v>-</v>
      </c>
      <c r="U626" s="499" t="str">
        <f t="shared" si="916"/>
        <v>-</v>
      </c>
      <c r="V626" s="499" t="str">
        <f t="shared" si="917"/>
        <v>-</v>
      </c>
      <c r="W626" s="499" t="str">
        <f t="shared" si="908"/>
        <v>-</v>
      </c>
      <c r="X626" s="529" t="str">
        <f t="shared" si="990"/>
        <v>Ca-Na</v>
      </c>
      <c r="Y626" s="530" t="str">
        <f t="shared" si="918"/>
        <v>Cl-HCO3</v>
      </c>
      <c r="Z626" s="404"/>
      <c r="AA626" s="177">
        <v>34246</v>
      </c>
      <c r="AB626" s="102">
        <v>1</v>
      </c>
      <c r="AC626" s="170"/>
      <c r="AD626" s="385" t="s">
        <v>2152</v>
      </c>
      <c r="AE626" s="120"/>
      <c r="AF626" s="392">
        <v>12.4</v>
      </c>
      <c r="AG626" s="408">
        <v>485</v>
      </c>
      <c r="AH626" s="408">
        <v>6.91</v>
      </c>
      <c r="AI626" s="392"/>
      <c r="AJ626" s="408"/>
      <c r="AK626" s="408"/>
      <c r="AL626" s="408"/>
      <c r="AM626" s="392"/>
      <c r="AN626" s="69"/>
      <c r="AO626" s="401"/>
      <c r="AP626" s="407"/>
      <c r="AQ626" s="69"/>
      <c r="AR626" s="69"/>
      <c r="AS626" s="507">
        <f t="shared" si="991"/>
        <v>365.38999999999993</v>
      </c>
      <c r="AT626" s="509">
        <f t="shared" si="992"/>
        <v>-2.900181195454663</v>
      </c>
      <c r="AU626" s="69">
        <v>29.8</v>
      </c>
      <c r="AV626" s="69">
        <v>5.6</v>
      </c>
      <c r="AW626" s="401">
        <v>64.099999999999994</v>
      </c>
      <c r="AX626" s="401">
        <v>101</v>
      </c>
      <c r="AY626" s="401">
        <v>5.8</v>
      </c>
      <c r="AZ626" s="70">
        <v>152.6</v>
      </c>
      <c r="BA626" s="384"/>
      <c r="BB626" s="388">
        <v>5</v>
      </c>
      <c r="BC626" s="384"/>
      <c r="BD626" s="384"/>
      <c r="BE626" s="384">
        <v>1.4</v>
      </c>
      <c r="BF626" s="384">
        <v>0.09</v>
      </c>
      <c r="BG626" s="384"/>
      <c r="BH626" s="384"/>
      <c r="BI626" s="384"/>
      <c r="BJ626" s="384">
        <v>0</v>
      </c>
      <c r="BK626" s="384"/>
      <c r="BL626" s="381"/>
      <c r="BM626" s="384"/>
      <c r="BN626" s="120"/>
      <c r="BO626" s="147"/>
      <c r="BP626" s="147">
        <v>0</v>
      </c>
      <c r="BQ626" s="147"/>
      <c r="BR626" s="147"/>
      <c r="BS626" s="147"/>
      <c r="BT626" s="147"/>
      <c r="BU626" s="147"/>
      <c r="BV626" s="147"/>
      <c r="BW626" s="147"/>
      <c r="BX626" s="147"/>
      <c r="BY626" s="147"/>
      <c r="BZ626" s="147"/>
      <c r="CA626" s="147"/>
      <c r="CB626" s="147"/>
      <c r="CC626" s="147"/>
      <c r="CD626" s="147"/>
      <c r="CE626" s="147"/>
      <c r="CF626" s="145"/>
      <c r="CG626" s="147"/>
      <c r="CH626" s="147"/>
      <c r="CI626" s="147"/>
      <c r="CJ626" s="147"/>
      <c r="CK626" s="147"/>
      <c r="CL626" s="148"/>
      <c r="CM626" s="254">
        <v>0.7</v>
      </c>
      <c r="CN626" s="143">
        <v>45.1</v>
      </c>
      <c r="CO626" s="145"/>
      <c r="CP626" s="384"/>
      <c r="CQ626" s="120"/>
      <c r="CR626" s="384"/>
      <c r="CS626" s="384"/>
      <c r="CT626" s="384"/>
      <c r="CU626" s="384"/>
      <c r="CV626" s="384"/>
      <c r="CW626" s="384"/>
      <c r="CX626" s="384"/>
      <c r="CY626" s="384"/>
      <c r="CZ626" s="384"/>
      <c r="DA626" s="120"/>
      <c r="DB626" s="420"/>
      <c r="DC626" s="420"/>
      <c r="DD626" s="110"/>
      <c r="DE626" s="420"/>
      <c r="DF626" s="420"/>
      <c r="DG626" s="420"/>
      <c r="DH626" s="420"/>
      <c r="DI626" s="420"/>
      <c r="DJ626" s="420"/>
      <c r="DK626" s="180"/>
      <c r="DL626" s="180"/>
      <c r="DM626" s="180"/>
      <c r="DN626" s="420"/>
      <c r="DO626" s="110"/>
      <c r="DP626" s="180"/>
      <c r="DQ626" s="182"/>
      <c r="DR626" s="180"/>
      <c r="DS626" s="181"/>
      <c r="DT626" s="402">
        <f t="shared" si="919"/>
        <v>1</v>
      </c>
      <c r="DU626" s="100">
        <f t="shared" si="920"/>
        <v>0</v>
      </c>
      <c r="DV626" s="100">
        <f t="shared" si="921"/>
        <v>0</v>
      </c>
      <c r="DW626" s="100">
        <f t="shared" si="922"/>
        <v>1</v>
      </c>
      <c r="DX626" s="100">
        <f t="shared" si="923"/>
        <v>0</v>
      </c>
      <c r="DY626" s="229">
        <f t="shared" si="924"/>
        <v>0</v>
      </c>
      <c r="DZ626" s="100">
        <f t="shared" si="925"/>
        <v>1</v>
      </c>
      <c r="EA626" s="400">
        <f t="shared" si="926"/>
        <v>0</v>
      </c>
      <c r="EB626" s="402">
        <f t="shared" si="927"/>
        <v>0</v>
      </c>
      <c r="EC626" s="19">
        <f t="shared" si="928"/>
        <v>1</v>
      </c>
      <c r="ED626" s="19">
        <f t="shared" si="929"/>
        <v>0</v>
      </c>
      <c r="EE626" s="19">
        <f t="shared" si="930"/>
        <v>0</v>
      </c>
      <c r="EF626" s="402">
        <f t="shared" si="931"/>
        <v>0</v>
      </c>
      <c r="EG626" s="400">
        <f t="shared" si="932"/>
        <v>1</v>
      </c>
      <c r="EH626" s="400">
        <f t="shared" si="933"/>
        <v>0</v>
      </c>
      <c r="EI626" s="402">
        <f t="shared" si="934"/>
        <v>0</v>
      </c>
      <c r="EJ626" s="229">
        <f t="shared" si="935"/>
        <v>1</v>
      </c>
      <c r="EK626" s="398">
        <f t="shared" si="936"/>
        <v>29.8</v>
      </c>
      <c r="EL626" s="398">
        <f t="shared" si="937"/>
        <v>5</v>
      </c>
      <c r="EM626" s="398">
        <f t="shared" si="938"/>
        <v>5.6</v>
      </c>
      <c r="EN626" s="398">
        <f t="shared" si="939"/>
        <v>64.099999999999994</v>
      </c>
      <c r="EO626" s="398">
        <f t="shared" si="940"/>
        <v>0.09</v>
      </c>
      <c r="EP626" s="398">
        <f t="shared" si="941"/>
        <v>1.4</v>
      </c>
      <c r="EQ626" s="398">
        <f t="shared" si="942"/>
        <v>152.6</v>
      </c>
      <c r="ER626" s="398" t="str">
        <f t="shared" si="943"/>
        <v/>
      </c>
      <c r="ES626" s="398">
        <f t="shared" si="944"/>
        <v>0</v>
      </c>
      <c r="ET626" s="398">
        <f t="shared" si="945"/>
        <v>5.8</v>
      </c>
      <c r="EU626" s="172">
        <f t="shared" si="946"/>
        <v>101</v>
      </c>
      <c r="EV626" s="57">
        <f t="shared" si="947"/>
        <v>1.2962270224186379</v>
      </c>
      <c r="EW626" s="57">
        <f t="shared" si="948"/>
        <v>0.12787723785166241</v>
      </c>
      <c r="EX626" s="57">
        <f t="shared" si="949"/>
        <v>0.4608105328121786</v>
      </c>
      <c r="EY626" s="57">
        <f t="shared" si="950"/>
        <v>3.1987624132940762</v>
      </c>
      <c r="EZ626" s="57">
        <f t="shared" si="951"/>
        <v>3.2819764791685658E-3</v>
      </c>
      <c r="FA626" s="57">
        <f t="shared" si="952"/>
        <v>7.5208165457964007E-2</v>
      </c>
      <c r="FB626" s="57">
        <f t="shared" si="953"/>
        <v>2.5009382615692979</v>
      </c>
      <c r="FC626" s="57" t="str">
        <f t="shared" si="954"/>
        <v/>
      </c>
      <c r="FD626" s="57">
        <f t="shared" si="955"/>
        <v>0</v>
      </c>
      <c r="FE626" s="57">
        <f t="shared" si="956"/>
        <v>0.12075459127693816</v>
      </c>
      <c r="FF626" s="56">
        <f t="shared" si="957"/>
        <v>2.8488421290158796</v>
      </c>
      <c r="FG626" s="59">
        <f t="shared" si="958"/>
        <v>25.110131751967963</v>
      </c>
      <c r="FH626" s="59">
        <f t="shared" si="959"/>
        <v>2.4772005482045398</v>
      </c>
      <c r="FI626" s="59">
        <f t="shared" si="960"/>
        <v>8.9266872171959033</v>
      </c>
      <c r="FJ626" s="59">
        <f t="shared" si="961"/>
        <v>61.965492349623418</v>
      </c>
      <c r="FK626" s="59">
        <f t="shared" si="962"/>
        <v>6.357749095911587E-2</v>
      </c>
      <c r="FL626" s="59">
        <f t="shared" si="963"/>
        <v>1.4569106420490625</v>
      </c>
      <c r="FM626" s="59">
        <f t="shared" si="964"/>
        <v>45.716520776511025</v>
      </c>
      <c r="FN626" s="59" t="str">
        <f t="shared" si="965"/>
        <v/>
      </c>
      <c r="FO626" s="59">
        <f t="shared" si="966"/>
        <v>0</v>
      </c>
      <c r="FP626" s="59">
        <f t="shared" si="967"/>
        <v>2.207363478659897</v>
      </c>
      <c r="FQ626" s="66">
        <f t="shared" si="968"/>
        <v>52.076115744829075</v>
      </c>
      <c r="FR626" s="331">
        <f t="shared" si="909"/>
        <v>-2.900181195454663</v>
      </c>
      <c r="FS626" s="331">
        <f t="shared" si="969"/>
        <v>2.900181195454663</v>
      </c>
      <c r="FT626" s="400">
        <f t="shared" si="970"/>
        <v>0</v>
      </c>
      <c r="FU626" s="400">
        <f t="shared" si="971"/>
        <v>1</v>
      </c>
      <c r="FV626" s="400">
        <f t="shared" si="972"/>
        <v>0</v>
      </c>
      <c r="FW626" s="402">
        <f t="shared" si="973"/>
        <v>0</v>
      </c>
      <c r="FX626" s="222">
        <f t="shared" si="974"/>
        <v>25.110131751967963</v>
      </c>
      <c r="FY626" s="222">
        <f t="shared" si="975"/>
        <v>61.965492349623418</v>
      </c>
      <c r="FZ626" s="222">
        <f t="shared" si="976"/>
        <v>0</v>
      </c>
      <c r="GA626" s="221">
        <f t="shared" si="977"/>
        <v>52.076115744829075</v>
      </c>
      <c r="GB626" s="222">
        <f t="shared" si="978"/>
        <v>45.716520776511025</v>
      </c>
      <c r="GC626" s="222">
        <f t="shared" si="979"/>
        <v>0</v>
      </c>
      <c r="GD626" s="222">
        <f t="shared" si="980"/>
        <v>0</v>
      </c>
      <c r="GE626" s="222">
        <f t="shared" si="981"/>
        <v>0</v>
      </c>
      <c r="GF626" s="222">
        <f t="shared" si="982"/>
        <v>0</v>
      </c>
      <c r="GG626" s="398">
        <f t="shared" si="983"/>
        <v>0</v>
      </c>
      <c r="GH626" s="399">
        <f t="shared" si="984"/>
        <v>0</v>
      </c>
      <c r="GI626" s="398" t="str">
        <f t="shared" si="985"/>
        <v>Ca-Na</v>
      </c>
      <c r="GJ626" s="398" t="str">
        <f t="shared" si="986"/>
        <v>Cl-HCO3</v>
      </c>
    </row>
    <row r="627" spans="1:192" s="163" customFormat="1">
      <c r="A627" s="402">
        <f t="shared" si="987"/>
        <v>622</v>
      </c>
      <c r="B627" s="381" t="s">
        <v>655</v>
      </c>
      <c r="C627" s="91" t="s">
        <v>657</v>
      </c>
      <c r="D627" s="91"/>
      <c r="E627" s="91"/>
      <c r="F627" s="408">
        <v>3497370</v>
      </c>
      <c r="G627" s="408">
        <v>5551720</v>
      </c>
      <c r="H627" s="410">
        <f t="shared" si="913"/>
        <v>497296.62200000003</v>
      </c>
      <c r="I627" s="102">
        <f t="shared" si="914"/>
        <v>5549939.102</v>
      </c>
      <c r="J627" s="541">
        <v>110</v>
      </c>
      <c r="K627" s="115" t="s">
        <v>1356</v>
      </c>
      <c r="L627" s="252">
        <v>126</v>
      </c>
      <c r="M627" s="407"/>
      <c r="N627" s="400"/>
      <c r="O627" s="407"/>
      <c r="P627" s="407"/>
      <c r="Q627" s="383" t="s">
        <v>2846</v>
      </c>
      <c r="R627" s="65" t="s">
        <v>2915</v>
      </c>
      <c r="S627" s="2" t="s">
        <v>2837</v>
      </c>
      <c r="T627" s="499" t="str">
        <f t="shared" si="915"/>
        <v>-</v>
      </c>
      <c r="U627" s="499" t="str">
        <f t="shared" si="916"/>
        <v>-</v>
      </c>
      <c r="V627" s="499" t="str">
        <f t="shared" si="917"/>
        <v>-</v>
      </c>
      <c r="W627" s="499" t="str">
        <f t="shared" si="908"/>
        <v>-</v>
      </c>
      <c r="X627" s="529" t="str">
        <f t="shared" si="990"/>
        <v>Ca</v>
      </c>
      <c r="Y627" s="530" t="str">
        <f t="shared" si="918"/>
        <v>HCO3</v>
      </c>
      <c r="Z627" s="404"/>
      <c r="AA627" s="177">
        <v>34246</v>
      </c>
      <c r="AB627" s="102">
        <v>1</v>
      </c>
      <c r="AC627" s="170"/>
      <c r="AD627" s="385" t="s">
        <v>2152</v>
      </c>
      <c r="AE627" s="125" t="s">
        <v>2153</v>
      </c>
      <c r="AF627" s="392">
        <v>12.8</v>
      </c>
      <c r="AG627" s="408">
        <v>210</v>
      </c>
      <c r="AH627" s="408">
        <v>6.79</v>
      </c>
      <c r="AI627" s="392"/>
      <c r="AJ627" s="408"/>
      <c r="AK627" s="408"/>
      <c r="AL627" s="408"/>
      <c r="AM627" s="392"/>
      <c r="AN627" s="69"/>
      <c r="AO627" s="401"/>
      <c r="AP627" s="407"/>
      <c r="AQ627" s="69"/>
      <c r="AR627" s="69"/>
      <c r="AS627" s="507">
        <f t="shared" si="991"/>
        <v>205.958</v>
      </c>
      <c r="AT627" s="509">
        <f t="shared" si="992"/>
        <v>1.8992190714407158</v>
      </c>
      <c r="AU627" s="69">
        <v>5.3</v>
      </c>
      <c r="AV627" s="69">
        <v>4.3</v>
      </c>
      <c r="AW627" s="401">
        <v>40.1</v>
      </c>
      <c r="AX627" s="401">
        <v>9</v>
      </c>
      <c r="AY627" s="401">
        <v>8.6</v>
      </c>
      <c r="AZ627" s="70">
        <v>134.19999999999999</v>
      </c>
      <c r="BA627" s="384"/>
      <c r="BB627" s="384">
        <v>2.8</v>
      </c>
      <c r="BC627" s="384"/>
      <c r="BD627" s="384"/>
      <c r="BE627" s="384">
        <v>1.3</v>
      </c>
      <c r="BF627" s="384">
        <v>0.2</v>
      </c>
      <c r="BG627" s="384"/>
      <c r="BH627" s="384"/>
      <c r="BI627" s="384"/>
      <c r="BJ627" s="384">
        <v>0</v>
      </c>
      <c r="BK627" s="384"/>
      <c r="BL627" s="381"/>
      <c r="BM627" s="384"/>
      <c r="BN627" s="120"/>
      <c r="BO627" s="147"/>
      <c r="BP627" s="255">
        <v>158</v>
      </c>
      <c r="BQ627" s="147"/>
      <c r="BR627" s="147"/>
      <c r="BS627" s="147"/>
      <c r="BT627" s="147"/>
      <c r="BU627" s="147"/>
      <c r="BV627" s="147"/>
      <c r="BW627" s="147"/>
      <c r="BX627" s="147"/>
      <c r="BY627" s="147"/>
      <c r="BZ627" s="147"/>
      <c r="CA627" s="147"/>
      <c r="CB627" s="147"/>
      <c r="CC627" s="147"/>
      <c r="CD627" s="147"/>
      <c r="CE627" s="147"/>
      <c r="CF627" s="145"/>
      <c r="CG627" s="147"/>
      <c r="CH627" s="147"/>
      <c r="CI627" s="147"/>
      <c r="CJ627" s="147"/>
      <c r="CK627" s="147"/>
      <c r="CL627" s="148"/>
      <c r="CM627" s="254">
        <v>0.5</v>
      </c>
      <c r="CN627" s="143">
        <v>52.3</v>
      </c>
      <c r="CO627" s="145"/>
      <c r="CP627" s="384"/>
      <c r="CQ627" s="120"/>
      <c r="CR627" s="384"/>
      <c r="CS627" s="384"/>
      <c r="CT627" s="384"/>
      <c r="CU627" s="384"/>
      <c r="CV627" s="384"/>
      <c r="CW627" s="384"/>
      <c r="CX627" s="384"/>
      <c r="CY627" s="384"/>
      <c r="CZ627" s="384"/>
      <c r="DA627" s="120"/>
      <c r="DB627" s="420"/>
      <c r="DC627" s="420"/>
      <c r="DD627" s="110"/>
      <c r="DE627" s="420"/>
      <c r="DF627" s="420"/>
      <c r="DG627" s="420"/>
      <c r="DH627" s="420"/>
      <c r="DI627" s="420"/>
      <c r="DJ627" s="420"/>
      <c r="DK627" s="180"/>
      <c r="DL627" s="180"/>
      <c r="DM627" s="180"/>
      <c r="DN627" s="420"/>
      <c r="DO627" s="110"/>
      <c r="DP627" s="180"/>
      <c r="DQ627" s="182"/>
      <c r="DR627" s="180"/>
      <c r="DS627" s="181"/>
      <c r="DT627" s="402">
        <f t="shared" si="919"/>
        <v>1</v>
      </c>
      <c r="DU627" s="100">
        <f t="shared" si="920"/>
        <v>0</v>
      </c>
      <c r="DV627" s="100">
        <f t="shared" si="921"/>
        <v>0</v>
      </c>
      <c r="DW627" s="100">
        <f t="shared" si="922"/>
        <v>1</v>
      </c>
      <c r="DX627" s="100">
        <f t="shared" si="923"/>
        <v>0</v>
      </c>
      <c r="DY627" s="229">
        <f t="shared" si="924"/>
        <v>0</v>
      </c>
      <c r="DZ627" s="100">
        <f t="shared" si="925"/>
        <v>1</v>
      </c>
      <c r="EA627" s="400">
        <f t="shared" si="926"/>
        <v>0</v>
      </c>
      <c r="EB627" s="402">
        <f t="shared" si="927"/>
        <v>0</v>
      </c>
      <c r="EC627" s="19">
        <f t="shared" si="928"/>
        <v>1</v>
      </c>
      <c r="ED627" s="19">
        <f t="shared" si="929"/>
        <v>0</v>
      </c>
      <c r="EE627" s="19">
        <f t="shared" si="930"/>
        <v>0</v>
      </c>
      <c r="EF627" s="402">
        <f t="shared" si="931"/>
        <v>0</v>
      </c>
      <c r="EG627" s="400">
        <f t="shared" si="932"/>
        <v>1</v>
      </c>
      <c r="EH627" s="400">
        <f t="shared" si="933"/>
        <v>0</v>
      </c>
      <c r="EI627" s="402">
        <f t="shared" si="934"/>
        <v>0</v>
      </c>
      <c r="EJ627" s="229">
        <f t="shared" si="935"/>
        <v>1</v>
      </c>
      <c r="EK627" s="398">
        <f t="shared" si="936"/>
        <v>5.3</v>
      </c>
      <c r="EL627" s="398">
        <f t="shared" si="937"/>
        <v>2.8</v>
      </c>
      <c r="EM627" s="398">
        <f t="shared" si="938"/>
        <v>4.3</v>
      </c>
      <c r="EN627" s="398">
        <f t="shared" si="939"/>
        <v>40.1</v>
      </c>
      <c r="EO627" s="398">
        <f t="shared" si="940"/>
        <v>0.2</v>
      </c>
      <c r="EP627" s="398">
        <f t="shared" si="941"/>
        <v>1.3</v>
      </c>
      <c r="EQ627" s="398">
        <f t="shared" si="942"/>
        <v>134.19999999999999</v>
      </c>
      <c r="ER627" s="398" t="str">
        <f t="shared" si="943"/>
        <v/>
      </c>
      <c r="ES627" s="398">
        <f t="shared" si="944"/>
        <v>0</v>
      </c>
      <c r="ET627" s="398">
        <f t="shared" si="945"/>
        <v>8.6</v>
      </c>
      <c r="EU627" s="172">
        <f t="shared" si="946"/>
        <v>9</v>
      </c>
      <c r="EV627" s="57">
        <f t="shared" si="947"/>
        <v>0.23053702076573088</v>
      </c>
      <c r="EW627" s="57">
        <f t="shared" si="948"/>
        <v>7.1611253196930943E-2</v>
      </c>
      <c r="EX627" s="57">
        <f t="shared" si="949"/>
        <v>0.35383665912363715</v>
      </c>
      <c r="EY627" s="57">
        <f t="shared" si="950"/>
        <v>2.0010978591746094</v>
      </c>
      <c r="EZ627" s="57">
        <f t="shared" si="951"/>
        <v>7.2932810648190351E-3</v>
      </c>
      <c r="FA627" s="57">
        <f t="shared" si="952"/>
        <v>6.9836153639538018E-2</v>
      </c>
      <c r="FB627" s="57">
        <f t="shared" si="953"/>
        <v>2.1993834515242447</v>
      </c>
      <c r="FC627" s="57" t="str">
        <f t="shared" si="954"/>
        <v/>
      </c>
      <c r="FD627" s="57">
        <f t="shared" si="955"/>
        <v>0</v>
      </c>
      <c r="FE627" s="57">
        <f t="shared" si="956"/>
        <v>0.1790499112037359</v>
      </c>
      <c r="FF627" s="56">
        <f t="shared" si="957"/>
        <v>0.25385721941725659</v>
      </c>
      <c r="FG627" s="59">
        <f t="shared" si="958"/>
        <v>8.4315701060852408</v>
      </c>
      <c r="FH627" s="59">
        <f t="shared" si="959"/>
        <v>2.6190817410107599</v>
      </c>
      <c r="FI627" s="59">
        <f t="shared" si="960"/>
        <v>12.941082467338852</v>
      </c>
      <c r="FJ627" s="59">
        <f t="shared" si="961"/>
        <v>73.187364149697018</v>
      </c>
      <c r="FK627" s="59">
        <f t="shared" si="962"/>
        <v>0.26674158621965982</v>
      </c>
      <c r="FL627" s="59">
        <f t="shared" si="963"/>
        <v>2.5541599496484584</v>
      </c>
      <c r="FM627" s="59">
        <f t="shared" si="964"/>
        <v>83.553976390091918</v>
      </c>
      <c r="FN627" s="59" t="str">
        <f t="shared" si="965"/>
        <v/>
      </c>
      <c r="FO627" s="59">
        <f t="shared" si="966"/>
        <v>0</v>
      </c>
      <c r="FP627" s="59">
        <f t="shared" si="967"/>
        <v>6.8020572051667507</v>
      </c>
      <c r="FQ627" s="66">
        <f t="shared" si="968"/>
        <v>9.6439664047413274</v>
      </c>
      <c r="FR627" s="331">
        <f t="shared" si="909"/>
        <v>1.8992190714407158</v>
      </c>
      <c r="FS627" s="331">
        <f t="shared" si="969"/>
        <v>1.8992190714407158</v>
      </c>
      <c r="FT627" s="400">
        <f t="shared" si="970"/>
        <v>0</v>
      </c>
      <c r="FU627" s="400">
        <f t="shared" si="971"/>
        <v>1</v>
      </c>
      <c r="FV627" s="400">
        <f t="shared" si="972"/>
        <v>0</v>
      </c>
      <c r="FW627" s="402">
        <f t="shared" si="973"/>
        <v>0</v>
      </c>
      <c r="FX627" s="222">
        <f t="shared" si="974"/>
        <v>0</v>
      </c>
      <c r="FY627" s="222">
        <f t="shared" si="975"/>
        <v>73.187364149697018</v>
      </c>
      <c r="FZ627" s="222">
        <f t="shared" si="976"/>
        <v>0</v>
      </c>
      <c r="GA627" s="221">
        <f t="shared" si="977"/>
        <v>0</v>
      </c>
      <c r="GB627" s="222">
        <f t="shared" si="978"/>
        <v>83.553976390091918</v>
      </c>
      <c r="GC627" s="222">
        <f t="shared" si="979"/>
        <v>0</v>
      </c>
      <c r="GD627" s="222">
        <f t="shared" si="980"/>
        <v>0</v>
      </c>
      <c r="GE627" s="222">
        <f t="shared" si="981"/>
        <v>0</v>
      </c>
      <c r="GF627" s="222">
        <f t="shared" si="982"/>
        <v>0</v>
      </c>
      <c r="GG627" s="398">
        <f t="shared" si="983"/>
        <v>0</v>
      </c>
      <c r="GH627" s="399">
        <f t="shared" si="984"/>
        <v>0</v>
      </c>
      <c r="GI627" s="398" t="str">
        <f t="shared" si="985"/>
        <v>Ca</v>
      </c>
      <c r="GJ627" s="398" t="str">
        <f t="shared" si="986"/>
        <v>HCO3</v>
      </c>
    </row>
    <row r="628" spans="1:192" s="163" customFormat="1">
      <c r="A628" s="402">
        <f t="shared" si="987"/>
        <v>623</v>
      </c>
      <c r="B628" s="381" t="s">
        <v>655</v>
      </c>
      <c r="C628" s="91" t="s">
        <v>658</v>
      </c>
      <c r="D628" s="91"/>
      <c r="E628" s="91"/>
      <c r="F628" s="408">
        <v>3497730</v>
      </c>
      <c r="G628" s="408">
        <v>5551550</v>
      </c>
      <c r="H628" s="410">
        <f t="shared" si="913"/>
        <v>497656.478</v>
      </c>
      <c r="I628" s="102">
        <f t="shared" si="914"/>
        <v>5549769.1699999999</v>
      </c>
      <c r="J628" s="408">
        <v>107</v>
      </c>
      <c r="K628" s="115" t="s">
        <v>1356</v>
      </c>
      <c r="L628" s="407">
        <v>122.5</v>
      </c>
      <c r="M628" s="407"/>
      <c r="N628" s="400"/>
      <c r="O628" s="407"/>
      <c r="P628" s="407"/>
      <c r="Q628" s="383" t="s">
        <v>2846</v>
      </c>
      <c r="R628" s="65" t="s">
        <v>2915</v>
      </c>
      <c r="S628" s="2" t="s">
        <v>2837</v>
      </c>
      <c r="T628" s="499" t="str">
        <f t="shared" si="915"/>
        <v>-</v>
      </c>
      <c r="U628" s="499" t="str">
        <f t="shared" si="916"/>
        <v>-</v>
      </c>
      <c r="V628" s="499" t="str">
        <f t="shared" si="917"/>
        <v>-</v>
      </c>
      <c r="W628" s="499" t="str">
        <f t="shared" si="908"/>
        <v>-</v>
      </c>
      <c r="X628" s="529" t="str">
        <f t="shared" si="990"/>
        <v>Ca</v>
      </c>
      <c r="Y628" s="530" t="str">
        <f t="shared" si="918"/>
        <v>HCO3-Cl</v>
      </c>
      <c r="Z628" s="404"/>
      <c r="AA628" s="177">
        <v>34246</v>
      </c>
      <c r="AB628" s="102">
        <v>1</v>
      </c>
      <c r="AC628" s="170"/>
      <c r="AD628" s="385" t="s">
        <v>2154</v>
      </c>
      <c r="AE628" s="120"/>
      <c r="AF628" s="392">
        <v>12.4</v>
      </c>
      <c r="AG628" s="408">
        <v>255</v>
      </c>
      <c r="AH628" s="253">
        <v>6.9</v>
      </c>
      <c r="AI628" s="392"/>
      <c r="AJ628" s="408"/>
      <c r="AK628" s="408"/>
      <c r="AL628" s="408"/>
      <c r="AM628" s="392"/>
      <c r="AN628" s="69"/>
      <c r="AO628" s="401"/>
      <c r="AP628" s="407"/>
      <c r="AQ628" s="69"/>
      <c r="AR628" s="69"/>
      <c r="AS628" s="507">
        <f t="shared" si="991"/>
        <v>240.9</v>
      </c>
      <c r="AT628" s="509">
        <f t="shared" si="992"/>
        <v>8.8699330098162846E-2</v>
      </c>
      <c r="AU628" s="69">
        <v>12.4</v>
      </c>
      <c r="AV628" s="69">
        <v>0</v>
      </c>
      <c r="AW628" s="401">
        <v>50.1</v>
      </c>
      <c r="AX628" s="401">
        <v>25</v>
      </c>
      <c r="AY628" s="401">
        <v>11.5</v>
      </c>
      <c r="AZ628" s="70">
        <v>137.30000000000001</v>
      </c>
      <c r="BA628" s="384"/>
      <c r="BB628" s="388">
        <v>3</v>
      </c>
      <c r="BC628" s="384"/>
      <c r="BD628" s="384"/>
      <c r="BE628" s="384">
        <v>1.5</v>
      </c>
      <c r="BF628" s="384">
        <v>0.1</v>
      </c>
      <c r="BG628" s="384"/>
      <c r="BH628" s="384"/>
      <c r="BI628" s="384"/>
      <c r="BJ628" s="384">
        <v>0</v>
      </c>
      <c r="BK628" s="384"/>
      <c r="BL628" s="381"/>
      <c r="BM628" s="384"/>
      <c r="BN628" s="120"/>
      <c r="BO628" s="147"/>
      <c r="BP628" s="147">
        <v>0</v>
      </c>
      <c r="BQ628" s="147"/>
      <c r="BR628" s="147"/>
      <c r="BS628" s="147"/>
      <c r="BT628" s="147"/>
      <c r="BU628" s="147"/>
      <c r="BV628" s="147"/>
      <c r="BW628" s="147"/>
      <c r="BX628" s="147"/>
      <c r="BY628" s="147"/>
      <c r="BZ628" s="147"/>
      <c r="CA628" s="147"/>
      <c r="CB628" s="147"/>
      <c r="CC628" s="147"/>
      <c r="CD628" s="147"/>
      <c r="CE628" s="147"/>
      <c r="CF628" s="145"/>
      <c r="CG628" s="147"/>
      <c r="CH628" s="147"/>
      <c r="CI628" s="147"/>
      <c r="CJ628" s="147"/>
      <c r="CK628" s="147"/>
      <c r="CL628" s="148"/>
      <c r="CM628" s="254">
        <v>1.2</v>
      </c>
      <c r="CN628" s="143">
        <v>41.6</v>
      </c>
      <c r="CO628" s="145"/>
      <c r="CP628" s="384"/>
      <c r="CQ628" s="120"/>
      <c r="CR628" s="384"/>
      <c r="CS628" s="384"/>
      <c r="CT628" s="384"/>
      <c r="CU628" s="384"/>
      <c r="CV628" s="384"/>
      <c r="CW628" s="384"/>
      <c r="CX628" s="384"/>
      <c r="CY628" s="384"/>
      <c r="CZ628" s="384"/>
      <c r="DA628" s="120"/>
      <c r="DB628" s="420"/>
      <c r="DC628" s="420"/>
      <c r="DD628" s="110"/>
      <c r="DE628" s="420"/>
      <c r="DF628" s="420"/>
      <c r="DG628" s="420"/>
      <c r="DH628" s="420"/>
      <c r="DI628" s="420"/>
      <c r="DJ628" s="420"/>
      <c r="DK628" s="180"/>
      <c r="DL628" s="180"/>
      <c r="DM628" s="180"/>
      <c r="DN628" s="420"/>
      <c r="DO628" s="110"/>
      <c r="DP628" s="180"/>
      <c r="DQ628" s="182"/>
      <c r="DR628" s="180"/>
      <c r="DS628" s="181"/>
      <c r="DT628" s="402">
        <f t="shared" si="919"/>
        <v>1</v>
      </c>
      <c r="DU628" s="100">
        <f t="shared" si="920"/>
        <v>0</v>
      </c>
      <c r="DV628" s="100">
        <f t="shared" si="921"/>
        <v>0</v>
      </c>
      <c r="DW628" s="100">
        <f t="shared" si="922"/>
        <v>1</v>
      </c>
      <c r="DX628" s="100">
        <f t="shared" si="923"/>
        <v>0</v>
      </c>
      <c r="DY628" s="229">
        <f t="shared" si="924"/>
        <v>0</v>
      </c>
      <c r="DZ628" s="100">
        <f t="shared" si="925"/>
        <v>1</v>
      </c>
      <c r="EA628" s="400">
        <f t="shared" si="926"/>
        <v>0</v>
      </c>
      <c r="EB628" s="402">
        <f t="shared" si="927"/>
        <v>0</v>
      </c>
      <c r="EC628" s="19">
        <f t="shared" si="928"/>
        <v>1</v>
      </c>
      <c r="ED628" s="19">
        <f t="shared" si="929"/>
        <v>0</v>
      </c>
      <c r="EE628" s="19">
        <f t="shared" si="930"/>
        <v>0</v>
      </c>
      <c r="EF628" s="402">
        <f t="shared" si="931"/>
        <v>0</v>
      </c>
      <c r="EG628" s="400">
        <f t="shared" si="932"/>
        <v>1</v>
      </c>
      <c r="EH628" s="400">
        <f t="shared" si="933"/>
        <v>0</v>
      </c>
      <c r="EI628" s="402">
        <f t="shared" si="934"/>
        <v>0</v>
      </c>
      <c r="EJ628" s="229">
        <f t="shared" si="935"/>
        <v>1</v>
      </c>
      <c r="EK628" s="398">
        <f t="shared" si="936"/>
        <v>12.4</v>
      </c>
      <c r="EL628" s="398">
        <f t="shared" si="937"/>
        <v>3</v>
      </c>
      <c r="EM628" s="398">
        <f t="shared" si="938"/>
        <v>0</v>
      </c>
      <c r="EN628" s="398">
        <f t="shared" si="939"/>
        <v>50.1</v>
      </c>
      <c r="EO628" s="398">
        <f t="shared" si="940"/>
        <v>0.1</v>
      </c>
      <c r="EP628" s="398">
        <f t="shared" si="941"/>
        <v>1.5</v>
      </c>
      <c r="EQ628" s="398">
        <f t="shared" si="942"/>
        <v>137.30000000000001</v>
      </c>
      <c r="ER628" s="398" t="str">
        <f t="shared" si="943"/>
        <v/>
      </c>
      <c r="ES628" s="398">
        <f t="shared" si="944"/>
        <v>0</v>
      </c>
      <c r="ET628" s="398">
        <f t="shared" si="945"/>
        <v>11.5</v>
      </c>
      <c r="EU628" s="172">
        <f t="shared" si="946"/>
        <v>25</v>
      </c>
      <c r="EV628" s="57">
        <f t="shared" si="947"/>
        <v>0.53936963348963451</v>
      </c>
      <c r="EW628" s="57">
        <f t="shared" si="948"/>
        <v>7.6726342710997444E-2</v>
      </c>
      <c r="EX628" s="57">
        <f t="shared" si="949"/>
        <v>0</v>
      </c>
      <c r="EY628" s="57">
        <f t="shared" si="950"/>
        <v>2.5001247567243872</v>
      </c>
      <c r="EZ628" s="57">
        <f t="shared" si="951"/>
        <v>3.6466405324095176E-3</v>
      </c>
      <c r="FA628" s="57">
        <f t="shared" si="952"/>
        <v>8.0580177276390011E-2</v>
      </c>
      <c r="FB628" s="57">
        <f t="shared" si="953"/>
        <v>2.2501888814774875</v>
      </c>
      <c r="FC628" s="57" t="str">
        <f t="shared" si="954"/>
        <v/>
      </c>
      <c r="FD628" s="57">
        <f t="shared" si="955"/>
        <v>0</v>
      </c>
      <c r="FE628" s="57">
        <f t="shared" si="956"/>
        <v>0.23942720684220498</v>
      </c>
      <c r="FF628" s="56">
        <f t="shared" si="957"/>
        <v>0.70515894282571279</v>
      </c>
      <c r="FG628" s="59">
        <f t="shared" si="958"/>
        <v>16.852944000471574</v>
      </c>
      <c r="FH628" s="59">
        <f t="shared" si="959"/>
        <v>2.3973629154899023</v>
      </c>
      <c r="FI628" s="59">
        <f t="shared" si="960"/>
        <v>0</v>
      </c>
      <c r="FJ628" s="59">
        <f t="shared" si="961"/>
        <v>78.117973098829353</v>
      </c>
      <c r="FK628" s="59">
        <f t="shared" si="962"/>
        <v>0.11394158081338947</v>
      </c>
      <c r="FL628" s="59">
        <f t="shared" si="963"/>
        <v>2.5177784043957878</v>
      </c>
      <c r="FM628" s="59">
        <f t="shared" si="964"/>
        <v>70.433406407046434</v>
      </c>
      <c r="FN628" s="59" t="str">
        <f t="shared" si="965"/>
        <v/>
      </c>
      <c r="FO628" s="59">
        <f t="shared" si="966"/>
        <v>0</v>
      </c>
      <c r="FP628" s="59">
        <f t="shared" si="967"/>
        <v>7.4943369879901827</v>
      </c>
      <c r="FQ628" s="66">
        <f t="shared" si="968"/>
        <v>22.072256604963385</v>
      </c>
      <c r="FR628" s="331">
        <f t="shared" si="909"/>
        <v>8.8699330098162846E-2</v>
      </c>
      <c r="FS628" s="331">
        <f t="shared" si="969"/>
        <v>8.8699330098162846E-2</v>
      </c>
      <c r="FT628" s="400">
        <f t="shared" si="970"/>
        <v>0</v>
      </c>
      <c r="FU628" s="400">
        <f t="shared" si="971"/>
        <v>1</v>
      </c>
      <c r="FV628" s="400">
        <f t="shared" si="972"/>
        <v>0</v>
      </c>
      <c r="FW628" s="402">
        <f t="shared" si="973"/>
        <v>0</v>
      </c>
      <c r="FX628" s="222">
        <f t="shared" si="974"/>
        <v>0</v>
      </c>
      <c r="FY628" s="222">
        <f t="shared" si="975"/>
        <v>78.117973098829353</v>
      </c>
      <c r="FZ628" s="222">
        <f t="shared" si="976"/>
        <v>0</v>
      </c>
      <c r="GA628" s="221">
        <f t="shared" si="977"/>
        <v>22.072256604963385</v>
      </c>
      <c r="GB628" s="222">
        <f t="shared" si="978"/>
        <v>70.433406407046434</v>
      </c>
      <c r="GC628" s="222">
        <f t="shared" si="979"/>
        <v>0</v>
      </c>
      <c r="GD628" s="222">
        <f t="shared" si="980"/>
        <v>0</v>
      </c>
      <c r="GE628" s="222">
        <f t="shared" si="981"/>
        <v>0</v>
      </c>
      <c r="GF628" s="222">
        <f t="shared" si="982"/>
        <v>0</v>
      </c>
      <c r="GG628" s="398">
        <f t="shared" si="983"/>
        <v>0</v>
      </c>
      <c r="GH628" s="399">
        <f t="shared" si="984"/>
        <v>0</v>
      </c>
      <c r="GI628" s="398" t="str">
        <f t="shared" si="985"/>
        <v>Ca</v>
      </c>
      <c r="GJ628" s="398" t="str">
        <f t="shared" si="986"/>
        <v>HCO3-Cl</v>
      </c>
    </row>
    <row r="629" spans="1:192" s="163" customFormat="1">
      <c r="A629" s="402">
        <f t="shared" si="987"/>
        <v>624</v>
      </c>
      <c r="B629" s="381" t="s">
        <v>659</v>
      </c>
      <c r="C629" s="91" t="s">
        <v>660</v>
      </c>
      <c r="D629" s="91"/>
      <c r="E629" s="91"/>
      <c r="F629" s="408">
        <v>3491800</v>
      </c>
      <c r="G629" s="408">
        <v>5556100</v>
      </c>
      <c r="H629" s="410">
        <f t="shared" si="913"/>
        <v>491728.85000000003</v>
      </c>
      <c r="I629" s="102">
        <f t="shared" si="914"/>
        <v>5554317.3500000006</v>
      </c>
      <c r="J629" s="253">
        <v>102.3</v>
      </c>
      <c r="K629" s="115" t="s">
        <v>1356</v>
      </c>
      <c r="L629" s="252">
        <v>201</v>
      </c>
      <c r="M629" s="407">
        <v>138</v>
      </c>
      <c r="N629" s="400">
        <v>156</v>
      </c>
      <c r="O629" s="407"/>
      <c r="P629" s="407"/>
      <c r="Q629" s="383" t="s">
        <v>1375</v>
      </c>
      <c r="R629" s="65" t="s">
        <v>2915</v>
      </c>
      <c r="S629" s="2" t="s">
        <v>2837</v>
      </c>
      <c r="T629" s="499" t="str">
        <f t="shared" si="915"/>
        <v>-</v>
      </c>
      <c r="U629" s="499" t="str">
        <f t="shared" si="916"/>
        <v>M</v>
      </c>
      <c r="V629" s="499" t="str">
        <f t="shared" si="917"/>
        <v>-</v>
      </c>
      <c r="W629" s="499" t="str">
        <f t="shared" si="908"/>
        <v>-</v>
      </c>
      <c r="X629" s="529" t="str">
        <f t="shared" si="990"/>
        <v>Na</v>
      </c>
      <c r="Y629" s="530" t="str">
        <f t="shared" si="918"/>
        <v>HCO3-Cl</v>
      </c>
      <c r="Z629" s="404" t="s">
        <v>2155</v>
      </c>
      <c r="AA629" s="177">
        <v>32129</v>
      </c>
      <c r="AB629" s="102">
        <v>1</v>
      </c>
      <c r="AC629" s="166" t="s">
        <v>405</v>
      </c>
      <c r="AD629" s="385" t="s">
        <v>2156</v>
      </c>
      <c r="AE629" s="125" t="s">
        <v>2157</v>
      </c>
      <c r="AF629" s="397">
        <v>17.2</v>
      </c>
      <c r="AG629" s="408">
        <v>2150</v>
      </c>
      <c r="AH629" s="253"/>
      <c r="AI629" s="392"/>
      <c r="AJ629" s="408"/>
      <c r="AK629" s="408"/>
      <c r="AL629" s="408"/>
      <c r="AM629" s="392"/>
      <c r="AN629" s="69"/>
      <c r="AO629" s="401"/>
      <c r="AP629" s="407"/>
      <c r="AQ629" s="69"/>
      <c r="AR629" s="69"/>
      <c r="AS629" s="507">
        <f t="shared" si="991"/>
        <v>2081.1759999999995</v>
      </c>
      <c r="AT629" s="509">
        <f t="shared" si="992"/>
        <v>4.8005416920886196E-2</v>
      </c>
      <c r="AU629" s="69">
        <v>562</v>
      </c>
      <c r="AV629" s="69">
        <v>10.42</v>
      </c>
      <c r="AW629" s="401">
        <v>34.07</v>
      </c>
      <c r="AX629" s="401">
        <v>238</v>
      </c>
      <c r="AY629" s="401">
        <v>153.6</v>
      </c>
      <c r="AZ629" s="70">
        <v>1067.8</v>
      </c>
      <c r="BA629" s="384"/>
      <c r="BB629" s="388">
        <v>11.3</v>
      </c>
      <c r="BC629" s="384"/>
      <c r="BD629" s="384">
        <v>1.24</v>
      </c>
      <c r="BE629" s="384">
        <v>2.62</v>
      </c>
      <c r="BF629" s="384">
        <v>0.12</v>
      </c>
      <c r="BG629" s="384"/>
      <c r="BH629" s="384"/>
      <c r="BI629" s="384"/>
      <c r="BJ629" s="384">
        <v>0</v>
      </c>
      <c r="BK629" s="384">
        <v>6.0000000000000001E-3</v>
      </c>
      <c r="BL629" s="381"/>
      <c r="BM629" s="384"/>
      <c r="BN629" s="120"/>
      <c r="BO629" s="147"/>
      <c r="BP629" s="147"/>
      <c r="BQ629" s="147"/>
      <c r="BR629" s="147"/>
      <c r="BS629" s="147"/>
      <c r="BT629" s="147"/>
      <c r="BU629" s="147"/>
      <c r="BV629" s="147"/>
      <c r="BW629" s="147"/>
      <c r="BX629" s="147"/>
      <c r="BY629" s="147"/>
      <c r="BZ629" s="147"/>
      <c r="CA629" s="147"/>
      <c r="CB629" s="147"/>
      <c r="CC629" s="147"/>
      <c r="CD629" s="147"/>
      <c r="CE629" s="147"/>
      <c r="CF629" s="145"/>
      <c r="CG629" s="147"/>
      <c r="CH629" s="147"/>
      <c r="CI629" s="147"/>
      <c r="CJ629" s="147"/>
      <c r="CK629" s="147"/>
      <c r="CL629" s="148"/>
      <c r="CM629" s="254"/>
      <c r="CN629" s="143" t="s">
        <v>3116</v>
      </c>
      <c r="CO629" s="145"/>
      <c r="CP629" s="384"/>
      <c r="CQ629" s="120"/>
      <c r="CR629" s="384"/>
      <c r="CS629" s="384"/>
      <c r="CT629" s="384"/>
      <c r="CU629" s="384"/>
      <c r="CV629" s="384"/>
      <c r="CW629" s="384"/>
      <c r="CX629" s="384"/>
      <c r="CY629" s="384"/>
      <c r="CZ629" s="384"/>
      <c r="DA629" s="120"/>
      <c r="DB629" s="420"/>
      <c r="DC629" s="420"/>
      <c r="DD629" s="110"/>
      <c r="DE629" s="420"/>
      <c r="DF629" s="420"/>
      <c r="DG629" s="420"/>
      <c r="DH629" s="420"/>
      <c r="DI629" s="420"/>
      <c r="DJ629" s="420"/>
      <c r="DK629" s="180"/>
      <c r="DL629" s="180"/>
      <c r="DM629" s="180"/>
      <c r="DN629" s="420"/>
      <c r="DO629" s="110"/>
      <c r="DP629" s="180"/>
      <c r="DQ629" s="182"/>
      <c r="DR629" s="180"/>
      <c r="DS629" s="181"/>
      <c r="DT629" s="402">
        <f t="shared" si="919"/>
        <v>1</v>
      </c>
      <c r="DU629" s="100">
        <f t="shared" si="920"/>
        <v>0</v>
      </c>
      <c r="DV629" s="100">
        <f t="shared" si="921"/>
        <v>0</v>
      </c>
      <c r="DW629" s="100">
        <f t="shared" si="922"/>
        <v>1</v>
      </c>
      <c r="DX629" s="100">
        <f t="shared" si="923"/>
        <v>0</v>
      </c>
      <c r="DY629" s="229">
        <f t="shared" si="924"/>
        <v>0</v>
      </c>
      <c r="DZ629" s="100">
        <f t="shared" si="925"/>
        <v>1</v>
      </c>
      <c r="EA629" s="400">
        <f t="shared" si="926"/>
        <v>0</v>
      </c>
      <c r="EB629" s="402">
        <f t="shared" si="927"/>
        <v>0</v>
      </c>
      <c r="EC629" s="19">
        <f t="shared" si="928"/>
        <v>0</v>
      </c>
      <c r="ED629" s="19">
        <f t="shared" si="929"/>
        <v>1</v>
      </c>
      <c r="EE629" s="19">
        <f t="shared" si="930"/>
        <v>0</v>
      </c>
      <c r="EF629" s="402">
        <f t="shared" si="931"/>
        <v>0</v>
      </c>
      <c r="EG629" s="400">
        <f t="shared" si="932"/>
        <v>0</v>
      </c>
      <c r="EH629" s="400">
        <f t="shared" si="933"/>
        <v>0</v>
      </c>
      <c r="EI629" s="402">
        <f t="shared" si="934"/>
        <v>1</v>
      </c>
      <c r="EJ629" s="229">
        <f t="shared" si="935"/>
        <v>2</v>
      </c>
      <c r="EK629" s="398">
        <f t="shared" si="936"/>
        <v>562</v>
      </c>
      <c r="EL629" s="398">
        <f t="shared" si="937"/>
        <v>11.3</v>
      </c>
      <c r="EM629" s="398">
        <f t="shared" si="938"/>
        <v>10.42</v>
      </c>
      <c r="EN629" s="398">
        <f t="shared" si="939"/>
        <v>34.07</v>
      </c>
      <c r="EO629" s="398">
        <f t="shared" si="940"/>
        <v>0.12</v>
      </c>
      <c r="EP629" s="398">
        <f t="shared" si="941"/>
        <v>2.62</v>
      </c>
      <c r="EQ629" s="398">
        <f t="shared" si="942"/>
        <v>1067.8</v>
      </c>
      <c r="ER629" s="398" t="str">
        <f t="shared" si="943"/>
        <v/>
      </c>
      <c r="ES629" s="398">
        <f t="shared" si="944"/>
        <v>0</v>
      </c>
      <c r="ET629" s="398">
        <f t="shared" si="945"/>
        <v>153.6</v>
      </c>
      <c r="EU629" s="172">
        <f t="shared" si="946"/>
        <v>238</v>
      </c>
      <c r="EV629" s="57">
        <f t="shared" si="947"/>
        <v>24.44562371138505</v>
      </c>
      <c r="EW629" s="57">
        <f t="shared" si="948"/>
        <v>0.28900255754475707</v>
      </c>
      <c r="EX629" s="57">
        <f t="shared" si="949"/>
        <v>0.85743674141123238</v>
      </c>
      <c r="EY629" s="57">
        <f t="shared" si="950"/>
        <v>1.7001846399520932</v>
      </c>
      <c r="EZ629" s="57">
        <f t="shared" si="951"/>
        <v>4.3759686388914207E-3</v>
      </c>
      <c r="FA629" s="57">
        <f t="shared" si="952"/>
        <v>0.14074670964276123</v>
      </c>
      <c r="FB629" s="57">
        <f t="shared" si="953"/>
        <v>17.500012291636278</v>
      </c>
      <c r="FC629" s="57" t="str">
        <f t="shared" si="954"/>
        <v/>
      </c>
      <c r="FD629" s="57">
        <f t="shared" si="955"/>
        <v>0</v>
      </c>
      <c r="FE629" s="57">
        <f t="shared" si="956"/>
        <v>3.1979146931271898</v>
      </c>
      <c r="FF629" s="56">
        <f t="shared" si="957"/>
        <v>6.7131131357007856</v>
      </c>
      <c r="FG629" s="59">
        <f t="shared" si="958"/>
        <v>89.096088359189537</v>
      </c>
      <c r="FH629" s="59">
        <f t="shared" si="959"/>
        <v>1.0533172606697438</v>
      </c>
      <c r="FI629" s="59">
        <f t="shared" si="960"/>
        <v>3.1250689521008885</v>
      </c>
      <c r="FJ629" s="59">
        <f t="shared" si="961"/>
        <v>6.1966020051908082</v>
      </c>
      <c r="FK629" s="59">
        <f t="shared" si="962"/>
        <v>1.5948936018602505E-2</v>
      </c>
      <c r="FL629" s="59">
        <f t="shared" si="963"/>
        <v>0.51297448683039371</v>
      </c>
      <c r="FM629" s="59">
        <f t="shared" si="964"/>
        <v>63.842934141602669</v>
      </c>
      <c r="FN629" s="59" t="str">
        <f t="shared" si="965"/>
        <v/>
      </c>
      <c r="FO629" s="59">
        <f t="shared" si="966"/>
        <v>0</v>
      </c>
      <c r="FP629" s="59">
        <f t="shared" si="967"/>
        <v>11.666520785323005</v>
      </c>
      <c r="FQ629" s="66">
        <f t="shared" si="968"/>
        <v>24.490545073074333</v>
      </c>
      <c r="FR629" s="331">
        <f t="shared" si="909"/>
        <v>4.8005416920886196E-2</v>
      </c>
      <c r="FS629" s="331">
        <f t="shared" si="969"/>
        <v>4.8005416920886196E-2</v>
      </c>
      <c r="FT629" s="400">
        <f t="shared" si="970"/>
        <v>0</v>
      </c>
      <c r="FU629" s="400">
        <f t="shared" si="971"/>
        <v>1</v>
      </c>
      <c r="FV629" s="400">
        <f t="shared" si="972"/>
        <v>0</v>
      </c>
      <c r="FW629" s="402">
        <f t="shared" si="973"/>
        <v>0</v>
      </c>
      <c r="FX629" s="222">
        <f t="shared" si="974"/>
        <v>89.096088359189537</v>
      </c>
      <c r="FY629" s="222">
        <f t="shared" si="975"/>
        <v>0</v>
      </c>
      <c r="FZ629" s="222">
        <f t="shared" si="976"/>
        <v>0</v>
      </c>
      <c r="GA629" s="221">
        <f t="shared" si="977"/>
        <v>24.490545073074333</v>
      </c>
      <c r="GB629" s="222">
        <f t="shared" si="978"/>
        <v>63.842934141602669</v>
      </c>
      <c r="GC629" s="222">
        <f t="shared" si="979"/>
        <v>0</v>
      </c>
      <c r="GD629" s="222">
        <f t="shared" si="980"/>
        <v>0</v>
      </c>
      <c r="GE629" s="222">
        <f t="shared" si="981"/>
        <v>0</v>
      </c>
      <c r="GF629" s="222">
        <f t="shared" si="982"/>
        <v>0</v>
      </c>
      <c r="GG629" s="398">
        <f t="shared" si="983"/>
        <v>0</v>
      </c>
      <c r="GH629" s="399">
        <f t="shared" si="984"/>
        <v>0</v>
      </c>
      <c r="GI629" s="398" t="str">
        <f t="shared" si="985"/>
        <v>Na</v>
      </c>
      <c r="GJ629" s="398" t="str">
        <f t="shared" si="986"/>
        <v>HCO3-Cl</v>
      </c>
    </row>
    <row r="630" spans="1:192" s="163" customFormat="1" ht="14.25">
      <c r="A630" s="402">
        <f t="shared" si="987"/>
        <v>625</v>
      </c>
      <c r="B630" s="64" t="s">
        <v>322</v>
      </c>
      <c r="C630" s="398" t="s">
        <v>118</v>
      </c>
      <c r="D630" s="398"/>
      <c r="E630" s="398"/>
      <c r="F630" s="549">
        <v>3551553</v>
      </c>
      <c r="G630" s="549">
        <v>5631521</v>
      </c>
      <c r="H630" s="410">
        <f t="shared" si="913"/>
        <v>551457.94880000001</v>
      </c>
      <c r="I630" s="410">
        <f t="shared" si="914"/>
        <v>5629708.1816000007</v>
      </c>
      <c r="J630" s="541">
        <v>210</v>
      </c>
      <c r="K630" s="400" t="s">
        <v>1356</v>
      </c>
      <c r="L630" s="19">
        <v>456.5</v>
      </c>
      <c r="M630" s="19"/>
      <c r="N630" s="400"/>
      <c r="O630" s="19"/>
      <c r="P630" s="19"/>
      <c r="Q630" s="381" t="s">
        <v>786</v>
      </c>
      <c r="R630" s="399" t="s">
        <v>273</v>
      </c>
      <c r="S630" s="64" t="s">
        <v>1347</v>
      </c>
      <c r="T630" s="499" t="str">
        <f t="shared" si="915"/>
        <v>-</v>
      </c>
      <c r="U630" s="499" t="str">
        <f t="shared" si="916"/>
        <v>-</v>
      </c>
      <c r="V630" s="499" t="str">
        <f t="shared" si="917"/>
        <v>B</v>
      </c>
      <c r="W630" s="499" t="str">
        <f t="shared" si="908"/>
        <v>-</v>
      </c>
      <c r="X630" s="529" t="str">
        <f t="shared" si="990"/>
        <v>Na</v>
      </c>
      <c r="Y630" s="530" t="str">
        <f t="shared" si="918"/>
        <v>Cl</v>
      </c>
      <c r="Z630" s="60"/>
      <c r="AA630" s="51">
        <v>27016</v>
      </c>
      <c r="AB630" s="100">
        <v>1</v>
      </c>
      <c r="AC630" s="398"/>
      <c r="AD630" s="398" t="s">
        <v>1972</v>
      </c>
      <c r="AE630" s="404"/>
      <c r="AF630" s="153" t="s">
        <v>3116</v>
      </c>
      <c r="AG630" s="400"/>
      <c r="AH630" s="400"/>
      <c r="AI630" s="554"/>
      <c r="AJ630" s="400"/>
      <c r="AK630" s="400"/>
      <c r="AL630" s="400"/>
      <c r="AM630" s="391"/>
      <c r="AN630" s="398"/>
      <c r="AO630" s="399"/>
      <c r="AP630" s="19"/>
      <c r="AQ630" s="398"/>
      <c r="AR630" s="69">
        <v>27812.799999999999</v>
      </c>
      <c r="AS630" s="507">
        <f t="shared" si="991"/>
        <v>31413.1</v>
      </c>
      <c r="AT630" s="509">
        <f t="shared" si="992"/>
        <v>0.47368131957528303</v>
      </c>
      <c r="AU630" s="398">
        <v>10149</v>
      </c>
      <c r="AV630" s="398">
        <v>216</v>
      </c>
      <c r="AW630" s="399">
        <v>1152</v>
      </c>
      <c r="AX630" s="398">
        <v>14660</v>
      </c>
      <c r="AY630" s="398">
        <v>4117</v>
      </c>
      <c r="AZ630" s="172">
        <v>1037</v>
      </c>
      <c r="BA630" s="398"/>
      <c r="BB630" s="398"/>
      <c r="BC630" s="398"/>
      <c r="BD630" s="398"/>
      <c r="BE630" s="398">
        <v>82.1</v>
      </c>
      <c r="BF630" s="398"/>
      <c r="BG630" s="398"/>
      <c r="BH630" s="398"/>
      <c r="BI630" s="398"/>
      <c r="BJ630" s="398"/>
      <c r="BK630" s="398"/>
      <c r="BL630" s="399"/>
      <c r="BM630" s="398"/>
      <c r="BN630" s="172"/>
      <c r="BO630" s="138"/>
      <c r="BP630" s="553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49"/>
      <c r="CG630" s="138"/>
      <c r="CH630" s="138"/>
      <c r="CI630" s="138"/>
      <c r="CJ630" s="138"/>
      <c r="CK630" s="138"/>
      <c r="CL630" s="139"/>
      <c r="CM630" s="138"/>
      <c r="CN630" s="138" t="s">
        <v>3116</v>
      </c>
      <c r="CO630" s="149"/>
      <c r="CP630" s="398"/>
      <c r="CQ630" s="172"/>
      <c r="CR630" s="398"/>
      <c r="CS630" s="398"/>
      <c r="CT630" s="398"/>
      <c r="CU630" s="398"/>
      <c r="CV630" s="398"/>
      <c r="CW630" s="398"/>
      <c r="CX630" s="398"/>
      <c r="CY630" s="398"/>
      <c r="CZ630" s="398"/>
      <c r="DA630" s="172"/>
      <c r="DB630" s="241"/>
      <c r="DC630" s="241"/>
      <c r="DD630" s="241"/>
      <c r="DE630" s="241"/>
      <c r="DF630" s="182"/>
      <c r="DG630" s="241"/>
      <c r="DH630" s="241"/>
      <c r="DI630" s="244"/>
      <c r="DJ630" s="244"/>
      <c r="DK630" s="244"/>
      <c r="DL630" s="244"/>
      <c r="DM630" s="244"/>
      <c r="DN630" s="244"/>
      <c r="DO630" s="244"/>
      <c r="DP630" s="244"/>
      <c r="DQ630" s="244"/>
      <c r="DR630" s="244"/>
      <c r="DS630" s="472"/>
      <c r="DT630" s="402">
        <f t="shared" si="919"/>
        <v>1</v>
      </c>
      <c r="DU630" s="100">
        <f t="shared" si="920"/>
        <v>0</v>
      </c>
      <c r="DV630" s="100">
        <f t="shared" si="921"/>
        <v>0</v>
      </c>
      <c r="DW630" s="100">
        <f t="shared" si="922"/>
        <v>0</v>
      </c>
      <c r="DX630" s="100">
        <f t="shared" si="923"/>
        <v>1</v>
      </c>
      <c r="DY630" s="229">
        <f t="shared" si="924"/>
        <v>0</v>
      </c>
      <c r="DZ630" s="100">
        <f t="shared" si="925"/>
        <v>0</v>
      </c>
      <c r="EA630" s="400">
        <f t="shared" si="926"/>
        <v>0</v>
      </c>
      <c r="EB630" s="402">
        <f t="shared" si="927"/>
        <v>1</v>
      </c>
      <c r="EC630" s="19">
        <f t="shared" si="928"/>
        <v>0</v>
      </c>
      <c r="ED630" s="19">
        <f t="shared" si="929"/>
        <v>0</v>
      </c>
      <c r="EE630" s="19">
        <f t="shared" si="930"/>
        <v>1</v>
      </c>
      <c r="EF630" s="402">
        <f t="shared" si="931"/>
        <v>0</v>
      </c>
      <c r="EG630" s="400">
        <f t="shared" si="932"/>
        <v>0</v>
      </c>
      <c r="EH630" s="400">
        <f t="shared" si="933"/>
        <v>0</v>
      </c>
      <c r="EI630" s="402">
        <f t="shared" si="934"/>
        <v>1</v>
      </c>
      <c r="EJ630" s="229">
        <f t="shared" si="935"/>
        <v>2</v>
      </c>
      <c r="EK630" s="398">
        <f t="shared" si="936"/>
        <v>10149</v>
      </c>
      <c r="EL630" s="398" t="str">
        <f t="shared" si="937"/>
        <v/>
      </c>
      <c r="EM630" s="398">
        <f t="shared" si="938"/>
        <v>216</v>
      </c>
      <c r="EN630" s="398">
        <f t="shared" si="939"/>
        <v>1152</v>
      </c>
      <c r="EO630" s="398" t="str">
        <f t="shared" si="940"/>
        <v/>
      </c>
      <c r="EP630" s="398">
        <f t="shared" si="941"/>
        <v>82.1</v>
      </c>
      <c r="EQ630" s="398">
        <f t="shared" si="942"/>
        <v>1037</v>
      </c>
      <c r="ER630" s="398" t="str">
        <f t="shared" si="943"/>
        <v/>
      </c>
      <c r="ES630" s="398" t="str">
        <f t="shared" si="944"/>
        <v/>
      </c>
      <c r="ET630" s="398">
        <f t="shared" si="945"/>
        <v>4117</v>
      </c>
      <c r="EU630" s="172">
        <f t="shared" si="946"/>
        <v>14660</v>
      </c>
      <c r="EV630" s="57">
        <f t="shared" si="947"/>
        <v>441.45664599083074</v>
      </c>
      <c r="EW630" s="57" t="str">
        <f t="shared" si="948"/>
        <v/>
      </c>
      <c r="EX630" s="57">
        <f t="shared" si="949"/>
        <v>17.774120551326888</v>
      </c>
      <c r="EY630" s="57">
        <f t="shared" si="950"/>
        <v>57.487898597734414</v>
      </c>
      <c r="EZ630" s="57" t="str">
        <f t="shared" si="951"/>
        <v/>
      </c>
      <c r="FA630" s="57">
        <f t="shared" si="952"/>
        <v>4.4104217029277466</v>
      </c>
      <c r="FB630" s="57">
        <f t="shared" si="953"/>
        <v>16.995235761778257</v>
      </c>
      <c r="FC630" s="57" t="str">
        <f t="shared" si="954"/>
        <v/>
      </c>
      <c r="FD630" s="57" t="str">
        <f t="shared" si="955"/>
        <v/>
      </c>
      <c r="FE630" s="57">
        <f t="shared" si="956"/>
        <v>85.71494004950938</v>
      </c>
      <c r="FF630" s="56">
        <f t="shared" si="957"/>
        <v>413.50520407299797</v>
      </c>
      <c r="FG630" s="59">
        <f t="shared" si="958"/>
        <v>84.711572839913387</v>
      </c>
      <c r="FH630" s="59" t="str">
        <f t="shared" si="959"/>
        <v/>
      </c>
      <c r="FI630" s="59">
        <f t="shared" si="960"/>
        <v>3.4106943941679893</v>
      </c>
      <c r="FJ630" s="59">
        <f t="shared" si="961"/>
        <v>11.03141237922757</v>
      </c>
      <c r="FK630" s="59" t="str">
        <f t="shared" si="962"/>
        <v/>
      </c>
      <c r="FL630" s="59">
        <f t="shared" si="963"/>
        <v>0.8463203866910608</v>
      </c>
      <c r="FM630" s="59">
        <f t="shared" si="964"/>
        <v>3.2922761359004635</v>
      </c>
      <c r="FN630" s="59" t="str">
        <f t="shared" si="965"/>
        <v/>
      </c>
      <c r="FO630" s="59" t="str">
        <f t="shared" si="966"/>
        <v/>
      </c>
      <c r="FP630" s="59">
        <f t="shared" si="967"/>
        <v>16.604491727604696</v>
      </c>
      <c r="FQ630" s="66">
        <f t="shared" si="968"/>
        <v>80.103232136494825</v>
      </c>
      <c r="FR630" s="331">
        <f t="shared" si="909"/>
        <v>0.47368131957528303</v>
      </c>
      <c r="FS630" s="331">
        <f t="shared" si="969"/>
        <v>0.47368131957528303</v>
      </c>
      <c r="FT630" s="400">
        <f t="shared" si="970"/>
        <v>0</v>
      </c>
      <c r="FU630" s="400">
        <f t="shared" si="971"/>
        <v>1</v>
      </c>
      <c r="FV630" s="400">
        <f t="shared" si="972"/>
        <v>0</v>
      </c>
      <c r="FW630" s="402">
        <f t="shared" si="973"/>
        <v>0</v>
      </c>
      <c r="FX630" s="222">
        <f t="shared" si="974"/>
        <v>84.711572839913387</v>
      </c>
      <c r="FY630" s="222">
        <f t="shared" si="975"/>
        <v>0</v>
      </c>
      <c r="FZ630" s="222">
        <f t="shared" si="976"/>
        <v>0</v>
      </c>
      <c r="GA630" s="221">
        <f t="shared" si="977"/>
        <v>80.103232136494825</v>
      </c>
      <c r="GB630" s="222">
        <f t="shared" si="978"/>
        <v>0</v>
      </c>
      <c r="GC630" s="222">
        <f t="shared" si="979"/>
        <v>0</v>
      </c>
      <c r="GD630" s="222">
        <f t="shared" si="980"/>
        <v>0</v>
      </c>
      <c r="GE630" s="222">
        <f t="shared" si="981"/>
        <v>0</v>
      </c>
      <c r="GF630" s="222">
        <f t="shared" si="982"/>
        <v>0</v>
      </c>
      <c r="GG630" s="398">
        <f t="shared" si="983"/>
        <v>0</v>
      </c>
      <c r="GH630" s="399">
        <f t="shared" si="984"/>
        <v>0</v>
      </c>
      <c r="GI630" s="398" t="str">
        <f t="shared" si="985"/>
        <v>Na</v>
      </c>
      <c r="GJ630" s="398" t="str">
        <f t="shared" si="986"/>
        <v>Cl</v>
      </c>
    </row>
    <row r="631" spans="1:192" s="163" customFormat="1">
      <c r="A631" s="402">
        <f t="shared" si="987"/>
        <v>626</v>
      </c>
      <c r="B631" s="382" t="s">
        <v>338</v>
      </c>
      <c r="C631" s="116" t="s">
        <v>2948</v>
      </c>
      <c r="D631" s="116"/>
      <c r="E631" s="116"/>
      <c r="F631" s="412">
        <v>3424290</v>
      </c>
      <c r="G631" s="412">
        <v>5562880</v>
      </c>
      <c r="H631" s="410">
        <f t="shared" si="913"/>
        <v>424245.85400000005</v>
      </c>
      <c r="I631" s="410">
        <f t="shared" si="914"/>
        <v>5561094.6380000003</v>
      </c>
      <c r="J631" s="115">
        <v>392.65</v>
      </c>
      <c r="K631" s="377" t="s">
        <v>1354</v>
      </c>
      <c r="L631" s="378">
        <v>4</v>
      </c>
      <c r="M631" s="378"/>
      <c r="N631" s="400"/>
      <c r="O631" s="378"/>
      <c r="P631" s="378"/>
      <c r="Q631" s="383" t="s">
        <v>2845</v>
      </c>
      <c r="R631" s="382" t="s">
        <v>2900</v>
      </c>
      <c r="S631" s="382" t="s">
        <v>2663</v>
      </c>
      <c r="T631" s="499" t="str">
        <f t="shared" si="915"/>
        <v>-</v>
      </c>
      <c r="U631" s="499" t="str">
        <f t="shared" si="916"/>
        <v>-</v>
      </c>
      <c r="V631" s="499" t="str">
        <f t="shared" si="917"/>
        <v>-</v>
      </c>
      <c r="W631" s="499" t="str">
        <f t="shared" si="908"/>
        <v>A</v>
      </c>
      <c r="X631" s="529" t="str">
        <f t="shared" si="990"/>
        <v>Mg-Ca</v>
      </c>
      <c r="Y631" s="530" t="str">
        <f t="shared" si="918"/>
        <v>HCO3</v>
      </c>
      <c r="Z631" s="119" t="s">
        <v>1777</v>
      </c>
      <c r="AA631" s="377" t="s">
        <v>2158</v>
      </c>
      <c r="AB631" s="405">
        <v>1</v>
      </c>
      <c r="AC631" s="117" t="s">
        <v>435</v>
      </c>
      <c r="AD631" s="385" t="s">
        <v>2949</v>
      </c>
      <c r="AE631" s="61" t="s">
        <v>2950</v>
      </c>
      <c r="AF631" s="379">
        <v>9</v>
      </c>
      <c r="AG631" s="377"/>
      <c r="AH631" s="377"/>
      <c r="AI631" s="379"/>
      <c r="AJ631" s="377"/>
      <c r="AK631" s="377"/>
      <c r="AL631" s="377"/>
      <c r="AM631" s="379">
        <v>1.2E-2</v>
      </c>
      <c r="AN631" s="398"/>
      <c r="AO631" s="399"/>
      <c r="AP631" s="378"/>
      <c r="AQ631" s="398"/>
      <c r="AR631" s="69">
        <v>443</v>
      </c>
      <c r="AS631" s="507">
        <f t="shared" si="991"/>
        <v>449.1</v>
      </c>
      <c r="AT631" s="509">
        <f t="shared" si="992"/>
        <v>2.7832762506611921</v>
      </c>
      <c r="AU631" s="117">
        <v>4</v>
      </c>
      <c r="AV631" s="117">
        <v>55</v>
      </c>
      <c r="AW631" s="116">
        <v>26</v>
      </c>
      <c r="AX631" s="117">
        <v>6</v>
      </c>
      <c r="AY631" s="117">
        <v>10</v>
      </c>
      <c r="AZ631" s="118">
        <v>342</v>
      </c>
      <c r="BA631" s="117"/>
      <c r="BB631" s="117"/>
      <c r="BC631" s="117"/>
      <c r="BD631" s="117"/>
      <c r="BE631" s="126">
        <v>6.1</v>
      </c>
      <c r="BF631" s="117"/>
      <c r="BG631" s="117"/>
      <c r="BH631" s="117"/>
      <c r="BI631" s="117"/>
      <c r="BJ631" s="117"/>
      <c r="BK631" s="117"/>
      <c r="BL631" s="116"/>
      <c r="BM631" s="117"/>
      <c r="BN631" s="118"/>
      <c r="BO631" s="114"/>
      <c r="BP631" s="114"/>
      <c r="BQ631" s="114"/>
      <c r="BR631" s="114"/>
      <c r="BS631" s="114"/>
      <c r="BT631" s="114"/>
      <c r="BU631" s="114"/>
      <c r="BV631" s="114"/>
      <c r="BW631" s="114"/>
      <c r="BX631" s="114"/>
      <c r="BY631" s="114"/>
      <c r="BZ631" s="114"/>
      <c r="CA631" s="114"/>
      <c r="CB631" s="114"/>
      <c r="CC631" s="114"/>
      <c r="CD631" s="114"/>
      <c r="CE631" s="114"/>
      <c r="CF631" s="247"/>
      <c r="CG631" s="114"/>
      <c r="CH631" s="114"/>
      <c r="CI631" s="114"/>
      <c r="CJ631" s="114"/>
      <c r="CK631" s="114"/>
      <c r="CL631" s="137"/>
      <c r="CM631" s="138"/>
      <c r="CN631" s="190">
        <v>2136</v>
      </c>
      <c r="CO631" s="247"/>
      <c r="CP631" s="117"/>
      <c r="CQ631" s="118"/>
      <c r="CR631" s="117"/>
      <c r="CS631" s="117"/>
      <c r="CT631" s="117"/>
      <c r="CU631" s="117"/>
      <c r="CV631" s="117"/>
      <c r="CW631" s="117"/>
      <c r="CX631" s="117"/>
      <c r="CY631" s="117"/>
      <c r="CZ631" s="117"/>
      <c r="DA631" s="118"/>
      <c r="DB631" s="111"/>
      <c r="DC631" s="111"/>
      <c r="DD631" s="121"/>
      <c r="DE631" s="111"/>
      <c r="DF631" s="420"/>
      <c r="DG631" s="111"/>
      <c r="DH631" s="111"/>
      <c r="DI631" s="111"/>
      <c r="DJ631" s="111"/>
      <c r="DK631" s="244"/>
      <c r="DL631" s="244"/>
      <c r="DM631" s="244"/>
      <c r="DN631" s="111"/>
      <c r="DO631" s="121"/>
      <c r="DP631" s="244"/>
      <c r="DQ631" s="241"/>
      <c r="DR631" s="244"/>
      <c r="DS631" s="472"/>
      <c r="DT631" s="402">
        <f t="shared" si="919"/>
        <v>1</v>
      </c>
      <c r="DU631" s="100">
        <f t="shared" si="920"/>
        <v>1</v>
      </c>
      <c r="DV631" s="100">
        <f t="shared" si="921"/>
        <v>0</v>
      </c>
      <c r="DW631" s="100">
        <f t="shared" si="922"/>
        <v>0</v>
      </c>
      <c r="DX631" s="100">
        <f t="shared" si="923"/>
        <v>0</v>
      </c>
      <c r="DY631" s="229">
        <f t="shared" si="924"/>
        <v>0</v>
      </c>
      <c r="DZ631" s="100">
        <f t="shared" si="925"/>
        <v>1</v>
      </c>
      <c r="EA631" s="400">
        <f t="shared" si="926"/>
        <v>0</v>
      </c>
      <c r="EB631" s="402">
        <f t="shared" si="927"/>
        <v>0</v>
      </c>
      <c r="EC631" s="19">
        <f t="shared" si="928"/>
        <v>1</v>
      </c>
      <c r="ED631" s="19">
        <f t="shared" si="929"/>
        <v>0</v>
      </c>
      <c r="EE631" s="19">
        <f t="shared" si="930"/>
        <v>0</v>
      </c>
      <c r="EF631" s="402">
        <f t="shared" si="931"/>
        <v>0</v>
      </c>
      <c r="EG631" s="400">
        <f t="shared" si="932"/>
        <v>0</v>
      </c>
      <c r="EH631" s="400">
        <f t="shared" si="933"/>
        <v>1</v>
      </c>
      <c r="EI631" s="402">
        <f t="shared" si="934"/>
        <v>0</v>
      </c>
      <c r="EJ631" s="229">
        <f t="shared" si="935"/>
        <v>1</v>
      </c>
      <c r="EK631" s="398">
        <f t="shared" si="936"/>
        <v>4</v>
      </c>
      <c r="EL631" s="398" t="str">
        <f t="shared" si="937"/>
        <v/>
      </c>
      <c r="EM631" s="398">
        <f t="shared" si="938"/>
        <v>55</v>
      </c>
      <c r="EN631" s="398">
        <f t="shared" si="939"/>
        <v>26</v>
      </c>
      <c r="EO631" s="398" t="str">
        <f t="shared" si="940"/>
        <v/>
      </c>
      <c r="EP631" s="398">
        <f t="shared" si="941"/>
        <v>6.1</v>
      </c>
      <c r="EQ631" s="398">
        <f t="shared" si="942"/>
        <v>342</v>
      </c>
      <c r="ER631" s="398" t="str">
        <f t="shared" si="943"/>
        <v/>
      </c>
      <c r="ES631" s="398" t="str">
        <f t="shared" si="944"/>
        <v/>
      </c>
      <c r="ET631" s="398">
        <f t="shared" si="945"/>
        <v>10</v>
      </c>
      <c r="EU631" s="172">
        <f t="shared" si="946"/>
        <v>6</v>
      </c>
      <c r="EV631" s="57">
        <f t="shared" si="947"/>
        <v>0.17399020435149501</v>
      </c>
      <c r="EW631" s="57" t="str">
        <f t="shared" si="948"/>
        <v/>
      </c>
      <c r="EX631" s="57">
        <f t="shared" si="949"/>
        <v>4.5258177329767539</v>
      </c>
      <c r="EY631" s="57">
        <f t="shared" si="950"/>
        <v>1.2974699336294224</v>
      </c>
      <c r="EZ631" s="57" t="str">
        <f t="shared" si="951"/>
        <v/>
      </c>
      <c r="FA631" s="57">
        <f t="shared" si="952"/>
        <v>0.32769272092398605</v>
      </c>
      <c r="FB631" s="57">
        <f t="shared" si="953"/>
        <v>5.6049861432287011</v>
      </c>
      <c r="FC631" s="57" t="str">
        <f t="shared" si="954"/>
        <v/>
      </c>
      <c r="FD631" s="57" t="str">
        <f t="shared" si="955"/>
        <v/>
      </c>
      <c r="FE631" s="57">
        <f t="shared" si="956"/>
        <v>0.20819757116713478</v>
      </c>
      <c r="FF631" s="56">
        <f t="shared" si="957"/>
        <v>0.16923814627817108</v>
      </c>
      <c r="FG631" s="59">
        <f t="shared" si="958"/>
        <v>2.7508460604515399</v>
      </c>
      <c r="FH631" s="59" t="str">
        <f t="shared" si="959"/>
        <v/>
      </c>
      <c r="FI631" s="59">
        <f t="shared" si="960"/>
        <v>71.554763255117976</v>
      </c>
      <c r="FJ631" s="59">
        <f t="shared" si="961"/>
        <v>20.513454011861732</v>
      </c>
      <c r="FK631" s="59" t="str">
        <f t="shared" si="962"/>
        <v/>
      </c>
      <c r="FL631" s="59">
        <f t="shared" si="963"/>
        <v>5.1809366725687589</v>
      </c>
      <c r="FM631" s="59">
        <f t="shared" si="964"/>
        <v>93.690921064487043</v>
      </c>
      <c r="FN631" s="59" t="str">
        <f t="shared" si="965"/>
        <v/>
      </c>
      <c r="FO631" s="59" t="str">
        <f t="shared" si="966"/>
        <v/>
      </c>
      <c r="FP631" s="59">
        <f t="shared" si="967"/>
        <v>3.4801552952281813</v>
      </c>
      <c r="FQ631" s="66">
        <f t="shared" si="968"/>
        <v>2.8289236402847711</v>
      </c>
      <c r="FR631" s="331">
        <f t="shared" si="909"/>
        <v>2.7832762506611921</v>
      </c>
      <c r="FS631" s="331">
        <f t="shared" si="969"/>
        <v>2.7832762506611921</v>
      </c>
      <c r="FT631" s="400">
        <f t="shared" si="970"/>
        <v>0</v>
      </c>
      <c r="FU631" s="400">
        <f t="shared" si="971"/>
        <v>1</v>
      </c>
      <c r="FV631" s="400">
        <f t="shared" si="972"/>
        <v>0</v>
      </c>
      <c r="FW631" s="402">
        <f t="shared" si="973"/>
        <v>0</v>
      </c>
      <c r="FX631" s="222">
        <f t="shared" si="974"/>
        <v>0</v>
      </c>
      <c r="FY631" s="222">
        <f t="shared" si="975"/>
        <v>20.513454011861732</v>
      </c>
      <c r="FZ631" s="222">
        <f t="shared" si="976"/>
        <v>71.554763255117976</v>
      </c>
      <c r="GA631" s="221">
        <f t="shared" si="977"/>
        <v>0</v>
      </c>
      <c r="GB631" s="222">
        <f t="shared" si="978"/>
        <v>93.690921064487043</v>
      </c>
      <c r="GC631" s="222">
        <f t="shared" si="979"/>
        <v>0</v>
      </c>
      <c r="GD631" s="222">
        <f t="shared" si="980"/>
        <v>0</v>
      </c>
      <c r="GE631" s="222">
        <f t="shared" si="981"/>
        <v>0</v>
      </c>
      <c r="GF631" s="222">
        <f t="shared" si="982"/>
        <v>0</v>
      </c>
      <c r="GG631" s="398">
        <f t="shared" si="983"/>
        <v>0</v>
      </c>
      <c r="GH631" s="399">
        <f t="shared" si="984"/>
        <v>0</v>
      </c>
      <c r="GI631" s="398" t="str">
        <f t="shared" si="985"/>
        <v>Mg-Ca</v>
      </c>
      <c r="GJ631" s="398" t="str">
        <f t="shared" si="986"/>
        <v>HCO3</v>
      </c>
    </row>
    <row r="632" spans="1:192" s="163" customFormat="1" ht="14.25">
      <c r="A632" s="402">
        <f t="shared" si="987"/>
        <v>627</v>
      </c>
      <c r="B632" s="399" t="s">
        <v>147</v>
      </c>
      <c r="C632" s="398" t="s">
        <v>240</v>
      </c>
      <c r="D632" s="398"/>
      <c r="E632" s="398" t="s">
        <v>2159</v>
      </c>
      <c r="F632" s="549">
        <v>3474260</v>
      </c>
      <c r="G632" s="549">
        <v>5498800</v>
      </c>
      <c r="H632" s="410">
        <f t="shared" si="913"/>
        <v>474195.86600000004</v>
      </c>
      <c r="I632" s="102">
        <f t="shared" si="914"/>
        <v>5497040.2700000005</v>
      </c>
      <c r="J632" s="541">
        <v>105</v>
      </c>
      <c r="K632" s="400" t="s">
        <v>1356</v>
      </c>
      <c r="L632" s="19">
        <v>67.599999999999994</v>
      </c>
      <c r="M632" s="19"/>
      <c r="N632" s="400"/>
      <c r="O632" s="171">
        <f>J632+2.5</f>
        <v>107.5</v>
      </c>
      <c r="P632" s="171"/>
      <c r="Q632" s="64" t="s">
        <v>1361</v>
      </c>
      <c r="R632" s="399" t="s">
        <v>274</v>
      </c>
      <c r="S632" s="399" t="s">
        <v>1346</v>
      </c>
      <c r="T632" s="499" t="str">
        <f t="shared" si="915"/>
        <v>-</v>
      </c>
      <c r="U632" s="499" t="str">
        <f t="shared" si="916"/>
        <v>M</v>
      </c>
      <c r="V632" s="499" t="str">
        <f t="shared" si="917"/>
        <v>-</v>
      </c>
      <c r="W632" s="499" t="str">
        <f t="shared" si="908"/>
        <v>-</v>
      </c>
      <c r="X632" s="529" t="str">
        <f t="shared" si="990"/>
        <v>Na-Ca</v>
      </c>
      <c r="Y632" s="530" t="str">
        <f t="shared" si="918"/>
        <v>Cl-HCO3</v>
      </c>
      <c r="Z632" s="172" t="s">
        <v>1795</v>
      </c>
      <c r="AA632" s="391" t="s">
        <v>1857</v>
      </c>
      <c r="AB632" s="101">
        <v>1</v>
      </c>
      <c r="AC632" s="67" t="s">
        <v>282</v>
      </c>
      <c r="AD632" s="2" t="s">
        <v>2160</v>
      </c>
      <c r="AE632" s="61" t="s">
        <v>2161</v>
      </c>
      <c r="AF632" s="391">
        <v>15.2</v>
      </c>
      <c r="AG632" s="400"/>
      <c r="AH632" s="400"/>
      <c r="AI632" s="554"/>
      <c r="AJ632" s="400"/>
      <c r="AK632" s="400"/>
      <c r="AL632" s="400"/>
      <c r="AM632" s="397"/>
      <c r="AN632" s="398"/>
      <c r="AO632" s="399"/>
      <c r="AP632" s="19"/>
      <c r="AQ632" s="398"/>
      <c r="AR632" s="69">
        <v>1278</v>
      </c>
      <c r="AS632" s="507">
        <f t="shared" si="991"/>
        <v>1304.2606999999998</v>
      </c>
      <c r="AT632" s="509">
        <f t="shared" si="992"/>
        <v>-0.50972164117558094</v>
      </c>
      <c r="AU632" s="398">
        <v>247.1</v>
      </c>
      <c r="AV632" s="398">
        <v>18.329999999999998</v>
      </c>
      <c r="AW632" s="399">
        <v>142.4</v>
      </c>
      <c r="AX632" s="398">
        <v>496.7</v>
      </c>
      <c r="AY632" s="398">
        <v>33.409999999999997</v>
      </c>
      <c r="AZ632" s="172">
        <v>318.10000000000002</v>
      </c>
      <c r="BA632" s="401">
        <v>0.94</v>
      </c>
      <c r="BB632" s="401">
        <v>15.11</v>
      </c>
      <c r="BC632" s="401">
        <v>2.11</v>
      </c>
      <c r="BD632" s="398"/>
      <c r="BE632" s="398">
        <v>0.16</v>
      </c>
      <c r="BF632" s="398">
        <v>1.9E-2</v>
      </c>
      <c r="BG632" s="398"/>
      <c r="BH632" s="398">
        <v>0.63009999999999999</v>
      </c>
      <c r="BI632" s="398">
        <v>5.7999999999999996E-3</v>
      </c>
      <c r="BJ632" s="398">
        <v>2.6</v>
      </c>
      <c r="BK632" s="398"/>
      <c r="BL632" s="399"/>
      <c r="BM632" s="398">
        <v>25.16</v>
      </c>
      <c r="BN632" s="172">
        <v>0.24</v>
      </c>
      <c r="BO632" s="138"/>
      <c r="BP632" s="555">
        <v>250</v>
      </c>
      <c r="BQ632" s="138">
        <v>99</v>
      </c>
      <c r="BR632" s="138">
        <v>640</v>
      </c>
      <c r="BS632" s="138"/>
      <c r="BT632" s="138"/>
      <c r="BU632" s="138"/>
      <c r="BV632" s="138"/>
      <c r="BW632" s="138"/>
      <c r="BX632" s="138">
        <v>120</v>
      </c>
      <c r="BY632" s="138"/>
      <c r="BZ632" s="138"/>
      <c r="CA632" s="138">
        <v>1.6</v>
      </c>
      <c r="CB632" s="138"/>
      <c r="CC632" s="138"/>
      <c r="CD632" s="138"/>
      <c r="CE632" s="138"/>
      <c r="CF632" s="149"/>
      <c r="CG632" s="138"/>
      <c r="CH632" s="138">
        <v>3.2</v>
      </c>
      <c r="CI632" s="138">
        <v>2</v>
      </c>
      <c r="CJ632" s="138"/>
      <c r="CK632" s="138"/>
      <c r="CL632" s="139">
        <v>130</v>
      </c>
      <c r="CM632" s="138"/>
      <c r="CN632" s="138">
        <v>68</v>
      </c>
      <c r="CO632" s="149"/>
      <c r="CP632" s="398"/>
      <c r="CQ632" s="172"/>
      <c r="CR632" s="398"/>
      <c r="CS632" s="398"/>
      <c r="CT632" s="398"/>
      <c r="CU632" s="398"/>
      <c r="CV632" s="398"/>
      <c r="CW632" s="398"/>
      <c r="CX632" s="398"/>
      <c r="CY632" s="398"/>
      <c r="CZ632" s="398"/>
      <c r="DA632" s="172"/>
      <c r="DB632" s="241"/>
      <c r="DC632" s="241"/>
      <c r="DD632" s="241"/>
      <c r="DE632" s="241"/>
      <c r="DF632" s="182"/>
      <c r="DG632" s="241"/>
      <c r="DH632" s="241"/>
      <c r="DI632" s="244"/>
      <c r="DJ632" s="244"/>
      <c r="DK632" s="244"/>
      <c r="DL632" s="244"/>
      <c r="DM632" s="244"/>
      <c r="DN632" s="244"/>
      <c r="DO632" s="244"/>
      <c r="DP632" s="244"/>
      <c r="DQ632" s="244"/>
      <c r="DR632" s="244"/>
      <c r="DS632" s="472"/>
      <c r="DT632" s="402">
        <f t="shared" si="919"/>
        <v>1</v>
      </c>
      <c r="DU632" s="100">
        <f t="shared" si="920"/>
        <v>0</v>
      </c>
      <c r="DV632" s="100">
        <f t="shared" si="921"/>
        <v>1</v>
      </c>
      <c r="DW632" s="100">
        <f t="shared" si="922"/>
        <v>0</v>
      </c>
      <c r="DX632" s="100">
        <f t="shared" si="923"/>
        <v>0</v>
      </c>
      <c r="DY632" s="229">
        <f t="shared" si="924"/>
        <v>0</v>
      </c>
      <c r="DZ632" s="100">
        <f t="shared" si="925"/>
        <v>1</v>
      </c>
      <c r="EA632" s="400">
        <f t="shared" si="926"/>
        <v>0</v>
      </c>
      <c r="EB632" s="402">
        <f t="shared" si="927"/>
        <v>0</v>
      </c>
      <c r="EC632" s="19">
        <f t="shared" si="928"/>
        <v>0</v>
      </c>
      <c r="ED632" s="19">
        <f t="shared" si="929"/>
        <v>1</v>
      </c>
      <c r="EE632" s="19">
        <f t="shared" si="930"/>
        <v>0</v>
      </c>
      <c r="EF632" s="402">
        <f t="shared" si="931"/>
        <v>0</v>
      </c>
      <c r="EG632" s="400">
        <f t="shared" si="932"/>
        <v>1</v>
      </c>
      <c r="EH632" s="400">
        <f t="shared" si="933"/>
        <v>0</v>
      </c>
      <c r="EI632" s="402">
        <f t="shared" si="934"/>
        <v>0</v>
      </c>
      <c r="EJ632" s="229">
        <f t="shared" si="935"/>
        <v>1</v>
      </c>
      <c r="EK632" s="398">
        <f t="shared" si="936"/>
        <v>247.1</v>
      </c>
      <c r="EL632" s="398">
        <f t="shared" si="937"/>
        <v>15.11</v>
      </c>
      <c r="EM632" s="398">
        <f t="shared" si="938"/>
        <v>18.329999999999998</v>
      </c>
      <c r="EN632" s="398">
        <f t="shared" si="939"/>
        <v>142.4</v>
      </c>
      <c r="EO632" s="398">
        <f t="shared" si="940"/>
        <v>1.9E-2</v>
      </c>
      <c r="EP632" s="398">
        <f t="shared" si="941"/>
        <v>0.16</v>
      </c>
      <c r="EQ632" s="398">
        <f t="shared" si="942"/>
        <v>318.10000000000002</v>
      </c>
      <c r="ER632" s="398" t="str">
        <f t="shared" si="943"/>
        <v/>
      </c>
      <c r="ES632" s="398">
        <f t="shared" si="944"/>
        <v>2.6</v>
      </c>
      <c r="ET632" s="398">
        <f t="shared" si="945"/>
        <v>33.409999999999997</v>
      </c>
      <c r="EU632" s="172">
        <f t="shared" si="946"/>
        <v>496.7</v>
      </c>
      <c r="EV632" s="57">
        <f t="shared" si="947"/>
        <v>10.748244873813604</v>
      </c>
      <c r="EW632" s="57">
        <f t="shared" si="948"/>
        <v>0.38644501278772375</v>
      </c>
      <c r="EX632" s="57">
        <f t="shared" si="949"/>
        <v>1.5083316190084344</v>
      </c>
      <c r="EY632" s="57">
        <f t="shared" si="950"/>
        <v>7.1061430211088377</v>
      </c>
      <c r="EZ632" s="57">
        <f t="shared" si="951"/>
        <v>6.9286170115780827E-4</v>
      </c>
      <c r="FA632" s="57">
        <f t="shared" si="952"/>
        <v>8.5952189094816011E-3</v>
      </c>
      <c r="FB632" s="57">
        <f t="shared" si="953"/>
        <v>5.2132926671375737</v>
      </c>
      <c r="FC632" s="57" t="str">
        <f t="shared" si="954"/>
        <v/>
      </c>
      <c r="FD632" s="57">
        <f t="shared" si="955"/>
        <v>4.1932169876896824E-2</v>
      </c>
      <c r="FE632" s="57">
        <f t="shared" si="956"/>
        <v>0.69558808526939719</v>
      </c>
      <c r="FF632" s="56">
        <f t="shared" si="957"/>
        <v>14.010097876061263</v>
      </c>
      <c r="FG632" s="59">
        <f t="shared" si="958"/>
        <v>54.398211678917761</v>
      </c>
      <c r="FH632" s="59">
        <f t="shared" si="959"/>
        <v>1.9558465456165082</v>
      </c>
      <c r="FI632" s="59">
        <f t="shared" si="960"/>
        <v>7.6338549834055884</v>
      </c>
      <c r="FJ632" s="59">
        <f t="shared" si="961"/>
        <v>35.96507865435207</v>
      </c>
      <c r="FK632" s="59">
        <f t="shared" si="962"/>
        <v>3.5066597315459658E-3</v>
      </c>
      <c r="FL632" s="59">
        <f t="shared" si="963"/>
        <v>4.3501477976535849E-2</v>
      </c>
      <c r="FM632" s="59">
        <f t="shared" si="964"/>
        <v>26.117508964419518</v>
      </c>
      <c r="FN632" s="59" t="str">
        <f t="shared" si="965"/>
        <v/>
      </c>
      <c r="FO632" s="59">
        <f t="shared" si="966"/>
        <v>0.21007142560034497</v>
      </c>
      <c r="FP632" s="59">
        <f t="shared" si="967"/>
        <v>3.4847512335312136</v>
      </c>
      <c r="FQ632" s="66">
        <f t="shared" si="968"/>
        <v>70.187668376448912</v>
      </c>
      <c r="FR632" s="331">
        <f t="shared" si="909"/>
        <v>-0.50972164117558094</v>
      </c>
      <c r="FS632" s="331">
        <f t="shared" si="969"/>
        <v>0.50972164117558094</v>
      </c>
      <c r="FT632" s="400">
        <f t="shared" si="970"/>
        <v>0</v>
      </c>
      <c r="FU632" s="400">
        <f t="shared" si="971"/>
        <v>1</v>
      </c>
      <c r="FV632" s="400">
        <f t="shared" si="972"/>
        <v>0</v>
      </c>
      <c r="FW632" s="402">
        <f t="shared" si="973"/>
        <v>0</v>
      </c>
      <c r="FX632" s="222">
        <f t="shared" si="974"/>
        <v>54.398211678917761</v>
      </c>
      <c r="FY632" s="222">
        <f t="shared" si="975"/>
        <v>35.96507865435207</v>
      </c>
      <c r="FZ632" s="222">
        <f t="shared" si="976"/>
        <v>0</v>
      </c>
      <c r="GA632" s="221">
        <f t="shared" si="977"/>
        <v>70.187668376448912</v>
      </c>
      <c r="GB632" s="222">
        <f t="shared" si="978"/>
        <v>26.117508964419518</v>
      </c>
      <c r="GC632" s="222">
        <f t="shared" si="979"/>
        <v>0</v>
      </c>
      <c r="GD632" s="222">
        <f t="shared" si="980"/>
        <v>0</v>
      </c>
      <c r="GE632" s="222">
        <f t="shared" si="981"/>
        <v>0</v>
      </c>
      <c r="GF632" s="222">
        <f t="shared" si="982"/>
        <v>0</v>
      </c>
      <c r="GG632" s="398">
        <f t="shared" si="983"/>
        <v>0</v>
      </c>
      <c r="GH632" s="399">
        <f t="shared" si="984"/>
        <v>0</v>
      </c>
      <c r="GI632" s="398" t="str">
        <f t="shared" si="985"/>
        <v>Na-Ca</v>
      </c>
      <c r="GJ632" s="398" t="str">
        <f t="shared" si="986"/>
        <v>Cl-HCO3</v>
      </c>
    </row>
    <row r="633" spans="1:192" s="168" customFormat="1" ht="14.25">
      <c r="A633" s="402">
        <f t="shared" si="987"/>
        <v>628</v>
      </c>
      <c r="B633" s="399" t="s">
        <v>122</v>
      </c>
      <c r="C633" s="398" t="s">
        <v>170</v>
      </c>
      <c r="D633" s="398"/>
      <c r="E633" s="398"/>
      <c r="F633" s="400">
        <v>3524525</v>
      </c>
      <c r="G633" s="400">
        <v>5603575</v>
      </c>
      <c r="H633" s="409">
        <f t="shared" si="913"/>
        <v>524440.76</v>
      </c>
      <c r="I633" s="405">
        <f t="shared" si="914"/>
        <v>5601773.3600000003</v>
      </c>
      <c r="J633" s="400">
        <v>405.35</v>
      </c>
      <c r="K633" s="400" t="s">
        <v>1356</v>
      </c>
      <c r="L633" s="19">
        <v>1000.5</v>
      </c>
      <c r="M633" s="19"/>
      <c r="N633" s="408"/>
      <c r="O633" s="19"/>
      <c r="P633" s="19"/>
      <c r="Q633" s="64" t="s">
        <v>1361</v>
      </c>
      <c r="R633" s="64" t="s">
        <v>276</v>
      </c>
      <c r="S633" s="64" t="s">
        <v>1347</v>
      </c>
      <c r="T633" s="499" t="str">
        <f t="shared" si="915"/>
        <v>T</v>
      </c>
      <c r="U633" s="499" t="str">
        <f t="shared" si="916"/>
        <v>M</v>
      </c>
      <c r="V633" s="499" t="str">
        <f t="shared" si="917"/>
        <v>-</v>
      </c>
      <c r="W633" s="499" t="str">
        <f t="shared" si="908"/>
        <v>-</v>
      </c>
      <c r="X633" s="529" t="str">
        <f t="shared" si="990"/>
        <v>Ca-Na</v>
      </c>
      <c r="Y633" s="530" t="str">
        <f t="shared" si="918"/>
        <v>SO4</v>
      </c>
      <c r="Z633" s="60" t="s">
        <v>2162</v>
      </c>
      <c r="AA633" s="51">
        <v>28276</v>
      </c>
      <c r="AB633" s="100">
        <v>1</v>
      </c>
      <c r="AC633" s="67" t="s">
        <v>282</v>
      </c>
      <c r="AD633" s="2" t="s">
        <v>2163</v>
      </c>
      <c r="AE633" s="172"/>
      <c r="AF633" s="391">
        <v>32.9</v>
      </c>
      <c r="AG633" s="400"/>
      <c r="AH633" s="400"/>
      <c r="AI633" s="554"/>
      <c r="AJ633" s="400"/>
      <c r="AK633" s="400"/>
      <c r="AL633" s="400"/>
      <c r="AM633" s="391"/>
      <c r="AN633" s="59">
        <v>106</v>
      </c>
      <c r="AO633" s="399">
        <v>9.1999999999999993</v>
      </c>
      <c r="AP633" s="19"/>
      <c r="AQ633" s="398"/>
      <c r="AR633" s="69">
        <v>3512</v>
      </c>
      <c r="AS633" s="507">
        <f t="shared" si="991"/>
        <v>3473.2</v>
      </c>
      <c r="AT633" s="509">
        <f t="shared" si="992"/>
        <v>-0.82225298337551889</v>
      </c>
      <c r="AU633" s="398">
        <v>284.39999999999998</v>
      </c>
      <c r="AV633" s="398">
        <v>98.5</v>
      </c>
      <c r="AW633" s="399">
        <v>596.5</v>
      </c>
      <c r="AX633" s="398">
        <v>6.1</v>
      </c>
      <c r="AY633" s="398">
        <v>2287</v>
      </c>
      <c r="AZ633" s="172">
        <v>200.7</v>
      </c>
      <c r="BA633" s="398"/>
      <c r="BB633" s="398"/>
      <c r="BC633" s="398"/>
      <c r="BD633" s="398"/>
      <c r="BE633" s="398"/>
      <c r="BF633" s="398"/>
      <c r="BG633" s="398"/>
      <c r="BH633" s="398"/>
      <c r="BI633" s="398"/>
      <c r="BJ633" s="398"/>
      <c r="BK633" s="398"/>
      <c r="BL633" s="399"/>
      <c r="BM633" s="398"/>
      <c r="BN633" s="172"/>
      <c r="BO633" s="138"/>
      <c r="BP633" s="555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49"/>
      <c r="CG633" s="138"/>
      <c r="CH633" s="138"/>
      <c r="CI633" s="138"/>
      <c r="CJ633" s="138"/>
      <c r="CK633" s="138"/>
      <c r="CL633" s="139"/>
      <c r="CM633" s="138"/>
      <c r="CN633" s="138">
        <v>34</v>
      </c>
      <c r="CO633" s="149"/>
      <c r="CP633" s="398"/>
      <c r="CQ633" s="172"/>
      <c r="CR633" s="398"/>
      <c r="CS633" s="398"/>
      <c r="CT633" s="398"/>
      <c r="CU633" s="398"/>
      <c r="CV633" s="398"/>
      <c r="CW633" s="398"/>
      <c r="CX633" s="398"/>
      <c r="CY633" s="398"/>
      <c r="CZ633" s="398"/>
      <c r="DA633" s="172"/>
      <c r="DB633" s="241"/>
      <c r="DC633" s="241"/>
      <c r="DD633" s="241"/>
      <c r="DE633" s="241"/>
      <c r="DF633" s="182"/>
      <c r="DG633" s="241"/>
      <c r="DH633" s="241"/>
      <c r="DI633" s="244"/>
      <c r="DJ633" s="244"/>
      <c r="DK633" s="244"/>
      <c r="DL633" s="244"/>
      <c r="DM633" s="244"/>
      <c r="DN633" s="244"/>
      <c r="DO633" s="244"/>
      <c r="DP633" s="244"/>
      <c r="DQ633" s="244"/>
      <c r="DR633" s="244"/>
      <c r="DS633" s="472"/>
      <c r="DT633" s="402">
        <f t="shared" si="919"/>
        <v>1</v>
      </c>
      <c r="DU633" s="100">
        <f t="shared" si="920"/>
        <v>0</v>
      </c>
      <c r="DV633" s="100">
        <f t="shared" si="921"/>
        <v>0</v>
      </c>
      <c r="DW633" s="100">
        <f t="shared" si="922"/>
        <v>0</v>
      </c>
      <c r="DX633" s="100">
        <f t="shared" si="923"/>
        <v>1</v>
      </c>
      <c r="DY633" s="229">
        <f t="shared" si="924"/>
        <v>0</v>
      </c>
      <c r="DZ633" s="100">
        <f t="shared" si="925"/>
        <v>0</v>
      </c>
      <c r="EA633" s="400">
        <f t="shared" si="926"/>
        <v>1</v>
      </c>
      <c r="EB633" s="402">
        <f t="shared" si="927"/>
        <v>0</v>
      </c>
      <c r="EC633" s="19">
        <f t="shared" si="928"/>
        <v>0</v>
      </c>
      <c r="ED633" s="19">
        <f t="shared" si="929"/>
        <v>1</v>
      </c>
      <c r="EE633" s="19">
        <f t="shared" si="930"/>
        <v>0</v>
      </c>
      <c r="EF633" s="402">
        <f t="shared" si="931"/>
        <v>0</v>
      </c>
      <c r="EG633" s="400">
        <f t="shared" si="932"/>
        <v>1</v>
      </c>
      <c r="EH633" s="400">
        <f t="shared" si="933"/>
        <v>0</v>
      </c>
      <c r="EI633" s="402">
        <f t="shared" si="934"/>
        <v>0</v>
      </c>
      <c r="EJ633" s="229">
        <f t="shared" si="935"/>
        <v>3</v>
      </c>
      <c r="EK633" s="398">
        <f t="shared" si="936"/>
        <v>284.39999999999998</v>
      </c>
      <c r="EL633" s="398" t="str">
        <f t="shared" si="937"/>
        <v/>
      </c>
      <c r="EM633" s="398">
        <f t="shared" si="938"/>
        <v>98.5</v>
      </c>
      <c r="EN633" s="398">
        <f t="shared" si="939"/>
        <v>596.5</v>
      </c>
      <c r="EO633" s="398" t="str">
        <f t="shared" si="940"/>
        <v/>
      </c>
      <c r="EP633" s="398" t="str">
        <f t="shared" si="941"/>
        <v/>
      </c>
      <c r="EQ633" s="398">
        <f t="shared" si="942"/>
        <v>200.7</v>
      </c>
      <c r="ER633" s="398" t="str">
        <f t="shared" si="943"/>
        <v/>
      </c>
      <c r="ES633" s="398" t="str">
        <f t="shared" si="944"/>
        <v/>
      </c>
      <c r="ET633" s="398">
        <f t="shared" si="945"/>
        <v>2287</v>
      </c>
      <c r="EU633" s="172">
        <f t="shared" si="946"/>
        <v>6.1</v>
      </c>
      <c r="EV633" s="57">
        <f t="shared" si="947"/>
        <v>12.370703529391294</v>
      </c>
      <c r="EW633" s="57" t="str">
        <f t="shared" si="948"/>
        <v/>
      </c>
      <c r="EX633" s="57">
        <f t="shared" si="949"/>
        <v>8.1053281217856412</v>
      </c>
      <c r="EY633" s="57">
        <f t="shared" si="950"/>
        <v>29.766954438844252</v>
      </c>
      <c r="EZ633" s="57" t="str">
        <f t="shared" si="951"/>
        <v/>
      </c>
      <c r="FA633" s="57" t="str">
        <f t="shared" si="952"/>
        <v/>
      </c>
      <c r="FB633" s="57">
        <f t="shared" si="953"/>
        <v>3.2892418682631588</v>
      </c>
      <c r="FC633" s="57" t="str">
        <f t="shared" si="954"/>
        <v/>
      </c>
      <c r="FD633" s="57" t="str">
        <f t="shared" si="955"/>
        <v/>
      </c>
      <c r="FE633" s="57">
        <f t="shared" si="956"/>
        <v>47.614784525923724</v>
      </c>
      <c r="FF633" s="56">
        <f t="shared" si="957"/>
        <v>0.17205878204947392</v>
      </c>
      <c r="FG633" s="59">
        <f t="shared" si="958"/>
        <v>24.621752192886188</v>
      </c>
      <c r="FH633" s="59" t="str">
        <f t="shared" si="959"/>
        <v/>
      </c>
      <c r="FI633" s="59">
        <f t="shared" si="960"/>
        <v>16.132257957883297</v>
      </c>
      <c r="FJ633" s="59">
        <f t="shared" si="961"/>
        <v>59.245989849230504</v>
      </c>
      <c r="FK633" s="59" t="str">
        <f t="shared" si="962"/>
        <v/>
      </c>
      <c r="FL633" s="59" t="str">
        <f t="shared" si="963"/>
        <v/>
      </c>
      <c r="FM633" s="59">
        <f t="shared" si="964"/>
        <v>6.4398864104673201</v>
      </c>
      <c r="FN633" s="59" t="str">
        <f t="shared" si="965"/>
        <v/>
      </c>
      <c r="FO633" s="59" t="str">
        <f t="shared" si="966"/>
        <v/>
      </c>
      <c r="FP633" s="59">
        <f t="shared" si="967"/>
        <v>93.223245990037157</v>
      </c>
      <c r="FQ633" s="66">
        <f t="shared" si="968"/>
        <v>0.33686759949551875</v>
      </c>
      <c r="FR633" s="331">
        <f t="shared" si="909"/>
        <v>-0.82225298337551889</v>
      </c>
      <c r="FS633" s="331">
        <f t="shared" si="969"/>
        <v>0.82225298337551889</v>
      </c>
      <c r="FT633" s="400">
        <f t="shared" si="970"/>
        <v>0</v>
      </c>
      <c r="FU633" s="400">
        <f t="shared" si="971"/>
        <v>1</v>
      </c>
      <c r="FV633" s="400">
        <f t="shared" si="972"/>
        <v>0</v>
      </c>
      <c r="FW633" s="402">
        <f t="shared" si="973"/>
        <v>0</v>
      </c>
      <c r="FX633" s="222">
        <f t="shared" si="974"/>
        <v>24.621752192886188</v>
      </c>
      <c r="FY633" s="222">
        <f t="shared" si="975"/>
        <v>59.245989849230504</v>
      </c>
      <c r="FZ633" s="222">
        <f t="shared" si="976"/>
        <v>0</v>
      </c>
      <c r="GA633" s="221">
        <f t="shared" si="977"/>
        <v>0</v>
      </c>
      <c r="GB633" s="222">
        <f t="shared" si="978"/>
        <v>0</v>
      </c>
      <c r="GC633" s="222">
        <f t="shared" si="979"/>
        <v>93.223245990037157</v>
      </c>
      <c r="GD633" s="222">
        <f t="shared" si="980"/>
        <v>0</v>
      </c>
      <c r="GE633" s="222">
        <f t="shared" si="981"/>
        <v>0</v>
      </c>
      <c r="GF633" s="222">
        <f t="shared" si="982"/>
        <v>0</v>
      </c>
      <c r="GG633" s="398">
        <f t="shared" si="983"/>
        <v>0</v>
      </c>
      <c r="GH633" s="399">
        <f t="shared" si="984"/>
        <v>0</v>
      </c>
      <c r="GI633" s="398" t="str">
        <f t="shared" si="985"/>
        <v>Ca-Na</v>
      </c>
      <c r="GJ633" s="398" t="str">
        <f t="shared" si="986"/>
        <v>SO4</v>
      </c>
    </row>
    <row r="634" spans="1:192" s="168" customFormat="1" ht="14.25">
      <c r="A634" s="402">
        <f t="shared" si="987"/>
        <v>629</v>
      </c>
      <c r="B634" s="65" t="s">
        <v>122</v>
      </c>
      <c r="C634" s="91" t="s">
        <v>170</v>
      </c>
      <c r="D634" s="91"/>
      <c r="E634" s="91"/>
      <c r="F634" s="400">
        <v>3524525</v>
      </c>
      <c r="G634" s="400">
        <v>5603575</v>
      </c>
      <c r="H634" s="409">
        <f t="shared" si="913"/>
        <v>524440.76</v>
      </c>
      <c r="I634" s="405">
        <f t="shared" si="914"/>
        <v>5601773.3600000003</v>
      </c>
      <c r="J634" s="400">
        <v>405.35</v>
      </c>
      <c r="K634" s="400" t="s">
        <v>1356</v>
      </c>
      <c r="L634" s="19">
        <v>1000.5</v>
      </c>
      <c r="M634" s="19"/>
      <c r="N634" s="408"/>
      <c r="O634" s="19">
        <v>65.349999999999994</v>
      </c>
      <c r="P634" s="19"/>
      <c r="Q634" s="166" t="s">
        <v>1361</v>
      </c>
      <c r="R634" s="166" t="s">
        <v>276</v>
      </c>
      <c r="S634" s="134" t="s">
        <v>1347</v>
      </c>
      <c r="T634" s="499" t="str">
        <f t="shared" si="915"/>
        <v>-</v>
      </c>
      <c r="U634" s="499" t="str">
        <f t="shared" si="916"/>
        <v>-</v>
      </c>
      <c r="V634" s="499" t="str">
        <f t="shared" si="917"/>
        <v>-</v>
      </c>
      <c r="W634" s="499" t="str">
        <f t="shared" si="908"/>
        <v>-</v>
      </c>
      <c r="X634" s="529" t="str">
        <f t="shared" si="990"/>
        <v/>
      </c>
      <c r="Y634" s="530" t="str">
        <f t="shared" si="918"/>
        <v/>
      </c>
      <c r="Z634" s="404"/>
      <c r="AA634" s="177">
        <v>32266</v>
      </c>
      <c r="AB634" s="176">
        <v>2</v>
      </c>
      <c r="AC634" s="65" t="s">
        <v>970</v>
      </c>
      <c r="AD634" s="65" t="s">
        <v>2164</v>
      </c>
      <c r="AE634" s="61" t="s">
        <v>1454</v>
      </c>
      <c r="AF634" s="392" t="s">
        <v>3116</v>
      </c>
      <c r="AG634" s="408"/>
      <c r="AH634" s="408"/>
      <c r="AI634" s="556"/>
      <c r="AJ634" s="408"/>
      <c r="AK634" s="408"/>
      <c r="AL634" s="408"/>
      <c r="AM634" s="392"/>
      <c r="AO634" s="401"/>
      <c r="AP634" s="171"/>
      <c r="AQ634" s="69"/>
      <c r="AR634" s="69"/>
      <c r="AS634" s="508"/>
      <c r="AT634" s="511"/>
      <c r="AU634" s="403"/>
      <c r="AV634" s="403"/>
      <c r="AW634" s="55"/>
      <c r="AX634" s="403"/>
      <c r="AY634" s="403"/>
      <c r="AZ634" s="53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401"/>
      <c r="BM634" s="69"/>
      <c r="BN634" s="70"/>
      <c r="BO634" s="143"/>
      <c r="BP634" s="557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1"/>
      <c r="CG634" s="143"/>
      <c r="CH634" s="143"/>
      <c r="CI634" s="143"/>
      <c r="CJ634" s="143"/>
      <c r="CK634" s="143"/>
      <c r="CL634" s="144"/>
      <c r="CM634" s="143"/>
      <c r="CN634" s="143" t="s">
        <v>3116</v>
      </c>
      <c r="CO634" s="141"/>
      <c r="CP634" s="69"/>
      <c r="CQ634" s="70"/>
      <c r="CR634" s="69"/>
      <c r="CS634" s="69"/>
      <c r="CT634" s="69"/>
      <c r="CU634" s="69"/>
      <c r="CV634" s="69"/>
      <c r="CW634" s="69"/>
      <c r="CX634" s="69"/>
      <c r="CY634" s="69"/>
      <c r="CZ634" s="69"/>
      <c r="DA634" s="70"/>
      <c r="DB634" s="182">
        <v>-67.099999999999994</v>
      </c>
      <c r="DC634" s="141" t="s">
        <v>2165</v>
      </c>
      <c r="DD634" s="182"/>
      <c r="DE634" s="182">
        <v>-3.77</v>
      </c>
      <c r="DF634" s="182"/>
      <c r="DG634" s="182">
        <v>-9.75</v>
      </c>
      <c r="DH634" s="182"/>
      <c r="DI634" s="180"/>
      <c r="DJ634" s="180">
        <f>SUM(DK634:DM634)</f>
        <v>0.6409999999999999</v>
      </c>
      <c r="DK634" s="180">
        <v>0.08</v>
      </c>
      <c r="DL634" s="180">
        <v>0.49</v>
      </c>
      <c r="DM634" s="180">
        <v>7.0999999999999994E-2</v>
      </c>
      <c r="DN634" s="180"/>
      <c r="DO634" s="180"/>
      <c r="DP634" s="180"/>
      <c r="DQ634" s="180"/>
      <c r="DR634" s="180"/>
      <c r="DS634" s="181"/>
      <c r="DT634" s="402">
        <f t="shared" si="919"/>
        <v>0</v>
      </c>
      <c r="DU634" s="100">
        <f t="shared" si="920"/>
        <v>0</v>
      </c>
      <c r="DV634" s="100">
        <f t="shared" si="921"/>
        <v>0</v>
      </c>
      <c r="DW634" s="100">
        <f t="shared" si="922"/>
        <v>0</v>
      </c>
      <c r="DX634" s="100">
        <f t="shared" si="923"/>
        <v>1</v>
      </c>
      <c r="DY634" s="229">
        <f t="shared" si="924"/>
        <v>0</v>
      </c>
      <c r="DZ634" s="100">
        <f t="shared" si="925"/>
        <v>0</v>
      </c>
      <c r="EA634" s="400">
        <f t="shared" si="926"/>
        <v>0</v>
      </c>
      <c r="EB634" s="402">
        <f t="shared" si="927"/>
        <v>1</v>
      </c>
      <c r="EC634" s="19">
        <f t="shared" si="928"/>
        <v>0</v>
      </c>
      <c r="ED634" s="19">
        <f t="shared" si="929"/>
        <v>0</v>
      </c>
      <c r="EE634" s="19">
        <f t="shared" si="930"/>
        <v>0</v>
      </c>
      <c r="EF634" s="402">
        <f t="shared" si="931"/>
        <v>1</v>
      </c>
      <c r="EG634" s="400">
        <f t="shared" si="932"/>
        <v>0</v>
      </c>
      <c r="EH634" s="400">
        <f t="shared" si="933"/>
        <v>0</v>
      </c>
      <c r="EI634" s="402">
        <f t="shared" si="934"/>
        <v>1</v>
      </c>
      <c r="EJ634" s="229">
        <f t="shared" si="935"/>
        <v>1</v>
      </c>
      <c r="EK634" s="398" t="str">
        <f t="shared" si="936"/>
        <v/>
      </c>
      <c r="EL634" s="398" t="str">
        <f t="shared" si="937"/>
        <v/>
      </c>
      <c r="EM634" s="398" t="str">
        <f t="shared" si="938"/>
        <v/>
      </c>
      <c r="EN634" s="398" t="str">
        <f t="shared" si="939"/>
        <v/>
      </c>
      <c r="EO634" s="398" t="str">
        <f t="shared" si="940"/>
        <v/>
      </c>
      <c r="EP634" s="398" t="str">
        <f t="shared" si="941"/>
        <v/>
      </c>
      <c r="EQ634" s="398" t="str">
        <f t="shared" si="942"/>
        <v/>
      </c>
      <c r="ER634" s="398" t="str">
        <f t="shared" si="943"/>
        <v/>
      </c>
      <c r="ES634" s="398" t="str">
        <f t="shared" si="944"/>
        <v/>
      </c>
      <c r="ET634" s="398" t="str">
        <f t="shared" si="945"/>
        <v/>
      </c>
      <c r="EU634" s="172" t="str">
        <f t="shared" si="946"/>
        <v/>
      </c>
      <c r="EV634" s="57" t="str">
        <f t="shared" si="947"/>
        <v/>
      </c>
      <c r="EW634" s="57" t="str">
        <f t="shared" si="948"/>
        <v/>
      </c>
      <c r="EX634" s="57" t="str">
        <f t="shared" si="949"/>
        <v/>
      </c>
      <c r="EY634" s="57" t="str">
        <f t="shared" si="950"/>
        <v/>
      </c>
      <c r="EZ634" s="57" t="str">
        <f t="shared" si="951"/>
        <v/>
      </c>
      <c r="FA634" s="57" t="str">
        <f t="shared" si="952"/>
        <v/>
      </c>
      <c r="FB634" s="57" t="str">
        <f t="shared" si="953"/>
        <v/>
      </c>
      <c r="FC634" s="57" t="str">
        <f t="shared" si="954"/>
        <v/>
      </c>
      <c r="FD634" s="57" t="str">
        <f t="shared" si="955"/>
        <v/>
      </c>
      <c r="FE634" s="57" t="str">
        <f t="shared" si="956"/>
        <v/>
      </c>
      <c r="FF634" s="56" t="str">
        <f t="shared" si="957"/>
        <v/>
      </c>
      <c r="FG634" s="59" t="str">
        <f t="shared" si="958"/>
        <v/>
      </c>
      <c r="FH634" s="59" t="str">
        <f t="shared" si="959"/>
        <v/>
      </c>
      <c r="FI634" s="59" t="str">
        <f t="shared" si="960"/>
        <v/>
      </c>
      <c r="FJ634" s="59" t="str">
        <f t="shared" si="961"/>
        <v/>
      </c>
      <c r="FK634" s="59" t="str">
        <f t="shared" si="962"/>
        <v/>
      </c>
      <c r="FL634" s="59" t="str">
        <f t="shared" si="963"/>
        <v/>
      </c>
      <c r="FM634" s="59" t="str">
        <f t="shared" si="964"/>
        <v/>
      </c>
      <c r="FN634" s="59" t="str">
        <f t="shared" si="965"/>
        <v/>
      </c>
      <c r="FO634" s="59" t="str">
        <f t="shared" si="966"/>
        <v/>
      </c>
      <c r="FP634" s="59" t="str">
        <f t="shared" si="967"/>
        <v/>
      </c>
      <c r="FQ634" s="66" t="str">
        <f t="shared" si="968"/>
        <v/>
      </c>
      <c r="FR634" s="331" t="str">
        <f t="shared" si="909"/>
        <v/>
      </c>
      <c r="FS634" s="331">
        <f t="shared" si="969"/>
        <v>0</v>
      </c>
      <c r="FT634" s="400">
        <f t="shared" si="970"/>
        <v>1</v>
      </c>
      <c r="FU634" s="400">
        <f t="shared" si="971"/>
        <v>0</v>
      </c>
      <c r="FV634" s="400">
        <f t="shared" si="972"/>
        <v>0</v>
      </c>
      <c r="FW634" s="402">
        <f t="shared" si="973"/>
        <v>0</v>
      </c>
      <c r="FX634" s="222">
        <f t="shared" si="974"/>
        <v>0</v>
      </c>
      <c r="FY634" s="222">
        <f t="shared" si="975"/>
        <v>0</v>
      </c>
      <c r="FZ634" s="222">
        <f t="shared" si="976"/>
        <v>0</v>
      </c>
      <c r="GA634" s="221">
        <f t="shared" si="977"/>
        <v>0</v>
      </c>
      <c r="GB634" s="222">
        <f t="shared" si="978"/>
        <v>0</v>
      </c>
      <c r="GC634" s="222">
        <f t="shared" si="979"/>
        <v>0</v>
      </c>
      <c r="GD634" s="222">
        <f t="shared" si="980"/>
        <v>0</v>
      </c>
      <c r="GE634" s="222">
        <f t="shared" si="981"/>
        <v>0</v>
      </c>
      <c r="GF634" s="222">
        <f t="shared" si="982"/>
        <v>0</v>
      </c>
      <c r="GG634" s="398">
        <f t="shared" si="983"/>
        <v>0</v>
      </c>
      <c r="GH634" s="399">
        <f t="shared" si="984"/>
        <v>0</v>
      </c>
      <c r="GI634" s="398" t="str">
        <f t="shared" si="985"/>
        <v/>
      </c>
      <c r="GJ634" s="398" t="str">
        <f t="shared" si="986"/>
        <v/>
      </c>
    </row>
    <row r="635" spans="1:192" s="163" customFormat="1">
      <c r="A635" s="402">
        <f t="shared" si="987"/>
        <v>630</v>
      </c>
      <c r="B635" s="134" t="s">
        <v>122</v>
      </c>
      <c r="C635" s="164" t="s">
        <v>170</v>
      </c>
      <c r="D635" s="164"/>
      <c r="E635" s="164"/>
      <c r="F635" s="400">
        <v>3524525</v>
      </c>
      <c r="G635" s="400">
        <v>5603575</v>
      </c>
      <c r="H635" s="409">
        <f t="shared" si="913"/>
        <v>524440.76</v>
      </c>
      <c r="I635" s="405">
        <f t="shared" si="914"/>
        <v>5601773.3600000003</v>
      </c>
      <c r="J635" s="400">
        <v>405.35</v>
      </c>
      <c r="K635" s="400" t="s">
        <v>1356</v>
      </c>
      <c r="L635" s="19">
        <v>1000.5</v>
      </c>
      <c r="M635" s="19"/>
      <c r="N635" s="400"/>
      <c r="O635" s="19">
        <v>65.349999999999994</v>
      </c>
      <c r="P635" s="19"/>
      <c r="Q635" s="166" t="s">
        <v>1361</v>
      </c>
      <c r="R635" s="166" t="s">
        <v>276</v>
      </c>
      <c r="S635" s="134" t="s">
        <v>1347</v>
      </c>
      <c r="T635" s="499" t="str">
        <f t="shared" si="915"/>
        <v>T</v>
      </c>
      <c r="U635" s="499" t="str">
        <f t="shared" si="916"/>
        <v>M</v>
      </c>
      <c r="V635" s="499" t="str">
        <f t="shared" si="917"/>
        <v>-</v>
      </c>
      <c r="W635" s="499" t="str">
        <f t="shared" si="908"/>
        <v>-</v>
      </c>
      <c r="X635" s="529" t="str">
        <f t="shared" si="990"/>
        <v>Ca-Na</v>
      </c>
      <c r="Y635" s="530" t="str">
        <f t="shared" si="918"/>
        <v>SO4</v>
      </c>
      <c r="Z635" s="133" t="s">
        <v>2166</v>
      </c>
      <c r="AA635" s="51">
        <v>38182</v>
      </c>
      <c r="AB635" s="100">
        <v>3</v>
      </c>
      <c r="AC635" s="132" t="s">
        <v>492</v>
      </c>
      <c r="AD635" s="132" t="s">
        <v>2167</v>
      </c>
      <c r="AE635" s="183"/>
      <c r="AF635" s="391">
        <v>31.5</v>
      </c>
      <c r="AG635" s="400">
        <v>3610</v>
      </c>
      <c r="AH635" s="400">
        <v>6.9</v>
      </c>
      <c r="AI635" s="391">
        <v>117</v>
      </c>
      <c r="AJ635" s="400">
        <v>1.0024</v>
      </c>
      <c r="AK635" s="400">
        <v>20</v>
      </c>
      <c r="AL635" s="400"/>
      <c r="AM635" s="391">
        <v>2.7</v>
      </c>
      <c r="AO635" s="164"/>
      <c r="AP635" s="19"/>
      <c r="AR635" s="168">
        <v>3463.4479999999999</v>
      </c>
      <c r="AS635" s="507">
        <f>SUM(AU635:BN635)+SUM(BO635:CL635)/1000</f>
        <v>3463.3288000000007</v>
      </c>
      <c r="AT635" s="509">
        <f>FR635</f>
        <v>0.18545498836859561</v>
      </c>
      <c r="AU635" s="163">
        <v>289</v>
      </c>
      <c r="AV635" s="163">
        <v>107</v>
      </c>
      <c r="AW635" s="164">
        <v>562</v>
      </c>
      <c r="AX635" s="163">
        <v>7.5</v>
      </c>
      <c r="AY635" s="163">
        <v>2237</v>
      </c>
      <c r="AZ635" s="162">
        <v>198.3</v>
      </c>
      <c r="BA635" s="163">
        <v>0.33</v>
      </c>
      <c r="BB635" s="163">
        <v>25</v>
      </c>
      <c r="BC635" s="163">
        <v>5.6840000000000002</v>
      </c>
      <c r="BD635" s="163">
        <v>0.23</v>
      </c>
      <c r="BE635" s="163">
        <v>2.5</v>
      </c>
      <c r="BF635" s="163">
        <v>0.73</v>
      </c>
      <c r="BG635" s="163">
        <v>2.9</v>
      </c>
      <c r="BH635" s="163">
        <v>1</v>
      </c>
      <c r="BI635" s="170" t="s">
        <v>1406</v>
      </c>
      <c r="BJ635" s="163">
        <v>0</v>
      </c>
      <c r="BK635" s="163">
        <v>1.2999999999999999E-2</v>
      </c>
      <c r="BL635" s="164"/>
      <c r="BM635" s="163">
        <v>20.8</v>
      </c>
      <c r="BN635" s="162">
        <v>3.26</v>
      </c>
      <c r="BO635" s="138">
        <v>3</v>
      </c>
      <c r="BP635" s="138">
        <v>17</v>
      </c>
      <c r="BQ635" s="138"/>
      <c r="BR635" s="138"/>
      <c r="BS635" s="138"/>
      <c r="BT635" s="138">
        <v>0.4</v>
      </c>
      <c r="BU635" s="138">
        <v>1.4</v>
      </c>
      <c r="BV635" s="138" t="s">
        <v>287</v>
      </c>
      <c r="BW635" s="138"/>
      <c r="BX635" s="138">
        <v>10</v>
      </c>
      <c r="BY635" s="138" t="s">
        <v>1525</v>
      </c>
      <c r="BZ635" s="138">
        <v>5</v>
      </c>
      <c r="CA635" s="138">
        <v>10</v>
      </c>
      <c r="CB635" s="138">
        <v>5</v>
      </c>
      <c r="CC635" s="138"/>
      <c r="CD635" s="138" t="s">
        <v>1525</v>
      </c>
      <c r="CE635" s="138" t="s">
        <v>1404</v>
      </c>
      <c r="CF635" s="149">
        <v>20</v>
      </c>
      <c r="CG635" s="138"/>
      <c r="CH635" s="138"/>
      <c r="CI635" s="138"/>
      <c r="CJ635" s="138"/>
      <c r="CK635" s="138" t="s">
        <v>460</v>
      </c>
      <c r="CL635" s="139">
        <v>10</v>
      </c>
      <c r="CM635" s="138" t="s">
        <v>1407</v>
      </c>
      <c r="CN635" s="138">
        <v>50.6</v>
      </c>
      <c r="CO635" s="149" t="s">
        <v>1526</v>
      </c>
      <c r="CQ635" s="162"/>
      <c r="DA635" s="162"/>
      <c r="DB635" s="241"/>
      <c r="DC635" s="241"/>
      <c r="DD635" s="241"/>
      <c r="DE635" s="241"/>
      <c r="DF635" s="182"/>
      <c r="DG635" s="241"/>
      <c r="DH635" s="241"/>
      <c r="DI635" s="244">
        <v>1.8</v>
      </c>
      <c r="DJ635" s="244"/>
      <c r="DK635" s="244"/>
      <c r="DL635" s="244"/>
      <c r="DM635" s="244"/>
      <c r="DN635" s="244"/>
      <c r="DO635" s="244"/>
      <c r="DP635" s="244"/>
      <c r="DQ635" s="244"/>
      <c r="DR635" s="244"/>
      <c r="DS635" s="472"/>
      <c r="DT635" s="402">
        <f t="shared" si="919"/>
        <v>0</v>
      </c>
      <c r="DU635" s="100">
        <f t="shared" si="920"/>
        <v>0</v>
      </c>
      <c r="DV635" s="100">
        <f t="shared" si="921"/>
        <v>0</v>
      </c>
      <c r="DW635" s="100">
        <f t="shared" si="922"/>
        <v>0</v>
      </c>
      <c r="DX635" s="100">
        <f t="shared" si="923"/>
        <v>1</v>
      </c>
      <c r="DY635" s="229">
        <f t="shared" si="924"/>
        <v>0</v>
      </c>
      <c r="DZ635" s="100">
        <f t="shared" si="925"/>
        <v>0</v>
      </c>
      <c r="EA635" s="400">
        <f t="shared" si="926"/>
        <v>1</v>
      </c>
      <c r="EB635" s="402">
        <f t="shared" si="927"/>
        <v>0</v>
      </c>
      <c r="EC635" s="19">
        <f t="shared" si="928"/>
        <v>0</v>
      </c>
      <c r="ED635" s="19">
        <f t="shared" si="929"/>
        <v>1</v>
      </c>
      <c r="EE635" s="19">
        <f t="shared" si="930"/>
        <v>0</v>
      </c>
      <c r="EF635" s="402">
        <f t="shared" si="931"/>
        <v>0</v>
      </c>
      <c r="EG635" s="400">
        <f t="shared" si="932"/>
        <v>1</v>
      </c>
      <c r="EH635" s="400">
        <f t="shared" si="933"/>
        <v>0</v>
      </c>
      <c r="EI635" s="402">
        <f t="shared" si="934"/>
        <v>0</v>
      </c>
      <c r="EJ635" s="229">
        <f t="shared" si="935"/>
        <v>3</v>
      </c>
      <c r="EK635" s="398">
        <f t="shared" si="936"/>
        <v>289</v>
      </c>
      <c r="EL635" s="398">
        <f t="shared" si="937"/>
        <v>25</v>
      </c>
      <c r="EM635" s="398">
        <f t="shared" si="938"/>
        <v>107</v>
      </c>
      <c r="EN635" s="398">
        <f t="shared" si="939"/>
        <v>562</v>
      </c>
      <c r="EO635" s="398">
        <f t="shared" si="940"/>
        <v>0.73</v>
      </c>
      <c r="EP635" s="398">
        <f t="shared" si="941"/>
        <v>2.5</v>
      </c>
      <c r="EQ635" s="398">
        <f t="shared" si="942"/>
        <v>198.3</v>
      </c>
      <c r="ER635" s="398" t="str">
        <f t="shared" si="943"/>
        <v/>
      </c>
      <c r="ES635" s="398">
        <f t="shared" si="944"/>
        <v>0</v>
      </c>
      <c r="ET635" s="398">
        <f t="shared" si="945"/>
        <v>2237</v>
      </c>
      <c r="EU635" s="172">
        <f t="shared" si="946"/>
        <v>7.5</v>
      </c>
      <c r="EV635" s="57">
        <f t="shared" si="947"/>
        <v>12.570792264395514</v>
      </c>
      <c r="EW635" s="57">
        <f t="shared" si="948"/>
        <v>0.63938618925831203</v>
      </c>
      <c r="EX635" s="57">
        <f t="shared" si="949"/>
        <v>8.804772680518413</v>
      </c>
      <c r="EY635" s="57">
        <f t="shared" si="950"/>
        <v>28.045311642297516</v>
      </c>
      <c r="EZ635" s="57">
        <f t="shared" si="951"/>
        <v>2.6620475886589477E-2</v>
      </c>
      <c r="FA635" s="57">
        <f t="shared" si="952"/>
        <v>0.13430029546065003</v>
      </c>
      <c r="FB635" s="57">
        <f t="shared" si="953"/>
        <v>3.2499086321703263</v>
      </c>
      <c r="FC635" s="57" t="str">
        <f t="shared" si="954"/>
        <v/>
      </c>
      <c r="FD635" s="57">
        <f t="shared" si="955"/>
        <v>0</v>
      </c>
      <c r="FE635" s="57">
        <f t="shared" si="956"/>
        <v>46.573796670088051</v>
      </c>
      <c r="FF635" s="56">
        <f t="shared" si="957"/>
        <v>0.21154768284771386</v>
      </c>
      <c r="FG635" s="59">
        <f t="shared" si="958"/>
        <v>25.03085625695482</v>
      </c>
      <c r="FH635" s="59">
        <f t="shared" si="959"/>
        <v>1.2731404241987538</v>
      </c>
      <c r="FI635" s="59">
        <f t="shared" si="960"/>
        <v>17.53198960780194</v>
      </c>
      <c r="FJ635" s="59">
        <f t="shared" si="961"/>
        <v>55.843589619099262</v>
      </c>
      <c r="FK635" s="59">
        <f t="shared" si="962"/>
        <v>5.3006468597545854E-2</v>
      </c>
      <c r="FL635" s="59">
        <f t="shared" si="963"/>
        <v>0.26741762334768349</v>
      </c>
      <c r="FM635" s="59">
        <f t="shared" si="964"/>
        <v>6.4952377339587377</v>
      </c>
      <c r="FN635" s="59" t="str">
        <f t="shared" si="965"/>
        <v/>
      </c>
      <c r="FO635" s="59">
        <f t="shared" si="966"/>
        <v>0</v>
      </c>
      <c r="FP635" s="59">
        <f t="shared" si="967"/>
        <v>93.081964997661942</v>
      </c>
      <c r="FQ635" s="66">
        <f t="shared" si="968"/>
        <v>0.42279726837932624</v>
      </c>
      <c r="FR635" s="331">
        <f t="shared" si="909"/>
        <v>0.18545498836859561</v>
      </c>
      <c r="FS635" s="331">
        <f t="shared" si="969"/>
        <v>0.18545498836859561</v>
      </c>
      <c r="FT635" s="400">
        <f t="shared" si="970"/>
        <v>0</v>
      </c>
      <c r="FU635" s="400">
        <f t="shared" si="971"/>
        <v>1</v>
      </c>
      <c r="FV635" s="400">
        <f t="shared" si="972"/>
        <v>0</v>
      </c>
      <c r="FW635" s="402">
        <f t="shared" si="973"/>
        <v>0</v>
      </c>
      <c r="FX635" s="222">
        <f t="shared" si="974"/>
        <v>25.03085625695482</v>
      </c>
      <c r="FY635" s="222">
        <f t="shared" si="975"/>
        <v>55.843589619099262</v>
      </c>
      <c r="FZ635" s="222">
        <f t="shared" si="976"/>
        <v>0</v>
      </c>
      <c r="GA635" s="221">
        <f t="shared" si="977"/>
        <v>0</v>
      </c>
      <c r="GB635" s="222">
        <f t="shared" si="978"/>
        <v>0</v>
      </c>
      <c r="GC635" s="222">
        <f t="shared" si="979"/>
        <v>93.081964997661942</v>
      </c>
      <c r="GD635" s="222">
        <f t="shared" si="980"/>
        <v>0</v>
      </c>
      <c r="GE635" s="222">
        <f t="shared" si="981"/>
        <v>0</v>
      </c>
      <c r="GF635" s="222">
        <f t="shared" si="982"/>
        <v>0</v>
      </c>
      <c r="GG635" s="398">
        <f t="shared" si="983"/>
        <v>0</v>
      </c>
      <c r="GH635" s="399">
        <f t="shared" si="984"/>
        <v>0</v>
      </c>
      <c r="GI635" s="398" t="str">
        <f t="shared" si="985"/>
        <v>Ca-Na</v>
      </c>
      <c r="GJ635" s="398" t="str">
        <f t="shared" si="986"/>
        <v>SO4</v>
      </c>
    </row>
    <row r="636" spans="1:192" s="163" customFormat="1" ht="14.25">
      <c r="A636" s="402">
        <f t="shared" si="987"/>
        <v>631</v>
      </c>
      <c r="B636" s="399" t="s">
        <v>116</v>
      </c>
      <c r="C636" s="398" t="s">
        <v>116</v>
      </c>
      <c r="D636" s="398"/>
      <c r="E636" s="398"/>
      <c r="F636" s="558">
        <v>3582130</v>
      </c>
      <c r="G636" s="558">
        <v>5653580</v>
      </c>
      <c r="H636" s="410">
        <f t="shared" si="913"/>
        <v>582022.71799999999</v>
      </c>
      <c r="I636" s="410">
        <f t="shared" si="914"/>
        <v>5651758.358</v>
      </c>
      <c r="J636" s="542">
        <v>258</v>
      </c>
      <c r="K636" s="400" t="s">
        <v>1356</v>
      </c>
      <c r="L636" s="19">
        <v>82</v>
      </c>
      <c r="M636" s="19"/>
      <c r="N636" s="400"/>
      <c r="O636" s="19"/>
      <c r="P636" s="19"/>
      <c r="Q636" s="381" t="s">
        <v>786</v>
      </c>
      <c r="R636" s="399" t="s">
        <v>273</v>
      </c>
      <c r="S636" s="64" t="s">
        <v>1347</v>
      </c>
      <c r="T636" s="499" t="str">
        <f t="shared" si="915"/>
        <v>-</v>
      </c>
      <c r="U636" s="499" t="str">
        <f t="shared" si="916"/>
        <v>-</v>
      </c>
      <c r="V636" s="499" t="str">
        <f t="shared" si="917"/>
        <v>B</v>
      </c>
      <c r="W636" s="499" t="str">
        <f t="shared" si="908"/>
        <v>-</v>
      </c>
      <c r="X636" s="529" t="str">
        <f t="shared" si="990"/>
        <v>Na</v>
      </c>
      <c r="Y636" s="530" t="str">
        <f t="shared" si="918"/>
        <v>Cl</v>
      </c>
      <c r="Z636" s="60"/>
      <c r="AA636" s="51">
        <v>27264</v>
      </c>
      <c r="AB636" s="100">
        <v>1</v>
      </c>
      <c r="AC636" s="398"/>
      <c r="AD636" s="398" t="s">
        <v>1972</v>
      </c>
      <c r="AE636" s="404"/>
      <c r="AF636" s="391">
        <v>11</v>
      </c>
      <c r="AG636" s="400"/>
      <c r="AH636" s="400"/>
      <c r="AI636" s="552"/>
      <c r="AJ636" s="400"/>
      <c r="AK636" s="400"/>
      <c r="AL636" s="400"/>
      <c r="AM636" s="391"/>
      <c r="AN636" s="398"/>
      <c r="AO636" s="399"/>
      <c r="AP636" s="19"/>
      <c r="AQ636" s="398"/>
      <c r="AR636" s="69">
        <v>32874.6</v>
      </c>
      <c r="AS636" s="507">
        <f>SUM(AU636:BN636)+SUM(BO636:CL636)/1000</f>
        <v>32853.200000000004</v>
      </c>
      <c r="AT636" s="509">
        <f>FR636</f>
        <v>-5.1449612505968127E-2</v>
      </c>
      <c r="AU636" s="398">
        <v>10191.299999999999</v>
      </c>
      <c r="AV636" s="398">
        <v>547.20000000000005</v>
      </c>
      <c r="AW636" s="399">
        <v>1544</v>
      </c>
      <c r="AX636" s="398">
        <v>18758</v>
      </c>
      <c r="AY636" s="398">
        <v>1614.4</v>
      </c>
      <c r="AZ636" s="172">
        <v>198.3</v>
      </c>
      <c r="BA636" s="398"/>
      <c r="BB636" s="398"/>
      <c r="BC636" s="398"/>
      <c r="BD636" s="398"/>
      <c r="BE636" s="398"/>
      <c r="BF636" s="398"/>
      <c r="BG636" s="398"/>
      <c r="BH636" s="398"/>
      <c r="BI636" s="398"/>
      <c r="BJ636" s="398"/>
      <c r="BK636" s="398"/>
      <c r="BL636" s="399"/>
      <c r="BM636" s="398"/>
      <c r="BN636" s="172"/>
      <c r="BO636" s="138"/>
      <c r="BP636" s="553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49"/>
      <c r="CG636" s="138"/>
      <c r="CH636" s="138"/>
      <c r="CI636" s="138"/>
      <c r="CJ636" s="138"/>
      <c r="CK636" s="138"/>
      <c r="CL636" s="139"/>
      <c r="CM636" s="138"/>
      <c r="CN636" s="138">
        <v>34.1</v>
      </c>
      <c r="CO636" s="149"/>
      <c r="CP636" s="398"/>
      <c r="CQ636" s="172"/>
      <c r="CR636" s="398"/>
      <c r="CS636" s="398"/>
      <c r="CT636" s="398"/>
      <c r="CU636" s="398"/>
      <c r="CV636" s="398"/>
      <c r="CW636" s="398"/>
      <c r="CX636" s="398"/>
      <c r="CY636" s="398"/>
      <c r="CZ636" s="398"/>
      <c r="DA636" s="172"/>
      <c r="DB636" s="241"/>
      <c r="DC636" s="241"/>
      <c r="DD636" s="241"/>
      <c r="DE636" s="241"/>
      <c r="DF636" s="182"/>
      <c r="DG636" s="241"/>
      <c r="DH636" s="241"/>
      <c r="DI636" s="244"/>
      <c r="DJ636" s="244"/>
      <c r="DK636" s="244"/>
      <c r="DL636" s="244"/>
      <c r="DM636" s="244"/>
      <c r="DN636" s="244"/>
      <c r="DO636" s="244"/>
      <c r="DP636" s="244"/>
      <c r="DQ636" s="244"/>
      <c r="DR636" s="244"/>
      <c r="DS636" s="472"/>
      <c r="DT636" s="402">
        <f t="shared" si="919"/>
        <v>1</v>
      </c>
      <c r="DU636" s="100">
        <f t="shared" si="920"/>
        <v>0</v>
      </c>
      <c r="DV636" s="100">
        <f t="shared" si="921"/>
        <v>1</v>
      </c>
      <c r="DW636" s="100">
        <f t="shared" si="922"/>
        <v>0</v>
      </c>
      <c r="DX636" s="100">
        <f t="shared" si="923"/>
        <v>0</v>
      </c>
      <c r="DY636" s="229">
        <f t="shared" si="924"/>
        <v>0</v>
      </c>
      <c r="DZ636" s="100">
        <f t="shared" si="925"/>
        <v>1</v>
      </c>
      <c r="EA636" s="400">
        <f t="shared" si="926"/>
        <v>0</v>
      </c>
      <c r="EB636" s="402">
        <f t="shared" si="927"/>
        <v>0</v>
      </c>
      <c r="EC636" s="19">
        <f t="shared" si="928"/>
        <v>0</v>
      </c>
      <c r="ED636" s="19">
        <f t="shared" si="929"/>
        <v>0</v>
      </c>
      <c r="EE636" s="19">
        <f t="shared" si="930"/>
        <v>1</v>
      </c>
      <c r="EF636" s="402">
        <f t="shared" si="931"/>
        <v>0</v>
      </c>
      <c r="EG636" s="400">
        <f t="shared" si="932"/>
        <v>1</v>
      </c>
      <c r="EH636" s="400">
        <f t="shared" si="933"/>
        <v>0</v>
      </c>
      <c r="EI636" s="402">
        <f t="shared" si="934"/>
        <v>0</v>
      </c>
      <c r="EJ636" s="229">
        <f t="shared" si="935"/>
        <v>1</v>
      </c>
      <c r="EK636" s="398">
        <f t="shared" si="936"/>
        <v>10191.299999999999</v>
      </c>
      <c r="EL636" s="398" t="str">
        <f t="shared" si="937"/>
        <v/>
      </c>
      <c r="EM636" s="398">
        <f t="shared" si="938"/>
        <v>547.20000000000005</v>
      </c>
      <c r="EN636" s="398">
        <f t="shared" si="939"/>
        <v>1544</v>
      </c>
      <c r="EO636" s="398" t="str">
        <f t="shared" si="940"/>
        <v/>
      </c>
      <c r="EP636" s="398" t="str">
        <f t="shared" si="941"/>
        <v/>
      </c>
      <c r="EQ636" s="398">
        <f t="shared" si="942"/>
        <v>198.3</v>
      </c>
      <c r="ER636" s="398" t="str">
        <f t="shared" si="943"/>
        <v/>
      </c>
      <c r="ES636" s="398" t="str">
        <f t="shared" si="944"/>
        <v/>
      </c>
      <c r="ET636" s="398">
        <f t="shared" si="945"/>
        <v>1614.4</v>
      </c>
      <c r="EU636" s="172">
        <f t="shared" si="946"/>
        <v>18758</v>
      </c>
      <c r="EV636" s="57">
        <f t="shared" si="947"/>
        <v>443.29659240184776</v>
      </c>
      <c r="EW636" s="57" t="str">
        <f t="shared" si="948"/>
        <v/>
      </c>
      <c r="EX636" s="57">
        <f t="shared" si="949"/>
        <v>45.027772063361454</v>
      </c>
      <c r="EY636" s="57">
        <f t="shared" si="950"/>
        <v>77.0497529816857</v>
      </c>
      <c r="EZ636" s="57" t="str">
        <f t="shared" si="951"/>
        <v/>
      </c>
      <c r="FA636" s="57" t="str">
        <f t="shared" si="952"/>
        <v/>
      </c>
      <c r="FB636" s="57">
        <f t="shared" si="953"/>
        <v>3.2499086321703263</v>
      </c>
      <c r="FC636" s="57" t="str">
        <f t="shared" si="954"/>
        <v/>
      </c>
      <c r="FD636" s="57" t="str">
        <f t="shared" si="955"/>
        <v/>
      </c>
      <c r="FE636" s="57">
        <f t="shared" si="956"/>
        <v>33.611415889222236</v>
      </c>
      <c r="FF636" s="56">
        <f t="shared" si="957"/>
        <v>529.09485798098888</v>
      </c>
      <c r="FG636" s="59">
        <f t="shared" si="958"/>
        <v>78.407655872836486</v>
      </c>
      <c r="FH636" s="59" t="str">
        <f t="shared" si="959"/>
        <v/>
      </c>
      <c r="FI636" s="59">
        <f t="shared" si="960"/>
        <v>7.9642436174292799</v>
      </c>
      <c r="FJ636" s="59">
        <f t="shared" si="961"/>
        <v>13.628100509734232</v>
      </c>
      <c r="FK636" s="59" t="str">
        <f t="shared" si="962"/>
        <v/>
      </c>
      <c r="FL636" s="59" t="str">
        <f t="shared" si="963"/>
        <v/>
      </c>
      <c r="FM636" s="59">
        <f t="shared" si="964"/>
        <v>0.57423325915459034</v>
      </c>
      <c r="FN636" s="59" t="str">
        <f t="shared" si="965"/>
        <v/>
      </c>
      <c r="FO636" s="59" t="str">
        <f t="shared" si="966"/>
        <v/>
      </c>
      <c r="FP636" s="59">
        <f t="shared" si="967"/>
        <v>5.9388724654634908</v>
      </c>
      <c r="FQ636" s="66">
        <f t="shared" si="968"/>
        <v>93.486894275381914</v>
      </c>
      <c r="FR636" s="331">
        <f t="shared" si="909"/>
        <v>-5.1449612505968127E-2</v>
      </c>
      <c r="FS636" s="331">
        <f t="shared" si="969"/>
        <v>5.1449612505968127E-2</v>
      </c>
      <c r="FT636" s="400">
        <f t="shared" si="970"/>
        <v>0</v>
      </c>
      <c r="FU636" s="400">
        <f t="shared" si="971"/>
        <v>1</v>
      </c>
      <c r="FV636" s="400">
        <f t="shared" si="972"/>
        <v>0</v>
      </c>
      <c r="FW636" s="402">
        <f t="shared" si="973"/>
        <v>0</v>
      </c>
      <c r="FX636" s="222">
        <f t="shared" si="974"/>
        <v>78.407655872836486</v>
      </c>
      <c r="FY636" s="222">
        <f t="shared" si="975"/>
        <v>0</v>
      </c>
      <c r="FZ636" s="222">
        <f t="shared" si="976"/>
        <v>0</v>
      </c>
      <c r="GA636" s="221">
        <f t="shared" si="977"/>
        <v>93.486894275381914</v>
      </c>
      <c r="GB636" s="222">
        <f t="shared" si="978"/>
        <v>0</v>
      </c>
      <c r="GC636" s="222">
        <f t="shared" si="979"/>
        <v>0</v>
      </c>
      <c r="GD636" s="222">
        <f t="shared" si="980"/>
        <v>0</v>
      </c>
      <c r="GE636" s="222">
        <f t="shared" si="981"/>
        <v>0</v>
      </c>
      <c r="GF636" s="222">
        <f t="shared" si="982"/>
        <v>0</v>
      </c>
      <c r="GG636" s="398">
        <f t="shared" si="983"/>
        <v>0</v>
      </c>
      <c r="GH636" s="399">
        <f t="shared" si="984"/>
        <v>0</v>
      </c>
      <c r="GI636" s="398" t="str">
        <f t="shared" si="985"/>
        <v>Na</v>
      </c>
      <c r="GJ636" s="398" t="str">
        <f t="shared" si="986"/>
        <v>Cl</v>
      </c>
    </row>
    <row r="637" spans="1:192" s="163" customFormat="1" ht="14.25">
      <c r="A637" s="402">
        <f t="shared" si="987"/>
        <v>632</v>
      </c>
      <c r="B637" s="401" t="s">
        <v>943</v>
      </c>
      <c r="C637" s="69" t="s">
        <v>944</v>
      </c>
      <c r="D637" s="69"/>
      <c r="E637" s="69"/>
      <c r="F637" s="558">
        <v>3551450</v>
      </c>
      <c r="G637" s="558">
        <v>5673880</v>
      </c>
      <c r="H637" s="410">
        <f t="shared" si="913"/>
        <v>551354.99</v>
      </c>
      <c r="I637" s="410">
        <f t="shared" si="914"/>
        <v>5672050.2379999999</v>
      </c>
      <c r="J637" s="542">
        <v>387</v>
      </c>
      <c r="K637" s="408" t="s">
        <v>1356</v>
      </c>
      <c r="L637" s="171">
        <v>146.19999999999999</v>
      </c>
      <c r="M637" s="171"/>
      <c r="N637" s="400"/>
      <c r="O637" s="171"/>
      <c r="P637" s="171"/>
      <c r="Q637" s="381" t="s">
        <v>786</v>
      </c>
      <c r="R637" s="401" t="s">
        <v>421</v>
      </c>
      <c r="S637" s="65" t="s">
        <v>1346</v>
      </c>
      <c r="T637" s="499" t="str">
        <f t="shared" si="915"/>
        <v>-</v>
      </c>
      <c r="U637" s="499" t="str">
        <f t="shared" si="916"/>
        <v>-</v>
      </c>
      <c r="V637" s="499" t="str">
        <f t="shared" si="917"/>
        <v>-</v>
      </c>
      <c r="W637" s="499" t="str">
        <f t="shared" si="908"/>
        <v>-</v>
      </c>
      <c r="X637" s="529" t="str">
        <f t="shared" si="990"/>
        <v/>
      </c>
      <c r="Y637" s="530" t="str">
        <f t="shared" si="918"/>
        <v/>
      </c>
      <c r="Z637" s="404"/>
      <c r="AA637" s="193" t="s">
        <v>1970</v>
      </c>
      <c r="AB637" s="176">
        <v>1</v>
      </c>
      <c r="AC637" s="69"/>
      <c r="AD637" s="2" t="s">
        <v>2168</v>
      </c>
      <c r="AE637" s="61" t="s">
        <v>1454</v>
      </c>
      <c r="AF637" s="392" t="s">
        <v>3116</v>
      </c>
      <c r="AG637" s="408"/>
      <c r="AH637" s="408"/>
      <c r="AI637" s="556"/>
      <c r="AJ637" s="408"/>
      <c r="AK637" s="408"/>
      <c r="AL637" s="408"/>
      <c r="AM637" s="392"/>
      <c r="AN637" s="69"/>
      <c r="AO637" s="401"/>
      <c r="AP637" s="171"/>
      <c r="AQ637" s="69"/>
      <c r="AR637" s="69"/>
      <c r="AS637" s="508"/>
      <c r="AT637" s="511"/>
      <c r="AU637" s="403"/>
      <c r="AV637" s="403"/>
      <c r="AW637" s="55"/>
      <c r="AX637" s="403"/>
      <c r="AY637" s="403"/>
      <c r="AZ637" s="53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401"/>
      <c r="BM637" s="69"/>
      <c r="BN637" s="70"/>
      <c r="BO637" s="143"/>
      <c r="BP637" s="557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1"/>
      <c r="CG637" s="143"/>
      <c r="CH637" s="143"/>
      <c r="CI637" s="143"/>
      <c r="CJ637" s="143"/>
      <c r="CK637" s="143"/>
      <c r="CL637" s="144"/>
      <c r="CM637" s="143"/>
      <c r="CN637" s="143" t="s">
        <v>3116</v>
      </c>
      <c r="CO637" s="141"/>
      <c r="CP637" s="69"/>
      <c r="CQ637" s="70"/>
      <c r="CR637" s="69"/>
      <c r="CS637" s="69"/>
      <c r="CT637" s="69"/>
      <c r="CU637" s="69"/>
      <c r="CV637" s="69"/>
      <c r="CW637" s="69"/>
      <c r="CX637" s="69"/>
      <c r="CY637" s="69"/>
      <c r="CZ637" s="69"/>
      <c r="DA637" s="70"/>
      <c r="DB637" s="182"/>
      <c r="DC637" s="182"/>
      <c r="DD637" s="182"/>
      <c r="DE637" s="182"/>
      <c r="DF637" s="182"/>
      <c r="DG637" s="182"/>
      <c r="DH637" s="182">
        <v>15.9</v>
      </c>
      <c r="DI637" s="180"/>
      <c r="DJ637" s="180"/>
      <c r="DK637" s="180"/>
      <c r="DL637" s="180"/>
      <c r="DM637" s="180"/>
      <c r="DN637" s="180"/>
      <c r="DO637" s="180"/>
      <c r="DP637" s="180"/>
      <c r="DQ637" s="180"/>
      <c r="DR637" s="180"/>
      <c r="DS637" s="181"/>
      <c r="DT637" s="402">
        <f t="shared" si="919"/>
        <v>1</v>
      </c>
      <c r="DU637" s="100">
        <f t="shared" si="920"/>
        <v>0</v>
      </c>
      <c r="DV637" s="100">
        <f t="shared" si="921"/>
        <v>0</v>
      </c>
      <c r="DW637" s="100">
        <f t="shared" si="922"/>
        <v>1</v>
      </c>
      <c r="DX637" s="100">
        <f t="shared" si="923"/>
        <v>0</v>
      </c>
      <c r="DY637" s="229">
        <f t="shared" si="924"/>
        <v>0</v>
      </c>
      <c r="DZ637" s="100">
        <f t="shared" si="925"/>
        <v>0</v>
      </c>
      <c r="EA637" s="400">
        <f t="shared" si="926"/>
        <v>0</v>
      </c>
      <c r="EB637" s="402">
        <f t="shared" si="927"/>
        <v>1</v>
      </c>
      <c r="EC637" s="19">
        <f t="shared" si="928"/>
        <v>0</v>
      </c>
      <c r="ED637" s="19">
        <f t="shared" si="929"/>
        <v>0</v>
      </c>
      <c r="EE637" s="19">
        <f t="shared" si="930"/>
        <v>0</v>
      </c>
      <c r="EF637" s="402">
        <f t="shared" si="931"/>
        <v>1</v>
      </c>
      <c r="EG637" s="400">
        <f t="shared" si="932"/>
        <v>0</v>
      </c>
      <c r="EH637" s="400">
        <f t="shared" si="933"/>
        <v>0</v>
      </c>
      <c r="EI637" s="402">
        <f t="shared" si="934"/>
        <v>1</v>
      </c>
      <c r="EJ637" s="229">
        <f t="shared" si="935"/>
        <v>1</v>
      </c>
      <c r="EK637" s="398" t="str">
        <f t="shared" si="936"/>
        <v/>
      </c>
      <c r="EL637" s="398" t="str">
        <f t="shared" si="937"/>
        <v/>
      </c>
      <c r="EM637" s="398" t="str">
        <f t="shared" si="938"/>
        <v/>
      </c>
      <c r="EN637" s="398" t="str">
        <f t="shared" si="939"/>
        <v/>
      </c>
      <c r="EO637" s="398" t="str">
        <f t="shared" si="940"/>
        <v/>
      </c>
      <c r="EP637" s="398" t="str">
        <f t="shared" si="941"/>
        <v/>
      </c>
      <c r="EQ637" s="398" t="str">
        <f t="shared" si="942"/>
        <v/>
      </c>
      <c r="ER637" s="398" t="str">
        <f t="shared" si="943"/>
        <v/>
      </c>
      <c r="ES637" s="398" t="str">
        <f t="shared" si="944"/>
        <v/>
      </c>
      <c r="ET637" s="398" t="str">
        <f t="shared" si="945"/>
        <v/>
      </c>
      <c r="EU637" s="172" t="str">
        <f t="shared" si="946"/>
        <v/>
      </c>
      <c r="EV637" s="57" t="str">
        <f t="shared" si="947"/>
        <v/>
      </c>
      <c r="EW637" s="57" t="str">
        <f t="shared" si="948"/>
        <v/>
      </c>
      <c r="EX637" s="57" t="str">
        <f t="shared" si="949"/>
        <v/>
      </c>
      <c r="EY637" s="57" t="str">
        <f t="shared" si="950"/>
        <v/>
      </c>
      <c r="EZ637" s="57" t="str">
        <f t="shared" si="951"/>
        <v/>
      </c>
      <c r="FA637" s="57" t="str">
        <f t="shared" si="952"/>
        <v/>
      </c>
      <c r="FB637" s="57" t="str">
        <f t="shared" si="953"/>
        <v/>
      </c>
      <c r="FC637" s="57" t="str">
        <f t="shared" si="954"/>
        <v/>
      </c>
      <c r="FD637" s="57" t="str">
        <f t="shared" si="955"/>
        <v/>
      </c>
      <c r="FE637" s="57" t="str">
        <f t="shared" si="956"/>
        <v/>
      </c>
      <c r="FF637" s="56" t="str">
        <f t="shared" si="957"/>
        <v/>
      </c>
      <c r="FG637" s="59" t="str">
        <f t="shared" si="958"/>
        <v/>
      </c>
      <c r="FH637" s="59" t="str">
        <f t="shared" si="959"/>
        <v/>
      </c>
      <c r="FI637" s="59" t="str">
        <f t="shared" si="960"/>
        <v/>
      </c>
      <c r="FJ637" s="59" t="str">
        <f t="shared" si="961"/>
        <v/>
      </c>
      <c r="FK637" s="59" t="str">
        <f t="shared" si="962"/>
        <v/>
      </c>
      <c r="FL637" s="59" t="str">
        <f t="shared" si="963"/>
        <v/>
      </c>
      <c r="FM637" s="59" t="str">
        <f t="shared" si="964"/>
        <v/>
      </c>
      <c r="FN637" s="59" t="str">
        <f t="shared" si="965"/>
        <v/>
      </c>
      <c r="FO637" s="59" t="str">
        <f t="shared" si="966"/>
        <v/>
      </c>
      <c r="FP637" s="59" t="str">
        <f t="shared" si="967"/>
        <v/>
      </c>
      <c r="FQ637" s="66" t="str">
        <f t="shared" si="968"/>
        <v/>
      </c>
      <c r="FR637" s="331" t="str">
        <f t="shared" si="909"/>
        <v/>
      </c>
      <c r="FS637" s="331">
        <f t="shared" si="969"/>
        <v>0</v>
      </c>
      <c r="FT637" s="400">
        <f t="shared" si="970"/>
        <v>1</v>
      </c>
      <c r="FU637" s="400">
        <f t="shared" si="971"/>
        <v>0</v>
      </c>
      <c r="FV637" s="400">
        <f t="shared" si="972"/>
        <v>0</v>
      </c>
      <c r="FW637" s="402">
        <f t="shared" si="973"/>
        <v>0</v>
      </c>
      <c r="FX637" s="222">
        <f t="shared" si="974"/>
        <v>0</v>
      </c>
      <c r="FY637" s="222">
        <f t="shared" si="975"/>
        <v>0</v>
      </c>
      <c r="FZ637" s="222">
        <f t="shared" si="976"/>
        <v>0</v>
      </c>
      <c r="GA637" s="221">
        <f t="shared" si="977"/>
        <v>0</v>
      </c>
      <c r="GB637" s="222">
        <f t="shared" si="978"/>
        <v>0</v>
      </c>
      <c r="GC637" s="222">
        <f t="shared" si="979"/>
        <v>0</v>
      </c>
      <c r="GD637" s="222">
        <f t="shared" si="980"/>
        <v>0</v>
      </c>
      <c r="GE637" s="222">
        <f t="shared" si="981"/>
        <v>0</v>
      </c>
      <c r="GF637" s="222">
        <f t="shared" si="982"/>
        <v>0</v>
      </c>
      <c r="GG637" s="398">
        <f t="shared" si="983"/>
        <v>0</v>
      </c>
      <c r="GH637" s="399">
        <f t="shared" si="984"/>
        <v>0</v>
      </c>
      <c r="GI637" s="398" t="str">
        <f t="shared" si="985"/>
        <v/>
      </c>
      <c r="GJ637" s="398" t="str">
        <f t="shared" si="986"/>
        <v/>
      </c>
    </row>
    <row r="638" spans="1:192" s="168" customFormat="1" ht="14.25">
      <c r="A638" s="402">
        <f t="shared" si="987"/>
        <v>633</v>
      </c>
      <c r="B638" s="401" t="s">
        <v>1170</v>
      </c>
      <c r="C638" s="69" t="s">
        <v>1171</v>
      </c>
      <c r="D638" s="69"/>
      <c r="E638" s="69"/>
      <c r="F638" s="558">
        <v>3548300</v>
      </c>
      <c r="G638" s="558">
        <v>5677420</v>
      </c>
      <c r="H638" s="410">
        <f t="shared" si="913"/>
        <v>548206.25</v>
      </c>
      <c r="I638" s="410">
        <f t="shared" si="914"/>
        <v>5675588.8220000006</v>
      </c>
      <c r="J638" s="542">
        <v>425</v>
      </c>
      <c r="K638" s="408" t="s">
        <v>1355</v>
      </c>
      <c r="L638" s="171">
        <v>260.7</v>
      </c>
      <c r="M638" s="171"/>
      <c r="N638" s="408"/>
      <c r="O638" s="171"/>
      <c r="P638" s="171"/>
      <c r="Q638" s="381" t="s">
        <v>1361</v>
      </c>
      <c r="R638" s="401" t="s">
        <v>2908</v>
      </c>
      <c r="S638" s="65" t="s">
        <v>1346</v>
      </c>
      <c r="T638" s="499" t="str">
        <f t="shared" si="915"/>
        <v>-</v>
      </c>
      <c r="U638" s="499" t="str">
        <f t="shared" si="916"/>
        <v>-</v>
      </c>
      <c r="V638" s="499" t="str">
        <f t="shared" si="917"/>
        <v>-</v>
      </c>
      <c r="W638" s="499" t="str">
        <f t="shared" si="908"/>
        <v>-</v>
      </c>
      <c r="X638" s="529" t="str">
        <f t="shared" si="990"/>
        <v>Na</v>
      </c>
      <c r="Y638" s="530" t="str">
        <f t="shared" si="918"/>
        <v>HCO3</v>
      </c>
      <c r="Z638" s="404"/>
      <c r="AA638" s="177" t="s">
        <v>2169</v>
      </c>
      <c r="AB638" s="176">
        <v>1</v>
      </c>
      <c r="AC638" s="65" t="s">
        <v>1050</v>
      </c>
      <c r="AD638" s="65" t="s">
        <v>1877</v>
      </c>
      <c r="AE638" s="61" t="s">
        <v>1454</v>
      </c>
      <c r="AF638" s="392">
        <v>9.9</v>
      </c>
      <c r="AG638" s="408">
        <v>144</v>
      </c>
      <c r="AH638" s="408">
        <v>6.8</v>
      </c>
      <c r="AI638" s="556"/>
      <c r="AJ638" s="408"/>
      <c r="AK638" s="408"/>
      <c r="AL638" s="408"/>
      <c r="AM638" s="392"/>
      <c r="AN638" s="69"/>
      <c r="AO638" s="401"/>
      <c r="AP638" s="171"/>
      <c r="AQ638" s="69"/>
      <c r="AR638" s="69"/>
      <c r="AS638" s="508"/>
      <c r="AT638" s="511"/>
      <c r="AU638" s="403"/>
      <c r="AV638" s="403"/>
      <c r="AW638" s="55"/>
      <c r="AX638" s="403"/>
      <c r="AY638" s="403"/>
      <c r="AZ638" s="53">
        <v>146</v>
      </c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401"/>
      <c r="BM638" s="69"/>
      <c r="BN638" s="70"/>
      <c r="BO638" s="143"/>
      <c r="BP638" s="557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1"/>
      <c r="CG638" s="143"/>
      <c r="CH638" s="143"/>
      <c r="CI638" s="143"/>
      <c r="CJ638" s="143"/>
      <c r="CK638" s="143"/>
      <c r="CL638" s="144"/>
      <c r="CM638" s="143"/>
      <c r="CN638" s="143">
        <v>38</v>
      </c>
      <c r="CO638" s="141"/>
      <c r="CP638" s="69"/>
      <c r="CQ638" s="70"/>
      <c r="CR638" s="69"/>
      <c r="CS638" s="69"/>
      <c r="CT638" s="69"/>
      <c r="CU638" s="69"/>
      <c r="CV638" s="69"/>
      <c r="CW638" s="69"/>
      <c r="CX638" s="69"/>
      <c r="CY638" s="69"/>
      <c r="CZ638" s="69"/>
      <c r="DA638" s="70"/>
      <c r="DB638" s="182"/>
      <c r="DC638" s="182" t="s">
        <v>2170</v>
      </c>
      <c r="DD638" s="182"/>
      <c r="DE638" s="182">
        <v>-18.399999999999999</v>
      </c>
      <c r="DF638" s="141" t="s">
        <v>2171</v>
      </c>
      <c r="DG638" s="182">
        <v>-8.94</v>
      </c>
      <c r="DH638" s="182"/>
      <c r="DI638" s="180"/>
      <c r="DJ638" s="180"/>
      <c r="DK638" s="180"/>
      <c r="DL638" s="180"/>
      <c r="DM638" s="180"/>
      <c r="DN638" s="180"/>
      <c r="DO638" s="180"/>
      <c r="DP638" s="180"/>
      <c r="DQ638" s="180"/>
      <c r="DR638" s="180"/>
      <c r="DS638" s="181"/>
      <c r="DT638" s="402">
        <f t="shared" si="919"/>
        <v>1</v>
      </c>
      <c r="DU638" s="100">
        <f t="shared" si="920"/>
        <v>0</v>
      </c>
      <c r="DV638" s="100">
        <f t="shared" si="921"/>
        <v>0</v>
      </c>
      <c r="DW638" s="100">
        <f t="shared" si="922"/>
        <v>1</v>
      </c>
      <c r="DX638" s="100">
        <f t="shared" si="923"/>
        <v>0</v>
      </c>
      <c r="DY638" s="229">
        <f t="shared" si="924"/>
        <v>0</v>
      </c>
      <c r="DZ638" s="100">
        <f t="shared" si="925"/>
        <v>1</v>
      </c>
      <c r="EA638" s="400">
        <f t="shared" si="926"/>
        <v>0</v>
      </c>
      <c r="EB638" s="402">
        <f t="shared" si="927"/>
        <v>0</v>
      </c>
      <c r="EC638" s="19">
        <f t="shared" si="928"/>
        <v>0</v>
      </c>
      <c r="ED638" s="19">
        <f t="shared" si="929"/>
        <v>0</v>
      </c>
      <c r="EE638" s="19">
        <f t="shared" si="930"/>
        <v>0</v>
      </c>
      <c r="EF638" s="402">
        <f t="shared" si="931"/>
        <v>1</v>
      </c>
      <c r="EG638" s="400">
        <f t="shared" si="932"/>
        <v>1</v>
      </c>
      <c r="EH638" s="400">
        <f t="shared" si="933"/>
        <v>0</v>
      </c>
      <c r="EI638" s="402">
        <f t="shared" si="934"/>
        <v>0</v>
      </c>
      <c r="EJ638" s="229">
        <f t="shared" si="935"/>
        <v>1</v>
      </c>
      <c r="EK638" s="398" t="str">
        <f t="shared" si="936"/>
        <v/>
      </c>
      <c r="EL638" s="398" t="str">
        <f t="shared" si="937"/>
        <v/>
      </c>
      <c r="EM638" s="398" t="str">
        <f t="shared" si="938"/>
        <v/>
      </c>
      <c r="EN638" s="398" t="str">
        <f t="shared" si="939"/>
        <v/>
      </c>
      <c r="EO638" s="398" t="str">
        <f t="shared" si="940"/>
        <v/>
      </c>
      <c r="EP638" s="398" t="str">
        <f t="shared" si="941"/>
        <v/>
      </c>
      <c r="EQ638" s="398">
        <f t="shared" si="942"/>
        <v>146</v>
      </c>
      <c r="ER638" s="398" t="str">
        <f t="shared" si="943"/>
        <v/>
      </c>
      <c r="ES638" s="398" t="str">
        <f t="shared" si="944"/>
        <v/>
      </c>
      <c r="ET638" s="398" t="str">
        <f t="shared" si="945"/>
        <v/>
      </c>
      <c r="EU638" s="172" t="str">
        <f t="shared" si="946"/>
        <v/>
      </c>
      <c r="EV638" s="57" t="str">
        <f t="shared" si="947"/>
        <v/>
      </c>
      <c r="EW638" s="57" t="str">
        <f t="shared" si="948"/>
        <v/>
      </c>
      <c r="EX638" s="57" t="str">
        <f t="shared" si="949"/>
        <v/>
      </c>
      <c r="EY638" s="57" t="str">
        <f t="shared" si="950"/>
        <v/>
      </c>
      <c r="EZ638" s="57" t="str">
        <f t="shared" si="951"/>
        <v/>
      </c>
      <c r="FA638" s="57" t="str">
        <f t="shared" si="952"/>
        <v/>
      </c>
      <c r="FB638" s="57">
        <f t="shared" si="953"/>
        <v>2.3927718623140071</v>
      </c>
      <c r="FC638" s="57" t="str">
        <f t="shared" si="954"/>
        <v/>
      </c>
      <c r="FD638" s="57" t="str">
        <f t="shared" si="955"/>
        <v/>
      </c>
      <c r="FE638" s="57" t="str">
        <f t="shared" si="956"/>
        <v/>
      </c>
      <c r="FF638" s="56" t="str">
        <f t="shared" si="957"/>
        <v/>
      </c>
      <c r="FG638" s="59" t="str">
        <f t="shared" si="958"/>
        <v/>
      </c>
      <c r="FH638" s="59" t="str">
        <f t="shared" si="959"/>
        <v/>
      </c>
      <c r="FI638" s="59" t="str">
        <f t="shared" si="960"/>
        <v/>
      </c>
      <c r="FJ638" s="59" t="str">
        <f t="shared" si="961"/>
        <v/>
      </c>
      <c r="FK638" s="59" t="str">
        <f t="shared" si="962"/>
        <v/>
      </c>
      <c r="FL638" s="59" t="str">
        <f t="shared" si="963"/>
        <v/>
      </c>
      <c r="FM638" s="59">
        <f t="shared" si="964"/>
        <v>100</v>
      </c>
      <c r="FN638" s="59" t="str">
        <f t="shared" si="965"/>
        <v/>
      </c>
      <c r="FO638" s="59" t="str">
        <f t="shared" si="966"/>
        <v/>
      </c>
      <c r="FP638" s="59" t="str">
        <f t="shared" si="967"/>
        <v/>
      </c>
      <c r="FQ638" s="66" t="str">
        <f t="shared" si="968"/>
        <v/>
      </c>
      <c r="FR638" s="331">
        <f t="shared" si="909"/>
        <v>-100</v>
      </c>
      <c r="FS638" s="331">
        <f t="shared" si="969"/>
        <v>0</v>
      </c>
      <c r="FT638" s="400">
        <f t="shared" si="970"/>
        <v>1</v>
      </c>
      <c r="FU638" s="400">
        <f t="shared" si="971"/>
        <v>0</v>
      </c>
      <c r="FV638" s="400">
        <f t="shared" si="972"/>
        <v>0</v>
      </c>
      <c r="FW638" s="402">
        <f t="shared" si="973"/>
        <v>0</v>
      </c>
      <c r="FX638" s="222">
        <f t="shared" si="974"/>
        <v>0</v>
      </c>
      <c r="FY638" s="222">
        <f t="shared" si="975"/>
        <v>0</v>
      </c>
      <c r="FZ638" s="222">
        <f t="shared" si="976"/>
        <v>0</v>
      </c>
      <c r="GA638" s="221">
        <f t="shared" si="977"/>
        <v>0</v>
      </c>
      <c r="GB638" s="222">
        <f t="shared" si="978"/>
        <v>100</v>
      </c>
      <c r="GC638" s="222">
        <f t="shared" si="979"/>
        <v>0</v>
      </c>
      <c r="GD638" s="222">
        <f t="shared" si="980"/>
        <v>0</v>
      </c>
      <c r="GE638" s="222">
        <f t="shared" si="981"/>
        <v>0</v>
      </c>
      <c r="GF638" s="222">
        <f t="shared" si="982"/>
        <v>0</v>
      </c>
      <c r="GG638" s="398">
        <f t="shared" si="983"/>
        <v>0</v>
      </c>
      <c r="GH638" s="399">
        <f t="shared" si="984"/>
        <v>0</v>
      </c>
      <c r="GI638" s="398" t="str">
        <f t="shared" si="985"/>
        <v>Na</v>
      </c>
      <c r="GJ638" s="398" t="str">
        <f t="shared" si="986"/>
        <v>HCO3</v>
      </c>
    </row>
    <row r="639" spans="1:192" s="168" customFormat="1" ht="14.25">
      <c r="A639" s="402">
        <f t="shared" si="987"/>
        <v>634</v>
      </c>
      <c r="B639" s="401" t="s">
        <v>1172</v>
      </c>
      <c r="C639" s="69" t="s">
        <v>1173</v>
      </c>
      <c r="D639" s="69"/>
      <c r="E639" s="69"/>
      <c r="F639" s="558">
        <v>3554010</v>
      </c>
      <c r="G639" s="558">
        <v>5675650</v>
      </c>
      <c r="H639" s="410">
        <f t="shared" si="913"/>
        <v>553913.96600000001</v>
      </c>
      <c r="I639" s="410">
        <f t="shared" si="914"/>
        <v>5673819.5300000003</v>
      </c>
      <c r="J639" s="392">
        <v>379.31</v>
      </c>
      <c r="K639" s="408" t="s">
        <v>1355</v>
      </c>
      <c r="L639" s="171">
        <v>200</v>
      </c>
      <c r="M639" s="171"/>
      <c r="N639" s="408"/>
      <c r="O639" s="171"/>
      <c r="P639" s="171"/>
      <c r="Q639" s="381" t="s">
        <v>1361</v>
      </c>
      <c r="R639" s="401" t="s">
        <v>2909</v>
      </c>
      <c r="S639" s="65" t="s">
        <v>1346</v>
      </c>
      <c r="T639" s="499" t="str">
        <f t="shared" si="915"/>
        <v>-</v>
      </c>
      <c r="U639" s="499" t="str">
        <f t="shared" si="916"/>
        <v>-</v>
      </c>
      <c r="V639" s="499" t="str">
        <f t="shared" si="917"/>
        <v>-</v>
      </c>
      <c r="W639" s="499" t="str">
        <f t="shared" si="908"/>
        <v>-</v>
      </c>
      <c r="X639" s="529" t="str">
        <f t="shared" si="990"/>
        <v>Ca-Mg</v>
      </c>
      <c r="Y639" s="530" t="str">
        <f t="shared" si="918"/>
        <v>HCO3-SO4</v>
      </c>
      <c r="Z639" s="404"/>
      <c r="AA639" s="251">
        <v>34499</v>
      </c>
      <c r="AB639" s="176">
        <v>1</v>
      </c>
      <c r="AC639" s="65" t="s">
        <v>1050</v>
      </c>
      <c r="AD639" s="65" t="s">
        <v>2055</v>
      </c>
      <c r="AE639" s="61" t="s">
        <v>1830</v>
      </c>
      <c r="AF639" s="240">
        <v>10.9</v>
      </c>
      <c r="AG639" s="408">
        <v>542</v>
      </c>
      <c r="AH639" s="408">
        <v>7.54</v>
      </c>
      <c r="AI639" s="556"/>
      <c r="AJ639" s="408"/>
      <c r="AK639" s="408"/>
      <c r="AL639" s="408"/>
      <c r="AM639" s="392"/>
      <c r="AN639" s="69"/>
      <c r="AO639" s="401"/>
      <c r="AP639" s="171"/>
      <c r="AQ639" s="69"/>
      <c r="AR639" s="69"/>
      <c r="AS639" s="507">
        <f>SUM(AU639:BN639)+SUM(BO639:CL639)/1000</f>
        <v>390.49999999999994</v>
      </c>
      <c r="AT639" s="509">
        <f>FR639</f>
        <v>-1.9318102365217329</v>
      </c>
      <c r="AU639" s="69">
        <v>4.2</v>
      </c>
      <c r="AV639" s="69">
        <v>15.5</v>
      </c>
      <c r="AW639" s="401">
        <v>71.5</v>
      </c>
      <c r="AX639" s="401">
        <v>11</v>
      </c>
      <c r="AY639" s="401">
        <v>57</v>
      </c>
      <c r="AZ639" s="70">
        <v>217</v>
      </c>
      <c r="BA639" s="69"/>
      <c r="BB639" s="69">
        <v>1.4</v>
      </c>
      <c r="BC639" s="69"/>
      <c r="BD639" s="69" t="s">
        <v>2133</v>
      </c>
      <c r="BE639" s="69" t="s">
        <v>1486</v>
      </c>
      <c r="BF639" s="69" t="s">
        <v>1407</v>
      </c>
      <c r="BG639" s="69"/>
      <c r="BH639" s="69"/>
      <c r="BI639" s="69"/>
      <c r="BJ639" s="69">
        <v>12.9</v>
      </c>
      <c r="BK639" s="69" t="s">
        <v>2134</v>
      </c>
      <c r="BL639" s="401"/>
      <c r="BM639" s="69"/>
      <c r="BN639" s="70"/>
      <c r="BO639" s="143"/>
      <c r="BP639" s="557" t="s">
        <v>461</v>
      </c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1"/>
      <c r="CG639" s="143"/>
      <c r="CH639" s="143"/>
      <c r="CI639" s="143"/>
      <c r="CJ639" s="143"/>
      <c r="CK639" s="143"/>
      <c r="CL639" s="144"/>
      <c r="CM639" s="143">
        <v>9.8000000000000007</v>
      </c>
      <c r="CN639" s="143">
        <v>9.3000000000000007</v>
      </c>
      <c r="CO639" s="141"/>
      <c r="CP639" s="69"/>
      <c r="CQ639" s="70"/>
      <c r="CR639" s="69"/>
      <c r="CS639" s="69"/>
      <c r="CT639" s="69"/>
      <c r="CU639" s="69"/>
      <c r="CV639" s="69"/>
      <c r="CW639" s="69"/>
      <c r="CX639" s="69"/>
      <c r="CY639" s="69"/>
      <c r="CZ639" s="69"/>
      <c r="DA639" s="70"/>
      <c r="DB639" s="182"/>
      <c r="DC639" s="141" t="s">
        <v>2172</v>
      </c>
      <c r="DD639" s="182"/>
      <c r="DE639" s="182">
        <v>-14.8</v>
      </c>
      <c r="DF639" s="141" t="s">
        <v>2173</v>
      </c>
      <c r="DG639" s="182">
        <v>-8.9600000000000009</v>
      </c>
      <c r="DH639" s="182"/>
      <c r="DI639" s="180"/>
      <c r="DJ639" s="180"/>
      <c r="DK639" s="180"/>
      <c r="DL639" s="180"/>
      <c r="DM639" s="180"/>
      <c r="DN639" s="180"/>
      <c r="DO639" s="180"/>
      <c r="DP639" s="180"/>
      <c r="DQ639" s="180"/>
      <c r="DR639" s="180"/>
      <c r="DS639" s="181"/>
      <c r="DT639" s="402">
        <f t="shared" si="919"/>
        <v>1</v>
      </c>
      <c r="DU639" s="100">
        <f t="shared" si="920"/>
        <v>0</v>
      </c>
      <c r="DV639" s="100">
        <f t="shared" si="921"/>
        <v>0</v>
      </c>
      <c r="DW639" s="100">
        <f t="shared" si="922"/>
        <v>1</v>
      </c>
      <c r="DX639" s="100">
        <f t="shared" si="923"/>
        <v>0</v>
      </c>
      <c r="DY639" s="229">
        <f t="shared" si="924"/>
        <v>0</v>
      </c>
      <c r="DZ639" s="100">
        <f t="shared" si="925"/>
        <v>1</v>
      </c>
      <c r="EA639" s="400">
        <f t="shared" si="926"/>
        <v>0</v>
      </c>
      <c r="EB639" s="402">
        <f t="shared" si="927"/>
        <v>0</v>
      </c>
      <c r="EC639" s="19">
        <f t="shared" si="928"/>
        <v>1</v>
      </c>
      <c r="ED639" s="19">
        <f t="shared" si="929"/>
        <v>0</v>
      </c>
      <c r="EE639" s="19">
        <f t="shared" si="930"/>
        <v>0</v>
      </c>
      <c r="EF639" s="402">
        <f t="shared" si="931"/>
        <v>0</v>
      </c>
      <c r="EG639" s="400">
        <f t="shared" si="932"/>
        <v>1</v>
      </c>
      <c r="EH639" s="400">
        <f t="shared" si="933"/>
        <v>0</v>
      </c>
      <c r="EI639" s="402">
        <f t="shared" si="934"/>
        <v>0</v>
      </c>
      <c r="EJ639" s="229">
        <f t="shared" si="935"/>
        <v>1</v>
      </c>
      <c r="EK639" s="398">
        <f t="shared" si="936"/>
        <v>4.2</v>
      </c>
      <c r="EL639" s="398">
        <f t="shared" si="937"/>
        <v>1.4</v>
      </c>
      <c r="EM639" s="398">
        <f t="shared" si="938"/>
        <v>15.5</v>
      </c>
      <c r="EN639" s="398">
        <f t="shared" si="939"/>
        <v>71.5</v>
      </c>
      <c r="EO639" s="398" t="str">
        <f t="shared" si="940"/>
        <v/>
      </c>
      <c r="EP639" s="398" t="str">
        <f t="shared" si="941"/>
        <v/>
      </c>
      <c r="EQ639" s="398">
        <f t="shared" si="942"/>
        <v>217</v>
      </c>
      <c r="ER639" s="398" t="str">
        <f t="shared" si="943"/>
        <v/>
      </c>
      <c r="ES639" s="398">
        <f t="shared" si="944"/>
        <v>12.9</v>
      </c>
      <c r="ET639" s="398">
        <f t="shared" si="945"/>
        <v>57</v>
      </c>
      <c r="EU639" s="172">
        <f t="shared" si="946"/>
        <v>11</v>
      </c>
      <c r="EV639" s="57">
        <f t="shared" si="947"/>
        <v>0.18268971456906977</v>
      </c>
      <c r="EW639" s="57">
        <f t="shared" si="948"/>
        <v>3.5805626598465472E-2</v>
      </c>
      <c r="EX639" s="57">
        <f t="shared" si="949"/>
        <v>1.2754577247479943</v>
      </c>
      <c r="EY639" s="57">
        <f t="shared" si="950"/>
        <v>3.5680423174809119</v>
      </c>
      <c r="EZ639" s="57" t="str">
        <f t="shared" si="951"/>
        <v/>
      </c>
      <c r="FA639" s="57" t="str">
        <f t="shared" si="952"/>
        <v/>
      </c>
      <c r="FB639" s="57">
        <f t="shared" si="953"/>
        <v>3.5563800967269832</v>
      </c>
      <c r="FC639" s="57" t="str">
        <f t="shared" si="954"/>
        <v/>
      </c>
      <c r="FD639" s="57">
        <f t="shared" si="955"/>
        <v>0.20804807361998809</v>
      </c>
      <c r="FE639" s="57">
        <f t="shared" si="956"/>
        <v>1.1867261556526683</v>
      </c>
      <c r="FF639" s="56">
        <f t="shared" si="957"/>
        <v>0.31026993484331367</v>
      </c>
      <c r="FG639" s="59">
        <f t="shared" si="958"/>
        <v>3.6090454599840163</v>
      </c>
      <c r="FH639" s="59">
        <f t="shared" si="959"/>
        <v>0.70734214250588689</v>
      </c>
      <c r="FI639" s="59">
        <f t="shared" si="960"/>
        <v>25.19673820587726</v>
      </c>
      <c r="FJ639" s="59">
        <f t="shared" si="961"/>
        <v>70.486874191632836</v>
      </c>
      <c r="FK639" s="59" t="str">
        <f t="shared" si="962"/>
        <v/>
      </c>
      <c r="FL639" s="59" t="str">
        <f t="shared" si="963"/>
        <v/>
      </c>
      <c r="FM639" s="59">
        <f t="shared" si="964"/>
        <v>67.593486486056563</v>
      </c>
      <c r="FN639" s="59" t="str">
        <f t="shared" si="965"/>
        <v/>
      </c>
      <c r="FO639" s="59">
        <f t="shared" si="966"/>
        <v>3.9542158796876019</v>
      </c>
      <c r="FP639" s="59">
        <f t="shared" si="967"/>
        <v>22.555226433356246</v>
      </c>
      <c r="FQ639" s="66">
        <f t="shared" si="968"/>
        <v>5.8970712008995854</v>
      </c>
      <c r="FR639" s="331">
        <f t="shared" si="909"/>
        <v>-1.9318102365217329</v>
      </c>
      <c r="FS639" s="331">
        <f t="shared" si="969"/>
        <v>1.9318102365217329</v>
      </c>
      <c r="FT639" s="400">
        <f t="shared" si="970"/>
        <v>0</v>
      </c>
      <c r="FU639" s="400">
        <f t="shared" si="971"/>
        <v>1</v>
      </c>
      <c r="FV639" s="400">
        <f t="shared" si="972"/>
        <v>0</v>
      </c>
      <c r="FW639" s="402">
        <f t="shared" si="973"/>
        <v>0</v>
      </c>
      <c r="FX639" s="222">
        <f t="shared" si="974"/>
        <v>0</v>
      </c>
      <c r="FY639" s="222">
        <f t="shared" si="975"/>
        <v>70.486874191632836</v>
      </c>
      <c r="FZ639" s="222">
        <f t="shared" si="976"/>
        <v>25.19673820587726</v>
      </c>
      <c r="GA639" s="221">
        <f t="shared" si="977"/>
        <v>0</v>
      </c>
      <c r="GB639" s="222">
        <f t="shared" si="978"/>
        <v>67.593486486056563</v>
      </c>
      <c r="GC639" s="222">
        <f t="shared" si="979"/>
        <v>22.555226433356246</v>
      </c>
      <c r="GD639" s="222">
        <f t="shared" si="980"/>
        <v>0</v>
      </c>
      <c r="GE639" s="222">
        <f t="shared" si="981"/>
        <v>0</v>
      </c>
      <c r="GF639" s="222">
        <f t="shared" si="982"/>
        <v>0</v>
      </c>
      <c r="GG639" s="398">
        <f t="shared" si="983"/>
        <v>0</v>
      </c>
      <c r="GH639" s="399">
        <f t="shared" si="984"/>
        <v>0</v>
      </c>
      <c r="GI639" s="398" t="str">
        <f t="shared" si="985"/>
        <v>Ca-Mg</v>
      </c>
      <c r="GJ639" s="398" t="str">
        <f t="shared" si="986"/>
        <v>HCO3-SO4</v>
      </c>
    </row>
    <row r="640" spans="1:192" s="163" customFormat="1">
      <c r="A640" s="402">
        <f t="shared" si="987"/>
        <v>635</v>
      </c>
      <c r="B640" s="64" t="s">
        <v>392</v>
      </c>
      <c r="C640" s="63" t="s">
        <v>501</v>
      </c>
      <c r="D640" s="63"/>
      <c r="E640" s="63"/>
      <c r="F640" s="408">
        <v>3452920</v>
      </c>
      <c r="G640" s="408">
        <v>5541070</v>
      </c>
      <c r="H640" s="409">
        <f t="shared" si="913"/>
        <v>452864.402</v>
      </c>
      <c r="I640" s="405">
        <f t="shared" si="914"/>
        <v>5539293.3620000007</v>
      </c>
      <c r="J640" s="408">
        <v>86</v>
      </c>
      <c r="K640" s="391" t="s">
        <v>1355</v>
      </c>
      <c r="L640" s="19">
        <v>8.4</v>
      </c>
      <c r="M640" s="19"/>
      <c r="N640" s="400"/>
      <c r="O640" s="19"/>
      <c r="P640" s="19"/>
      <c r="Q640" s="401" t="s">
        <v>2846</v>
      </c>
      <c r="R640" s="382" t="s">
        <v>2924</v>
      </c>
      <c r="S640" s="2" t="s">
        <v>2836</v>
      </c>
      <c r="T640" s="499" t="str">
        <f t="shared" si="915"/>
        <v>-</v>
      </c>
      <c r="U640" s="499" t="str">
        <f t="shared" si="916"/>
        <v>M</v>
      </c>
      <c r="V640" s="499" t="str">
        <f t="shared" si="917"/>
        <v>-</v>
      </c>
      <c r="W640" s="499" t="str">
        <f t="shared" si="908"/>
        <v>-</v>
      </c>
      <c r="X640" s="529" t="str">
        <f t="shared" si="990"/>
        <v>Ca-Na</v>
      </c>
      <c r="Y640" s="537" t="s">
        <v>1339</v>
      </c>
      <c r="Z640" s="172"/>
      <c r="AA640" s="52">
        <v>21557</v>
      </c>
      <c r="AB640" s="97">
        <v>1</v>
      </c>
      <c r="AC640" s="399"/>
      <c r="AD640" s="64" t="s">
        <v>2174</v>
      </c>
      <c r="AE640" s="70"/>
      <c r="AF640" s="239">
        <v>11</v>
      </c>
      <c r="AG640" s="19"/>
      <c r="AH640" s="115">
        <v>6.7</v>
      </c>
      <c r="AI640" s="153"/>
      <c r="AJ640" s="19"/>
      <c r="AK640" s="19"/>
      <c r="AL640" s="19"/>
      <c r="AM640" s="153"/>
      <c r="AN640" s="532">
        <v>46.8</v>
      </c>
      <c r="AO640" s="401">
        <v>12.6</v>
      </c>
      <c r="AP640" s="19">
        <v>9</v>
      </c>
      <c r="AQ640" s="401">
        <v>1494</v>
      </c>
      <c r="AR640" s="401"/>
      <c r="AS640" s="507">
        <f>SUM(AU640:BN640)+SUM(BO640:CL640)/1000</f>
        <v>1572.24</v>
      </c>
      <c r="AT640" s="509">
        <f>FR640</f>
        <v>0.30841430445967255</v>
      </c>
      <c r="AU640" s="532">
        <v>120</v>
      </c>
      <c r="AV640" s="532">
        <v>48</v>
      </c>
      <c r="AW640" s="79">
        <v>255</v>
      </c>
      <c r="AX640" s="79">
        <v>145</v>
      </c>
      <c r="AY640" s="79">
        <v>362</v>
      </c>
      <c r="AZ640" s="80">
        <v>275</v>
      </c>
      <c r="BA640" s="399"/>
      <c r="BB640" s="399"/>
      <c r="BC640" s="399"/>
      <c r="BD640" s="401">
        <v>0</v>
      </c>
      <c r="BE640" s="401">
        <v>0.04</v>
      </c>
      <c r="BF640" s="399">
        <v>0</v>
      </c>
      <c r="BG640" s="399"/>
      <c r="BH640" s="399"/>
      <c r="BI640" s="399"/>
      <c r="BJ640" s="401">
        <v>349</v>
      </c>
      <c r="BK640" s="399"/>
      <c r="BL640" s="399"/>
      <c r="BM640" s="401">
        <v>18.2</v>
      </c>
      <c r="BN640" s="172"/>
      <c r="BO640" s="149"/>
      <c r="BP640" s="149"/>
      <c r="BQ640" s="149"/>
      <c r="BR640" s="149"/>
      <c r="BS640" s="149"/>
      <c r="BT640" s="149"/>
      <c r="BU640" s="149"/>
      <c r="BV640" s="149"/>
      <c r="BW640" s="149"/>
      <c r="BX640" s="149"/>
      <c r="BY640" s="149"/>
      <c r="BZ640" s="149"/>
      <c r="CA640" s="149"/>
      <c r="CB640" s="149"/>
      <c r="CC640" s="149"/>
      <c r="CD640" s="149"/>
      <c r="CE640" s="149"/>
      <c r="CF640" s="149"/>
      <c r="CG640" s="149"/>
      <c r="CH640" s="149"/>
      <c r="CI640" s="149"/>
      <c r="CJ640" s="149"/>
      <c r="CK640" s="149"/>
      <c r="CL640" s="139"/>
      <c r="CM640" s="401">
        <v>3.9</v>
      </c>
      <c r="CN640" s="141">
        <v>70</v>
      </c>
      <c r="CO640" s="149"/>
      <c r="CP640" s="399"/>
      <c r="CQ640" s="172"/>
      <c r="CR640" s="399"/>
      <c r="CS640" s="399"/>
      <c r="CT640" s="399"/>
      <c r="CU640" s="399"/>
      <c r="CV640" s="399"/>
      <c r="CW640" s="399"/>
      <c r="CX640" s="399"/>
      <c r="CY640" s="399"/>
      <c r="CZ640" s="399"/>
      <c r="DA640" s="172"/>
      <c r="DB640" s="241"/>
      <c r="DC640" s="241"/>
      <c r="DD640" s="241"/>
      <c r="DE640" s="241"/>
      <c r="DF640" s="182"/>
      <c r="DG640" s="241"/>
      <c r="DH640" s="241"/>
      <c r="DI640" s="241"/>
      <c r="DJ640" s="241"/>
      <c r="DK640" s="244"/>
      <c r="DL640" s="244"/>
      <c r="DM640" s="244"/>
      <c r="DN640" s="241"/>
      <c r="DO640" s="241"/>
      <c r="DP640" s="241"/>
      <c r="DQ640" s="241"/>
      <c r="DR640" s="241"/>
      <c r="DS640" s="472"/>
      <c r="DT640" s="402">
        <f t="shared" si="919"/>
        <v>1</v>
      </c>
      <c r="DU640" s="100">
        <f t="shared" si="920"/>
        <v>1</v>
      </c>
      <c r="DV640" s="100">
        <f t="shared" si="921"/>
        <v>0</v>
      </c>
      <c r="DW640" s="100">
        <f t="shared" si="922"/>
        <v>0</v>
      </c>
      <c r="DX640" s="100">
        <f t="shared" si="923"/>
        <v>0</v>
      </c>
      <c r="DY640" s="229">
        <f t="shared" si="924"/>
        <v>0</v>
      </c>
      <c r="DZ640" s="100">
        <f t="shared" si="925"/>
        <v>1</v>
      </c>
      <c r="EA640" s="400">
        <f t="shared" si="926"/>
        <v>0</v>
      </c>
      <c r="EB640" s="402">
        <f t="shared" si="927"/>
        <v>0</v>
      </c>
      <c r="EC640" s="19">
        <f t="shared" si="928"/>
        <v>0</v>
      </c>
      <c r="ED640" s="19">
        <f t="shared" si="929"/>
        <v>1</v>
      </c>
      <c r="EE640" s="19">
        <f t="shared" si="930"/>
        <v>0</v>
      </c>
      <c r="EF640" s="402">
        <f t="shared" si="931"/>
        <v>0</v>
      </c>
      <c r="EG640" s="400">
        <f t="shared" si="932"/>
        <v>1</v>
      </c>
      <c r="EH640" s="400">
        <f t="shared" si="933"/>
        <v>0</v>
      </c>
      <c r="EI640" s="402">
        <f t="shared" si="934"/>
        <v>0</v>
      </c>
      <c r="EJ640" s="229">
        <f t="shared" si="935"/>
        <v>1</v>
      </c>
      <c r="EK640" s="398">
        <f t="shared" si="936"/>
        <v>120</v>
      </c>
      <c r="EL640" s="398" t="str">
        <f t="shared" si="937"/>
        <v/>
      </c>
      <c r="EM640" s="398">
        <f t="shared" si="938"/>
        <v>48</v>
      </c>
      <c r="EN640" s="398">
        <f t="shared" si="939"/>
        <v>255</v>
      </c>
      <c r="EO640" s="398">
        <f t="shared" si="940"/>
        <v>0</v>
      </c>
      <c r="EP640" s="398">
        <f t="shared" si="941"/>
        <v>0.04</v>
      </c>
      <c r="EQ640" s="398">
        <f t="shared" si="942"/>
        <v>275</v>
      </c>
      <c r="ER640" s="398" t="str">
        <f t="shared" si="943"/>
        <v/>
      </c>
      <c r="ES640" s="398">
        <f t="shared" si="944"/>
        <v>349</v>
      </c>
      <c r="ET640" s="398">
        <f t="shared" si="945"/>
        <v>362</v>
      </c>
      <c r="EU640" s="172">
        <f t="shared" si="946"/>
        <v>145</v>
      </c>
      <c r="EV640" s="57">
        <f t="shared" si="947"/>
        <v>5.21970613054485</v>
      </c>
      <c r="EW640" s="57" t="str">
        <f t="shared" si="948"/>
        <v/>
      </c>
      <c r="EX640" s="57">
        <f t="shared" si="949"/>
        <v>3.9498045669615309</v>
      </c>
      <c r="EY640" s="57">
        <f t="shared" si="950"/>
        <v>12.725185887519336</v>
      </c>
      <c r="EZ640" s="57">
        <f t="shared" si="951"/>
        <v>0</v>
      </c>
      <c r="FA640" s="57">
        <f t="shared" si="952"/>
        <v>2.1488047273704003E-3</v>
      </c>
      <c r="FB640" s="57">
        <f t="shared" si="953"/>
        <v>4.5069333023037803</v>
      </c>
      <c r="FC640" s="57" t="str">
        <f t="shared" si="954"/>
        <v/>
      </c>
      <c r="FD640" s="57">
        <f t="shared" si="955"/>
        <v>5.6285874180911506</v>
      </c>
      <c r="FE640" s="57">
        <f t="shared" si="956"/>
        <v>7.5367520762502789</v>
      </c>
      <c r="FF640" s="56">
        <f t="shared" si="957"/>
        <v>4.0899218683891343</v>
      </c>
      <c r="FG640" s="59">
        <f t="shared" si="958"/>
        <v>23.837708298326294</v>
      </c>
      <c r="FH640" s="59" t="str">
        <f t="shared" si="959"/>
        <v/>
      </c>
      <c r="FI640" s="59">
        <f t="shared" si="960"/>
        <v>18.03823563009626</v>
      </c>
      <c r="FJ640" s="59">
        <f t="shared" si="961"/>
        <v>58.114242764276234</v>
      </c>
      <c r="FK640" s="59">
        <f t="shared" si="962"/>
        <v>0</v>
      </c>
      <c r="FL640" s="59">
        <f t="shared" si="963"/>
        <v>9.8133073012241379E-3</v>
      </c>
      <c r="FM640" s="59">
        <f t="shared" si="964"/>
        <v>20.709920904922058</v>
      </c>
      <c r="FN640" s="59" t="str">
        <f t="shared" si="965"/>
        <v/>
      </c>
      <c r="FO640" s="59">
        <f t="shared" si="966"/>
        <v>25.864061528383854</v>
      </c>
      <c r="FP640" s="59">
        <f t="shared" si="967"/>
        <v>34.632316235823843</v>
      </c>
      <c r="FQ640" s="66">
        <f t="shared" si="968"/>
        <v>18.793701330870253</v>
      </c>
      <c r="FR640" s="331">
        <f t="shared" si="909"/>
        <v>0.30841430445967255</v>
      </c>
      <c r="FS640" s="331">
        <f t="shared" si="969"/>
        <v>0.30841430445967255</v>
      </c>
      <c r="FT640" s="400">
        <f t="shared" si="970"/>
        <v>0</v>
      </c>
      <c r="FU640" s="400">
        <f t="shared" si="971"/>
        <v>1</v>
      </c>
      <c r="FV640" s="400">
        <f t="shared" si="972"/>
        <v>0</v>
      </c>
      <c r="FW640" s="402">
        <f t="shared" si="973"/>
        <v>0</v>
      </c>
      <c r="FX640" s="222">
        <f t="shared" si="974"/>
        <v>23.837708298326294</v>
      </c>
      <c r="FY640" s="222">
        <f t="shared" si="975"/>
        <v>58.114242764276234</v>
      </c>
      <c r="FZ640" s="222">
        <f t="shared" si="976"/>
        <v>0</v>
      </c>
      <c r="GA640" s="221">
        <f t="shared" si="977"/>
        <v>0</v>
      </c>
      <c r="GB640" s="222">
        <f t="shared" si="978"/>
        <v>20.709920904922058</v>
      </c>
      <c r="GC640" s="222">
        <f t="shared" si="979"/>
        <v>34.632316235823843</v>
      </c>
      <c r="GD640" s="222">
        <f t="shared" si="980"/>
        <v>0</v>
      </c>
      <c r="GE640" s="222">
        <f t="shared" si="981"/>
        <v>0</v>
      </c>
      <c r="GF640" s="222">
        <f t="shared" si="982"/>
        <v>0</v>
      </c>
      <c r="GG640" s="398">
        <f t="shared" si="983"/>
        <v>0</v>
      </c>
      <c r="GH640" s="399">
        <f t="shared" si="984"/>
        <v>25.864061528383854</v>
      </c>
      <c r="GI640" s="398" t="str">
        <f t="shared" si="985"/>
        <v>Ca-Na</v>
      </c>
      <c r="GJ640" s="398" t="str">
        <f t="shared" si="986"/>
        <v>NO3</v>
      </c>
    </row>
    <row r="641" spans="1:192" s="163" customFormat="1">
      <c r="A641" s="402">
        <f t="shared" si="987"/>
        <v>636</v>
      </c>
      <c r="B641" s="166" t="s">
        <v>594</v>
      </c>
      <c r="C641" s="166" t="s">
        <v>595</v>
      </c>
      <c r="D641" s="166"/>
      <c r="E641" s="166" t="s">
        <v>2175</v>
      </c>
      <c r="F641" s="408">
        <v>3456640</v>
      </c>
      <c r="G641" s="408">
        <v>5547700</v>
      </c>
      <c r="H641" s="409">
        <f t="shared" si="913"/>
        <v>456582.91400000005</v>
      </c>
      <c r="I641" s="405">
        <f t="shared" si="914"/>
        <v>5545920.71</v>
      </c>
      <c r="J641" s="408">
        <v>164</v>
      </c>
      <c r="K641" s="392" t="s">
        <v>1355</v>
      </c>
      <c r="L641" s="171">
        <v>125</v>
      </c>
      <c r="M641" s="171"/>
      <c r="N641" s="400"/>
      <c r="O641" s="171"/>
      <c r="P641" s="171"/>
      <c r="Q641" s="166" t="s">
        <v>2846</v>
      </c>
      <c r="R641" s="65" t="s">
        <v>2923</v>
      </c>
      <c r="S641" s="2" t="s">
        <v>2836</v>
      </c>
      <c r="T641" s="499" t="str">
        <f t="shared" si="915"/>
        <v>-</v>
      </c>
      <c r="U641" s="499" t="str">
        <f t="shared" si="916"/>
        <v>-</v>
      </c>
      <c r="V641" s="499" t="str">
        <f t="shared" si="917"/>
        <v>-</v>
      </c>
      <c r="W641" s="499" t="str">
        <f t="shared" si="908"/>
        <v>-</v>
      </c>
      <c r="X641" s="529" t="str">
        <f t="shared" si="990"/>
        <v>Na</v>
      </c>
      <c r="Y641" s="530" t="str">
        <f t="shared" ref="Y641:Y672" si="993">GJ641</f>
        <v>HCO3</v>
      </c>
      <c r="Z641" s="183"/>
      <c r="AA641" s="392" t="s">
        <v>2176</v>
      </c>
      <c r="AB641" s="176">
        <v>1</v>
      </c>
      <c r="AC641" s="170"/>
      <c r="AD641" s="170" t="s">
        <v>2177</v>
      </c>
      <c r="AE641" s="188" t="s">
        <v>2701</v>
      </c>
      <c r="AF641" s="153" t="s">
        <v>3116</v>
      </c>
      <c r="AG641" s="408"/>
      <c r="AH641" s="408"/>
      <c r="AI641" s="392"/>
      <c r="AJ641" s="408"/>
      <c r="AK641" s="408"/>
      <c r="AL641" s="408"/>
      <c r="AM641" s="392"/>
      <c r="AN641" s="168">
        <v>1.4</v>
      </c>
      <c r="AO641" s="165">
        <v>1.4</v>
      </c>
      <c r="AP641" s="171"/>
      <c r="AQ641" s="168"/>
      <c r="AR641" s="168"/>
      <c r="AS641" s="507">
        <f>SUM(AU641:BN641)+SUM(BO641:CL641)/1000</f>
        <v>426.3</v>
      </c>
      <c r="AT641" s="511">
        <f>FR641</f>
        <v>5.047617940014712E-2</v>
      </c>
      <c r="AU641" s="189">
        <v>108</v>
      </c>
      <c r="AV641" s="168">
        <v>3</v>
      </c>
      <c r="AW641" s="165">
        <v>6</v>
      </c>
      <c r="AX641" s="165">
        <v>7</v>
      </c>
      <c r="AY641" s="165">
        <v>21.2</v>
      </c>
      <c r="AZ641" s="167">
        <v>281</v>
      </c>
      <c r="BA641" s="170"/>
      <c r="BB641" s="189"/>
      <c r="BC641" s="168"/>
      <c r="BD641" s="168"/>
      <c r="BE641" s="173">
        <v>0.1</v>
      </c>
      <c r="BF641" s="168"/>
      <c r="BG641" s="168"/>
      <c r="BH641" s="168"/>
      <c r="BI641" s="168"/>
      <c r="BJ641" s="170" t="s">
        <v>1344</v>
      </c>
      <c r="BK641" s="168"/>
      <c r="BL641" s="165"/>
      <c r="BM641" s="168"/>
      <c r="BN641" s="167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  <c r="CA641" s="168"/>
      <c r="CB641" s="168"/>
      <c r="CC641" s="168"/>
      <c r="CD641" s="168"/>
      <c r="CE641" s="168"/>
      <c r="CF641" s="165"/>
      <c r="CG641" s="168"/>
      <c r="CH641" s="168"/>
      <c r="CI641" s="168"/>
      <c r="CJ641" s="168"/>
      <c r="CK641" s="168"/>
      <c r="CL641" s="167"/>
      <c r="CM641" s="168"/>
      <c r="CN641" s="180">
        <v>21</v>
      </c>
      <c r="CO641" s="165"/>
      <c r="CP641" s="168"/>
      <c r="CQ641" s="167"/>
      <c r="CR641" s="168"/>
      <c r="CS641" s="168"/>
      <c r="CT641" s="168"/>
      <c r="CU641" s="168"/>
      <c r="CV641" s="168"/>
      <c r="CW641" s="168"/>
      <c r="CX641" s="168"/>
      <c r="CY641" s="168"/>
      <c r="CZ641" s="168"/>
      <c r="DA641" s="167"/>
      <c r="DB641" s="182"/>
      <c r="DC641" s="182"/>
      <c r="DD641" s="182"/>
      <c r="DE641" s="182"/>
      <c r="DF641" s="182"/>
      <c r="DG641" s="182"/>
      <c r="DH641" s="182"/>
      <c r="DI641" s="180"/>
      <c r="DJ641" s="180"/>
      <c r="DK641" s="180"/>
      <c r="DL641" s="180"/>
      <c r="DM641" s="180"/>
      <c r="DN641" s="180"/>
      <c r="DO641" s="180"/>
      <c r="DP641" s="180"/>
      <c r="DQ641" s="180"/>
      <c r="DR641" s="180"/>
      <c r="DS641" s="181"/>
      <c r="DT641" s="402">
        <f t="shared" si="919"/>
        <v>1</v>
      </c>
      <c r="DU641" s="100">
        <f t="shared" si="920"/>
        <v>0</v>
      </c>
      <c r="DV641" s="100">
        <f t="shared" si="921"/>
        <v>0</v>
      </c>
      <c r="DW641" s="100">
        <f t="shared" si="922"/>
        <v>1</v>
      </c>
      <c r="DX641" s="100">
        <f t="shared" si="923"/>
        <v>0</v>
      </c>
      <c r="DY641" s="229">
        <f t="shared" si="924"/>
        <v>0</v>
      </c>
      <c r="DZ641" s="100">
        <f t="shared" si="925"/>
        <v>0</v>
      </c>
      <c r="EA641" s="400">
        <f t="shared" si="926"/>
        <v>0</v>
      </c>
      <c r="EB641" s="402">
        <f t="shared" si="927"/>
        <v>1</v>
      </c>
      <c r="EC641" s="19">
        <f t="shared" si="928"/>
        <v>1</v>
      </c>
      <c r="ED641" s="19">
        <f t="shared" si="929"/>
        <v>0</v>
      </c>
      <c r="EE641" s="19">
        <f t="shared" si="930"/>
        <v>0</v>
      </c>
      <c r="EF641" s="402">
        <f t="shared" si="931"/>
        <v>0</v>
      </c>
      <c r="EG641" s="400">
        <f t="shared" si="932"/>
        <v>1</v>
      </c>
      <c r="EH641" s="400">
        <f t="shared" si="933"/>
        <v>0</v>
      </c>
      <c r="EI641" s="402">
        <f t="shared" si="934"/>
        <v>0</v>
      </c>
      <c r="EJ641" s="229">
        <f t="shared" si="935"/>
        <v>1</v>
      </c>
      <c r="EK641" s="398">
        <f t="shared" si="936"/>
        <v>108</v>
      </c>
      <c r="EL641" s="398" t="str">
        <f t="shared" si="937"/>
        <v/>
      </c>
      <c r="EM641" s="398">
        <f t="shared" si="938"/>
        <v>3</v>
      </c>
      <c r="EN641" s="398">
        <f t="shared" si="939"/>
        <v>6</v>
      </c>
      <c r="EO641" s="398" t="str">
        <f t="shared" si="940"/>
        <v/>
      </c>
      <c r="EP641" s="398">
        <f t="shared" si="941"/>
        <v>0.1</v>
      </c>
      <c r="EQ641" s="398">
        <f t="shared" si="942"/>
        <v>281</v>
      </c>
      <c r="ER641" s="398" t="str">
        <f t="shared" si="943"/>
        <v/>
      </c>
      <c r="ES641" s="398" t="str">
        <f t="shared" si="944"/>
        <v/>
      </c>
      <c r="ET641" s="398">
        <f t="shared" si="945"/>
        <v>21.2</v>
      </c>
      <c r="EU641" s="172">
        <f t="shared" si="946"/>
        <v>7</v>
      </c>
      <c r="EV641" s="57">
        <f t="shared" si="947"/>
        <v>4.697735517490365</v>
      </c>
      <c r="EW641" s="57" t="str">
        <f t="shared" si="948"/>
        <v/>
      </c>
      <c r="EX641" s="57">
        <f t="shared" si="949"/>
        <v>0.24686278543509568</v>
      </c>
      <c r="EY641" s="57">
        <f t="shared" si="950"/>
        <v>0.2994161385298667</v>
      </c>
      <c r="EZ641" s="57" t="str">
        <f t="shared" si="951"/>
        <v/>
      </c>
      <c r="FA641" s="57">
        <f t="shared" si="952"/>
        <v>5.3720118184260009E-3</v>
      </c>
      <c r="FB641" s="57">
        <f t="shared" si="953"/>
        <v>4.6052663925358628</v>
      </c>
      <c r="FC641" s="57" t="str">
        <f t="shared" si="954"/>
        <v/>
      </c>
      <c r="FD641" s="57" t="str">
        <f t="shared" si="955"/>
        <v/>
      </c>
      <c r="FE641" s="57">
        <f t="shared" si="956"/>
        <v>0.44137885087432571</v>
      </c>
      <c r="FF641" s="56">
        <f t="shared" si="957"/>
        <v>0.19744450399119959</v>
      </c>
      <c r="FG641" s="59">
        <f t="shared" si="958"/>
        <v>89.491134998465313</v>
      </c>
      <c r="FH641" s="59" t="str">
        <f t="shared" si="959"/>
        <v/>
      </c>
      <c r="FI641" s="59">
        <f t="shared" si="960"/>
        <v>4.7026978796948917</v>
      </c>
      <c r="FJ641" s="59">
        <f t="shared" si="961"/>
        <v>5.7038311276003952</v>
      </c>
      <c r="FK641" s="59" t="str">
        <f t="shared" si="962"/>
        <v/>
      </c>
      <c r="FL641" s="59">
        <f t="shared" si="963"/>
        <v>0.10233599423939865</v>
      </c>
      <c r="FM641" s="59">
        <f t="shared" si="964"/>
        <v>87.818222310514756</v>
      </c>
      <c r="FN641" s="59" t="str">
        <f t="shared" si="965"/>
        <v/>
      </c>
      <c r="FO641" s="59" t="str">
        <f t="shared" si="966"/>
        <v/>
      </c>
      <c r="FP641" s="59">
        <f t="shared" si="967"/>
        <v>8.4166914018403833</v>
      </c>
      <c r="FQ641" s="66">
        <f t="shared" si="968"/>
        <v>3.7650862876448588</v>
      </c>
      <c r="FR641" s="331">
        <f t="shared" si="909"/>
        <v>5.047617940014712E-2</v>
      </c>
      <c r="FS641" s="331">
        <f t="shared" si="969"/>
        <v>5.047617940014712E-2</v>
      </c>
      <c r="FT641" s="400">
        <f t="shared" si="970"/>
        <v>0</v>
      </c>
      <c r="FU641" s="400">
        <f t="shared" si="971"/>
        <v>1</v>
      </c>
      <c r="FV641" s="400">
        <f t="shared" si="972"/>
        <v>0</v>
      </c>
      <c r="FW641" s="402">
        <f t="shared" si="973"/>
        <v>0</v>
      </c>
      <c r="FX641" s="222">
        <f t="shared" si="974"/>
        <v>89.491134998465313</v>
      </c>
      <c r="FY641" s="222">
        <f t="shared" si="975"/>
        <v>0</v>
      </c>
      <c r="FZ641" s="222">
        <f t="shared" si="976"/>
        <v>0</v>
      </c>
      <c r="GA641" s="221">
        <f t="shared" si="977"/>
        <v>0</v>
      </c>
      <c r="GB641" s="222">
        <f t="shared" si="978"/>
        <v>87.818222310514756</v>
      </c>
      <c r="GC641" s="222">
        <f t="shared" si="979"/>
        <v>0</v>
      </c>
      <c r="GD641" s="222">
        <f t="shared" si="980"/>
        <v>0</v>
      </c>
      <c r="GE641" s="222">
        <f t="shared" si="981"/>
        <v>0</v>
      </c>
      <c r="GF641" s="222">
        <f t="shared" si="982"/>
        <v>0</v>
      </c>
      <c r="GG641" s="398">
        <f t="shared" si="983"/>
        <v>0</v>
      </c>
      <c r="GH641" s="399">
        <f t="shared" si="984"/>
        <v>0</v>
      </c>
      <c r="GI641" s="398" t="str">
        <f t="shared" si="985"/>
        <v>Na</v>
      </c>
      <c r="GJ641" s="398" t="str">
        <f t="shared" si="986"/>
        <v>HCO3</v>
      </c>
    </row>
    <row r="642" spans="1:192" s="163" customFormat="1" ht="14.25">
      <c r="A642" s="402">
        <f t="shared" si="987"/>
        <v>637</v>
      </c>
      <c r="B642" s="399" t="s">
        <v>101</v>
      </c>
      <c r="C642" s="398" t="s">
        <v>163</v>
      </c>
      <c r="D642" s="398"/>
      <c r="E642" s="398"/>
      <c r="F642" s="549">
        <v>3528170</v>
      </c>
      <c r="G642" s="549">
        <v>5707790</v>
      </c>
      <c r="H642" s="410">
        <f t="shared" si="913"/>
        <v>528084.30200000003</v>
      </c>
      <c r="I642" s="410">
        <f t="shared" si="914"/>
        <v>5705946.6740000006</v>
      </c>
      <c r="J642" s="542">
        <v>147</v>
      </c>
      <c r="K642" s="400" t="s">
        <v>1356</v>
      </c>
      <c r="L642" s="171">
        <v>100</v>
      </c>
      <c r="M642" s="19"/>
      <c r="N642" s="400"/>
      <c r="O642" s="19"/>
      <c r="P642" s="19"/>
      <c r="Q642" s="65" t="s">
        <v>1361</v>
      </c>
      <c r="R642" s="166" t="s">
        <v>2886</v>
      </c>
      <c r="S642" s="64" t="s">
        <v>1346</v>
      </c>
      <c r="T642" s="499" t="str">
        <f t="shared" si="915"/>
        <v>-</v>
      </c>
      <c r="U642" s="499" t="str">
        <f t="shared" si="916"/>
        <v>M</v>
      </c>
      <c r="V642" s="499" t="str">
        <f t="shared" si="917"/>
        <v>-</v>
      </c>
      <c r="W642" s="499" t="str">
        <f t="shared" si="908"/>
        <v>A</v>
      </c>
      <c r="X642" s="529" t="str">
        <f t="shared" si="990"/>
        <v>Na-Ca</v>
      </c>
      <c r="Y642" s="530" t="str">
        <f t="shared" si="993"/>
        <v>HCO3-Cl-SO4</v>
      </c>
      <c r="Z642" s="60" t="s">
        <v>2178</v>
      </c>
      <c r="AA642" s="51">
        <v>23880</v>
      </c>
      <c r="AB642" s="100">
        <v>1</v>
      </c>
      <c r="AC642" s="398"/>
      <c r="AD642" s="2" t="s">
        <v>2179</v>
      </c>
      <c r="AE642" s="404"/>
      <c r="AF642" s="153" t="s">
        <v>3116</v>
      </c>
      <c r="AG642" s="400"/>
      <c r="AH642" s="400"/>
      <c r="AI642" s="552"/>
      <c r="AJ642" s="400"/>
      <c r="AK642" s="400"/>
      <c r="AL642" s="400"/>
      <c r="AM642" s="391"/>
      <c r="AN642" s="398">
        <v>54.04</v>
      </c>
      <c r="AO642" s="399">
        <v>47.29</v>
      </c>
      <c r="AP642" s="171"/>
      <c r="AQ642" s="398"/>
      <c r="AR642" s="69">
        <v>2873.5</v>
      </c>
      <c r="AS642" s="507">
        <f>SUM(AU642:BN642)+SUM(BO642:CL642)/1000</f>
        <v>2856.9</v>
      </c>
      <c r="AT642" s="509">
        <f>FR642</f>
        <v>-1.5888739524948163</v>
      </c>
      <c r="AU642" s="398">
        <v>497</v>
      </c>
      <c r="AV642" s="398">
        <v>98.7</v>
      </c>
      <c r="AW642" s="399">
        <v>223.2</v>
      </c>
      <c r="AX642" s="398">
        <v>587</v>
      </c>
      <c r="AY642" s="398">
        <v>420</v>
      </c>
      <c r="AZ642" s="172">
        <v>1031</v>
      </c>
      <c r="BA642" s="398"/>
      <c r="BB642" s="398"/>
      <c r="BC642" s="398"/>
      <c r="BD642" s="398"/>
      <c r="BE642" s="398"/>
      <c r="BF642" s="398"/>
      <c r="BG642" s="398"/>
      <c r="BH642" s="398"/>
      <c r="BI642" s="398"/>
      <c r="BJ642" s="398"/>
      <c r="BK642" s="398"/>
      <c r="BL642" s="399"/>
      <c r="BM642" s="398"/>
      <c r="BN642" s="172"/>
      <c r="BO642" s="138"/>
      <c r="BP642" s="553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49"/>
      <c r="CG642" s="138"/>
      <c r="CH642" s="138"/>
      <c r="CI642" s="138"/>
      <c r="CJ642" s="138"/>
      <c r="CK642" s="138"/>
      <c r="CL642" s="139"/>
      <c r="CM642" s="138"/>
      <c r="CN642" s="138">
        <v>2616</v>
      </c>
      <c r="CO642" s="149"/>
      <c r="CP642" s="398"/>
      <c r="CQ642" s="172"/>
      <c r="CR642" s="398"/>
      <c r="CS642" s="398"/>
      <c r="CT642" s="398"/>
      <c r="CU642" s="398"/>
      <c r="CV642" s="398"/>
      <c r="CW642" s="398"/>
      <c r="CX642" s="398"/>
      <c r="CY642" s="398"/>
      <c r="CZ642" s="398"/>
      <c r="DA642" s="172"/>
      <c r="DB642" s="241"/>
      <c r="DC642" s="241"/>
      <c r="DD642" s="241"/>
      <c r="DE642" s="241"/>
      <c r="DF642" s="182"/>
      <c r="DG642" s="241"/>
      <c r="DH642" s="241">
        <v>14</v>
      </c>
      <c r="DI642" s="244"/>
      <c r="DJ642" s="244"/>
      <c r="DK642" s="244"/>
      <c r="DL642" s="244"/>
      <c r="DM642" s="244"/>
      <c r="DN642" s="244"/>
      <c r="DO642" s="244"/>
      <c r="DP642" s="244"/>
      <c r="DQ642" s="244"/>
      <c r="DR642" s="244"/>
      <c r="DS642" s="472"/>
      <c r="DT642" s="402">
        <f t="shared" si="919"/>
        <v>1</v>
      </c>
      <c r="DU642" s="100">
        <f t="shared" si="920"/>
        <v>0</v>
      </c>
      <c r="DV642" s="100">
        <f t="shared" si="921"/>
        <v>1</v>
      </c>
      <c r="DW642" s="100">
        <f t="shared" si="922"/>
        <v>0</v>
      </c>
      <c r="DX642" s="100">
        <f t="shared" si="923"/>
        <v>0</v>
      </c>
      <c r="DY642" s="229">
        <f t="shared" si="924"/>
        <v>0</v>
      </c>
      <c r="DZ642" s="100">
        <f t="shared" si="925"/>
        <v>0</v>
      </c>
      <c r="EA642" s="400">
        <f t="shared" si="926"/>
        <v>0</v>
      </c>
      <c r="EB642" s="402">
        <f t="shared" si="927"/>
        <v>1</v>
      </c>
      <c r="EC642" s="19">
        <f t="shared" si="928"/>
        <v>0</v>
      </c>
      <c r="ED642" s="19">
        <f t="shared" si="929"/>
        <v>1</v>
      </c>
      <c r="EE642" s="19">
        <f t="shared" si="930"/>
        <v>0</v>
      </c>
      <c r="EF642" s="402">
        <f t="shared" si="931"/>
        <v>0</v>
      </c>
      <c r="EG642" s="400">
        <f t="shared" si="932"/>
        <v>0</v>
      </c>
      <c r="EH642" s="400">
        <f t="shared" si="933"/>
        <v>1</v>
      </c>
      <c r="EI642" s="402">
        <f t="shared" si="934"/>
        <v>0</v>
      </c>
      <c r="EJ642" s="229">
        <f t="shared" si="935"/>
        <v>2</v>
      </c>
      <c r="EK642" s="398">
        <f t="shared" si="936"/>
        <v>497</v>
      </c>
      <c r="EL642" s="398" t="str">
        <f t="shared" si="937"/>
        <v/>
      </c>
      <c r="EM642" s="398">
        <f t="shared" si="938"/>
        <v>98.7</v>
      </c>
      <c r="EN642" s="398">
        <f t="shared" si="939"/>
        <v>223.2</v>
      </c>
      <c r="EO642" s="398" t="str">
        <f t="shared" si="940"/>
        <v/>
      </c>
      <c r="EP642" s="398" t="str">
        <f t="shared" si="941"/>
        <v/>
      </c>
      <c r="EQ642" s="398">
        <f t="shared" si="942"/>
        <v>1031</v>
      </c>
      <c r="ER642" s="398" t="str">
        <f t="shared" si="943"/>
        <v/>
      </c>
      <c r="ES642" s="398" t="str">
        <f t="shared" si="944"/>
        <v/>
      </c>
      <c r="ET642" s="398">
        <f t="shared" si="945"/>
        <v>420</v>
      </c>
      <c r="EU642" s="172">
        <f t="shared" si="946"/>
        <v>587</v>
      </c>
      <c r="EV642" s="57">
        <f t="shared" si="947"/>
        <v>21.618282890673253</v>
      </c>
      <c r="EW642" s="57" t="str">
        <f t="shared" si="948"/>
        <v/>
      </c>
      <c r="EX642" s="57">
        <f t="shared" si="949"/>
        <v>8.1217856408146485</v>
      </c>
      <c r="EY642" s="57">
        <f t="shared" si="950"/>
        <v>11.138280353311043</v>
      </c>
      <c r="EZ642" s="57" t="str">
        <f t="shared" si="951"/>
        <v/>
      </c>
      <c r="FA642" s="57" t="str">
        <f t="shared" si="952"/>
        <v/>
      </c>
      <c r="FB642" s="57">
        <f t="shared" si="953"/>
        <v>16.896902671546172</v>
      </c>
      <c r="FC642" s="57" t="str">
        <f t="shared" si="954"/>
        <v/>
      </c>
      <c r="FD642" s="57" t="str">
        <f t="shared" si="955"/>
        <v/>
      </c>
      <c r="FE642" s="57">
        <f t="shared" si="956"/>
        <v>8.7442979890196604</v>
      </c>
      <c r="FF642" s="56">
        <f t="shared" si="957"/>
        <v>16.557131977547737</v>
      </c>
      <c r="FG642" s="59">
        <f t="shared" si="958"/>
        <v>52.884432665313078</v>
      </c>
      <c r="FH642" s="59" t="str">
        <f t="shared" si="959"/>
        <v/>
      </c>
      <c r="FI642" s="59">
        <f t="shared" si="960"/>
        <v>19.868184166887481</v>
      </c>
      <c r="FJ642" s="59">
        <f t="shared" si="961"/>
        <v>27.247383167799455</v>
      </c>
      <c r="FK642" s="59" t="str">
        <f t="shared" si="962"/>
        <v/>
      </c>
      <c r="FL642" s="59" t="str">
        <f t="shared" si="963"/>
        <v/>
      </c>
      <c r="FM642" s="59">
        <f t="shared" si="964"/>
        <v>40.041635806920191</v>
      </c>
      <c r="FN642" s="59" t="str">
        <f t="shared" si="965"/>
        <v/>
      </c>
      <c r="FO642" s="59" t="str">
        <f t="shared" si="966"/>
        <v/>
      </c>
      <c r="FP642" s="59">
        <f t="shared" si="967"/>
        <v>20.721904024050946</v>
      </c>
      <c r="FQ642" s="66">
        <f t="shared" si="968"/>
        <v>39.236460169028867</v>
      </c>
      <c r="FR642" s="331">
        <f t="shared" si="909"/>
        <v>-1.5888739524948163</v>
      </c>
      <c r="FS642" s="331">
        <f t="shared" si="969"/>
        <v>1.5888739524948163</v>
      </c>
      <c r="FT642" s="400">
        <f t="shared" si="970"/>
        <v>0</v>
      </c>
      <c r="FU642" s="400">
        <f t="shared" si="971"/>
        <v>1</v>
      </c>
      <c r="FV642" s="400">
        <f t="shared" si="972"/>
        <v>0</v>
      </c>
      <c r="FW642" s="402">
        <f t="shared" si="973"/>
        <v>0</v>
      </c>
      <c r="FX642" s="222">
        <f t="shared" si="974"/>
        <v>52.884432665313078</v>
      </c>
      <c r="FY642" s="222">
        <f t="shared" si="975"/>
        <v>27.247383167799455</v>
      </c>
      <c r="FZ642" s="222">
        <f t="shared" si="976"/>
        <v>0</v>
      </c>
      <c r="GA642" s="221">
        <f t="shared" si="977"/>
        <v>39.236460169028867</v>
      </c>
      <c r="GB642" s="222">
        <f t="shared" si="978"/>
        <v>40.041635806920191</v>
      </c>
      <c r="GC642" s="222">
        <f t="shared" si="979"/>
        <v>20.721904024050946</v>
      </c>
      <c r="GD642" s="222">
        <f t="shared" si="980"/>
        <v>0</v>
      </c>
      <c r="GE642" s="222">
        <f t="shared" si="981"/>
        <v>0</v>
      </c>
      <c r="GF642" s="222">
        <f t="shared" si="982"/>
        <v>0</v>
      </c>
      <c r="GG642" s="398">
        <f t="shared" si="983"/>
        <v>0</v>
      </c>
      <c r="GH642" s="399">
        <f t="shared" si="984"/>
        <v>0</v>
      </c>
      <c r="GI642" s="398" t="str">
        <f t="shared" si="985"/>
        <v>Na-Ca</v>
      </c>
      <c r="GJ642" s="398" t="str">
        <f t="shared" si="986"/>
        <v>HCO3-Cl-SO4</v>
      </c>
    </row>
    <row r="643" spans="1:192" s="163" customFormat="1" ht="14.25">
      <c r="A643" s="402">
        <f t="shared" si="987"/>
        <v>638</v>
      </c>
      <c r="B643" s="399" t="s">
        <v>101</v>
      </c>
      <c r="C643" s="398" t="s">
        <v>163</v>
      </c>
      <c r="D643" s="398"/>
      <c r="E643" s="398"/>
      <c r="F643" s="549">
        <v>3528170</v>
      </c>
      <c r="G643" s="549">
        <v>5707790</v>
      </c>
      <c r="H643" s="410">
        <f t="shared" si="913"/>
        <v>528084.30200000003</v>
      </c>
      <c r="I643" s="410">
        <f t="shared" si="914"/>
        <v>5705946.6740000006</v>
      </c>
      <c r="J643" s="542">
        <v>147</v>
      </c>
      <c r="K643" s="400" t="s">
        <v>1356</v>
      </c>
      <c r="L643" s="171">
        <v>100</v>
      </c>
      <c r="M643" s="19"/>
      <c r="N643" s="400"/>
      <c r="O643" s="19"/>
      <c r="P643" s="19"/>
      <c r="Q643" s="65" t="s">
        <v>1361</v>
      </c>
      <c r="R643" s="166" t="s">
        <v>2886</v>
      </c>
      <c r="S643" s="64" t="s">
        <v>1346</v>
      </c>
      <c r="T643" s="499" t="str">
        <f t="shared" si="915"/>
        <v>-</v>
      </c>
      <c r="U643" s="499" t="str">
        <f t="shared" si="916"/>
        <v>-</v>
      </c>
      <c r="V643" s="499" t="str">
        <f t="shared" si="917"/>
        <v>-</v>
      </c>
      <c r="W643" s="499" t="str">
        <f t="shared" si="908"/>
        <v>-</v>
      </c>
      <c r="X643" s="529" t="str">
        <f t="shared" si="990"/>
        <v>Na</v>
      </c>
      <c r="Y643" s="530" t="str">
        <f t="shared" si="993"/>
        <v>HCO3</v>
      </c>
      <c r="Z643" s="404"/>
      <c r="AA643" s="177" t="s">
        <v>1802</v>
      </c>
      <c r="AB643" s="176">
        <v>2</v>
      </c>
      <c r="AC643" s="65" t="s">
        <v>1050</v>
      </c>
      <c r="AD643" s="65" t="s">
        <v>1906</v>
      </c>
      <c r="AE643" s="61" t="s">
        <v>1454</v>
      </c>
      <c r="AF643" s="185">
        <v>10.8</v>
      </c>
      <c r="AG643" s="408"/>
      <c r="AH643" s="408">
        <v>6.3</v>
      </c>
      <c r="AI643" s="556"/>
      <c r="AJ643" s="408"/>
      <c r="AK643" s="408"/>
      <c r="AL643" s="408"/>
      <c r="AM643" s="392"/>
      <c r="AN643" s="69"/>
      <c r="AO643" s="401"/>
      <c r="AP643" s="171"/>
      <c r="AQ643" s="69"/>
      <c r="AR643" s="69"/>
      <c r="AS643" s="508"/>
      <c r="AT643" s="511"/>
      <c r="AU643" s="403"/>
      <c r="AV643" s="403"/>
      <c r="AW643" s="55"/>
      <c r="AX643" s="403"/>
      <c r="AY643" s="403"/>
      <c r="AZ643" s="53">
        <v>701</v>
      </c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401"/>
      <c r="BM643" s="69"/>
      <c r="BN643" s="70"/>
      <c r="BO643" s="143"/>
      <c r="BP643" s="557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1"/>
      <c r="CG643" s="143"/>
      <c r="CH643" s="143"/>
      <c r="CI643" s="143"/>
      <c r="CJ643" s="143"/>
      <c r="CK643" s="143"/>
      <c r="CL643" s="144"/>
      <c r="CM643" s="143"/>
      <c r="CN643" s="143" t="s">
        <v>3116</v>
      </c>
      <c r="CO643" s="141"/>
      <c r="CP643" s="69"/>
      <c r="CQ643" s="70"/>
      <c r="CR643" s="69"/>
      <c r="CS643" s="69"/>
      <c r="CT643" s="69"/>
      <c r="CU643" s="69"/>
      <c r="CV643" s="69"/>
      <c r="CW643" s="69"/>
      <c r="CX643" s="69"/>
      <c r="CY643" s="69"/>
      <c r="CZ643" s="69"/>
      <c r="DA643" s="70"/>
      <c r="DB643" s="182"/>
      <c r="DC643" s="141" t="s">
        <v>2180</v>
      </c>
      <c r="DD643" s="182"/>
      <c r="DE643" s="182"/>
      <c r="DF643" s="141"/>
      <c r="DG643" s="182"/>
      <c r="DH643" s="182"/>
      <c r="DI643" s="180"/>
      <c r="DJ643" s="180"/>
      <c r="DK643" s="180"/>
      <c r="DL643" s="180"/>
      <c r="DM643" s="180"/>
      <c r="DN643" s="180"/>
      <c r="DO643" s="180"/>
      <c r="DP643" s="180"/>
      <c r="DQ643" s="180"/>
      <c r="DR643" s="180"/>
      <c r="DS643" s="181"/>
      <c r="DT643" s="402">
        <f t="shared" si="919"/>
        <v>0</v>
      </c>
      <c r="DU643" s="100">
        <f t="shared" si="920"/>
        <v>0</v>
      </c>
      <c r="DV643" s="100">
        <f t="shared" si="921"/>
        <v>1</v>
      </c>
      <c r="DW643" s="100">
        <f t="shared" si="922"/>
        <v>0</v>
      </c>
      <c r="DX643" s="100">
        <f t="shared" si="923"/>
        <v>0</v>
      </c>
      <c r="DY643" s="229">
        <f t="shared" si="924"/>
        <v>0</v>
      </c>
      <c r="DZ643" s="100">
        <f t="shared" si="925"/>
        <v>1</v>
      </c>
      <c r="EA643" s="400">
        <f t="shared" si="926"/>
        <v>0</v>
      </c>
      <c r="EB643" s="402">
        <f t="shared" si="927"/>
        <v>0</v>
      </c>
      <c r="EC643" s="19">
        <f t="shared" si="928"/>
        <v>0</v>
      </c>
      <c r="ED643" s="19">
        <f t="shared" si="929"/>
        <v>0</v>
      </c>
      <c r="EE643" s="19">
        <f t="shared" si="930"/>
        <v>0</v>
      </c>
      <c r="EF643" s="402">
        <f t="shared" si="931"/>
        <v>1</v>
      </c>
      <c r="EG643" s="400">
        <f t="shared" si="932"/>
        <v>0</v>
      </c>
      <c r="EH643" s="400">
        <f t="shared" si="933"/>
        <v>0</v>
      </c>
      <c r="EI643" s="402">
        <f t="shared" si="934"/>
        <v>1</v>
      </c>
      <c r="EJ643" s="229">
        <f t="shared" si="935"/>
        <v>0</v>
      </c>
      <c r="EK643" s="398" t="str">
        <f t="shared" si="936"/>
        <v/>
      </c>
      <c r="EL643" s="398" t="str">
        <f t="shared" si="937"/>
        <v/>
      </c>
      <c r="EM643" s="398" t="str">
        <f t="shared" si="938"/>
        <v/>
      </c>
      <c r="EN643" s="398" t="str">
        <f t="shared" si="939"/>
        <v/>
      </c>
      <c r="EO643" s="398" t="str">
        <f t="shared" si="940"/>
        <v/>
      </c>
      <c r="EP643" s="398" t="str">
        <f t="shared" si="941"/>
        <v/>
      </c>
      <c r="EQ643" s="398">
        <f t="shared" si="942"/>
        <v>701</v>
      </c>
      <c r="ER643" s="398" t="str">
        <f t="shared" si="943"/>
        <v/>
      </c>
      <c r="ES643" s="398" t="str">
        <f t="shared" si="944"/>
        <v/>
      </c>
      <c r="ET643" s="398" t="str">
        <f t="shared" si="945"/>
        <v/>
      </c>
      <c r="EU643" s="172" t="str">
        <f t="shared" si="946"/>
        <v/>
      </c>
      <c r="EV643" s="57" t="str">
        <f t="shared" si="947"/>
        <v/>
      </c>
      <c r="EW643" s="57" t="str">
        <f t="shared" si="948"/>
        <v/>
      </c>
      <c r="EX643" s="57" t="str">
        <f t="shared" si="949"/>
        <v/>
      </c>
      <c r="EY643" s="57" t="str">
        <f t="shared" si="950"/>
        <v/>
      </c>
      <c r="EZ643" s="57" t="str">
        <f t="shared" si="951"/>
        <v/>
      </c>
      <c r="FA643" s="57" t="str">
        <f t="shared" si="952"/>
        <v/>
      </c>
      <c r="FB643" s="57">
        <f t="shared" si="953"/>
        <v>11.488582708781637</v>
      </c>
      <c r="FC643" s="57" t="str">
        <f t="shared" si="954"/>
        <v/>
      </c>
      <c r="FD643" s="57" t="str">
        <f t="shared" si="955"/>
        <v/>
      </c>
      <c r="FE643" s="57" t="str">
        <f t="shared" si="956"/>
        <v/>
      </c>
      <c r="FF643" s="56" t="str">
        <f t="shared" si="957"/>
        <v/>
      </c>
      <c r="FG643" s="59" t="str">
        <f t="shared" si="958"/>
        <v/>
      </c>
      <c r="FH643" s="59" t="str">
        <f t="shared" si="959"/>
        <v/>
      </c>
      <c r="FI643" s="59" t="str">
        <f t="shared" si="960"/>
        <v/>
      </c>
      <c r="FJ643" s="59" t="str">
        <f t="shared" si="961"/>
        <v/>
      </c>
      <c r="FK643" s="59" t="str">
        <f t="shared" si="962"/>
        <v/>
      </c>
      <c r="FL643" s="59" t="str">
        <f t="shared" si="963"/>
        <v/>
      </c>
      <c r="FM643" s="59">
        <f t="shared" si="964"/>
        <v>100</v>
      </c>
      <c r="FN643" s="59" t="str">
        <f t="shared" si="965"/>
        <v/>
      </c>
      <c r="FO643" s="59" t="str">
        <f t="shared" si="966"/>
        <v/>
      </c>
      <c r="FP643" s="59" t="str">
        <f t="shared" si="967"/>
        <v/>
      </c>
      <c r="FQ643" s="66" t="str">
        <f t="shared" si="968"/>
        <v/>
      </c>
      <c r="FR643" s="331">
        <f t="shared" si="909"/>
        <v>-100</v>
      </c>
      <c r="FS643" s="331">
        <f t="shared" si="969"/>
        <v>0</v>
      </c>
      <c r="FT643" s="400">
        <f t="shared" si="970"/>
        <v>1</v>
      </c>
      <c r="FU643" s="400">
        <f t="shared" si="971"/>
        <v>0</v>
      </c>
      <c r="FV643" s="400">
        <f t="shared" si="972"/>
        <v>0</v>
      </c>
      <c r="FW643" s="402">
        <f t="shared" si="973"/>
        <v>0</v>
      </c>
      <c r="FX643" s="222">
        <f t="shared" si="974"/>
        <v>0</v>
      </c>
      <c r="FY643" s="222">
        <f t="shared" si="975"/>
        <v>0</v>
      </c>
      <c r="FZ643" s="222">
        <f t="shared" si="976"/>
        <v>0</v>
      </c>
      <c r="GA643" s="221">
        <f t="shared" si="977"/>
        <v>0</v>
      </c>
      <c r="GB643" s="222">
        <f t="shared" si="978"/>
        <v>100</v>
      </c>
      <c r="GC643" s="222">
        <f t="shared" si="979"/>
        <v>0</v>
      </c>
      <c r="GD643" s="222">
        <f t="shared" si="980"/>
        <v>0</v>
      </c>
      <c r="GE643" s="222">
        <f t="shared" si="981"/>
        <v>0</v>
      </c>
      <c r="GF643" s="222">
        <f t="shared" si="982"/>
        <v>0</v>
      </c>
      <c r="GG643" s="398">
        <f t="shared" si="983"/>
        <v>0</v>
      </c>
      <c r="GH643" s="399">
        <f t="shared" si="984"/>
        <v>0</v>
      </c>
      <c r="GI643" s="398" t="str">
        <f t="shared" si="985"/>
        <v>Na</v>
      </c>
      <c r="GJ643" s="398" t="str">
        <f t="shared" si="986"/>
        <v>HCO3</v>
      </c>
    </row>
    <row r="644" spans="1:192" s="168" customFormat="1" ht="14.25">
      <c r="A644" s="402">
        <f t="shared" si="987"/>
        <v>639</v>
      </c>
      <c r="B644" s="399" t="s">
        <v>101</v>
      </c>
      <c r="C644" s="398" t="s">
        <v>163</v>
      </c>
      <c r="D644" s="398"/>
      <c r="E644" s="398"/>
      <c r="F644" s="549">
        <v>3528170</v>
      </c>
      <c r="G644" s="549">
        <v>5707790</v>
      </c>
      <c r="H644" s="410">
        <f t="shared" si="913"/>
        <v>528084.30200000003</v>
      </c>
      <c r="I644" s="410">
        <f t="shared" si="914"/>
        <v>5705946.6740000006</v>
      </c>
      <c r="J644" s="542">
        <v>147</v>
      </c>
      <c r="K644" s="400" t="s">
        <v>1356</v>
      </c>
      <c r="L644" s="171">
        <v>100</v>
      </c>
      <c r="M644" s="19"/>
      <c r="N644" s="408"/>
      <c r="O644" s="19"/>
      <c r="P644" s="19"/>
      <c r="Q644" s="65" t="s">
        <v>1361</v>
      </c>
      <c r="R644" s="166" t="s">
        <v>2886</v>
      </c>
      <c r="S644" s="64" t="s">
        <v>1346</v>
      </c>
      <c r="T644" s="499" t="str">
        <f t="shared" si="915"/>
        <v>-</v>
      </c>
      <c r="U644" s="499" t="str">
        <f t="shared" si="916"/>
        <v>-</v>
      </c>
      <c r="V644" s="499" t="str">
        <f t="shared" si="917"/>
        <v>-</v>
      </c>
      <c r="W644" s="499" t="str">
        <f t="shared" si="908"/>
        <v>-</v>
      </c>
      <c r="X644" s="529" t="str">
        <f t="shared" si="990"/>
        <v>Na</v>
      </c>
      <c r="Y644" s="530" t="str">
        <f t="shared" si="993"/>
        <v>HCO3</v>
      </c>
      <c r="Z644" s="404"/>
      <c r="AA644" s="177" t="s">
        <v>1806</v>
      </c>
      <c r="AB644" s="176">
        <v>3</v>
      </c>
      <c r="AC644" s="65" t="s">
        <v>1050</v>
      </c>
      <c r="AD644" s="65" t="s">
        <v>1906</v>
      </c>
      <c r="AE644" s="61" t="s">
        <v>2181</v>
      </c>
      <c r="AF644" s="185">
        <v>11.2</v>
      </c>
      <c r="AG644" s="408"/>
      <c r="AH644" s="408">
        <v>6.1</v>
      </c>
      <c r="AI644" s="556"/>
      <c r="AJ644" s="408"/>
      <c r="AK644" s="408"/>
      <c r="AL644" s="408"/>
      <c r="AM644" s="392"/>
      <c r="AN644" s="69"/>
      <c r="AO644" s="401"/>
      <c r="AP644" s="171"/>
      <c r="AQ644" s="69"/>
      <c r="AR644" s="69"/>
      <c r="AS644" s="508"/>
      <c r="AT644" s="511"/>
      <c r="AU644" s="403"/>
      <c r="AV644" s="403"/>
      <c r="AW644" s="55"/>
      <c r="AX644" s="403"/>
      <c r="AY644" s="403"/>
      <c r="AZ644" s="53">
        <v>1025</v>
      </c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401"/>
      <c r="BM644" s="69"/>
      <c r="BN644" s="70"/>
      <c r="BO644" s="143"/>
      <c r="BP644" s="557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1"/>
      <c r="CG644" s="143"/>
      <c r="CH644" s="143"/>
      <c r="CI644" s="143"/>
      <c r="CJ644" s="143"/>
      <c r="CK644" s="143"/>
      <c r="CL644" s="144"/>
      <c r="CM644" s="143"/>
      <c r="CN644" s="143" t="s">
        <v>3116</v>
      </c>
      <c r="CO644" s="141"/>
      <c r="CP644" s="69"/>
      <c r="CQ644" s="70"/>
      <c r="CR644" s="69"/>
      <c r="CS644" s="69"/>
      <c r="CT644" s="69"/>
      <c r="CU644" s="69"/>
      <c r="CV644" s="69"/>
      <c r="CW644" s="69"/>
      <c r="CX644" s="69"/>
      <c r="CY644" s="69"/>
      <c r="CZ644" s="69"/>
      <c r="DA644" s="70"/>
      <c r="DB644" s="182"/>
      <c r="DC644" s="141" t="s">
        <v>2182</v>
      </c>
      <c r="DD644" s="182"/>
      <c r="DE644" s="182">
        <v>-0.2</v>
      </c>
      <c r="DF644" s="141" t="s">
        <v>2183</v>
      </c>
      <c r="DG644" s="419">
        <v>-8.99</v>
      </c>
      <c r="DH644" s="182"/>
      <c r="DI644" s="180"/>
      <c r="DJ644" s="180"/>
      <c r="DK644" s="180"/>
      <c r="DL644" s="180"/>
      <c r="DM644" s="180"/>
      <c r="DN644" s="180"/>
      <c r="DO644" s="180"/>
      <c r="DP644" s="180"/>
      <c r="DQ644" s="180"/>
      <c r="DR644" s="180"/>
      <c r="DS644" s="181"/>
      <c r="DT644" s="402">
        <f t="shared" si="919"/>
        <v>0</v>
      </c>
      <c r="DU644" s="100">
        <f t="shared" si="920"/>
        <v>0</v>
      </c>
      <c r="DV644" s="100">
        <f t="shared" si="921"/>
        <v>1</v>
      </c>
      <c r="DW644" s="100">
        <f t="shared" si="922"/>
        <v>0</v>
      </c>
      <c r="DX644" s="100">
        <f t="shared" si="923"/>
        <v>0</v>
      </c>
      <c r="DY644" s="229">
        <f t="shared" si="924"/>
        <v>0</v>
      </c>
      <c r="DZ644" s="100">
        <f t="shared" si="925"/>
        <v>1</v>
      </c>
      <c r="EA644" s="400">
        <f t="shared" si="926"/>
        <v>0</v>
      </c>
      <c r="EB644" s="402">
        <f t="shared" si="927"/>
        <v>0</v>
      </c>
      <c r="EC644" s="19">
        <f t="shared" si="928"/>
        <v>0</v>
      </c>
      <c r="ED644" s="19">
        <f t="shared" si="929"/>
        <v>0</v>
      </c>
      <c r="EE644" s="19">
        <f t="shared" si="930"/>
        <v>0</v>
      </c>
      <c r="EF644" s="402">
        <f t="shared" si="931"/>
        <v>1</v>
      </c>
      <c r="EG644" s="400">
        <f t="shared" si="932"/>
        <v>0</v>
      </c>
      <c r="EH644" s="400">
        <f t="shared" si="933"/>
        <v>0</v>
      </c>
      <c r="EI644" s="402">
        <f t="shared" si="934"/>
        <v>1</v>
      </c>
      <c r="EJ644" s="229">
        <f t="shared" si="935"/>
        <v>0</v>
      </c>
      <c r="EK644" s="398" t="str">
        <f t="shared" si="936"/>
        <v/>
      </c>
      <c r="EL644" s="398" t="str">
        <f t="shared" si="937"/>
        <v/>
      </c>
      <c r="EM644" s="398" t="str">
        <f t="shared" si="938"/>
        <v/>
      </c>
      <c r="EN644" s="398" t="str">
        <f t="shared" si="939"/>
        <v/>
      </c>
      <c r="EO644" s="398" t="str">
        <f t="shared" si="940"/>
        <v/>
      </c>
      <c r="EP644" s="398" t="str">
        <f t="shared" si="941"/>
        <v/>
      </c>
      <c r="EQ644" s="398">
        <f t="shared" si="942"/>
        <v>1025</v>
      </c>
      <c r="ER644" s="398" t="str">
        <f t="shared" si="943"/>
        <v/>
      </c>
      <c r="ES644" s="398" t="str">
        <f t="shared" si="944"/>
        <v/>
      </c>
      <c r="ET644" s="398" t="str">
        <f t="shared" si="945"/>
        <v/>
      </c>
      <c r="EU644" s="172" t="str">
        <f t="shared" si="946"/>
        <v/>
      </c>
      <c r="EV644" s="57" t="str">
        <f t="shared" si="947"/>
        <v/>
      </c>
      <c r="EW644" s="57" t="str">
        <f t="shared" si="948"/>
        <v/>
      </c>
      <c r="EX644" s="57" t="str">
        <f t="shared" si="949"/>
        <v/>
      </c>
      <c r="EY644" s="57" t="str">
        <f t="shared" si="950"/>
        <v/>
      </c>
      <c r="EZ644" s="57" t="str">
        <f t="shared" si="951"/>
        <v/>
      </c>
      <c r="FA644" s="57" t="str">
        <f t="shared" si="952"/>
        <v/>
      </c>
      <c r="FB644" s="57">
        <f t="shared" si="953"/>
        <v>16.798569581314091</v>
      </c>
      <c r="FC644" s="57" t="str">
        <f t="shared" si="954"/>
        <v/>
      </c>
      <c r="FD644" s="57" t="str">
        <f t="shared" si="955"/>
        <v/>
      </c>
      <c r="FE644" s="57" t="str">
        <f t="shared" si="956"/>
        <v/>
      </c>
      <c r="FF644" s="56" t="str">
        <f t="shared" si="957"/>
        <v/>
      </c>
      <c r="FG644" s="59" t="str">
        <f t="shared" si="958"/>
        <v/>
      </c>
      <c r="FH644" s="59" t="str">
        <f t="shared" si="959"/>
        <v/>
      </c>
      <c r="FI644" s="59" t="str">
        <f t="shared" si="960"/>
        <v/>
      </c>
      <c r="FJ644" s="59" t="str">
        <f t="shared" si="961"/>
        <v/>
      </c>
      <c r="FK644" s="59" t="str">
        <f t="shared" si="962"/>
        <v/>
      </c>
      <c r="FL644" s="59" t="str">
        <f t="shared" si="963"/>
        <v/>
      </c>
      <c r="FM644" s="59">
        <f t="shared" si="964"/>
        <v>100</v>
      </c>
      <c r="FN644" s="59" t="str">
        <f t="shared" si="965"/>
        <v/>
      </c>
      <c r="FO644" s="59" t="str">
        <f t="shared" si="966"/>
        <v/>
      </c>
      <c r="FP644" s="59" t="str">
        <f t="shared" si="967"/>
        <v/>
      </c>
      <c r="FQ644" s="66" t="str">
        <f t="shared" si="968"/>
        <v/>
      </c>
      <c r="FR644" s="331">
        <f t="shared" si="909"/>
        <v>-100</v>
      </c>
      <c r="FS644" s="331">
        <f t="shared" si="969"/>
        <v>0</v>
      </c>
      <c r="FT644" s="400">
        <f t="shared" si="970"/>
        <v>1</v>
      </c>
      <c r="FU644" s="400">
        <f t="shared" si="971"/>
        <v>0</v>
      </c>
      <c r="FV644" s="400">
        <f t="shared" si="972"/>
        <v>0</v>
      </c>
      <c r="FW644" s="402">
        <f t="shared" si="973"/>
        <v>0</v>
      </c>
      <c r="FX644" s="222">
        <f t="shared" si="974"/>
        <v>0</v>
      </c>
      <c r="FY644" s="222">
        <f t="shared" si="975"/>
        <v>0</v>
      </c>
      <c r="FZ644" s="222">
        <f t="shared" si="976"/>
        <v>0</v>
      </c>
      <c r="GA644" s="221">
        <f t="shared" si="977"/>
        <v>0</v>
      </c>
      <c r="GB644" s="222">
        <f t="shared" si="978"/>
        <v>100</v>
      </c>
      <c r="GC644" s="222">
        <f t="shared" si="979"/>
        <v>0</v>
      </c>
      <c r="GD644" s="222">
        <f t="shared" si="980"/>
        <v>0</v>
      </c>
      <c r="GE644" s="222">
        <f t="shared" si="981"/>
        <v>0</v>
      </c>
      <c r="GF644" s="222">
        <f t="shared" si="982"/>
        <v>0</v>
      </c>
      <c r="GG644" s="398">
        <f t="shared" si="983"/>
        <v>0</v>
      </c>
      <c r="GH644" s="399">
        <f t="shared" si="984"/>
        <v>0</v>
      </c>
      <c r="GI644" s="398" t="str">
        <f t="shared" si="985"/>
        <v>Na</v>
      </c>
      <c r="GJ644" s="398" t="str">
        <f t="shared" si="986"/>
        <v>HCO3</v>
      </c>
    </row>
    <row r="645" spans="1:192" s="163" customFormat="1" ht="14.25">
      <c r="A645" s="402">
        <f t="shared" si="987"/>
        <v>640</v>
      </c>
      <c r="B645" s="399" t="s">
        <v>101</v>
      </c>
      <c r="C645" s="398" t="s">
        <v>163</v>
      </c>
      <c r="D645" s="398"/>
      <c r="E645" s="398"/>
      <c r="F645" s="549">
        <v>3528170</v>
      </c>
      <c r="G645" s="549">
        <v>5707790</v>
      </c>
      <c r="H645" s="410">
        <f t="shared" si="913"/>
        <v>528084.30200000003</v>
      </c>
      <c r="I645" s="410">
        <f t="shared" si="914"/>
        <v>5705946.6740000006</v>
      </c>
      <c r="J645" s="542">
        <v>147</v>
      </c>
      <c r="K645" s="400" t="s">
        <v>1356</v>
      </c>
      <c r="L645" s="171">
        <v>100</v>
      </c>
      <c r="M645" s="19"/>
      <c r="N645" s="400"/>
      <c r="O645" s="19"/>
      <c r="P645" s="19"/>
      <c r="Q645" s="65" t="s">
        <v>1361</v>
      </c>
      <c r="R645" s="166" t="s">
        <v>2886</v>
      </c>
      <c r="S645" s="64" t="s">
        <v>1346</v>
      </c>
      <c r="T645" s="499" t="str">
        <f t="shared" si="915"/>
        <v>-</v>
      </c>
      <c r="U645" s="499" t="str">
        <f t="shared" si="916"/>
        <v>-</v>
      </c>
      <c r="V645" s="499" t="str">
        <f t="shared" si="917"/>
        <v>-</v>
      </c>
      <c r="W645" s="499" t="str">
        <f t="shared" si="908"/>
        <v>-</v>
      </c>
      <c r="X645" s="529" t="str">
        <f t="shared" si="990"/>
        <v>Na</v>
      </c>
      <c r="Y645" s="530" t="str">
        <f t="shared" si="993"/>
        <v>HCO3</v>
      </c>
      <c r="Z645" s="404"/>
      <c r="AA645" s="177" t="s">
        <v>2184</v>
      </c>
      <c r="AB645" s="176">
        <v>4</v>
      </c>
      <c r="AC645" s="65" t="s">
        <v>1050</v>
      </c>
      <c r="AD645" s="65" t="s">
        <v>1906</v>
      </c>
      <c r="AE645" s="61" t="s">
        <v>2185</v>
      </c>
      <c r="AF645" s="185">
        <v>11.3</v>
      </c>
      <c r="AG645" s="408">
        <v>366</v>
      </c>
      <c r="AH645" s="204">
        <v>6</v>
      </c>
      <c r="AI645" s="556"/>
      <c r="AJ645" s="408"/>
      <c r="AK645" s="408"/>
      <c r="AL645" s="408"/>
      <c r="AM645" s="392"/>
      <c r="AN645" s="69"/>
      <c r="AO645" s="401"/>
      <c r="AP645" s="171"/>
      <c r="AQ645" s="69"/>
      <c r="AR645" s="69"/>
      <c r="AS645" s="508"/>
      <c r="AT645" s="511"/>
      <c r="AU645" s="403"/>
      <c r="AV645" s="403"/>
      <c r="AW645" s="55"/>
      <c r="AX645" s="403"/>
      <c r="AY645" s="403"/>
      <c r="AZ645" s="53">
        <v>1049</v>
      </c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401"/>
      <c r="BM645" s="69"/>
      <c r="BN645" s="70"/>
      <c r="BO645" s="143"/>
      <c r="BP645" s="557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1"/>
      <c r="CG645" s="143"/>
      <c r="CH645" s="143"/>
      <c r="CI645" s="143"/>
      <c r="CJ645" s="143"/>
      <c r="CK645" s="143"/>
      <c r="CL645" s="144"/>
      <c r="CM645" s="143"/>
      <c r="CN645" s="143">
        <v>660</v>
      </c>
      <c r="CO645" s="141"/>
      <c r="CP645" s="69"/>
      <c r="CQ645" s="70"/>
      <c r="CR645" s="69"/>
      <c r="CS645" s="69"/>
      <c r="CT645" s="69"/>
      <c r="CU645" s="69"/>
      <c r="CV645" s="69"/>
      <c r="CW645" s="69"/>
      <c r="CX645" s="69"/>
      <c r="CY645" s="69"/>
      <c r="CZ645" s="69"/>
      <c r="DA645" s="70"/>
      <c r="DB645" s="182"/>
      <c r="DC645" s="141" t="s">
        <v>2186</v>
      </c>
      <c r="DD645" s="182"/>
      <c r="DE645" s="182">
        <v>-1.6</v>
      </c>
      <c r="DF645" s="141" t="s">
        <v>2187</v>
      </c>
      <c r="DG645" s="478">
        <v>-8.8000000000000007</v>
      </c>
      <c r="DH645" s="182"/>
      <c r="DI645" s="180"/>
      <c r="DJ645" s="180"/>
      <c r="DK645" s="180"/>
      <c r="DL645" s="180"/>
      <c r="DM645" s="180"/>
      <c r="DN645" s="180"/>
      <c r="DO645" s="180"/>
      <c r="DP645" s="180"/>
      <c r="DQ645" s="180"/>
      <c r="DR645" s="180"/>
      <c r="DS645" s="181"/>
      <c r="DT645" s="402">
        <f t="shared" si="919"/>
        <v>0</v>
      </c>
      <c r="DU645" s="100">
        <f t="shared" si="920"/>
        <v>0</v>
      </c>
      <c r="DV645" s="100">
        <f t="shared" si="921"/>
        <v>1</v>
      </c>
      <c r="DW645" s="100">
        <f t="shared" si="922"/>
        <v>0</v>
      </c>
      <c r="DX645" s="100">
        <f t="shared" si="923"/>
        <v>0</v>
      </c>
      <c r="DY645" s="229">
        <f t="shared" si="924"/>
        <v>0</v>
      </c>
      <c r="DZ645" s="100">
        <f t="shared" si="925"/>
        <v>1</v>
      </c>
      <c r="EA645" s="400">
        <f t="shared" si="926"/>
        <v>0</v>
      </c>
      <c r="EB645" s="402">
        <f t="shared" si="927"/>
        <v>0</v>
      </c>
      <c r="EC645" s="19">
        <f t="shared" si="928"/>
        <v>0</v>
      </c>
      <c r="ED645" s="19">
        <f t="shared" si="929"/>
        <v>0</v>
      </c>
      <c r="EE645" s="19">
        <f t="shared" si="930"/>
        <v>0</v>
      </c>
      <c r="EF645" s="402">
        <f t="shared" si="931"/>
        <v>1</v>
      </c>
      <c r="EG645" s="400">
        <f t="shared" si="932"/>
        <v>1</v>
      </c>
      <c r="EH645" s="400">
        <f t="shared" si="933"/>
        <v>0</v>
      </c>
      <c r="EI645" s="402">
        <f t="shared" si="934"/>
        <v>0</v>
      </c>
      <c r="EJ645" s="229">
        <f t="shared" si="935"/>
        <v>0</v>
      </c>
      <c r="EK645" s="398" t="str">
        <f t="shared" si="936"/>
        <v/>
      </c>
      <c r="EL645" s="398" t="str">
        <f t="shared" si="937"/>
        <v/>
      </c>
      <c r="EM645" s="398" t="str">
        <f t="shared" si="938"/>
        <v/>
      </c>
      <c r="EN645" s="398" t="str">
        <f t="shared" si="939"/>
        <v/>
      </c>
      <c r="EO645" s="398" t="str">
        <f t="shared" si="940"/>
        <v/>
      </c>
      <c r="EP645" s="398" t="str">
        <f t="shared" si="941"/>
        <v/>
      </c>
      <c r="EQ645" s="398">
        <f t="shared" si="942"/>
        <v>1049</v>
      </c>
      <c r="ER645" s="398" t="str">
        <f t="shared" si="943"/>
        <v/>
      </c>
      <c r="ES645" s="398" t="str">
        <f t="shared" si="944"/>
        <v/>
      </c>
      <c r="ET645" s="398" t="str">
        <f t="shared" si="945"/>
        <v/>
      </c>
      <c r="EU645" s="172" t="str">
        <f t="shared" si="946"/>
        <v/>
      </c>
      <c r="EV645" s="57" t="str">
        <f t="shared" si="947"/>
        <v/>
      </c>
      <c r="EW645" s="57" t="str">
        <f t="shared" si="948"/>
        <v/>
      </c>
      <c r="EX645" s="57" t="str">
        <f t="shared" si="949"/>
        <v/>
      </c>
      <c r="EY645" s="57" t="str">
        <f t="shared" si="950"/>
        <v/>
      </c>
      <c r="EZ645" s="57" t="str">
        <f t="shared" si="951"/>
        <v/>
      </c>
      <c r="FA645" s="57" t="str">
        <f t="shared" si="952"/>
        <v/>
      </c>
      <c r="FB645" s="57">
        <f t="shared" si="953"/>
        <v>17.191901942242421</v>
      </c>
      <c r="FC645" s="57" t="str">
        <f t="shared" si="954"/>
        <v/>
      </c>
      <c r="FD645" s="57" t="str">
        <f t="shared" si="955"/>
        <v/>
      </c>
      <c r="FE645" s="57" t="str">
        <f t="shared" si="956"/>
        <v/>
      </c>
      <c r="FF645" s="56" t="str">
        <f t="shared" si="957"/>
        <v/>
      </c>
      <c r="FG645" s="59" t="str">
        <f t="shared" si="958"/>
        <v/>
      </c>
      <c r="FH645" s="59" t="str">
        <f t="shared" si="959"/>
        <v/>
      </c>
      <c r="FI645" s="59" t="str">
        <f t="shared" si="960"/>
        <v/>
      </c>
      <c r="FJ645" s="59" t="str">
        <f t="shared" si="961"/>
        <v/>
      </c>
      <c r="FK645" s="59" t="str">
        <f t="shared" si="962"/>
        <v/>
      </c>
      <c r="FL645" s="59" t="str">
        <f t="shared" si="963"/>
        <v/>
      </c>
      <c r="FM645" s="59">
        <f t="shared" si="964"/>
        <v>100</v>
      </c>
      <c r="FN645" s="59" t="str">
        <f t="shared" si="965"/>
        <v/>
      </c>
      <c r="FO645" s="59" t="str">
        <f t="shared" si="966"/>
        <v/>
      </c>
      <c r="FP645" s="59" t="str">
        <f t="shared" si="967"/>
        <v/>
      </c>
      <c r="FQ645" s="66" t="str">
        <f t="shared" si="968"/>
        <v/>
      </c>
      <c r="FR645" s="331">
        <f t="shared" si="909"/>
        <v>-100</v>
      </c>
      <c r="FS645" s="331">
        <f t="shared" si="969"/>
        <v>0</v>
      </c>
      <c r="FT645" s="400">
        <f t="shared" si="970"/>
        <v>1</v>
      </c>
      <c r="FU645" s="400">
        <f t="shared" si="971"/>
        <v>0</v>
      </c>
      <c r="FV645" s="400">
        <f t="shared" si="972"/>
        <v>0</v>
      </c>
      <c r="FW645" s="402">
        <f t="shared" si="973"/>
        <v>0</v>
      </c>
      <c r="FX645" s="222">
        <f t="shared" si="974"/>
        <v>0</v>
      </c>
      <c r="FY645" s="222">
        <f t="shared" si="975"/>
        <v>0</v>
      </c>
      <c r="FZ645" s="222">
        <f t="shared" si="976"/>
        <v>0</v>
      </c>
      <c r="GA645" s="221">
        <f t="shared" si="977"/>
        <v>0</v>
      </c>
      <c r="GB645" s="222">
        <f t="shared" si="978"/>
        <v>100</v>
      </c>
      <c r="GC645" s="222">
        <f t="shared" si="979"/>
        <v>0</v>
      </c>
      <c r="GD645" s="222">
        <f t="shared" si="980"/>
        <v>0</v>
      </c>
      <c r="GE645" s="222">
        <f t="shared" si="981"/>
        <v>0</v>
      </c>
      <c r="GF645" s="222">
        <f t="shared" si="982"/>
        <v>0</v>
      </c>
      <c r="GG645" s="398">
        <f t="shared" si="983"/>
        <v>0</v>
      </c>
      <c r="GH645" s="399">
        <f t="shared" si="984"/>
        <v>0</v>
      </c>
      <c r="GI645" s="398" t="str">
        <f t="shared" si="985"/>
        <v>Na</v>
      </c>
      <c r="GJ645" s="398" t="str">
        <f t="shared" si="986"/>
        <v>HCO3</v>
      </c>
    </row>
    <row r="646" spans="1:192" s="168" customFormat="1" ht="14.25">
      <c r="A646" s="402">
        <f t="shared" si="987"/>
        <v>641</v>
      </c>
      <c r="B646" s="399" t="s">
        <v>101</v>
      </c>
      <c r="C646" s="2" t="s">
        <v>296</v>
      </c>
      <c r="D646" s="2"/>
      <c r="E646" s="2"/>
      <c r="F646" s="558">
        <v>3526760</v>
      </c>
      <c r="G646" s="549">
        <v>5707040</v>
      </c>
      <c r="H646" s="410">
        <f t="shared" si="913"/>
        <v>526674.86599999992</v>
      </c>
      <c r="I646" s="410">
        <f t="shared" si="914"/>
        <v>5705196.9740000004</v>
      </c>
      <c r="J646" s="542">
        <v>161</v>
      </c>
      <c r="K646" s="400" t="s">
        <v>1356</v>
      </c>
      <c r="L646" s="19">
        <v>151</v>
      </c>
      <c r="M646" s="19"/>
      <c r="N646" s="408"/>
      <c r="O646" s="19"/>
      <c r="P646" s="19"/>
      <c r="Q646" s="65" t="s">
        <v>1361</v>
      </c>
      <c r="R646" s="166" t="s">
        <v>2886</v>
      </c>
      <c r="S646" s="64" t="s">
        <v>1346</v>
      </c>
      <c r="T646" s="499" t="str">
        <f t="shared" si="915"/>
        <v>-</v>
      </c>
      <c r="U646" s="499" t="str">
        <f t="shared" si="916"/>
        <v>M</v>
      </c>
      <c r="V646" s="499" t="str">
        <f t="shared" si="917"/>
        <v>-</v>
      </c>
      <c r="W646" s="499" t="str">
        <f t="shared" si="908"/>
        <v>A</v>
      </c>
      <c r="X646" s="529" t="str">
        <f t="shared" si="990"/>
        <v>Ca-Mg</v>
      </c>
      <c r="Y646" s="530" t="str">
        <f t="shared" si="993"/>
        <v>HCO3-Cl</v>
      </c>
      <c r="Z646" s="60" t="s">
        <v>2188</v>
      </c>
      <c r="AA646" s="51">
        <v>23224</v>
      </c>
      <c r="AB646" s="100">
        <v>1</v>
      </c>
      <c r="AC646" s="398"/>
      <c r="AD646" s="398" t="s">
        <v>2189</v>
      </c>
      <c r="AE646" s="404"/>
      <c r="AF646" s="391">
        <v>14.2</v>
      </c>
      <c r="AG646" s="400"/>
      <c r="AH646" s="400"/>
      <c r="AI646" s="552"/>
      <c r="AJ646" s="400"/>
      <c r="AK646" s="400"/>
      <c r="AL646" s="400"/>
      <c r="AM646" s="391"/>
      <c r="AN646" s="398"/>
      <c r="AO646" s="399"/>
      <c r="AP646" s="171"/>
      <c r="AQ646" s="398"/>
      <c r="AR646" s="69">
        <v>3544</v>
      </c>
      <c r="AS646" s="507">
        <f>SUM(AU646:BN646)+SUM(BO646:CL646)/1000</f>
        <v>3526.9</v>
      </c>
      <c r="AT646" s="509">
        <f>FR646</f>
        <v>-0.28432503521654606</v>
      </c>
      <c r="AU646" s="398">
        <v>231.2</v>
      </c>
      <c r="AV646" s="398">
        <v>156.19999999999999</v>
      </c>
      <c r="AW646" s="399">
        <v>545.70000000000005</v>
      </c>
      <c r="AX646" s="398">
        <v>567.4</v>
      </c>
      <c r="AY646" s="398">
        <v>434.3</v>
      </c>
      <c r="AZ646" s="172">
        <v>1582</v>
      </c>
      <c r="BA646" s="398"/>
      <c r="BB646" s="398"/>
      <c r="BC646" s="398"/>
      <c r="BD646" s="398"/>
      <c r="BE646" s="398">
        <v>10.1</v>
      </c>
      <c r="BF646" s="398"/>
      <c r="BG646" s="398"/>
      <c r="BH646" s="398"/>
      <c r="BI646" s="398"/>
      <c r="BJ646" s="398"/>
      <c r="BK646" s="398"/>
      <c r="BL646" s="399"/>
      <c r="BM646" s="398"/>
      <c r="BN646" s="172"/>
      <c r="BO646" s="138"/>
      <c r="BP646" s="553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49"/>
      <c r="CG646" s="138"/>
      <c r="CH646" s="138"/>
      <c r="CI646" s="138"/>
      <c r="CJ646" s="138"/>
      <c r="CK646" s="138"/>
      <c r="CL646" s="139"/>
      <c r="CM646" s="138"/>
      <c r="CN646" s="138">
        <v>5627</v>
      </c>
      <c r="CO646" s="149"/>
      <c r="CP646" s="398"/>
      <c r="CQ646" s="172"/>
      <c r="CR646" s="398"/>
      <c r="CS646" s="398"/>
      <c r="CT646" s="398"/>
      <c r="CU646" s="398"/>
      <c r="CV646" s="398"/>
      <c r="CW646" s="398"/>
      <c r="CX646" s="398"/>
      <c r="CY646" s="398"/>
      <c r="CZ646" s="398"/>
      <c r="DA646" s="172"/>
      <c r="DB646" s="241"/>
      <c r="DC646" s="241"/>
      <c r="DD646" s="241"/>
      <c r="DE646" s="241"/>
      <c r="DF646" s="182"/>
      <c r="DG646" s="241"/>
      <c r="DH646" s="241">
        <v>20.3</v>
      </c>
      <c r="DI646" s="244"/>
      <c r="DJ646" s="244"/>
      <c r="DK646" s="244"/>
      <c r="DL646" s="244"/>
      <c r="DM646" s="244"/>
      <c r="DN646" s="244"/>
      <c r="DO646" s="244"/>
      <c r="DP646" s="244"/>
      <c r="DQ646" s="244"/>
      <c r="DR646" s="244"/>
      <c r="DS646" s="472"/>
      <c r="DT646" s="402">
        <f t="shared" si="919"/>
        <v>1</v>
      </c>
      <c r="DU646" s="100">
        <f t="shared" si="920"/>
        <v>0</v>
      </c>
      <c r="DV646" s="100">
        <f t="shared" si="921"/>
        <v>0</v>
      </c>
      <c r="DW646" s="100">
        <f t="shared" si="922"/>
        <v>1</v>
      </c>
      <c r="DX646" s="100">
        <f t="shared" si="923"/>
        <v>0</v>
      </c>
      <c r="DY646" s="229">
        <f t="shared" si="924"/>
        <v>0</v>
      </c>
      <c r="DZ646" s="100">
        <f t="shared" si="925"/>
        <v>1</v>
      </c>
      <c r="EA646" s="400">
        <f t="shared" si="926"/>
        <v>0</v>
      </c>
      <c r="EB646" s="402">
        <f t="shared" si="927"/>
        <v>0</v>
      </c>
      <c r="EC646" s="19">
        <f t="shared" si="928"/>
        <v>0</v>
      </c>
      <c r="ED646" s="19">
        <f t="shared" si="929"/>
        <v>1</v>
      </c>
      <c r="EE646" s="19">
        <f t="shared" si="930"/>
        <v>0</v>
      </c>
      <c r="EF646" s="402">
        <f t="shared" si="931"/>
        <v>0</v>
      </c>
      <c r="EG646" s="400">
        <f t="shared" si="932"/>
        <v>0</v>
      </c>
      <c r="EH646" s="400">
        <f t="shared" si="933"/>
        <v>1</v>
      </c>
      <c r="EI646" s="402">
        <f t="shared" si="934"/>
        <v>0</v>
      </c>
      <c r="EJ646" s="229">
        <f t="shared" si="935"/>
        <v>3</v>
      </c>
      <c r="EK646" s="398">
        <f t="shared" si="936"/>
        <v>231.2</v>
      </c>
      <c r="EL646" s="398" t="str">
        <f t="shared" si="937"/>
        <v/>
      </c>
      <c r="EM646" s="398">
        <f t="shared" si="938"/>
        <v>156.19999999999999</v>
      </c>
      <c r="EN646" s="398">
        <f t="shared" si="939"/>
        <v>545.70000000000005</v>
      </c>
      <c r="EO646" s="398" t="str">
        <f t="shared" si="940"/>
        <v/>
      </c>
      <c r="EP646" s="398">
        <f t="shared" si="941"/>
        <v>10.1</v>
      </c>
      <c r="EQ646" s="398">
        <f t="shared" si="942"/>
        <v>1582</v>
      </c>
      <c r="ER646" s="398" t="str">
        <f t="shared" si="943"/>
        <v/>
      </c>
      <c r="ES646" s="398" t="str">
        <f t="shared" si="944"/>
        <v/>
      </c>
      <c r="ET646" s="398">
        <f t="shared" si="945"/>
        <v>434.3</v>
      </c>
      <c r="EU646" s="172">
        <f t="shared" si="946"/>
        <v>567.4</v>
      </c>
      <c r="EV646" s="57">
        <f t="shared" si="947"/>
        <v>10.056633811516411</v>
      </c>
      <c r="EW646" s="57" t="str">
        <f t="shared" si="948"/>
        <v/>
      </c>
      <c r="EX646" s="57">
        <f t="shared" si="949"/>
        <v>12.853322361653982</v>
      </c>
      <c r="EY646" s="57">
        <f t="shared" si="950"/>
        <v>27.231897799291382</v>
      </c>
      <c r="EZ646" s="57" t="str">
        <f t="shared" si="951"/>
        <v/>
      </c>
      <c r="FA646" s="57">
        <f t="shared" si="952"/>
        <v>0.54257319366102608</v>
      </c>
      <c r="FB646" s="57">
        <f t="shared" si="953"/>
        <v>25.927158124525747</v>
      </c>
      <c r="FC646" s="57" t="str">
        <f t="shared" si="954"/>
        <v/>
      </c>
      <c r="FD646" s="57" t="str">
        <f t="shared" si="955"/>
        <v/>
      </c>
      <c r="FE646" s="57">
        <f t="shared" si="956"/>
        <v>9.0420205157886624</v>
      </c>
      <c r="FF646" s="56">
        <f t="shared" si="957"/>
        <v>16.004287366372377</v>
      </c>
      <c r="FG646" s="59">
        <f t="shared" si="958"/>
        <v>19.841664143810647</v>
      </c>
      <c r="FH646" s="59" t="str">
        <f t="shared" si="959"/>
        <v/>
      </c>
      <c r="FI646" s="59">
        <f t="shared" si="960"/>
        <v>25.359509972414312</v>
      </c>
      <c r="FJ646" s="59">
        <f t="shared" si="961"/>
        <v>53.728332984875948</v>
      </c>
      <c r="FK646" s="59" t="str">
        <f t="shared" si="962"/>
        <v/>
      </c>
      <c r="FL646" s="59">
        <f t="shared" si="963"/>
        <v>1.0704928988990903</v>
      </c>
      <c r="FM646" s="59">
        <f t="shared" si="964"/>
        <v>50.864028200720298</v>
      </c>
      <c r="FN646" s="59" t="str">
        <f t="shared" si="965"/>
        <v/>
      </c>
      <c r="FO646" s="59" t="str">
        <f t="shared" si="966"/>
        <v/>
      </c>
      <c r="FP646" s="59">
        <f t="shared" si="967"/>
        <v>17.73868097296447</v>
      </c>
      <c r="FQ646" s="66">
        <f t="shared" si="968"/>
        <v>31.397290826315217</v>
      </c>
      <c r="FR646" s="331">
        <f t="shared" si="909"/>
        <v>-0.28432503521654606</v>
      </c>
      <c r="FS646" s="331">
        <f t="shared" si="969"/>
        <v>0.28432503521654606</v>
      </c>
      <c r="FT646" s="400">
        <f t="shared" si="970"/>
        <v>0</v>
      </c>
      <c r="FU646" s="400">
        <f t="shared" si="971"/>
        <v>1</v>
      </c>
      <c r="FV646" s="400">
        <f t="shared" si="972"/>
        <v>0</v>
      </c>
      <c r="FW646" s="402">
        <f t="shared" si="973"/>
        <v>0</v>
      </c>
      <c r="FX646" s="222">
        <f t="shared" si="974"/>
        <v>0</v>
      </c>
      <c r="FY646" s="222">
        <f t="shared" si="975"/>
        <v>53.728332984875948</v>
      </c>
      <c r="FZ646" s="222">
        <f t="shared" si="976"/>
        <v>25.359509972414312</v>
      </c>
      <c r="GA646" s="221">
        <f t="shared" si="977"/>
        <v>31.397290826315217</v>
      </c>
      <c r="GB646" s="222">
        <f t="shared" si="978"/>
        <v>50.864028200720298</v>
      </c>
      <c r="GC646" s="222">
        <f t="shared" si="979"/>
        <v>0</v>
      </c>
      <c r="GD646" s="222">
        <f t="shared" si="980"/>
        <v>0</v>
      </c>
      <c r="GE646" s="222">
        <f t="shared" si="981"/>
        <v>0</v>
      </c>
      <c r="GF646" s="222">
        <f t="shared" si="982"/>
        <v>0</v>
      </c>
      <c r="GG646" s="398">
        <f t="shared" si="983"/>
        <v>0</v>
      </c>
      <c r="GH646" s="399">
        <f t="shared" si="984"/>
        <v>0</v>
      </c>
      <c r="GI646" s="398" t="str">
        <f t="shared" si="985"/>
        <v>Ca-Mg</v>
      </c>
      <c r="GJ646" s="398" t="str">
        <f t="shared" si="986"/>
        <v>HCO3-Cl</v>
      </c>
    </row>
    <row r="647" spans="1:192" s="168" customFormat="1" ht="14.25">
      <c r="A647" s="402">
        <f t="shared" si="987"/>
        <v>642</v>
      </c>
      <c r="B647" s="399" t="s">
        <v>101</v>
      </c>
      <c r="C647" s="2" t="s">
        <v>296</v>
      </c>
      <c r="D647" s="2"/>
      <c r="E647" s="2"/>
      <c r="F647" s="558">
        <v>3526760</v>
      </c>
      <c r="G647" s="549">
        <v>5707040</v>
      </c>
      <c r="H647" s="410">
        <f t="shared" si="913"/>
        <v>526674.86599999992</v>
      </c>
      <c r="I647" s="410">
        <f t="shared" si="914"/>
        <v>5705196.9740000004</v>
      </c>
      <c r="J647" s="542">
        <v>161</v>
      </c>
      <c r="K647" s="400" t="s">
        <v>1356</v>
      </c>
      <c r="L647" s="19">
        <v>151</v>
      </c>
      <c r="M647" s="19"/>
      <c r="N647" s="408"/>
      <c r="O647" s="19"/>
      <c r="P647" s="19"/>
      <c r="Q647" s="65" t="s">
        <v>1361</v>
      </c>
      <c r="R647" s="166" t="s">
        <v>2886</v>
      </c>
      <c r="S647" s="64" t="s">
        <v>1346</v>
      </c>
      <c r="T647" s="499" t="str">
        <f t="shared" si="915"/>
        <v>-</v>
      </c>
      <c r="U647" s="499" t="str">
        <f t="shared" si="916"/>
        <v>-</v>
      </c>
      <c r="V647" s="499" t="str">
        <f t="shared" si="917"/>
        <v>-</v>
      </c>
      <c r="W647" s="499" t="str">
        <f t="shared" ref="W647:W710" si="994">IF(EH647=1,"A","-")</f>
        <v>-</v>
      </c>
      <c r="X647" s="529" t="str">
        <f t="shared" si="990"/>
        <v>Na</v>
      </c>
      <c r="Y647" s="530" t="str">
        <f t="shared" si="993"/>
        <v>HCO3</v>
      </c>
      <c r="Z647" s="404"/>
      <c r="AA647" s="177" t="s">
        <v>1802</v>
      </c>
      <c r="AB647" s="176">
        <v>2</v>
      </c>
      <c r="AC647" s="65" t="s">
        <v>1050</v>
      </c>
      <c r="AD647" s="65" t="s">
        <v>1906</v>
      </c>
      <c r="AE647" s="61" t="s">
        <v>1454</v>
      </c>
      <c r="AF647" s="392">
        <v>13.8</v>
      </c>
      <c r="AG647" s="408"/>
      <c r="AH647" s="408">
        <v>6.1</v>
      </c>
      <c r="AI647" s="556"/>
      <c r="AJ647" s="408"/>
      <c r="AK647" s="408"/>
      <c r="AL647" s="408"/>
      <c r="AM647" s="392"/>
      <c r="AN647" s="69"/>
      <c r="AO647" s="401"/>
      <c r="AP647" s="171"/>
      <c r="AQ647" s="69"/>
      <c r="AR647" s="69"/>
      <c r="AS647" s="508"/>
      <c r="AT647" s="511"/>
      <c r="AU647" s="403"/>
      <c r="AV647" s="403"/>
      <c r="AW647" s="55"/>
      <c r="AX647" s="403"/>
      <c r="AY647" s="403"/>
      <c r="AZ647" s="53">
        <v>1403</v>
      </c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401"/>
      <c r="BM647" s="69"/>
      <c r="BN647" s="70"/>
      <c r="BO647" s="143"/>
      <c r="BP647" s="557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1"/>
      <c r="CG647" s="143"/>
      <c r="CH647" s="143"/>
      <c r="CI647" s="143"/>
      <c r="CJ647" s="143"/>
      <c r="CK647" s="143"/>
      <c r="CL647" s="144"/>
      <c r="CM647" s="143"/>
      <c r="CN647" s="143" t="s">
        <v>3116</v>
      </c>
      <c r="CO647" s="141"/>
      <c r="CP647" s="69"/>
      <c r="CQ647" s="70"/>
      <c r="CR647" s="69"/>
      <c r="CS647" s="69"/>
      <c r="CT647" s="69"/>
      <c r="CU647" s="69"/>
      <c r="CV647" s="69"/>
      <c r="CW647" s="69"/>
      <c r="CX647" s="69"/>
      <c r="CY647" s="69"/>
      <c r="CZ647" s="69"/>
      <c r="DA647" s="70"/>
      <c r="DB647" s="182"/>
      <c r="DC647" s="141" t="s">
        <v>2190</v>
      </c>
      <c r="DD647" s="182"/>
      <c r="DE647" s="370">
        <v>-1</v>
      </c>
      <c r="DF647" s="141" t="s">
        <v>2191</v>
      </c>
      <c r="DG647" s="182"/>
      <c r="DH647" s="182"/>
      <c r="DI647" s="180"/>
      <c r="DJ647" s="180"/>
      <c r="DK647" s="180"/>
      <c r="DL647" s="180"/>
      <c r="DM647" s="180"/>
      <c r="DN647" s="180"/>
      <c r="DO647" s="180"/>
      <c r="DP647" s="180"/>
      <c r="DQ647" s="180"/>
      <c r="DR647" s="180"/>
      <c r="DS647" s="181"/>
      <c r="DT647" s="402">
        <f t="shared" si="919"/>
        <v>0</v>
      </c>
      <c r="DU647" s="100">
        <f t="shared" si="920"/>
        <v>0</v>
      </c>
      <c r="DV647" s="100">
        <f t="shared" si="921"/>
        <v>0</v>
      </c>
      <c r="DW647" s="100">
        <f t="shared" si="922"/>
        <v>1</v>
      </c>
      <c r="DX647" s="100">
        <f t="shared" si="923"/>
        <v>0</v>
      </c>
      <c r="DY647" s="229">
        <f t="shared" si="924"/>
        <v>0</v>
      </c>
      <c r="DZ647" s="100">
        <f t="shared" si="925"/>
        <v>1</v>
      </c>
      <c r="EA647" s="400">
        <f t="shared" si="926"/>
        <v>0</v>
      </c>
      <c r="EB647" s="402">
        <f t="shared" si="927"/>
        <v>0</v>
      </c>
      <c r="EC647" s="19">
        <f t="shared" si="928"/>
        <v>0</v>
      </c>
      <c r="ED647" s="19">
        <f t="shared" si="929"/>
        <v>0</v>
      </c>
      <c r="EE647" s="19">
        <f t="shared" si="930"/>
        <v>0</v>
      </c>
      <c r="EF647" s="402">
        <f t="shared" si="931"/>
        <v>1</v>
      </c>
      <c r="EG647" s="400">
        <f t="shared" si="932"/>
        <v>0</v>
      </c>
      <c r="EH647" s="400">
        <f t="shared" si="933"/>
        <v>0</v>
      </c>
      <c r="EI647" s="402">
        <f t="shared" si="934"/>
        <v>1</v>
      </c>
      <c r="EJ647" s="229">
        <f t="shared" si="935"/>
        <v>1</v>
      </c>
      <c r="EK647" s="398" t="str">
        <f t="shared" si="936"/>
        <v/>
      </c>
      <c r="EL647" s="398" t="str">
        <f t="shared" si="937"/>
        <v/>
      </c>
      <c r="EM647" s="398" t="str">
        <f t="shared" si="938"/>
        <v/>
      </c>
      <c r="EN647" s="398" t="str">
        <f t="shared" si="939"/>
        <v/>
      </c>
      <c r="EO647" s="398" t="str">
        <f t="shared" si="940"/>
        <v/>
      </c>
      <c r="EP647" s="398" t="str">
        <f t="shared" si="941"/>
        <v/>
      </c>
      <c r="EQ647" s="398">
        <f t="shared" si="942"/>
        <v>1403</v>
      </c>
      <c r="ER647" s="398" t="str">
        <f t="shared" si="943"/>
        <v/>
      </c>
      <c r="ES647" s="398" t="str">
        <f t="shared" si="944"/>
        <v/>
      </c>
      <c r="ET647" s="398" t="str">
        <f t="shared" si="945"/>
        <v/>
      </c>
      <c r="EU647" s="172" t="str">
        <f t="shared" si="946"/>
        <v/>
      </c>
      <c r="EV647" s="57" t="str">
        <f t="shared" si="947"/>
        <v/>
      </c>
      <c r="EW647" s="57" t="str">
        <f t="shared" si="948"/>
        <v/>
      </c>
      <c r="EX647" s="57" t="str">
        <f t="shared" si="949"/>
        <v/>
      </c>
      <c r="EY647" s="57" t="str">
        <f t="shared" si="950"/>
        <v/>
      </c>
      <c r="EZ647" s="57" t="str">
        <f t="shared" si="951"/>
        <v/>
      </c>
      <c r="FA647" s="57" t="str">
        <f t="shared" si="952"/>
        <v/>
      </c>
      <c r="FB647" s="57">
        <f t="shared" si="953"/>
        <v>22.993554265935288</v>
      </c>
      <c r="FC647" s="57" t="str">
        <f t="shared" si="954"/>
        <v/>
      </c>
      <c r="FD647" s="57" t="str">
        <f t="shared" si="955"/>
        <v/>
      </c>
      <c r="FE647" s="57" t="str">
        <f t="shared" si="956"/>
        <v/>
      </c>
      <c r="FF647" s="56" t="str">
        <f t="shared" si="957"/>
        <v/>
      </c>
      <c r="FG647" s="59" t="str">
        <f t="shared" si="958"/>
        <v/>
      </c>
      <c r="FH647" s="59" t="str">
        <f t="shared" si="959"/>
        <v/>
      </c>
      <c r="FI647" s="59" t="str">
        <f t="shared" si="960"/>
        <v/>
      </c>
      <c r="FJ647" s="59" t="str">
        <f t="shared" si="961"/>
        <v/>
      </c>
      <c r="FK647" s="59" t="str">
        <f t="shared" si="962"/>
        <v/>
      </c>
      <c r="FL647" s="59" t="str">
        <f t="shared" si="963"/>
        <v/>
      </c>
      <c r="FM647" s="59">
        <f t="shared" si="964"/>
        <v>100</v>
      </c>
      <c r="FN647" s="59" t="str">
        <f t="shared" si="965"/>
        <v/>
      </c>
      <c r="FO647" s="59" t="str">
        <f t="shared" si="966"/>
        <v/>
      </c>
      <c r="FP647" s="59" t="str">
        <f t="shared" si="967"/>
        <v/>
      </c>
      <c r="FQ647" s="66" t="str">
        <f t="shared" si="968"/>
        <v/>
      </c>
      <c r="FR647" s="331">
        <f t="shared" ref="FR647:FR710" si="995">IFERROR((SUM(EV647:FA647)-SUM(FB647:FF647))/SUM(EV647:FF647)*100,"")</f>
        <v>-100</v>
      </c>
      <c r="FS647" s="331">
        <f t="shared" si="969"/>
        <v>0</v>
      </c>
      <c r="FT647" s="400">
        <f t="shared" si="970"/>
        <v>1</v>
      </c>
      <c r="FU647" s="400">
        <f t="shared" si="971"/>
        <v>0</v>
      </c>
      <c r="FV647" s="400">
        <f t="shared" si="972"/>
        <v>0</v>
      </c>
      <c r="FW647" s="402">
        <f t="shared" si="973"/>
        <v>0</v>
      </c>
      <c r="FX647" s="222">
        <f t="shared" si="974"/>
        <v>0</v>
      </c>
      <c r="FY647" s="222">
        <f t="shared" si="975"/>
        <v>0</v>
      </c>
      <c r="FZ647" s="222">
        <f t="shared" si="976"/>
        <v>0</v>
      </c>
      <c r="GA647" s="221">
        <f t="shared" si="977"/>
        <v>0</v>
      </c>
      <c r="GB647" s="222">
        <f t="shared" si="978"/>
        <v>100</v>
      </c>
      <c r="GC647" s="222">
        <f t="shared" si="979"/>
        <v>0</v>
      </c>
      <c r="GD647" s="222">
        <f t="shared" si="980"/>
        <v>0</v>
      </c>
      <c r="GE647" s="222">
        <f t="shared" si="981"/>
        <v>0</v>
      </c>
      <c r="GF647" s="222">
        <f t="shared" si="982"/>
        <v>0</v>
      </c>
      <c r="GG647" s="398">
        <f t="shared" si="983"/>
        <v>0</v>
      </c>
      <c r="GH647" s="399">
        <f t="shared" si="984"/>
        <v>0</v>
      </c>
      <c r="GI647" s="398" t="str">
        <f t="shared" si="985"/>
        <v>Na</v>
      </c>
      <c r="GJ647" s="398" t="str">
        <f t="shared" si="986"/>
        <v>HCO3</v>
      </c>
    </row>
    <row r="648" spans="1:192" s="168" customFormat="1" ht="14.25">
      <c r="A648" s="402">
        <f t="shared" si="987"/>
        <v>643</v>
      </c>
      <c r="B648" s="399" t="s">
        <v>101</v>
      </c>
      <c r="C648" s="2" t="s">
        <v>296</v>
      </c>
      <c r="D648" s="2"/>
      <c r="E648" s="2"/>
      <c r="F648" s="558">
        <v>3526760</v>
      </c>
      <c r="G648" s="549">
        <v>5707040</v>
      </c>
      <c r="H648" s="410">
        <f t="shared" si="913"/>
        <v>526674.86599999992</v>
      </c>
      <c r="I648" s="410">
        <f t="shared" si="914"/>
        <v>5705196.9740000004</v>
      </c>
      <c r="J648" s="542">
        <v>161</v>
      </c>
      <c r="K648" s="400" t="s">
        <v>1356</v>
      </c>
      <c r="L648" s="19">
        <v>151</v>
      </c>
      <c r="M648" s="19"/>
      <c r="N648" s="408"/>
      <c r="O648" s="19"/>
      <c r="P648" s="19"/>
      <c r="Q648" s="65" t="s">
        <v>1361</v>
      </c>
      <c r="R648" s="166" t="s">
        <v>2886</v>
      </c>
      <c r="S648" s="64" t="s">
        <v>1346</v>
      </c>
      <c r="T648" s="499" t="str">
        <f t="shared" si="915"/>
        <v>-</v>
      </c>
      <c r="U648" s="499" t="str">
        <f t="shared" si="916"/>
        <v>-</v>
      </c>
      <c r="V648" s="499" t="str">
        <f t="shared" si="917"/>
        <v>-</v>
      </c>
      <c r="W648" s="499" t="str">
        <f t="shared" si="994"/>
        <v>-</v>
      </c>
      <c r="X648" s="529" t="str">
        <f t="shared" si="990"/>
        <v>Na</v>
      </c>
      <c r="Y648" s="530" t="str">
        <f t="shared" si="993"/>
        <v>HCO3</v>
      </c>
      <c r="Z648" s="404"/>
      <c r="AA648" s="177" t="s">
        <v>1806</v>
      </c>
      <c r="AB648" s="176">
        <v>3</v>
      </c>
      <c r="AC648" s="65" t="s">
        <v>1050</v>
      </c>
      <c r="AD648" s="65" t="s">
        <v>1906</v>
      </c>
      <c r="AE648" s="61" t="s">
        <v>1454</v>
      </c>
      <c r="AF648" s="392">
        <v>13.7</v>
      </c>
      <c r="AG648" s="408"/>
      <c r="AH648" s="204">
        <v>6</v>
      </c>
      <c r="AI648" s="556"/>
      <c r="AJ648" s="408"/>
      <c r="AK648" s="408"/>
      <c r="AL648" s="408"/>
      <c r="AM648" s="392"/>
      <c r="AN648" s="69"/>
      <c r="AO648" s="401"/>
      <c r="AP648" s="171"/>
      <c r="AQ648" s="69"/>
      <c r="AR648" s="69"/>
      <c r="AS648" s="508"/>
      <c r="AT648" s="511"/>
      <c r="AU648" s="403"/>
      <c r="AV648" s="403"/>
      <c r="AW648" s="55"/>
      <c r="AX648" s="403"/>
      <c r="AY648" s="403"/>
      <c r="AZ648" s="53">
        <v>1330</v>
      </c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401"/>
      <c r="BM648" s="69"/>
      <c r="BN648" s="70"/>
      <c r="BO648" s="143"/>
      <c r="BP648" s="557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1"/>
      <c r="CG648" s="143"/>
      <c r="CH648" s="143"/>
      <c r="CI648" s="143"/>
      <c r="CJ648" s="143"/>
      <c r="CK648" s="143"/>
      <c r="CL648" s="144"/>
      <c r="CM648" s="143"/>
      <c r="CN648" s="143" t="s">
        <v>3116</v>
      </c>
      <c r="CO648" s="141"/>
      <c r="CP648" s="69"/>
      <c r="CQ648" s="70"/>
      <c r="CR648" s="69"/>
      <c r="CS648" s="69"/>
      <c r="CT648" s="69"/>
      <c r="CU648" s="69"/>
      <c r="CV648" s="69"/>
      <c r="CW648" s="69"/>
      <c r="CX648" s="69"/>
      <c r="CY648" s="69"/>
      <c r="CZ648" s="69"/>
      <c r="DA648" s="70"/>
      <c r="DB648" s="182"/>
      <c r="DC648" s="141" t="s">
        <v>1824</v>
      </c>
      <c r="DD648" s="182"/>
      <c r="DE648" s="182">
        <v>4.4000000000000004</v>
      </c>
      <c r="DF648" s="141" t="s">
        <v>2192</v>
      </c>
      <c r="DG648" s="475">
        <v>-11</v>
      </c>
      <c r="DH648" s="182"/>
      <c r="DI648" s="180"/>
      <c r="DJ648" s="180"/>
      <c r="DK648" s="180"/>
      <c r="DL648" s="180"/>
      <c r="DM648" s="180"/>
      <c r="DN648" s="180"/>
      <c r="DO648" s="180"/>
      <c r="DP648" s="180"/>
      <c r="DQ648" s="180"/>
      <c r="DR648" s="180"/>
      <c r="DS648" s="181"/>
      <c r="DT648" s="402">
        <f t="shared" si="919"/>
        <v>0</v>
      </c>
      <c r="DU648" s="100">
        <f t="shared" si="920"/>
        <v>0</v>
      </c>
      <c r="DV648" s="100">
        <f t="shared" si="921"/>
        <v>0</v>
      </c>
      <c r="DW648" s="100">
        <f t="shared" si="922"/>
        <v>1</v>
      </c>
      <c r="DX648" s="100">
        <f t="shared" si="923"/>
        <v>0</v>
      </c>
      <c r="DY648" s="229">
        <f t="shared" si="924"/>
        <v>0</v>
      </c>
      <c r="DZ648" s="100">
        <f t="shared" si="925"/>
        <v>1</v>
      </c>
      <c r="EA648" s="400">
        <f t="shared" si="926"/>
        <v>0</v>
      </c>
      <c r="EB648" s="402">
        <f t="shared" si="927"/>
        <v>0</v>
      </c>
      <c r="EC648" s="19">
        <f t="shared" si="928"/>
        <v>0</v>
      </c>
      <c r="ED648" s="19">
        <f t="shared" si="929"/>
        <v>0</v>
      </c>
      <c r="EE648" s="19">
        <f t="shared" si="930"/>
        <v>0</v>
      </c>
      <c r="EF648" s="402">
        <f t="shared" si="931"/>
        <v>1</v>
      </c>
      <c r="EG648" s="400">
        <f t="shared" si="932"/>
        <v>0</v>
      </c>
      <c r="EH648" s="400">
        <f t="shared" si="933"/>
        <v>0</v>
      </c>
      <c r="EI648" s="402">
        <f t="shared" si="934"/>
        <v>1</v>
      </c>
      <c r="EJ648" s="229">
        <f t="shared" si="935"/>
        <v>1</v>
      </c>
      <c r="EK648" s="398" t="str">
        <f t="shared" si="936"/>
        <v/>
      </c>
      <c r="EL648" s="398" t="str">
        <f t="shared" si="937"/>
        <v/>
      </c>
      <c r="EM648" s="398" t="str">
        <f t="shared" si="938"/>
        <v/>
      </c>
      <c r="EN648" s="398" t="str">
        <f t="shared" si="939"/>
        <v/>
      </c>
      <c r="EO648" s="398" t="str">
        <f t="shared" si="940"/>
        <v/>
      </c>
      <c r="EP648" s="398" t="str">
        <f t="shared" si="941"/>
        <v/>
      </c>
      <c r="EQ648" s="398">
        <f t="shared" si="942"/>
        <v>1330</v>
      </c>
      <c r="ER648" s="398" t="str">
        <f t="shared" si="943"/>
        <v/>
      </c>
      <c r="ES648" s="398" t="str">
        <f t="shared" si="944"/>
        <v/>
      </c>
      <c r="ET648" s="398" t="str">
        <f t="shared" si="945"/>
        <v/>
      </c>
      <c r="EU648" s="172" t="str">
        <f t="shared" si="946"/>
        <v/>
      </c>
      <c r="EV648" s="57" t="str">
        <f t="shared" si="947"/>
        <v/>
      </c>
      <c r="EW648" s="57" t="str">
        <f t="shared" si="948"/>
        <v/>
      </c>
      <c r="EX648" s="57" t="str">
        <f t="shared" si="949"/>
        <v/>
      </c>
      <c r="EY648" s="57" t="str">
        <f t="shared" si="950"/>
        <v/>
      </c>
      <c r="EZ648" s="57" t="str">
        <f t="shared" si="951"/>
        <v/>
      </c>
      <c r="FA648" s="57" t="str">
        <f t="shared" si="952"/>
        <v/>
      </c>
      <c r="FB648" s="57">
        <f t="shared" si="953"/>
        <v>21.797168334778284</v>
      </c>
      <c r="FC648" s="57" t="str">
        <f t="shared" si="954"/>
        <v/>
      </c>
      <c r="FD648" s="57" t="str">
        <f t="shared" si="955"/>
        <v/>
      </c>
      <c r="FE648" s="57" t="str">
        <f t="shared" si="956"/>
        <v/>
      </c>
      <c r="FF648" s="56" t="str">
        <f t="shared" si="957"/>
        <v/>
      </c>
      <c r="FG648" s="59" t="str">
        <f t="shared" si="958"/>
        <v/>
      </c>
      <c r="FH648" s="59" t="str">
        <f t="shared" si="959"/>
        <v/>
      </c>
      <c r="FI648" s="59" t="str">
        <f t="shared" si="960"/>
        <v/>
      </c>
      <c r="FJ648" s="59" t="str">
        <f t="shared" si="961"/>
        <v/>
      </c>
      <c r="FK648" s="59" t="str">
        <f t="shared" si="962"/>
        <v/>
      </c>
      <c r="FL648" s="59" t="str">
        <f t="shared" si="963"/>
        <v/>
      </c>
      <c r="FM648" s="59">
        <f t="shared" si="964"/>
        <v>100</v>
      </c>
      <c r="FN648" s="59" t="str">
        <f t="shared" si="965"/>
        <v/>
      </c>
      <c r="FO648" s="59" t="str">
        <f t="shared" si="966"/>
        <v/>
      </c>
      <c r="FP648" s="59" t="str">
        <f t="shared" si="967"/>
        <v/>
      </c>
      <c r="FQ648" s="66" t="str">
        <f t="shared" si="968"/>
        <v/>
      </c>
      <c r="FR648" s="331">
        <f t="shared" si="995"/>
        <v>-100</v>
      </c>
      <c r="FS648" s="331">
        <f t="shared" si="969"/>
        <v>0</v>
      </c>
      <c r="FT648" s="400">
        <f t="shared" si="970"/>
        <v>1</v>
      </c>
      <c r="FU648" s="400">
        <f t="shared" si="971"/>
        <v>0</v>
      </c>
      <c r="FV648" s="400">
        <f t="shared" si="972"/>
        <v>0</v>
      </c>
      <c r="FW648" s="402">
        <f t="shared" si="973"/>
        <v>0</v>
      </c>
      <c r="FX648" s="222">
        <f t="shared" si="974"/>
        <v>0</v>
      </c>
      <c r="FY648" s="222">
        <f t="shared" si="975"/>
        <v>0</v>
      </c>
      <c r="FZ648" s="222">
        <f t="shared" si="976"/>
        <v>0</v>
      </c>
      <c r="GA648" s="221">
        <f t="shared" si="977"/>
        <v>0</v>
      </c>
      <c r="GB648" s="222">
        <f t="shared" si="978"/>
        <v>100</v>
      </c>
      <c r="GC648" s="222">
        <f t="shared" si="979"/>
        <v>0</v>
      </c>
      <c r="GD648" s="222">
        <f t="shared" si="980"/>
        <v>0</v>
      </c>
      <c r="GE648" s="222">
        <f t="shared" si="981"/>
        <v>0</v>
      </c>
      <c r="GF648" s="222">
        <f t="shared" si="982"/>
        <v>0</v>
      </c>
      <c r="GG648" s="398">
        <f t="shared" si="983"/>
        <v>0</v>
      </c>
      <c r="GH648" s="399">
        <f t="shared" si="984"/>
        <v>0</v>
      </c>
      <c r="GI648" s="398" t="str">
        <f t="shared" si="985"/>
        <v>Na</v>
      </c>
      <c r="GJ648" s="398" t="str">
        <f t="shared" si="986"/>
        <v>HCO3</v>
      </c>
    </row>
    <row r="649" spans="1:192" s="168" customFormat="1" ht="14.25">
      <c r="A649" s="402">
        <f t="shared" si="987"/>
        <v>644</v>
      </c>
      <c r="B649" s="399" t="s">
        <v>101</v>
      </c>
      <c r="C649" s="2" t="s">
        <v>165</v>
      </c>
      <c r="D649" s="2"/>
      <c r="E649" s="2"/>
      <c r="F649" s="565">
        <v>3529180</v>
      </c>
      <c r="G649" s="548">
        <v>5707650</v>
      </c>
      <c r="H649" s="409">
        <f t="shared" si="913"/>
        <v>529093.89799999993</v>
      </c>
      <c r="I649" s="409">
        <f t="shared" si="914"/>
        <v>5705806.7300000004</v>
      </c>
      <c r="J649" s="391">
        <v>172</v>
      </c>
      <c r="K649" s="400" t="s">
        <v>1356</v>
      </c>
      <c r="L649" s="19">
        <v>80</v>
      </c>
      <c r="M649" s="19"/>
      <c r="N649" s="408"/>
      <c r="O649" s="19"/>
      <c r="P649" s="19"/>
      <c r="Q649" s="65" t="s">
        <v>1361</v>
      </c>
      <c r="R649" s="166" t="s">
        <v>2886</v>
      </c>
      <c r="S649" s="64" t="s">
        <v>1346</v>
      </c>
      <c r="T649" s="499" t="str">
        <f t="shared" si="915"/>
        <v>-</v>
      </c>
      <c r="U649" s="499" t="str">
        <f t="shared" si="916"/>
        <v>M</v>
      </c>
      <c r="V649" s="499" t="str">
        <f t="shared" si="917"/>
        <v>-</v>
      </c>
      <c r="W649" s="499" t="str">
        <f t="shared" si="994"/>
        <v>A</v>
      </c>
      <c r="X649" s="529" t="str">
        <f t="shared" si="990"/>
        <v>Ca-Mg</v>
      </c>
      <c r="Y649" s="530" t="str">
        <f t="shared" si="993"/>
        <v>HCO3-Cl</v>
      </c>
      <c r="Z649" s="60" t="s">
        <v>2193</v>
      </c>
      <c r="AA649" s="51">
        <v>23880</v>
      </c>
      <c r="AB649" s="100">
        <v>1</v>
      </c>
      <c r="AC649" s="398"/>
      <c r="AD649" s="398" t="s">
        <v>1920</v>
      </c>
      <c r="AE649" s="172"/>
      <c r="AF649" s="153" t="s">
        <v>3116</v>
      </c>
      <c r="AG649" s="400"/>
      <c r="AH649" s="400"/>
      <c r="AI649" s="552"/>
      <c r="AJ649" s="400"/>
      <c r="AK649" s="400"/>
      <c r="AL649" s="400"/>
      <c r="AM649" s="391"/>
      <c r="AN649" s="398"/>
      <c r="AO649" s="399"/>
      <c r="AP649" s="171"/>
      <c r="AQ649" s="398"/>
      <c r="AR649" s="69">
        <v>1621</v>
      </c>
      <c r="AS649" s="507">
        <f>SUM(AU649:BN649)+SUM(BO649:CL649)/1000</f>
        <v>1613.1</v>
      </c>
      <c r="AT649" s="520">
        <f>FR649</f>
        <v>-7.9198537685358215</v>
      </c>
      <c r="AU649" s="398">
        <v>69.900000000000006</v>
      </c>
      <c r="AV649" s="398">
        <v>67</v>
      </c>
      <c r="AW649" s="399">
        <v>230.4</v>
      </c>
      <c r="AX649" s="398">
        <v>183</v>
      </c>
      <c r="AY649" s="398">
        <v>207.8</v>
      </c>
      <c r="AZ649" s="172">
        <v>855</v>
      </c>
      <c r="BA649" s="398"/>
      <c r="BB649" s="398"/>
      <c r="BC649" s="398"/>
      <c r="BD649" s="398"/>
      <c r="BE649" s="398"/>
      <c r="BF649" s="398"/>
      <c r="BG649" s="398"/>
      <c r="BH649" s="398"/>
      <c r="BI649" s="398"/>
      <c r="BJ649" s="398"/>
      <c r="BK649" s="398"/>
      <c r="BL649" s="399"/>
      <c r="BM649" s="398"/>
      <c r="BN649" s="172"/>
      <c r="BO649" s="138"/>
      <c r="BP649" s="553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49"/>
      <c r="CG649" s="138"/>
      <c r="CH649" s="138"/>
      <c r="CI649" s="138"/>
      <c r="CJ649" s="138"/>
      <c r="CK649" s="138"/>
      <c r="CL649" s="139"/>
      <c r="CM649" s="138"/>
      <c r="CN649" s="138">
        <v>1697</v>
      </c>
      <c r="CO649" s="149"/>
      <c r="CP649" s="398"/>
      <c r="CQ649" s="172"/>
      <c r="CR649" s="398"/>
      <c r="CS649" s="398"/>
      <c r="CT649" s="398"/>
      <c r="CU649" s="398"/>
      <c r="CV649" s="398"/>
      <c r="CW649" s="398"/>
      <c r="CX649" s="398"/>
      <c r="CY649" s="398"/>
      <c r="CZ649" s="398"/>
      <c r="DA649" s="172"/>
      <c r="DB649" s="241"/>
      <c r="DC649" s="241"/>
      <c r="DD649" s="241"/>
      <c r="DE649" s="241"/>
      <c r="DF649" s="182"/>
      <c r="DG649" s="241"/>
      <c r="DH649" s="241">
        <v>19.7</v>
      </c>
      <c r="DI649" s="244"/>
      <c r="DJ649" s="244"/>
      <c r="DK649" s="244"/>
      <c r="DL649" s="244"/>
      <c r="DM649" s="244"/>
      <c r="DN649" s="244"/>
      <c r="DO649" s="244"/>
      <c r="DP649" s="244"/>
      <c r="DQ649" s="244"/>
      <c r="DR649" s="244"/>
      <c r="DS649" s="472"/>
      <c r="DT649" s="402">
        <f t="shared" si="919"/>
        <v>1</v>
      </c>
      <c r="DU649" s="100">
        <f t="shared" si="920"/>
        <v>0</v>
      </c>
      <c r="DV649" s="100">
        <f t="shared" si="921"/>
        <v>1</v>
      </c>
      <c r="DW649" s="100">
        <f t="shared" si="922"/>
        <v>0</v>
      </c>
      <c r="DX649" s="100">
        <f t="shared" si="923"/>
        <v>0</v>
      </c>
      <c r="DY649" s="229">
        <f t="shared" si="924"/>
        <v>0</v>
      </c>
      <c r="DZ649" s="100">
        <f t="shared" si="925"/>
        <v>0</v>
      </c>
      <c r="EA649" s="400">
        <f t="shared" si="926"/>
        <v>0</v>
      </c>
      <c r="EB649" s="402">
        <f t="shared" si="927"/>
        <v>1</v>
      </c>
      <c r="EC649" s="19">
        <f t="shared" si="928"/>
        <v>0</v>
      </c>
      <c r="ED649" s="19">
        <f t="shared" si="929"/>
        <v>1</v>
      </c>
      <c r="EE649" s="19">
        <f t="shared" si="930"/>
        <v>0</v>
      </c>
      <c r="EF649" s="402">
        <f t="shared" si="931"/>
        <v>0</v>
      </c>
      <c r="EG649" s="400">
        <f t="shared" si="932"/>
        <v>0</v>
      </c>
      <c r="EH649" s="400">
        <f t="shared" si="933"/>
        <v>1</v>
      </c>
      <c r="EI649" s="402">
        <f t="shared" si="934"/>
        <v>0</v>
      </c>
      <c r="EJ649" s="229">
        <f t="shared" si="935"/>
        <v>2</v>
      </c>
      <c r="EK649" s="398">
        <f t="shared" si="936"/>
        <v>69.900000000000006</v>
      </c>
      <c r="EL649" s="398" t="str">
        <f t="shared" si="937"/>
        <v/>
      </c>
      <c r="EM649" s="398">
        <f t="shared" si="938"/>
        <v>67</v>
      </c>
      <c r="EN649" s="398">
        <f t="shared" si="939"/>
        <v>230.4</v>
      </c>
      <c r="EO649" s="398" t="str">
        <f t="shared" si="940"/>
        <v/>
      </c>
      <c r="EP649" s="398" t="str">
        <f t="shared" si="941"/>
        <v/>
      </c>
      <c r="EQ649" s="398">
        <f t="shared" si="942"/>
        <v>855</v>
      </c>
      <c r="ER649" s="398" t="str">
        <f t="shared" si="943"/>
        <v/>
      </c>
      <c r="ES649" s="398" t="str">
        <f t="shared" si="944"/>
        <v/>
      </c>
      <c r="ET649" s="398">
        <f t="shared" si="945"/>
        <v>207.8</v>
      </c>
      <c r="EU649" s="172">
        <f t="shared" si="946"/>
        <v>183</v>
      </c>
      <c r="EV649" s="57">
        <f t="shared" si="947"/>
        <v>3.0404788210423757</v>
      </c>
      <c r="EW649" s="57" t="str">
        <f t="shared" si="948"/>
        <v/>
      </c>
      <c r="EX649" s="57">
        <f t="shared" si="949"/>
        <v>5.513268874717137</v>
      </c>
      <c r="EY649" s="57">
        <f t="shared" si="950"/>
        <v>11.497579719546883</v>
      </c>
      <c r="EZ649" s="57" t="str">
        <f t="shared" si="951"/>
        <v/>
      </c>
      <c r="FA649" s="57" t="str">
        <f t="shared" si="952"/>
        <v/>
      </c>
      <c r="FB649" s="57">
        <f t="shared" si="953"/>
        <v>14.012465358071754</v>
      </c>
      <c r="FC649" s="57" t="str">
        <f t="shared" si="954"/>
        <v/>
      </c>
      <c r="FD649" s="57" t="str">
        <f t="shared" si="955"/>
        <v/>
      </c>
      <c r="FE649" s="57">
        <f t="shared" si="956"/>
        <v>4.3263455288530608</v>
      </c>
      <c r="FF649" s="56">
        <f t="shared" si="957"/>
        <v>5.1617634614842176</v>
      </c>
      <c r="FG649" s="59">
        <f t="shared" si="958"/>
        <v>15.163478996015961</v>
      </c>
      <c r="FH649" s="59" t="str">
        <f t="shared" si="959"/>
        <v/>
      </c>
      <c r="FI649" s="59">
        <f t="shared" si="960"/>
        <v>27.495780007604502</v>
      </c>
      <c r="FJ649" s="59">
        <f t="shared" si="961"/>
        <v>57.340740996379523</v>
      </c>
      <c r="FK649" s="59" t="str">
        <f t="shared" si="962"/>
        <v/>
      </c>
      <c r="FL649" s="59" t="str">
        <f t="shared" si="963"/>
        <v/>
      </c>
      <c r="FM649" s="59">
        <f t="shared" si="964"/>
        <v>59.626054879890148</v>
      </c>
      <c r="FN649" s="59" t="str">
        <f t="shared" si="965"/>
        <v/>
      </c>
      <c r="FO649" s="59" t="str">
        <f t="shared" si="966"/>
        <v/>
      </c>
      <c r="FP649" s="59">
        <f t="shared" si="967"/>
        <v>18.409531038316732</v>
      </c>
      <c r="FQ649" s="66">
        <f t="shared" si="968"/>
        <v>21.96441408179313</v>
      </c>
      <c r="FR649" s="331">
        <f t="shared" si="995"/>
        <v>-7.9198537685358215</v>
      </c>
      <c r="FS649" s="331">
        <f t="shared" si="969"/>
        <v>7.9198537685358215</v>
      </c>
      <c r="FT649" s="400">
        <f t="shared" si="970"/>
        <v>0</v>
      </c>
      <c r="FU649" s="400">
        <f t="shared" si="971"/>
        <v>0</v>
      </c>
      <c r="FV649" s="400">
        <f t="shared" si="972"/>
        <v>1</v>
      </c>
      <c r="FW649" s="402">
        <f t="shared" si="973"/>
        <v>0</v>
      </c>
      <c r="FX649" s="222">
        <f t="shared" si="974"/>
        <v>0</v>
      </c>
      <c r="FY649" s="222">
        <f t="shared" si="975"/>
        <v>57.340740996379523</v>
      </c>
      <c r="FZ649" s="222">
        <f t="shared" si="976"/>
        <v>27.495780007604502</v>
      </c>
      <c r="GA649" s="221">
        <f t="shared" si="977"/>
        <v>21.96441408179313</v>
      </c>
      <c r="GB649" s="222">
        <f t="shared" si="978"/>
        <v>59.626054879890148</v>
      </c>
      <c r="GC649" s="222">
        <f t="shared" si="979"/>
        <v>0</v>
      </c>
      <c r="GD649" s="222">
        <f t="shared" si="980"/>
        <v>0</v>
      </c>
      <c r="GE649" s="222">
        <f t="shared" si="981"/>
        <v>0</v>
      </c>
      <c r="GF649" s="222">
        <f t="shared" si="982"/>
        <v>0</v>
      </c>
      <c r="GG649" s="398">
        <f t="shared" si="983"/>
        <v>0</v>
      </c>
      <c r="GH649" s="399">
        <f t="shared" si="984"/>
        <v>0</v>
      </c>
      <c r="GI649" s="398" t="str">
        <f t="shared" si="985"/>
        <v>Ca-Mg</v>
      </c>
      <c r="GJ649" s="398" t="str">
        <f t="shared" si="986"/>
        <v>HCO3-Cl</v>
      </c>
    </row>
    <row r="650" spans="1:192" s="168" customFormat="1" ht="14.25">
      <c r="A650" s="402">
        <f t="shared" si="987"/>
        <v>645</v>
      </c>
      <c r="B650" s="399" t="s">
        <v>101</v>
      </c>
      <c r="C650" s="2" t="s">
        <v>165</v>
      </c>
      <c r="D650" s="2"/>
      <c r="E650" s="2"/>
      <c r="F650" s="565">
        <v>3529180</v>
      </c>
      <c r="G650" s="548">
        <v>5707650</v>
      </c>
      <c r="H650" s="409">
        <f t="shared" si="913"/>
        <v>529093.89799999993</v>
      </c>
      <c r="I650" s="409">
        <f t="shared" si="914"/>
        <v>5705806.7300000004</v>
      </c>
      <c r="J650" s="391">
        <v>172</v>
      </c>
      <c r="K650" s="400" t="s">
        <v>1356</v>
      </c>
      <c r="L650" s="19">
        <v>80</v>
      </c>
      <c r="M650" s="19"/>
      <c r="N650" s="408"/>
      <c r="O650" s="19"/>
      <c r="P650" s="19"/>
      <c r="Q650" s="65" t="s">
        <v>1361</v>
      </c>
      <c r="R650" s="166" t="s">
        <v>2886</v>
      </c>
      <c r="S650" s="64" t="s">
        <v>1346</v>
      </c>
      <c r="T650" s="499" t="str">
        <f t="shared" si="915"/>
        <v>-</v>
      </c>
      <c r="U650" s="499" t="str">
        <f t="shared" si="916"/>
        <v>-</v>
      </c>
      <c r="V650" s="499" t="str">
        <f t="shared" si="917"/>
        <v>-</v>
      </c>
      <c r="W650" s="499" t="str">
        <f t="shared" si="994"/>
        <v>-</v>
      </c>
      <c r="X650" s="529" t="str">
        <f t="shared" si="990"/>
        <v>Na</v>
      </c>
      <c r="Y650" s="530" t="str">
        <f t="shared" si="993"/>
        <v>HCO3</v>
      </c>
      <c r="Z650" s="404"/>
      <c r="AA650" s="177" t="s">
        <v>1802</v>
      </c>
      <c r="AB650" s="176">
        <v>2</v>
      </c>
      <c r="AC650" s="65" t="s">
        <v>1050</v>
      </c>
      <c r="AD650" s="65" t="s">
        <v>1906</v>
      </c>
      <c r="AE650" s="61" t="s">
        <v>1454</v>
      </c>
      <c r="AF650" s="250">
        <v>11</v>
      </c>
      <c r="AG650" s="408"/>
      <c r="AH650" s="204">
        <v>6</v>
      </c>
      <c r="AI650" s="556"/>
      <c r="AJ650" s="408"/>
      <c r="AK650" s="408"/>
      <c r="AL650" s="408"/>
      <c r="AM650" s="392"/>
      <c r="AN650" s="69"/>
      <c r="AO650" s="401"/>
      <c r="AP650" s="171"/>
      <c r="AQ650" s="69"/>
      <c r="AR650" s="69"/>
      <c r="AS650" s="508"/>
      <c r="AT650" s="511"/>
      <c r="AU650" s="403"/>
      <c r="AV650" s="403"/>
      <c r="AW650" s="55"/>
      <c r="AX650" s="403"/>
      <c r="AY650" s="403"/>
      <c r="AZ650" s="53">
        <v>567</v>
      </c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401"/>
      <c r="BM650" s="69"/>
      <c r="BN650" s="70"/>
      <c r="BO650" s="143"/>
      <c r="BP650" s="557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1"/>
      <c r="CG650" s="143"/>
      <c r="CH650" s="143"/>
      <c r="CI650" s="143"/>
      <c r="CJ650" s="143"/>
      <c r="CK650" s="143"/>
      <c r="CL650" s="144"/>
      <c r="CM650" s="143"/>
      <c r="CN650" s="143" t="s">
        <v>3116</v>
      </c>
      <c r="CO650" s="141"/>
      <c r="CP650" s="69"/>
      <c r="CQ650" s="70"/>
      <c r="CR650" s="69"/>
      <c r="CS650" s="69"/>
      <c r="CT650" s="69"/>
      <c r="CU650" s="69"/>
      <c r="CV650" s="69"/>
      <c r="CW650" s="69"/>
      <c r="CX650" s="69"/>
      <c r="CY650" s="69"/>
      <c r="CZ650" s="69"/>
      <c r="DA650" s="70"/>
      <c r="DB650" s="182"/>
      <c r="DC650" s="141" t="s">
        <v>2194</v>
      </c>
      <c r="DD650" s="182"/>
      <c r="DE650" s="182">
        <v>-1.3</v>
      </c>
      <c r="DF650" s="141" t="s">
        <v>2195</v>
      </c>
      <c r="DG650" s="182"/>
      <c r="DH650" s="182"/>
      <c r="DI650" s="180"/>
      <c r="DJ650" s="180"/>
      <c r="DK650" s="180"/>
      <c r="DL650" s="180"/>
      <c r="DM650" s="180"/>
      <c r="DN650" s="180"/>
      <c r="DO650" s="180"/>
      <c r="DP650" s="180"/>
      <c r="DQ650" s="180"/>
      <c r="DR650" s="180"/>
      <c r="DS650" s="181"/>
      <c r="DT650" s="402">
        <f t="shared" si="919"/>
        <v>0</v>
      </c>
      <c r="DU650" s="100">
        <f t="shared" si="920"/>
        <v>0</v>
      </c>
      <c r="DV650" s="100">
        <f t="shared" si="921"/>
        <v>1</v>
      </c>
      <c r="DW650" s="100">
        <f t="shared" si="922"/>
        <v>0</v>
      </c>
      <c r="DX650" s="100">
        <f t="shared" si="923"/>
        <v>0</v>
      </c>
      <c r="DY650" s="229">
        <f t="shared" si="924"/>
        <v>0</v>
      </c>
      <c r="DZ650" s="100">
        <f t="shared" si="925"/>
        <v>1</v>
      </c>
      <c r="EA650" s="400">
        <f t="shared" si="926"/>
        <v>0</v>
      </c>
      <c r="EB650" s="402">
        <f t="shared" si="927"/>
        <v>0</v>
      </c>
      <c r="EC650" s="19">
        <f t="shared" si="928"/>
        <v>0</v>
      </c>
      <c r="ED650" s="19">
        <f t="shared" si="929"/>
        <v>0</v>
      </c>
      <c r="EE650" s="19">
        <f t="shared" si="930"/>
        <v>0</v>
      </c>
      <c r="EF650" s="402">
        <f t="shared" si="931"/>
        <v>1</v>
      </c>
      <c r="EG650" s="400">
        <f t="shared" si="932"/>
        <v>0</v>
      </c>
      <c r="EH650" s="400">
        <f t="shared" si="933"/>
        <v>0</v>
      </c>
      <c r="EI650" s="402">
        <f t="shared" si="934"/>
        <v>1</v>
      </c>
      <c r="EJ650" s="229">
        <f t="shared" si="935"/>
        <v>0</v>
      </c>
      <c r="EK650" s="398" t="str">
        <f t="shared" si="936"/>
        <v/>
      </c>
      <c r="EL650" s="398" t="str">
        <f t="shared" si="937"/>
        <v/>
      </c>
      <c r="EM650" s="398" t="str">
        <f t="shared" si="938"/>
        <v/>
      </c>
      <c r="EN650" s="398" t="str">
        <f t="shared" si="939"/>
        <v/>
      </c>
      <c r="EO650" s="398" t="str">
        <f t="shared" si="940"/>
        <v/>
      </c>
      <c r="EP650" s="398" t="str">
        <f t="shared" si="941"/>
        <v/>
      </c>
      <c r="EQ650" s="398">
        <f t="shared" si="942"/>
        <v>567</v>
      </c>
      <c r="ER650" s="398" t="str">
        <f t="shared" si="943"/>
        <v/>
      </c>
      <c r="ES650" s="398" t="str">
        <f t="shared" si="944"/>
        <v/>
      </c>
      <c r="ET650" s="398" t="str">
        <f t="shared" si="945"/>
        <v/>
      </c>
      <c r="EU650" s="172" t="str">
        <f t="shared" si="946"/>
        <v/>
      </c>
      <c r="EV650" s="57" t="str">
        <f t="shared" si="947"/>
        <v/>
      </c>
      <c r="EW650" s="57" t="str">
        <f t="shared" si="948"/>
        <v/>
      </c>
      <c r="EX650" s="57" t="str">
        <f t="shared" si="949"/>
        <v/>
      </c>
      <c r="EY650" s="57" t="str">
        <f t="shared" si="950"/>
        <v/>
      </c>
      <c r="EZ650" s="57" t="str">
        <f t="shared" si="951"/>
        <v/>
      </c>
      <c r="FA650" s="57" t="str">
        <f t="shared" si="952"/>
        <v/>
      </c>
      <c r="FB650" s="57">
        <f t="shared" si="953"/>
        <v>9.2924770269317953</v>
      </c>
      <c r="FC650" s="57" t="str">
        <f t="shared" si="954"/>
        <v/>
      </c>
      <c r="FD650" s="57" t="str">
        <f t="shared" si="955"/>
        <v/>
      </c>
      <c r="FE650" s="57" t="str">
        <f t="shared" si="956"/>
        <v/>
      </c>
      <c r="FF650" s="56" t="str">
        <f t="shared" si="957"/>
        <v/>
      </c>
      <c r="FG650" s="59" t="str">
        <f t="shared" si="958"/>
        <v/>
      </c>
      <c r="FH650" s="59" t="str">
        <f t="shared" si="959"/>
        <v/>
      </c>
      <c r="FI650" s="59" t="str">
        <f t="shared" si="960"/>
        <v/>
      </c>
      <c r="FJ650" s="59" t="str">
        <f t="shared" si="961"/>
        <v/>
      </c>
      <c r="FK650" s="59" t="str">
        <f t="shared" si="962"/>
        <v/>
      </c>
      <c r="FL650" s="59" t="str">
        <f t="shared" si="963"/>
        <v/>
      </c>
      <c r="FM650" s="59">
        <f t="shared" si="964"/>
        <v>100</v>
      </c>
      <c r="FN650" s="59" t="str">
        <f t="shared" si="965"/>
        <v/>
      </c>
      <c r="FO650" s="59" t="str">
        <f t="shared" si="966"/>
        <v/>
      </c>
      <c r="FP650" s="59" t="str">
        <f t="shared" si="967"/>
        <v/>
      </c>
      <c r="FQ650" s="66" t="str">
        <f t="shared" si="968"/>
        <v/>
      </c>
      <c r="FR650" s="331">
        <f t="shared" si="995"/>
        <v>-100</v>
      </c>
      <c r="FS650" s="331">
        <f t="shared" si="969"/>
        <v>0</v>
      </c>
      <c r="FT650" s="400">
        <f t="shared" si="970"/>
        <v>1</v>
      </c>
      <c r="FU650" s="400">
        <f t="shared" si="971"/>
        <v>0</v>
      </c>
      <c r="FV650" s="400">
        <f t="shared" si="972"/>
        <v>0</v>
      </c>
      <c r="FW650" s="402">
        <f t="shared" si="973"/>
        <v>0</v>
      </c>
      <c r="FX650" s="222">
        <f t="shared" si="974"/>
        <v>0</v>
      </c>
      <c r="FY650" s="222">
        <f t="shared" si="975"/>
        <v>0</v>
      </c>
      <c r="FZ650" s="222">
        <f t="shared" si="976"/>
        <v>0</v>
      </c>
      <c r="GA650" s="221">
        <f t="shared" si="977"/>
        <v>0</v>
      </c>
      <c r="GB650" s="222">
        <f t="shared" si="978"/>
        <v>100</v>
      </c>
      <c r="GC650" s="222">
        <f t="shared" si="979"/>
        <v>0</v>
      </c>
      <c r="GD650" s="222">
        <f t="shared" si="980"/>
        <v>0</v>
      </c>
      <c r="GE650" s="222">
        <f t="shared" si="981"/>
        <v>0</v>
      </c>
      <c r="GF650" s="222">
        <f t="shared" si="982"/>
        <v>0</v>
      </c>
      <c r="GG650" s="398">
        <f t="shared" si="983"/>
        <v>0</v>
      </c>
      <c r="GH650" s="399">
        <f t="shared" si="984"/>
        <v>0</v>
      </c>
      <c r="GI650" s="398" t="str">
        <f t="shared" si="985"/>
        <v>Na</v>
      </c>
      <c r="GJ650" s="398" t="str">
        <f t="shared" si="986"/>
        <v>HCO3</v>
      </c>
    </row>
    <row r="651" spans="1:192" s="168" customFormat="1" ht="14.25">
      <c r="A651" s="402">
        <f t="shared" si="987"/>
        <v>646</v>
      </c>
      <c r="B651" s="399" t="s">
        <v>101</v>
      </c>
      <c r="C651" s="2" t="s">
        <v>165</v>
      </c>
      <c r="D651" s="2"/>
      <c r="E651" s="2"/>
      <c r="F651" s="565">
        <v>3529180</v>
      </c>
      <c r="G651" s="548">
        <v>5707650</v>
      </c>
      <c r="H651" s="409">
        <f t="shared" si="913"/>
        <v>529093.89799999993</v>
      </c>
      <c r="I651" s="409">
        <f t="shared" si="914"/>
        <v>5705806.7300000004</v>
      </c>
      <c r="J651" s="391">
        <v>172</v>
      </c>
      <c r="K651" s="400" t="s">
        <v>1356</v>
      </c>
      <c r="L651" s="19">
        <v>80</v>
      </c>
      <c r="M651" s="19"/>
      <c r="N651" s="408"/>
      <c r="O651" s="19"/>
      <c r="P651" s="19"/>
      <c r="Q651" s="65" t="s">
        <v>1361</v>
      </c>
      <c r="R651" s="166" t="s">
        <v>2886</v>
      </c>
      <c r="S651" s="64" t="s">
        <v>1346</v>
      </c>
      <c r="T651" s="499" t="str">
        <f t="shared" si="915"/>
        <v>-</v>
      </c>
      <c r="U651" s="499" t="str">
        <f t="shared" si="916"/>
        <v>-</v>
      </c>
      <c r="V651" s="499" t="str">
        <f t="shared" si="917"/>
        <v>-</v>
      </c>
      <c r="W651" s="499" t="str">
        <f t="shared" si="994"/>
        <v>-</v>
      </c>
      <c r="X651" s="529" t="str">
        <f t="shared" si="990"/>
        <v>Na</v>
      </c>
      <c r="Y651" s="530" t="str">
        <f t="shared" si="993"/>
        <v>HCO3</v>
      </c>
      <c r="Z651" s="404"/>
      <c r="AA651" s="177" t="s">
        <v>1806</v>
      </c>
      <c r="AB651" s="176">
        <v>3</v>
      </c>
      <c r="AC651" s="65" t="s">
        <v>1050</v>
      </c>
      <c r="AD651" s="65" t="s">
        <v>1906</v>
      </c>
      <c r="AE651" s="61" t="s">
        <v>1454</v>
      </c>
      <c r="AF651" s="185">
        <v>10.6</v>
      </c>
      <c r="AG651" s="408"/>
      <c r="AH651" s="408">
        <v>6.3</v>
      </c>
      <c r="AI651" s="556"/>
      <c r="AJ651" s="408"/>
      <c r="AK651" s="408"/>
      <c r="AL651" s="408"/>
      <c r="AM651" s="392"/>
      <c r="AN651" s="69"/>
      <c r="AO651" s="401"/>
      <c r="AP651" s="171"/>
      <c r="AQ651" s="69"/>
      <c r="AR651" s="69"/>
      <c r="AS651" s="508"/>
      <c r="AT651" s="511"/>
      <c r="AU651" s="403"/>
      <c r="AV651" s="403"/>
      <c r="AW651" s="55"/>
      <c r="AX651" s="403"/>
      <c r="AY651" s="403"/>
      <c r="AZ651" s="53">
        <v>610</v>
      </c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401"/>
      <c r="BM651" s="69"/>
      <c r="BN651" s="70"/>
      <c r="BO651" s="143"/>
      <c r="BP651" s="557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1"/>
      <c r="CG651" s="143"/>
      <c r="CH651" s="143"/>
      <c r="CI651" s="143"/>
      <c r="CJ651" s="143"/>
      <c r="CK651" s="143"/>
      <c r="CL651" s="144"/>
      <c r="CM651" s="143"/>
      <c r="CN651" s="143">
        <v>260</v>
      </c>
      <c r="CO651" s="141"/>
      <c r="CP651" s="69"/>
      <c r="CQ651" s="70"/>
      <c r="CR651" s="69"/>
      <c r="CS651" s="69"/>
      <c r="CT651" s="69"/>
      <c r="CU651" s="69"/>
      <c r="CV651" s="69"/>
      <c r="CW651" s="69"/>
      <c r="CX651" s="69"/>
      <c r="CY651" s="69"/>
      <c r="CZ651" s="69"/>
      <c r="DA651" s="70"/>
      <c r="DB651" s="182"/>
      <c r="DC651" s="141" t="s">
        <v>2196</v>
      </c>
      <c r="DD651" s="182"/>
      <c r="DE651" s="182">
        <v>0.4</v>
      </c>
      <c r="DF651" s="141" t="s">
        <v>2197</v>
      </c>
      <c r="DG651" s="182">
        <v>-8.25</v>
      </c>
      <c r="DH651" s="182"/>
      <c r="DI651" s="180"/>
      <c r="DJ651" s="180"/>
      <c r="DK651" s="180"/>
      <c r="DL651" s="180"/>
      <c r="DM651" s="180"/>
      <c r="DN651" s="180"/>
      <c r="DO651" s="180"/>
      <c r="DP651" s="180"/>
      <c r="DQ651" s="180"/>
      <c r="DR651" s="180"/>
      <c r="DS651" s="181"/>
      <c r="DT651" s="402">
        <f t="shared" si="919"/>
        <v>0</v>
      </c>
      <c r="DU651" s="100">
        <f t="shared" si="920"/>
        <v>0</v>
      </c>
      <c r="DV651" s="100">
        <f t="shared" si="921"/>
        <v>1</v>
      </c>
      <c r="DW651" s="100">
        <f t="shared" si="922"/>
        <v>0</v>
      </c>
      <c r="DX651" s="100">
        <f t="shared" si="923"/>
        <v>0</v>
      </c>
      <c r="DY651" s="229">
        <f t="shared" si="924"/>
        <v>0</v>
      </c>
      <c r="DZ651" s="100">
        <f t="shared" si="925"/>
        <v>1</v>
      </c>
      <c r="EA651" s="400">
        <f t="shared" si="926"/>
        <v>0</v>
      </c>
      <c r="EB651" s="402">
        <f t="shared" si="927"/>
        <v>0</v>
      </c>
      <c r="EC651" s="19">
        <f t="shared" si="928"/>
        <v>0</v>
      </c>
      <c r="ED651" s="19">
        <f t="shared" si="929"/>
        <v>0</v>
      </c>
      <c r="EE651" s="19">
        <f t="shared" si="930"/>
        <v>0</v>
      </c>
      <c r="EF651" s="402">
        <f t="shared" si="931"/>
        <v>1</v>
      </c>
      <c r="EG651" s="400">
        <f t="shared" si="932"/>
        <v>1</v>
      </c>
      <c r="EH651" s="400">
        <f t="shared" si="933"/>
        <v>0</v>
      </c>
      <c r="EI651" s="402">
        <f t="shared" si="934"/>
        <v>0</v>
      </c>
      <c r="EJ651" s="229">
        <f t="shared" si="935"/>
        <v>0</v>
      </c>
      <c r="EK651" s="398" t="str">
        <f t="shared" si="936"/>
        <v/>
      </c>
      <c r="EL651" s="398" t="str">
        <f t="shared" si="937"/>
        <v/>
      </c>
      <c r="EM651" s="398" t="str">
        <f t="shared" si="938"/>
        <v/>
      </c>
      <c r="EN651" s="398" t="str">
        <f t="shared" si="939"/>
        <v/>
      </c>
      <c r="EO651" s="398" t="str">
        <f t="shared" si="940"/>
        <v/>
      </c>
      <c r="EP651" s="398" t="str">
        <f t="shared" si="941"/>
        <v/>
      </c>
      <c r="EQ651" s="398">
        <f t="shared" si="942"/>
        <v>610</v>
      </c>
      <c r="ER651" s="398" t="str">
        <f t="shared" si="943"/>
        <v/>
      </c>
      <c r="ES651" s="398" t="str">
        <f t="shared" si="944"/>
        <v/>
      </c>
      <c r="ET651" s="398" t="str">
        <f t="shared" si="945"/>
        <v/>
      </c>
      <c r="EU651" s="172" t="str">
        <f t="shared" si="946"/>
        <v/>
      </c>
      <c r="EV651" s="57" t="str">
        <f t="shared" si="947"/>
        <v/>
      </c>
      <c r="EW651" s="57" t="str">
        <f t="shared" si="948"/>
        <v/>
      </c>
      <c r="EX651" s="57" t="str">
        <f t="shared" si="949"/>
        <v/>
      </c>
      <c r="EY651" s="57" t="str">
        <f t="shared" si="950"/>
        <v/>
      </c>
      <c r="EZ651" s="57" t="str">
        <f t="shared" si="951"/>
        <v/>
      </c>
      <c r="FA651" s="57" t="str">
        <f t="shared" si="952"/>
        <v/>
      </c>
      <c r="FB651" s="57">
        <f t="shared" si="953"/>
        <v>9.9971975069283854</v>
      </c>
      <c r="FC651" s="57" t="str">
        <f t="shared" si="954"/>
        <v/>
      </c>
      <c r="FD651" s="57" t="str">
        <f t="shared" si="955"/>
        <v/>
      </c>
      <c r="FE651" s="57" t="str">
        <f t="shared" si="956"/>
        <v/>
      </c>
      <c r="FF651" s="56" t="str">
        <f t="shared" si="957"/>
        <v/>
      </c>
      <c r="FG651" s="59" t="str">
        <f t="shared" si="958"/>
        <v/>
      </c>
      <c r="FH651" s="59" t="str">
        <f t="shared" si="959"/>
        <v/>
      </c>
      <c r="FI651" s="59" t="str">
        <f t="shared" si="960"/>
        <v/>
      </c>
      <c r="FJ651" s="59" t="str">
        <f t="shared" si="961"/>
        <v/>
      </c>
      <c r="FK651" s="59" t="str">
        <f t="shared" si="962"/>
        <v/>
      </c>
      <c r="FL651" s="59" t="str">
        <f t="shared" si="963"/>
        <v/>
      </c>
      <c r="FM651" s="59">
        <f t="shared" si="964"/>
        <v>100</v>
      </c>
      <c r="FN651" s="59" t="str">
        <f t="shared" si="965"/>
        <v/>
      </c>
      <c r="FO651" s="59" t="str">
        <f t="shared" si="966"/>
        <v/>
      </c>
      <c r="FP651" s="59" t="str">
        <f t="shared" si="967"/>
        <v/>
      </c>
      <c r="FQ651" s="66" t="str">
        <f t="shared" si="968"/>
        <v/>
      </c>
      <c r="FR651" s="331">
        <f t="shared" si="995"/>
        <v>-100</v>
      </c>
      <c r="FS651" s="331">
        <f t="shared" si="969"/>
        <v>0</v>
      </c>
      <c r="FT651" s="400">
        <f t="shared" si="970"/>
        <v>1</v>
      </c>
      <c r="FU651" s="400">
        <f t="shared" si="971"/>
        <v>0</v>
      </c>
      <c r="FV651" s="400">
        <f t="shared" si="972"/>
        <v>0</v>
      </c>
      <c r="FW651" s="402">
        <f t="shared" si="973"/>
        <v>0</v>
      </c>
      <c r="FX651" s="222">
        <f t="shared" si="974"/>
        <v>0</v>
      </c>
      <c r="FY651" s="222">
        <f t="shared" si="975"/>
        <v>0</v>
      </c>
      <c r="FZ651" s="222">
        <f t="shared" si="976"/>
        <v>0</v>
      </c>
      <c r="GA651" s="221">
        <f t="shared" si="977"/>
        <v>0</v>
      </c>
      <c r="GB651" s="222">
        <f t="shared" si="978"/>
        <v>100</v>
      </c>
      <c r="GC651" s="222">
        <f t="shared" si="979"/>
        <v>0</v>
      </c>
      <c r="GD651" s="222">
        <f t="shared" si="980"/>
        <v>0</v>
      </c>
      <c r="GE651" s="222">
        <f t="shared" si="981"/>
        <v>0</v>
      </c>
      <c r="GF651" s="222">
        <f t="shared" si="982"/>
        <v>0</v>
      </c>
      <c r="GG651" s="398">
        <f t="shared" si="983"/>
        <v>0</v>
      </c>
      <c r="GH651" s="399">
        <f t="shared" si="984"/>
        <v>0</v>
      </c>
      <c r="GI651" s="398" t="str">
        <f t="shared" si="985"/>
        <v>Na</v>
      </c>
      <c r="GJ651" s="398" t="str">
        <f t="shared" si="986"/>
        <v>HCO3</v>
      </c>
    </row>
    <row r="652" spans="1:192" s="163" customFormat="1" ht="14.25">
      <c r="A652" s="402">
        <f t="shared" si="987"/>
        <v>647</v>
      </c>
      <c r="B652" s="399" t="s">
        <v>101</v>
      </c>
      <c r="C652" s="2" t="s">
        <v>165</v>
      </c>
      <c r="D652" s="2"/>
      <c r="E652" s="2"/>
      <c r="F652" s="565">
        <v>3529180</v>
      </c>
      <c r="G652" s="548">
        <v>5707650</v>
      </c>
      <c r="H652" s="409">
        <f t="shared" si="913"/>
        <v>529093.89799999993</v>
      </c>
      <c r="I652" s="409">
        <f t="shared" si="914"/>
        <v>5705806.7300000004</v>
      </c>
      <c r="J652" s="391">
        <v>172</v>
      </c>
      <c r="K652" s="400" t="s">
        <v>1356</v>
      </c>
      <c r="L652" s="19">
        <v>80</v>
      </c>
      <c r="M652" s="19"/>
      <c r="N652" s="400"/>
      <c r="O652" s="19"/>
      <c r="P652" s="19"/>
      <c r="Q652" s="65" t="s">
        <v>1361</v>
      </c>
      <c r="R652" s="166" t="s">
        <v>2886</v>
      </c>
      <c r="S652" s="64" t="s">
        <v>1346</v>
      </c>
      <c r="T652" s="499" t="str">
        <f t="shared" si="915"/>
        <v>-</v>
      </c>
      <c r="U652" s="499" t="str">
        <f t="shared" si="916"/>
        <v>-</v>
      </c>
      <c r="V652" s="499" t="str">
        <f t="shared" si="917"/>
        <v>-</v>
      </c>
      <c r="W652" s="499" t="str">
        <f t="shared" si="994"/>
        <v>-</v>
      </c>
      <c r="X652" s="529" t="str">
        <f t="shared" si="990"/>
        <v>Na</v>
      </c>
      <c r="Y652" s="530" t="str">
        <f t="shared" si="993"/>
        <v>HCO3</v>
      </c>
      <c r="Z652" s="404"/>
      <c r="AA652" s="177" t="s">
        <v>2184</v>
      </c>
      <c r="AB652" s="176">
        <v>4</v>
      </c>
      <c r="AC652" s="65" t="s">
        <v>1050</v>
      </c>
      <c r="AD652" s="65" t="s">
        <v>1906</v>
      </c>
      <c r="AE652" s="61" t="s">
        <v>1454</v>
      </c>
      <c r="AF652" s="185">
        <v>10.4</v>
      </c>
      <c r="AG652" s="408">
        <v>1160</v>
      </c>
      <c r="AH652" s="408">
        <v>6.5</v>
      </c>
      <c r="AI652" s="556"/>
      <c r="AJ652" s="408"/>
      <c r="AK652" s="408"/>
      <c r="AL652" s="408"/>
      <c r="AM652" s="392"/>
      <c r="AN652" s="69"/>
      <c r="AO652" s="401"/>
      <c r="AP652" s="171"/>
      <c r="AQ652" s="69"/>
      <c r="AR652" s="69"/>
      <c r="AS652" s="508"/>
      <c r="AT652" s="511"/>
      <c r="AU652" s="403"/>
      <c r="AV652" s="403"/>
      <c r="AW652" s="55"/>
      <c r="AX652" s="403"/>
      <c r="AY652" s="403"/>
      <c r="AZ652" s="53">
        <v>476</v>
      </c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401"/>
      <c r="BM652" s="69"/>
      <c r="BN652" s="70"/>
      <c r="BO652" s="143"/>
      <c r="BP652" s="557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1"/>
      <c r="CG652" s="143"/>
      <c r="CH652" s="143"/>
      <c r="CI652" s="143"/>
      <c r="CJ652" s="143"/>
      <c r="CK652" s="143"/>
      <c r="CL652" s="144"/>
      <c r="CM652" s="143"/>
      <c r="CN652" s="143">
        <v>110</v>
      </c>
      <c r="CO652" s="141"/>
      <c r="CP652" s="69"/>
      <c r="CQ652" s="70"/>
      <c r="CR652" s="69"/>
      <c r="CS652" s="69"/>
      <c r="CT652" s="69"/>
      <c r="CU652" s="69"/>
      <c r="CV652" s="69"/>
      <c r="CW652" s="69"/>
      <c r="CX652" s="69"/>
      <c r="CY652" s="69"/>
      <c r="CZ652" s="69"/>
      <c r="DA652" s="70"/>
      <c r="DB652" s="182"/>
      <c r="DC652" s="141" t="s">
        <v>2198</v>
      </c>
      <c r="DD652" s="182"/>
      <c r="DE652" s="182">
        <v>-2.2000000000000002</v>
      </c>
      <c r="DF652" s="141" t="s">
        <v>2199</v>
      </c>
      <c r="DG652" s="182">
        <v>-8.65</v>
      </c>
      <c r="DH652" s="182"/>
      <c r="DI652" s="180"/>
      <c r="DJ652" s="180"/>
      <c r="DK652" s="180"/>
      <c r="DL652" s="180"/>
      <c r="DM652" s="180"/>
      <c r="DN652" s="180"/>
      <c r="DO652" s="180"/>
      <c r="DP652" s="180"/>
      <c r="DQ652" s="180"/>
      <c r="DR652" s="180"/>
      <c r="DS652" s="181"/>
      <c r="DT652" s="402">
        <f t="shared" si="919"/>
        <v>0</v>
      </c>
      <c r="DU652" s="100">
        <f t="shared" si="920"/>
        <v>0</v>
      </c>
      <c r="DV652" s="100">
        <f t="shared" si="921"/>
        <v>1</v>
      </c>
      <c r="DW652" s="100">
        <f t="shared" si="922"/>
        <v>0</v>
      </c>
      <c r="DX652" s="100">
        <f t="shared" si="923"/>
        <v>0</v>
      </c>
      <c r="DY652" s="229">
        <f t="shared" si="924"/>
        <v>0</v>
      </c>
      <c r="DZ652" s="100">
        <f t="shared" si="925"/>
        <v>1</v>
      </c>
      <c r="EA652" s="400">
        <f t="shared" si="926"/>
        <v>0</v>
      </c>
      <c r="EB652" s="402">
        <f t="shared" si="927"/>
        <v>0</v>
      </c>
      <c r="EC652" s="19">
        <f t="shared" si="928"/>
        <v>0</v>
      </c>
      <c r="ED652" s="19">
        <f t="shared" si="929"/>
        <v>0</v>
      </c>
      <c r="EE652" s="19">
        <f t="shared" si="930"/>
        <v>0</v>
      </c>
      <c r="EF652" s="402">
        <f t="shared" si="931"/>
        <v>1</v>
      </c>
      <c r="EG652" s="400">
        <f t="shared" si="932"/>
        <v>1</v>
      </c>
      <c r="EH652" s="400">
        <f t="shared" si="933"/>
        <v>0</v>
      </c>
      <c r="EI652" s="402">
        <f t="shared" si="934"/>
        <v>0</v>
      </c>
      <c r="EJ652" s="229">
        <f t="shared" si="935"/>
        <v>0</v>
      </c>
      <c r="EK652" s="398" t="str">
        <f t="shared" si="936"/>
        <v/>
      </c>
      <c r="EL652" s="398" t="str">
        <f t="shared" si="937"/>
        <v/>
      </c>
      <c r="EM652" s="398" t="str">
        <f t="shared" si="938"/>
        <v/>
      </c>
      <c r="EN652" s="398" t="str">
        <f t="shared" si="939"/>
        <v/>
      </c>
      <c r="EO652" s="398" t="str">
        <f t="shared" si="940"/>
        <v/>
      </c>
      <c r="EP652" s="398" t="str">
        <f t="shared" si="941"/>
        <v/>
      </c>
      <c r="EQ652" s="398">
        <f t="shared" si="942"/>
        <v>476</v>
      </c>
      <c r="ER652" s="398" t="str">
        <f t="shared" si="943"/>
        <v/>
      </c>
      <c r="ES652" s="398" t="str">
        <f t="shared" si="944"/>
        <v/>
      </c>
      <c r="ET652" s="398" t="str">
        <f t="shared" si="945"/>
        <v/>
      </c>
      <c r="EU652" s="172" t="str">
        <f t="shared" si="946"/>
        <v/>
      </c>
      <c r="EV652" s="57" t="str">
        <f t="shared" si="947"/>
        <v/>
      </c>
      <c r="EW652" s="57" t="str">
        <f t="shared" si="948"/>
        <v/>
      </c>
      <c r="EX652" s="57" t="str">
        <f t="shared" si="949"/>
        <v/>
      </c>
      <c r="EY652" s="57" t="str">
        <f t="shared" si="950"/>
        <v/>
      </c>
      <c r="EZ652" s="57" t="str">
        <f t="shared" si="951"/>
        <v/>
      </c>
      <c r="FA652" s="57" t="str">
        <f t="shared" si="952"/>
        <v/>
      </c>
      <c r="FB652" s="57">
        <f t="shared" si="953"/>
        <v>7.8010918250785437</v>
      </c>
      <c r="FC652" s="57" t="str">
        <f t="shared" si="954"/>
        <v/>
      </c>
      <c r="FD652" s="57" t="str">
        <f t="shared" si="955"/>
        <v/>
      </c>
      <c r="FE652" s="57" t="str">
        <f t="shared" si="956"/>
        <v/>
      </c>
      <c r="FF652" s="56" t="str">
        <f t="shared" si="957"/>
        <v/>
      </c>
      <c r="FG652" s="59" t="str">
        <f t="shared" si="958"/>
        <v/>
      </c>
      <c r="FH652" s="59" t="str">
        <f t="shared" si="959"/>
        <v/>
      </c>
      <c r="FI652" s="59" t="str">
        <f t="shared" si="960"/>
        <v/>
      </c>
      <c r="FJ652" s="59" t="str">
        <f t="shared" si="961"/>
        <v/>
      </c>
      <c r="FK652" s="59" t="str">
        <f t="shared" si="962"/>
        <v/>
      </c>
      <c r="FL652" s="59" t="str">
        <f t="shared" si="963"/>
        <v/>
      </c>
      <c r="FM652" s="59">
        <f t="shared" si="964"/>
        <v>100</v>
      </c>
      <c r="FN652" s="59" t="str">
        <f t="shared" si="965"/>
        <v/>
      </c>
      <c r="FO652" s="59" t="str">
        <f t="shared" si="966"/>
        <v/>
      </c>
      <c r="FP652" s="59" t="str">
        <f t="shared" si="967"/>
        <v/>
      </c>
      <c r="FQ652" s="66" t="str">
        <f t="shared" si="968"/>
        <v/>
      </c>
      <c r="FR652" s="331">
        <f t="shared" si="995"/>
        <v>-100</v>
      </c>
      <c r="FS652" s="331">
        <f t="shared" si="969"/>
        <v>0</v>
      </c>
      <c r="FT652" s="400">
        <f t="shared" si="970"/>
        <v>1</v>
      </c>
      <c r="FU652" s="400">
        <f t="shared" si="971"/>
        <v>0</v>
      </c>
      <c r="FV652" s="400">
        <f t="shared" si="972"/>
        <v>0</v>
      </c>
      <c r="FW652" s="402">
        <f t="shared" si="973"/>
        <v>0</v>
      </c>
      <c r="FX652" s="222">
        <f t="shared" si="974"/>
        <v>0</v>
      </c>
      <c r="FY652" s="222">
        <f t="shared" si="975"/>
        <v>0</v>
      </c>
      <c r="FZ652" s="222">
        <f t="shared" si="976"/>
        <v>0</v>
      </c>
      <c r="GA652" s="221">
        <f t="shared" si="977"/>
        <v>0</v>
      </c>
      <c r="GB652" s="222">
        <f t="shared" si="978"/>
        <v>100</v>
      </c>
      <c r="GC652" s="222">
        <f t="shared" si="979"/>
        <v>0</v>
      </c>
      <c r="GD652" s="222">
        <f t="shared" si="980"/>
        <v>0</v>
      </c>
      <c r="GE652" s="222">
        <f t="shared" si="981"/>
        <v>0</v>
      </c>
      <c r="GF652" s="222">
        <f t="shared" si="982"/>
        <v>0</v>
      </c>
      <c r="GG652" s="398">
        <f t="shared" si="983"/>
        <v>0</v>
      </c>
      <c r="GH652" s="399">
        <f t="shared" si="984"/>
        <v>0</v>
      </c>
      <c r="GI652" s="398" t="str">
        <f t="shared" si="985"/>
        <v>Na</v>
      </c>
      <c r="GJ652" s="398" t="str">
        <f t="shared" si="986"/>
        <v>HCO3</v>
      </c>
    </row>
    <row r="653" spans="1:192" s="168" customFormat="1" ht="14.25">
      <c r="A653" s="402">
        <f t="shared" si="987"/>
        <v>648</v>
      </c>
      <c r="B653" s="401" t="s">
        <v>1056</v>
      </c>
      <c r="C653" s="91" t="s">
        <v>1057</v>
      </c>
      <c r="D653" s="91"/>
      <c r="E653" s="91"/>
      <c r="F653" s="558">
        <v>3533640</v>
      </c>
      <c r="G653" s="549">
        <v>5707970</v>
      </c>
      <c r="H653" s="410">
        <f t="shared" si="913"/>
        <v>533552.11399999994</v>
      </c>
      <c r="I653" s="410">
        <f t="shared" si="914"/>
        <v>5706126.602</v>
      </c>
      <c r="J653" s="392">
        <v>227.42</v>
      </c>
      <c r="K653" s="408" t="s">
        <v>1355</v>
      </c>
      <c r="L653" s="171">
        <v>121.5</v>
      </c>
      <c r="M653" s="171">
        <v>29.44</v>
      </c>
      <c r="N653" s="408">
        <v>116.44</v>
      </c>
      <c r="O653" s="171"/>
      <c r="P653" s="171"/>
      <c r="Q653" s="65" t="s">
        <v>1361</v>
      </c>
      <c r="R653" s="165" t="s">
        <v>1490</v>
      </c>
      <c r="S653" s="399" t="s">
        <v>1346</v>
      </c>
      <c r="T653" s="499" t="str">
        <f t="shared" si="915"/>
        <v>-</v>
      </c>
      <c r="U653" s="499" t="str">
        <f t="shared" si="916"/>
        <v>-</v>
      </c>
      <c r="V653" s="499" t="str">
        <f t="shared" si="917"/>
        <v>-</v>
      </c>
      <c r="W653" s="499" t="str">
        <f t="shared" si="994"/>
        <v>-</v>
      </c>
      <c r="X653" s="529" t="str">
        <f t="shared" si="990"/>
        <v>Ca-Mg</v>
      </c>
      <c r="Y653" s="530" t="str">
        <f t="shared" si="993"/>
        <v>HCO3</v>
      </c>
      <c r="Z653" s="404"/>
      <c r="AA653" s="251">
        <v>34519</v>
      </c>
      <c r="AB653" s="176">
        <v>1</v>
      </c>
      <c r="AC653" s="65" t="s">
        <v>1050</v>
      </c>
      <c r="AD653" s="65" t="s">
        <v>1911</v>
      </c>
      <c r="AE653" s="61" t="s">
        <v>2129</v>
      </c>
      <c r="AF653" s="185">
        <v>10.1</v>
      </c>
      <c r="AG653" s="408">
        <v>351</v>
      </c>
      <c r="AH653" s="204">
        <v>7.22</v>
      </c>
      <c r="AI653" s="556"/>
      <c r="AJ653" s="408"/>
      <c r="AK653" s="408"/>
      <c r="AL653" s="408"/>
      <c r="AM653" s="392"/>
      <c r="AN653" s="69"/>
      <c r="AO653" s="401"/>
      <c r="AP653" s="171"/>
      <c r="AQ653" s="69"/>
      <c r="AR653" s="69"/>
      <c r="AS653" s="507">
        <f>SUM(AU653:BN653)+SUM(BO653:CL653)/1000</f>
        <v>248.12299999999999</v>
      </c>
      <c r="AT653" s="509">
        <f>FR653</f>
        <v>-0.34580600006996348</v>
      </c>
      <c r="AU653" s="69">
        <v>7.5</v>
      </c>
      <c r="AV653" s="69">
        <v>12.1</v>
      </c>
      <c r="AW653" s="401">
        <v>35.299999999999997</v>
      </c>
      <c r="AX653" s="401">
        <v>5</v>
      </c>
      <c r="AY653" s="401">
        <v>11.6</v>
      </c>
      <c r="AZ653" s="70">
        <v>172</v>
      </c>
      <c r="BA653" s="69"/>
      <c r="BB653" s="69">
        <v>3.8</v>
      </c>
      <c r="BC653" s="69"/>
      <c r="BD653" s="69">
        <v>0</v>
      </c>
      <c r="BE653" s="401">
        <v>0.01</v>
      </c>
      <c r="BF653" s="401">
        <v>0.21299999999999999</v>
      </c>
      <c r="BG653" s="69"/>
      <c r="BH653" s="69"/>
      <c r="BI653" s="69"/>
      <c r="BJ653" s="69">
        <v>0.6</v>
      </c>
      <c r="BK653" s="69">
        <v>0</v>
      </c>
      <c r="BL653" s="401"/>
      <c r="BM653" s="69"/>
      <c r="BN653" s="70">
        <v>0</v>
      </c>
      <c r="BO653" s="143"/>
      <c r="BP653" s="557">
        <v>0</v>
      </c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1"/>
      <c r="CG653" s="143"/>
      <c r="CH653" s="143"/>
      <c r="CI653" s="143"/>
      <c r="CJ653" s="143"/>
      <c r="CK653" s="143"/>
      <c r="CL653" s="144"/>
      <c r="CM653" s="143">
        <v>2</v>
      </c>
      <c r="CN653" s="143">
        <v>29.6</v>
      </c>
      <c r="CO653" s="141"/>
      <c r="CP653" s="69"/>
      <c r="CQ653" s="70"/>
      <c r="CR653" s="69"/>
      <c r="CS653" s="69"/>
      <c r="CT653" s="69"/>
      <c r="CU653" s="69"/>
      <c r="CV653" s="69"/>
      <c r="CW653" s="69"/>
      <c r="CX653" s="69"/>
      <c r="CY653" s="69"/>
      <c r="CZ653" s="69"/>
      <c r="DA653" s="70"/>
      <c r="DB653" s="182"/>
      <c r="DC653" s="141" t="s">
        <v>1818</v>
      </c>
      <c r="DD653" s="182"/>
      <c r="DE653" s="182">
        <v>-17.3</v>
      </c>
      <c r="DF653" s="141" t="s">
        <v>2200</v>
      </c>
      <c r="DG653" s="475">
        <v>-8.6999999999999993</v>
      </c>
      <c r="DH653" s="182"/>
      <c r="DI653" s="180"/>
      <c r="DJ653" s="180"/>
      <c r="DK653" s="180"/>
      <c r="DL653" s="180"/>
      <c r="DM653" s="180"/>
      <c r="DN653" s="180"/>
      <c r="DO653" s="180"/>
      <c r="DP653" s="180"/>
      <c r="DQ653" s="180"/>
      <c r="DR653" s="180"/>
      <c r="DS653" s="181"/>
      <c r="DT653" s="402">
        <f t="shared" si="919"/>
        <v>1</v>
      </c>
      <c r="DU653" s="100">
        <f t="shared" si="920"/>
        <v>0</v>
      </c>
      <c r="DV653" s="100">
        <f t="shared" si="921"/>
        <v>0</v>
      </c>
      <c r="DW653" s="100">
        <f t="shared" si="922"/>
        <v>1</v>
      </c>
      <c r="DX653" s="100">
        <f t="shared" si="923"/>
        <v>0</v>
      </c>
      <c r="DY653" s="229">
        <f t="shared" si="924"/>
        <v>0</v>
      </c>
      <c r="DZ653" s="100">
        <f t="shared" si="925"/>
        <v>1</v>
      </c>
      <c r="EA653" s="400">
        <f t="shared" si="926"/>
        <v>0</v>
      </c>
      <c r="EB653" s="402">
        <f t="shared" si="927"/>
        <v>0</v>
      </c>
      <c r="EC653" s="19">
        <f t="shared" si="928"/>
        <v>1</v>
      </c>
      <c r="ED653" s="19">
        <f t="shared" si="929"/>
        <v>0</v>
      </c>
      <c r="EE653" s="19">
        <f t="shared" si="930"/>
        <v>0</v>
      </c>
      <c r="EF653" s="402">
        <f t="shared" si="931"/>
        <v>0</v>
      </c>
      <c r="EG653" s="400">
        <f t="shared" si="932"/>
        <v>1</v>
      </c>
      <c r="EH653" s="400">
        <f t="shared" si="933"/>
        <v>0</v>
      </c>
      <c r="EI653" s="402">
        <f t="shared" si="934"/>
        <v>0</v>
      </c>
      <c r="EJ653" s="229">
        <f t="shared" si="935"/>
        <v>1</v>
      </c>
      <c r="EK653" s="398">
        <f t="shared" si="936"/>
        <v>7.5</v>
      </c>
      <c r="EL653" s="398">
        <f t="shared" si="937"/>
        <v>3.8</v>
      </c>
      <c r="EM653" s="398">
        <f t="shared" si="938"/>
        <v>12.1</v>
      </c>
      <c r="EN653" s="398">
        <f t="shared" si="939"/>
        <v>35.299999999999997</v>
      </c>
      <c r="EO653" s="398">
        <f t="shared" si="940"/>
        <v>0.21299999999999999</v>
      </c>
      <c r="EP653" s="398">
        <f t="shared" si="941"/>
        <v>0.01</v>
      </c>
      <c r="EQ653" s="398">
        <f t="shared" si="942"/>
        <v>172</v>
      </c>
      <c r="ER653" s="398" t="str">
        <f t="shared" si="943"/>
        <v/>
      </c>
      <c r="ES653" s="398">
        <f t="shared" si="944"/>
        <v>0.6</v>
      </c>
      <c r="ET653" s="398">
        <f t="shared" si="945"/>
        <v>11.6</v>
      </c>
      <c r="EU653" s="172">
        <f t="shared" si="946"/>
        <v>5</v>
      </c>
      <c r="EV653" s="57">
        <f t="shared" si="947"/>
        <v>0.32623163315905312</v>
      </c>
      <c r="EW653" s="57">
        <f t="shared" si="948"/>
        <v>9.718670076726342E-2</v>
      </c>
      <c r="EX653" s="57">
        <f t="shared" si="949"/>
        <v>0.99567990125488592</v>
      </c>
      <c r="EY653" s="57">
        <f t="shared" si="950"/>
        <v>1.7615649483507159</v>
      </c>
      <c r="EZ653" s="57">
        <f t="shared" si="951"/>
        <v>7.7673443340322721E-3</v>
      </c>
      <c r="FA653" s="57">
        <f t="shared" si="952"/>
        <v>5.3720118184260007E-4</v>
      </c>
      <c r="FB653" s="57">
        <f t="shared" si="953"/>
        <v>2.8188819199863646</v>
      </c>
      <c r="FC653" s="57" t="str">
        <f t="shared" si="954"/>
        <v/>
      </c>
      <c r="FD653" s="57">
        <f t="shared" si="955"/>
        <v>9.6766545869761897E-3</v>
      </c>
      <c r="FE653" s="57">
        <f t="shared" si="956"/>
        <v>0.24150918255387632</v>
      </c>
      <c r="FF653" s="56">
        <f t="shared" si="957"/>
        <v>0.14103178856514256</v>
      </c>
      <c r="FG653" s="59">
        <f t="shared" si="958"/>
        <v>10.230007352770043</v>
      </c>
      <c r="FH653" s="59">
        <f t="shared" si="959"/>
        <v>3.0475912277821258</v>
      </c>
      <c r="FI653" s="59">
        <f t="shared" si="960"/>
        <v>31.222639607964609</v>
      </c>
      <c r="FJ653" s="59">
        <f t="shared" si="961"/>
        <v>55.239346961868087</v>
      </c>
      <c r="FK653" s="59">
        <f t="shared" si="962"/>
        <v>0.24356923600326158</v>
      </c>
      <c r="FL653" s="59">
        <f t="shared" si="963"/>
        <v>1.6845613611869478E-2</v>
      </c>
      <c r="FM653" s="59">
        <f t="shared" si="964"/>
        <v>87.785566279558395</v>
      </c>
      <c r="FN653" s="59" t="str">
        <f t="shared" si="965"/>
        <v/>
      </c>
      <c r="FO653" s="59">
        <f t="shared" si="966"/>
        <v>0.30135019015393877</v>
      </c>
      <c r="FP653" s="59">
        <f t="shared" si="967"/>
        <v>7.5210742961194459</v>
      </c>
      <c r="FQ653" s="66">
        <f t="shared" si="968"/>
        <v>4.3920092341682322</v>
      </c>
      <c r="FR653" s="331">
        <f t="shared" si="995"/>
        <v>-0.34580600006996348</v>
      </c>
      <c r="FS653" s="331">
        <f t="shared" si="969"/>
        <v>0.34580600006996348</v>
      </c>
      <c r="FT653" s="400">
        <f t="shared" si="970"/>
        <v>0</v>
      </c>
      <c r="FU653" s="400">
        <f t="shared" si="971"/>
        <v>1</v>
      </c>
      <c r="FV653" s="400">
        <f t="shared" si="972"/>
        <v>0</v>
      </c>
      <c r="FW653" s="402">
        <f t="shared" si="973"/>
        <v>0</v>
      </c>
      <c r="FX653" s="222">
        <f t="shared" si="974"/>
        <v>0</v>
      </c>
      <c r="FY653" s="222">
        <f t="shared" si="975"/>
        <v>55.239346961868087</v>
      </c>
      <c r="FZ653" s="222">
        <f t="shared" si="976"/>
        <v>31.222639607964609</v>
      </c>
      <c r="GA653" s="221">
        <f t="shared" si="977"/>
        <v>0</v>
      </c>
      <c r="GB653" s="222">
        <f t="shared" si="978"/>
        <v>87.785566279558395</v>
      </c>
      <c r="GC653" s="222">
        <f t="shared" si="979"/>
        <v>0</v>
      </c>
      <c r="GD653" s="222">
        <f t="shared" si="980"/>
        <v>0</v>
      </c>
      <c r="GE653" s="222">
        <f t="shared" si="981"/>
        <v>0</v>
      </c>
      <c r="GF653" s="222">
        <f t="shared" si="982"/>
        <v>0</v>
      </c>
      <c r="GG653" s="398">
        <f t="shared" si="983"/>
        <v>0</v>
      </c>
      <c r="GH653" s="399">
        <f t="shared" si="984"/>
        <v>0</v>
      </c>
      <c r="GI653" s="398" t="str">
        <f t="shared" si="985"/>
        <v>Ca-Mg</v>
      </c>
      <c r="GJ653" s="398" t="str">
        <f t="shared" si="986"/>
        <v>HCO3</v>
      </c>
    </row>
    <row r="654" spans="1:192" s="168" customFormat="1">
      <c r="A654" s="402">
        <f t="shared" si="987"/>
        <v>649</v>
      </c>
      <c r="B654" s="166" t="s">
        <v>505</v>
      </c>
      <c r="C654" s="166" t="s">
        <v>506</v>
      </c>
      <c r="D654" s="166"/>
      <c r="E654" s="166"/>
      <c r="F654" s="408">
        <v>3566940</v>
      </c>
      <c r="G654" s="408">
        <v>5628540</v>
      </c>
      <c r="H654" s="409">
        <f t="shared" si="913"/>
        <v>566838.79399999999</v>
      </c>
      <c r="I654" s="405">
        <f t="shared" si="914"/>
        <v>5626728.3739999998</v>
      </c>
      <c r="J654" s="408">
        <v>275</v>
      </c>
      <c r="K654" s="408" t="s">
        <v>1356</v>
      </c>
      <c r="L654" s="171">
        <v>130</v>
      </c>
      <c r="M654" s="171"/>
      <c r="N654" s="408"/>
      <c r="O654" s="171">
        <v>258.7</v>
      </c>
      <c r="P654" s="171"/>
      <c r="Q654" s="166" t="s">
        <v>1361</v>
      </c>
      <c r="R654" s="166" t="s">
        <v>2893</v>
      </c>
      <c r="S654" s="166" t="s">
        <v>1346</v>
      </c>
      <c r="T654" s="499" t="str">
        <f t="shared" si="915"/>
        <v>-</v>
      </c>
      <c r="U654" s="499" t="str">
        <f t="shared" si="916"/>
        <v>-</v>
      </c>
      <c r="V654" s="499" t="str">
        <f t="shared" si="917"/>
        <v>-</v>
      </c>
      <c r="W654" s="499" t="str">
        <f t="shared" si="994"/>
        <v>-</v>
      </c>
      <c r="X654" s="529" t="str">
        <f t="shared" si="990"/>
        <v>Ca-Mg</v>
      </c>
      <c r="Y654" s="530" t="str">
        <f t="shared" si="993"/>
        <v>SO4-HCO3</v>
      </c>
      <c r="Z654" s="183"/>
      <c r="AA654" s="177">
        <v>25072</v>
      </c>
      <c r="AB654" s="176">
        <v>1</v>
      </c>
      <c r="AC654" s="170" t="s">
        <v>507</v>
      </c>
      <c r="AD654" s="170" t="s">
        <v>2201</v>
      </c>
      <c r="AE654" s="183"/>
      <c r="AF654" s="153" t="s">
        <v>3116</v>
      </c>
      <c r="AG654" s="408"/>
      <c r="AH654" s="408">
        <v>7.8</v>
      </c>
      <c r="AI654" s="392"/>
      <c r="AJ654" s="408"/>
      <c r="AK654" s="408"/>
      <c r="AL654" s="408"/>
      <c r="AM654" s="392"/>
      <c r="AN654" s="168">
        <v>34.6</v>
      </c>
      <c r="AO654" s="165">
        <v>12.3</v>
      </c>
      <c r="AP654" s="171">
        <v>1.9</v>
      </c>
      <c r="AS654" s="507">
        <f>SUM(AU654:BN654)+SUM(BO654:CL654)/1000</f>
        <v>945.24800000000005</v>
      </c>
      <c r="AT654" s="509">
        <f>FR654</f>
        <v>1.2006588613400742</v>
      </c>
      <c r="AU654" s="168">
        <v>26</v>
      </c>
      <c r="AV654" s="168">
        <v>48.2</v>
      </c>
      <c r="AW654" s="165">
        <v>168.3</v>
      </c>
      <c r="AX654" s="168">
        <v>23.3</v>
      </c>
      <c r="AY654" s="168">
        <v>393</v>
      </c>
      <c r="AZ654" s="459">
        <f>AO654*21.76</f>
        <v>267.64800000000002</v>
      </c>
      <c r="BB654" s="168">
        <v>8.6</v>
      </c>
      <c r="BJ654" s="168">
        <v>10.199999999999999</v>
      </c>
      <c r="BL654" s="165"/>
      <c r="BN654" s="167"/>
      <c r="CF654" s="165"/>
      <c r="CL654" s="167"/>
      <c r="CN654" s="138" t="s">
        <v>3116</v>
      </c>
      <c r="CO654" s="165"/>
      <c r="CQ654" s="167"/>
      <c r="DA654" s="167"/>
      <c r="DB654" s="182"/>
      <c r="DC654" s="182"/>
      <c r="DD654" s="182"/>
      <c r="DE654" s="182"/>
      <c r="DF654" s="182"/>
      <c r="DG654" s="182"/>
      <c r="DH654" s="182"/>
      <c r="DI654" s="180"/>
      <c r="DJ654" s="180"/>
      <c r="DK654" s="180"/>
      <c r="DL654" s="180"/>
      <c r="DM654" s="180"/>
      <c r="DN654" s="180"/>
      <c r="DO654" s="180"/>
      <c r="DP654" s="180"/>
      <c r="DQ654" s="180"/>
      <c r="DR654" s="180"/>
      <c r="DS654" s="181"/>
      <c r="DT654" s="402">
        <f t="shared" si="919"/>
        <v>1</v>
      </c>
      <c r="DU654" s="100">
        <f t="shared" si="920"/>
        <v>0</v>
      </c>
      <c r="DV654" s="100">
        <f t="shared" si="921"/>
        <v>0</v>
      </c>
      <c r="DW654" s="100">
        <f t="shared" si="922"/>
        <v>1</v>
      </c>
      <c r="DX654" s="100">
        <f t="shared" si="923"/>
        <v>0</v>
      </c>
      <c r="DY654" s="229">
        <f t="shared" si="924"/>
        <v>0</v>
      </c>
      <c r="DZ654" s="100">
        <f t="shared" si="925"/>
        <v>0</v>
      </c>
      <c r="EA654" s="400">
        <f t="shared" si="926"/>
        <v>0</v>
      </c>
      <c r="EB654" s="402">
        <f t="shared" si="927"/>
        <v>1</v>
      </c>
      <c r="EC654" s="19">
        <f t="shared" si="928"/>
        <v>1</v>
      </c>
      <c r="ED654" s="19">
        <f t="shared" si="929"/>
        <v>0</v>
      </c>
      <c r="EE654" s="19">
        <f t="shared" si="930"/>
        <v>0</v>
      </c>
      <c r="EF654" s="402">
        <f t="shared" si="931"/>
        <v>0</v>
      </c>
      <c r="EG654" s="400">
        <f t="shared" si="932"/>
        <v>0</v>
      </c>
      <c r="EH654" s="400">
        <f t="shared" si="933"/>
        <v>0</v>
      </c>
      <c r="EI654" s="402">
        <f t="shared" si="934"/>
        <v>1</v>
      </c>
      <c r="EJ654" s="229">
        <f t="shared" si="935"/>
        <v>1</v>
      </c>
      <c r="EK654" s="398">
        <f t="shared" si="936"/>
        <v>26</v>
      </c>
      <c r="EL654" s="398">
        <f t="shared" si="937"/>
        <v>8.6</v>
      </c>
      <c r="EM654" s="398">
        <f t="shared" si="938"/>
        <v>48.2</v>
      </c>
      <c r="EN654" s="398">
        <f t="shared" si="939"/>
        <v>168.3</v>
      </c>
      <c r="EO654" s="398" t="str">
        <f t="shared" si="940"/>
        <v/>
      </c>
      <c r="EP654" s="398" t="str">
        <f t="shared" si="941"/>
        <v/>
      </c>
      <c r="EQ654" s="398">
        <f t="shared" si="942"/>
        <v>267.64800000000002</v>
      </c>
      <c r="ER654" s="398" t="str">
        <f t="shared" si="943"/>
        <v/>
      </c>
      <c r="ES654" s="398">
        <f t="shared" si="944"/>
        <v>10.199999999999999</v>
      </c>
      <c r="ET654" s="398">
        <f t="shared" si="945"/>
        <v>393</v>
      </c>
      <c r="EU654" s="172">
        <f t="shared" si="946"/>
        <v>23.3</v>
      </c>
      <c r="EV654" s="57">
        <f t="shared" si="947"/>
        <v>1.1309363282847176</v>
      </c>
      <c r="EW654" s="57">
        <f t="shared" si="948"/>
        <v>0.21994884910485932</v>
      </c>
      <c r="EX654" s="57">
        <f t="shared" si="949"/>
        <v>3.9662620859905378</v>
      </c>
      <c r="EY654" s="57">
        <f t="shared" si="950"/>
        <v>8.3986226857627617</v>
      </c>
      <c r="EZ654" s="57" t="str">
        <f t="shared" si="951"/>
        <v/>
      </c>
      <c r="FA654" s="57" t="str">
        <f t="shared" si="952"/>
        <v/>
      </c>
      <c r="FB654" s="57">
        <f t="shared" si="953"/>
        <v>4.3864424890727358</v>
      </c>
      <c r="FC654" s="57" t="str">
        <f t="shared" si="954"/>
        <v/>
      </c>
      <c r="FD654" s="57">
        <f t="shared" si="955"/>
        <v>0.16450312797859523</v>
      </c>
      <c r="FE654" s="57">
        <f t="shared" si="956"/>
        <v>8.1821645468683961</v>
      </c>
      <c r="FF654" s="56">
        <f t="shared" si="957"/>
        <v>0.65720813471356432</v>
      </c>
      <c r="FG654" s="59">
        <f t="shared" si="958"/>
        <v>8.2455183520732049</v>
      </c>
      <c r="FH654" s="59">
        <f t="shared" si="959"/>
        <v>1.6036201388650757</v>
      </c>
      <c r="FI654" s="59">
        <f t="shared" si="960"/>
        <v>28.917531430588024</v>
      </c>
      <c r="FJ654" s="59">
        <f t="shared" si="961"/>
        <v>61.233330078473699</v>
      </c>
      <c r="FK654" s="59" t="str">
        <f t="shared" si="962"/>
        <v/>
      </c>
      <c r="FL654" s="59" t="str">
        <f t="shared" si="963"/>
        <v/>
      </c>
      <c r="FM654" s="59">
        <f t="shared" si="964"/>
        <v>32.758313814843717</v>
      </c>
      <c r="FN654" s="59" t="str">
        <f t="shared" si="965"/>
        <v/>
      </c>
      <c r="FO654" s="59">
        <f t="shared" si="966"/>
        <v>1.2285229096860644</v>
      </c>
      <c r="FP654" s="59">
        <f t="shared" si="967"/>
        <v>61.105078791917322</v>
      </c>
      <c r="FQ654" s="66">
        <f t="shared" si="968"/>
        <v>4.9080844835528925</v>
      </c>
      <c r="FR654" s="331">
        <f t="shared" si="995"/>
        <v>1.2006588613400742</v>
      </c>
      <c r="FS654" s="331">
        <f t="shared" si="969"/>
        <v>1.2006588613400742</v>
      </c>
      <c r="FT654" s="400">
        <f t="shared" si="970"/>
        <v>0</v>
      </c>
      <c r="FU654" s="400">
        <f t="shared" si="971"/>
        <v>1</v>
      </c>
      <c r="FV654" s="400">
        <f t="shared" si="972"/>
        <v>0</v>
      </c>
      <c r="FW654" s="402">
        <f t="shared" si="973"/>
        <v>0</v>
      </c>
      <c r="FX654" s="222">
        <f t="shared" si="974"/>
        <v>0</v>
      </c>
      <c r="FY654" s="222">
        <f t="shared" si="975"/>
        <v>61.233330078473699</v>
      </c>
      <c r="FZ654" s="222">
        <f t="shared" si="976"/>
        <v>28.917531430588024</v>
      </c>
      <c r="GA654" s="221">
        <f t="shared" si="977"/>
        <v>0</v>
      </c>
      <c r="GB654" s="222">
        <f t="shared" si="978"/>
        <v>32.758313814843717</v>
      </c>
      <c r="GC654" s="222">
        <f t="shared" si="979"/>
        <v>61.105078791917322</v>
      </c>
      <c r="GD654" s="222">
        <f t="shared" si="980"/>
        <v>0</v>
      </c>
      <c r="GE654" s="222">
        <f t="shared" si="981"/>
        <v>0</v>
      </c>
      <c r="GF654" s="222">
        <f t="shared" si="982"/>
        <v>0</v>
      </c>
      <c r="GG654" s="398">
        <f t="shared" si="983"/>
        <v>0</v>
      </c>
      <c r="GH654" s="399">
        <f t="shared" si="984"/>
        <v>0</v>
      </c>
      <c r="GI654" s="398" t="str">
        <f t="shared" si="985"/>
        <v>Ca-Mg</v>
      </c>
      <c r="GJ654" s="398" t="str">
        <f t="shared" si="986"/>
        <v>SO4-HCO3</v>
      </c>
    </row>
    <row r="655" spans="1:192" s="168" customFormat="1">
      <c r="A655" s="402">
        <f t="shared" si="987"/>
        <v>650</v>
      </c>
      <c r="B655" s="166" t="s">
        <v>957</v>
      </c>
      <c r="C655" s="166" t="s">
        <v>958</v>
      </c>
      <c r="D655" s="166"/>
      <c r="E655" s="166"/>
      <c r="F655" s="408">
        <v>3564009</v>
      </c>
      <c r="G655" s="408">
        <v>5632571</v>
      </c>
      <c r="H655" s="410">
        <f t="shared" si="913"/>
        <v>563908.96639999992</v>
      </c>
      <c r="I655" s="405">
        <f t="shared" si="914"/>
        <v>5630757.7615999999</v>
      </c>
      <c r="J655" s="541">
        <v>304</v>
      </c>
      <c r="K655" s="408" t="s">
        <v>1356</v>
      </c>
      <c r="L655" s="171">
        <v>692.5</v>
      </c>
      <c r="M655" s="171"/>
      <c r="N655" s="408"/>
      <c r="O655" s="171"/>
      <c r="P655" s="171"/>
      <c r="Q655" s="166" t="s">
        <v>1361</v>
      </c>
      <c r="R655" s="166" t="s">
        <v>2910</v>
      </c>
      <c r="S655" s="166" t="s">
        <v>1348</v>
      </c>
      <c r="T655" s="499" t="str">
        <f t="shared" si="915"/>
        <v>-</v>
      </c>
      <c r="U655" s="499" t="str">
        <f t="shared" si="916"/>
        <v>-</v>
      </c>
      <c r="V655" s="499" t="str">
        <f t="shared" si="917"/>
        <v>-</v>
      </c>
      <c r="W655" s="499" t="str">
        <f t="shared" si="994"/>
        <v>-</v>
      </c>
      <c r="X655" s="529" t="str">
        <f t="shared" si="990"/>
        <v/>
      </c>
      <c r="Y655" s="530" t="str">
        <f t="shared" si="993"/>
        <v/>
      </c>
      <c r="Z655" s="183"/>
      <c r="AA655" s="193" t="s">
        <v>1970</v>
      </c>
      <c r="AB655" s="176">
        <v>1</v>
      </c>
      <c r="AC655" s="170"/>
      <c r="AD655" s="170" t="s">
        <v>1443</v>
      </c>
      <c r="AE655" s="61" t="s">
        <v>1454</v>
      </c>
      <c r="AF655" s="185" t="s">
        <v>3116</v>
      </c>
      <c r="AG655" s="408"/>
      <c r="AH655" s="408"/>
      <c r="AI655" s="392"/>
      <c r="AJ655" s="408"/>
      <c r="AK655" s="408"/>
      <c r="AL655" s="408"/>
      <c r="AM655" s="392"/>
      <c r="AO655" s="165"/>
      <c r="AP655" s="171"/>
      <c r="AS655" s="508"/>
      <c r="AT655" s="511"/>
      <c r="AU655" s="189"/>
      <c r="AV655" s="189"/>
      <c r="AW655" s="207"/>
      <c r="AX655" s="189"/>
      <c r="AY655" s="189"/>
      <c r="AZ655" s="445"/>
      <c r="BL655" s="165"/>
      <c r="BN655" s="167"/>
      <c r="CF655" s="165"/>
      <c r="CL655" s="167"/>
      <c r="CN655" s="143" t="s">
        <v>3116</v>
      </c>
      <c r="CO655" s="165"/>
      <c r="CQ655" s="167"/>
      <c r="DA655" s="167"/>
      <c r="DB655" s="182"/>
      <c r="DC655" s="182"/>
      <c r="DD655" s="182"/>
      <c r="DE655" s="182"/>
      <c r="DF655" s="182"/>
      <c r="DG655" s="182"/>
      <c r="DH655" s="182">
        <v>24</v>
      </c>
      <c r="DI655" s="180"/>
      <c r="DJ655" s="180"/>
      <c r="DK655" s="180"/>
      <c r="DL655" s="180"/>
      <c r="DM655" s="180"/>
      <c r="DN655" s="180"/>
      <c r="DO655" s="180"/>
      <c r="DP655" s="180"/>
      <c r="DQ655" s="180"/>
      <c r="DR655" s="180"/>
      <c r="DS655" s="181"/>
      <c r="DT655" s="402">
        <f t="shared" si="919"/>
        <v>1</v>
      </c>
      <c r="DU655" s="100">
        <f t="shared" si="920"/>
        <v>0</v>
      </c>
      <c r="DV655" s="100">
        <f t="shared" si="921"/>
        <v>0</v>
      </c>
      <c r="DW655" s="100">
        <f t="shared" si="922"/>
        <v>0</v>
      </c>
      <c r="DX655" s="100">
        <f t="shared" si="923"/>
        <v>1</v>
      </c>
      <c r="DY655" s="229">
        <f t="shared" si="924"/>
        <v>0</v>
      </c>
      <c r="DZ655" s="100">
        <f t="shared" si="925"/>
        <v>0</v>
      </c>
      <c r="EA655" s="400">
        <f t="shared" si="926"/>
        <v>0</v>
      </c>
      <c r="EB655" s="402">
        <f t="shared" si="927"/>
        <v>1</v>
      </c>
      <c r="EC655" s="19">
        <f t="shared" si="928"/>
        <v>0</v>
      </c>
      <c r="ED655" s="19">
        <f t="shared" si="929"/>
        <v>0</v>
      </c>
      <c r="EE655" s="19">
        <f t="shared" si="930"/>
        <v>0</v>
      </c>
      <c r="EF655" s="402">
        <f t="shared" si="931"/>
        <v>1</v>
      </c>
      <c r="EG655" s="400">
        <f t="shared" si="932"/>
        <v>0</v>
      </c>
      <c r="EH655" s="400">
        <f t="shared" si="933"/>
        <v>0</v>
      </c>
      <c r="EI655" s="402">
        <f t="shared" si="934"/>
        <v>1</v>
      </c>
      <c r="EJ655" s="229">
        <f t="shared" si="935"/>
        <v>1</v>
      </c>
      <c r="EK655" s="398" t="str">
        <f t="shared" si="936"/>
        <v/>
      </c>
      <c r="EL655" s="398" t="str">
        <f t="shared" si="937"/>
        <v/>
      </c>
      <c r="EM655" s="398" t="str">
        <f t="shared" si="938"/>
        <v/>
      </c>
      <c r="EN655" s="398" t="str">
        <f t="shared" si="939"/>
        <v/>
      </c>
      <c r="EO655" s="398" t="str">
        <f t="shared" si="940"/>
        <v/>
      </c>
      <c r="EP655" s="398" t="str">
        <f t="shared" si="941"/>
        <v/>
      </c>
      <c r="EQ655" s="398" t="str">
        <f t="shared" si="942"/>
        <v/>
      </c>
      <c r="ER655" s="398" t="str">
        <f t="shared" si="943"/>
        <v/>
      </c>
      <c r="ES655" s="398" t="str">
        <f t="shared" si="944"/>
        <v/>
      </c>
      <c r="ET655" s="398" t="str">
        <f t="shared" si="945"/>
        <v/>
      </c>
      <c r="EU655" s="172" t="str">
        <f t="shared" si="946"/>
        <v/>
      </c>
      <c r="EV655" s="57" t="str">
        <f t="shared" si="947"/>
        <v/>
      </c>
      <c r="EW655" s="57" t="str">
        <f t="shared" si="948"/>
        <v/>
      </c>
      <c r="EX655" s="57" t="str">
        <f t="shared" si="949"/>
        <v/>
      </c>
      <c r="EY655" s="57" t="str">
        <f t="shared" si="950"/>
        <v/>
      </c>
      <c r="EZ655" s="57" t="str">
        <f t="shared" si="951"/>
        <v/>
      </c>
      <c r="FA655" s="57" t="str">
        <f t="shared" si="952"/>
        <v/>
      </c>
      <c r="FB655" s="57" t="str">
        <f t="shared" si="953"/>
        <v/>
      </c>
      <c r="FC655" s="57" t="str">
        <f t="shared" si="954"/>
        <v/>
      </c>
      <c r="FD655" s="57" t="str">
        <f t="shared" si="955"/>
        <v/>
      </c>
      <c r="FE655" s="57" t="str">
        <f t="shared" si="956"/>
        <v/>
      </c>
      <c r="FF655" s="56" t="str">
        <f t="shared" si="957"/>
        <v/>
      </c>
      <c r="FG655" s="59" t="str">
        <f t="shared" si="958"/>
        <v/>
      </c>
      <c r="FH655" s="59" t="str">
        <f t="shared" si="959"/>
        <v/>
      </c>
      <c r="FI655" s="59" t="str">
        <f t="shared" si="960"/>
        <v/>
      </c>
      <c r="FJ655" s="59" t="str">
        <f t="shared" si="961"/>
        <v/>
      </c>
      <c r="FK655" s="59" t="str">
        <f t="shared" si="962"/>
        <v/>
      </c>
      <c r="FL655" s="59" t="str">
        <f t="shared" si="963"/>
        <v/>
      </c>
      <c r="FM655" s="59" t="str">
        <f t="shared" si="964"/>
        <v/>
      </c>
      <c r="FN655" s="59" t="str">
        <f t="shared" si="965"/>
        <v/>
      </c>
      <c r="FO655" s="59" t="str">
        <f t="shared" si="966"/>
        <v/>
      </c>
      <c r="FP655" s="59" t="str">
        <f t="shared" si="967"/>
        <v/>
      </c>
      <c r="FQ655" s="66" t="str">
        <f t="shared" si="968"/>
        <v/>
      </c>
      <c r="FR655" s="331" t="str">
        <f t="shared" si="995"/>
        <v/>
      </c>
      <c r="FS655" s="331">
        <f t="shared" si="969"/>
        <v>0</v>
      </c>
      <c r="FT655" s="400">
        <f t="shared" si="970"/>
        <v>1</v>
      </c>
      <c r="FU655" s="400">
        <f t="shared" si="971"/>
        <v>0</v>
      </c>
      <c r="FV655" s="400">
        <f t="shared" si="972"/>
        <v>0</v>
      </c>
      <c r="FW655" s="402">
        <f t="shared" si="973"/>
        <v>0</v>
      </c>
      <c r="FX655" s="222">
        <f t="shared" si="974"/>
        <v>0</v>
      </c>
      <c r="FY655" s="222">
        <f t="shared" si="975"/>
        <v>0</v>
      </c>
      <c r="FZ655" s="222">
        <f t="shared" si="976"/>
        <v>0</v>
      </c>
      <c r="GA655" s="221">
        <f t="shared" si="977"/>
        <v>0</v>
      </c>
      <c r="GB655" s="222">
        <f t="shared" si="978"/>
        <v>0</v>
      </c>
      <c r="GC655" s="222">
        <f t="shared" si="979"/>
        <v>0</v>
      </c>
      <c r="GD655" s="222">
        <f t="shared" si="980"/>
        <v>0</v>
      </c>
      <c r="GE655" s="222">
        <f t="shared" si="981"/>
        <v>0</v>
      </c>
      <c r="GF655" s="222">
        <f t="shared" si="982"/>
        <v>0</v>
      </c>
      <c r="GG655" s="398">
        <f t="shared" si="983"/>
        <v>0</v>
      </c>
      <c r="GH655" s="399">
        <f t="shared" si="984"/>
        <v>0</v>
      </c>
      <c r="GI655" s="398" t="str">
        <f t="shared" si="985"/>
        <v/>
      </c>
      <c r="GJ655" s="398" t="str">
        <f t="shared" si="986"/>
        <v/>
      </c>
    </row>
    <row r="656" spans="1:192" s="168" customFormat="1">
      <c r="A656" s="402">
        <f t="shared" si="987"/>
        <v>651</v>
      </c>
      <c r="B656" s="201" t="s">
        <v>955</v>
      </c>
      <c r="C656" s="166" t="s">
        <v>956</v>
      </c>
      <c r="D656" s="166"/>
      <c r="E656" s="166"/>
      <c r="F656" s="408">
        <v>3554720</v>
      </c>
      <c r="G656" s="408">
        <v>5615620</v>
      </c>
      <c r="H656" s="410">
        <f t="shared" si="913"/>
        <v>554623.68200000003</v>
      </c>
      <c r="I656" s="405">
        <f t="shared" si="914"/>
        <v>5613813.5420000004</v>
      </c>
      <c r="J656" s="541">
        <v>274</v>
      </c>
      <c r="K656" s="408" t="s">
        <v>1355</v>
      </c>
      <c r="L656" s="171">
        <v>121</v>
      </c>
      <c r="M656" s="171"/>
      <c r="N656" s="408"/>
      <c r="O656" s="171"/>
      <c r="P656" s="171"/>
      <c r="Q656" s="166" t="s">
        <v>1361</v>
      </c>
      <c r="R656" s="166" t="s">
        <v>2911</v>
      </c>
      <c r="S656" s="166" t="s">
        <v>1346</v>
      </c>
      <c r="T656" s="499" t="str">
        <f t="shared" si="915"/>
        <v>-</v>
      </c>
      <c r="U656" s="499" t="str">
        <f t="shared" si="916"/>
        <v>-</v>
      </c>
      <c r="V656" s="499" t="str">
        <f t="shared" si="917"/>
        <v>-</v>
      </c>
      <c r="W656" s="499" t="str">
        <f t="shared" si="994"/>
        <v>-</v>
      </c>
      <c r="X656" s="529" t="str">
        <f t="shared" si="990"/>
        <v>Na</v>
      </c>
      <c r="Y656" s="530" t="str">
        <f t="shared" si="993"/>
        <v>SO4</v>
      </c>
      <c r="Z656" s="183"/>
      <c r="AA656" s="193" t="s">
        <v>1970</v>
      </c>
      <c r="AB656" s="176">
        <v>1</v>
      </c>
      <c r="AC656" s="170"/>
      <c r="AD656" s="170" t="s">
        <v>1443</v>
      </c>
      <c r="AE656" s="61" t="s">
        <v>2202</v>
      </c>
      <c r="AF656" s="185" t="s">
        <v>3116</v>
      </c>
      <c r="AG656" s="408"/>
      <c r="AH656" s="408"/>
      <c r="AI656" s="392"/>
      <c r="AJ656" s="408"/>
      <c r="AK656" s="408"/>
      <c r="AL656" s="408"/>
      <c r="AM656" s="392"/>
      <c r="AO656" s="165"/>
      <c r="AP656" s="171"/>
      <c r="AS656" s="508">
        <f>SUM(AU656:BN656)+SUM(BO656:CL656)/1000</f>
        <v>820</v>
      </c>
      <c r="AT656" s="511"/>
      <c r="AU656" s="189"/>
      <c r="AV656" s="189"/>
      <c r="AW656" s="207"/>
      <c r="AX656" s="168">
        <v>20</v>
      </c>
      <c r="AY656" s="168">
        <v>800</v>
      </c>
      <c r="AZ656" s="445"/>
      <c r="BL656" s="165"/>
      <c r="BN656" s="167"/>
      <c r="CF656" s="165"/>
      <c r="CL656" s="167"/>
      <c r="CN656" s="143" t="s">
        <v>3116</v>
      </c>
      <c r="CO656" s="165"/>
      <c r="CQ656" s="167"/>
      <c r="DA656" s="167"/>
      <c r="DB656" s="182"/>
      <c r="DC656" s="182"/>
      <c r="DD656" s="182"/>
      <c r="DE656" s="182"/>
      <c r="DF656" s="182"/>
      <c r="DG656" s="182"/>
      <c r="DH656" s="182">
        <v>23.1</v>
      </c>
      <c r="DI656" s="180"/>
      <c r="DJ656" s="180"/>
      <c r="DK656" s="180"/>
      <c r="DL656" s="180"/>
      <c r="DM656" s="180"/>
      <c r="DN656" s="180"/>
      <c r="DO656" s="180"/>
      <c r="DP656" s="180"/>
      <c r="DQ656" s="180"/>
      <c r="DR656" s="180"/>
      <c r="DS656" s="181"/>
      <c r="DT656" s="402">
        <f t="shared" si="919"/>
        <v>1</v>
      </c>
      <c r="DU656" s="100">
        <f t="shared" si="920"/>
        <v>0</v>
      </c>
      <c r="DV656" s="100">
        <f t="shared" si="921"/>
        <v>0</v>
      </c>
      <c r="DW656" s="100">
        <f t="shared" si="922"/>
        <v>1</v>
      </c>
      <c r="DX656" s="100">
        <f t="shared" si="923"/>
        <v>0</v>
      </c>
      <c r="DY656" s="229">
        <f t="shared" si="924"/>
        <v>0</v>
      </c>
      <c r="DZ656" s="100">
        <f t="shared" si="925"/>
        <v>0</v>
      </c>
      <c r="EA656" s="400">
        <f t="shared" si="926"/>
        <v>0</v>
      </c>
      <c r="EB656" s="402">
        <f t="shared" si="927"/>
        <v>1</v>
      </c>
      <c r="EC656" s="19">
        <f t="shared" si="928"/>
        <v>1</v>
      </c>
      <c r="ED656" s="19">
        <f t="shared" si="929"/>
        <v>0</v>
      </c>
      <c r="EE656" s="19">
        <f t="shared" si="930"/>
        <v>0</v>
      </c>
      <c r="EF656" s="402">
        <f t="shared" si="931"/>
        <v>0</v>
      </c>
      <c r="EG656" s="400">
        <f t="shared" si="932"/>
        <v>0</v>
      </c>
      <c r="EH656" s="400">
        <f t="shared" si="933"/>
        <v>0</v>
      </c>
      <c r="EI656" s="402">
        <f t="shared" si="934"/>
        <v>1</v>
      </c>
      <c r="EJ656" s="229">
        <f t="shared" si="935"/>
        <v>1</v>
      </c>
      <c r="EK656" s="398" t="str">
        <f t="shared" si="936"/>
        <v/>
      </c>
      <c r="EL656" s="398" t="str">
        <f t="shared" si="937"/>
        <v/>
      </c>
      <c r="EM656" s="398" t="str">
        <f t="shared" si="938"/>
        <v/>
      </c>
      <c r="EN656" s="398" t="str">
        <f t="shared" si="939"/>
        <v/>
      </c>
      <c r="EO656" s="398" t="str">
        <f t="shared" si="940"/>
        <v/>
      </c>
      <c r="EP656" s="398" t="str">
        <f t="shared" si="941"/>
        <v/>
      </c>
      <c r="EQ656" s="398" t="str">
        <f t="shared" si="942"/>
        <v/>
      </c>
      <c r="ER656" s="398" t="str">
        <f t="shared" si="943"/>
        <v/>
      </c>
      <c r="ES656" s="398" t="str">
        <f t="shared" si="944"/>
        <v/>
      </c>
      <c r="ET656" s="398">
        <f t="shared" si="945"/>
        <v>800</v>
      </c>
      <c r="EU656" s="172">
        <f t="shared" si="946"/>
        <v>20</v>
      </c>
      <c r="EV656" s="57" t="str">
        <f t="shared" si="947"/>
        <v/>
      </c>
      <c r="EW656" s="57" t="str">
        <f t="shared" si="948"/>
        <v/>
      </c>
      <c r="EX656" s="57" t="str">
        <f t="shared" si="949"/>
        <v/>
      </c>
      <c r="EY656" s="57" t="str">
        <f t="shared" si="950"/>
        <v/>
      </c>
      <c r="EZ656" s="57" t="str">
        <f t="shared" si="951"/>
        <v/>
      </c>
      <c r="FA656" s="57" t="str">
        <f t="shared" si="952"/>
        <v/>
      </c>
      <c r="FB656" s="57" t="str">
        <f t="shared" si="953"/>
        <v/>
      </c>
      <c r="FC656" s="57" t="str">
        <f t="shared" si="954"/>
        <v/>
      </c>
      <c r="FD656" s="57" t="str">
        <f t="shared" si="955"/>
        <v/>
      </c>
      <c r="FE656" s="57">
        <f t="shared" si="956"/>
        <v>16.65580569337078</v>
      </c>
      <c r="FF656" s="56">
        <f t="shared" si="957"/>
        <v>0.56412715426057025</v>
      </c>
      <c r="FG656" s="59" t="str">
        <f t="shared" si="958"/>
        <v/>
      </c>
      <c r="FH656" s="59" t="str">
        <f t="shared" si="959"/>
        <v/>
      </c>
      <c r="FI656" s="59" t="str">
        <f t="shared" si="960"/>
        <v/>
      </c>
      <c r="FJ656" s="59" t="str">
        <f t="shared" si="961"/>
        <v/>
      </c>
      <c r="FK656" s="59" t="str">
        <f t="shared" si="962"/>
        <v/>
      </c>
      <c r="FL656" s="59" t="str">
        <f t="shared" si="963"/>
        <v/>
      </c>
      <c r="FM656" s="59" t="str">
        <f t="shared" si="964"/>
        <v/>
      </c>
      <c r="FN656" s="59" t="str">
        <f t="shared" si="965"/>
        <v/>
      </c>
      <c r="FO656" s="59" t="str">
        <f t="shared" si="966"/>
        <v/>
      </c>
      <c r="FP656" s="59">
        <f t="shared" si="967"/>
        <v>96.723987490240589</v>
      </c>
      <c r="FQ656" s="66">
        <f t="shared" si="968"/>
        <v>3.2760125097593948</v>
      </c>
      <c r="FR656" s="331">
        <f t="shared" si="995"/>
        <v>-100</v>
      </c>
      <c r="FS656" s="331">
        <f t="shared" si="969"/>
        <v>0</v>
      </c>
      <c r="FT656" s="400">
        <f t="shared" si="970"/>
        <v>1</v>
      </c>
      <c r="FU656" s="400">
        <f t="shared" si="971"/>
        <v>0</v>
      </c>
      <c r="FV656" s="400">
        <f t="shared" si="972"/>
        <v>0</v>
      </c>
      <c r="FW656" s="402">
        <f t="shared" si="973"/>
        <v>0</v>
      </c>
      <c r="FX656" s="222">
        <f t="shared" si="974"/>
        <v>0</v>
      </c>
      <c r="FY656" s="222">
        <f t="shared" si="975"/>
        <v>0</v>
      </c>
      <c r="FZ656" s="222">
        <f t="shared" si="976"/>
        <v>0</v>
      </c>
      <c r="GA656" s="221">
        <f t="shared" si="977"/>
        <v>0</v>
      </c>
      <c r="GB656" s="222">
        <f t="shared" si="978"/>
        <v>0</v>
      </c>
      <c r="GC656" s="222">
        <f t="shared" si="979"/>
        <v>96.723987490240589</v>
      </c>
      <c r="GD656" s="222">
        <f t="shared" si="980"/>
        <v>0</v>
      </c>
      <c r="GE656" s="222">
        <f t="shared" si="981"/>
        <v>0</v>
      </c>
      <c r="GF656" s="222">
        <f t="shared" si="982"/>
        <v>0</v>
      </c>
      <c r="GG656" s="398">
        <f t="shared" si="983"/>
        <v>0</v>
      </c>
      <c r="GH656" s="399">
        <f t="shared" si="984"/>
        <v>0</v>
      </c>
      <c r="GI656" s="398" t="str">
        <f t="shared" si="985"/>
        <v>Na</v>
      </c>
      <c r="GJ656" s="398" t="str">
        <f t="shared" si="986"/>
        <v>SO4</v>
      </c>
    </row>
    <row r="657" spans="1:192" s="163" customFormat="1">
      <c r="A657" s="402">
        <f t="shared" si="987"/>
        <v>652</v>
      </c>
      <c r="B657" s="64" t="s">
        <v>771</v>
      </c>
      <c r="C657" s="2" t="s">
        <v>772</v>
      </c>
      <c r="D657" s="2"/>
      <c r="E657" s="2"/>
      <c r="F657" s="408">
        <v>3492640</v>
      </c>
      <c r="G657" s="408">
        <v>5590580</v>
      </c>
      <c r="H657" s="410">
        <f t="shared" si="913"/>
        <v>492568.51400000002</v>
      </c>
      <c r="I657" s="410">
        <f t="shared" si="914"/>
        <v>5588783.5580000002</v>
      </c>
      <c r="J657" s="541">
        <v>129</v>
      </c>
      <c r="K657" s="391" t="s">
        <v>1356</v>
      </c>
      <c r="L657" s="153">
        <v>138.6</v>
      </c>
      <c r="M657" s="19"/>
      <c r="N657" s="400"/>
      <c r="O657" s="19"/>
      <c r="P657" s="19"/>
      <c r="Q657" s="67" t="s">
        <v>786</v>
      </c>
      <c r="R657" s="65" t="s">
        <v>786</v>
      </c>
      <c r="S657" s="2" t="s">
        <v>2837</v>
      </c>
      <c r="T657" s="499" t="str">
        <f t="shared" si="915"/>
        <v>-</v>
      </c>
      <c r="U657" s="499" t="str">
        <f t="shared" si="916"/>
        <v>M</v>
      </c>
      <c r="V657" s="499" t="str">
        <f t="shared" si="917"/>
        <v>-</v>
      </c>
      <c r="W657" s="499" t="str">
        <f t="shared" si="994"/>
        <v>-</v>
      </c>
      <c r="X657" s="529" t="str">
        <f t="shared" si="990"/>
        <v>Na-Ca-Mg</v>
      </c>
      <c r="Y657" s="530" t="str">
        <f t="shared" si="993"/>
        <v>Cl-HCO3</v>
      </c>
      <c r="Z657" s="172"/>
      <c r="AA657" s="262" t="s">
        <v>2203</v>
      </c>
      <c r="AB657" s="100">
        <v>1</v>
      </c>
      <c r="AC657" s="398"/>
      <c r="AD657" s="2" t="s">
        <v>1897</v>
      </c>
      <c r="AE657" s="404"/>
      <c r="AF657" s="391" t="s">
        <v>3116</v>
      </c>
      <c r="AG657" s="400"/>
      <c r="AH657" s="400"/>
      <c r="AI657" s="391"/>
      <c r="AJ657" s="400"/>
      <c r="AK657" s="400"/>
      <c r="AL657" s="400"/>
      <c r="AM657" s="391"/>
      <c r="AN657" s="398"/>
      <c r="AO657" s="399"/>
      <c r="AP657" s="19"/>
      <c r="AQ657" s="398"/>
      <c r="AR657" s="69">
        <v>8098</v>
      </c>
      <c r="AS657" s="507">
        <f>SUM(AU657:BN657)+SUM(BO657:CL657)/1000</f>
        <v>8094.43</v>
      </c>
      <c r="AT657" s="509">
        <f>FR657</f>
        <v>1.2878040617274993</v>
      </c>
      <c r="AU657" s="59">
        <v>1313.8</v>
      </c>
      <c r="AV657" s="59">
        <v>369.33</v>
      </c>
      <c r="AW657" s="62">
        <v>684.11</v>
      </c>
      <c r="AX657" s="59">
        <v>2698</v>
      </c>
      <c r="AY657" s="59">
        <v>274.08</v>
      </c>
      <c r="AZ657" s="66">
        <v>2425.42</v>
      </c>
      <c r="BA657" s="398"/>
      <c r="BB657" s="161">
        <v>109.39</v>
      </c>
      <c r="BC657" s="398"/>
      <c r="BD657" s="398">
        <v>2.38</v>
      </c>
      <c r="BE657" s="398">
        <v>4.72</v>
      </c>
      <c r="BF657" s="398"/>
      <c r="BG657" s="398"/>
      <c r="BH657" s="398"/>
      <c r="BI657" s="398"/>
      <c r="BJ657" s="398">
        <v>0</v>
      </c>
      <c r="BK657" s="398"/>
      <c r="BL657" s="399"/>
      <c r="BM657" s="398">
        <v>213.2</v>
      </c>
      <c r="BN657" s="172"/>
      <c r="BO657" s="398"/>
      <c r="BP657" s="398"/>
      <c r="BQ657" s="398"/>
      <c r="BR657" s="398"/>
      <c r="BS657" s="398"/>
      <c r="BT657" s="398"/>
      <c r="BU657" s="398"/>
      <c r="BV657" s="398"/>
      <c r="BW657" s="398"/>
      <c r="BX657" s="398"/>
      <c r="BY657" s="398"/>
      <c r="BZ657" s="398"/>
      <c r="CA657" s="398"/>
      <c r="CB657" s="398"/>
      <c r="CC657" s="398"/>
      <c r="CD657" s="398"/>
      <c r="CE657" s="398"/>
      <c r="CF657" s="399"/>
      <c r="CG657" s="398"/>
      <c r="CH657" s="398"/>
      <c r="CI657" s="398"/>
      <c r="CJ657" s="398"/>
      <c r="CK657" s="398"/>
      <c r="CL657" s="172"/>
      <c r="CM657" s="398"/>
      <c r="CN657" s="138" t="s">
        <v>3116</v>
      </c>
      <c r="CO657" s="399"/>
      <c r="CP657" s="398"/>
      <c r="CQ657" s="172"/>
      <c r="CR657" s="398"/>
      <c r="CS657" s="398"/>
      <c r="CT657" s="398"/>
      <c r="CU657" s="398"/>
      <c r="CV657" s="398"/>
      <c r="CW657" s="398"/>
      <c r="CX657" s="398"/>
      <c r="CY657" s="398"/>
      <c r="CZ657" s="398"/>
      <c r="DA657" s="172"/>
      <c r="DB657" s="241"/>
      <c r="DC657" s="241"/>
      <c r="DD657" s="241"/>
      <c r="DE657" s="241"/>
      <c r="DF657" s="182"/>
      <c r="DG657" s="241"/>
      <c r="DH657" s="241"/>
      <c r="DI657" s="244"/>
      <c r="DJ657" s="244"/>
      <c r="DK657" s="244"/>
      <c r="DL657" s="244"/>
      <c r="DM657" s="244"/>
      <c r="DN657" s="244"/>
      <c r="DO657" s="244"/>
      <c r="DP657" s="244"/>
      <c r="DQ657" s="244"/>
      <c r="DR657" s="244"/>
      <c r="DS657" s="472"/>
      <c r="DT657" s="402">
        <f t="shared" si="919"/>
        <v>1</v>
      </c>
      <c r="DU657" s="100">
        <f t="shared" si="920"/>
        <v>0</v>
      </c>
      <c r="DV657" s="100">
        <f t="shared" si="921"/>
        <v>0</v>
      </c>
      <c r="DW657" s="100">
        <f t="shared" si="922"/>
        <v>1</v>
      </c>
      <c r="DX657" s="100">
        <f t="shared" si="923"/>
        <v>0</v>
      </c>
      <c r="DY657" s="229">
        <f t="shared" si="924"/>
        <v>0</v>
      </c>
      <c r="DZ657" s="100">
        <f t="shared" si="925"/>
        <v>0</v>
      </c>
      <c r="EA657" s="400">
        <f t="shared" si="926"/>
        <v>0</v>
      </c>
      <c r="EB657" s="402">
        <f t="shared" si="927"/>
        <v>1</v>
      </c>
      <c r="EC657" s="19">
        <f t="shared" si="928"/>
        <v>0</v>
      </c>
      <c r="ED657" s="19">
        <f t="shared" si="929"/>
        <v>1</v>
      </c>
      <c r="EE657" s="19">
        <f t="shared" si="930"/>
        <v>0</v>
      </c>
      <c r="EF657" s="402">
        <f t="shared" si="931"/>
        <v>0</v>
      </c>
      <c r="EG657" s="400">
        <f t="shared" si="932"/>
        <v>0</v>
      </c>
      <c r="EH657" s="400">
        <f t="shared" si="933"/>
        <v>0</v>
      </c>
      <c r="EI657" s="402">
        <f t="shared" si="934"/>
        <v>1</v>
      </c>
      <c r="EJ657" s="229">
        <f t="shared" si="935"/>
        <v>2</v>
      </c>
      <c r="EK657" s="398">
        <f t="shared" si="936"/>
        <v>1313.8</v>
      </c>
      <c r="EL657" s="398">
        <f t="shared" si="937"/>
        <v>109.39</v>
      </c>
      <c r="EM657" s="398">
        <f t="shared" si="938"/>
        <v>369.33</v>
      </c>
      <c r="EN657" s="398">
        <f t="shared" si="939"/>
        <v>684.11</v>
      </c>
      <c r="EO657" s="398" t="str">
        <f t="shared" si="940"/>
        <v/>
      </c>
      <c r="EP657" s="398">
        <f t="shared" si="941"/>
        <v>4.72</v>
      </c>
      <c r="EQ657" s="398">
        <f t="shared" si="942"/>
        <v>2425.42</v>
      </c>
      <c r="ER657" s="398" t="str">
        <f t="shared" si="943"/>
        <v/>
      </c>
      <c r="ES657" s="398">
        <f t="shared" si="944"/>
        <v>0</v>
      </c>
      <c r="ET657" s="398">
        <f t="shared" si="945"/>
        <v>274.08</v>
      </c>
      <c r="EU657" s="172">
        <f t="shared" si="946"/>
        <v>2698</v>
      </c>
      <c r="EV657" s="57">
        <f t="shared" si="947"/>
        <v>57.147082619248536</v>
      </c>
      <c r="EW657" s="57">
        <f t="shared" si="948"/>
        <v>2.79769820971867</v>
      </c>
      <c r="EX657" s="57">
        <f t="shared" si="949"/>
        <v>30.391277514914627</v>
      </c>
      <c r="EY657" s="57">
        <f t="shared" si="950"/>
        <v>34.138929088277855</v>
      </c>
      <c r="EZ657" s="57" t="str">
        <f t="shared" si="951"/>
        <v/>
      </c>
      <c r="FA657" s="57">
        <f t="shared" si="952"/>
        <v>0.25355895782970722</v>
      </c>
      <c r="FB657" s="57">
        <f t="shared" si="953"/>
        <v>39.749840618449582</v>
      </c>
      <c r="FC657" s="57" t="str">
        <f t="shared" si="954"/>
        <v/>
      </c>
      <c r="FD657" s="57">
        <f t="shared" si="955"/>
        <v>0</v>
      </c>
      <c r="FE657" s="57">
        <f t="shared" si="956"/>
        <v>5.7062790305488296</v>
      </c>
      <c r="FF657" s="56">
        <f t="shared" si="957"/>
        <v>76.100753109750926</v>
      </c>
      <c r="FG657" s="59">
        <f t="shared" si="958"/>
        <v>45.817163971883758</v>
      </c>
      <c r="FH657" s="59">
        <f t="shared" si="959"/>
        <v>2.2430295956236779</v>
      </c>
      <c r="FI657" s="59">
        <f t="shared" si="960"/>
        <v>24.365935781765678</v>
      </c>
      <c r="FJ657" s="59">
        <f t="shared" si="961"/>
        <v>27.370582016995122</v>
      </c>
      <c r="FK657" s="59" t="str">
        <f t="shared" si="962"/>
        <v/>
      </c>
      <c r="FL657" s="59">
        <f t="shared" si="963"/>
        <v>0.2032886337317707</v>
      </c>
      <c r="FM657" s="59">
        <f t="shared" si="964"/>
        <v>32.700611422720641</v>
      </c>
      <c r="FN657" s="59" t="str">
        <f t="shared" si="965"/>
        <v/>
      </c>
      <c r="FO657" s="59">
        <f t="shared" si="966"/>
        <v>0</v>
      </c>
      <c r="FP657" s="59">
        <f t="shared" si="967"/>
        <v>4.6943285896091851</v>
      </c>
      <c r="FQ657" s="66">
        <f t="shared" si="968"/>
        <v>62.605059987670174</v>
      </c>
      <c r="FR657" s="331">
        <f t="shared" si="995"/>
        <v>1.2878040617274993</v>
      </c>
      <c r="FS657" s="331">
        <f t="shared" si="969"/>
        <v>1.2878040617274993</v>
      </c>
      <c r="FT657" s="400">
        <f t="shared" si="970"/>
        <v>0</v>
      </c>
      <c r="FU657" s="400">
        <f t="shared" si="971"/>
        <v>1</v>
      </c>
      <c r="FV657" s="400">
        <f t="shared" si="972"/>
        <v>0</v>
      </c>
      <c r="FW657" s="402">
        <f t="shared" si="973"/>
        <v>0</v>
      </c>
      <c r="FX657" s="222">
        <f t="shared" si="974"/>
        <v>45.817163971883758</v>
      </c>
      <c r="FY657" s="222">
        <f t="shared" si="975"/>
        <v>27.370582016995122</v>
      </c>
      <c r="FZ657" s="222">
        <f t="shared" si="976"/>
        <v>24.365935781765678</v>
      </c>
      <c r="GA657" s="221">
        <f t="shared" si="977"/>
        <v>62.605059987670174</v>
      </c>
      <c r="GB657" s="222">
        <f t="shared" si="978"/>
        <v>32.700611422720641</v>
      </c>
      <c r="GC657" s="222">
        <f t="shared" si="979"/>
        <v>0</v>
      </c>
      <c r="GD657" s="222">
        <f t="shared" si="980"/>
        <v>0</v>
      </c>
      <c r="GE657" s="222">
        <f t="shared" si="981"/>
        <v>0</v>
      </c>
      <c r="GF657" s="222">
        <f t="shared" si="982"/>
        <v>0</v>
      </c>
      <c r="GG657" s="398">
        <f t="shared" si="983"/>
        <v>0</v>
      </c>
      <c r="GH657" s="399">
        <f t="shared" si="984"/>
        <v>0</v>
      </c>
      <c r="GI657" s="398" t="str">
        <f t="shared" si="985"/>
        <v>Na-Ca-Mg</v>
      </c>
      <c r="GJ657" s="398" t="str">
        <f t="shared" si="986"/>
        <v>Cl-HCO3</v>
      </c>
    </row>
    <row r="658" spans="1:192" s="163" customFormat="1">
      <c r="A658" s="402">
        <f t="shared" si="987"/>
        <v>653</v>
      </c>
      <c r="B658" s="64" t="s">
        <v>771</v>
      </c>
      <c r="C658" s="2" t="s">
        <v>773</v>
      </c>
      <c r="D658" s="2"/>
      <c r="E658" s="2" t="s">
        <v>2204</v>
      </c>
      <c r="F658" s="600">
        <v>3492950</v>
      </c>
      <c r="G658" s="600">
        <v>5590250</v>
      </c>
      <c r="H658" s="434">
        <f t="shared" si="913"/>
        <v>492878.39</v>
      </c>
      <c r="I658" s="434">
        <f t="shared" si="914"/>
        <v>5588453.6900000004</v>
      </c>
      <c r="J658" s="600">
        <v>135</v>
      </c>
      <c r="K658" s="391" t="s">
        <v>1357</v>
      </c>
      <c r="L658" s="197">
        <v>7</v>
      </c>
      <c r="M658" s="19"/>
      <c r="N658" s="400"/>
      <c r="O658" s="19"/>
      <c r="P658" s="19"/>
      <c r="Q658" s="381" t="s">
        <v>1364</v>
      </c>
      <c r="R658" s="2" t="s">
        <v>1394</v>
      </c>
      <c r="S658" s="2" t="s">
        <v>2837</v>
      </c>
      <c r="T658" s="499" t="str">
        <f t="shared" si="915"/>
        <v>-</v>
      </c>
      <c r="U658" s="499" t="str">
        <f t="shared" si="916"/>
        <v>M</v>
      </c>
      <c r="V658" s="499" t="str">
        <f t="shared" si="917"/>
        <v>-</v>
      </c>
      <c r="W658" s="499" t="str">
        <f t="shared" si="994"/>
        <v>-</v>
      </c>
      <c r="X658" s="529" t="str">
        <f t="shared" si="990"/>
        <v>Na-Mg</v>
      </c>
      <c r="Y658" s="530" t="str">
        <f t="shared" si="993"/>
        <v>Cl-HCO3</v>
      </c>
      <c r="Z658" s="172"/>
      <c r="AA658" s="262" t="s">
        <v>2205</v>
      </c>
      <c r="AB658" s="100">
        <v>1</v>
      </c>
      <c r="AC658" s="117" t="s">
        <v>598</v>
      </c>
      <c r="AD658" s="2" t="s">
        <v>2940</v>
      </c>
      <c r="AE658" s="61" t="s">
        <v>3005</v>
      </c>
      <c r="AF658" s="233">
        <v>17</v>
      </c>
      <c r="AG658" s="400"/>
      <c r="AH658" s="400"/>
      <c r="AI658" s="391"/>
      <c r="AJ658" s="400"/>
      <c r="AK658" s="400"/>
      <c r="AL658" s="400"/>
      <c r="AM658" s="391"/>
      <c r="AN658" s="398"/>
      <c r="AO658" s="399"/>
      <c r="AP658" s="19"/>
      <c r="AQ658" s="398"/>
      <c r="AR658" s="69">
        <v>8168</v>
      </c>
      <c r="AS658" s="507">
        <f>SUM(AU658:BN658)+SUM(BO658:CL658)/1000</f>
        <v>7542</v>
      </c>
      <c r="AT658" s="510">
        <f>FR658</f>
        <v>2.1694959520215679E-3</v>
      </c>
      <c r="AU658" s="335">
        <v>1426</v>
      </c>
      <c r="AV658" s="59">
        <v>586</v>
      </c>
      <c r="AW658" s="62">
        <v>292</v>
      </c>
      <c r="AX658" s="59">
        <v>3130</v>
      </c>
      <c r="AY658" s="59">
        <v>447</v>
      </c>
      <c r="AZ658" s="66">
        <v>1661</v>
      </c>
      <c r="BA658" s="398"/>
      <c r="BB658" s="69"/>
      <c r="BC658" s="398"/>
      <c r="BD658" s="398"/>
      <c r="BE658" s="398"/>
      <c r="BF658" s="398"/>
      <c r="BG658" s="398"/>
      <c r="BH658" s="398"/>
      <c r="BI658" s="398"/>
      <c r="BJ658" s="398"/>
      <c r="BK658" s="398"/>
      <c r="BL658" s="399"/>
      <c r="BM658" s="398"/>
      <c r="BN658" s="172"/>
      <c r="BO658" s="398"/>
      <c r="BP658" s="398"/>
      <c r="BQ658" s="398"/>
      <c r="BR658" s="398"/>
      <c r="BS658" s="398"/>
      <c r="BT658" s="398"/>
      <c r="BU658" s="398"/>
      <c r="BV658" s="398"/>
      <c r="BW658" s="398"/>
      <c r="BX658" s="398"/>
      <c r="BY658" s="398"/>
      <c r="BZ658" s="398"/>
      <c r="CA658" s="398"/>
      <c r="CB658" s="398"/>
      <c r="CC658" s="398"/>
      <c r="CD658" s="398"/>
      <c r="CE658" s="398"/>
      <c r="CF658" s="399"/>
      <c r="CG658" s="398"/>
      <c r="CH658" s="398"/>
      <c r="CI658" s="398"/>
      <c r="CJ658" s="398"/>
      <c r="CK658" s="398"/>
      <c r="CL658" s="172"/>
      <c r="CM658" s="398"/>
      <c r="CN658" s="190" t="s">
        <v>3116</v>
      </c>
      <c r="CO658" s="399"/>
      <c r="CP658" s="398"/>
      <c r="CQ658" s="172"/>
      <c r="CR658" s="398"/>
      <c r="CS658" s="398"/>
      <c r="CT658" s="398"/>
      <c r="CU658" s="398"/>
      <c r="CV658" s="398"/>
      <c r="CW658" s="398"/>
      <c r="CX658" s="398"/>
      <c r="CY658" s="398"/>
      <c r="CZ658" s="398"/>
      <c r="DA658" s="172"/>
      <c r="DB658" s="241"/>
      <c r="DC658" s="241"/>
      <c r="DD658" s="241"/>
      <c r="DE658" s="241"/>
      <c r="DF658" s="182"/>
      <c r="DG658" s="241"/>
      <c r="DH658" s="241"/>
      <c r="DI658" s="244"/>
      <c r="DJ658" s="244"/>
      <c r="DK658" s="244"/>
      <c r="DL658" s="244"/>
      <c r="DM658" s="244"/>
      <c r="DN658" s="244"/>
      <c r="DO658" s="244"/>
      <c r="DP658" s="244"/>
      <c r="DQ658" s="244"/>
      <c r="DR658" s="244"/>
      <c r="DS658" s="472"/>
      <c r="DT658" s="402">
        <f t="shared" si="919"/>
        <v>1</v>
      </c>
      <c r="DU658" s="100">
        <f t="shared" si="920"/>
        <v>1</v>
      </c>
      <c r="DV658" s="100">
        <f t="shared" si="921"/>
        <v>0</v>
      </c>
      <c r="DW658" s="100">
        <f t="shared" si="922"/>
        <v>0</v>
      </c>
      <c r="DX658" s="100">
        <f t="shared" si="923"/>
        <v>0</v>
      </c>
      <c r="DY658" s="229">
        <f t="shared" si="924"/>
        <v>0</v>
      </c>
      <c r="DZ658" s="100">
        <f t="shared" si="925"/>
        <v>1</v>
      </c>
      <c r="EA658" s="400">
        <f t="shared" si="926"/>
        <v>0</v>
      </c>
      <c r="EB658" s="402">
        <f t="shared" si="927"/>
        <v>0</v>
      </c>
      <c r="EC658" s="19">
        <f t="shared" si="928"/>
        <v>0</v>
      </c>
      <c r="ED658" s="19">
        <f t="shared" si="929"/>
        <v>1</v>
      </c>
      <c r="EE658" s="19">
        <f t="shared" si="930"/>
        <v>0</v>
      </c>
      <c r="EF658" s="402">
        <f t="shared" si="931"/>
        <v>0</v>
      </c>
      <c r="EG658" s="400">
        <f t="shared" si="932"/>
        <v>0</v>
      </c>
      <c r="EH658" s="400">
        <f t="shared" si="933"/>
        <v>0</v>
      </c>
      <c r="EI658" s="402">
        <f t="shared" si="934"/>
        <v>1</v>
      </c>
      <c r="EJ658" s="229">
        <f t="shared" si="935"/>
        <v>1</v>
      </c>
      <c r="EK658" s="398">
        <f t="shared" si="936"/>
        <v>1426</v>
      </c>
      <c r="EL658" s="398" t="str">
        <f t="shared" si="937"/>
        <v/>
      </c>
      <c r="EM658" s="398">
        <f t="shared" si="938"/>
        <v>586</v>
      </c>
      <c r="EN658" s="398">
        <f t="shared" si="939"/>
        <v>292</v>
      </c>
      <c r="EO658" s="398" t="str">
        <f t="shared" si="940"/>
        <v/>
      </c>
      <c r="EP658" s="398" t="str">
        <f t="shared" si="941"/>
        <v/>
      </c>
      <c r="EQ658" s="398">
        <f t="shared" si="942"/>
        <v>1661</v>
      </c>
      <c r="ER658" s="398" t="str">
        <f t="shared" si="943"/>
        <v/>
      </c>
      <c r="ES658" s="398" t="str">
        <f t="shared" si="944"/>
        <v/>
      </c>
      <c r="ET658" s="398">
        <f t="shared" si="945"/>
        <v>447</v>
      </c>
      <c r="EU658" s="172">
        <f t="shared" si="946"/>
        <v>3130</v>
      </c>
      <c r="EV658" s="57">
        <f t="shared" si="947"/>
        <v>62.027507851307973</v>
      </c>
      <c r="EW658" s="57" t="str">
        <f t="shared" si="948"/>
        <v/>
      </c>
      <c r="EX658" s="57">
        <f t="shared" si="949"/>
        <v>48.220530754988687</v>
      </c>
      <c r="EY658" s="57">
        <f t="shared" si="950"/>
        <v>14.571585408453513</v>
      </c>
      <c r="EZ658" s="57" t="str">
        <f t="shared" si="951"/>
        <v/>
      </c>
      <c r="FA658" s="57" t="str">
        <f t="shared" si="952"/>
        <v/>
      </c>
      <c r="FB658" s="57">
        <f t="shared" si="953"/>
        <v>27.221877145914835</v>
      </c>
      <c r="FC658" s="57" t="str">
        <f t="shared" si="954"/>
        <v/>
      </c>
      <c r="FD658" s="57" t="str">
        <f t="shared" si="955"/>
        <v/>
      </c>
      <c r="FE658" s="57">
        <f t="shared" si="956"/>
        <v>9.3064314311709246</v>
      </c>
      <c r="FF658" s="56">
        <f t="shared" si="957"/>
        <v>88.285899641779238</v>
      </c>
      <c r="FG658" s="59">
        <f t="shared" si="958"/>
        <v>49.69371470304867</v>
      </c>
      <c r="FH658" s="59" t="str">
        <f t="shared" si="959"/>
        <v/>
      </c>
      <c r="FI658" s="59">
        <f t="shared" si="960"/>
        <v>38.632171131432322</v>
      </c>
      <c r="FJ658" s="59">
        <f t="shared" si="961"/>
        <v>11.674114165519006</v>
      </c>
      <c r="FK658" s="59" t="str">
        <f t="shared" si="962"/>
        <v/>
      </c>
      <c r="FL658" s="59" t="str">
        <f t="shared" si="963"/>
        <v/>
      </c>
      <c r="FM658" s="59">
        <f t="shared" si="964"/>
        <v>21.809918545635892</v>
      </c>
      <c r="FN658" s="59" t="str">
        <f t="shared" si="965"/>
        <v/>
      </c>
      <c r="FO658" s="59" t="str">
        <f t="shared" si="966"/>
        <v/>
      </c>
      <c r="FP658" s="59">
        <f t="shared" si="967"/>
        <v>7.4562275913747351</v>
      </c>
      <c r="FQ658" s="66">
        <f t="shared" si="968"/>
        <v>70.733853862989378</v>
      </c>
      <c r="FR658" s="331">
        <f t="shared" si="995"/>
        <v>2.1694959520215679E-3</v>
      </c>
      <c r="FS658" s="331">
        <f t="shared" si="969"/>
        <v>2.1694959520215679E-3</v>
      </c>
      <c r="FT658" s="400">
        <f t="shared" si="970"/>
        <v>0</v>
      </c>
      <c r="FU658" s="400">
        <f t="shared" si="971"/>
        <v>1</v>
      </c>
      <c r="FV658" s="400">
        <f t="shared" si="972"/>
        <v>0</v>
      </c>
      <c r="FW658" s="402">
        <f t="shared" si="973"/>
        <v>0</v>
      </c>
      <c r="FX658" s="222">
        <f t="shared" si="974"/>
        <v>49.69371470304867</v>
      </c>
      <c r="FY658" s="222">
        <f t="shared" si="975"/>
        <v>0</v>
      </c>
      <c r="FZ658" s="222">
        <f t="shared" si="976"/>
        <v>38.632171131432322</v>
      </c>
      <c r="GA658" s="221">
        <f t="shared" si="977"/>
        <v>70.733853862989378</v>
      </c>
      <c r="GB658" s="222">
        <f t="shared" si="978"/>
        <v>21.809918545635892</v>
      </c>
      <c r="GC658" s="222">
        <f t="shared" si="979"/>
        <v>0</v>
      </c>
      <c r="GD658" s="222">
        <f t="shared" si="980"/>
        <v>0</v>
      </c>
      <c r="GE658" s="222">
        <f t="shared" si="981"/>
        <v>0</v>
      </c>
      <c r="GF658" s="222">
        <f t="shared" si="982"/>
        <v>0</v>
      </c>
      <c r="GG658" s="398">
        <f t="shared" si="983"/>
        <v>0</v>
      </c>
      <c r="GH658" s="399">
        <f t="shared" si="984"/>
        <v>0</v>
      </c>
      <c r="GI658" s="398" t="str">
        <f t="shared" si="985"/>
        <v>Na-Mg</v>
      </c>
      <c r="GJ658" s="398" t="str">
        <f t="shared" si="986"/>
        <v>Cl-HCO3</v>
      </c>
    </row>
    <row r="659" spans="1:192" s="163" customFormat="1" ht="14.25">
      <c r="A659" s="402">
        <f t="shared" si="987"/>
        <v>654</v>
      </c>
      <c r="B659" s="64" t="s">
        <v>771</v>
      </c>
      <c r="C659" s="398" t="s">
        <v>97</v>
      </c>
      <c r="D659" s="398" t="s">
        <v>198</v>
      </c>
      <c r="E659" s="398"/>
      <c r="F659" s="565">
        <v>3493560</v>
      </c>
      <c r="G659" s="565">
        <v>5589970</v>
      </c>
      <c r="H659" s="409">
        <f t="shared" si="913"/>
        <v>493488.14600000001</v>
      </c>
      <c r="I659" s="409">
        <f t="shared" si="914"/>
        <v>5588173.8020000001</v>
      </c>
      <c r="J659" s="541">
        <v>128</v>
      </c>
      <c r="K659" s="400" t="s">
        <v>1357</v>
      </c>
      <c r="L659" s="185">
        <v>0</v>
      </c>
      <c r="M659" s="19"/>
      <c r="N659" s="400"/>
      <c r="O659" s="19"/>
      <c r="P659" s="19"/>
      <c r="Q659" s="381" t="s">
        <v>1364</v>
      </c>
      <c r="R659" s="381" t="s">
        <v>1507</v>
      </c>
      <c r="S659" s="2" t="s">
        <v>1345</v>
      </c>
      <c r="T659" s="499" t="str">
        <f t="shared" si="915"/>
        <v>-</v>
      </c>
      <c r="U659" s="499" t="str">
        <f t="shared" si="916"/>
        <v>M</v>
      </c>
      <c r="V659" s="499" t="str">
        <f t="shared" si="917"/>
        <v>-</v>
      </c>
      <c r="W659" s="499" t="str">
        <f t="shared" si="994"/>
        <v>A</v>
      </c>
      <c r="X659" s="529" t="str">
        <f t="shared" si="990"/>
        <v>Mg-Na-Ca</v>
      </c>
      <c r="Y659" s="530" t="str">
        <f t="shared" si="993"/>
        <v>Cl-HCO3</v>
      </c>
      <c r="Z659" s="172" t="s">
        <v>2206</v>
      </c>
      <c r="AA659" s="391" t="s">
        <v>2207</v>
      </c>
      <c r="AB659" s="101">
        <v>1</v>
      </c>
      <c r="AC659" s="2"/>
      <c r="AD659" s="2" t="s">
        <v>2941</v>
      </c>
      <c r="AE659" s="404"/>
      <c r="AF659" s="391">
        <v>10.5</v>
      </c>
      <c r="AG659" s="400"/>
      <c r="AH659" s="400"/>
      <c r="AI659" s="554"/>
      <c r="AJ659" s="400"/>
      <c r="AK659" s="400"/>
      <c r="AL659" s="400"/>
      <c r="AM659" s="391"/>
      <c r="AN659" s="398"/>
      <c r="AO659" s="399"/>
      <c r="AP659" s="19"/>
      <c r="AQ659" s="398"/>
      <c r="AR659" s="69">
        <v>1093</v>
      </c>
      <c r="AS659" s="507">
        <f>SUM(AU659:BN659)+SUM(BO659:CL659)/1000</f>
        <v>1092.52</v>
      </c>
      <c r="AT659" s="520">
        <f>FR659</f>
        <v>6.9733224472620243</v>
      </c>
      <c r="AU659" s="59">
        <v>154</v>
      </c>
      <c r="AV659" s="398">
        <v>87.28</v>
      </c>
      <c r="AW659" s="399">
        <v>100.75</v>
      </c>
      <c r="AX659" s="398">
        <v>374.5</v>
      </c>
      <c r="AY659" s="398">
        <v>11.45</v>
      </c>
      <c r="AZ659" s="172">
        <v>344.23</v>
      </c>
      <c r="BA659" s="398"/>
      <c r="BB659" s="398"/>
      <c r="BC659" s="398"/>
      <c r="BD659" s="398"/>
      <c r="BE659" s="91" t="s">
        <v>1344</v>
      </c>
      <c r="BF659" s="398"/>
      <c r="BG659" s="398"/>
      <c r="BH659" s="398"/>
      <c r="BI659" s="398"/>
      <c r="BJ659" s="398"/>
      <c r="BK659" s="398"/>
      <c r="BL659" s="399"/>
      <c r="BM659" s="398">
        <v>20.309999999999999</v>
      </c>
      <c r="BN659" s="172"/>
      <c r="BO659" s="138"/>
      <c r="BP659" s="555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49"/>
      <c r="CG659" s="138"/>
      <c r="CH659" s="138"/>
      <c r="CI659" s="138"/>
      <c r="CJ659" s="138"/>
      <c r="CK659" s="138"/>
      <c r="CL659" s="139"/>
      <c r="CM659" s="138"/>
      <c r="CN659" s="138">
        <v>1101</v>
      </c>
      <c r="CO659" s="149"/>
      <c r="CP659" s="398"/>
      <c r="CQ659" s="172"/>
      <c r="CR659" s="398"/>
      <c r="CS659" s="398"/>
      <c r="CT659" s="398"/>
      <c r="CU659" s="398"/>
      <c r="CV659" s="398"/>
      <c r="CW659" s="398"/>
      <c r="CX659" s="398"/>
      <c r="CY659" s="398"/>
      <c r="CZ659" s="398"/>
      <c r="DA659" s="172"/>
      <c r="DB659" s="241"/>
      <c r="DC659" s="241"/>
      <c r="DD659" s="241"/>
      <c r="DE659" s="241"/>
      <c r="DF659" s="182"/>
      <c r="DG659" s="241"/>
      <c r="DH659" s="241"/>
      <c r="DI659" s="244"/>
      <c r="DJ659" s="244"/>
      <c r="DK659" s="244"/>
      <c r="DL659" s="244"/>
      <c r="DM659" s="244"/>
      <c r="DN659" s="244"/>
      <c r="DO659" s="244"/>
      <c r="DP659" s="244"/>
      <c r="DQ659" s="244"/>
      <c r="DR659" s="244"/>
      <c r="DS659" s="472"/>
      <c r="DT659" s="402">
        <f t="shared" si="919"/>
        <v>1</v>
      </c>
      <c r="DU659" s="100">
        <f t="shared" si="920"/>
        <v>1</v>
      </c>
      <c r="DV659" s="100">
        <f t="shared" si="921"/>
        <v>0</v>
      </c>
      <c r="DW659" s="100">
        <f t="shared" si="922"/>
        <v>0</v>
      </c>
      <c r="DX659" s="100">
        <f t="shared" si="923"/>
        <v>0</v>
      </c>
      <c r="DY659" s="229">
        <f t="shared" si="924"/>
        <v>0</v>
      </c>
      <c r="DZ659" s="100">
        <f t="shared" si="925"/>
        <v>1</v>
      </c>
      <c r="EA659" s="400">
        <f t="shared" si="926"/>
        <v>0</v>
      </c>
      <c r="EB659" s="402">
        <f t="shared" si="927"/>
        <v>0</v>
      </c>
      <c r="EC659" s="19">
        <f t="shared" si="928"/>
        <v>0</v>
      </c>
      <c r="ED659" s="19">
        <f t="shared" si="929"/>
        <v>1</v>
      </c>
      <c r="EE659" s="19">
        <f t="shared" si="930"/>
        <v>0</v>
      </c>
      <c r="EF659" s="402">
        <f t="shared" si="931"/>
        <v>0</v>
      </c>
      <c r="EG659" s="400">
        <f t="shared" si="932"/>
        <v>0</v>
      </c>
      <c r="EH659" s="400">
        <f t="shared" si="933"/>
        <v>1</v>
      </c>
      <c r="EI659" s="402">
        <f t="shared" si="934"/>
        <v>0</v>
      </c>
      <c r="EJ659" s="229">
        <f t="shared" si="935"/>
        <v>2</v>
      </c>
      <c r="EK659" s="398">
        <f t="shared" si="936"/>
        <v>154</v>
      </c>
      <c r="EL659" s="398" t="str">
        <f t="shared" si="937"/>
        <v/>
      </c>
      <c r="EM659" s="398">
        <f t="shared" si="938"/>
        <v>87.28</v>
      </c>
      <c r="EN659" s="398">
        <f t="shared" si="939"/>
        <v>100.75</v>
      </c>
      <c r="EO659" s="398" t="str">
        <f t="shared" si="940"/>
        <v/>
      </c>
      <c r="EP659" s="398" t="str">
        <f t="shared" si="941"/>
        <v/>
      </c>
      <c r="EQ659" s="398">
        <f t="shared" si="942"/>
        <v>344.23</v>
      </c>
      <c r="ER659" s="398" t="str">
        <f t="shared" si="943"/>
        <v/>
      </c>
      <c r="ES659" s="398" t="str">
        <f t="shared" si="944"/>
        <v/>
      </c>
      <c r="ET659" s="398">
        <f t="shared" si="945"/>
        <v>11.45</v>
      </c>
      <c r="EU659" s="172">
        <f t="shared" si="946"/>
        <v>374.5</v>
      </c>
      <c r="EV659" s="57">
        <f t="shared" si="947"/>
        <v>6.6986228675325581</v>
      </c>
      <c r="EW659" s="57" t="str">
        <f t="shared" si="948"/>
        <v/>
      </c>
      <c r="EX659" s="57">
        <f t="shared" si="949"/>
        <v>7.1820613042583838</v>
      </c>
      <c r="EY659" s="57">
        <f t="shared" si="950"/>
        <v>5.0276959928140119</v>
      </c>
      <c r="EZ659" s="57" t="str">
        <f t="shared" si="951"/>
        <v/>
      </c>
      <c r="FA659" s="57" t="str">
        <f t="shared" si="952"/>
        <v/>
      </c>
      <c r="FB659" s="57">
        <f t="shared" si="953"/>
        <v>5.6415332750982925</v>
      </c>
      <c r="FC659" s="57" t="str">
        <f t="shared" si="954"/>
        <v/>
      </c>
      <c r="FD659" s="57" t="str">
        <f t="shared" si="955"/>
        <v/>
      </c>
      <c r="FE659" s="57">
        <f t="shared" si="956"/>
        <v>0.2383862189863693</v>
      </c>
      <c r="FF659" s="56">
        <f t="shared" si="957"/>
        <v>10.563280963529177</v>
      </c>
      <c r="FG659" s="59">
        <f t="shared" si="958"/>
        <v>35.426740996417386</v>
      </c>
      <c r="FH659" s="59" t="str">
        <f t="shared" si="959"/>
        <v/>
      </c>
      <c r="FI659" s="59">
        <f t="shared" si="960"/>
        <v>37.983482676652827</v>
      </c>
      <c r="FJ659" s="59">
        <f t="shared" si="961"/>
        <v>26.589776326929766</v>
      </c>
      <c r="FK659" s="59" t="str">
        <f t="shared" si="962"/>
        <v/>
      </c>
      <c r="FL659" s="59" t="str">
        <f t="shared" si="963"/>
        <v/>
      </c>
      <c r="FM659" s="59">
        <f t="shared" si="964"/>
        <v>34.309216685891847</v>
      </c>
      <c r="FN659" s="59" t="str">
        <f t="shared" si="965"/>
        <v/>
      </c>
      <c r="FO659" s="59" t="str">
        <f t="shared" si="966"/>
        <v/>
      </c>
      <c r="FP659" s="59">
        <f t="shared" si="967"/>
        <v>1.4497555971592331</v>
      </c>
      <c r="FQ659" s="66">
        <f t="shared" si="968"/>
        <v>64.241027716948906</v>
      </c>
      <c r="FR659" s="331">
        <f t="shared" si="995"/>
        <v>6.9733224472620243</v>
      </c>
      <c r="FS659" s="331">
        <f t="shared" si="969"/>
        <v>6.9733224472620243</v>
      </c>
      <c r="FT659" s="400">
        <f t="shared" si="970"/>
        <v>0</v>
      </c>
      <c r="FU659" s="400">
        <f t="shared" si="971"/>
        <v>0</v>
      </c>
      <c r="FV659" s="400">
        <f t="shared" si="972"/>
        <v>1</v>
      </c>
      <c r="FW659" s="402">
        <f t="shared" si="973"/>
        <v>0</v>
      </c>
      <c r="FX659" s="222">
        <f t="shared" si="974"/>
        <v>35.426740996417386</v>
      </c>
      <c r="FY659" s="222">
        <f t="shared" si="975"/>
        <v>26.589776326929766</v>
      </c>
      <c r="FZ659" s="222">
        <f t="shared" si="976"/>
        <v>37.983482676652827</v>
      </c>
      <c r="GA659" s="221">
        <f t="shared" si="977"/>
        <v>64.241027716948906</v>
      </c>
      <c r="GB659" s="222">
        <f t="shared" si="978"/>
        <v>34.309216685891847</v>
      </c>
      <c r="GC659" s="222">
        <f t="shared" si="979"/>
        <v>0</v>
      </c>
      <c r="GD659" s="222">
        <f t="shared" si="980"/>
        <v>0</v>
      </c>
      <c r="GE659" s="222">
        <f t="shared" si="981"/>
        <v>0</v>
      </c>
      <c r="GF659" s="222">
        <f t="shared" si="982"/>
        <v>0</v>
      </c>
      <c r="GG659" s="398">
        <f t="shared" si="983"/>
        <v>0</v>
      </c>
      <c r="GH659" s="399">
        <f t="shared" si="984"/>
        <v>0</v>
      </c>
      <c r="GI659" s="398" t="str">
        <f t="shared" si="985"/>
        <v>Mg-Na-Ca</v>
      </c>
      <c r="GJ659" s="398" t="str">
        <f t="shared" si="986"/>
        <v>Cl-HCO3</v>
      </c>
    </row>
    <row r="660" spans="1:192" s="163" customFormat="1" ht="14.25">
      <c r="A660" s="402">
        <f t="shared" si="987"/>
        <v>655</v>
      </c>
      <c r="B660" s="65" t="s">
        <v>1061</v>
      </c>
      <c r="C660" s="69" t="s">
        <v>1062</v>
      </c>
      <c r="D660" s="69"/>
      <c r="E660" s="69"/>
      <c r="F660" s="558">
        <v>3534970</v>
      </c>
      <c r="G660" s="558">
        <v>5699040</v>
      </c>
      <c r="H660" s="410">
        <f t="shared" si="913"/>
        <v>534881.58199999994</v>
      </c>
      <c r="I660" s="410">
        <f t="shared" si="914"/>
        <v>5697200.1740000006</v>
      </c>
      <c r="J660" s="408">
        <v>318</v>
      </c>
      <c r="K660" s="408" t="s">
        <v>1355</v>
      </c>
      <c r="L660" s="185">
        <v>241.5</v>
      </c>
      <c r="M660" s="171">
        <v>180.25</v>
      </c>
      <c r="N660" s="400">
        <v>241.5</v>
      </c>
      <c r="O660" s="171"/>
      <c r="P660" s="171"/>
      <c r="Q660" s="381" t="s">
        <v>1361</v>
      </c>
      <c r="R660" s="381" t="s">
        <v>2891</v>
      </c>
      <c r="S660" s="401" t="s">
        <v>1346</v>
      </c>
      <c r="T660" s="499" t="str">
        <f t="shared" si="915"/>
        <v>-</v>
      </c>
      <c r="U660" s="499" t="str">
        <f t="shared" si="916"/>
        <v>-</v>
      </c>
      <c r="V660" s="499" t="str">
        <f t="shared" si="917"/>
        <v>-</v>
      </c>
      <c r="W660" s="499" t="str">
        <f t="shared" si="994"/>
        <v>-</v>
      </c>
      <c r="X660" s="529" t="str">
        <f t="shared" si="990"/>
        <v>Na</v>
      </c>
      <c r="Y660" s="530" t="str">
        <f t="shared" si="993"/>
        <v>HCO3</v>
      </c>
      <c r="Z660" s="70"/>
      <c r="AA660" s="177" t="s">
        <v>1802</v>
      </c>
      <c r="AB660" s="200">
        <v>1</v>
      </c>
      <c r="AC660" s="65" t="s">
        <v>1050</v>
      </c>
      <c r="AD660" s="65" t="s">
        <v>1906</v>
      </c>
      <c r="AE660" s="61" t="s">
        <v>1454</v>
      </c>
      <c r="AF660" s="392">
        <v>12.6</v>
      </c>
      <c r="AG660" s="408"/>
      <c r="AH660" s="204">
        <v>7</v>
      </c>
      <c r="AI660" s="559"/>
      <c r="AJ660" s="408"/>
      <c r="AK660" s="408"/>
      <c r="AL660" s="408"/>
      <c r="AM660" s="392"/>
      <c r="AN660" s="69"/>
      <c r="AO660" s="401"/>
      <c r="AP660" s="171"/>
      <c r="AQ660" s="69"/>
      <c r="AR660" s="69"/>
      <c r="AS660" s="508"/>
      <c r="AT660" s="511"/>
      <c r="AU660" s="268"/>
      <c r="AV660" s="403"/>
      <c r="AW660" s="55"/>
      <c r="AX660" s="403"/>
      <c r="AY660" s="403"/>
      <c r="AZ660" s="53">
        <v>110</v>
      </c>
      <c r="BA660" s="69"/>
      <c r="BB660" s="69"/>
      <c r="BC660" s="69"/>
      <c r="BD660" s="69"/>
      <c r="BE660" s="91"/>
      <c r="BF660" s="69"/>
      <c r="BG660" s="69"/>
      <c r="BH660" s="69"/>
      <c r="BI660" s="69"/>
      <c r="BJ660" s="69"/>
      <c r="BK660" s="69"/>
      <c r="BL660" s="401"/>
      <c r="BM660" s="69"/>
      <c r="BN660" s="70"/>
      <c r="BO660" s="143"/>
      <c r="BP660" s="564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1"/>
      <c r="CG660" s="143"/>
      <c r="CH660" s="143"/>
      <c r="CI660" s="143"/>
      <c r="CJ660" s="143"/>
      <c r="CK660" s="143"/>
      <c r="CL660" s="144"/>
      <c r="CM660" s="143"/>
      <c r="CN660" s="143">
        <v>6</v>
      </c>
      <c r="CO660" s="141"/>
      <c r="CP660" s="69"/>
      <c r="CQ660" s="70"/>
      <c r="CR660" s="69"/>
      <c r="CS660" s="69"/>
      <c r="CT660" s="69"/>
      <c r="CU660" s="69"/>
      <c r="CV660" s="69"/>
      <c r="CW660" s="69"/>
      <c r="CX660" s="69"/>
      <c r="CY660" s="69"/>
      <c r="CZ660" s="69"/>
      <c r="DA660" s="70"/>
      <c r="DB660" s="182"/>
      <c r="DC660" s="141" t="s">
        <v>2208</v>
      </c>
      <c r="DD660" s="182"/>
      <c r="DE660" s="370">
        <v>-21</v>
      </c>
      <c r="DF660" s="141" t="s">
        <v>2209</v>
      </c>
      <c r="DG660" s="182"/>
      <c r="DH660" s="182"/>
      <c r="DI660" s="180"/>
      <c r="DJ660" s="180"/>
      <c r="DK660" s="180"/>
      <c r="DL660" s="180"/>
      <c r="DM660" s="180"/>
      <c r="DN660" s="180"/>
      <c r="DO660" s="180"/>
      <c r="DP660" s="180"/>
      <c r="DQ660" s="180"/>
      <c r="DR660" s="180"/>
      <c r="DS660" s="181"/>
      <c r="DT660" s="402">
        <f t="shared" si="919"/>
        <v>1</v>
      </c>
      <c r="DU660" s="100">
        <f t="shared" si="920"/>
        <v>0</v>
      </c>
      <c r="DV660" s="100">
        <f t="shared" si="921"/>
        <v>0</v>
      </c>
      <c r="DW660" s="100">
        <f t="shared" si="922"/>
        <v>1</v>
      </c>
      <c r="DX660" s="100">
        <f t="shared" si="923"/>
        <v>0</v>
      </c>
      <c r="DY660" s="229">
        <f t="shared" si="924"/>
        <v>0</v>
      </c>
      <c r="DZ660" s="100">
        <f t="shared" si="925"/>
        <v>1</v>
      </c>
      <c r="EA660" s="400">
        <f t="shared" si="926"/>
        <v>0</v>
      </c>
      <c r="EB660" s="402">
        <f t="shared" si="927"/>
        <v>0</v>
      </c>
      <c r="EC660" s="19">
        <f t="shared" si="928"/>
        <v>0</v>
      </c>
      <c r="ED660" s="19">
        <f t="shared" si="929"/>
        <v>0</v>
      </c>
      <c r="EE660" s="19">
        <f t="shared" si="930"/>
        <v>0</v>
      </c>
      <c r="EF660" s="402">
        <f t="shared" si="931"/>
        <v>1</v>
      </c>
      <c r="EG660" s="400">
        <f t="shared" si="932"/>
        <v>1</v>
      </c>
      <c r="EH660" s="400">
        <f t="shared" si="933"/>
        <v>0</v>
      </c>
      <c r="EI660" s="402">
        <f t="shared" si="934"/>
        <v>0</v>
      </c>
      <c r="EJ660" s="229">
        <f t="shared" si="935"/>
        <v>1</v>
      </c>
      <c r="EK660" s="398" t="str">
        <f t="shared" si="936"/>
        <v/>
      </c>
      <c r="EL660" s="398" t="str">
        <f t="shared" si="937"/>
        <v/>
      </c>
      <c r="EM660" s="398" t="str">
        <f t="shared" si="938"/>
        <v/>
      </c>
      <c r="EN660" s="398" t="str">
        <f t="shared" si="939"/>
        <v/>
      </c>
      <c r="EO660" s="398" t="str">
        <f t="shared" si="940"/>
        <v/>
      </c>
      <c r="EP660" s="398" t="str">
        <f t="shared" si="941"/>
        <v/>
      </c>
      <c r="EQ660" s="398">
        <f t="shared" si="942"/>
        <v>110</v>
      </c>
      <c r="ER660" s="398" t="str">
        <f t="shared" si="943"/>
        <v/>
      </c>
      <c r="ES660" s="398" t="str">
        <f t="shared" si="944"/>
        <v/>
      </c>
      <c r="ET660" s="398" t="str">
        <f t="shared" si="945"/>
        <v/>
      </c>
      <c r="EU660" s="172" t="str">
        <f t="shared" si="946"/>
        <v/>
      </c>
      <c r="EV660" s="57" t="str">
        <f t="shared" si="947"/>
        <v/>
      </c>
      <c r="EW660" s="57" t="str">
        <f t="shared" si="948"/>
        <v/>
      </c>
      <c r="EX660" s="57" t="str">
        <f t="shared" si="949"/>
        <v/>
      </c>
      <c r="EY660" s="57" t="str">
        <f t="shared" si="950"/>
        <v/>
      </c>
      <c r="EZ660" s="57" t="str">
        <f t="shared" si="951"/>
        <v/>
      </c>
      <c r="FA660" s="57" t="str">
        <f t="shared" si="952"/>
        <v/>
      </c>
      <c r="FB660" s="57">
        <f t="shared" si="953"/>
        <v>1.8027733209215122</v>
      </c>
      <c r="FC660" s="57" t="str">
        <f t="shared" si="954"/>
        <v/>
      </c>
      <c r="FD660" s="57" t="str">
        <f t="shared" si="955"/>
        <v/>
      </c>
      <c r="FE660" s="57" t="str">
        <f t="shared" si="956"/>
        <v/>
      </c>
      <c r="FF660" s="56" t="str">
        <f t="shared" si="957"/>
        <v/>
      </c>
      <c r="FG660" s="59" t="str">
        <f t="shared" si="958"/>
        <v/>
      </c>
      <c r="FH660" s="59" t="str">
        <f t="shared" si="959"/>
        <v/>
      </c>
      <c r="FI660" s="59" t="str">
        <f t="shared" si="960"/>
        <v/>
      </c>
      <c r="FJ660" s="59" t="str">
        <f t="shared" si="961"/>
        <v/>
      </c>
      <c r="FK660" s="59" t="str">
        <f t="shared" si="962"/>
        <v/>
      </c>
      <c r="FL660" s="59" t="str">
        <f t="shared" si="963"/>
        <v/>
      </c>
      <c r="FM660" s="59">
        <f t="shared" si="964"/>
        <v>100</v>
      </c>
      <c r="FN660" s="59" t="str">
        <f t="shared" si="965"/>
        <v/>
      </c>
      <c r="FO660" s="59" t="str">
        <f t="shared" si="966"/>
        <v/>
      </c>
      <c r="FP660" s="59" t="str">
        <f t="shared" si="967"/>
        <v/>
      </c>
      <c r="FQ660" s="66" t="str">
        <f t="shared" si="968"/>
        <v/>
      </c>
      <c r="FR660" s="331">
        <f t="shared" si="995"/>
        <v>-100</v>
      </c>
      <c r="FS660" s="331">
        <f t="shared" si="969"/>
        <v>0</v>
      </c>
      <c r="FT660" s="400">
        <f t="shared" si="970"/>
        <v>1</v>
      </c>
      <c r="FU660" s="400">
        <f t="shared" si="971"/>
        <v>0</v>
      </c>
      <c r="FV660" s="400">
        <f t="shared" si="972"/>
        <v>0</v>
      </c>
      <c r="FW660" s="402">
        <f t="shared" si="973"/>
        <v>0</v>
      </c>
      <c r="FX660" s="222">
        <f t="shared" si="974"/>
        <v>0</v>
      </c>
      <c r="FY660" s="222">
        <f t="shared" si="975"/>
        <v>0</v>
      </c>
      <c r="FZ660" s="222">
        <f t="shared" si="976"/>
        <v>0</v>
      </c>
      <c r="GA660" s="221">
        <f t="shared" si="977"/>
        <v>0</v>
      </c>
      <c r="GB660" s="222">
        <f t="shared" si="978"/>
        <v>100</v>
      </c>
      <c r="GC660" s="222">
        <f t="shared" si="979"/>
        <v>0</v>
      </c>
      <c r="GD660" s="222">
        <f t="shared" si="980"/>
        <v>0</v>
      </c>
      <c r="GE660" s="222">
        <f t="shared" si="981"/>
        <v>0</v>
      </c>
      <c r="GF660" s="222">
        <f t="shared" si="982"/>
        <v>0</v>
      </c>
      <c r="GG660" s="398">
        <f t="shared" si="983"/>
        <v>0</v>
      </c>
      <c r="GH660" s="399">
        <f t="shared" si="984"/>
        <v>0</v>
      </c>
      <c r="GI660" s="398" t="str">
        <f t="shared" si="985"/>
        <v>Na</v>
      </c>
      <c r="GJ660" s="398" t="str">
        <f t="shared" si="986"/>
        <v>HCO3</v>
      </c>
    </row>
    <row r="661" spans="1:192" s="163" customFormat="1" ht="14.25">
      <c r="A661" s="402">
        <f t="shared" si="987"/>
        <v>656</v>
      </c>
      <c r="B661" s="65" t="s">
        <v>1061</v>
      </c>
      <c r="C661" s="69" t="s">
        <v>1062</v>
      </c>
      <c r="D661" s="69"/>
      <c r="E661" s="69"/>
      <c r="F661" s="558">
        <v>3534970</v>
      </c>
      <c r="G661" s="558">
        <v>5699040</v>
      </c>
      <c r="H661" s="410">
        <f t="shared" si="913"/>
        <v>534881.58199999994</v>
      </c>
      <c r="I661" s="410">
        <f t="shared" si="914"/>
        <v>5697200.1740000006</v>
      </c>
      <c r="J661" s="408">
        <v>318</v>
      </c>
      <c r="K661" s="408" t="s">
        <v>1355</v>
      </c>
      <c r="L661" s="185">
        <v>241.5</v>
      </c>
      <c r="M661" s="171">
        <v>180.25</v>
      </c>
      <c r="N661" s="400">
        <v>241.5</v>
      </c>
      <c r="O661" s="171"/>
      <c r="P661" s="171"/>
      <c r="Q661" s="381" t="s">
        <v>1361</v>
      </c>
      <c r="R661" s="381" t="s">
        <v>2891</v>
      </c>
      <c r="S661" s="401" t="s">
        <v>1346</v>
      </c>
      <c r="T661" s="499" t="str">
        <f t="shared" si="915"/>
        <v>-</v>
      </c>
      <c r="U661" s="499" t="str">
        <f t="shared" si="916"/>
        <v>-</v>
      </c>
      <c r="V661" s="499" t="str">
        <f t="shared" si="917"/>
        <v>-</v>
      </c>
      <c r="W661" s="499" t="str">
        <f t="shared" si="994"/>
        <v>-</v>
      </c>
      <c r="X661" s="529" t="str">
        <f t="shared" si="990"/>
        <v>Na</v>
      </c>
      <c r="Y661" s="530" t="str">
        <f t="shared" si="993"/>
        <v>HCO3</v>
      </c>
      <c r="Z661" s="70"/>
      <c r="AA661" s="177" t="s">
        <v>1806</v>
      </c>
      <c r="AB661" s="200">
        <v>2</v>
      </c>
      <c r="AC661" s="65" t="s">
        <v>1050</v>
      </c>
      <c r="AD661" s="65" t="s">
        <v>1906</v>
      </c>
      <c r="AE661" s="61" t="s">
        <v>1454</v>
      </c>
      <c r="AF661" s="392">
        <v>12.2</v>
      </c>
      <c r="AG661" s="408"/>
      <c r="AH661" s="408">
        <v>6.4</v>
      </c>
      <c r="AI661" s="559"/>
      <c r="AJ661" s="408"/>
      <c r="AK661" s="408"/>
      <c r="AL661" s="408"/>
      <c r="AM661" s="392"/>
      <c r="AN661" s="69"/>
      <c r="AO661" s="401"/>
      <c r="AP661" s="171"/>
      <c r="AQ661" s="69"/>
      <c r="AR661" s="69"/>
      <c r="AS661" s="508"/>
      <c r="AT661" s="511"/>
      <c r="AU661" s="268"/>
      <c r="AV661" s="403"/>
      <c r="AW661" s="55"/>
      <c r="AX661" s="403"/>
      <c r="AY661" s="403"/>
      <c r="AZ661" s="53">
        <v>61</v>
      </c>
      <c r="BA661" s="69"/>
      <c r="BB661" s="69"/>
      <c r="BC661" s="69"/>
      <c r="BD661" s="69"/>
      <c r="BE661" s="91"/>
      <c r="BF661" s="69"/>
      <c r="BG661" s="69"/>
      <c r="BH661" s="69"/>
      <c r="BI661" s="69"/>
      <c r="BJ661" s="69"/>
      <c r="BK661" s="69"/>
      <c r="BL661" s="401"/>
      <c r="BM661" s="69"/>
      <c r="BN661" s="70"/>
      <c r="BO661" s="143"/>
      <c r="BP661" s="564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1"/>
      <c r="CG661" s="143"/>
      <c r="CH661" s="143"/>
      <c r="CI661" s="143"/>
      <c r="CJ661" s="143"/>
      <c r="CK661" s="143"/>
      <c r="CL661" s="144"/>
      <c r="CM661" s="143"/>
      <c r="CN661" s="143">
        <v>22</v>
      </c>
      <c r="CO661" s="141"/>
      <c r="CP661" s="69"/>
      <c r="CQ661" s="70"/>
      <c r="CR661" s="69"/>
      <c r="CS661" s="69"/>
      <c r="CT661" s="69"/>
      <c r="CU661" s="69"/>
      <c r="CV661" s="69"/>
      <c r="CW661" s="69"/>
      <c r="CX661" s="69"/>
      <c r="CY661" s="69"/>
      <c r="CZ661" s="69"/>
      <c r="DA661" s="70"/>
      <c r="DB661" s="182"/>
      <c r="DC661" s="141" t="s">
        <v>2210</v>
      </c>
      <c r="DD661" s="182"/>
      <c r="DE661" s="182">
        <v>-19.7</v>
      </c>
      <c r="DF661" s="141" t="s">
        <v>2211</v>
      </c>
      <c r="DG661" s="475">
        <v>-8.3000000000000007</v>
      </c>
      <c r="DH661" s="182"/>
      <c r="DI661" s="180"/>
      <c r="DJ661" s="180"/>
      <c r="DK661" s="180"/>
      <c r="DL661" s="180"/>
      <c r="DM661" s="180"/>
      <c r="DN661" s="180"/>
      <c r="DO661" s="180"/>
      <c r="DP661" s="180"/>
      <c r="DQ661" s="180"/>
      <c r="DR661" s="180"/>
      <c r="DS661" s="181"/>
      <c r="DT661" s="402">
        <f t="shared" si="919"/>
        <v>0</v>
      </c>
      <c r="DU661" s="100">
        <f t="shared" si="920"/>
        <v>0</v>
      </c>
      <c r="DV661" s="100">
        <f t="shared" si="921"/>
        <v>0</v>
      </c>
      <c r="DW661" s="100">
        <f t="shared" si="922"/>
        <v>1</v>
      </c>
      <c r="DX661" s="100">
        <f t="shared" si="923"/>
        <v>0</v>
      </c>
      <c r="DY661" s="229">
        <f t="shared" si="924"/>
        <v>0</v>
      </c>
      <c r="DZ661" s="100">
        <f t="shared" si="925"/>
        <v>1</v>
      </c>
      <c r="EA661" s="400">
        <f t="shared" si="926"/>
        <v>0</v>
      </c>
      <c r="EB661" s="402">
        <f t="shared" si="927"/>
        <v>0</v>
      </c>
      <c r="EC661" s="19">
        <f t="shared" si="928"/>
        <v>0</v>
      </c>
      <c r="ED661" s="19">
        <f t="shared" si="929"/>
        <v>0</v>
      </c>
      <c r="EE661" s="19">
        <f t="shared" si="930"/>
        <v>0</v>
      </c>
      <c r="EF661" s="402">
        <f t="shared" si="931"/>
        <v>1</v>
      </c>
      <c r="EG661" s="400">
        <f t="shared" si="932"/>
        <v>1</v>
      </c>
      <c r="EH661" s="400">
        <f t="shared" si="933"/>
        <v>0</v>
      </c>
      <c r="EI661" s="402">
        <f t="shared" si="934"/>
        <v>0</v>
      </c>
      <c r="EJ661" s="229">
        <f t="shared" si="935"/>
        <v>1</v>
      </c>
      <c r="EK661" s="398" t="str">
        <f t="shared" si="936"/>
        <v/>
      </c>
      <c r="EL661" s="398" t="str">
        <f t="shared" si="937"/>
        <v/>
      </c>
      <c r="EM661" s="398" t="str">
        <f t="shared" si="938"/>
        <v/>
      </c>
      <c r="EN661" s="398" t="str">
        <f t="shared" si="939"/>
        <v/>
      </c>
      <c r="EO661" s="398" t="str">
        <f t="shared" si="940"/>
        <v/>
      </c>
      <c r="EP661" s="398" t="str">
        <f t="shared" si="941"/>
        <v/>
      </c>
      <c r="EQ661" s="398">
        <f t="shared" si="942"/>
        <v>61</v>
      </c>
      <c r="ER661" s="398" t="str">
        <f t="shared" si="943"/>
        <v/>
      </c>
      <c r="ES661" s="398" t="str">
        <f t="shared" si="944"/>
        <v/>
      </c>
      <c r="ET661" s="398" t="str">
        <f t="shared" si="945"/>
        <v/>
      </c>
      <c r="EU661" s="172" t="str">
        <f t="shared" si="946"/>
        <v/>
      </c>
      <c r="EV661" s="57" t="str">
        <f t="shared" si="947"/>
        <v/>
      </c>
      <c r="EW661" s="57" t="str">
        <f t="shared" si="948"/>
        <v/>
      </c>
      <c r="EX661" s="57" t="str">
        <f t="shared" si="949"/>
        <v/>
      </c>
      <c r="EY661" s="57" t="str">
        <f t="shared" si="950"/>
        <v/>
      </c>
      <c r="EZ661" s="57" t="str">
        <f t="shared" si="951"/>
        <v/>
      </c>
      <c r="FA661" s="57" t="str">
        <f t="shared" si="952"/>
        <v/>
      </c>
      <c r="FB661" s="57">
        <f t="shared" si="953"/>
        <v>0.99971975069283858</v>
      </c>
      <c r="FC661" s="57" t="str">
        <f t="shared" si="954"/>
        <v/>
      </c>
      <c r="FD661" s="57" t="str">
        <f t="shared" si="955"/>
        <v/>
      </c>
      <c r="FE661" s="57" t="str">
        <f t="shared" si="956"/>
        <v/>
      </c>
      <c r="FF661" s="56" t="str">
        <f t="shared" si="957"/>
        <v/>
      </c>
      <c r="FG661" s="59" t="str">
        <f t="shared" si="958"/>
        <v/>
      </c>
      <c r="FH661" s="59" t="str">
        <f t="shared" si="959"/>
        <v/>
      </c>
      <c r="FI661" s="59" t="str">
        <f t="shared" si="960"/>
        <v/>
      </c>
      <c r="FJ661" s="59" t="str">
        <f t="shared" si="961"/>
        <v/>
      </c>
      <c r="FK661" s="59" t="str">
        <f t="shared" si="962"/>
        <v/>
      </c>
      <c r="FL661" s="59" t="str">
        <f t="shared" si="963"/>
        <v/>
      </c>
      <c r="FM661" s="59">
        <f t="shared" si="964"/>
        <v>100</v>
      </c>
      <c r="FN661" s="59" t="str">
        <f t="shared" si="965"/>
        <v/>
      </c>
      <c r="FO661" s="59" t="str">
        <f t="shared" si="966"/>
        <v/>
      </c>
      <c r="FP661" s="59" t="str">
        <f t="shared" si="967"/>
        <v/>
      </c>
      <c r="FQ661" s="66" t="str">
        <f t="shared" si="968"/>
        <v/>
      </c>
      <c r="FR661" s="331">
        <f t="shared" si="995"/>
        <v>-100</v>
      </c>
      <c r="FS661" s="331">
        <f t="shared" si="969"/>
        <v>0</v>
      </c>
      <c r="FT661" s="400">
        <f t="shared" si="970"/>
        <v>1</v>
      </c>
      <c r="FU661" s="400">
        <f t="shared" si="971"/>
        <v>0</v>
      </c>
      <c r="FV661" s="400">
        <f t="shared" si="972"/>
        <v>0</v>
      </c>
      <c r="FW661" s="402">
        <f t="shared" si="973"/>
        <v>0</v>
      </c>
      <c r="FX661" s="222">
        <f t="shared" si="974"/>
        <v>0</v>
      </c>
      <c r="FY661" s="222">
        <f t="shared" si="975"/>
        <v>0</v>
      </c>
      <c r="FZ661" s="222">
        <f t="shared" si="976"/>
        <v>0</v>
      </c>
      <c r="GA661" s="221">
        <f t="shared" si="977"/>
        <v>0</v>
      </c>
      <c r="GB661" s="222">
        <f t="shared" si="978"/>
        <v>100</v>
      </c>
      <c r="GC661" s="222">
        <f t="shared" si="979"/>
        <v>0</v>
      </c>
      <c r="GD661" s="222">
        <f t="shared" si="980"/>
        <v>0</v>
      </c>
      <c r="GE661" s="222">
        <f t="shared" si="981"/>
        <v>0</v>
      </c>
      <c r="GF661" s="222">
        <f t="shared" si="982"/>
        <v>0</v>
      </c>
      <c r="GG661" s="398">
        <f t="shared" si="983"/>
        <v>0</v>
      </c>
      <c r="GH661" s="399">
        <f t="shared" si="984"/>
        <v>0</v>
      </c>
      <c r="GI661" s="398" t="str">
        <f t="shared" si="985"/>
        <v>Na</v>
      </c>
      <c r="GJ661" s="398" t="str">
        <f t="shared" si="986"/>
        <v>HCO3</v>
      </c>
    </row>
    <row r="662" spans="1:192" s="163" customFormat="1" ht="14.25">
      <c r="A662" s="402">
        <f t="shared" si="987"/>
        <v>657</v>
      </c>
      <c r="B662" s="65" t="s">
        <v>1061</v>
      </c>
      <c r="C662" s="69" t="s">
        <v>1062</v>
      </c>
      <c r="D662" s="69"/>
      <c r="E662" s="69"/>
      <c r="F662" s="558">
        <v>3534970</v>
      </c>
      <c r="G662" s="558">
        <v>5699040</v>
      </c>
      <c r="H662" s="410">
        <f t="shared" si="913"/>
        <v>534881.58199999994</v>
      </c>
      <c r="I662" s="410">
        <f t="shared" si="914"/>
        <v>5697200.1740000006</v>
      </c>
      <c r="J662" s="408">
        <v>318</v>
      </c>
      <c r="K662" s="408" t="s">
        <v>1355</v>
      </c>
      <c r="L662" s="185">
        <v>241.5</v>
      </c>
      <c r="M662" s="171">
        <v>180.25</v>
      </c>
      <c r="N662" s="400">
        <v>241.5</v>
      </c>
      <c r="O662" s="171"/>
      <c r="P662" s="171"/>
      <c r="Q662" s="381" t="s">
        <v>1361</v>
      </c>
      <c r="R662" s="381" t="s">
        <v>2891</v>
      </c>
      <c r="S662" s="401" t="s">
        <v>1346</v>
      </c>
      <c r="T662" s="499" t="str">
        <f t="shared" si="915"/>
        <v>-</v>
      </c>
      <c r="U662" s="499" t="str">
        <f t="shared" si="916"/>
        <v>-</v>
      </c>
      <c r="V662" s="499" t="str">
        <f t="shared" si="917"/>
        <v>-</v>
      </c>
      <c r="W662" s="499" t="str">
        <f t="shared" si="994"/>
        <v>-</v>
      </c>
      <c r="X662" s="529" t="str">
        <f t="shared" si="990"/>
        <v>Ca-Mg</v>
      </c>
      <c r="Y662" s="530" t="str">
        <f t="shared" si="993"/>
        <v>HCO3</v>
      </c>
      <c r="Z662" s="70"/>
      <c r="AA662" s="251">
        <v>33849</v>
      </c>
      <c r="AB662" s="200">
        <v>3</v>
      </c>
      <c r="AC662" s="65" t="s">
        <v>1050</v>
      </c>
      <c r="AD662" s="65" t="s">
        <v>1911</v>
      </c>
      <c r="AE662" s="61" t="s">
        <v>2756</v>
      </c>
      <c r="AF662" s="392">
        <v>13.4</v>
      </c>
      <c r="AG662" s="408">
        <v>185</v>
      </c>
      <c r="AH662" s="408">
        <v>7.68</v>
      </c>
      <c r="AI662" s="559"/>
      <c r="AJ662" s="408"/>
      <c r="AK662" s="408"/>
      <c r="AL662" s="408"/>
      <c r="AM662" s="392"/>
      <c r="AN662" s="69"/>
      <c r="AO662" s="401"/>
      <c r="AP662" s="171"/>
      <c r="AQ662" s="69"/>
      <c r="AR662" s="69"/>
      <c r="AS662" s="507">
        <f>SUM(AU662:BN662)+SUM(BO662:CL662)/1000</f>
        <v>132.53300000000002</v>
      </c>
      <c r="AT662" s="509">
        <f>FR662</f>
        <v>0.27226015453988167</v>
      </c>
      <c r="AU662" s="74">
        <v>6.5</v>
      </c>
      <c r="AV662" s="69">
        <v>6.6</v>
      </c>
      <c r="AW662" s="401">
        <v>18.899999999999999</v>
      </c>
      <c r="AX662" s="69">
        <v>10.5</v>
      </c>
      <c r="AY662" s="69">
        <v>11.6</v>
      </c>
      <c r="AZ662" s="53">
        <v>63.4</v>
      </c>
      <c r="BA662" s="69"/>
      <c r="BB662" s="401">
        <v>1.4</v>
      </c>
      <c r="BC662" s="69"/>
      <c r="BD662" s="401">
        <v>0</v>
      </c>
      <c r="BE662" s="67">
        <v>0.02</v>
      </c>
      <c r="BF662" s="69">
        <v>0</v>
      </c>
      <c r="BG662" s="69"/>
      <c r="BH662" s="69"/>
      <c r="BI662" s="69"/>
      <c r="BJ662" s="69">
        <v>13.6</v>
      </c>
      <c r="BK662" s="69">
        <v>0</v>
      </c>
      <c r="BL662" s="401"/>
      <c r="BM662" s="69"/>
      <c r="BN662" s="70">
        <v>0</v>
      </c>
      <c r="BO662" s="143"/>
      <c r="BP662" s="564">
        <v>13</v>
      </c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1"/>
      <c r="CG662" s="143"/>
      <c r="CH662" s="143"/>
      <c r="CI662" s="143"/>
      <c r="CJ662" s="143"/>
      <c r="CK662" s="143"/>
      <c r="CL662" s="144"/>
      <c r="CM662" s="143">
        <v>5.4</v>
      </c>
      <c r="CN662" s="143">
        <v>20.100000000000001</v>
      </c>
      <c r="CO662" s="141"/>
      <c r="CP662" s="69"/>
      <c r="CQ662" s="70"/>
      <c r="CR662" s="69"/>
      <c r="CS662" s="69"/>
      <c r="CT662" s="69"/>
      <c r="CU662" s="69"/>
      <c r="CV662" s="69"/>
      <c r="CW662" s="69"/>
      <c r="CX662" s="69"/>
      <c r="CY662" s="69"/>
      <c r="CZ662" s="69"/>
      <c r="DA662" s="70"/>
      <c r="DB662" s="182"/>
      <c r="DC662" s="141" t="s">
        <v>2212</v>
      </c>
      <c r="DD662" s="182"/>
      <c r="DE662" s="182">
        <v>-19.8</v>
      </c>
      <c r="DF662" s="141" t="s">
        <v>2213</v>
      </c>
      <c r="DG662" s="475">
        <v>-8.5</v>
      </c>
      <c r="DH662" s="182"/>
      <c r="DI662" s="180"/>
      <c r="DJ662" s="180"/>
      <c r="DK662" s="180"/>
      <c r="DL662" s="180"/>
      <c r="DM662" s="180"/>
      <c r="DN662" s="180"/>
      <c r="DO662" s="180"/>
      <c r="DP662" s="180"/>
      <c r="DQ662" s="180"/>
      <c r="DR662" s="180"/>
      <c r="DS662" s="181"/>
      <c r="DT662" s="402">
        <f t="shared" si="919"/>
        <v>0</v>
      </c>
      <c r="DU662" s="100">
        <f t="shared" si="920"/>
        <v>0</v>
      </c>
      <c r="DV662" s="100">
        <f t="shared" si="921"/>
        <v>0</v>
      </c>
      <c r="DW662" s="100">
        <f t="shared" si="922"/>
        <v>1</v>
      </c>
      <c r="DX662" s="100">
        <f t="shared" si="923"/>
        <v>0</v>
      </c>
      <c r="DY662" s="229">
        <f t="shared" si="924"/>
        <v>0</v>
      </c>
      <c r="DZ662" s="100">
        <f t="shared" si="925"/>
        <v>1</v>
      </c>
      <c r="EA662" s="400">
        <f t="shared" si="926"/>
        <v>0</v>
      </c>
      <c r="EB662" s="402">
        <f t="shared" si="927"/>
        <v>0</v>
      </c>
      <c r="EC662" s="19">
        <f t="shared" si="928"/>
        <v>1</v>
      </c>
      <c r="ED662" s="19">
        <f t="shared" si="929"/>
        <v>0</v>
      </c>
      <c r="EE662" s="19">
        <f t="shared" si="930"/>
        <v>0</v>
      </c>
      <c r="EF662" s="402">
        <f t="shared" si="931"/>
        <v>0</v>
      </c>
      <c r="EG662" s="400">
        <f t="shared" si="932"/>
        <v>1</v>
      </c>
      <c r="EH662" s="400">
        <f t="shared" si="933"/>
        <v>0</v>
      </c>
      <c r="EI662" s="402">
        <f t="shared" si="934"/>
        <v>0</v>
      </c>
      <c r="EJ662" s="229">
        <f t="shared" si="935"/>
        <v>1</v>
      </c>
      <c r="EK662" s="398">
        <f t="shared" si="936"/>
        <v>6.5</v>
      </c>
      <c r="EL662" s="398">
        <f t="shared" si="937"/>
        <v>1.4</v>
      </c>
      <c r="EM662" s="398">
        <f t="shared" si="938"/>
        <v>6.6</v>
      </c>
      <c r="EN662" s="398">
        <f t="shared" si="939"/>
        <v>18.899999999999999</v>
      </c>
      <c r="EO662" s="398">
        <f t="shared" si="940"/>
        <v>0</v>
      </c>
      <c r="EP662" s="398">
        <f t="shared" si="941"/>
        <v>0.02</v>
      </c>
      <c r="EQ662" s="398">
        <f t="shared" si="942"/>
        <v>63.4</v>
      </c>
      <c r="ER662" s="398" t="str">
        <f t="shared" si="943"/>
        <v/>
      </c>
      <c r="ES662" s="398">
        <f t="shared" si="944"/>
        <v>13.6</v>
      </c>
      <c r="ET662" s="398">
        <f t="shared" si="945"/>
        <v>11.6</v>
      </c>
      <c r="EU662" s="172">
        <f t="shared" si="946"/>
        <v>10.5</v>
      </c>
      <c r="EV662" s="57">
        <f t="shared" si="947"/>
        <v>0.28273408207117939</v>
      </c>
      <c r="EW662" s="57">
        <f t="shared" si="948"/>
        <v>3.5805626598465472E-2</v>
      </c>
      <c r="EX662" s="57">
        <f t="shared" si="949"/>
        <v>0.54309812795721046</v>
      </c>
      <c r="EY662" s="57">
        <f t="shared" si="950"/>
        <v>0.9431608363690801</v>
      </c>
      <c r="EZ662" s="57">
        <f t="shared" si="951"/>
        <v>0</v>
      </c>
      <c r="FA662" s="57">
        <f t="shared" si="952"/>
        <v>1.0744023636852001E-3</v>
      </c>
      <c r="FB662" s="57">
        <f t="shared" si="953"/>
        <v>1.0390529867856715</v>
      </c>
      <c r="FC662" s="57" t="str">
        <f t="shared" si="954"/>
        <v/>
      </c>
      <c r="FD662" s="57">
        <f t="shared" si="955"/>
        <v>0.21933750397146032</v>
      </c>
      <c r="FE662" s="57">
        <f t="shared" si="956"/>
        <v>0.24150918255387632</v>
      </c>
      <c r="FF662" s="56">
        <f t="shared" si="957"/>
        <v>0.29616675598679937</v>
      </c>
      <c r="FG662" s="59">
        <f t="shared" si="958"/>
        <v>15.656365108321685</v>
      </c>
      <c r="FH662" s="59">
        <f t="shared" si="959"/>
        <v>1.9827321801857618</v>
      </c>
      <c r="FI662" s="59">
        <f t="shared" si="960"/>
        <v>30.073992207290544</v>
      </c>
      <c r="FJ662" s="59">
        <f t="shared" si="961"/>
        <v>52.227415605122715</v>
      </c>
      <c r="FK662" s="59">
        <f t="shared" si="962"/>
        <v>0</v>
      </c>
      <c r="FL662" s="59">
        <f t="shared" si="963"/>
        <v>5.9494899079285748E-2</v>
      </c>
      <c r="FM662" s="59">
        <f t="shared" si="964"/>
        <v>57.851589998923437</v>
      </c>
      <c r="FN662" s="59" t="str">
        <f t="shared" si="965"/>
        <v/>
      </c>
      <c r="FO662" s="59">
        <f t="shared" si="966"/>
        <v>12.212104206925844</v>
      </c>
      <c r="FP662" s="59">
        <f t="shared" si="967"/>
        <v>13.446561809425786</v>
      </c>
      <c r="FQ662" s="66">
        <f t="shared" si="968"/>
        <v>16.489743984724949</v>
      </c>
      <c r="FR662" s="331">
        <f t="shared" si="995"/>
        <v>0.27226015453988167</v>
      </c>
      <c r="FS662" s="331">
        <f t="shared" si="969"/>
        <v>0.27226015453988167</v>
      </c>
      <c r="FT662" s="400">
        <f t="shared" si="970"/>
        <v>0</v>
      </c>
      <c r="FU662" s="400">
        <f t="shared" si="971"/>
        <v>1</v>
      </c>
      <c r="FV662" s="400">
        <f t="shared" si="972"/>
        <v>0</v>
      </c>
      <c r="FW662" s="402">
        <f t="shared" si="973"/>
        <v>0</v>
      </c>
      <c r="FX662" s="222">
        <f t="shared" si="974"/>
        <v>0</v>
      </c>
      <c r="FY662" s="222">
        <f t="shared" si="975"/>
        <v>52.227415605122715</v>
      </c>
      <c r="FZ662" s="222">
        <f t="shared" si="976"/>
        <v>30.073992207290544</v>
      </c>
      <c r="GA662" s="221">
        <f t="shared" si="977"/>
        <v>0</v>
      </c>
      <c r="GB662" s="222">
        <f t="shared" si="978"/>
        <v>57.851589998923437</v>
      </c>
      <c r="GC662" s="222">
        <f t="shared" si="979"/>
        <v>0</v>
      </c>
      <c r="GD662" s="222">
        <f t="shared" si="980"/>
        <v>0</v>
      </c>
      <c r="GE662" s="222">
        <f t="shared" si="981"/>
        <v>0</v>
      </c>
      <c r="GF662" s="222">
        <f t="shared" si="982"/>
        <v>0</v>
      </c>
      <c r="GG662" s="398">
        <f t="shared" si="983"/>
        <v>0</v>
      </c>
      <c r="GH662" s="399">
        <f t="shared" si="984"/>
        <v>0</v>
      </c>
      <c r="GI662" s="398" t="str">
        <f t="shared" si="985"/>
        <v>Ca-Mg</v>
      </c>
      <c r="GJ662" s="398" t="str">
        <f t="shared" si="986"/>
        <v>HCO3</v>
      </c>
    </row>
    <row r="663" spans="1:192" s="168" customFormat="1" ht="14.25">
      <c r="A663" s="402">
        <f t="shared" si="987"/>
        <v>658</v>
      </c>
      <c r="B663" s="65" t="s">
        <v>1061</v>
      </c>
      <c r="C663" s="69" t="s">
        <v>1063</v>
      </c>
      <c r="D663" s="69"/>
      <c r="E663" s="69"/>
      <c r="F663" s="558">
        <v>3535080</v>
      </c>
      <c r="G663" s="558">
        <v>5698700</v>
      </c>
      <c r="H663" s="410">
        <f t="shared" si="913"/>
        <v>534991.53799999994</v>
      </c>
      <c r="I663" s="410">
        <f t="shared" si="914"/>
        <v>5696860.3100000005</v>
      </c>
      <c r="J663" s="408">
        <v>326</v>
      </c>
      <c r="K663" s="408" t="s">
        <v>1355</v>
      </c>
      <c r="L663" s="185">
        <v>300</v>
      </c>
      <c r="M663" s="171">
        <v>186</v>
      </c>
      <c r="N663" s="408">
        <v>298</v>
      </c>
      <c r="O663" s="171"/>
      <c r="P663" s="171"/>
      <c r="Q663" s="381" t="s">
        <v>1361</v>
      </c>
      <c r="R663" s="381" t="s">
        <v>2891</v>
      </c>
      <c r="S663" s="401" t="s">
        <v>1346</v>
      </c>
      <c r="T663" s="499" t="str">
        <f t="shared" si="915"/>
        <v>-</v>
      </c>
      <c r="U663" s="499" t="str">
        <f t="shared" si="916"/>
        <v>-</v>
      </c>
      <c r="V663" s="499" t="str">
        <f t="shared" si="917"/>
        <v>-</v>
      </c>
      <c r="W663" s="499" t="str">
        <f t="shared" si="994"/>
        <v>-</v>
      </c>
      <c r="X663" s="529" t="str">
        <f t="shared" si="990"/>
        <v>Na</v>
      </c>
      <c r="Y663" s="530" t="str">
        <f t="shared" si="993"/>
        <v>HCO3</v>
      </c>
      <c r="Z663" s="70"/>
      <c r="AA663" s="177" t="s">
        <v>1806</v>
      </c>
      <c r="AB663" s="200">
        <v>1</v>
      </c>
      <c r="AC663" s="65" t="s">
        <v>1050</v>
      </c>
      <c r="AD663" s="65" t="s">
        <v>1906</v>
      </c>
      <c r="AE663" s="61" t="s">
        <v>1454</v>
      </c>
      <c r="AF663" s="392">
        <v>13.2</v>
      </c>
      <c r="AG663" s="408"/>
      <c r="AH663" s="408">
        <v>6.8</v>
      </c>
      <c r="AI663" s="559"/>
      <c r="AJ663" s="408"/>
      <c r="AK663" s="408"/>
      <c r="AL663" s="408"/>
      <c r="AM663" s="392"/>
      <c r="AN663" s="69"/>
      <c r="AO663" s="401"/>
      <c r="AP663" s="171"/>
      <c r="AQ663" s="69"/>
      <c r="AR663" s="69"/>
      <c r="AS663" s="508"/>
      <c r="AT663" s="511"/>
      <c r="AU663" s="268"/>
      <c r="AV663" s="403"/>
      <c r="AW663" s="55"/>
      <c r="AX663" s="403"/>
      <c r="AY663" s="403"/>
      <c r="AZ663" s="53">
        <v>152</v>
      </c>
      <c r="BA663" s="69"/>
      <c r="BB663" s="69"/>
      <c r="BC663" s="69"/>
      <c r="BD663" s="69"/>
      <c r="BE663" s="91"/>
      <c r="BF663" s="69"/>
      <c r="BG663" s="69"/>
      <c r="BH663" s="69"/>
      <c r="BI663" s="69"/>
      <c r="BJ663" s="69"/>
      <c r="BK663" s="69"/>
      <c r="BL663" s="401"/>
      <c r="BM663" s="69"/>
      <c r="BN663" s="70"/>
      <c r="BO663" s="143"/>
      <c r="BP663" s="564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1"/>
      <c r="CG663" s="143"/>
      <c r="CH663" s="143"/>
      <c r="CI663" s="143"/>
      <c r="CJ663" s="143"/>
      <c r="CK663" s="143"/>
      <c r="CL663" s="144"/>
      <c r="CM663" s="143"/>
      <c r="CN663" s="143">
        <v>26</v>
      </c>
      <c r="CO663" s="141"/>
      <c r="CP663" s="69"/>
      <c r="CQ663" s="70"/>
      <c r="CR663" s="69"/>
      <c r="CS663" s="69"/>
      <c r="CT663" s="69"/>
      <c r="CU663" s="69"/>
      <c r="CV663" s="69"/>
      <c r="CW663" s="69"/>
      <c r="CX663" s="69"/>
      <c r="CY663" s="69"/>
      <c r="CZ663" s="69"/>
      <c r="DA663" s="70"/>
      <c r="DB663" s="182"/>
      <c r="DC663" s="141" t="s">
        <v>2214</v>
      </c>
      <c r="DD663" s="182"/>
      <c r="DE663" s="182">
        <v>-15.1</v>
      </c>
      <c r="DF663" s="141" t="s">
        <v>2215</v>
      </c>
      <c r="DG663" s="182">
        <v>-8.48</v>
      </c>
      <c r="DH663" s="182"/>
      <c r="DI663" s="180"/>
      <c r="DJ663" s="180"/>
      <c r="DK663" s="180"/>
      <c r="DL663" s="180"/>
      <c r="DM663" s="180"/>
      <c r="DN663" s="180"/>
      <c r="DO663" s="180"/>
      <c r="DP663" s="180"/>
      <c r="DQ663" s="180"/>
      <c r="DR663" s="180"/>
      <c r="DS663" s="181"/>
      <c r="DT663" s="402">
        <f t="shared" si="919"/>
        <v>1</v>
      </c>
      <c r="DU663" s="100">
        <f t="shared" si="920"/>
        <v>0</v>
      </c>
      <c r="DV663" s="100">
        <f t="shared" si="921"/>
        <v>0</v>
      </c>
      <c r="DW663" s="100">
        <f t="shared" si="922"/>
        <v>1</v>
      </c>
      <c r="DX663" s="100">
        <f t="shared" si="923"/>
        <v>0</v>
      </c>
      <c r="DY663" s="229">
        <f t="shared" si="924"/>
        <v>0</v>
      </c>
      <c r="DZ663" s="100">
        <f t="shared" si="925"/>
        <v>1</v>
      </c>
      <c r="EA663" s="400">
        <f t="shared" si="926"/>
        <v>0</v>
      </c>
      <c r="EB663" s="402">
        <f t="shared" si="927"/>
        <v>0</v>
      </c>
      <c r="EC663" s="19">
        <f t="shared" si="928"/>
        <v>0</v>
      </c>
      <c r="ED663" s="19">
        <f t="shared" si="929"/>
        <v>0</v>
      </c>
      <c r="EE663" s="19">
        <f t="shared" si="930"/>
        <v>0</v>
      </c>
      <c r="EF663" s="402">
        <f t="shared" si="931"/>
        <v>1</v>
      </c>
      <c r="EG663" s="400">
        <f t="shared" si="932"/>
        <v>1</v>
      </c>
      <c r="EH663" s="400">
        <f t="shared" si="933"/>
        <v>0</v>
      </c>
      <c r="EI663" s="402">
        <f t="shared" si="934"/>
        <v>0</v>
      </c>
      <c r="EJ663" s="229">
        <f t="shared" si="935"/>
        <v>1</v>
      </c>
      <c r="EK663" s="398" t="str">
        <f t="shared" si="936"/>
        <v/>
      </c>
      <c r="EL663" s="398" t="str">
        <f t="shared" si="937"/>
        <v/>
      </c>
      <c r="EM663" s="398" t="str">
        <f t="shared" si="938"/>
        <v/>
      </c>
      <c r="EN663" s="398" t="str">
        <f t="shared" si="939"/>
        <v/>
      </c>
      <c r="EO663" s="398" t="str">
        <f t="shared" si="940"/>
        <v/>
      </c>
      <c r="EP663" s="398" t="str">
        <f t="shared" si="941"/>
        <v/>
      </c>
      <c r="EQ663" s="398">
        <f t="shared" si="942"/>
        <v>152</v>
      </c>
      <c r="ER663" s="398" t="str">
        <f t="shared" si="943"/>
        <v/>
      </c>
      <c r="ES663" s="398" t="str">
        <f t="shared" si="944"/>
        <v/>
      </c>
      <c r="ET663" s="398" t="str">
        <f t="shared" si="945"/>
        <v/>
      </c>
      <c r="EU663" s="172" t="str">
        <f t="shared" si="946"/>
        <v/>
      </c>
      <c r="EV663" s="57" t="str">
        <f t="shared" si="947"/>
        <v/>
      </c>
      <c r="EW663" s="57" t="str">
        <f t="shared" si="948"/>
        <v/>
      </c>
      <c r="EX663" s="57" t="str">
        <f t="shared" si="949"/>
        <v/>
      </c>
      <c r="EY663" s="57" t="str">
        <f t="shared" si="950"/>
        <v/>
      </c>
      <c r="EZ663" s="57" t="str">
        <f t="shared" si="951"/>
        <v/>
      </c>
      <c r="FA663" s="57" t="str">
        <f t="shared" si="952"/>
        <v/>
      </c>
      <c r="FB663" s="57">
        <f t="shared" si="953"/>
        <v>2.4911049525460895</v>
      </c>
      <c r="FC663" s="57" t="str">
        <f t="shared" si="954"/>
        <v/>
      </c>
      <c r="FD663" s="57" t="str">
        <f t="shared" si="955"/>
        <v/>
      </c>
      <c r="FE663" s="57" t="str">
        <f t="shared" si="956"/>
        <v/>
      </c>
      <c r="FF663" s="56" t="str">
        <f t="shared" si="957"/>
        <v/>
      </c>
      <c r="FG663" s="59" t="str">
        <f t="shared" si="958"/>
        <v/>
      </c>
      <c r="FH663" s="59" t="str">
        <f t="shared" si="959"/>
        <v/>
      </c>
      <c r="FI663" s="59" t="str">
        <f t="shared" si="960"/>
        <v/>
      </c>
      <c r="FJ663" s="59" t="str">
        <f t="shared" si="961"/>
        <v/>
      </c>
      <c r="FK663" s="59" t="str">
        <f t="shared" si="962"/>
        <v/>
      </c>
      <c r="FL663" s="59" t="str">
        <f t="shared" si="963"/>
        <v/>
      </c>
      <c r="FM663" s="59">
        <f t="shared" si="964"/>
        <v>100</v>
      </c>
      <c r="FN663" s="59" t="str">
        <f t="shared" si="965"/>
        <v/>
      </c>
      <c r="FO663" s="59" t="str">
        <f t="shared" si="966"/>
        <v/>
      </c>
      <c r="FP663" s="59" t="str">
        <f t="shared" si="967"/>
        <v/>
      </c>
      <c r="FQ663" s="66" t="str">
        <f t="shared" si="968"/>
        <v/>
      </c>
      <c r="FR663" s="331">
        <f t="shared" si="995"/>
        <v>-100</v>
      </c>
      <c r="FS663" s="331">
        <f t="shared" si="969"/>
        <v>0</v>
      </c>
      <c r="FT663" s="400">
        <f t="shared" si="970"/>
        <v>1</v>
      </c>
      <c r="FU663" s="400">
        <f t="shared" si="971"/>
        <v>0</v>
      </c>
      <c r="FV663" s="400">
        <f t="shared" si="972"/>
        <v>0</v>
      </c>
      <c r="FW663" s="402">
        <f t="shared" si="973"/>
        <v>0</v>
      </c>
      <c r="FX663" s="222">
        <f t="shared" si="974"/>
        <v>0</v>
      </c>
      <c r="FY663" s="222">
        <f t="shared" si="975"/>
        <v>0</v>
      </c>
      <c r="FZ663" s="222">
        <f t="shared" si="976"/>
        <v>0</v>
      </c>
      <c r="GA663" s="221">
        <f t="shared" si="977"/>
        <v>0</v>
      </c>
      <c r="GB663" s="222">
        <f t="shared" si="978"/>
        <v>100</v>
      </c>
      <c r="GC663" s="222">
        <f t="shared" si="979"/>
        <v>0</v>
      </c>
      <c r="GD663" s="222">
        <f t="shared" si="980"/>
        <v>0</v>
      </c>
      <c r="GE663" s="222">
        <f t="shared" si="981"/>
        <v>0</v>
      </c>
      <c r="GF663" s="222">
        <f t="shared" si="982"/>
        <v>0</v>
      </c>
      <c r="GG663" s="398">
        <f t="shared" si="983"/>
        <v>0</v>
      </c>
      <c r="GH663" s="399">
        <f t="shared" si="984"/>
        <v>0</v>
      </c>
      <c r="GI663" s="398" t="str">
        <f t="shared" si="985"/>
        <v>Na</v>
      </c>
      <c r="GJ663" s="398" t="str">
        <f t="shared" si="986"/>
        <v>HCO3</v>
      </c>
    </row>
    <row r="664" spans="1:192" s="168" customFormat="1" ht="14.25">
      <c r="A664" s="402">
        <f t="shared" si="987"/>
        <v>659</v>
      </c>
      <c r="B664" s="65" t="s">
        <v>1061</v>
      </c>
      <c r="C664" s="69" t="s">
        <v>1063</v>
      </c>
      <c r="D664" s="69"/>
      <c r="E664" s="69"/>
      <c r="F664" s="558">
        <v>3535080</v>
      </c>
      <c r="G664" s="558">
        <v>5698700</v>
      </c>
      <c r="H664" s="410">
        <f t="shared" si="913"/>
        <v>534991.53799999994</v>
      </c>
      <c r="I664" s="410">
        <f t="shared" si="914"/>
        <v>5696860.3100000005</v>
      </c>
      <c r="J664" s="408">
        <v>326</v>
      </c>
      <c r="K664" s="408" t="s">
        <v>1355</v>
      </c>
      <c r="L664" s="185">
        <v>300</v>
      </c>
      <c r="M664" s="171">
        <v>186</v>
      </c>
      <c r="N664" s="408">
        <v>298</v>
      </c>
      <c r="O664" s="171"/>
      <c r="P664" s="171"/>
      <c r="Q664" s="381" t="s">
        <v>1361</v>
      </c>
      <c r="R664" s="381" t="s">
        <v>2891</v>
      </c>
      <c r="S664" s="401" t="s">
        <v>1346</v>
      </c>
      <c r="T664" s="499" t="str">
        <f t="shared" si="915"/>
        <v>-</v>
      </c>
      <c r="U664" s="499" t="str">
        <f t="shared" si="916"/>
        <v>-</v>
      </c>
      <c r="V664" s="499" t="str">
        <f t="shared" si="917"/>
        <v>-</v>
      </c>
      <c r="W664" s="499" t="str">
        <f t="shared" si="994"/>
        <v>-</v>
      </c>
      <c r="X664" s="529" t="str">
        <f t="shared" si="990"/>
        <v>Ca-Mg-Na</v>
      </c>
      <c r="Y664" s="530" t="str">
        <f t="shared" si="993"/>
        <v>HCO3</v>
      </c>
      <c r="Z664" s="70"/>
      <c r="AA664" s="251">
        <v>33849</v>
      </c>
      <c r="AB664" s="200">
        <v>2</v>
      </c>
      <c r="AC664" s="65" t="s">
        <v>1050</v>
      </c>
      <c r="AD664" s="65" t="s">
        <v>1911</v>
      </c>
      <c r="AE664" s="61" t="s">
        <v>1912</v>
      </c>
      <c r="AF664" s="392">
        <v>13.6</v>
      </c>
      <c r="AG664" s="408">
        <v>273</v>
      </c>
      <c r="AH664" s="408">
        <v>6.83</v>
      </c>
      <c r="AI664" s="559"/>
      <c r="AJ664" s="408"/>
      <c r="AK664" s="408"/>
      <c r="AL664" s="408"/>
      <c r="AM664" s="392"/>
      <c r="AN664" s="69"/>
      <c r="AO664" s="401"/>
      <c r="AP664" s="171"/>
      <c r="AQ664" s="69"/>
      <c r="AR664" s="69"/>
      <c r="AS664" s="507">
        <f>SUM(AU664:BN664)+SUM(BO664:CL664)/1000</f>
        <v>222.53099999999998</v>
      </c>
      <c r="AT664" s="509">
        <f>FR664</f>
        <v>0.36816364106794974</v>
      </c>
      <c r="AU664" s="362">
        <v>14</v>
      </c>
      <c r="AV664" s="69">
        <v>9.8000000000000007</v>
      </c>
      <c r="AW664" s="401">
        <v>29.3</v>
      </c>
      <c r="AX664" s="69">
        <v>8.1999999999999993</v>
      </c>
      <c r="AY664" s="69">
        <v>16.399999999999999</v>
      </c>
      <c r="AZ664" s="70">
        <v>140</v>
      </c>
      <c r="BA664" s="69"/>
      <c r="BB664" s="401">
        <v>2.1</v>
      </c>
      <c r="BC664" s="69"/>
      <c r="BD664" s="69">
        <v>0</v>
      </c>
      <c r="BE664" s="67">
        <v>1.2999999999999999E-2</v>
      </c>
      <c r="BF664" s="67">
        <v>8.0000000000000002E-3</v>
      </c>
      <c r="BG664" s="69"/>
      <c r="BH664" s="69"/>
      <c r="BI664" s="69"/>
      <c r="BJ664" s="69">
        <v>2.7</v>
      </c>
      <c r="BK664" s="69">
        <v>0</v>
      </c>
      <c r="BL664" s="401"/>
      <c r="BM664" s="69"/>
      <c r="BN664" s="70">
        <v>0</v>
      </c>
      <c r="BO664" s="143"/>
      <c r="BP664" s="564">
        <v>10</v>
      </c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1"/>
      <c r="CG664" s="143"/>
      <c r="CH664" s="143"/>
      <c r="CI664" s="143"/>
      <c r="CJ664" s="143"/>
      <c r="CK664" s="143"/>
      <c r="CL664" s="144"/>
      <c r="CM664" s="143">
        <v>3.1</v>
      </c>
      <c r="CN664" s="143">
        <v>28.8</v>
      </c>
      <c r="CO664" s="141"/>
      <c r="CP664" s="69"/>
      <c r="CQ664" s="70"/>
      <c r="CR664" s="69"/>
      <c r="CS664" s="69"/>
      <c r="CT664" s="69"/>
      <c r="CU664" s="69"/>
      <c r="CV664" s="69"/>
      <c r="CW664" s="69"/>
      <c r="CX664" s="69"/>
      <c r="CY664" s="69"/>
      <c r="CZ664" s="69"/>
      <c r="DA664" s="70"/>
      <c r="DB664" s="182"/>
      <c r="DC664" s="141" t="s">
        <v>1849</v>
      </c>
      <c r="DD664" s="182"/>
      <c r="DE664" s="182">
        <v>-14.1</v>
      </c>
      <c r="DF664" s="141" t="s">
        <v>2216</v>
      </c>
      <c r="DG664" s="182">
        <v>-8.86</v>
      </c>
      <c r="DH664" s="182"/>
      <c r="DI664" s="180"/>
      <c r="DJ664" s="180"/>
      <c r="DK664" s="180"/>
      <c r="DL664" s="180"/>
      <c r="DM664" s="180"/>
      <c r="DN664" s="180"/>
      <c r="DO664" s="180"/>
      <c r="DP664" s="180"/>
      <c r="DQ664" s="180"/>
      <c r="DR664" s="180"/>
      <c r="DS664" s="181"/>
      <c r="DT664" s="402">
        <f t="shared" si="919"/>
        <v>0</v>
      </c>
      <c r="DU664" s="100">
        <f t="shared" si="920"/>
        <v>0</v>
      </c>
      <c r="DV664" s="100">
        <f t="shared" si="921"/>
        <v>0</v>
      </c>
      <c r="DW664" s="100">
        <f t="shared" si="922"/>
        <v>1</v>
      </c>
      <c r="DX664" s="100">
        <f t="shared" si="923"/>
        <v>0</v>
      </c>
      <c r="DY664" s="229">
        <f t="shared" si="924"/>
        <v>0</v>
      </c>
      <c r="DZ664" s="100">
        <f t="shared" si="925"/>
        <v>1</v>
      </c>
      <c r="EA664" s="400">
        <f t="shared" si="926"/>
        <v>0</v>
      </c>
      <c r="EB664" s="402">
        <f t="shared" si="927"/>
        <v>0</v>
      </c>
      <c r="EC664" s="19">
        <f t="shared" si="928"/>
        <v>1</v>
      </c>
      <c r="ED664" s="19">
        <f t="shared" si="929"/>
        <v>0</v>
      </c>
      <c r="EE664" s="19">
        <f t="shared" si="930"/>
        <v>0</v>
      </c>
      <c r="EF664" s="402">
        <f t="shared" si="931"/>
        <v>0</v>
      </c>
      <c r="EG664" s="400">
        <f t="shared" si="932"/>
        <v>1</v>
      </c>
      <c r="EH664" s="400">
        <f t="shared" si="933"/>
        <v>0</v>
      </c>
      <c r="EI664" s="402">
        <f t="shared" si="934"/>
        <v>0</v>
      </c>
      <c r="EJ664" s="229">
        <f t="shared" si="935"/>
        <v>1</v>
      </c>
      <c r="EK664" s="398">
        <f t="shared" si="936"/>
        <v>14</v>
      </c>
      <c r="EL664" s="398">
        <f t="shared" si="937"/>
        <v>2.1</v>
      </c>
      <c r="EM664" s="398">
        <f t="shared" si="938"/>
        <v>9.8000000000000007</v>
      </c>
      <c r="EN664" s="398">
        <f t="shared" si="939"/>
        <v>29.3</v>
      </c>
      <c r="EO664" s="398">
        <f t="shared" si="940"/>
        <v>8.0000000000000002E-3</v>
      </c>
      <c r="EP664" s="398">
        <f t="shared" si="941"/>
        <v>1.2999999999999999E-2</v>
      </c>
      <c r="EQ664" s="398">
        <f t="shared" si="942"/>
        <v>140</v>
      </c>
      <c r="ER664" s="398" t="str">
        <f t="shared" si="943"/>
        <v/>
      </c>
      <c r="ES664" s="398">
        <f t="shared" si="944"/>
        <v>2.7</v>
      </c>
      <c r="ET664" s="398">
        <f t="shared" si="945"/>
        <v>16.399999999999999</v>
      </c>
      <c r="EU664" s="172">
        <f t="shared" si="946"/>
        <v>8.1999999999999993</v>
      </c>
      <c r="EV664" s="57">
        <f t="shared" si="947"/>
        <v>0.60896571523023257</v>
      </c>
      <c r="EW664" s="57">
        <f t="shared" si="948"/>
        <v>5.3708439897698211E-2</v>
      </c>
      <c r="EX664" s="57">
        <f t="shared" si="949"/>
        <v>0.80641843242131261</v>
      </c>
      <c r="EY664" s="57">
        <f t="shared" si="950"/>
        <v>1.4621488098208493</v>
      </c>
      <c r="EZ664" s="57">
        <f t="shared" si="951"/>
        <v>2.9173124259276141E-4</v>
      </c>
      <c r="FA664" s="57">
        <f t="shared" si="952"/>
        <v>6.9836153639538003E-4</v>
      </c>
      <c r="FB664" s="57">
        <f t="shared" si="953"/>
        <v>2.2944387720819246</v>
      </c>
      <c r="FC664" s="57" t="str">
        <f t="shared" si="954"/>
        <v/>
      </c>
      <c r="FD664" s="57">
        <f t="shared" si="955"/>
        <v>4.3544945641392857E-2</v>
      </c>
      <c r="FE664" s="57">
        <f t="shared" si="956"/>
        <v>0.34144401671410102</v>
      </c>
      <c r="FF664" s="56">
        <f t="shared" si="957"/>
        <v>0.23129213324683379</v>
      </c>
      <c r="FG664" s="59">
        <f t="shared" si="958"/>
        <v>20.767995885593312</v>
      </c>
      <c r="FH664" s="59">
        <f t="shared" si="959"/>
        <v>1.8316575644908433</v>
      </c>
      <c r="FI664" s="59">
        <f t="shared" si="960"/>
        <v>27.501867950415903</v>
      </c>
      <c r="FJ664" s="59">
        <f t="shared" si="961"/>
        <v>49.864712753170473</v>
      </c>
      <c r="FK664" s="59">
        <f t="shared" si="962"/>
        <v>9.9491204419856084E-3</v>
      </c>
      <c r="FL664" s="59">
        <f t="shared" si="963"/>
        <v>2.3816725887486935E-2</v>
      </c>
      <c r="FM664" s="59">
        <f t="shared" si="964"/>
        <v>78.827193147493219</v>
      </c>
      <c r="FN664" s="59" t="str">
        <f t="shared" si="965"/>
        <v/>
      </c>
      <c r="FO664" s="59">
        <f t="shared" si="966"/>
        <v>1.496019803377262</v>
      </c>
      <c r="FP664" s="59">
        <f t="shared" si="967"/>
        <v>11.730569489181088</v>
      </c>
      <c r="FQ664" s="66">
        <f t="shared" si="968"/>
        <v>7.9462175599484306</v>
      </c>
      <c r="FR664" s="331">
        <f t="shared" si="995"/>
        <v>0.36816364106794974</v>
      </c>
      <c r="FS664" s="331">
        <f t="shared" si="969"/>
        <v>0.36816364106794974</v>
      </c>
      <c r="FT664" s="400">
        <f t="shared" si="970"/>
        <v>0</v>
      </c>
      <c r="FU664" s="400">
        <f t="shared" si="971"/>
        <v>1</v>
      </c>
      <c r="FV664" s="400">
        <f t="shared" si="972"/>
        <v>0</v>
      </c>
      <c r="FW664" s="402">
        <f t="shared" si="973"/>
        <v>0</v>
      </c>
      <c r="FX664" s="222">
        <f t="shared" si="974"/>
        <v>20.767995885593312</v>
      </c>
      <c r="FY664" s="222">
        <f t="shared" si="975"/>
        <v>49.864712753170473</v>
      </c>
      <c r="FZ664" s="222">
        <f t="shared" si="976"/>
        <v>27.501867950415903</v>
      </c>
      <c r="GA664" s="221">
        <f t="shared" si="977"/>
        <v>0</v>
      </c>
      <c r="GB664" s="222">
        <f t="shared" si="978"/>
        <v>78.827193147493219</v>
      </c>
      <c r="GC664" s="222">
        <f t="shared" si="979"/>
        <v>0</v>
      </c>
      <c r="GD664" s="222">
        <f t="shared" si="980"/>
        <v>0</v>
      </c>
      <c r="GE664" s="222">
        <f t="shared" si="981"/>
        <v>0</v>
      </c>
      <c r="GF664" s="222">
        <f t="shared" si="982"/>
        <v>0</v>
      </c>
      <c r="GG664" s="398">
        <f t="shared" si="983"/>
        <v>0</v>
      </c>
      <c r="GH664" s="399">
        <f t="shared" si="984"/>
        <v>0</v>
      </c>
      <c r="GI664" s="398" t="str">
        <f t="shared" si="985"/>
        <v>Ca-Mg-Na</v>
      </c>
      <c r="GJ664" s="398" t="str">
        <f t="shared" si="986"/>
        <v>HCO3</v>
      </c>
    </row>
    <row r="665" spans="1:192" s="168" customFormat="1" ht="14.25">
      <c r="A665" s="402">
        <f t="shared" si="987"/>
        <v>660</v>
      </c>
      <c r="B665" s="65" t="s">
        <v>1061</v>
      </c>
      <c r="C665" s="69" t="s">
        <v>1064</v>
      </c>
      <c r="D665" s="69"/>
      <c r="E665" s="69"/>
      <c r="F665" s="558">
        <v>3534520</v>
      </c>
      <c r="G665" s="558">
        <v>5700280</v>
      </c>
      <c r="H665" s="410">
        <f t="shared" si="913"/>
        <v>534431.76199999999</v>
      </c>
      <c r="I665" s="410">
        <f t="shared" si="914"/>
        <v>5698439.6780000003</v>
      </c>
      <c r="J665" s="408">
        <v>292.60000000000002</v>
      </c>
      <c r="K665" s="408" t="s">
        <v>1355</v>
      </c>
      <c r="L665" s="185">
        <v>240</v>
      </c>
      <c r="M665" s="171">
        <v>122</v>
      </c>
      <c r="N665" s="408">
        <v>236</v>
      </c>
      <c r="O665" s="171"/>
      <c r="P665" s="171"/>
      <c r="Q665" s="381" t="s">
        <v>1361</v>
      </c>
      <c r="R665" s="381" t="s">
        <v>2891</v>
      </c>
      <c r="S665" s="401" t="s">
        <v>1346</v>
      </c>
      <c r="T665" s="499" t="str">
        <f t="shared" si="915"/>
        <v>-</v>
      </c>
      <c r="U665" s="499" t="str">
        <f t="shared" si="916"/>
        <v>-</v>
      </c>
      <c r="V665" s="499" t="str">
        <f t="shared" si="917"/>
        <v>-</v>
      </c>
      <c r="W665" s="499" t="str">
        <f t="shared" si="994"/>
        <v>-</v>
      </c>
      <c r="X665" s="529" t="str">
        <f t="shared" si="990"/>
        <v>Na</v>
      </c>
      <c r="Y665" s="530" t="str">
        <f t="shared" si="993"/>
        <v>HCO3</v>
      </c>
      <c r="Z665" s="70"/>
      <c r="AA665" s="177" t="s">
        <v>1806</v>
      </c>
      <c r="AB665" s="200">
        <v>1</v>
      </c>
      <c r="AC665" s="65" t="s">
        <v>1050</v>
      </c>
      <c r="AD665" s="65" t="s">
        <v>1906</v>
      </c>
      <c r="AE665" s="61" t="s">
        <v>1454</v>
      </c>
      <c r="AF665" s="392">
        <v>10.1</v>
      </c>
      <c r="AG665" s="408"/>
      <c r="AH665" s="408">
        <v>6.7</v>
      </c>
      <c r="AI665" s="559"/>
      <c r="AJ665" s="408"/>
      <c r="AK665" s="408"/>
      <c r="AL665" s="408"/>
      <c r="AM665" s="392"/>
      <c r="AN665" s="69"/>
      <c r="AO665" s="401"/>
      <c r="AP665" s="171"/>
      <c r="AQ665" s="69"/>
      <c r="AR665" s="69"/>
      <c r="AS665" s="508"/>
      <c r="AT665" s="511"/>
      <c r="AU665" s="268"/>
      <c r="AV665" s="403"/>
      <c r="AW665" s="55"/>
      <c r="AX665" s="403"/>
      <c r="AY665" s="403"/>
      <c r="AZ665" s="53">
        <v>122</v>
      </c>
      <c r="BA665" s="69"/>
      <c r="BB665" s="69"/>
      <c r="BC665" s="69"/>
      <c r="BD665" s="69"/>
      <c r="BE665" s="91"/>
      <c r="BF665" s="69"/>
      <c r="BG665" s="69"/>
      <c r="BH665" s="69"/>
      <c r="BI665" s="69"/>
      <c r="BJ665" s="69"/>
      <c r="BK665" s="69"/>
      <c r="BL665" s="401"/>
      <c r="BM665" s="69"/>
      <c r="BN665" s="70"/>
      <c r="BO665" s="143"/>
      <c r="BP665" s="564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1"/>
      <c r="CG665" s="143"/>
      <c r="CH665" s="143"/>
      <c r="CI665" s="143"/>
      <c r="CJ665" s="143"/>
      <c r="CK665" s="143"/>
      <c r="CL665" s="144"/>
      <c r="CM665" s="143"/>
      <c r="CN665" s="143">
        <v>38</v>
      </c>
      <c r="CO665" s="141"/>
      <c r="CP665" s="69"/>
      <c r="CQ665" s="70"/>
      <c r="CR665" s="69"/>
      <c r="CS665" s="69"/>
      <c r="CT665" s="69"/>
      <c r="CU665" s="69"/>
      <c r="CV665" s="69"/>
      <c r="CW665" s="69"/>
      <c r="CX665" s="69"/>
      <c r="CY665" s="69"/>
      <c r="CZ665" s="69"/>
      <c r="DA665" s="70"/>
      <c r="DB665" s="182"/>
      <c r="DC665" s="141" t="s">
        <v>1849</v>
      </c>
      <c r="DD665" s="182"/>
      <c r="DE665" s="182">
        <v>-18.2</v>
      </c>
      <c r="DF665" s="141" t="s">
        <v>2217</v>
      </c>
      <c r="DG665" s="475">
        <v>-6.1</v>
      </c>
      <c r="DH665" s="182"/>
      <c r="DI665" s="180"/>
      <c r="DJ665" s="180"/>
      <c r="DK665" s="180"/>
      <c r="DL665" s="180"/>
      <c r="DM665" s="180"/>
      <c r="DN665" s="180"/>
      <c r="DO665" s="180"/>
      <c r="DP665" s="180"/>
      <c r="DQ665" s="180"/>
      <c r="DR665" s="180"/>
      <c r="DS665" s="181"/>
      <c r="DT665" s="402">
        <f t="shared" si="919"/>
        <v>1</v>
      </c>
      <c r="DU665" s="100">
        <f t="shared" si="920"/>
        <v>0</v>
      </c>
      <c r="DV665" s="100">
        <f t="shared" si="921"/>
        <v>0</v>
      </c>
      <c r="DW665" s="100">
        <f t="shared" si="922"/>
        <v>1</v>
      </c>
      <c r="DX665" s="100">
        <f t="shared" si="923"/>
        <v>0</v>
      </c>
      <c r="DY665" s="229">
        <f t="shared" si="924"/>
        <v>0</v>
      </c>
      <c r="DZ665" s="100">
        <f t="shared" si="925"/>
        <v>1</v>
      </c>
      <c r="EA665" s="400">
        <f t="shared" si="926"/>
        <v>0</v>
      </c>
      <c r="EB665" s="402">
        <f t="shared" si="927"/>
        <v>0</v>
      </c>
      <c r="EC665" s="19">
        <f t="shared" si="928"/>
        <v>0</v>
      </c>
      <c r="ED665" s="19">
        <f t="shared" si="929"/>
        <v>0</v>
      </c>
      <c r="EE665" s="19">
        <f t="shared" si="930"/>
        <v>0</v>
      </c>
      <c r="EF665" s="402">
        <f t="shared" si="931"/>
        <v>1</v>
      </c>
      <c r="EG665" s="400">
        <f t="shared" si="932"/>
        <v>1</v>
      </c>
      <c r="EH665" s="400">
        <f t="shared" si="933"/>
        <v>0</v>
      </c>
      <c r="EI665" s="402">
        <f t="shared" si="934"/>
        <v>0</v>
      </c>
      <c r="EJ665" s="229">
        <f t="shared" si="935"/>
        <v>1</v>
      </c>
      <c r="EK665" s="398" t="str">
        <f t="shared" si="936"/>
        <v/>
      </c>
      <c r="EL665" s="398" t="str">
        <f t="shared" si="937"/>
        <v/>
      </c>
      <c r="EM665" s="398" t="str">
        <f t="shared" si="938"/>
        <v/>
      </c>
      <c r="EN665" s="398" t="str">
        <f t="shared" si="939"/>
        <v/>
      </c>
      <c r="EO665" s="398" t="str">
        <f t="shared" si="940"/>
        <v/>
      </c>
      <c r="EP665" s="398" t="str">
        <f t="shared" si="941"/>
        <v/>
      </c>
      <c r="EQ665" s="398">
        <f t="shared" si="942"/>
        <v>122</v>
      </c>
      <c r="ER665" s="398" t="str">
        <f t="shared" si="943"/>
        <v/>
      </c>
      <c r="ES665" s="398" t="str">
        <f t="shared" si="944"/>
        <v/>
      </c>
      <c r="ET665" s="398" t="str">
        <f t="shared" si="945"/>
        <v/>
      </c>
      <c r="EU665" s="172" t="str">
        <f t="shared" si="946"/>
        <v/>
      </c>
      <c r="EV665" s="57" t="str">
        <f t="shared" si="947"/>
        <v/>
      </c>
      <c r="EW665" s="57" t="str">
        <f t="shared" si="948"/>
        <v/>
      </c>
      <c r="EX665" s="57" t="str">
        <f t="shared" si="949"/>
        <v/>
      </c>
      <c r="EY665" s="57" t="str">
        <f t="shared" si="950"/>
        <v/>
      </c>
      <c r="EZ665" s="57" t="str">
        <f t="shared" si="951"/>
        <v/>
      </c>
      <c r="FA665" s="57" t="str">
        <f t="shared" si="952"/>
        <v/>
      </c>
      <c r="FB665" s="57">
        <f t="shared" si="953"/>
        <v>1.9994395013856772</v>
      </c>
      <c r="FC665" s="57" t="str">
        <f t="shared" si="954"/>
        <v/>
      </c>
      <c r="FD665" s="57" t="str">
        <f t="shared" si="955"/>
        <v/>
      </c>
      <c r="FE665" s="57" t="str">
        <f t="shared" si="956"/>
        <v/>
      </c>
      <c r="FF665" s="56" t="str">
        <f t="shared" si="957"/>
        <v/>
      </c>
      <c r="FG665" s="59" t="str">
        <f t="shared" si="958"/>
        <v/>
      </c>
      <c r="FH665" s="59" t="str">
        <f t="shared" si="959"/>
        <v/>
      </c>
      <c r="FI665" s="59" t="str">
        <f t="shared" si="960"/>
        <v/>
      </c>
      <c r="FJ665" s="59" t="str">
        <f t="shared" si="961"/>
        <v/>
      </c>
      <c r="FK665" s="59" t="str">
        <f t="shared" si="962"/>
        <v/>
      </c>
      <c r="FL665" s="59" t="str">
        <f t="shared" si="963"/>
        <v/>
      </c>
      <c r="FM665" s="59">
        <f t="shared" si="964"/>
        <v>100</v>
      </c>
      <c r="FN665" s="59" t="str">
        <f t="shared" si="965"/>
        <v/>
      </c>
      <c r="FO665" s="59" t="str">
        <f t="shared" si="966"/>
        <v/>
      </c>
      <c r="FP665" s="59" t="str">
        <f t="shared" si="967"/>
        <v/>
      </c>
      <c r="FQ665" s="66" t="str">
        <f t="shared" si="968"/>
        <v/>
      </c>
      <c r="FR665" s="331">
        <f t="shared" si="995"/>
        <v>-100</v>
      </c>
      <c r="FS665" s="331">
        <f t="shared" si="969"/>
        <v>0</v>
      </c>
      <c r="FT665" s="400">
        <f t="shared" si="970"/>
        <v>1</v>
      </c>
      <c r="FU665" s="400">
        <f t="shared" si="971"/>
        <v>0</v>
      </c>
      <c r="FV665" s="400">
        <f t="shared" si="972"/>
        <v>0</v>
      </c>
      <c r="FW665" s="402">
        <f t="shared" si="973"/>
        <v>0</v>
      </c>
      <c r="FX665" s="222">
        <f t="shared" si="974"/>
        <v>0</v>
      </c>
      <c r="FY665" s="222">
        <f t="shared" si="975"/>
        <v>0</v>
      </c>
      <c r="FZ665" s="222">
        <f t="shared" si="976"/>
        <v>0</v>
      </c>
      <c r="GA665" s="221">
        <f t="shared" si="977"/>
        <v>0</v>
      </c>
      <c r="GB665" s="222">
        <f t="shared" si="978"/>
        <v>100</v>
      </c>
      <c r="GC665" s="222">
        <f t="shared" si="979"/>
        <v>0</v>
      </c>
      <c r="GD665" s="222">
        <f t="shared" si="980"/>
        <v>0</v>
      </c>
      <c r="GE665" s="222">
        <f t="shared" si="981"/>
        <v>0</v>
      </c>
      <c r="GF665" s="222">
        <f t="shared" si="982"/>
        <v>0</v>
      </c>
      <c r="GG665" s="398">
        <f t="shared" si="983"/>
        <v>0</v>
      </c>
      <c r="GH665" s="399">
        <f t="shared" si="984"/>
        <v>0</v>
      </c>
      <c r="GI665" s="398" t="str">
        <f t="shared" si="985"/>
        <v>Na</v>
      </c>
      <c r="GJ665" s="398" t="str">
        <f t="shared" si="986"/>
        <v>HCO3</v>
      </c>
    </row>
    <row r="666" spans="1:192" s="168" customFormat="1" ht="14.25">
      <c r="A666" s="402">
        <f t="shared" si="987"/>
        <v>661</v>
      </c>
      <c r="B666" s="65" t="s">
        <v>1061</v>
      </c>
      <c r="C666" s="69" t="s">
        <v>1064</v>
      </c>
      <c r="D666" s="69"/>
      <c r="E666" s="69"/>
      <c r="F666" s="558">
        <v>3534520</v>
      </c>
      <c r="G666" s="558">
        <v>5700280</v>
      </c>
      <c r="H666" s="410">
        <f t="shared" si="913"/>
        <v>534431.76199999999</v>
      </c>
      <c r="I666" s="410">
        <f t="shared" si="914"/>
        <v>5698439.6780000003</v>
      </c>
      <c r="J666" s="408">
        <v>292.60000000000002</v>
      </c>
      <c r="K666" s="408" t="s">
        <v>1355</v>
      </c>
      <c r="L666" s="185">
        <v>240</v>
      </c>
      <c r="M666" s="171">
        <v>122</v>
      </c>
      <c r="N666" s="408">
        <v>236</v>
      </c>
      <c r="O666" s="171"/>
      <c r="P666" s="171"/>
      <c r="Q666" s="381" t="s">
        <v>1361</v>
      </c>
      <c r="R666" s="381" t="s">
        <v>2891</v>
      </c>
      <c r="S666" s="401" t="s">
        <v>1346</v>
      </c>
      <c r="T666" s="499" t="str">
        <f t="shared" si="915"/>
        <v>-</v>
      </c>
      <c r="U666" s="499" t="str">
        <f t="shared" si="916"/>
        <v>-</v>
      </c>
      <c r="V666" s="499" t="str">
        <f t="shared" si="917"/>
        <v>-</v>
      </c>
      <c r="W666" s="499" t="str">
        <f t="shared" si="994"/>
        <v>-</v>
      </c>
      <c r="X666" s="529" t="str">
        <f t="shared" si="990"/>
        <v>Ca-Mg</v>
      </c>
      <c r="Y666" s="530" t="str">
        <f t="shared" si="993"/>
        <v>HCO3</v>
      </c>
      <c r="Z666" s="70"/>
      <c r="AA666" s="251">
        <v>33849</v>
      </c>
      <c r="AB666" s="200">
        <v>2</v>
      </c>
      <c r="AC666" s="65" t="s">
        <v>1050</v>
      </c>
      <c r="AD666" s="65" t="s">
        <v>1911</v>
      </c>
      <c r="AE666" s="61" t="s">
        <v>2757</v>
      </c>
      <c r="AF666" s="392">
        <v>12.9</v>
      </c>
      <c r="AG666" s="408">
        <v>148</v>
      </c>
      <c r="AH666" s="408">
        <v>6.73</v>
      </c>
      <c r="AI666" s="559"/>
      <c r="AJ666" s="408"/>
      <c r="AK666" s="408"/>
      <c r="AL666" s="408"/>
      <c r="AM666" s="392"/>
      <c r="AN666" s="69"/>
      <c r="AO666" s="401"/>
      <c r="AP666" s="171"/>
      <c r="AQ666" s="69"/>
      <c r="AR666" s="69"/>
      <c r="AS666" s="507">
        <f t="shared" ref="AS666:AS680" si="996">SUM(AU666:BN666)+SUM(BO666:CL666)/1000</f>
        <v>118.57900000000001</v>
      </c>
      <c r="AT666" s="509">
        <f t="shared" ref="AT666:AT680" si="997">FR666</f>
        <v>-7.7429103258845541E-2</v>
      </c>
      <c r="AU666" s="74">
        <v>4.9000000000000004</v>
      </c>
      <c r="AV666" s="69">
        <v>5.0999999999999996</v>
      </c>
      <c r="AW666" s="401">
        <v>17.600000000000001</v>
      </c>
      <c r="AX666" s="69">
        <v>6.6</v>
      </c>
      <c r="AY666" s="69">
        <v>7.9</v>
      </c>
      <c r="AZ666" s="53">
        <v>67.7</v>
      </c>
      <c r="BA666" s="69"/>
      <c r="BB666" s="401">
        <v>2</v>
      </c>
      <c r="BC666" s="69"/>
      <c r="BD666" s="69">
        <v>0</v>
      </c>
      <c r="BE666" s="67">
        <v>6.2E-2</v>
      </c>
      <c r="BF666" s="67">
        <v>6.0000000000000001E-3</v>
      </c>
      <c r="BG666" s="69"/>
      <c r="BH666" s="69"/>
      <c r="BI666" s="69"/>
      <c r="BJ666" s="69">
        <v>6.7</v>
      </c>
      <c r="BK666" s="69">
        <v>0</v>
      </c>
      <c r="BL666" s="401"/>
      <c r="BM666" s="69"/>
      <c r="BN666" s="70">
        <v>0</v>
      </c>
      <c r="BO666" s="143"/>
      <c r="BP666" s="564">
        <v>11</v>
      </c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1"/>
      <c r="CG666" s="143"/>
      <c r="CH666" s="143"/>
      <c r="CI666" s="143"/>
      <c r="CJ666" s="143"/>
      <c r="CK666" s="143"/>
      <c r="CL666" s="144"/>
      <c r="CM666" s="143">
        <v>6.1</v>
      </c>
      <c r="CN666" s="143">
        <v>31.1</v>
      </c>
      <c r="CO666" s="141"/>
      <c r="CP666" s="69"/>
      <c r="CQ666" s="70"/>
      <c r="CR666" s="69"/>
      <c r="CS666" s="69"/>
      <c r="CT666" s="69"/>
      <c r="CU666" s="69"/>
      <c r="CV666" s="69"/>
      <c r="CW666" s="69"/>
      <c r="CX666" s="69"/>
      <c r="CY666" s="69"/>
      <c r="CZ666" s="69"/>
      <c r="DA666" s="70"/>
      <c r="DB666" s="182"/>
      <c r="DC666" s="141" t="s">
        <v>1849</v>
      </c>
      <c r="DD666" s="182"/>
      <c r="DE666" s="370">
        <v>-20</v>
      </c>
      <c r="DF666" s="141" t="s">
        <v>2218</v>
      </c>
      <c r="DG666" s="182">
        <v>-8.7200000000000006</v>
      </c>
      <c r="DH666" s="182"/>
      <c r="DI666" s="180"/>
      <c r="DJ666" s="180"/>
      <c r="DK666" s="180"/>
      <c r="DL666" s="180"/>
      <c r="DM666" s="180"/>
      <c r="DN666" s="180"/>
      <c r="DO666" s="180"/>
      <c r="DP666" s="180"/>
      <c r="DQ666" s="180"/>
      <c r="DR666" s="180"/>
      <c r="DS666" s="181"/>
      <c r="DT666" s="402">
        <f t="shared" si="919"/>
        <v>0</v>
      </c>
      <c r="DU666" s="100">
        <f t="shared" si="920"/>
        <v>0</v>
      </c>
      <c r="DV666" s="100">
        <f t="shared" si="921"/>
        <v>0</v>
      </c>
      <c r="DW666" s="100">
        <f t="shared" si="922"/>
        <v>1</v>
      </c>
      <c r="DX666" s="100">
        <f t="shared" si="923"/>
        <v>0</v>
      </c>
      <c r="DY666" s="229">
        <f t="shared" si="924"/>
        <v>0</v>
      </c>
      <c r="DZ666" s="100">
        <f t="shared" si="925"/>
        <v>1</v>
      </c>
      <c r="EA666" s="400">
        <f t="shared" si="926"/>
        <v>0</v>
      </c>
      <c r="EB666" s="402">
        <f t="shared" si="927"/>
        <v>0</v>
      </c>
      <c r="EC666" s="19">
        <f t="shared" si="928"/>
        <v>1</v>
      </c>
      <c r="ED666" s="19">
        <f t="shared" si="929"/>
        <v>0</v>
      </c>
      <c r="EE666" s="19">
        <f t="shared" si="930"/>
        <v>0</v>
      </c>
      <c r="EF666" s="402">
        <f t="shared" si="931"/>
        <v>0</v>
      </c>
      <c r="EG666" s="400">
        <f t="shared" si="932"/>
        <v>1</v>
      </c>
      <c r="EH666" s="400">
        <f t="shared" si="933"/>
        <v>0</v>
      </c>
      <c r="EI666" s="402">
        <f t="shared" si="934"/>
        <v>0</v>
      </c>
      <c r="EJ666" s="229">
        <f t="shared" si="935"/>
        <v>1</v>
      </c>
      <c r="EK666" s="398">
        <f t="shared" si="936"/>
        <v>4.9000000000000004</v>
      </c>
      <c r="EL666" s="398">
        <f t="shared" si="937"/>
        <v>2</v>
      </c>
      <c r="EM666" s="398">
        <f t="shared" si="938"/>
        <v>5.0999999999999996</v>
      </c>
      <c r="EN666" s="398">
        <f t="shared" si="939"/>
        <v>17.600000000000001</v>
      </c>
      <c r="EO666" s="398">
        <f t="shared" si="940"/>
        <v>6.0000000000000001E-3</v>
      </c>
      <c r="EP666" s="398">
        <f t="shared" si="941"/>
        <v>6.2E-2</v>
      </c>
      <c r="EQ666" s="398">
        <f t="shared" si="942"/>
        <v>67.7</v>
      </c>
      <c r="ER666" s="398" t="str">
        <f t="shared" si="943"/>
        <v/>
      </c>
      <c r="ES666" s="398">
        <f t="shared" si="944"/>
        <v>6.7</v>
      </c>
      <c r="ET666" s="398">
        <f t="shared" si="945"/>
        <v>7.9</v>
      </c>
      <c r="EU666" s="172">
        <f t="shared" si="946"/>
        <v>6.6</v>
      </c>
      <c r="EV666" s="57">
        <f t="shared" si="947"/>
        <v>0.21313800033058139</v>
      </c>
      <c r="EW666" s="57">
        <f t="shared" si="948"/>
        <v>5.1150895140664961E-2</v>
      </c>
      <c r="EX666" s="57">
        <f t="shared" si="949"/>
        <v>0.41966673523966264</v>
      </c>
      <c r="EY666" s="57">
        <f t="shared" si="950"/>
        <v>0.87828733968760919</v>
      </c>
      <c r="EZ666" s="57">
        <f t="shared" si="951"/>
        <v>2.1879843194457104E-4</v>
      </c>
      <c r="FA666" s="57">
        <f t="shared" si="952"/>
        <v>3.3306473274241203E-3</v>
      </c>
      <c r="FB666" s="57">
        <f t="shared" si="953"/>
        <v>1.1095250347853307</v>
      </c>
      <c r="FC666" s="57" t="str">
        <f t="shared" si="954"/>
        <v/>
      </c>
      <c r="FD666" s="57">
        <f t="shared" si="955"/>
        <v>0.10805597622123413</v>
      </c>
      <c r="FE666" s="57">
        <f t="shared" si="956"/>
        <v>0.16447608122203647</v>
      </c>
      <c r="FF666" s="56">
        <f t="shared" si="957"/>
        <v>0.18616196090598816</v>
      </c>
      <c r="FG666" s="59">
        <f t="shared" si="958"/>
        <v>13.612149230711919</v>
      </c>
      <c r="FH666" s="59">
        <f t="shared" si="959"/>
        <v>3.2667737187141386</v>
      </c>
      <c r="FI666" s="59">
        <f t="shared" si="960"/>
        <v>26.80219490840512</v>
      </c>
      <c r="FJ666" s="59">
        <f t="shared" si="961"/>
        <v>56.0921952759699</v>
      </c>
      <c r="FK666" s="59">
        <f t="shared" si="962"/>
        <v>1.3973655108220198E-2</v>
      </c>
      <c r="FL666" s="59">
        <f t="shared" si="963"/>
        <v>0.21271321109070143</v>
      </c>
      <c r="FM666" s="59">
        <f t="shared" si="964"/>
        <v>70.75064115358046</v>
      </c>
      <c r="FN666" s="59" t="str">
        <f t="shared" si="965"/>
        <v/>
      </c>
      <c r="FO666" s="59">
        <f t="shared" si="966"/>
        <v>6.8903624149476785</v>
      </c>
      <c r="FP666" s="59">
        <f t="shared" si="967"/>
        <v>10.488080787775036</v>
      </c>
      <c r="FQ666" s="66">
        <f t="shared" si="968"/>
        <v>11.870915643696822</v>
      </c>
      <c r="FR666" s="331">
        <f t="shared" si="995"/>
        <v>-7.7429103258845541E-2</v>
      </c>
      <c r="FS666" s="331">
        <f t="shared" si="969"/>
        <v>7.7429103258845541E-2</v>
      </c>
      <c r="FT666" s="400">
        <f t="shared" si="970"/>
        <v>0</v>
      </c>
      <c r="FU666" s="400">
        <f t="shared" si="971"/>
        <v>1</v>
      </c>
      <c r="FV666" s="400">
        <f t="shared" si="972"/>
        <v>0</v>
      </c>
      <c r="FW666" s="402">
        <f t="shared" si="973"/>
        <v>0</v>
      </c>
      <c r="FX666" s="222">
        <f t="shared" si="974"/>
        <v>0</v>
      </c>
      <c r="FY666" s="222">
        <f t="shared" si="975"/>
        <v>56.0921952759699</v>
      </c>
      <c r="FZ666" s="222">
        <f t="shared" si="976"/>
        <v>26.80219490840512</v>
      </c>
      <c r="GA666" s="221">
        <f t="shared" si="977"/>
        <v>0</v>
      </c>
      <c r="GB666" s="222">
        <f t="shared" si="978"/>
        <v>70.75064115358046</v>
      </c>
      <c r="GC666" s="222">
        <f t="shared" si="979"/>
        <v>0</v>
      </c>
      <c r="GD666" s="222">
        <f t="shared" si="980"/>
        <v>0</v>
      </c>
      <c r="GE666" s="222">
        <f t="shared" si="981"/>
        <v>0</v>
      </c>
      <c r="GF666" s="222">
        <f t="shared" si="982"/>
        <v>0</v>
      </c>
      <c r="GG666" s="398">
        <f t="shared" si="983"/>
        <v>0</v>
      </c>
      <c r="GH666" s="399">
        <f t="shared" si="984"/>
        <v>0</v>
      </c>
      <c r="GI666" s="398" t="str">
        <f t="shared" si="985"/>
        <v>Ca-Mg</v>
      </c>
      <c r="GJ666" s="398" t="str">
        <f t="shared" si="986"/>
        <v>HCO3</v>
      </c>
    </row>
    <row r="667" spans="1:192" s="168" customFormat="1">
      <c r="A667" s="402">
        <f t="shared" si="987"/>
        <v>662</v>
      </c>
      <c r="B667" s="382" t="s">
        <v>351</v>
      </c>
      <c r="C667" s="383" t="s">
        <v>877</v>
      </c>
      <c r="D667" s="383" t="s">
        <v>1025</v>
      </c>
      <c r="E667" s="383"/>
      <c r="F667" s="377">
        <v>3484050</v>
      </c>
      <c r="G667" s="377">
        <v>5568110</v>
      </c>
      <c r="H667" s="409">
        <f t="shared" si="913"/>
        <v>483981.95</v>
      </c>
      <c r="I667" s="409">
        <f t="shared" si="914"/>
        <v>5566322.5460000001</v>
      </c>
      <c r="J667" s="435">
        <v>118</v>
      </c>
      <c r="K667" s="377" t="s">
        <v>1357</v>
      </c>
      <c r="L667" s="185">
        <v>0</v>
      </c>
      <c r="M667" s="378"/>
      <c r="N667" s="408"/>
      <c r="O667" s="378"/>
      <c r="P667" s="378"/>
      <c r="Q667" s="382" t="s">
        <v>2846</v>
      </c>
      <c r="R667" s="383" t="s">
        <v>1854</v>
      </c>
      <c r="S667" s="2" t="s">
        <v>2835</v>
      </c>
      <c r="T667" s="499" t="str">
        <f t="shared" si="915"/>
        <v>-</v>
      </c>
      <c r="U667" s="499" t="str">
        <f t="shared" si="916"/>
        <v>M</v>
      </c>
      <c r="V667" s="499" t="str">
        <f t="shared" si="917"/>
        <v>-</v>
      </c>
      <c r="W667" s="499" t="str">
        <f t="shared" si="994"/>
        <v>A</v>
      </c>
      <c r="X667" s="529" t="str">
        <f t="shared" si="990"/>
        <v>Ca-Na</v>
      </c>
      <c r="Y667" s="530" t="str">
        <f t="shared" si="993"/>
        <v>Cl-HCO3</v>
      </c>
      <c r="Z667" s="119" t="s">
        <v>2219</v>
      </c>
      <c r="AA667" s="89" t="s">
        <v>2220</v>
      </c>
      <c r="AB667" s="405">
        <v>1</v>
      </c>
      <c r="AC667" s="532" t="s">
        <v>878</v>
      </c>
      <c r="AD667" s="380" t="s">
        <v>2221</v>
      </c>
      <c r="AE667" s="125" t="s">
        <v>2758</v>
      </c>
      <c r="AF667" s="336">
        <v>9</v>
      </c>
      <c r="AG667" s="377"/>
      <c r="AH667" s="377"/>
      <c r="AI667" s="379"/>
      <c r="AJ667" s="115">
        <v>1.0045999999999999</v>
      </c>
      <c r="AK667" s="87">
        <v>15</v>
      </c>
      <c r="AL667" s="377"/>
      <c r="AM667" s="379"/>
      <c r="AN667" s="117"/>
      <c r="AO667" s="116"/>
      <c r="AP667" s="378"/>
      <c r="AQ667" s="117"/>
      <c r="AR667" s="384">
        <v>5590</v>
      </c>
      <c r="AS667" s="507">
        <f t="shared" si="996"/>
        <v>5589.6389999999992</v>
      </c>
      <c r="AT667" s="509">
        <f t="shared" si="997"/>
        <v>-2.8328161845658666E-2</v>
      </c>
      <c r="AU667" s="117">
        <v>677.9</v>
      </c>
      <c r="AV667" s="117">
        <v>134.19999999999999</v>
      </c>
      <c r="AW667" s="116">
        <v>594.4</v>
      </c>
      <c r="AX667" s="117">
        <v>1413</v>
      </c>
      <c r="AY667" s="117">
        <v>60.58</v>
      </c>
      <c r="AZ667" s="118">
        <v>2329</v>
      </c>
      <c r="BA667" s="384" t="s">
        <v>1344</v>
      </c>
      <c r="BB667" s="384">
        <v>351.4</v>
      </c>
      <c r="BC667" s="384" t="s">
        <v>1344</v>
      </c>
      <c r="BD667" s="384">
        <v>3.601</v>
      </c>
      <c r="BE667" s="384">
        <v>1.1579999999999999</v>
      </c>
      <c r="BF667" s="384" t="s">
        <v>1344</v>
      </c>
      <c r="BG667" s="384"/>
      <c r="BH667" s="384" t="s">
        <v>1344</v>
      </c>
      <c r="BI667" s="384" t="s">
        <v>1344</v>
      </c>
      <c r="BJ667" s="384" t="s">
        <v>1344</v>
      </c>
      <c r="BK667" s="384"/>
      <c r="BL667" s="381"/>
      <c r="BM667" s="220">
        <v>24.4</v>
      </c>
      <c r="BN667" s="120"/>
      <c r="BO667" s="114"/>
      <c r="BP667" s="147" t="s">
        <v>1344</v>
      </c>
      <c r="BQ667" s="147"/>
      <c r="BR667" s="147" t="s">
        <v>1344</v>
      </c>
      <c r="BS667" s="114"/>
      <c r="BT667" s="114"/>
      <c r="BU667" s="114"/>
      <c r="BV667" s="114"/>
      <c r="BW667" s="114"/>
      <c r="BX667" s="114"/>
      <c r="BY667" s="114"/>
      <c r="BZ667" s="114"/>
      <c r="CA667" s="114"/>
      <c r="CB667" s="114"/>
      <c r="CC667" s="114"/>
      <c r="CD667" s="147"/>
      <c r="CE667" s="114"/>
      <c r="CF667" s="247"/>
      <c r="CG667" s="114"/>
      <c r="CH667" s="114"/>
      <c r="CI667" s="114"/>
      <c r="CJ667" s="114"/>
      <c r="CK667" s="114"/>
      <c r="CL667" s="137"/>
      <c r="CM667" s="114"/>
      <c r="CN667" s="114">
        <v>1014</v>
      </c>
      <c r="CO667" s="247"/>
      <c r="CP667" s="117"/>
      <c r="CQ667" s="118"/>
      <c r="CR667" s="117"/>
      <c r="CS667" s="117"/>
      <c r="CT667" s="117"/>
      <c r="CU667" s="117"/>
      <c r="CV667" s="117"/>
      <c r="CW667" s="117"/>
      <c r="CX667" s="117"/>
      <c r="CY667" s="117"/>
      <c r="CZ667" s="117"/>
      <c r="DA667" s="118"/>
      <c r="DB667" s="111"/>
      <c r="DC667" s="111"/>
      <c r="DD667" s="121"/>
      <c r="DE667" s="111"/>
      <c r="DF667" s="420"/>
      <c r="DG667" s="111"/>
      <c r="DH667" s="111"/>
      <c r="DI667" s="111"/>
      <c r="DJ667" s="111"/>
      <c r="DK667" s="244"/>
      <c r="DL667" s="244"/>
      <c r="DM667" s="244"/>
      <c r="DN667" s="111"/>
      <c r="DO667" s="121"/>
      <c r="DP667" s="244"/>
      <c r="DQ667" s="241"/>
      <c r="DR667" s="244"/>
      <c r="DS667" s="472"/>
      <c r="DT667" s="402">
        <f t="shared" si="919"/>
        <v>1</v>
      </c>
      <c r="DU667" s="100">
        <f t="shared" si="920"/>
        <v>1</v>
      </c>
      <c r="DV667" s="100">
        <f t="shared" si="921"/>
        <v>0</v>
      </c>
      <c r="DW667" s="100">
        <f t="shared" si="922"/>
        <v>0</v>
      </c>
      <c r="DX667" s="100">
        <f t="shared" si="923"/>
        <v>0</v>
      </c>
      <c r="DY667" s="229">
        <f t="shared" si="924"/>
        <v>0</v>
      </c>
      <c r="DZ667" s="100">
        <f t="shared" si="925"/>
        <v>1</v>
      </c>
      <c r="EA667" s="400">
        <f t="shared" si="926"/>
        <v>0</v>
      </c>
      <c r="EB667" s="402">
        <f t="shared" si="927"/>
        <v>0</v>
      </c>
      <c r="EC667" s="19">
        <f t="shared" si="928"/>
        <v>0</v>
      </c>
      <c r="ED667" s="19">
        <f t="shared" si="929"/>
        <v>1</v>
      </c>
      <c r="EE667" s="19">
        <f t="shared" si="930"/>
        <v>0</v>
      </c>
      <c r="EF667" s="402">
        <f t="shared" si="931"/>
        <v>0</v>
      </c>
      <c r="EG667" s="400">
        <f t="shared" si="932"/>
        <v>0</v>
      </c>
      <c r="EH667" s="400">
        <f t="shared" si="933"/>
        <v>1</v>
      </c>
      <c r="EI667" s="402">
        <f t="shared" si="934"/>
        <v>0</v>
      </c>
      <c r="EJ667" s="229">
        <f t="shared" si="935"/>
        <v>2</v>
      </c>
      <c r="EK667" s="398">
        <f t="shared" si="936"/>
        <v>677.9</v>
      </c>
      <c r="EL667" s="398">
        <f t="shared" si="937"/>
        <v>351.4</v>
      </c>
      <c r="EM667" s="398">
        <f t="shared" si="938"/>
        <v>134.19999999999999</v>
      </c>
      <c r="EN667" s="398">
        <f t="shared" si="939"/>
        <v>594.4</v>
      </c>
      <c r="EO667" s="398" t="str">
        <f t="shared" si="940"/>
        <v/>
      </c>
      <c r="EP667" s="398">
        <f t="shared" si="941"/>
        <v>1.1579999999999999</v>
      </c>
      <c r="EQ667" s="398">
        <f t="shared" si="942"/>
        <v>2329</v>
      </c>
      <c r="ER667" s="398" t="str">
        <f t="shared" si="943"/>
        <v/>
      </c>
      <c r="ES667" s="398" t="str">
        <f t="shared" si="944"/>
        <v/>
      </c>
      <c r="ET667" s="398">
        <f t="shared" si="945"/>
        <v>60.58</v>
      </c>
      <c r="EU667" s="172">
        <f t="shared" si="946"/>
        <v>1413</v>
      </c>
      <c r="EV667" s="57">
        <f t="shared" si="947"/>
        <v>29.486989882469615</v>
      </c>
      <c r="EW667" s="57">
        <f t="shared" si="948"/>
        <v>8.9872122762148337</v>
      </c>
      <c r="EX667" s="57">
        <f t="shared" si="949"/>
        <v>11.04299526846328</v>
      </c>
      <c r="EY667" s="57">
        <f t="shared" si="950"/>
        <v>29.662158790358795</v>
      </c>
      <c r="EZ667" s="57" t="str">
        <f t="shared" si="951"/>
        <v/>
      </c>
      <c r="FA667" s="57">
        <f t="shared" si="952"/>
        <v>6.2207896857373081E-2</v>
      </c>
      <c r="FB667" s="57">
        <f t="shared" si="953"/>
        <v>38.169627858420014</v>
      </c>
      <c r="FC667" s="57" t="str">
        <f t="shared" si="954"/>
        <v/>
      </c>
      <c r="FD667" s="57" t="str">
        <f t="shared" si="955"/>
        <v/>
      </c>
      <c r="FE667" s="57">
        <f t="shared" si="956"/>
        <v>1.2612608861305024</v>
      </c>
      <c r="FF667" s="56">
        <f t="shared" si="957"/>
        <v>39.855583448509286</v>
      </c>
      <c r="FG667" s="59">
        <f t="shared" si="958"/>
        <v>37.211519247541695</v>
      </c>
      <c r="FH667" s="59">
        <f t="shared" si="959"/>
        <v>11.341538215025903</v>
      </c>
      <c r="FI667" s="59">
        <f t="shared" si="960"/>
        <v>13.935862311508243</v>
      </c>
      <c r="FJ667" s="59">
        <f t="shared" si="961"/>
        <v>37.432576100529062</v>
      </c>
      <c r="FK667" s="59" t="str">
        <f t="shared" si="962"/>
        <v/>
      </c>
      <c r="FL667" s="59">
        <f t="shared" si="963"/>
        <v>7.8504125395092786E-2</v>
      </c>
      <c r="FM667" s="59">
        <f t="shared" si="964"/>
        <v>48.14141278158813</v>
      </c>
      <c r="FN667" s="59" t="str">
        <f t="shared" si="965"/>
        <v/>
      </c>
      <c r="FO667" s="59" t="str">
        <f t="shared" si="966"/>
        <v/>
      </c>
      <c r="FP667" s="59">
        <f t="shared" si="967"/>
        <v>1.5907642895995875</v>
      </c>
      <c r="FQ667" s="66">
        <f t="shared" si="968"/>
        <v>50.267822928812279</v>
      </c>
      <c r="FR667" s="331">
        <f t="shared" si="995"/>
        <v>-2.8328161845658666E-2</v>
      </c>
      <c r="FS667" s="331">
        <f t="shared" si="969"/>
        <v>2.8328161845658666E-2</v>
      </c>
      <c r="FT667" s="400">
        <f t="shared" si="970"/>
        <v>0</v>
      </c>
      <c r="FU667" s="400">
        <f t="shared" si="971"/>
        <v>1</v>
      </c>
      <c r="FV667" s="400">
        <f t="shared" si="972"/>
        <v>0</v>
      </c>
      <c r="FW667" s="402">
        <f t="shared" si="973"/>
        <v>0</v>
      </c>
      <c r="FX667" s="222">
        <f t="shared" si="974"/>
        <v>37.211519247541695</v>
      </c>
      <c r="FY667" s="222">
        <f t="shared" si="975"/>
        <v>37.432576100529062</v>
      </c>
      <c r="FZ667" s="222">
        <f t="shared" si="976"/>
        <v>0</v>
      </c>
      <c r="GA667" s="221">
        <f t="shared" si="977"/>
        <v>50.267822928812279</v>
      </c>
      <c r="GB667" s="222">
        <f t="shared" si="978"/>
        <v>48.14141278158813</v>
      </c>
      <c r="GC667" s="222">
        <f t="shared" si="979"/>
        <v>0</v>
      </c>
      <c r="GD667" s="222">
        <f t="shared" si="980"/>
        <v>0</v>
      </c>
      <c r="GE667" s="222">
        <f t="shared" si="981"/>
        <v>0</v>
      </c>
      <c r="GF667" s="222">
        <f t="shared" si="982"/>
        <v>0</v>
      </c>
      <c r="GG667" s="398">
        <f t="shared" si="983"/>
        <v>0</v>
      </c>
      <c r="GH667" s="399">
        <f t="shared" si="984"/>
        <v>0</v>
      </c>
      <c r="GI667" s="398" t="str">
        <f t="shared" si="985"/>
        <v>Ca-Na</v>
      </c>
      <c r="GJ667" s="398" t="str">
        <f t="shared" si="986"/>
        <v>Cl-HCO3</v>
      </c>
    </row>
    <row r="668" spans="1:192" s="168" customFormat="1">
      <c r="A668" s="402">
        <f t="shared" si="987"/>
        <v>663</v>
      </c>
      <c r="B668" s="64" t="s">
        <v>351</v>
      </c>
      <c r="C668" s="2" t="s">
        <v>604</v>
      </c>
      <c r="D668" s="2"/>
      <c r="E668" s="2"/>
      <c r="F668" s="396">
        <v>3482540</v>
      </c>
      <c r="G668" s="400">
        <v>5566940</v>
      </c>
      <c r="H668" s="410">
        <f t="shared" si="913"/>
        <v>482472.554</v>
      </c>
      <c r="I668" s="410">
        <f t="shared" si="914"/>
        <v>5565153.0140000004</v>
      </c>
      <c r="J668" s="541">
        <v>117</v>
      </c>
      <c r="K668" s="391" t="s">
        <v>1355</v>
      </c>
      <c r="L668" s="19">
        <v>22</v>
      </c>
      <c r="M668" s="19"/>
      <c r="N668" s="408"/>
      <c r="O668" s="19"/>
      <c r="P668" s="19"/>
      <c r="Q668" s="67" t="s">
        <v>786</v>
      </c>
      <c r="R668" s="65" t="s">
        <v>786</v>
      </c>
      <c r="S668" s="2" t="s">
        <v>2837</v>
      </c>
      <c r="T668" s="499" t="str">
        <f t="shared" si="915"/>
        <v>-</v>
      </c>
      <c r="U668" s="499" t="str">
        <f t="shared" si="916"/>
        <v>M</v>
      </c>
      <c r="V668" s="499" t="str">
        <f t="shared" si="917"/>
        <v>-</v>
      </c>
      <c r="W668" s="499" t="str">
        <f t="shared" si="994"/>
        <v>A</v>
      </c>
      <c r="X668" s="529" t="str">
        <f t="shared" si="990"/>
        <v>Ca-Na</v>
      </c>
      <c r="Y668" s="530" t="str">
        <f t="shared" si="993"/>
        <v>HCO3-Cl</v>
      </c>
      <c r="Z668" s="172"/>
      <c r="AA668" s="51">
        <v>24279</v>
      </c>
      <c r="AB668" s="100">
        <v>1</v>
      </c>
      <c r="AC668" s="384" t="s">
        <v>513</v>
      </c>
      <c r="AD668" s="2" t="s">
        <v>1897</v>
      </c>
      <c r="AE668" s="61" t="s">
        <v>2222</v>
      </c>
      <c r="AF668" s="332">
        <v>13</v>
      </c>
      <c r="AG668" s="400"/>
      <c r="AH668" s="400">
        <v>6.03</v>
      </c>
      <c r="AI668" s="391"/>
      <c r="AJ668" s="400"/>
      <c r="AK668" s="400"/>
      <c r="AL668" s="400"/>
      <c r="AM668" s="391"/>
      <c r="AN668" s="398"/>
      <c r="AO668" s="399"/>
      <c r="AP668" s="19"/>
      <c r="AQ668" s="398"/>
      <c r="AR668" s="69">
        <v>3287.83</v>
      </c>
      <c r="AS668" s="507">
        <f t="shared" si="996"/>
        <v>3287.83</v>
      </c>
      <c r="AT668" s="509">
        <f t="shared" si="997"/>
        <v>-4.0799587666252302E-2</v>
      </c>
      <c r="AU668" s="59">
        <v>400</v>
      </c>
      <c r="AV668" s="57">
        <v>65.2</v>
      </c>
      <c r="AW668" s="161">
        <v>436</v>
      </c>
      <c r="AX668" s="161">
        <v>636</v>
      </c>
      <c r="AY668" s="57">
        <v>90.5</v>
      </c>
      <c r="AZ668" s="66">
        <v>1586.47</v>
      </c>
      <c r="BA668" s="398"/>
      <c r="BB668" s="59">
        <v>40</v>
      </c>
      <c r="BC668" s="398"/>
      <c r="BD668" s="59">
        <v>1</v>
      </c>
      <c r="BE668" s="398">
        <v>4.16</v>
      </c>
      <c r="BF668" s="57">
        <v>0.5</v>
      </c>
      <c r="BG668" s="398"/>
      <c r="BH668" s="398"/>
      <c r="BI668" s="398"/>
      <c r="BJ668" s="398">
        <v>0</v>
      </c>
      <c r="BK668" s="398"/>
      <c r="BL668" s="399"/>
      <c r="BM668" s="59">
        <v>28</v>
      </c>
      <c r="BN668" s="172"/>
      <c r="BO668" s="398"/>
      <c r="BP668" s="398"/>
      <c r="BQ668" s="398"/>
      <c r="BR668" s="398"/>
      <c r="BS668" s="398"/>
      <c r="BT668" s="398"/>
      <c r="BU668" s="398"/>
      <c r="BV668" s="398"/>
      <c r="BW668" s="398"/>
      <c r="BX668" s="398"/>
      <c r="BY668" s="398"/>
      <c r="BZ668" s="398"/>
      <c r="CA668" s="398"/>
      <c r="CB668" s="398"/>
      <c r="CC668" s="398"/>
      <c r="CD668" s="398"/>
      <c r="CE668" s="398"/>
      <c r="CF668" s="399"/>
      <c r="CG668" s="398"/>
      <c r="CH668" s="398"/>
      <c r="CI668" s="398"/>
      <c r="CJ668" s="398"/>
      <c r="CK668" s="398"/>
      <c r="CL668" s="172"/>
      <c r="CM668" s="398"/>
      <c r="CN668" s="244">
        <v>1859.1</v>
      </c>
      <c r="CO668" s="399"/>
      <c r="CP668" s="398"/>
      <c r="CQ668" s="172"/>
      <c r="CR668" s="398"/>
      <c r="CS668" s="398"/>
      <c r="CT668" s="398"/>
      <c r="CU668" s="398"/>
      <c r="CV668" s="398"/>
      <c r="CW668" s="398"/>
      <c r="CX668" s="398"/>
      <c r="CY668" s="398"/>
      <c r="CZ668" s="398"/>
      <c r="DA668" s="172"/>
      <c r="DB668" s="241"/>
      <c r="DC668" s="241"/>
      <c r="DD668" s="241"/>
      <c r="DE668" s="241"/>
      <c r="DF668" s="182"/>
      <c r="DG668" s="241"/>
      <c r="DH668" s="241"/>
      <c r="DI668" s="244"/>
      <c r="DJ668" s="244"/>
      <c r="DK668" s="244"/>
      <c r="DL668" s="244"/>
      <c r="DM668" s="244"/>
      <c r="DN668" s="244"/>
      <c r="DO668" s="244"/>
      <c r="DP668" s="244"/>
      <c r="DQ668" s="244"/>
      <c r="DR668" s="244"/>
      <c r="DS668" s="472"/>
      <c r="DT668" s="402">
        <f t="shared" si="919"/>
        <v>1</v>
      </c>
      <c r="DU668" s="100">
        <f t="shared" si="920"/>
        <v>0</v>
      </c>
      <c r="DV668" s="100">
        <f t="shared" si="921"/>
        <v>1</v>
      </c>
      <c r="DW668" s="100">
        <f t="shared" si="922"/>
        <v>0</v>
      </c>
      <c r="DX668" s="100">
        <f t="shared" si="923"/>
        <v>0</v>
      </c>
      <c r="DY668" s="229">
        <f t="shared" si="924"/>
        <v>0</v>
      </c>
      <c r="DZ668" s="100">
        <f t="shared" si="925"/>
        <v>1</v>
      </c>
      <c r="EA668" s="400">
        <f t="shared" si="926"/>
        <v>0</v>
      </c>
      <c r="EB668" s="402">
        <f t="shared" si="927"/>
        <v>0</v>
      </c>
      <c r="EC668" s="19">
        <f t="shared" si="928"/>
        <v>0</v>
      </c>
      <c r="ED668" s="19">
        <f t="shared" si="929"/>
        <v>1</v>
      </c>
      <c r="EE668" s="19">
        <f t="shared" si="930"/>
        <v>0</v>
      </c>
      <c r="EF668" s="402">
        <f t="shared" si="931"/>
        <v>0</v>
      </c>
      <c r="EG668" s="400">
        <f t="shared" si="932"/>
        <v>0</v>
      </c>
      <c r="EH668" s="400">
        <f t="shared" si="933"/>
        <v>1</v>
      </c>
      <c r="EI668" s="402">
        <f t="shared" si="934"/>
        <v>0</v>
      </c>
      <c r="EJ668" s="229">
        <f t="shared" si="935"/>
        <v>2</v>
      </c>
      <c r="EK668" s="398">
        <f t="shared" si="936"/>
        <v>400</v>
      </c>
      <c r="EL668" s="398">
        <f t="shared" si="937"/>
        <v>40</v>
      </c>
      <c r="EM668" s="398">
        <f t="shared" si="938"/>
        <v>65.2</v>
      </c>
      <c r="EN668" s="398">
        <f t="shared" si="939"/>
        <v>436</v>
      </c>
      <c r="EO668" s="398">
        <f t="shared" si="940"/>
        <v>0.5</v>
      </c>
      <c r="EP668" s="398">
        <f t="shared" si="941"/>
        <v>4.16</v>
      </c>
      <c r="EQ668" s="398">
        <f t="shared" si="942"/>
        <v>1586.47</v>
      </c>
      <c r="ER668" s="398" t="str">
        <f t="shared" si="943"/>
        <v/>
      </c>
      <c r="ES668" s="398">
        <f t="shared" si="944"/>
        <v>0</v>
      </c>
      <c r="ET668" s="398">
        <f t="shared" si="945"/>
        <v>90.5</v>
      </c>
      <c r="EU668" s="172">
        <f t="shared" si="946"/>
        <v>636</v>
      </c>
      <c r="EV668" s="57">
        <f t="shared" si="947"/>
        <v>17.399020435149502</v>
      </c>
      <c r="EW668" s="57">
        <f t="shared" si="948"/>
        <v>1.0230179028132993</v>
      </c>
      <c r="EX668" s="57">
        <f t="shared" si="949"/>
        <v>5.3651512034560795</v>
      </c>
      <c r="EY668" s="57">
        <f t="shared" si="950"/>
        <v>21.757572733170317</v>
      </c>
      <c r="EZ668" s="57">
        <f t="shared" si="951"/>
        <v>1.8233202662047587E-2</v>
      </c>
      <c r="FA668" s="57">
        <f t="shared" si="952"/>
        <v>0.22347569164652165</v>
      </c>
      <c r="FB668" s="57">
        <f t="shared" si="953"/>
        <v>26.000416276748648</v>
      </c>
      <c r="FC668" s="57" t="str">
        <f t="shared" si="954"/>
        <v/>
      </c>
      <c r="FD668" s="57">
        <f t="shared" si="955"/>
        <v>0</v>
      </c>
      <c r="FE668" s="57">
        <f t="shared" si="956"/>
        <v>1.8841880190625697</v>
      </c>
      <c r="FF668" s="56">
        <f t="shared" si="957"/>
        <v>17.939243505486132</v>
      </c>
      <c r="FG668" s="59">
        <f t="shared" si="958"/>
        <v>38.000352486147612</v>
      </c>
      <c r="FH668" s="59">
        <f t="shared" si="959"/>
        <v>2.234323538583213</v>
      </c>
      <c r="FI668" s="59">
        <f t="shared" si="960"/>
        <v>11.717765240446322</v>
      </c>
      <c r="FJ668" s="59">
        <f t="shared" si="961"/>
        <v>47.519654119905155</v>
      </c>
      <c r="FK668" s="59">
        <f t="shared" si="962"/>
        <v>3.9822249229010676E-2</v>
      </c>
      <c r="FL668" s="59">
        <f t="shared" si="963"/>
        <v>0.48808236568867996</v>
      </c>
      <c r="FM668" s="59">
        <f t="shared" si="964"/>
        <v>56.739923695391937</v>
      </c>
      <c r="FN668" s="59" t="str">
        <f t="shared" si="965"/>
        <v/>
      </c>
      <c r="FO668" s="59">
        <f t="shared" si="966"/>
        <v>0</v>
      </c>
      <c r="FP668" s="59">
        <f t="shared" si="967"/>
        <v>4.1118066453800184</v>
      </c>
      <c r="FQ668" s="66">
        <f t="shared" si="968"/>
        <v>39.148269659228056</v>
      </c>
      <c r="FR668" s="331">
        <f t="shared" si="995"/>
        <v>-4.0799587666252302E-2</v>
      </c>
      <c r="FS668" s="331">
        <f t="shared" si="969"/>
        <v>4.0799587666252302E-2</v>
      </c>
      <c r="FT668" s="400">
        <f t="shared" si="970"/>
        <v>0</v>
      </c>
      <c r="FU668" s="400">
        <f t="shared" si="971"/>
        <v>1</v>
      </c>
      <c r="FV668" s="400">
        <f t="shared" si="972"/>
        <v>0</v>
      </c>
      <c r="FW668" s="402">
        <f t="shared" si="973"/>
        <v>0</v>
      </c>
      <c r="FX668" s="222">
        <f t="shared" si="974"/>
        <v>38.000352486147612</v>
      </c>
      <c r="FY668" s="222">
        <f t="shared" si="975"/>
        <v>47.519654119905155</v>
      </c>
      <c r="FZ668" s="222">
        <f t="shared" si="976"/>
        <v>0</v>
      </c>
      <c r="GA668" s="221">
        <f t="shared" si="977"/>
        <v>39.148269659228056</v>
      </c>
      <c r="GB668" s="222">
        <f t="shared" si="978"/>
        <v>56.739923695391937</v>
      </c>
      <c r="GC668" s="222">
        <f t="shared" si="979"/>
        <v>0</v>
      </c>
      <c r="GD668" s="222">
        <f t="shared" si="980"/>
        <v>0</v>
      </c>
      <c r="GE668" s="222">
        <f t="shared" si="981"/>
        <v>0</v>
      </c>
      <c r="GF668" s="222">
        <f t="shared" si="982"/>
        <v>0</v>
      </c>
      <c r="GG668" s="398">
        <f t="shared" si="983"/>
        <v>0</v>
      </c>
      <c r="GH668" s="399">
        <f t="shared" si="984"/>
        <v>0</v>
      </c>
      <c r="GI668" s="398" t="str">
        <f t="shared" si="985"/>
        <v>Ca-Na</v>
      </c>
      <c r="GJ668" s="398" t="str">
        <f t="shared" si="986"/>
        <v>HCO3-Cl</v>
      </c>
    </row>
    <row r="669" spans="1:192" s="168" customFormat="1">
      <c r="A669" s="402">
        <f t="shared" si="987"/>
        <v>664</v>
      </c>
      <c r="B669" s="64" t="s">
        <v>351</v>
      </c>
      <c r="C669" s="2" t="s">
        <v>603</v>
      </c>
      <c r="D669" s="2"/>
      <c r="E669" s="2"/>
      <c r="F669" s="400">
        <v>3482700</v>
      </c>
      <c r="G669" s="400">
        <v>5566980</v>
      </c>
      <c r="H669" s="410">
        <f t="shared" si="913"/>
        <v>482632.49000000005</v>
      </c>
      <c r="I669" s="410">
        <f t="shared" si="914"/>
        <v>5565192.9980000006</v>
      </c>
      <c r="J669" s="541">
        <v>115</v>
      </c>
      <c r="K669" s="391" t="s">
        <v>1355</v>
      </c>
      <c r="L669" s="19">
        <v>43.3</v>
      </c>
      <c r="M669" s="19"/>
      <c r="N669" s="408"/>
      <c r="O669" s="19"/>
      <c r="P669" s="19"/>
      <c r="Q669" s="67" t="s">
        <v>786</v>
      </c>
      <c r="R669" s="65" t="s">
        <v>786</v>
      </c>
      <c r="S669" s="2" t="s">
        <v>2837</v>
      </c>
      <c r="T669" s="499" t="str">
        <f t="shared" si="915"/>
        <v>-</v>
      </c>
      <c r="U669" s="499" t="str">
        <f t="shared" si="916"/>
        <v>M</v>
      </c>
      <c r="V669" s="499" t="str">
        <f t="shared" si="917"/>
        <v>-</v>
      </c>
      <c r="W669" s="499" t="str">
        <f t="shared" si="994"/>
        <v>-</v>
      </c>
      <c r="X669" s="529" t="str">
        <f t="shared" si="990"/>
        <v>Na-Ca-Mg</v>
      </c>
      <c r="Y669" s="530" t="str">
        <f t="shared" si="993"/>
        <v>HCO3-Cl</v>
      </c>
      <c r="Z669" s="172"/>
      <c r="AA669" s="51">
        <v>24371</v>
      </c>
      <c r="AB669" s="100">
        <v>1</v>
      </c>
      <c r="AC669" s="384" t="s">
        <v>513</v>
      </c>
      <c r="AD669" s="2" t="s">
        <v>1897</v>
      </c>
      <c r="AE669" s="70"/>
      <c r="AF669" s="391" t="s">
        <v>3116</v>
      </c>
      <c r="AG669" s="400"/>
      <c r="AH669" s="400">
        <v>6.37</v>
      </c>
      <c r="AI669" s="391"/>
      <c r="AJ669" s="400"/>
      <c r="AK669" s="400"/>
      <c r="AL669" s="400"/>
      <c r="AM669" s="391"/>
      <c r="AN669" s="398"/>
      <c r="AO669" s="399"/>
      <c r="AP669" s="19"/>
      <c r="AQ669" s="398"/>
      <c r="AR669" s="69">
        <v>3487</v>
      </c>
      <c r="AS669" s="507">
        <f t="shared" si="996"/>
        <v>3486.5</v>
      </c>
      <c r="AT669" s="520">
        <f t="shared" si="997"/>
        <v>7.202450106243238</v>
      </c>
      <c r="AU669" s="398">
        <v>443</v>
      </c>
      <c r="AV669" s="59">
        <v>180.7</v>
      </c>
      <c r="AW669" s="161">
        <v>352.2</v>
      </c>
      <c r="AX669" s="271">
        <v>491</v>
      </c>
      <c r="AY669" s="59">
        <v>43.7</v>
      </c>
      <c r="AZ669" s="66">
        <v>1897.6</v>
      </c>
      <c r="BA669" s="398"/>
      <c r="BB669" s="398">
        <v>33.299999999999997</v>
      </c>
      <c r="BC669" s="398"/>
      <c r="BD669" s="398">
        <v>0</v>
      </c>
      <c r="BE669" s="398">
        <v>2.9</v>
      </c>
      <c r="BF669" s="59">
        <v>7</v>
      </c>
      <c r="BG669" s="398"/>
      <c r="BH669" s="398"/>
      <c r="BI669" s="398"/>
      <c r="BJ669" s="398">
        <v>0</v>
      </c>
      <c r="BK669" s="398">
        <v>0</v>
      </c>
      <c r="BL669" s="399"/>
      <c r="BM669" s="398">
        <v>35.1</v>
      </c>
      <c r="BN669" s="172"/>
      <c r="BO669" s="398"/>
      <c r="BP669" s="398"/>
      <c r="BQ669" s="398"/>
      <c r="BR669" s="398"/>
      <c r="BS669" s="398"/>
      <c r="BT669" s="398"/>
      <c r="BU669" s="398"/>
      <c r="BV669" s="398"/>
      <c r="BW669" s="398"/>
      <c r="BX669" s="398"/>
      <c r="BY669" s="398"/>
      <c r="BZ669" s="398"/>
      <c r="CA669" s="398"/>
      <c r="CB669" s="398"/>
      <c r="CC669" s="398"/>
      <c r="CD669" s="398"/>
      <c r="CE669" s="398"/>
      <c r="CF669" s="399"/>
      <c r="CG669" s="398"/>
      <c r="CH669" s="398"/>
      <c r="CI669" s="398"/>
      <c r="CJ669" s="398"/>
      <c r="CK669" s="398"/>
      <c r="CL669" s="172"/>
      <c r="CM669" s="398"/>
      <c r="CN669" s="138" t="s">
        <v>3116</v>
      </c>
      <c r="CO669" s="399"/>
      <c r="CP669" s="398"/>
      <c r="CQ669" s="172"/>
      <c r="CR669" s="398"/>
      <c r="CS669" s="398"/>
      <c r="CT669" s="398"/>
      <c r="CU669" s="398"/>
      <c r="CV669" s="398"/>
      <c r="CW669" s="398"/>
      <c r="CX669" s="398"/>
      <c r="CY669" s="398"/>
      <c r="CZ669" s="398"/>
      <c r="DA669" s="172"/>
      <c r="DB669" s="241"/>
      <c r="DC669" s="241"/>
      <c r="DD669" s="241"/>
      <c r="DE669" s="241"/>
      <c r="DF669" s="182"/>
      <c r="DG669" s="241"/>
      <c r="DH669" s="241"/>
      <c r="DI669" s="244"/>
      <c r="DJ669" s="244"/>
      <c r="DK669" s="244"/>
      <c r="DL669" s="244"/>
      <c r="DM669" s="244"/>
      <c r="DN669" s="244"/>
      <c r="DO669" s="244"/>
      <c r="DP669" s="244"/>
      <c r="DQ669" s="244"/>
      <c r="DR669" s="244"/>
      <c r="DS669" s="472"/>
      <c r="DT669" s="402">
        <f t="shared" si="919"/>
        <v>1</v>
      </c>
      <c r="DU669" s="100">
        <f t="shared" si="920"/>
        <v>0</v>
      </c>
      <c r="DV669" s="100">
        <f t="shared" si="921"/>
        <v>1</v>
      </c>
      <c r="DW669" s="100">
        <f t="shared" si="922"/>
        <v>0</v>
      </c>
      <c r="DX669" s="100">
        <f t="shared" si="923"/>
        <v>0</v>
      </c>
      <c r="DY669" s="229">
        <f t="shared" si="924"/>
        <v>0</v>
      </c>
      <c r="DZ669" s="100">
        <f t="shared" si="925"/>
        <v>0</v>
      </c>
      <c r="EA669" s="400">
        <f t="shared" si="926"/>
        <v>0</v>
      </c>
      <c r="EB669" s="402">
        <f t="shared" si="927"/>
        <v>1</v>
      </c>
      <c r="EC669" s="19">
        <f t="shared" si="928"/>
        <v>0</v>
      </c>
      <c r="ED669" s="19">
        <f t="shared" si="929"/>
        <v>1</v>
      </c>
      <c r="EE669" s="19">
        <f t="shared" si="930"/>
        <v>0</v>
      </c>
      <c r="EF669" s="402">
        <f t="shared" si="931"/>
        <v>0</v>
      </c>
      <c r="EG669" s="400">
        <f t="shared" si="932"/>
        <v>0</v>
      </c>
      <c r="EH669" s="400">
        <f t="shared" si="933"/>
        <v>0</v>
      </c>
      <c r="EI669" s="402">
        <f t="shared" si="934"/>
        <v>1</v>
      </c>
      <c r="EJ669" s="229">
        <f t="shared" si="935"/>
        <v>1</v>
      </c>
      <c r="EK669" s="398">
        <f t="shared" si="936"/>
        <v>443</v>
      </c>
      <c r="EL669" s="398">
        <f t="shared" si="937"/>
        <v>33.299999999999997</v>
      </c>
      <c r="EM669" s="398">
        <f t="shared" si="938"/>
        <v>180.7</v>
      </c>
      <c r="EN669" s="398">
        <f t="shared" si="939"/>
        <v>352.2</v>
      </c>
      <c r="EO669" s="398">
        <f t="shared" si="940"/>
        <v>7</v>
      </c>
      <c r="EP669" s="398">
        <f t="shared" si="941"/>
        <v>2.9</v>
      </c>
      <c r="EQ669" s="398">
        <f t="shared" si="942"/>
        <v>1897.6</v>
      </c>
      <c r="ER669" s="398" t="str">
        <f t="shared" si="943"/>
        <v/>
      </c>
      <c r="ES669" s="398">
        <f t="shared" si="944"/>
        <v>0</v>
      </c>
      <c r="ET669" s="398">
        <f t="shared" si="945"/>
        <v>43.7</v>
      </c>
      <c r="EU669" s="172">
        <f t="shared" si="946"/>
        <v>491</v>
      </c>
      <c r="EV669" s="57">
        <f t="shared" si="947"/>
        <v>19.269415131928071</v>
      </c>
      <c r="EW669" s="57">
        <f t="shared" si="948"/>
        <v>0.8516624040920715</v>
      </c>
      <c r="EX669" s="57">
        <f t="shared" si="949"/>
        <v>14.869368442707263</v>
      </c>
      <c r="EY669" s="57">
        <f t="shared" si="950"/>
        <v>17.575727331703177</v>
      </c>
      <c r="EZ669" s="57">
        <f t="shared" si="951"/>
        <v>0.25526483726866622</v>
      </c>
      <c r="FA669" s="57">
        <f t="shared" si="952"/>
        <v>0.15578834273435402</v>
      </c>
      <c r="FB669" s="57">
        <f t="shared" si="953"/>
        <v>31.099478670733284</v>
      </c>
      <c r="FC669" s="57" t="str">
        <f t="shared" si="954"/>
        <v/>
      </c>
      <c r="FD669" s="57">
        <f t="shared" si="955"/>
        <v>0</v>
      </c>
      <c r="FE669" s="57">
        <f t="shared" si="956"/>
        <v>0.90982338600037904</v>
      </c>
      <c r="FF669" s="56">
        <f t="shared" si="957"/>
        <v>13.849321637096999</v>
      </c>
      <c r="FG669" s="59">
        <f t="shared" si="958"/>
        <v>36.373016121196258</v>
      </c>
      <c r="FH669" s="59">
        <f t="shared" si="959"/>
        <v>1.6076009646255471</v>
      </c>
      <c r="FI669" s="59">
        <f t="shared" si="960"/>
        <v>28.067472436278457</v>
      </c>
      <c r="FJ669" s="59">
        <f t="shared" si="961"/>
        <v>33.176005042236262</v>
      </c>
      <c r="FK669" s="59">
        <f t="shared" si="962"/>
        <v>0.48183880919995087</v>
      </c>
      <c r="FL669" s="59">
        <f t="shared" si="963"/>
        <v>0.29406662646351556</v>
      </c>
      <c r="FM669" s="59">
        <f t="shared" si="964"/>
        <v>67.815987846397334</v>
      </c>
      <c r="FN669" s="59" t="str">
        <f t="shared" si="965"/>
        <v/>
      </c>
      <c r="FO669" s="59">
        <f t="shared" si="966"/>
        <v>0</v>
      </c>
      <c r="FP669" s="59">
        <f t="shared" si="967"/>
        <v>1.9839744691744363</v>
      </c>
      <c r="FQ669" s="66">
        <f t="shared" si="968"/>
        <v>30.200037684428242</v>
      </c>
      <c r="FR669" s="331">
        <f t="shared" si="995"/>
        <v>7.202450106243238</v>
      </c>
      <c r="FS669" s="331">
        <f t="shared" si="969"/>
        <v>7.202450106243238</v>
      </c>
      <c r="FT669" s="400">
        <f t="shared" si="970"/>
        <v>0</v>
      </c>
      <c r="FU669" s="400">
        <f t="shared" si="971"/>
        <v>0</v>
      </c>
      <c r="FV669" s="400">
        <f t="shared" si="972"/>
        <v>1</v>
      </c>
      <c r="FW669" s="402">
        <f t="shared" si="973"/>
        <v>0</v>
      </c>
      <c r="FX669" s="222">
        <f t="shared" si="974"/>
        <v>36.373016121196258</v>
      </c>
      <c r="FY669" s="222">
        <f t="shared" si="975"/>
        <v>33.176005042236262</v>
      </c>
      <c r="FZ669" s="222">
        <f t="shared" si="976"/>
        <v>28.067472436278457</v>
      </c>
      <c r="GA669" s="221">
        <f t="shared" si="977"/>
        <v>30.200037684428242</v>
      </c>
      <c r="GB669" s="222">
        <f t="shared" si="978"/>
        <v>67.815987846397334</v>
      </c>
      <c r="GC669" s="222">
        <f t="shared" si="979"/>
        <v>0</v>
      </c>
      <c r="GD669" s="222">
        <f t="shared" si="980"/>
        <v>0</v>
      </c>
      <c r="GE669" s="222">
        <f t="shared" si="981"/>
        <v>0</v>
      </c>
      <c r="GF669" s="222">
        <f t="shared" si="982"/>
        <v>0</v>
      </c>
      <c r="GG669" s="398">
        <f t="shared" si="983"/>
        <v>0</v>
      </c>
      <c r="GH669" s="399">
        <f t="shared" si="984"/>
        <v>0</v>
      </c>
      <c r="GI669" s="398" t="str">
        <f t="shared" si="985"/>
        <v>Na-Ca-Mg</v>
      </c>
      <c r="GJ669" s="398" t="str">
        <f t="shared" si="986"/>
        <v>HCO3-Cl</v>
      </c>
    </row>
    <row r="670" spans="1:192" s="168" customFormat="1">
      <c r="A670" s="402">
        <f t="shared" si="987"/>
        <v>665</v>
      </c>
      <c r="B670" s="382" t="s">
        <v>351</v>
      </c>
      <c r="C670" s="398" t="s">
        <v>220</v>
      </c>
      <c r="D670" s="398"/>
      <c r="E670" s="398"/>
      <c r="F670" s="548">
        <v>3484050</v>
      </c>
      <c r="G670" s="548">
        <v>5568110</v>
      </c>
      <c r="H670" s="409">
        <f t="shared" ref="H670:H733" si="998">(MOD(F670,1000000)*0.9996)+125.57</f>
        <v>483981.95</v>
      </c>
      <c r="I670" s="409">
        <f t="shared" ref="I670:I733" si="999">G670*0.9996+439.79</f>
        <v>5566322.5460000001</v>
      </c>
      <c r="J670" s="435">
        <v>118</v>
      </c>
      <c r="K670" s="391" t="s">
        <v>1357</v>
      </c>
      <c r="L670" s="19">
        <v>3</v>
      </c>
      <c r="M670" s="19"/>
      <c r="N670" s="408"/>
      <c r="O670" s="378"/>
      <c r="P670" s="378"/>
      <c r="Q670" s="382" t="s">
        <v>2846</v>
      </c>
      <c r="R670" s="383" t="s">
        <v>1854</v>
      </c>
      <c r="S670" s="2" t="s">
        <v>2835</v>
      </c>
      <c r="T670" s="499" t="str">
        <f t="shared" ref="T670:T733" si="1000">IF(EA670=1,"T","-")</f>
        <v>-</v>
      </c>
      <c r="U670" s="499" t="str">
        <f t="shared" ref="U670:U733" si="1001">IF(ED670=1,"M","-")</f>
        <v>M</v>
      </c>
      <c r="V670" s="499" t="str">
        <f t="shared" ref="V670:V733" si="1002">IF(EE670=1,"B","-")</f>
        <v>-</v>
      </c>
      <c r="W670" s="499" t="str">
        <f t="shared" si="994"/>
        <v>A</v>
      </c>
      <c r="X670" s="529" t="str">
        <f t="shared" si="990"/>
        <v>Na-Ca</v>
      </c>
      <c r="Y670" s="530" t="str">
        <f t="shared" si="993"/>
        <v>HCO3-Cl</v>
      </c>
      <c r="Z670" s="406"/>
      <c r="AA670" s="89" t="s">
        <v>1488</v>
      </c>
      <c r="AB670" s="102">
        <v>1</v>
      </c>
      <c r="AC670" s="532" t="s">
        <v>876</v>
      </c>
      <c r="AD670" s="385" t="s">
        <v>2223</v>
      </c>
      <c r="AE670" s="125" t="s">
        <v>2759</v>
      </c>
      <c r="AF670" s="223">
        <v>10</v>
      </c>
      <c r="AG670" s="115"/>
      <c r="AH670" s="115"/>
      <c r="AI670" s="236"/>
      <c r="AJ670" s="115"/>
      <c r="AK670" s="115"/>
      <c r="AL670" s="115"/>
      <c r="AM670" s="236">
        <v>0.28000000000000003</v>
      </c>
      <c r="AN670" s="384"/>
      <c r="AO670" s="381"/>
      <c r="AP670" s="407"/>
      <c r="AQ670" s="384"/>
      <c r="AR670" s="384"/>
      <c r="AS670" s="507">
        <f t="shared" si="996"/>
        <v>5907.8019999999997</v>
      </c>
      <c r="AT670" s="509">
        <f t="shared" si="997"/>
        <v>-0.14684362378785742</v>
      </c>
      <c r="AU670" s="384">
        <v>856.3</v>
      </c>
      <c r="AV670" s="384">
        <v>194.4</v>
      </c>
      <c r="AW670" s="381">
        <v>604.9</v>
      </c>
      <c r="AX670" s="384">
        <v>1312</v>
      </c>
      <c r="AY670" s="384">
        <v>66.260000000000005</v>
      </c>
      <c r="AZ670" s="120">
        <v>2806</v>
      </c>
      <c r="BA670" s="384">
        <v>0.28399999999999997</v>
      </c>
      <c r="BB670" s="384">
        <v>33.19</v>
      </c>
      <c r="BC670" s="384">
        <v>0.83099999999999996</v>
      </c>
      <c r="BD670" s="384">
        <v>7.0739999999999998</v>
      </c>
      <c r="BE670" s="384"/>
      <c r="BF670" s="384">
        <v>1.708</v>
      </c>
      <c r="BG670" s="384"/>
      <c r="BH670" s="384">
        <v>0.185</v>
      </c>
      <c r="BI670" s="384"/>
      <c r="BJ670" s="384">
        <v>13.37</v>
      </c>
      <c r="BK670" s="384"/>
      <c r="BL670" s="381"/>
      <c r="BM670" s="220">
        <v>11.3</v>
      </c>
      <c r="BN670" s="120"/>
      <c r="BO670" s="147"/>
      <c r="BP670" s="147"/>
      <c r="BQ670" s="147"/>
      <c r="BR670" s="147"/>
      <c r="BS670" s="147"/>
      <c r="BT670" s="147"/>
      <c r="BU670" s="147"/>
      <c r="BV670" s="147"/>
      <c r="BW670" s="147"/>
      <c r="BX670" s="147"/>
      <c r="BY670" s="147"/>
      <c r="BZ670" s="147"/>
      <c r="CA670" s="147"/>
      <c r="CB670" s="147"/>
      <c r="CC670" s="147"/>
      <c r="CD670" s="147"/>
      <c r="CE670" s="147"/>
      <c r="CF670" s="145"/>
      <c r="CG670" s="147"/>
      <c r="CH670" s="147"/>
      <c r="CI670" s="147"/>
      <c r="CJ670" s="147"/>
      <c r="CK670" s="147"/>
      <c r="CL670" s="148"/>
      <c r="CM670" s="147"/>
      <c r="CN670" s="147">
        <v>1254</v>
      </c>
      <c r="CO670" s="145"/>
      <c r="CP670" s="384"/>
      <c r="CQ670" s="120"/>
      <c r="CR670" s="384"/>
      <c r="CS670" s="384"/>
      <c r="CT670" s="384"/>
      <c r="CU670" s="384"/>
      <c r="CV670" s="384"/>
      <c r="CW670" s="384"/>
      <c r="CX670" s="384"/>
      <c r="CY670" s="384"/>
      <c r="CZ670" s="384"/>
      <c r="DA670" s="120"/>
      <c r="DB670" s="420"/>
      <c r="DC670" s="420"/>
      <c r="DD670" s="110"/>
      <c r="DE670" s="420"/>
      <c r="DF670" s="420"/>
      <c r="DG670" s="420"/>
      <c r="DH670" s="420"/>
      <c r="DI670" s="420"/>
      <c r="DJ670" s="420"/>
      <c r="DK670" s="180"/>
      <c r="DL670" s="180"/>
      <c r="DM670" s="180"/>
      <c r="DN670" s="420"/>
      <c r="DO670" s="110"/>
      <c r="DP670" s="180"/>
      <c r="DQ670" s="182"/>
      <c r="DR670" s="180"/>
      <c r="DS670" s="181"/>
      <c r="DT670" s="402">
        <f t="shared" ref="DT670:DT733" si="1003">IF(AB670=1,1,0)</f>
        <v>1</v>
      </c>
      <c r="DU670" s="100">
        <f t="shared" ref="DU670:DU733" si="1004">IF(L670&lt;10,1,IF(L670=10,1,0))</f>
        <v>1</v>
      </c>
      <c r="DV670" s="100">
        <f t="shared" ref="DV670:DV733" si="1005">IF(DU670=1,0,IF(L670&lt;100,1,IF(L670=100,1,0)))</f>
        <v>0</v>
      </c>
      <c r="DW670" s="100">
        <f t="shared" ref="DW670:DW733" si="1006">IF(DU670+DV670=1,0,IF(L670&lt;400,1,IF(L670=400,1,0)))</f>
        <v>0</v>
      </c>
      <c r="DX670" s="100">
        <f t="shared" ref="DX670:DX733" si="1007">IF(DU670+DV670+DW670=1,0,IF(L670&lt;10000,1,0))</f>
        <v>0</v>
      </c>
      <c r="DY670" s="229">
        <f t="shared" ref="DY670:DY733" si="1008">IF(DU670+DV670+DW670+DX670=1,0,1)</f>
        <v>0</v>
      </c>
      <c r="DZ670" s="100">
        <f t="shared" ref="DZ670:DZ733" si="1009">IF(AF670&lt;20,1,IF(AF670=20,1,0))</f>
        <v>1</v>
      </c>
      <c r="EA670" s="400">
        <f t="shared" ref="EA670:EA733" si="1010">IF(DZ670=1,0,IF(AF670&lt;100,1,0))</f>
        <v>0</v>
      </c>
      <c r="EB670" s="402">
        <f t="shared" ref="EB670:EB733" si="1011">IF(DZ670+EA670=1,0,1)</f>
        <v>0</v>
      </c>
      <c r="EC670" s="19">
        <f t="shared" ref="EC670:EC733" si="1012">IF(EE670+ED670=1,0,IF(AS670&gt;0,1,0))</f>
        <v>0</v>
      </c>
      <c r="ED670" s="19">
        <f t="shared" ref="ED670:ED733" si="1013">IF(EE670=1,0,IF(AS670&gt;1000,1,IF(AS670=1000,1,0)))</f>
        <v>1</v>
      </c>
      <c r="EE670" s="19">
        <f t="shared" ref="EE670:EE733" si="1014">IF(AU670+AX670&gt;14000,1,IF(AU670+AX670=14000,1,0))</f>
        <v>0</v>
      </c>
      <c r="EF670" s="402">
        <f t="shared" ref="EF670:EF733" si="1015">IF(EE670+ED670+EC670=1,0,1)</f>
        <v>0</v>
      </c>
      <c r="EG670" s="400">
        <f t="shared" ref="EG670:EG733" si="1016">IF(CN670&lt;1000,1,0)</f>
        <v>0</v>
      </c>
      <c r="EH670" s="400">
        <f t="shared" ref="EH670:EH733" si="1017">IF(EG670=1,0,IF(CN670&lt;100000,1,0))</f>
        <v>1</v>
      </c>
      <c r="EI670" s="402">
        <f t="shared" ref="EI670:EI733" si="1018">IF(EG670+EH670=1,0,1)</f>
        <v>0</v>
      </c>
      <c r="EJ670" s="229">
        <f t="shared" ref="EJ670:EJ733" si="1019">SUM(DW670:DX670,EA670,EE670,ED670,EH670)</f>
        <v>2</v>
      </c>
      <c r="EK670" s="398">
        <f t="shared" ref="EK670:EK733" si="1020">IF(ISNUMBER(AU670),AU670,"")</f>
        <v>856.3</v>
      </c>
      <c r="EL670" s="398">
        <f t="shared" ref="EL670:EL733" si="1021">IF(ISNUMBER(BB670),BB670,"")</f>
        <v>33.19</v>
      </c>
      <c r="EM670" s="398">
        <f t="shared" ref="EM670:EM733" si="1022">IF(ISNUMBER(AV670),AV670,"")</f>
        <v>194.4</v>
      </c>
      <c r="EN670" s="398">
        <f t="shared" ref="EN670:EN733" si="1023">IF(ISNUMBER(AW670),AW670,"")</f>
        <v>604.9</v>
      </c>
      <c r="EO670" s="398">
        <f t="shared" ref="EO670:EO733" si="1024">IF(ISNUMBER(BF670),BF670,"")</f>
        <v>1.708</v>
      </c>
      <c r="EP670" s="398" t="str">
        <f t="shared" ref="EP670:EP733" si="1025">IF(ISNUMBER(BE670),BE670,"")</f>
        <v/>
      </c>
      <c r="EQ670" s="398">
        <f t="shared" ref="EQ670:EQ733" si="1026">IF(ISNUMBER(AZ670),AZ670,"")</f>
        <v>2806</v>
      </c>
      <c r="ER670" s="398" t="str">
        <f t="shared" ref="ER670:ER733" si="1027">IF(ISNUMBER(BL670),BL670,"")</f>
        <v/>
      </c>
      <c r="ES670" s="398">
        <f t="shared" ref="ES670:ES733" si="1028">IF(ISNUMBER(BJ670),BJ670,"")</f>
        <v>13.37</v>
      </c>
      <c r="ET670" s="398">
        <f t="shared" ref="ET670:ET733" si="1029">IF(ISNUMBER(AY670),AY670,"")</f>
        <v>66.260000000000005</v>
      </c>
      <c r="EU670" s="172">
        <f t="shared" ref="EU670:EU733" si="1030">IF(ISNUMBER(AX670),AX670,"")</f>
        <v>1312</v>
      </c>
      <c r="EV670" s="57">
        <f t="shared" ref="EV670:EV733" si="1031">IF(ISNUMBER(EK670),EK670*EV$4,"")</f>
        <v>37.246952996546291</v>
      </c>
      <c r="EW670" s="57">
        <f t="shared" ref="EW670:EW733" si="1032">IF(ISNUMBER(EL670),EL670*EW$4,"")</f>
        <v>0.84884910485933496</v>
      </c>
      <c r="EX670" s="57">
        <f t="shared" ref="EX670:EX733" si="1033">IF(ISNUMBER(EM670),EM670*EX$4,"")</f>
        <v>15.9967084961942</v>
      </c>
      <c r="EY670" s="57">
        <f t="shared" ref="EY670:EY733" si="1034">IF(ISNUMBER(EN670),EN670*EY$4,"")</f>
        <v>30.186137032786064</v>
      </c>
      <c r="EZ670" s="57">
        <f t="shared" ref="EZ670:EZ733" si="1035">IF(ISNUMBER(EO670),EO670*EZ$4,"")</f>
        <v>6.2284620293554555E-2</v>
      </c>
      <c r="FA670" s="57" t="str">
        <f t="shared" ref="FA670:FA733" si="1036">IF(ISNUMBER(EP670),EP670*FA$4,"")</f>
        <v/>
      </c>
      <c r="FB670" s="57">
        <f t="shared" ref="FB670:FB733" si="1037">IF(ISNUMBER(EQ670),EQ670*FB$4,"")</f>
        <v>45.987108531870575</v>
      </c>
      <c r="FC670" s="57" t="str">
        <f t="shared" ref="FC670:FC733" si="1038">IF(ISNUMBER(ER670),ER670*FC$4,"")</f>
        <v/>
      </c>
      <c r="FD670" s="57">
        <f t="shared" ref="FD670:FD733" si="1039">IF(ISNUMBER(ES670),ES670*FD$4,"")</f>
        <v>0.21562811971311943</v>
      </c>
      <c r="FE670" s="57">
        <f t="shared" ref="FE670:FE733" si="1040">IF(ISNUMBER(ET670),ET670*FE$4,"")</f>
        <v>1.3795171065534351</v>
      </c>
      <c r="FF670" s="56">
        <f t="shared" ref="FF670:FF733" si="1041">IF(ISNUMBER(EU670),EU670*FF$4,"")</f>
        <v>37.006741319493408</v>
      </c>
      <c r="FG670" s="59">
        <f t="shared" ref="FG670:FG733" si="1042">IF(ISNUMBER(EV670),EV670/SUM($EV670:$FA670)*100,"")</f>
        <v>44.162368143904686</v>
      </c>
      <c r="FH670" s="59">
        <f t="shared" ref="FH670:FH733" si="1043">IF(ISNUMBER(EW670),EW670/SUM($EV670:$FA670)*100,"")</f>
        <v>1.0064497536455637</v>
      </c>
      <c r="FI670" s="59">
        <f t="shared" ref="FI670:FI733" si="1044">IF(ISNUMBER(EX670),EX670/SUM($EV670:$FA670)*100,"")</f>
        <v>18.966720036539947</v>
      </c>
      <c r="FJ670" s="59">
        <f t="shared" ref="FJ670:FJ733" si="1045">IF(ISNUMBER(EY670),EY670/SUM($EV670:$FA670)*100,"")</f>
        <v>35.790613439114423</v>
      </c>
      <c r="FK670" s="59">
        <f t="shared" ref="FK670:FK733" si="1046">IF(ISNUMBER(EZ670),EZ670/SUM($EV670:$FA670)*100,"")</f>
        <v>7.3848626795387118E-2</v>
      </c>
      <c r="FL670" s="59" t="str">
        <f t="shared" ref="FL670:FL733" si="1047">IF(ISNUMBER(FA670),FA670/SUM($EV670:$FA670)*100,"")</f>
        <v/>
      </c>
      <c r="FM670" s="59">
        <f t="shared" ref="FM670:FM733" si="1048">IF(ISNUMBER(FB670),FB670/SUM($FB670:$FF670)*100,"")</f>
        <v>54.365356261374728</v>
      </c>
      <c r="FN670" s="59" t="str">
        <f t="shared" ref="FN670:FN733" si="1049">IF(ISNUMBER(FC670),FC670/SUM($FB670:$FF670)*100,"")</f>
        <v/>
      </c>
      <c r="FO670" s="59">
        <f t="shared" ref="FO670:FO733" si="1050">IF(ISNUMBER(FD670),FD670/SUM($FB670:$FF670)*100,"")</f>
        <v>0.25491273364251382</v>
      </c>
      <c r="FP670" s="59">
        <f t="shared" ref="FP670:FP733" si="1051">IF(ISNUMBER(FE670),FE670/SUM($FB670:$FF670)*100,"")</f>
        <v>1.6308470212790682</v>
      </c>
      <c r="FQ670" s="66">
        <f t="shared" ref="FQ670:FQ733" si="1052">IF(ISNUMBER(FF670),FF670/SUM($FB670:$FF670)*100,"")</f>
        <v>43.748883983703699</v>
      </c>
      <c r="FR670" s="331">
        <f t="shared" si="995"/>
        <v>-0.14684362378785742</v>
      </c>
      <c r="FS670" s="331">
        <f t="shared" ref="FS670:FS733" si="1053">ABS(AT670)</f>
        <v>0.14684362378785742</v>
      </c>
      <c r="FT670" s="400">
        <f t="shared" ref="FT670:FT733" si="1054">IF(FS670=0,1,0)</f>
        <v>0</v>
      </c>
      <c r="FU670" s="400">
        <f t="shared" ref="FU670:FU733" si="1055">IF(FT670=1,0,IF(FS670&lt;5,1,0))</f>
        <v>1</v>
      </c>
      <c r="FV670" s="400">
        <f t="shared" ref="FV670:FV733" si="1056">IF(FT670+FU670=1,0,IF(FS670&lt;10,1,0))</f>
        <v>0</v>
      </c>
      <c r="FW670" s="402">
        <f t="shared" ref="FW670:FW733" si="1057">IF(FT670+FU670+FV670=1,0,1)</f>
        <v>0</v>
      </c>
      <c r="FX670" s="222">
        <f t="shared" ref="FX670:FX733" si="1058">IF(ISNUMBER(FG670),IF(FG670&gt;20,FG670,0),0)</f>
        <v>44.162368143904686</v>
      </c>
      <c r="FY670" s="222">
        <f t="shared" ref="FY670:FY733" si="1059">IF(ISNUMBER(FJ670),IF(FJ670&gt;20,FJ670,0),0)</f>
        <v>35.790613439114423</v>
      </c>
      <c r="FZ670" s="222">
        <f t="shared" ref="FZ670:FZ733" si="1060">IF(ISNUMBER(FI670),IF(FI670&gt;20,FI670,0),0)</f>
        <v>0</v>
      </c>
      <c r="GA670" s="221">
        <f t="shared" ref="GA670:GA733" si="1061">IF(ISNUMBER(FQ670),IF(FQ670&gt;20,FQ670,0),0)</f>
        <v>43.748883983703699</v>
      </c>
      <c r="GB670" s="222">
        <f t="shared" ref="GB670:GB733" si="1062">IF(ISNUMBER(FM670),IF(FM670&gt;20,FM670,0),0)</f>
        <v>54.365356261374728</v>
      </c>
      <c r="GC670" s="222">
        <f t="shared" ref="GC670:GC733" si="1063">IF(ISNUMBER(FP670),IF(FP670&gt;20,FP670,0),0)</f>
        <v>0</v>
      </c>
      <c r="GD670" s="222">
        <f t="shared" ref="GD670:GD733" si="1064">IF(ISNUMBER(FH670),IF(FH670&gt;20,FH670,0),0)</f>
        <v>0</v>
      </c>
      <c r="GE670" s="222">
        <f t="shared" ref="GE670:GE733" si="1065">IF(ISNUMBER(FL670),IF(FL670&gt;20,FL670,0),0)</f>
        <v>0</v>
      </c>
      <c r="GF670" s="222">
        <f t="shared" ref="GF670:GF733" si="1066">IF(ISNUMBER(FK670),IF(FK670&gt;20,FK670,0),0)</f>
        <v>0</v>
      </c>
      <c r="GG670" s="398">
        <f t="shared" ref="GG670:GG733" si="1067">IF(GD670&gt;20,GD670,IF(GE670&gt;20,GE670,IF(GF670&gt;20,GF670,0)))</f>
        <v>0</v>
      </c>
      <c r="GH670" s="399">
        <f t="shared" ref="GH670:GH733" si="1068">IF(ISNUMBER(FO670),IF(FO670&gt;20,FO670,0),0)</f>
        <v>0</v>
      </c>
      <c r="GI670" s="398" t="str">
        <f t="shared" ref="GI670:GI733" si="1069">IF(ISNUMBER(FR670),IF(GG670&gt;0,"K/Fe/Mn",IF(FY670+FZ670=0,"Na",IF(FX670+FZ670=0,"Ca",IF(FX670+FY670=0,"Mg",IF(FZ670=0,IF(FX670&gt;FY670,"Na-Ca","Ca-Na"),IF(FY670=0,IF(FX670&gt;FZ670,"Na-Mg","Mg-Na"),IF(FX670=0,IF(FY670&gt;FZ670,"Ca-Mg","Mg-Ca"),IF(FX670&gt;FY670,IF(FX670&gt;FZ670,IF(FY670&gt;FZ670,"Na-Ca-Mg","Na-Mg-Ca"),"Mg-Na-Ca"),IF(FY670&gt;FX670,IF(FY670&gt;FZ670,IF(FX670&gt;FZ670,"Ca-Na-Mg","Ca-Mg-Na"),"Mg-Ca-Na"),"x"))))))))),"")</f>
        <v>Na-Ca</v>
      </c>
      <c r="GJ670" s="398" t="str">
        <f t="shared" ref="GJ670:GJ733" si="1070">IF(ISNUMBER(FR670),IF(GH670&gt;0,"NO3",IF(GB670+GC670=0,"Cl",IF(GA670+GC670=0,"HCO3",IF(GA670+GB670=0,"SO4",IF(GC670=0,IF(GA670&gt;GB670,"Cl-HCO3","HCO3-Cl"),IF(GB670=0,IF(GA670&gt;GC670,"Cl-SO4","SO4-Cl"),IF(GA670=0,IF(GB670&gt;GC670,"HCO3-SO4","SO4-HCO3"),IF(GA670&gt;GB670,IF(GA670&gt;GC670,IF(GB670&gt;GC670,"Cl-HCO3-SO4","Cl-SO4-HCO3"),"SO4-Cl-HCO3"),IF(GB670&gt;GA670,IF(GB670&gt;GC670,IF(GA670&gt;GC670,"HCO3-Cl-SO4","HCO3-SO4-Cl"),"SO4-HCO3-Cl"),"x"))))))))),"")</f>
        <v>HCO3-Cl</v>
      </c>
    </row>
    <row r="671" spans="1:192" s="168" customFormat="1">
      <c r="A671" s="402">
        <f t="shared" si="987"/>
        <v>666</v>
      </c>
      <c r="B671" s="382" t="s">
        <v>351</v>
      </c>
      <c r="C671" s="398" t="s">
        <v>220</v>
      </c>
      <c r="D671" s="398"/>
      <c r="E671" s="398"/>
      <c r="F671" s="548">
        <v>3484050</v>
      </c>
      <c r="G671" s="548">
        <v>5568110</v>
      </c>
      <c r="H671" s="409">
        <f t="shared" si="998"/>
        <v>483981.95</v>
      </c>
      <c r="I671" s="409">
        <f t="shared" si="999"/>
        <v>5566322.5460000001</v>
      </c>
      <c r="J671" s="435">
        <v>118</v>
      </c>
      <c r="K671" s="391" t="s">
        <v>1357</v>
      </c>
      <c r="L671" s="19">
        <v>3</v>
      </c>
      <c r="M671" s="19"/>
      <c r="N671" s="408"/>
      <c r="O671" s="378"/>
      <c r="P671" s="378"/>
      <c r="Q671" s="382" t="s">
        <v>2846</v>
      </c>
      <c r="R671" s="383" t="s">
        <v>1854</v>
      </c>
      <c r="S671" s="2" t="s">
        <v>2835</v>
      </c>
      <c r="T671" s="499" t="str">
        <f t="shared" si="1000"/>
        <v>-</v>
      </c>
      <c r="U671" s="499" t="str">
        <f t="shared" si="1001"/>
        <v>M</v>
      </c>
      <c r="V671" s="499" t="str">
        <f t="shared" si="1002"/>
        <v>-</v>
      </c>
      <c r="W671" s="499" t="str">
        <f t="shared" si="994"/>
        <v>A</v>
      </c>
      <c r="X671" s="529" t="str">
        <f t="shared" si="990"/>
        <v>Na-Ca</v>
      </c>
      <c r="Y671" s="530" t="str">
        <f t="shared" si="993"/>
        <v>HCO3-Cl</v>
      </c>
      <c r="Z671" s="119" t="s">
        <v>2224</v>
      </c>
      <c r="AA671" s="78">
        <v>19531</v>
      </c>
      <c r="AB671" s="405">
        <v>2</v>
      </c>
      <c r="AC671" s="117" t="s">
        <v>974</v>
      </c>
      <c r="AD671" s="380" t="s">
        <v>2225</v>
      </c>
      <c r="AE671" s="125" t="s">
        <v>2760</v>
      </c>
      <c r="AF671" s="336">
        <v>12</v>
      </c>
      <c r="AG671" s="377"/>
      <c r="AH671" s="377">
        <v>6.1</v>
      </c>
      <c r="AI671" s="379"/>
      <c r="AJ671" s="377"/>
      <c r="AK671" s="377"/>
      <c r="AL671" s="377"/>
      <c r="AM671" s="379"/>
      <c r="AN671" s="117"/>
      <c r="AO671" s="116"/>
      <c r="AP671" s="378"/>
      <c r="AQ671" s="117"/>
      <c r="AR671" s="384">
        <v>5886</v>
      </c>
      <c r="AS671" s="507">
        <f t="shared" si="996"/>
        <v>5886.7</v>
      </c>
      <c r="AT671" s="509">
        <f t="shared" si="997"/>
        <v>-0.10518493864911298</v>
      </c>
      <c r="AU671" s="117">
        <v>829.8</v>
      </c>
      <c r="AV671" s="117">
        <v>195.7</v>
      </c>
      <c r="AW671" s="116">
        <v>625.70000000000005</v>
      </c>
      <c r="AX671" s="117">
        <v>1382.7</v>
      </c>
      <c r="AY671" s="218">
        <v>77.400000000000006</v>
      </c>
      <c r="AZ671" s="118">
        <v>2701</v>
      </c>
      <c r="BA671" s="117"/>
      <c r="BB671" s="117">
        <v>46.98</v>
      </c>
      <c r="BC671" s="117"/>
      <c r="BD671" s="117">
        <v>3.6</v>
      </c>
      <c r="BE671" s="117">
        <v>1.19</v>
      </c>
      <c r="BF671" s="117">
        <v>0.35</v>
      </c>
      <c r="BG671" s="117"/>
      <c r="BH671" s="117"/>
      <c r="BI671" s="117"/>
      <c r="BJ671" s="117"/>
      <c r="BK671" s="117"/>
      <c r="BL671" s="116"/>
      <c r="BM671" s="117">
        <v>22.28</v>
      </c>
      <c r="BN671" s="118"/>
      <c r="BO671" s="114"/>
      <c r="BP671" s="114"/>
      <c r="BQ671" s="114"/>
      <c r="BR671" s="114"/>
      <c r="BS671" s="114"/>
      <c r="BT671" s="114"/>
      <c r="BU671" s="114"/>
      <c r="BV671" s="114"/>
      <c r="BW671" s="114"/>
      <c r="BX671" s="114"/>
      <c r="BY671" s="114"/>
      <c r="BZ671" s="114"/>
      <c r="CA671" s="114"/>
      <c r="CB671" s="114"/>
      <c r="CC671" s="114"/>
      <c r="CD671" s="114"/>
      <c r="CE671" s="114"/>
      <c r="CF671" s="247"/>
      <c r="CG671" s="114"/>
      <c r="CH671" s="114"/>
      <c r="CI671" s="114"/>
      <c r="CJ671" s="114"/>
      <c r="CK671" s="114"/>
      <c r="CL671" s="137"/>
      <c r="CM671" s="114"/>
      <c r="CN671" s="114">
        <v>2038</v>
      </c>
      <c r="CO671" s="247"/>
      <c r="CP671" s="117"/>
      <c r="CQ671" s="118"/>
      <c r="CR671" s="117"/>
      <c r="CS671" s="117"/>
      <c r="CT671" s="117"/>
      <c r="CU671" s="117"/>
      <c r="CV671" s="117"/>
      <c r="CW671" s="117"/>
      <c r="CX671" s="117"/>
      <c r="CY671" s="117"/>
      <c r="CZ671" s="117"/>
      <c r="DA671" s="118"/>
      <c r="DB671" s="111"/>
      <c r="DC671" s="111"/>
      <c r="DD671" s="121">
        <v>1.29</v>
      </c>
      <c r="DE671" s="479">
        <v>-7.7</v>
      </c>
      <c r="DF671" s="420"/>
      <c r="DG671" s="111"/>
      <c r="DH671" s="111">
        <v>15.5</v>
      </c>
      <c r="DI671" s="111"/>
      <c r="DJ671" s="111"/>
      <c r="DK671" s="244"/>
      <c r="DL671" s="244"/>
      <c r="DM671" s="244"/>
      <c r="DN671" s="111"/>
      <c r="DO671" s="121"/>
      <c r="DP671" s="244"/>
      <c r="DQ671" s="241"/>
      <c r="DR671" s="244"/>
      <c r="DS671" s="472"/>
      <c r="DT671" s="402">
        <f t="shared" si="1003"/>
        <v>0</v>
      </c>
      <c r="DU671" s="100">
        <f t="shared" si="1004"/>
        <v>1</v>
      </c>
      <c r="DV671" s="100">
        <f t="shared" si="1005"/>
        <v>0</v>
      </c>
      <c r="DW671" s="100">
        <f t="shared" si="1006"/>
        <v>0</v>
      </c>
      <c r="DX671" s="100">
        <f t="shared" si="1007"/>
        <v>0</v>
      </c>
      <c r="DY671" s="229">
        <f t="shared" si="1008"/>
        <v>0</v>
      </c>
      <c r="DZ671" s="100">
        <f t="shared" si="1009"/>
        <v>1</v>
      </c>
      <c r="EA671" s="400">
        <f t="shared" si="1010"/>
        <v>0</v>
      </c>
      <c r="EB671" s="402">
        <f t="shared" si="1011"/>
        <v>0</v>
      </c>
      <c r="EC671" s="19">
        <f t="shared" si="1012"/>
        <v>0</v>
      </c>
      <c r="ED671" s="19">
        <f t="shared" si="1013"/>
        <v>1</v>
      </c>
      <c r="EE671" s="19">
        <f t="shared" si="1014"/>
        <v>0</v>
      </c>
      <c r="EF671" s="402">
        <f t="shared" si="1015"/>
        <v>0</v>
      </c>
      <c r="EG671" s="400">
        <f t="shared" si="1016"/>
        <v>0</v>
      </c>
      <c r="EH671" s="400">
        <f t="shared" si="1017"/>
        <v>1</v>
      </c>
      <c r="EI671" s="402">
        <f t="shared" si="1018"/>
        <v>0</v>
      </c>
      <c r="EJ671" s="229">
        <f t="shared" si="1019"/>
        <v>2</v>
      </c>
      <c r="EK671" s="398">
        <f t="shared" si="1020"/>
        <v>829.8</v>
      </c>
      <c r="EL671" s="398">
        <f t="shared" si="1021"/>
        <v>46.98</v>
      </c>
      <c r="EM671" s="398">
        <f t="shared" si="1022"/>
        <v>195.7</v>
      </c>
      <c r="EN671" s="398">
        <f t="shared" si="1023"/>
        <v>625.70000000000005</v>
      </c>
      <c r="EO671" s="398">
        <f t="shared" si="1024"/>
        <v>0.35</v>
      </c>
      <c r="EP671" s="398">
        <f t="shared" si="1025"/>
        <v>1.19</v>
      </c>
      <c r="EQ671" s="398">
        <f t="shared" si="1026"/>
        <v>2701</v>
      </c>
      <c r="ER671" s="398" t="str">
        <f t="shared" si="1027"/>
        <v/>
      </c>
      <c r="ES671" s="398" t="str">
        <f t="shared" si="1028"/>
        <v/>
      </c>
      <c r="ET671" s="398">
        <f t="shared" si="1029"/>
        <v>77.400000000000006</v>
      </c>
      <c r="EU671" s="172">
        <f t="shared" si="1030"/>
        <v>1382.7</v>
      </c>
      <c r="EV671" s="57">
        <f t="shared" si="1031"/>
        <v>36.094267892717639</v>
      </c>
      <c r="EW671" s="57">
        <f t="shared" si="1032"/>
        <v>1.2015345268542199</v>
      </c>
      <c r="EX671" s="57">
        <f t="shared" si="1033"/>
        <v>16.10368236988274</v>
      </c>
      <c r="EY671" s="57">
        <f t="shared" si="1034"/>
        <v>31.224112979689604</v>
      </c>
      <c r="EZ671" s="57">
        <f t="shared" si="1035"/>
        <v>1.2763241863433311E-2</v>
      </c>
      <c r="FA671" s="57">
        <f t="shared" si="1036"/>
        <v>6.3926940639269403E-2</v>
      </c>
      <c r="FB671" s="57">
        <f t="shared" si="1037"/>
        <v>44.26627945280913</v>
      </c>
      <c r="FC671" s="57" t="str">
        <f t="shared" si="1038"/>
        <v/>
      </c>
      <c r="FD671" s="57" t="str">
        <f t="shared" si="1039"/>
        <v/>
      </c>
      <c r="FE671" s="57">
        <f t="shared" si="1040"/>
        <v>1.6114492008336232</v>
      </c>
      <c r="FF671" s="56">
        <f t="shared" si="1041"/>
        <v>39.000930809804522</v>
      </c>
      <c r="FG671" s="59">
        <f t="shared" si="1042"/>
        <v>42.614102933537701</v>
      </c>
      <c r="FH671" s="59">
        <f t="shared" si="1043"/>
        <v>1.4185719504757097</v>
      </c>
      <c r="FI671" s="59">
        <f t="shared" si="1044"/>
        <v>19.012547370648726</v>
      </c>
      <c r="FJ671" s="59">
        <f t="shared" si="1045"/>
        <v>36.864234744413857</v>
      </c>
      <c r="FK671" s="59">
        <f t="shared" si="1046"/>
        <v>1.5068711302043623E-2</v>
      </c>
      <c r="FL671" s="59">
        <f t="shared" si="1047"/>
        <v>7.5474289621971016E-2</v>
      </c>
      <c r="FM671" s="59">
        <f t="shared" si="1048"/>
        <v>52.152425277018253</v>
      </c>
      <c r="FN671" s="59" t="str">
        <f t="shared" si="1049"/>
        <v/>
      </c>
      <c r="FO671" s="59" t="str">
        <f t="shared" si="1050"/>
        <v/>
      </c>
      <c r="FP671" s="59">
        <f t="shared" si="1051"/>
        <v>1.8985328126295262</v>
      </c>
      <c r="FQ671" s="66">
        <f t="shared" si="1052"/>
        <v>45.949041910352214</v>
      </c>
      <c r="FR671" s="331">
        <f t="shared" si="995"/>
        <v>-0.10518493864911298</v>
      </c>
      <c r="FS671" s="331">
        <f t="shared" si="1053"/>
        <v>0.10518493864911298</v>
      </c>
      <c r="FT671" s="400">
        <f t="shared" si="1054"/>
        <v>0</v>
      </c>
      <c r="FU671" s="400">
        <f t="shared" si="1055"/>
        <v>1</v>
      </c>
      <c r="FV671" s="400">
        <f t="shared" si="1056"/>
        <v>0</v>
      </c>
      <c r="FW671" s="402">
        <f t="shared" si="1057"/>
        <v>0</v>
      </c>
      <c r="FX671" s="222">
        <f t="shared" si="1058"/>
        <v>42.614102933537701</v>
      </c>
      <c r="FY671" s="222">
        <f t="shared" si="1059"/>
        <v>36.864234744413857</v>
      </c>
      <c r="FZ671" s="222">
        <f t="shared" si="1060"/>
        <v>0</v>
      </c>
      <c r="GA671" s="221">
        <f t="shared" si="1061"/>
        <v>45.949041910352214</v>
      </c>
      <c r="GB671" s="222">
        <f t="shared" si="1062"/>
        <v>52.152425277018253</v>
      </c>
      <c r="GC671" s="222">
        <f t="shared" si="1063"/>
        <v>0</v>
      </c>
      <c r="GD671" s="222">
        <f t="shared" si="1064"/>
        <v>0</v>
      </c>
      <c r="GE671" s="222">
        <f t="shared" si="1065"/>
        <v>0</v>
      </c>
      <c r="GF671" s="222">
        <f t="shared" si="1066"/>
        <v>0</v>
      </c>
      <c r="GG671" s="398">
        <f t="shared" si="1067"/>
        <v>0</v>
      </c>
      <c r="GH671" s="399">
        <f t="shared" si="1068"/>
        <v>0</v>
      </c>
      <c r="GI671" s="398" t="str">
        <f t="shared" si="1069"/>
        <v>Na-Ca</v>
      </c>
      <c r="GJ671" s="398" t="str">
        <f t="shared" si="1070"/>
        <v>HCO3-Cl</v>
      </c>
    </row>
    <row r="672" spans="1:192" s="163" customFormat="1">
      <c r="A672" s="402">
        <f t="shared" si="987"/>
        <v>667</v>
      </c>
      <c r="B672" s="382" t="s">
        <v>351</v>
      </c>
      <c r="C672" s="398" t="s">
        <v>235</v>
      </c>
      <c r="D672" s="398"/>
      <c r="E672" s="398"/>
      <c r="F672" s="565">
        <v>3482670</v>
      </c>
      <c r="G672" s="565">
        <v>5566970</v>
      </c>
      <c r="H672" s="409">
        <f t="shared" si="998"/>
        <v>482602.50200000004</v>
      </c>
      <c r="I672" s="409">
        <f t="shared" si="999"/>
        <v>5565183.0020000003</v>
      </c>
      <c r="J672" s="541">
        <v>116</v>
      </c>
      <c r="K672" s="400" t="s">
        <v>1356</v>
      </c>
      <c r="L672" s="19">
        <v>30</v>
      </c>
      <c r="M672" s="19"/>
      <c r="N672" s="400"/>
      <c r="O672" s="19"/>
      <c r="P672" s="19"/>
      <c r="Q672" s="382" t="s">
        <v>2846</v>
      </c>
      <c r="R672" s="383" t="s">
        <v>1854</v>
      </c>
      <c r="S672" s="2" t="s">
        <v>2835</v>
      </c>
      <c r="T672" s="499" t="str">
        <f t="shared" si="1000"/>
        <v>-</v>
      </c>
      <c r="U672" s="499" t="str">
        <f t="shared" si="1001"/>
        <v>M</v>
      </c>
      <c r="V672" s="499" t="str">
        <f t="shared" si="1002"/>
        <v>-</v>
      </c>
      <c r="W672" s="499" t="str">
        <f t="shared" si="994"/>
        <v>A</v>
      </c>
      <c r="X672" s="529" t="str">
        <f t="shared" si="990"/>
        <v>Ca-Na</v>
      </c>
      <c r="Y672" s="530" t="str">
        <f t="shared" si="993"/>
        <v>HCO3-Cl</v>
      </c>
      <c r="Z672" s="406"/>
      <c r="AA672" s="89" t="s">
        <v>2226</v>
      </c>
      <c r="AB672" s="102">
        <v>1</v>
      </c>
      <c r="AC672" s="384" t="s">
        <v>611</v>
      </c>
      <c r="AD672" s="385" t="s">
        <v>2227</v>
      </c>
      <c r="AE672" s="120"/>
      <c r="AF672" s="238">
        <v>13.4</v>
      </c>
      <c r="AG672" s="115"/>
      <c r="AH672" s="115"/>
      <c r="AI672" s="236"/>
      <c r="AJ672" s="115"/>
      <c r="AK672" s="115"/>
      <c r="AL672" s="115"/>
      <c r="AM672" s="236">
        <v>1.33</v>
      </c>
      <c r="AN672" s="384"/>
      <c r="AO672" s="381"/>
      <c r="AP672" s="407"/>
      <c r="AQ672" s="384"/>
      <c r="AR672" s="384"/>
      <c r="AS672" s="507">
        <f t="shared" si="996"/>
        <v>4045.893</v>
      </c>
      <c r="AT672" s="509">
        <f t="shared" si="997"/>
        <v>-1.3183085084330198E-2</v>
      </c>
      <c r="AU672" s="384">
        <v>524.1</v>
      </c>
      <c r="AV672" s="384">
        <v>78.209999999999994</v>
      </c>
      <c r="AW672" s="381">
        <v>514.79999999999995</v>
      </c>
      <c r="AX672" s="384">
        <v>785.5</v>
      </c>
      <c r="AY672" s="220">
        <v>36.380000000000003</v>
      </c>
      <c r="AZ672" s="120">
        <v>2036</v>
      </c>
      <c r="BA672" s="384">
        <v>0.34799999999999998</v>
      </c>
      <c r="BB672" s="384">
        <v>42.28</v>
      </c>
      <c r="BC672" s="384">
        <v>2.274</v>
      </c>
      <c r="BD672" s="384">
        <v>2.008</v>
      </c>
      <c r="BE672" s="384">
        <v>4.6479999999999997</v>
      </c>
      <c r="BF672" s="384">
        <v>0.752</v>
      </c>
      <c r="BG672" s="384"/>
      <c r="BH672" s="384">
        <v>0.13300000000000001</v>
      </c>
      <c r="BI672" s="384">
        <v>0.01</v>
      </c>
      <c r="BJ672" s="384">
        <v>0.91500000000000004</v>
      </c>
      <c r="BK672" s="384"/>
      <c r="BL672" s="381"/>
      <c r="BM672" s="384">
        <v>17.489999999999998</v>
      </c>
      <c r="BN672" s="120"/>
      <c r="BO672" s="147"/>
      <c r="BP672" s="147">
        <v>22</v>
      </c>
      <c r="BQ672" s="147"/>
      <c r="BR672" s="147">
        <v>23</v>
      </c>
      <c r="BS672" s="147"/>
      <c r="BT672" s="147"/>
      <c r="BU672" s="147"/>
      <c r="BV672" s="147"/>
      <c r="BW672" s="147"/>
      <c r="BX672" s="147"/>
      <c r="BY672" s="147"/>
      <c r="BZ672" s="147"/>
      <c r="CA672" s="147"/>
      <c r="CB672" s="147"/>
      <c r="CC672" s="147"/>
      <c r="CD672" s="147"/>
      <c r="CE672" s="147"/>
      <c r="CF672" s="145"/>
      <c r="CG672" s="147"/>
      <c r="CH672" s="147"/>
      <c r="CI672" s="147"/>
      <c r="CJ672" s="147"/>
      <c r="CK672" s="147"/>
      <c r="CL672" s="148"/>
      <c r="CM672" s="147"/>
      <c r="CN672" s="147">
        <v>2177</v>
      </c>
      <c r="CO672" s="145"/>
      <c r="CP672" s="384"/>
      <c r="CQ672" s="120"/>
      <c r="CR672" s="384"/>
      <c r="CS672" s="384"/>
      <c r="CT672" s="384"/>
      <c r="CU672" s="384"/>
      <c r="CV672" s="384"/>
      <c r="CW672" s="384"/>
      <c r="CX672" s="384"/>
      <c r="CY672" s="384"/>
      <c r="CZ672" s="384"/>
      <c r="DA672" s="120"/>
      <c r="DB672" s="420"/>
      <c r="DC672" s="420"/>
      <c r="DD672" s="110"/>
      <c r="DE672" s="420"/>
      <c r="DF672" s="420"/>
      <c r="DG672" s="420"/>
      <c r="DH672" s="420"/>
      <c r="DI672" s="420"/>
      <c r="DJ672" s="420"/>
      <c r="DK672" s="180"/>
      <c r="DL672" s="180"/>
      <c r="DM672" s="180"/>
      <c r="DN672" s="420"/>
      <c r="DO672" s="110"/>
      <c r="DP672" s="180"/>
      <c r="DQ672" s="182"/>
      <c r="DR672" s="180"/>
      <c r="DS672" s="181"/>
      <c r="DT672" s="402">
        <f t="shared" si="1003"/>
        <v>1</v>
      </c>
      <c r="DU672" s="100">
        <f t="shared" si="1004"/>
        <v>0</v>
      </c>
      <c r="DV672" s="100">
        <f t="shared" si="1005"/>
        <v>1</v>
      </c>
      <c r="DW672" s="100">
        <f t="shared" si="1006"/>
        <v>0</v>
      </c>
      <c r="DX672" s="100">
        <f t="shared" si="1007"/>
        <v>0</v>
      </c>
      <c r="DY672" s="229">
        <f t="shared" si="1008"/>
        <v>0</v>
      </c>
      <c r="DZ672" s="100">
        <f t="shared" si="1009"/>
        <v>1</v>
      </c>
      <c r="EA672" s="400">
        <f t="shared" si="1010"/>
        <v>0</v>
      </c>
      <c r="EB672" s="402">
        <f t="shared" si="1011"/>
        <v>0</v>
      </c>
      <c r="EC672" s="19">
        <f t="shared" si="1012"/>
        <v>0</v>
      </c>
      <c r="ED672" s="19">
        <f t="shared" si="1013"/>
        <v>1</v>
      </c>
      <c r="EE672" s="19">
        <f t="shared" si="1014"/>
        <v>0</v>
      </c>
      <c r="EF672" s="402">
        <f t="shared" si="1015"/>
        <v>0</v>
      </c>
      <c r="EG672" s="400">
        <f t="shared" si="1016"/>
        <v>0</v>
      </c>
      <c r="EH672" s="400">
        <f t="shared" si="1017"/>
        <v>1</v>
      </c>
      <c r="EI672" s="402">
        <f t="shared" si="1018"/>
        <v>0</v>
      </c>
      <c r="EJ672" s="229">
        <f t="shared" si="1019"/>
        <v>2</v>
      </c>
      <c r="EK672" s="398">
        <f t="shared" si="1020"/>
        <v>524.1</v>
      </c>
      <c r="EL672" s="398">
        <f t="shared" si="1021"/>
        <v>42.28</v>
      </c>
      <c r="EM672" s="398">
        <f t="shared" si="1022"/>
        <v>78.209999999999994</v>
      </c>
      <c r="EN672" s="398">
        <f t="shared" si="1023"/>
        <v>514.79999999999995</v>
      </c>
      <c r="EO672" s="398">
        <f t="shared" si="1024"/>
        <v>0.752</v>
      </c>
      <c r="EP672" s="398">
        <f t="shared" si="1025"/>
        <v>4.6479999999999997</v>
      </c>
      <c r="EQ672" s="398">
        <f t="shared" si="1026"/>
        <v>2036</v>
      </c>
      <c r="ER672" s="398" t="str">
        <f t="shared" si="1027"/>
        <v/>
      </c>
      <c r="ES672" s="398">
        <f t="shared" si="1028"/>
        <v>0.91500000000000004</v>
      </c>
      <c r="ET672" s="398">
        <f t="shared" si="1029"/>
        <v>36.380000000000003</v>
      </c>
      <c r="EU672" s="172">
        <f t="shared" si="1030"/>
        <v>785.5</v>
      </c>
      <c r="EV672" s="57">
        <f t="shared" si="1031"/>
        <v>22.797066525154634</v>
      </c>
      <c r="EW672" s="57">
        <f t="shared" si="1032"/>
        <v>1.0813299232736573</v>
      </c>
      <c r="EX672" s="57">
        <f t="shared" si="1033"/>
        <v>6.435712816292944</v>
      </c>
      <c r="EY672" s="57">
        <f t="shared" si="1034"/>
        <v>25.689904685862562</v>
      </c>
      <c r="EZ672" s="57">
        <f t="shared" si="1035"/>
        <v>2.742273680371957E-2</v>
      </c>
      <c r="FA672" s="57">
        <f t="shared" si="1036"/>
        <v>0.2496911093204405</v>
      </c>
      <c r="FB672" s="57">
        <f t="shared" si="1037"/>
        <v>33.367695285419991</v>
      </c>
      <c r="FC672" s="57" t="str">
        <f t="shared" si="1038"/>
        <v/>
      </c>
      <c r="FD672" s="57">
        <f t="shared" si="1039"/>
        <v>1.4756898245138692E-2</v>
      </c>
      <c r="FE672" s="57">
        <f t="shared" si="1040"/>
        <v>0.75742276390603636</v>
      </c>
      <c r="FF672" s="56">
        <f t="shared" si="1041"/>
        <v>22.156093983583897</v>
      </c>
      <c r="FG672" s="59">
        <f t="shared" si="1042"/>
        <v>40.505703097314445</v>
      </c>
      <c r="FH672" s="59">
        <f t="shared" si="1043"/>
        <v>1.9213010925785097</v>
      </c>
      <c r="FI672" s="59">
        <f t="shared" si="1044"/>
        <v>11.43493932733414</v>
      </c>
      <c r="FJ672" s="59">
        <f t="shared" si="1045"/>
        <v>45.645682116848477</v>
      </c>
      <c r="FK672" s="59">
        <f t="shared" si="1046"/>
        <v>4.8724568744913467E-2</v>
      </c>
      <c r="FL672" s="59">
        <f t="shared" si="1047"/>
        <v>0.44364979717951863</v>
      </c>
      <c r="FM672" s="59">
        <f t="shared" si="1048"/>
        <v>59.271908662280424</v>
      </c>
      <c r="FN672" s="59" t="str">
        <f t="shared" si="1049"/>
        <v/>
      </c>
      <c r="FO672" s="59">
        <f t="shared" si="1050"/>
        <v>2.6213063786476542E-2</v>
      </c>
      <c r="FP672" s="59">
        <f t="shared" si="1051"/>
        <v>1.3454298385596608</v>
      </c>
      <c r="FQ672" s="66">
        <f t="shared" si="1052"/>
        <v>39.356448435373451</v>
      </c>
      <c r="FR672" s="331">
        <f t="shared" si="995"/>
        <v>-1.3183085084330198E-2</v>
      </c>
      <c r="FS672" s="331">
        <f t="shared" si="1053"/>
        <v>1.3183085084330198E-2</v>
      </c>
      <c r="FT672" s="400">
        <f t="shared" si="1054"/>
        <v>0</v>
      </c>
      <c r="FU672" s="400">
        <f t="shared" si="1055"/>
        <v>1</v>
      </c>
      <c r="FV672" s="400">
        <f t="shared" si="1056"/>
        <v>0</v>
      </c>
      <c r="FW672" s="402">
        <f t="shared" si="1057"/>
        <v>0</v>
      </c>
      <c r="FX672" s="222">
        <f t="shared" si="1058"/>
        <v>40.505703097314445</v>
      </c>
      <c r="FY672" s="222">
        <f t="shared" si="1059"/>
        <v>45.645682116848477</v>
      </c>
      <c r="FZ672" s="222">
        <f t="shared" si="1060"/>
        <v>0</v>
      </c>
      <c r="GA672" s="221">
        <f t="shared" si="1061"/>
        <v>39.356448435373451</v>
      </c>
      <c r="GB672" s="222">
        <f t="shared" si="1062"/>
        <v>59.271908662280424</v>
      </c>
      <c r="GC672" s="222">
        <f t="shared" si="1063"/>
        <v>0</v>
      </c>
      <c r="GD672" s="222">
        <f t="shared" si="1064"/>
        <v>0</v>
      </c>
      <c r="GE672" s="222">
        <f t="shared" si="1065"/>
        <v>0</v>
      </c>
      <c r="GF672" s="222">
        <f t="shared" si="1066"/>
        <v>0</v>
      </c>
      <c r="GG672" s="398">
        <f t="shared" si="1067"/>
        <v>0</v>
      </c>
      <c r="GH672" s="399">
        <f t="shared" si="1068"/>
        <v>0</v>
      </c>
      <c r="GI672" s="398" t="str">
        <f t="shared" si="1069"/>
        <v>Ca-Na</v>
      </c>
      <c r="GJ672" s="398" t="str">
        <f t="shared" si="1070"/>
        <v>HCO3-Cl</v>
      </c>
    </row>
    <row r="673" spans="1:192" s="163" customFormat="1" ht="14.25">
      <c r="A673" s="402">
        <f t="shared" si="987"/>
        <v>668</v>
      </c>
      <c r="B673" s="64" t="s">
        <v>351</v>
      </c>
      <c r="C673" s="398" t="s">
        <v>235</v>
      </c>
      <c r="D673" s="398"/>
      <c r="E673" s="398"/>
      <c r="F673" s="565">
        <v>3482670</v>
      </c>
      <c r="G673" s="565">
        <v>5566970</v>
      </c>
      <c r="H673" s="409">
        <f t="shared" si="998"/>
        <v>482602.50200000004</v>
      </c>
      <c r="I673" s="409">
        <f t="shared" si="999"/>
        <v>5565183.0020000003</v>
      </c>
      <c r="J673" s="541">
        <v>116</v>
      </c>
      <c r="K673" s="400" t="s">
        <v>1356</v>
      </c>
      <c r="L673" s="19">
        <v>30</v>
      </c>
      <c r="M673" s="19"/>
      <c r="N673" s="400"/>
      <c r="O673" s="19"/>
      <c r="P673" s="19"/>
      <c r="Q673" s="382" t="s">
        <v>2846</v>
      </c>
      <c r="R673" s="383" t="s">
        <v>1854</v>
      </c>
      <c r="S673" s="2" t="s">
        <v>2835</v>
      </c>
      <c r="T673" s="499" t="str">
        <f t="shared" si="1000"/>
        <v>-</v>
      </c>
      <c r="U673" s="499" t="str">
        <f t="shared" si="1001"/>
        <v>M</v>
      </c>
      <c r="V673" s="499" t="str">
        <f t="shared" si="1002"/>
        <v>-</v>
      </c>
      <c r="W673" s="499" t="str">
        <f t="shared" si="994"/>
        <v>A</v>
      </c>
      <c r="X673" s="529" t="str">
        <f t="shared" si="990"/>
        <v>Ca-Na</v>
      </c>
      <c r="Y673" s="530" t="str">
        <f t="shared" ref="Y673:Y704" si="1071">GJ673</f>
        <v>HCO3-Cl</v>
      </c>
      <c r="Z673" s="172" t="s">
        <v>1724</v>
      </c>
      <c r="AA673" s="51">
        <v>19592</v>
      </c>
      <c r="AB673" s="100">
        <v>2</v>
      </c>
      <c r="AC673" s="67" t="s">
        <v>561</v>
      </c>
      <c r="AD673" s="2" t="s">
        <v>2228</v>
      </c>
      <c r="AE673" s="70"/>
      <c r="AF673" s="391">
        <v>13.5</v>
      </c>
      <c r="AG673" s="400"/>
      <c r="AH673" s="400">
        <v>6.1</v>
      </c>
      <c r="AI673" s="554"/>
      <c r="AJ673" s="400"/>
      <c r="AK673" s="400"/>
      <c r="AL673" s="400"/>
      <c r="AM673" s="391"/>
      <c r="AN673" s="398"/>
      <c r="AO673" s="399"/>
      <c r="AP673" s="19"/>
      <c r="AQ673" s="398"/>
      <c r="AR673" s="69">
        <v>3901</v>
      </c>
      <c r="AS673" s="507">
        <f t="shared" si="996"/>
        <v>3920.6600000000008</v>
      </c>
      <c r="AT673" s="509">
        <f t="shared" si="997"/>
        <v>-1.5633169239157925E-2</v>
      </c>
      <c r="AU673" s="398">
        <v>506.2</v>
      </c>
      <c r="AV673" s="398">
        <v>74.38</v>
      </c>
      <c r="AW673" s="399">
        <v>499.7</v>
      </c>
      <c r="AX673" s="398">
        <v>737.2</v>
      </c>
      <c r="AY673" s="398">
        <v>40.380000000000003</v>
      </c>
      <c r="AZ673" s="172">
        <v>1997</v>
      </c>
      <c r="BA673" s="398"/>
      <c r="BB673" s="117">
        <v>39.57</v>
      </c>
      <c r="BC673" s="117"/>
      <c r="BD673" s="218">
        <v>1.8</v>
      </c>
      <c r="BE673" s="117">
        <v>4.2699999999999996</v>
      </c>
      <c r="BF673" s="57">
        <v>0.8</v>
      </c>
      <c r="BG673" s="398"/>
      <c r="BH673" s="398"/>
      <c r="BI673" s="398"/>
      <c r="BJ673" s="398"/>
      <c r="BK673" s="398"/>
      <c r="BL673" s="399"/>
      <c r="BM673" s="398">
        <v>19.36</v>
      </c>
      <c r="BN673" s="172"/>
      <c r="BO673" s="138"/>
      <c r="BP673" s="555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49"/>
      <c r="CG673" s="138"/>
      <c r="CH673" s="138"/>
      <c r="CI673" s="138"/>
      <c r="CJ673" s="138"/>
      <c r="CK673" s="138"/>
      <c r="CL673" s="139"/>
      <c r="CM673" s="138"/>
      <c r="CN673" s="138">
        <v>1836</v>
      </c>
      <c r="CO673" s="149"/>
      <c r="CP673" s="398"/>
      <c r="CQ673" s="172"/>
      <c r="CR673" s="398"/>
      <c r="CS673" s="398"/>
      <c r="CT673" s="398"/>
      <c r="CU673" s="398"/>
      <c r="CV673" s="398"/>
      <c r="CW673" s="398"/>
      <c r="CX673" s="398"/>
      <c r="CY673" s="398"/>
      <c r="CZ673" s="398"/>
      <c r="DA673" s="172"/>
      <c r="DB673" s="241"/>
      <c r="DC673" s="241"/>
      <c r="DD673" s="241"/>
      <c r="DE673" s="241"/>
      <c r="DF673" s="182"/>
      <c r="DG673" s="241"/>
      <c r="DH673" s="241"/>
      <c r="DI673" s="244"/>
      <c r="DJ673" s="244"/>
      <c r="DK673" s="244"/>
      <c r="DL673" s="244"/>
      <c r="DM673" s="244"/>
      <c r="DN673" s="244"/>
      <c r="DO673" s="244"/>
      <c r="DP673" s="244"/>
      <c r="DQ673" s="244"/>
      <c r="DR673" s="244"/>
      <c r="DS673" s="472"/>
      <c r="DT673" s="402">
        <f t="shared" si="1003"/>
        <v>0</v>
      </c>
      <c r="DU673" s="100">
        <f t="shared" si="1004"/>
        <v>0</v>
      </c>
      <c r="DV673" s="100">
        <f t="shared" si="1005"/>
        <v>1</v>
      </c>
      <c r="DW673" s="100">
        <f t="shared" si="1006"/>
        <v>0</v>
      </c>
      <c r="DX673" s="100">
        <f t="shared" si="1007"/>
        <v>0</v>
      </c>
      <c r="DY673" s="229">
        <f t="shared" si="1008"/>
        <v>0</v>
      </c>
      <c r="DZ673" s="100">
        <f t="shared" si="1009"/>
        <v>1</v>
      </c>
      <c r="EA673" s="400">
        <f t="shared" si="1010"/>
        <v>0</v>
      </c>
      <c r="EB673" s="402">
        <f t="shared" si="1011"/>
        <v>0</v>
      </c>
      <c r="EC673" s="19">
        <f t="shared" si="1012"/>
        <v>0</v>
      </c>
      <c r="ED673" s="19">
        <f t="shared" si="1013"/>
        <v>1</v>
      </c>
      <c r="EE673" s="19">
        <f t="shared" si="1014"/>
        <v>0</v>
      </c>
      <c r="EF673" s="402">
        <f t="shared" si="1015"/>
        <v>0</v>
      </c>
      <c r="EG673" s="400">
        <f t="shared" si="1016"/>
        <v>0</v>
      </c>
      <c r="EH673" s="400">
        <f t="shared" si="1017"/>
        <v>1</v>
      </c>
      <c r="EI673" s="402">
        <f t="shared" si="1018"/>
        <v>0</v>
      </c>
      <c r="EJ673" s="229">
        <f t="shared" si="1019"/>
        <v>2</v>
      </c>
      <c r="EK673" s="398">
        <f t="shared" si="1020"/>
        <v>506.2</v>
      </c>
      <c r="EL673" s="398">
        <f t="shared" si="1021"/>
        <v>39.57</v>
      </c>
      <c r="EM673" s="398">
        <f t="shared" si="1022"/>
        <v>74.38</v>
      </c>
      <c r="EN673" s="398">
        <f t="shared" si="1023"/>
        <v>499.7</v>
      </c>
      <c r="EO673" s="398">
        <f t="shared" si="1024"/>
        <v>0.8</v>
      </c>
      <c r="EP673" s="398">
        <f t="shared" si="1025"/>
        <v>4.2699999999999996</v>
      </c>
      <c r="EQ673" s="398">
        <f t="shared" si="1026"/>
        <v>1997</v>
      </c>
      <c r="ER673" s="398" t="str">
        <f t="shared" si="1027"/>
        <v/>
      </c>
      <c r="ES673" s="398" t="str">
        <f t="shared" si="1028"/>
        <v/>
      </c>
      <c r="ET673" s="398">
        <f t="shared" si="1029"/>
        <v>40.380000000000003</v>
      </c>
      <c r="EU673" s="172">
        <f t="shared" si="1030"/>
        <v>737.2</v>
      </c>
      <c r="EV673" s="57">
        <f t="shared" si="1031"/>
        <v>22.018460360681694</v>
      </c>
      <c r="EW673" s="57">
        <f t="shared" si="1032"/>
        <v>1.0120204603580563</v>
      </c>
      <c r="EX673" s="57">
        <f t="shared" si="1033"/>
        <v>6.1205513268874716</v>
      </c>
      <c r="EY673" s="57">
        <f t="shared" si="1034"/>
        <v>24.936374070562401</v>
      </c>
      <c r="EZ673" s="57">
        <f t="shared" si="1035"/>
        <v>2.917312425927614E-2</v>
      </c>
      <c r="FA673" s="57">
        <f t="shared" si="1036"/>
        <v>0.22938490464679021</v>
      </c>
      <c r="FB673" s="57">
        <f t="shared" si="1037"/>
        <v>32.72853019891145</v>
      </c>
      <c r="FC673" s="57" t="str">
        <f t="shared" si="1038"/>
        <v/>
      </c>
      <c r="FD673" s="57" t="str">
        <f t="shared" si="1039"/>
        <v/>
      </c>
      <c r="FE673" s="57">
        <f t="shared" si="1040"/>
        <v>0.84070179237289022</v>
      </c>
      <c r="FF673" s="56">
        <f t="shared" si="1041"/>
        <v>20.793726906044622</v>
      </c>
      <c r="FG673" s="59">
        <f t="shared" si="1042"/>
        <v>40.51535503252542</v>
      </c>
      <c r="FH673" s="59">
        <f t="shared" si="1043"/>
        <v>1.8621814413874407</v>
      </c>
      <c r="FI673" s="59">
        <f t="shared" si="1044"/>
        <v>11.2622002602167</v>
      </c>
      <c r="FJ673" s="59">
        <f t="shared" si="1045"/>
        <v>45.884500194064323</v>
      </c>
      <c r="FK673" s="59">
        <f t="shared" si="1046"/>
        <v>5.3680387611623151E-2</v>
      </c>
      <c r="FL673" s="59">
        <f t="shared" si="1047"/>
        <v>0.42208268419449857</v>
      </c>
      <c r="FM673" s="59">
        <f t="shared" si="1048"/>
        <v>60.203732215391817</v>
      </c>
      <c r="FN673" s="59" t="str">
        <f t="shared" si="1049"/>
        <v/>
      </c>
      <c r="FO673" s="59" t="str">
        <f t="shared" si="1050"/>
        <v/>
      </c>
      <c r="FP673" s="59">
        <f t="shared" si="1051"/>
        <v>1.5464606957113158</v>
      </c>
      <c r="FQ673" s="66">
        <f t="shared" si="1052"/>
        <v>38.249807088896866</v>
      </c>
      <c r="FR673" s="331">
        <f t="shared" si="995"/>
        <v>-1.5633169239157925E-2</v>
      </c>
      <c r="FS673" s="331">
        <f t="shared" si="1053"/>
        <v>1.5633169239157925E-2</v>
      </c>
      <c r="FT673" s="400">
        <f t="shared" si="1054"/>
        <v>0</v>
      </c>
      <c r="FU673" s="400">
        <f t="shared" si="1055"/>
        <v>1</v>
      </c>
      <c r="FV673" s="400">
        <f t="shared" si="1056"/>
        <v>0</v>
      </c>
      <c r="FW673" s="402">
        <f t="shared" si="1057"/>
        <v>0</v>
      </c>
      <c r="FX673" s="222">
        <f t="shared" si="1058"/>
        <v>40.51535503252542</v>
      </c>
      <c r="FY673" s="222">
        <f t="shared" si="1059"/>
        <v>45.884500194064323</v>
      </c>
      <c r="FZ673" s="222">
        <f t="shared" si="1060"/>
        <v>0</v>
      </c>
      <c r="GA673" s="221">
        <f t="shared" si="1061"/>
        <v>38.249807088896866</v>
      </c>
      <c r="GB673" s="222">
        <f t="shared" si="1062"/>
        <v>60.203732215391817</v>
      </c>
      <c r="GC673" s="222">
        <f t="shared" si="1063"/>
        <v>0</v>
      </c>
      <c r="GD673" s="222">
        <f t="shared" si="1064"/>
        <v>0</v>
      </c>
      <c r="GE673" s="222">
        <f t="shared" si="1065"/>
        <v>0</v>
      </c>
      <c r="GF673" s="222">
        <f t="shared" si="1066"/>
        <v>0</v>
      </c>
      <c r="GG673" s="398">
        <f t="shared" si="1067"/>
        <v>0</v>
      </c>
      <c r="GH673" s="399">
        <f t="shared" si="1068"/>
        <v>0</v>
      </c>
      <c r="GI673" s="398" t="str">
        <f t="shared" si="1069"/>
        <v>Ca-Na</v>
      </c>
      <c r="GJ673" s="398" t="str">
        <f t="shared" si="1070"/>
        <v>HCO3-Cl</v>
      </c>
    </row>
    <row r="674" spans="1:192" s="163" customFormat="1">
      <c r="A674" s="402">
        <f t="shared" ref="A674:A737" si="1072">A673+1</f>
        <v>669</v>
      </c>
      <c r="B674" s="382" t="s">
        <v>779</v>
      </c>
      <c r="C674" s="382" t="s">
        <v>780</v>
      </c>
      <c r="D674" s="382"/>
      <c r="E674" s="382"/>
      <c r="F674" s="377">
        <v>3482460</v>
      </c>
      <c r="G674" s="377">
        <v>5566830</v>
      </c>
      <c r="H674" s="409">
        <f t="shared" si="998"/>
        <v>482392.58600000001</v>
      </c>
      <c r="I674" s="409">
        <f t="shared" si="999"/>
        <v>5565043.0580000002</v>
      </c>
      <c r="J674" s="435">
        <v>120</v>
      </c>
      <c r="K674" s="377" t="s">
        <v>1355</v>
      </c>
      <c r="L674" s="153" t="s">
        <v>3116</v>
      </c>
      <c r="M674" s="378"/>
      <c r="N674" s="400"/>
      <c r="O674" s="378"/>
      <c r="P674" s="378"/>
      <c r="Q674" s="382" t="s">
        <v>2846</v>
      </c>
      <c r="R674" s="383" t="s">
        <v>1854</v>
      </c>
      <c r="S674" s="2" t="s">
        <v>2835</v>
      </c>
      <c r="T674" s="499" t="str">
        <f t="shared" si="1000"/>
        <v>-</v>
      </c>
      <c r="U674" s="499" t="str">
        <f t="shared" si="1001"/>
        <v>M</v>
      </c>
      <c r="V674" s="499" t="str">
        <f t="shared" si="1002"/>
        <v>-</v>
      </c>
      <c r="W674" s="499" t="str">
        <f t="shared" si="994"/>
        <v>A</v>
      </c>
      <c r="X674" s="529" t="str">
        <f t="shared" si="990"/>
        <v>Ca-Na</v>
      </c>
      <c r="Y674" s="530" t="str">
        <f t="shared" si="1071"/>
        <v>HCO3-Cl</v>
      </c>
      <c r="Z674" s="119" t="s">
        <v>1724</v>
      </c>
      <c r="AA674" s="89" t="s">
        <v>2229</v>
      </c>
      <c r="AB674" s="405">
        <v>1</v>
      </c>
      <c r="AC674" s="67" t="s">
        <v>879</v>
      </c>
      <c r="AD674" s="380" t="s">
        <v>2230</v>
      </c>
      <c r="AE674" s="120"/>
      <c r="AF674" s="379">
        <v>13.1</v>
      </c>
      <c r="AG674" s="377"/>
      <c r="AH674" s="377"/>
      <c r="AI674" s="379"/>
      <c r="AJ674" s="115">
        <v>1.00265</v>
      </c>
      <c r="AK674" s="115">
        <v>18.5</v>
      </c>
      <c r="AL674" s="377"/>
      <c r="AM674" s="379">
        <v>0.43</v>
      </c>
      <c r="AN674" s="117"/>
      <c r="AO674" s="116"/>
      <c r="AP674" s="378"/>
      <c r="AQ674" s="117"/>
      <c r="AR674" s="384">
        <v>4553</v>
      </c>
      <c r="AS674" s="507">
        <f t="shared" si="996"/>
        <v>4552.6270000000004</v>
      </c>
      <c r="AT674" s="509">
        <f t="shared" si="997"/>
        <v>6.0840312218547507E-2</v>
      </c>
      <c r="AU674" s="117">
        <v>624.9</v>
      </c>
      <c r="AV674" s="117">
        <v>86.88</v>
      </c>
      <c r="AW674" s="258">
        <v>580</v>
      </c>
      <c r="AX674" s="117">
        <v>1040</v>
      </c>
      <c r="AY674" s="117">
        <v>36.22</v>
      </c>
      <c r="AZ674" s="118">
        <v>2110</v>
      </c>
      <c r="BA674" s="117">
        <v>0.375</v>
      </c>
      <c r="BB674" s="117">
        <v>39.64</v>
      </c>
      <c r="BC674" s="117">
        <v>1.962</v>
      </c>
      <c r="BD674" s="117">
        <v>1.784</v>
      </c>
      <c r="BE674" s="117">
        <v>7.9630000000000001</v>
      </c>
      <c r="BF674" s="117">
        <v>1.1180000000000001</v>
      </c>
      <c r="BG674" s="117"/>
      <c r="BH674" s="117">
        <v>0.245</v>
      </c>
      <c r="BI674" s="117">
        <v>0.01</v>
      </c>
      <c r="BJ674" s="117">
        <v>0.54300000000000004</v>
      </c>
      <c r="BK674" s="117"/>
      <c r="BL674" s="116"/>
      <c r="BM674" s="117">
        <v>20.97</v>
      </c>
      <c r="BN674" s="120" t="s">
        <v>1344</v>
      </c>
      <c r="BO674" s="114"/>
      <c r="BP674" s="147" t="s">
        <v>1344</v>
      </c>
      <c r="BQ674" s="147"/>
      <c r="BR674" s="147">
        <v>17</v>
      </c>
      <c r="BS674" s="147"/>
      <c r="BT674" s="147"/>
      <c r="BU674" s="114"/>
      <c r="BV674" s="114"/>
      <c r="BW674" s="147" t="s">
        <v>1344</v>
      </c>
      <c r="BX674" s="114"/>
      <c r="BY674" s="114"/>
      <c r="BZ674" s="114"/>
      <c r="CA674" s="114"/>
      <c r="CB674" s="147"/>
      <c r="CC674" s="114"/>
      <c r="CD674" s="147"/>
      <c r="CE674" s="114"/>
      <c r="CF674" s="247"/>
      <c r="CG674" s="114"/>
      <c r="CH674" s="114"/>
      <c r="CI674" s="114"/>
      <c r="CJ674" s="114"/>
      <c r="CK674" s="114"/>
      <c r="CL674" s="137"/>
      <c r="CM674" s="114"/>
      <c r="CN674" s="114">
        <v>2417</v>
      </c>
      <c r="CO674" s="145" t="s">
        <v>1344</v>
      </c>
      <c r="CP674" s="384" t="s">
        <v>1344</v>
      </c>
      <c r="CQ674" s="118"/>
      <c r="CR674" s="117"/>
      <c r="CS674" s="117"/>
      <c r="CT674" s="117"/>
      <c r="CU674" s="117"/>
      <c r="CV674" s="117"/>
      <c r="CW674" s="117"/>
      <c r="CX674" s="117" t="s">
        <v>1344</v>
      </c>
      <c r="CY674" s="117"/>
      <c r="CZ674" s="117"/>
      <c r="DA674" s="118"/>
      <c r="DB674" s="111"/>
      <c r="DC674" s="111"/>
      <c r="DD674" s="121"/>
      <c r="DE674" s="111"/>
      <c r="DF674" s="420"/>
      <c r="DG674" s="111"/>
      <c r="DH674" s="111"/>
      <c r="DI674" s="111"/>
      <c r="DJ674" s="111"/>
      <c r="DK674" s="244"/>
      <c r="DL674" s="244"/>
      <c r="DM674" s="244"/>
      <c r="DN674" s="111"/>
      <c r="DO674" s="121"/>
      <c r="DP674" s="244"/>
      <c r="DQ674" s="241"/>
      <c r="DR674" s="244"/>
      <c r="DS674" s="472"/>
      <c r="DT674" s="402">
        <f t="shared" si="1003"/>
        <v>1</v>
      </c>
      <c r="DU674" s="100">
        <f t="shared" si="1004"/>
        <v>0</v>
      </c>
      <c r="DV674" s="100">
        <f t="shared" si="1005"/>
        <v>0</v>
      </c>
      <c r="DW674" s="100">
        <f t="shared" si="1006"/>
        <v>0</v>
      </c>
      <c r="DX674" s="100">
        <f t="shared" si="1007"/>
        <v>0</v>
      </c>
      <c r="DY674" s="229">
        <f t="shared" si="1008"/>
        <v>1</v>
      </c>
      <c r="DZ674" s="100">
        <f t="shared" si="1009"/>
        <v>1</v>
      </c>
      <c r="EA674" s="400">
        <f t="shared" si="1010"/>
        <v>0</v>
      </c>
      <c r="EB674" s="402">
        <f t="shared" si="1011"/>
        <v>0</v>
      </c>
      <c r="EC674" s="19">
        <f t="shared" si="1012"/>
        <v>0</v>
      </c>
      <c r="ED674" s="19">
        <f t="shared" si="1013"/>
        <v>1</v>
      </c>
      <c r="EE674" s="19">
        <f t="shared" si="1014"/>
        <v>0</v>
      </c>
      <c r="EF674" s="402">
        <f t="shared" si="1015"/>
        <v>0</v>
      </c>
      <c r="EG674" s="400">
        <f t="shared" si="1016"/>
        <v>0</v>
      </c>
      <c r="EH674" s="400">
        <f t="shared" si="1017"/>
        <v>1</v>
      </c>
      <c r="EI674" s="402">
        <f t="shared" si="1018"/>
        <v>0</v>
      </c>
      <c r="EJ674" s="229">
        <f t="shared" si="1019"/>
        <v>2</v>
      </c>
      <c r="EK674" s="398">
        <f t="shared" si="1020"/>
        <v>624.9</v>
      </c>
      <c r="EL674" s="398">
        <f t="shared" si="1021"/>
        <v>39.64</v>
      </c>
      <c r="EM674" s="398">
        <f t="shared" si="1022"/>
        <v>86.88</v>
      </c>
      <c r="EN674" s="398">
        <f t="shared" si="1023"/>
        <v>580</v>
      </c>
      <c r="EO674" s="398">
        <f t="shared" si="1024"/>
        <v>1.1180000000000001</v>
      </c>
      <c r="EP674" s="398">
        <f t="shared" si="1025"/>
        <v>7.9630000000000001</v>
      </c>
      <c r="EQ674" s="398">
        <f t="shared" si="1026"/>
        <v>2110</v>
      </c>
      <c r="ER674" s="398" t="str">
        <f t="shared" si="1027"/>
        <v/>
      </c>
      <c r="ES674" s="398">
        <f t="shared" si="1028"/>
        <v>0.54300000000000004</v>
      </c>
      <c r="ET674" s="398">
        <f t="shared" si="1029"/>
        <v>36.22</v>
      </c>
      <c r="EU674" s="172">
        <f t="shared" si="1030"/>
        <v>1040</v>
      </c>
      <c r="EV674" s="57">
        <f t="shared" si="1031"/>
        <v>27.181619674812307</v>
      </c>
      <c r="EW674" s="57">
        <f t="shared" si="1032"/>
        <v>1.0138107416879796</v>
      </c>
      <c r="EX674" s="57">
        <f t="shared" si="1033"/>
        <v>7.1491462662003702</v>
      </c>
      <c r="EY674" s="57">
        <f t="shared" si="1034"/>
        <v>28.943560057887119</v>
      </c>
      <c r="EZ674" s="57">
        <f t="shared" si="1035"/>
        <v>4.0769441152338409E-2</v>
      </c>
      <c r="FA674" s="57">
        <f t="shared" si="1036"/>
        <v>0.42777330110126244</v>
      </c>
      <c r="FB674" s="57">
        <f t="shared" si="1037"/>
        <v>34.580470064949004</v>
      </c>
      <c r="FC674" s="57" t="str">
        <f t="shared" si="1038"/>
        <v/>
      </c>
      <c r="FD674" s="57">
        <f t="shared" si="1039"/>
        <v>8.7573724012134525E-3</v>
      </c>
      <c r="FE674" s="57">
        <f t="shared" si="1040"/>
        <v>0.75409160276736209</v>
      </c>
      <c r="FF674" s="56">
        <f t="shared" si="1041"/>
        <v>29.334612021549653</v>
      </c>
      <c r="FG674" s="59">
        <f t="shared" si="1042"/>
        <v>41.975005345996223</v>
      </c>
      <c r="FH674" s="59">
        <f t="shared" si="1043"/>
        <v>1.565569374131683</v>
      </c>
      <c r="FI674" s="59">
        <f t="shared" si="1044"/>
        <v>11.040013668543157</v>
      </c>
      <c r="FJ674" s="59">
        <f t="shared" si="1045"/>
        <v>44.695868115900403</v>
      </c>
      <c r="FK674" s="59">
        <f t="shared" si="1046"/>
        <v>6.2957893267429066E-2</v>
      </c>
      <c r="FL674" s="59">
        <f t="shared" si="1047"/>
        <v>0.66058560216110185</v>
      </c>
      <c r="FM674" s="59">
        <f t="shared" si="1048"/>
        <v>53.465640439206716</v>
      </c>
      <c r="FN674" s="59" t="str">
        <f t="shared" si="1049"/>
        <v/>
      </c>
      <c r="FO674" s="59">
        <f t="shared" si="1050"/>
        <v>1.3539969905443833E-2</v>
      </c>
      <c r="FP674" s="59">
        <f t="shared" si="1051"/>
        <v>1.1659179420077193</v>
      </c>
      <c r="FQ674" s="66">
        <f t="shared" si="1052"/>
        <v>45.354901648880109</v>
      </c>
      <c r="FR674" s="331">
        <f t="shared" si="995"/>
        <v>6.0840312218547507E-2</v>
      </c>
      <c r="FS674" s="331">
        <f t="shared" si="1053"/>
        <v>6.0840312218547507E-2</v>
      </c>
      <c r="FT674" s="400">
        <f t="shared" si="1054"/>
        <v>0</v>
      </c>
      <c r="FU674" s="400">
        <f t="shared" si="1055"/>
        <v>1</v>
      </c>
      <c r="FV674" s="400">
        <f t="shared" si="1056"/>
        <v>0</v>
      </c>
      <c r="FW674" s="402">
        <f t="shared" si="1057"/>
        <v>0</v>
      </c>
      <c r="FX674" s="222">
        <f t="shared" si="1058"/>
        <v>41.975005345996223</v>
      </c>
      <c r="FY674" s="222">
        <f t="shared" si="1059"/>
        <v>44.695868115900403</v>
      </c>
      <c r="FZ674" s="222">
        <f t="shared" si="1060"/>
        <v>0</v>
      </c>
      <c r="GA674" s="221">
        <f t="shared" si="1061"/>
        <v>45.354901648880109</v>
      </c>
      <c r="GB674" s="222">
        <f t="shared" si="1062"/>
        <v>53.465640439206716</v>
      </c>
      <c r="GC674" s="222">
        <f t="shared" si="1063"/>
        <v>0</v>
      </c>
      <c r="GD674" s="222">
        <f t="shared" si="1064"/>
        <v>0</v>
      </c>
      <c r="GE674" s="222">
        <f t="shared" si="1065"/>
        <v>0</v>
      </c>
      <c r="GF674" s="222">
        <f t="shared" si="1066"/>
        <v>0</v>
      </c>
      <c r="GG674" s="398">
        <f t="shared" si="1067"/>
        <v>0</v>
      </c>
      <c r="GH674" s="399">
        <f t="shared" si="1068"/>
        <v>0</v>
      </c>
      <c r="GI674" s="398" t="str">
        <f t="shared" si="1069"/>
        <v>Ca-Na</v>
      </c>
      <c r="GJ674" s="398" t="str">
        <f t="shared" si="1070"/>
        <v>HCO3-Cl</v>
      </c>
    </row>
    <row r="675" spans="1:192" s="168" customFormat="1">
      <c r="A675" s="402">
        <f t="shared" si="1072"/>
        <v>670</v>
      </c>
      <c r="B675" s="64" t="s">
        <v>781</v>
      </c>
      <c r="C675" s="2" t="s">
        <v>782</v>
      </c>
      <c r="D675" s="2"/>
      <c r="E675" s="2"/>
      <c r="F675" s="400">
        <v>3484680</v>
      </c>
      <c r="G675" s="400">
        <v>5563050</v>
      </c>
      <c r="H675" s="410">
        <f t="shared" si="998"/>
        <v>484611.69800000003</v>
      </c>
      <c r="I675" s="410">
        <f t="shared" si="999"/>
        <v>5561264.5700000003</v>
      </c>
      <c r="J675" s="541">
        <v>112</v>
      </c>
      <c r="K675" s="391" t="s">
        <v>1355</v>
      </c>
      <c r="L675" s="19">
        <v>90</v>
      </c>
      <c r="M675" s="19"/>
      <c r="N675" s="408"/>
      <c r="O675" s="19"/>
      <c r="P675" s="19"/>
      <c r="Q675" s="67" t="s">
        <v>786</v>
      </c>
      <c r="R675" s="64" t="s">
        <v>276</v>
      </c>
      <c r="S675" s="64" t="s">
        <v>1347</v>
      </c>
      <c r="T675" s="499" t="str">
        <f t="shared" si="1000"/>
        <v>-</v>
      </c>
      <c r="U675" s="499" t="str">
        <f t="shared" si="1001"/>
        <v>M</v>
      </c>
      <c r="V675" s="499" t="str">
        <f t="shared" si="1002"/>
        <v>-</v>
      </c>
      <c r="W675" s="499" t="str">
        <f t="shared" si="994"/>
        <v>-</v>
      </c>
      <c r="X675" s="529" t="str">
        <f t="shared" si="990"/>
        <v>Na</v>
      </c>
      <c r="Y675" s="530" t="str">
        <f t="shared" si="1071"/>
        <v>HCO3</v>
      </c>
      <c r="Z675" s="172"/>
      <c r="AA675" s="51">
        <v>20473</v>
      </c>
      <c r="AB675" s="100">
        <v>1</v>
      </c>
      <c r="AC675" s="532" t="s">
        <v>598</v>
      </c>
      <c r="AD675" s="2" t="s">
        <v>2231</v>
      </c>
      <c r="AE675" s="61" t="s">
        <v>1409</v>
      </c>
      <c r="AF675" s="400">
        <v>12.5</v>
      </c>
      <c r="AG675" s="400"/>
      <c r="AH675" s="400">
        <v>6.1</v>
      </c>
      <c r="AI675" s="391"/>
      <c r="AJ675" s="400"/>
      <c r="AK675" s="400"/>
      <c r="AL675" s="400"/>
      <c r="AM675" s="391"/>
      <c r="AN675" s="398"/>
      <c r="AO675" s="399"/>
      <c r="AP675" s="19"/>
      <c r="AQ675" s="398"/>
      <c r="AR675" s="69">
        <v>1125</v>
      </c>
      <c r="AS675" s="507">
        <f t="shared" si="996"/>
        <v>1130.9000000000001</v>
      </c>
      <c r="AT675" s="509">
        <f t="shared" si="997"/>
        <v>-0.86335758821869424</v>
      </c>
      <c r="AU675" s="403">
        <v>280</v>
      </c>
      <c r="AV675" s="59">
        <v>11.9</v>
      </c>
      <c r="AW675" s="161">
        <v>19.3</v>
      </c>
      <c r="AX675" s="59">
        <v>52.2</v>
      </c>
      <c r="AY675" s="59">
        <v>71.5</v>
      </c>
      <c r="AZ675" s="66">
        <v>696</v>
      </c>
      <c r="BA675" s="398"/>
      <c r="BB675" s="403"/>
      <c r="BC675" s="398"/>
      <c r="BD675" s="91" t="s">
        <v>1344</v>
      </c>
      <c r="BE675" s="91" t="s">
        <v>1344</v>
      </c>
      <c r="BF675" s="398"/>
      <c r="BG675" s="398"/>
      <c r="BH675" s="398"/>
      <c r="BI675" s="398"/>
      <c r="BJ675" s="398">
        <v>0</v>
      </c>
      <c r="BK675" s="398">
        <v>0</v>
      </c>
      <c r="BL675" s="399"/>
      <c r="BM675" s="398"/>
      <c r="BN675" s="172"/>
      <c r="BO675" s="398"/>
      <c r="BP675" s="398"/>
      <c r="BQ675" s="398"/>
      <c r="BR675" s="398"/>
      <c r="BS675" s="398"/>
      <c r="BT675" s="398"/>
      <c r="BU675" s="398"/>
      <c r="BV675" s="398"/>
      <c r="BW675" s="398"/>
      <c r="BX675" s="398"/>
      <c r="BY675" s="398"/>
      <c r="BZ675" s="398"/>
      <c r="CA675" s="398"/>
      <c r="CB675" s="398"/>
      <c r="CC675" s="398"/>
      <c r="CD675" s="398"/>
      <c r="CE675" s="398"/>
      <c r="CF675" s="399"/>
      <c r="CG675" s="398"/>
      <c r="CH675" s="398"/>
      <c r="CI675" s="398"/>
      <c r="CJ675" s="398"/>
      <c r="CK675" s="398"/>
      <c r="CL675" s="172"/>
      <c r="CM675" s="398"/>
      <c r="CN675" s="244">
        <v>123</v>
      </c>
      <c r="CO675" s="399"/>
      <c r="CP675" s="398"/>
      <c r="CQ675" s="172"/>
      <c r="CR675" s="398"/>
      <c r="CS675" s="398"/>
      <c r="CT675" s="398"/>
      <c r="CU675" s="398"/>
      <c r="CV675" s="398"/>
      <c r="CW675" s="398"/>
      <c r="CX675" s="398"/>
      <c r="CY675" s="398"/>
      <c r="CZ675" s="398"/>
      <c r="DA675" s="172"/>
      <c r="DB675" s="241"/>
      <c r="DC675" s="241"/>
      <c r="DD675" s="241"/>
      <c r="DE675" s="241"/>
      <c r="DF675" s="182"/>
      <c r="DG675" s="241"/>
      <c r="DH675" s="241"/>
      <c r="DI675" s="244"/>
      <c r="DJ675" s="244"/>
      <c r="DK675" s="244"/>
      <c r="DL675" s="244"/>
      <c r="DM675" s="244"/>
      <c r="DN675" s="244"/>
      <c r="DO675" s="244"/>
      <c r="DP675" s="244"/>
      <c r="DQ675" s="244"/>
      <c r="DR675" s="244"/>
      <c r="DS675" s="472"/>
      <c r="DT675" s="402">
        <f t="shared" si="1003"/>
        <v>1</v>
      </c>
      <c r="DU675" s="100">
        <f t="shared" si="1004"/>
        <v>0</v>
      </c>
      <c r="DV675" s="100">
        <f t="shared" si="1005"/>
        <v>1</v>
      </c>
      <c r="DW675" s="100">
        <f t="shared" si="1006"/>
        <v>0</v>
      </c>
      <c r="DX675" s="100">
        <f t="shared" si="1007"/>
        <v>0</v>
      </c>
      <c r="DY675" s="229">
        <f t="shared" si="1008"/>
        <v>0</v>
      </c>
      <c r="DZ675" s="100">
        <f t="shared" si="1009"/>
        <v>1</v>
      </c>
      <c r="EA675" s="400">
        <f t="shared" si="1010"/>
        <v>0</v>
      </c>
      <c r="EB675" s="402">
        <f t="shared" si="1011"/>
        <v>0</v>
      </c>
      <c r="EC675" s="19">
        <f t="shared" si="1012"/>
        <v>0</v>
      </c>
      <c r="ED675" s="19">
        <f t="shared" si="1013"/>
        <v>1</v>
      </c>
      <c r="EE675" s="19">
        <f t="shared" si="1014"/>
        <v>0</v>
      </c>
      <c r="EF675" s="402">
        <f t="shared" si="1015"/>
        <v>0</v>
      </c>
      <c r="EG675" s="400">
        <f t="shared" si="1016"/>
        <v>1</v>
      </c>
      <c r="EH675" s="400">
        <f t="shared" si="1017"/>
        <v>0</v>
      </c>
      <c r="EI675" s="402">
        <f t="shared" si="1018"/>
        <v>0</v>
      </c>
      <c r="EJ675" s="229">
        <f t="shared" si="1019"/>
        <v>1</v>
      </c>
      <c r="EK675" s="398">
        <f t="shared" si="1020"/>
        <v>280</v>
      </c>
      <c r="EL675" s="398" t="str">
        <f t="shared" si="1021"/>
        <v/>
      </c>
      <c r="EM675" s="398">
        <f t="shared" si="1022"/>
        <v>11.9</v>
      </c>
      <c r="EN675" s="398">
        <f t="shared" si="1023"/>
        <v>19.3</v>
      </c>
      <c r="EO675" s="398" t="str">
        <f t="shared" si="1024"/>
        <v/>
      </c>
      <c r="EP675" s="398" t="str">
        <f t="shared" si="1025"/>
        <v/>
      </c>
      <c r="EQ675" s="398">
        <f t="shared" si="1026"/>
        <v>696</v>
      </c>
      <c r="ER675" s="398" t="str">
        <f t="shared" si="1027"/>
        <v/>
      </c>
      <c r="ES675" s="398">
        <f t="shared" si="1028"/>
        <v>0</v>
      </c>
      <c r="ET675" s="398">
        <f t="shared" si="1029"/>
        <v>71.5</v>
      </c>
      <c r="EU675" s="172">
        <f t="shared" si="1030"/>
        <v>52.2</v>
      </c>
      <c r="EV675" s="57">
        <f t="shared" si="1031"/>
        <v>12.179314304604651</v>
      </c>
      <c r="EW675" s="57" t="str">
        <f t="shared" si="1032"/>
        <v/>
      </c>
      <c r="EX675" s="57">
        <f t="shared" si="1033"/>
        <v>0.97922238222587954</v>
      </c>
      <c r="EY675" s="57">
        <f t="shared" si="1034"/>
        <v>0.96312191227107136</v>
      </c>
      <c r="EZ675" s="57" t="str">
        <f t="shared" si="1035"/>
        <v/>
      </c>
      <c r="FA675" s="57" t="str">
        <f t="shared" si="1036"/>
        <v/>
      </c>
      <c r="FB675" s="57">
        <f t="shared" si="1037"/>
        <v>11.406638466921567</v>
      </c>
      <c r="FC675" s="57" t="str">
        <f t="shared" si="1038"/>
        <v/>
      </c>
      <c r="FD675" s="57">
        <f t="shared" si="1039"/>
        <v>0</v>
      </c>
      <c r="FE675" s="57">
        <f t="shared" si="1040"/>
        <v>1.4886126338450136</v>
      </c>
      <c r="FF675" s="56">
        <f t="shared" si="1041"/>
        <v>1.4723718726200885</v>
      </c>
      <c r="FG675" s="59">
        <f t="shared" si="1042"/>
        <v>86.245636227032705</v>
      </c>
      <c r="FH675" s="59" t="str">
        <f t="shared" si="1043"/>
        <v/>
      </c>
      <c r="FI675" s="59">
        <f t="shared" si="1044"/>
        <v>6.9341881858564127</v>
      </c>
      <c r="FJ675" s="59">
        <f t="shared" si="1045"/>
        <v>6.8201755871108771</v>
      </c>
      <c r="FK675" s="59" t="str">
        <f t="shared" si="1046"/>
        <v/>
      </c>
      <c r="FL675" s="59" t="str">
        <f t="shared" si="1047"/>
        <v/>
      </c>
      <c r="FM675" s="59">
        <f t="shared" si="1048"/>
        <v>79.39127083199655</v>
      </c>
      <c r="FN675" s="59" t="str">
        <f t="shared" si="1049"/>
        <v/>
      </c>
      <c r="FO675" s="59">
        <f t="shared" si="1050"/>
        <v>0</v>
      </c>
      <c r="FP675" s="59">
        <f t="shared" si="1051"/>
        <v>10.360883192734036</v>
      </c>
      <c r="FQ675" s="66">
        <f t="shared" si="1052"/>
        <v>10.247845975269406</v>
      </c>
      <c r="FR675" s="331">
        <f t="shared" si="995"/>
        <v>-0.86335758821869424</v>
      </c>
      <c r="FS675" s="331">
        <f t="shared" si="1053"/>
        <v>0.86335758821869424</v>
      </c>
      <c r="FT675" s="400">
        <f t="shared" si="1054"/>
        <v>0</v>
      </c>
      <c r="FU675" s="400">
        <f t="shared" si="1055"/>
        <v>1</v>
      </c>
      <c r="FV675" s="400">
        <f t="shared" si="1056"/>
        <v>0</v>
      </c>
      <c r="FW675" s="402">
        <f t="shared" si="1057"/>
        <v>0</v>
      </c>
      <c r="FX675" s="222">
        <f t="shared" si="1058"/>
        <v>86.245636227032705</v>
      </c>
      <c r="FY675" s="222">
        <f t="shared" si="1059"/>
        <v>0</v>
      </c>
      <c r="FZ675" s="222">
        <f t="shared" si="1060"/>
        <v>0</v>
      </c>
      <c r="GA675" s="221">
        <f t="shared" si="1061"/>
        <v>0</v>
      </c>
      <c r="GB675" s="222">
        <f t="shared" si="1062"/>
        <v>79.39127083199655</v>
      </c>
      <c r="GC675" s="222">
        <f t="shared" si="1063"/>
        <v>0</v>
      </c>
      <c r="GD675" s="222">
        <f t="shared" si="1064"/>
        <v>0</v>
      </c>
      <c r="GE675" s="222">
        <f t="shared" si="1065"/>
        <v>0</v>
      </c>
      <c r="GF675" s="222">
        <f t="shared" si="1066"/>
        <v>0</v>
      </c>
      <c r="GG675" s="398">
        <f t="shared" si="1067"/>
        <v>0</v>
      </c>
      <c r="GH675" s="399">
        <f t="shared" si="1068"/>
        <v>0</v>
      </c>
      <c r="GI675" s="398" t="str">
        <f t="shared" si="1069"/>
        <v>Na</v>
      </c>
      <c r="GJ675" s="398" t="str">
        <f t="shared" si="1070"/>
        <v>HCO3</v>
      </c>
    </row>
    <row r="676" spans="1:192" s="168" customFormat="1">
      <c r="A676" s="402">
        <f t="shared" si="1072"/>
        <v>671</v>
      </c>
      <c r="B676" s="166" t="s">
        <v>596</v>
      </c>
      <c r="C676" s="166" t="s">
        <v>1206</v>
      </c>
      <c r="D676" s="166"/>
      <c r="E676" s="166"/>
      <c r="F676" s="408">
        <v>3533160</v>
      </c>
      <c r="G676" s="408">
        <v>5690280</v>
      </c>
      <c r="H676" s="409">
        <f t="shared" si="998"/>
        <v>533072.30599999998</v>
      </c>
      <c r="I676" s="405">
        <f t="shared" si="999"/>
        <v>5688443.6780000003</v>
      </c>
      <c r="J676" s="542">
        <v>174</v>
      </c>
      <c r="K676" s="408" t="s">
        <v>1356</v>
      </c>
      <c r="L676" s="171">
        <v>150</v>
      </c>
      <c r="M676" s="171"/>
      <c r="N676" s="408"/>
      <c r="O676" s="171">
        <v>136</v>
      </c>
      <c r="P676" s="171"/>
      <c r="Q676" s="166" t="s">
        <v>1361</v>
      </c>
      <c r="R676" s="165" t="s">
        <v>1490</v>
      </c>
      <c r="S676" s="166" t="s">
        <v>1346</v>
      </c>
      <c r="T676" s="499" t="str">
        <f t="shared" si="1000"/>
        <v>-</v>
      </c>
      <c r="U676" s="499" t="str">
        <f t="shared" si="1001"/>
        <v>-</v>
      </c>
      <c r="V676" s="499" t="str">
        <f t="shared" si="1002"/>
        <v>-</v>
      </c>
      <c r="W676" s="499" t="str">
        <f t="shared" si="994"/>
        <v>-</v>
      </c>
      <c r="X676" s="529" t="str">
        <f t="shared" si="990"/>
        <v>Ca-Mg</v>
      </c>
      <c r="Y676" s="530" t="str">
        <f t="shared" si="1071"/>
        <v>SO4-HCO3-Cl</v>
      </c>
      <c r="Z676" s="183"/>
      <c r="AA676" s="177">
        <v>16951</v>
      </c>
      <c r="AB676" s="176">
        <v>1</v>
      </c>
      <c r="AC676" s="170"/>
      <c r="AD676" s="170" t="s">
        <v>2232</v>
      </c>
      <c r="AE676" s="183"/>
      <c r="AF676" s="392">
        <v>10.4</v>
      </c>
      <c r="AG676" s="408"/>
      <c r="AH676" s="204">
        <v>7</v>
      </c>
      <c r="AI676" s="392"/>
      <c r="AJ676" s="408"/>
      <c r="AK676" s="408"/>
      <c r="AL676" s="408"/>
      <c r="AM676" s="392">
        <v>22.24</v>
      </c>
      <c r="AN676" s="168">
        <v>34.200000000000003</v>
      </c>
      <c r="AO676" s="165">
        <v>24.1</v>
      </c>
      <c r="AP676" s="171">
        <v>3.8</v>
      </c>
      <c r="AQ676" s="168">
        <v>1080</v>
      </c>
      <c r="AS676" s="507">
        <f t="shared" si="996"/>
        <v>812.34974000000011</v>
      </c>
      <c r="AT676" s="509">
        <f t="shared" si="997"/>
        <v>0.85673439657818107</v>
      </c>
      <c r="AV676" s="168">
        <v>45.73</v>
      </c>
      <c r="AW676" s="165">
        <v>168.96</v>
      </c>
      <c r="AX676" s="168">
        <v>103.5</v>
      </c>
      <c r="AY676" s="168">
        <v>225.32</v>
      </c>
      <c r="AZ676" s="167">
        <v>268.42</v>
      </c>
      <c r="BE676" s="173">
        <v>0.41974</v>
      </c>
      <c r="BF676" s="170" t="s">
        <v>1344</v>
      </c>
      <c r="BJ676" s="170" t="s">
        <v>1344</v>
      </c>
      <c r="BL676" s="165"/>
      <c r="BN676" s="167"/>
      <c r="CF676" s="165"/>
      <c r="CL676" s="167"/>
      <c r="CN676" s="180">
        <v>129.80000000000001</v>
      </c>
      <c r="CO676" s="165"/>
      <c r="CQ676" s="167"/>
      <c r="DA676" s="167"/>
      <c r="DB676" s="182"/>
      <c r="DC676" s="182"/>
      <c r="DD676" s="182"/>
      <c r="DE676" s="182"/>
      <c r="DF676" s="182"/>
      <c r="DG676" s="182"/>
      <c r="DH676" s="182"/>
      <c r="DI676" s="180"/>
      <c r="DJ676" s="180"/>
      <c r="DK676" s="180"/>
      <c r="DL676" s="180"/>
      <c r="DM676" s="180"/>
      <c r="DN676" s="180"/>
      <c r="DO676" s="180"/>
      <c r="DP676" s="180"/>
      <c r="DQ676" s="180"/>
      <c r="DR676" s="180"/>
      <c r="DS676" s="181"/>
      <c r="DT676" s="402">
        <f t="shared" si="1003"/>
        <v>1</v>
      </c>
      <c r="DU676" s="100">
        <f t="shared" si="1004"/>
        <v>0</v>
      </c>
      <c r="DV676" s="100">
        <f t="shared" si="1005"/>
        <v>0</v>
      </c>
      <c r="DW676" s="100">
        <f t="shared" si="1006"/>
        <v>1</v>
      </c>
      <c r="DX676" s="100">
        <f t="shared" si="1007"/>
        <v>0</v>
      </c>
      <c r="DY676" s="229">
        <f t="shared" si="1008"/>
        <v>0</v>
      </c>
      <c r="DZ676" s="100">
        <f t="shared" si="1009"/>
        <v>1</v>
      </c>
      <c r="EA676" s="400">
        <f t="shared" si="1010"/>
        <v>0</v>
      </c>
      <c r="EB676" s="402">
        <f t="shared" si="1011"/>
        <v>0</v>
      </c>
      <c r="EC676" s="19">
        <f t="shared" si="1012"/>
        <v>1</v>
      </c>
      <c r="ED676" s="19">
        <f t="shared" si="1013"/>
        <v>0</v>
      </c>
      <c r="EE676" s="19">
        <f t="shared" si="1014"/>
        <v>0</v>
      </c>
      <c r="EF676" s="402">
        <f t="shared" si="1015"/>
        <v>0</v>
      </c>
      <c r="EG676" s="400">
        <f t="shared" si="1016"/>
        <v>1</v>
      </c>
      <c r="EH676" s="400">
        <f t="shared" si="1017"/>
        <v>0</v>
      </c>
      <c r="EI676" s="402">
        <f t="shared" si="1018"/>
        <v>0</v>
      </c>
      <c r="EJ676" s="229">
        <f t="shared" si="1019"/>
        <v>1</v>
      </c>
      <c r="EK676" s="398" t="str">
        <f t="shared" si="1020"/>
        <v/>
      </c>
      <c r="EL676" s="398" t="str">
        <f t="shared" si="1021"/>
        <v/>
      </c>
      <c r="EM676" s="398">
        <f t="shared" si="1022"/>
        <v>45.73</v>
      </c>
      <c r="EN676" s="398">
        <f t="shared" si="1023"/>
        <v>168.96</v>
      </c>
      <c r="EO676" s="398" t="str">
        <f t="shared" si="1024"/>
        <v/>
      </c>
      <c r="EP676" s="398">
        <f t="shared" si="1025"/>
        <v>0.41974</v>
      </c>
      <c r="EQ676" s="398">
        <f t="shared" si="1026"/>
        <v>268.42</v>
      </c>
      <c r="ER676" s="398" t="str">
        <f t="shared" si="1027"/>
        <v/>
      </c>
      <c r="ES676" s="398" t="str">
        <f t="shared" si="1028"/>
        <v/>
      </c>
      <c r="ET676" s="398">
        <f t="shared" si="1029"/>
        <v>225.32</v>
      </c>
      <c r="EU676" s="172">
        <f t="shared" si="1030"/>
        <v>103.5</v>
      </c>
      <c r="EV676" s="57" t="str">
        <f t="shared" si="1031"/>
        <v/>
      </c>
      <c r="EW676" s="57" t="str">
        <f t="shared" si="1032"/>
        <v/>
      </c>
      <c r="EX676" s="57">
        <f t="shared" si="1033"/>
        <v>3.7630117259823082</v>
      </c>
      <c r="EY676" s="57">
        <f t="shared" si="1034"/>
        <v>8.4315584610010479</v>
      </c>
      <c r="EZ676" s="57" t="str">
        <f t="shared" si="1035"/>
        <v/>
      </c>
      <c r="FA676" s="57">
        <f t="shared" si="1036"/>
        <v>2.2548482406661297E-2</v>
      </c>
      <c r="FB676" s="57">
        <f t="shared" si="1037"/>
        <v>4.3990946800159305</v>
      </c>
      <c r="FC676" s="57" t="str">
        <f t="shared" si="1038"/>
        <v/>
      </c>
      <c r="FD676" s="57" t="str">
        <f t="shared" si="1039"/>
        <v/>
      </c>
      <c r="FE676" s="57">
        <f t="shared" si="1040"/>
        <v>4.6911076735378803</v>
      </c>
      <c r="FF676" s="56">
        <f t="shared" si="1041"/>
        <v>2.9193580232984511</v>
      </c>
      <c r="FG676" s="59" t="str">
        <f t="shared" si="1042"/>
        <v/>
      </c>
      <c r="FH676" s="59" t="str">
        <f t="shared" si="1043"/>
        <v/>
      </c>
      <c r="FI676" s="59">
        <f t="shared" si="1044"/>
        <v>30.801139186856979</v>
      </c>
      <c r="FJ676" s="59">
        <f t="shared" si="1045"/>
        <v>69.014296162370201</v>
      </c>
      <c r="FK676" s="59" t="str">
        <f t="shared" si="1046"/>
        <v/>
      </c>
      <c r="FL676" s="59">
        <f t="shared" si="1047"/>
        <v>0.18456465077282508</v>
      </c>
      <c r="FM676" s="59">
        <f t="shared" si="1048"/>
        <v>36.62993933145907</v>
      </c>
      <c r="FN676" s="59" t="str">
        <f t="shared" si="1049"/>
        <v/>
      </c>
      <c r="FO676" s="59" t="str">
        <f t="shared" si="1050"/>
        <v/>
      </c>
      <c r="FP676" s="59">
        <f t="shared" si="1051"/>
        <v>39.061443769246722</v>
      </c>
      <c r="FQ676" s="66">
        <f t="shared" si="1052"/>
        <v>24.308616899294218</v>
      </c>
      <c r="FR676" s="331">
        <f t="shared" si="995"/>
        <v>0.85673439657818107</v>
      </c>
      <c r="FS676" s="331">
        <f t="shared" si="1053"/>
        <v>0.85673439657818107</v>
      </c>
      <c r="FT676" s="400">
        <f t="shared" si="1054"/>
        <v>0</v>
      </c>
      <c r="FU676" s="400">
        <f t="shared" si="1055"/>
        <v>1</v>
      </c>
      <c r="FV676" s="400">
        <f t="shared" si="1056"/>
        <v>0</v>
      </c>
      <c r="FW676" s="402">
        <f t="shared" si="1057"/>
        <v>0</v>
      </c>
      <c r="FX676" s="222">
        <f t="shared" si="1058"/>
        <v>0</v>
      </c>
      <c r="FY676" s="222">
        <f t="shared" si="1059"/>
        <v>69.014296162370201</v>
      </c>
      <c r="FZ676" s="222">
        <f t="shared" si="1060"/>
        <v>30.801139186856979</v>
      </c>
      <c r="GA676" s="221">
        <f t="shared" si="1061"/>
        <v>24.308616899294218</v>
      </c>
      <c r="GB676" s="222">
        <f t="shared" si="1062"/>
        <v>36.62993933145907</v>
      </c>
      <c r="GC676" s="222">
        <f t="shared" si="1063"/>
        <v>39.061443769246722</v>
      </c>
      <c r="GD676" s="222">
        <f t="shared" si="1064"/>
        <v>0</v>
      </c>
      <c r="GE676" s="222">
        <f t="shared" si="1065"/>
        <v>0</v>
      </c>
      <c r="GF676" s="222">
        <f t="shared" si="1066"/>
        <v>0</v>
      </c>
      <c r="GG676" s="398">
        <f t="shared" si="1067"/>
        <v>0</v>
      </c>
      <c r="GH676" s="399">
        <f t="shared" si="1068"/>
        <v>0</v>
      </c>
      <c r="GI676" s="398" t="str">
        <f t="shared" si="1069"/>
        <v>Ca-Mg</v>
      </c>
      <c r="GJ676" s="398" t="str">
        <f t="shared" si="1070"/>
        <v>SO4-HCO3-Cl</v>
      </c>
    </row>
    <row r="677" spans="1:192" s="163" customFormat="1" ht="14.25">
      <c r="A677" s="402">
        <f t="shared" si="1072"/>
        <v>672</v>
      </c>
      <c r="B677" s="64" t="s">
        <v>304</v>
      </c>
      <c r="C677" s="2" t="s">
        <v>443</v>
      </c>
      <c r="D677" s="2"/>
      <c r="E677" s="166" t="s">
        <v>3073</v>
      </c>
      <c r="F677" s="400">
        <v>3529790</v>
      </c>
      <c r="G677" s="400">
        <v>5685410</v>
      </c>
      <c r="H677" s="409">
        <f t="shared" si="998"/>
        <v>529703.65399999998</v>
      </c>
      <c r="I677" s="405">
        <f t="shared" si="999"/>
        <v>5683575.6260000002</v>
      </c>
      <c r="J677" s="400">
        <v>278</v>
      </c>
      <c r="K677" s="400" t="s">
        <v>1356</v>
      </c>
      <c r="L677" s="171">
        <v>1316</v>
      </c>
      <c r="M677" s="19">
        <v>158</v>
      </c>
      <c r="N677" s="400">
        <v>158</v>
      </c>
      <c r="O677" s="19">
        <f>J677-120</f>
        <v>158</v>
      </c>
      <c r="P677" s="19"/>
      <c r="Q677" s="186" t="s">
        <v>2885</v>
      </c>
      <c r="R677" s="64" t="s">
        <v>2887</v>
      </c>
      <c r="S677" s="64" t="s">
        <v>1347</v>
      </c>
      <c r="T677" s="499" t="str">
        <f t="shared" si="1000"/>
        <v>T</v>
      </c>
      <c r="U677" s="499" t="str">
        <f t="shared" si="1001"/>
        <v>-</v>
      </c>
      <c r="V677" s="499" t="str">
        <f t="shared" si="1002"/>
        <v>B</v>
      </c>
      <c r="W677" s="499" t="str">
        <f t="shared" si="994"/>
        <v>-</v>
      </c>
      <c r="X677" s="529" t="str">
        <f t="shared" si="990"/>
        <v>Na</v>
      </c>
      <c r="Y677" s="530" t="str">
        <f t="shared" si="1071"/>
        <v>Cl</v>
      </c>
      <c r="Z677" s="60" t="s">
        <v>2233</v>
      </c>
      <c r="AA677" s="51">
        <v>1909</v>
      </c>
      <c r="AB677" s="100">
        <v>1</v>
      </c>
      <c r="AC677" s="170" t="s">
        <v>3089</v>
      </c>
      <c r="AD677" s="2" t="s">
        <v>2234</v>
      </c>
      <c r="AE677" s="404"/>
      <c r="AF677" s="391">
        <v>41.5</v>
      </c>
      <c r="AG677" s="400"/>
      <c r="AH677" s="400"/>
      <c r="AI677" s="552"/>
      <c r="AJ677" s="400"/>
      <c r="AK677" s="400"/>
      <c r="AL677" s="400"/>
      <c r="AM677" s="391"/>
      <c r="AN677" s="398"/>
      <c r="AO677" s="399"/>
      <c r="AP677" s="19"/>
      <c r="AQ677" s="398"/>
      <c r="AR677" s="69">
        <v>119128.4</v>
      </c>
      <c r="AS677" s="507">
        <f t="shared" si="996"/>
        <v>119139.40000000001</v>
      </c>
      <c r="AT677" s="509">
        <f t="shared" si="997"/>
        <v>0.63656784970053726</v>
      </c>
      <c r="AU677" s="398">
        <v>42361</v>
      </c>
      <c r="AV677" s="398">
        <v>965.8</v>
      </c>
      <c r="AW677" s="399">
        <v>2238.8000000000002</v>
      </c>
      <c r="AX677" s="398">
        <v>68434.5</v>
      </c>
      <c r="AY677" s="398">
        <v>4449.7</v>
      </c>
      <c r="AZ677" s="172">
        <v>86.6</v>
      </c>
      <c r="BA677" s="91" t="s">
        <v>1344</v>
      </c>
      <c r="BB677" s="384">
        <v>565</v>
      </c>
      <c r="BC677" s="91" t="s">
        <v>1344</v>
      </c>
      <c r="BD677" s="69"/>
      <c r="BE677" s="69">
        <v>38</v>
      </c>
      <c r="BF677" s="69"/>
      <c r="BG677" s="69"/>
      <c r="BH677" s="91" t="s">
        <v>1344</v>
      </c>
      <c r="BI677" s="91" t="s">
        <v>1344</v>
      </c>
      <c r="BJ677" s="69"/>
      <c r="BK677" s="69"/>
      <c r="BL677" s="401"/>
      <c r="BM677" s="69"/>
      <c r="BN677" s="70"/>
      <c r="BO677" s="138"/>
      <c r="BP677" s="557"/>
      <c r="BQ677" s="143"/>
      <c r="BR677" s="143" t="s">
        <v>1344</v>
      </c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43"/>
      <c r="CE677" s="138"/>
      <c r="CF677" s="149"/>
      <c r="CG677" s="138"/>
      <c r="CH677" s="138"/>
      <c r="CI677" s="138"/>
      <c r="CJ677" s="138"/>
      <c r="CK677" s="138"/>
      <c r="CL677" s="139"/>
      <c r="CM677" s="138"/>
      <c r="CN677" s="138">
        <v>810</v>
      </c>
      <c r="CO677" s="149"/>
      <c r="CP677" s="398"/>
      <c r="CQ677" s="172"/>
      <c r="CR677" s="398"/>
      <c r="CS677" s="398"/>
      <c r="CT677" s="398"/>
      <c r="CU677" s="398"/>
      <c r="CV677" s="398"/>
      <c r="CW677" s="398"/>
      <c r="CX677" s="398"/>
      <c r="CY677" s="398"/>
      <c r="CZ677" s="398"/>
      <c r="DA677" s="172"/>
      <c r="DB677" s="241"/>
      <c r="DC677" s="241"/>
      <c r="DD677" s="241"/>
      <c r="DE677" s="241"/>
      <c r="DF677" s="182"/>
      <c r="DG677" s="241"/>
      <c r="DH677" s="241"/>
      <c r="DI677" s="244"/>
      <c r="DJ677" s="244"/>
      <c r="DK677" s="244"/>
      <c r="DL677" s="244"/>
      <c r="DM677" s="244"/>
      <c r="DN677" s="244"/>
      <c r="DO677" s="244"/>
      <c r="DP677" s="244"/>
      <c r="DQ677" s="244"/>
      <c r="DR677" s="244"/>
      <c r="DS677" s="472"/>
      <c r="DT677" s="402">
        <f t="shared" si="1003"/>
        <v>1</v>
      </c>
      <c r="DU677" s="100">
        <f t="shared" si="1004"/>
        <v>0</v>
      </c>
      <c r="DV677" s="100">
        <f t="shared" si="1005"/>
        <v>0</v>
      </c>
      <c r="DW677" s="100">
        <f t="shared" si="1006"/>
        <v>0</v>
      </c>
      <c r="DX677" s="100">
        <f t="shared" si="1007"/>
        <v>1</v>
      </c>
      <c r="DY677" s="229">
        <f t="shared" si="1008"/>
        <v>0</v>
      </c>
      <c r="DZ677" s="100">
        <f t="shared" si="1009"/>
        <v>0</v>
      </c>
      <c r="EA677" s="400">
        <f t="shared" si="1010"/>
        <v>1</v>
      </c>
      <c r="EB677" s="402">
        <f t="shared" si="1011"/>
        <v>0</v>
      </c>
      <c r="EC677" s="19">
        <f t="shared" si="1012"/>
        <v>0</v>
      </c>
      <c r="ED677" s="19">
        <f t="shared" si="1013"/>
        <v>0</v>
      </c>
      <c r="EE677" s="19">
        <f t="shared" si="1014"/>
        <v>1</v>
      </c>
      <c r="EF677" s="402">
        <f t="shared" si="1015"/>
        <v>0</v>
      </c>
      <c r="EG677" s="400">
        <f t="shared" si="1016"/>
        <v>1</v>
      </c>
      <c r="EH677" s="400">
        <f t="shared" si="1017"/>
        <v>0</v>
      </c>
      <c r="EI677" s="402">
        <f t="shared" si="1018"/>
        <v>0</v>
      </c>
      <c r="EJ677" s="229">
        <f t="shared" si="1019"/>
        <v>3</v>
      </c>
      <c r="EK677" s="398">
        <f t="shared" si="1020"/>
        <v>42361</v>
      </c>
      <c r="EL677" s="398">
        <f t="shared" si="1021"/>
        <v>565</v>
      </c>
      <c r="EM677" s="398">
        <f t="shared" si="1022"/>
        <v>965.8</v>
      </c>
      <c r="EN677" s="398">
        <f t="shared" si="1023"/>
        <v>2238.8000000000002</v>
      </c>
      <c r="EO677" s="398" t="str">
        <f t="shared" si="1024"/>
        <v/>
      </c>
      <c r="EP677" s="398">
        <f t="shared" si="1025"/>
        <v>38</v>
      </c>
      <c r="EQ677" s="398">
        <f t="shared" si="1026"/>
        <v>86.6</v>
      </c>
      <c r="ER677" s="398" t="str">
        <f t="shared" si="1027"/>
        <v/>
      </c>
      <c r="ES677" s="398" t="str">
        <f t="shared" si="1028"/>
        <v/>
      </c>
      <c r="ET677" s="398">
        <f t="shared" si="1029"/>
        <v>4449.7</v>
      </c>
      <c r="EU677" s="172">
        <f t="shared" si="1030"/>
        <v>68434.5</v>
      </c>
      <c r="EV677" s="57">
        <f t="shared" si="1031"/>
        <v>1842.59976163342</v>
      </c>
      <c r="EW677" s="57">
        <f t="shared" si="1032"/>
        <v>14.450127877237851</v>
      </c>
      <c r="EX677" s="57">
        <f t="shared" si="1033"/>
        <v>79.473359391071796</v>
      </c>
      <c r="EY677" s="57">
        <f t="shared" si="1034"/>
        <v>111.72214182344429</v>
      </c>
      <c r="EZ677" s="57" t="str">
        <f t="shared" si="1035"/>
        <v/>
      </c>
      <c r="FA677" s="57">
        <f t="shared" si="1036"/>
        <v>2.0413644910018802</v>
      </c>
      <c r="FB677" s="57">
        <f t="shared" si="1037"/>
        <v>1.4192742690163904</v>
      </c>
      <c r="FC677" s="57" t="str">
        <f t="shared" si="1038"/>
        <v/>
      </c>
      <c r="FD677" s="57" t="str">
        <f t="shared" si="1039"/>
        <v/>
      </c>
      <c r="FE677" s="57">
        <f t="shared" si="1040"/>
        <v>92.64167324223996</v>
      </c>
      <c r="FF677" s="56">
        <f t="shared" si="1041"/>
        <v>1930.2879869122498</v>
      </c>
      <c r="FG677" s="59">
        <f t="shared" si="1042"/>
        <v>89.870344084583522</v>
      </c>
      <c r="FH677" s="59">
        <f t="shared" si="1043"/>
        <v>0.70478570085257519</v>
      </c>
      <c r="FI677" s="59">
        <f t="shared" si="1044"/>
        <v>3.8762070324495834</v>
      </c>
      <c r="FJ677" s="59">
        <f t="shared" si="1045"/>
        <v>5.4490983536429587</v>
      </c>
      <c r="FK677" s="59" t="str">
        <f t="shared" si="1046"/>
        <v/>
      </c>
      <c r="FL677" s="59">
        <f t="shared" si="1047"/>
        <v>9.9564828471354241E-2</v>
      </c>
      <c r="FM677" s="59">
        <f t="shared" si="1048"/>
        <v>7.0110159611419517E-2</v>
      </c>
      <c r="FN677" s="59" t="str">
        <f t="shared" si="1049"/>
        <v/>
      </c>
      <c r="FO677" s="59" t="str">
        <f t="shared" si="1050"/>
        <v/>
      </c>
      <c r="FP677" s="59">
        <f t="shared" si="1051"/>
        <v>4.5763688100847322</v>
      </c>
      <c r="FQ677" s="66">
        <f t="shared" si="1052"/>
        <v>95.353521030303853</v>
      </c>
      <c r="FR677" s="331">
        <f t="shared" si="995"/>
        <v>0.63656784970053726</v>
      </c>
      <c r="FS677" s="331">
        <f t="shared" si="1053"/>
        <v>0.63656784970053726</v>
      </c>
      <c r="FT677" s="400">
        <f t="shared" si="1054"/>
        <v>0</v>
      </c>
      <c r="FU677" s="400">
        <f t="shared" si="1055"/>
        <v>1</v>
      </c>
      <c r="FV677" s="400">
        <f t="shared" si="1056"/>
        <v>0</v>
      </c>
      <c r="FW677" s="402">
        <f t="shared" si="1057"/>
        <v>0</v>
      </c>
      <c r="FX677" s="222">
        <f t="shared" si="1058"/>
        <v>89.870344084583522</v>
      </c>
      <c r="FY677" s="222">
        <f t="shared" si="1059"/>
        <v>0</v>
      </c>
      <c r="FZ677" s="222">
        <f t="shared" si="1060"/>
        <v>0</v>
      </c>
      <c r="GA677" s="221">
        <f t="shared" si="1061"/>
        <v>95.353521030303853</v>
      </c>
      <c r="GB677" s="222">
        <f t="shared" si="1062"/>
        <v>0</v>
      </c>
      <c r="GC677" s="222">
        <f t="shared" si="1063"/>
        <v>0</v>
      </c>
      <c r="GD677" s="222">
        <f t="shared" si="1064"/>
        <v>0</v>
      </c>
      <c r="GE677" s="222">
        <f t="shared" si="1065"/>
        <v>0</v>
      </c>
      <c r="GF677" s="222">
        <f t="shared" si="1066"/>
        <v>0</v>
      </c>
      <c r="GG677" s="398">
        <f t="shared" si="1067"/>
        <v>0</v>
      </c>
      <c r="GH677" s="399">
        <f t="shared" si="1068"/>
        <v>0</v>
      </c>
      <c r="GI677" s="398" t="str">
        <f t="shared" si="1069"/>
        <v>Na</v>
      </c>
      <c r="GJ677" s="398" t="str">
        <f t="shared" si="1070"/>
        <v>Cl</v>
      </c>
    </row>
    <row r="678" spans="1:192" s="163" customFormat="1">
      <c r="A678" s="402">
        <f t="shared" si="1072"/>
        <v>673</v>
      </c>
      <c r="B678" s="134" t="s">
        <v>304</v>
      </c>
      <c r="C678" s="134" t="s">
        <v>443</v>
      </c>
      <c r="D678" s="134"/>
      <c r="E678" s="166" t="s">
        <v>3073</v>
      </c>
      <c r="F678" s="400">
        <v>3529790</v>
      </c>
      <c r="G678" s="400">
        <v>5685410</v>
      </c>
      <c r="H678" s="409">
        <f t="shared" si="998"/>
        <v>529703.65399999998</v>
      </c>
      <c r="I678" s="405">
        <f t="shared" si="999"/>
        <v>5683575.6260000002</v>
      </c>
      <c r="J678" s="400">
        <v>278</v>
      </c>
      <c r="K678" s="391" t="s">
        <v>1356</v>
      </c>
      <c r="L678" s="171">
        <v>1316</v>
      </c>
      <c r="M678" s="19">
        <v>158</v>
      </c>
      <c r="N678" s="400">
        <v>158</v>
      </c>
      <c r="O678" s="19"/>
      <c r="P678" s="19"/>
      <c r="Q678" s="186" t="s">
        <v>2885</v>
      </c>
      <c r="R678" s="64" t="s">
        <v>2887</v>
      </c>
      <c r="S678" s="64" t="s">
        <v>1347</v>
      </c>
      <c r="T678" s="499" t="str">
        <f t="shared" si="1000"/>
        <v>T</v>
      </c>
      <c r="U678" s="499" t="str">
        <f t="shared" si="1001"/>
        <v>-</v>
      </c>
      <c r="V678" s="499" t="str">
        <f t="shared" si="1002"/>
        <v>B</v>
      </c>
      <c r="W678" s="499" t="str">
        <f t="shared" si="994"/>
        <v>-</v>
      </c>
      <c r="X678" s="529" t="str">
        <f t="shared" si="990"/>
        <v>Na</v>
      </c>
      <c r="Y678" s="530" t="str">
        <f t="shared" si="1071"/>
        <v>Cl</v>
      </c>
      <c r="Z678" s="60" t="s">
        <v>2235</v>
      </c>
      <c r="AA678" s="51">
        <v>3311</v>
      </c>
      <c r="AB678" s="100">
        <v>2</v>
      </c>
      <c r="AC678" s="132" t="s">
        <v>456</v>
      </c>
      <c r="AD678" s="132" t="s">
        <v>3080</v>
      </c>
      <c r="AE678" s="607" t="s">
        <v>3090</v>
      </c>
      <c r="AF678" s="608">
        <v>41.9</v>
      </c>
      <c r="AG678" s="400"/>
      <c r="AH678" s="400"/>
      <c r="AI678" s="391"/>
      <c r="AJ678" s="400">
        <v>1.09297</v>
      </c>
      <c r="AK678" s="400">
        <v>16.5</v>
      </c>
      <c r="AL678" s="400"/>
      <c r="AM678" s="391">
        <v>0.35</v>
      </c>
      <c r="AO678" s="164"/>
      <c r="AP678" s="19"/>
      <c r="AR678" s="168">
        <v>122660.7</v>
      </c>
      <c r="AS678" s="507">
        <f t="shared" si="996"/>
        <v>122660.69100000001</v>
      </c>
      <c r="AT678" s="509">
        <f t="shared" si="997"/>
        <v>-3.6883454032842142E-2</v>
      </c>
      <c r="AU678" s="163">
        <v>43690</v>
      </c>
      <c r="AV678" s="163">
        <v>961.6</v>
      </c>
      <c r="AW678" s="164">
        <v>2152</v>
      </c>
      <c r="AX678" s="163">
        <v>70970</v>
      </c>
      <c r="AY678" s="163">
        <v>4355</v>
      </c>
      <c r="AZ678" s="162">
        <v>200</v>
      </c>
      <c r="BA678" s="163">
        <v>13.31</v>
      </c>
      <c r="BB678" s="163">
        <v>236</v>
      </c>
      <c r="BC678" s="163">
        <v>20.53</v>
      </c>
      <c r="BD678" s="163">
        <v>7.0739999999999998</v>
      </c>
      <c r="BE678" s="163">
        <v>22.72</v>
      </c>
      <c r="BF678" s="163">
        <v>0.68400000000000005</v>
      </c>
      <c r="BH678" s="163">
        <v>19.850000000000001</v>
      </c>
      <c r="BI678" s="163">
        <v>0.14299999999999999</v>
      </c>
      <c r="BL678" s="164"/>
      <c r="BM678" s="163">
        <v>9.9600000000000009</v>
      </c>
      <c r="BN678" s="162">
        <v>1.82</v>
      </c>
      <c r="BO678" s="138"/>
      <c r="BP678" s="143" t="s">
        <v>1344</v>
      </c>
      <c r="BQ678" s="143" t="s">
        <v>1344</v>
      </c>
      <c r="BR678" s="143" t="s">
        <v>1344</v>
      </c>
      <c r="BS678" s="143"/>
      <c r="BT678" s="143"/>
      <c r="BU678" s="143"/>
      <c r="BV678" s="143"/>
      <c r="BW678" s="143" t="s">
        <v>1344</v>
      </c>
      <c r="BX678" s="143"/>
      <c r="BY678" s="143"/>
      <c r="BZ678" s="143"/>
      <c r="CA678" s="143"/>
      <c r="CB678" s="143"/>
      <c r="CC678" s="143" t="s">
        <v>1344</v>
      </c>
      <c r="CD678" s="143"/>
      <c r="CE678" s="138"/>
      <c r="CF678" s="149"/>
      <c r="CG678" s="138"/>
      <c r="CH678" s="138"/>
      <c r="CI678" s="138"/>
      <c r="CJ678" s="138"/>
      <c r="CK678" s="138"/>
      <c r="CL678" s="139"/>
      <c r="CM678" s="138"/>
      <c r="CN678" s="138">
        <v>57</v>
      </c>
      <c r="CO678" s="149"/>
      <c r="CQ678" s="162"/>
      <c r="DA678" s="162"/>
      <c r="DB678" s="241"/>
      <c r="DC678" s="241"/>
      <c r="DD678" s="241"/>
      <c r="DE678" s="241"/>
      <c r="DF678" s="182"/>
      <c r="DG678" s="241"/>
      <c r="DH678" s="241"/>
      <c r="DI678" s="244"/>
      <c r="DJ678" s="244"/>
      <c r="DK678" s="244"/>
      <c r="DL678" s="244"/>
      <c r="DM678" s="244"/>
      <c r="DN678" s="244"/>
      <c r="DO678" s="244"/>
      <c r="DP678" s="244"/>
      <c r="DQ678" s="244"/>
      <c r="DR678" s="244"/>
      <c r="DS678" s="472"/>
      <c r="DT678" s="402">
        <f t="shared" si="1003"/>
        <v>0</v>
      </c>
      <c r="DU678" s="100">
        <f t="shared" si="1004"/>
        <v>0</v>
      </c>
      <c r="DV678" s="100">
        <f t="shared" si="1005"/>
        <v>0</v>
      </c>
      <c r="DW678" s="100">
        <f t="shared" si="1006"/>
        <v>0</v>
      </c>
      <c r="DX678" s="100">
        <f t="shared" si="1007"/>
        <v>1</v>
      </c>
      <c r="DY678" s="229">
        <f t="shared" si="1008"/>
        <v>0</v>
      </c>
      <c r="DZ678" s="100">
        <f t="shared" si="1009"/>
        <v>0</v>
      </c>
      <c r="EA678" s="400">
        <f t="shared" si="1010"/>
        <v>1</v>
      </c>
      <c r="EB678" s="402">
        <f t="shared" si="1011"/>
        <v>0</v>
      </c>
      <c r="EC678" s="19">
        <f t="shared" si="1012"/>
        <v>0</v>
      </c>
      <c r="ED678" s="19">
        <f t="shared" si="1013"/>
        <v>0</v>
      </c>
      <c r="EE678" s="19">
        <f t="shared" si="1014"/>
        <v>1</v>
      </c>
      <c r="EF678" s="402">
        <f t="shared" si="1015"/>
        <v>0</v>
      </c>
      <c r="EG678" s="400">
        <f t="shared" si="1016"/>
        <v>1</v>
      </c>
      <c r="EH678" s="400">
        <f t="shared" si="1017"/>
        <v>0</v>
      </c>
      <c r="EI678" s="402">
        <f t="shared" si="1018"/>
        <v>0</v>
      </c>
      <c r="EJ678" s="229">
        <f t="shared" si="1019"/>
        <v>3</v>
      </c>
      <c r="EK678" s="398">
        <f t="shared" si="1020"/>
        <v>43690</v>
      </c>
      <c r="EL678" s="398">
        <f t="shared" si="1021"/>
        <v>236</v>
      </c>
      <c r="EM678" s="398">
        <f t="shared" si="1022"/>
        <v>961.6</v>
      </c>
      <c r="EN678" s="398">
        <f t="shared" si="1023"/>
        <v>2152</v>
      </c>
      <c r="EO678" s="398">
        <f t="shared" si="1024"/>
        <v>0.68400000000000005</v>
      </c>
      <c r="EP678" s="398">
        <f t="shared" si="1025"/>
        <v>22.72</v>
      </c>
      <c r="EQ678" s="398">
        <f t="shared" si="1026"/>
        <v>200</v>
      </c>
      <c r="ER678" s="398" t="str">
        <f t="shared" si="1027"/>
        <v/>
      </c>
      <c r="ES678" s="398" t="str">
        <f t="shared" si="1028"/>
        <v/>
      </c>
      <c r="ET678" s="398">
        <f t="shared" si="1029"/>
        <v>4355</v>
      </c>
      <c r="EU678" s="172">
        <f t="shared" si="1030"/>
        <v>70970</v>
      </c>
      <c r="EV678" s="57">
        <f t="shared" si="1031"/>
        <v>1900.4080070292043</v>
      </c>
      <c r="EW678" s="57">
        <f t="shared" si="1032"/>
        <v>6.0358056265984654</v>
      </c>
      <c r="EX678" s="57">
        <f t="shared" si="1033"/>
        <v>79.127751491462675</v>
      </c>
      <c r="EY678" s="57">
        <f t="shared" si="1034"/>
        <v>107.3905883527122</v>
      </c>
      <c r="EZ678" s="57">
        <f t="shared" si="1035"/>
        <v>2.4943021241681101E-2</v>
      </c>
      <c r="FA678" s="57">
        <f t="shared" si="1036"/>
        <v>1.2205210851463872</v>
      </c>
      <c r="FB678" s="57">
        <f t="shared" si="1037"/>
        <v>3.2777696744027494</v>
      </c>
      <c r="FC678" s="57" t="str">
        <f t="shared" si="1038"/>
        <v/>
      </c>
      <c r="FD678" s="57" t="str">
        <f t="shared" si="1039"/>
        <v/>
      </c>
      <c r="FE678" s="57">
        <f t="shared" si="1040"/>
        <v>90.670042243287199</v>
      </c>
      <c r="FF678" s="56">
        <f t="shared" si="1041"/>
        <v>2001.8052068936336</v>
      </c>
      <c r="FG678" s="59">
        <f t="shared" si="1042"/>
        <v>90.745921844596737</v>
      </c>
      <c r="FH678" s="59">
        <f t="shared" si="1043"/>
        <v>0.28821429063367682</v>
      </c>
      <c r="FI678" s="59">
        <f t="shared" si="1044"/>
        <v>3.7784100709025261</v>
      </c>
      <c r="FJ678" s="59">
        <f t="shared" si="1045"/>
        <v>5.1279819393808328</v>
      </c>
      <c r="FK678" s="59">
        <f t="shared" si="1046"/>
        <v>1.1910481579711246E-3</v>
      </c>
      <c r="FL678" s="59">
        <f t="shared" si="1047"/>
        <v>5.8280806328277278E-2</v>
      </c>
      <c r="FM678" s="59">
        <f t="shared" si="1048"/>
        <v>0.15640057034305721</v>
      </c>
      <c r="FN678" s="59" t="str">
        <f t="shared" si="1049"/>
        <v/>
      </c>
      <c r="FO678" s="59" t="str">
        <f t="shared" si="1050"/>
        <v/>
      </c>
      <c r="FP678" s="59">
        <f t="shared" si="1051"/>
        <v>4.3263705899235081</v>
      </c>
      <c r="FQ678" s="66">
        <f t="shared" si="1052"/>
        <v>95.51722883973342</v>
      </c>
      <c r="FR678" s="331">
        <f t="shared" si="995"/>
        <v>-3.6883454032842142E-2</v>
      </c>
      <c r="FS678" s="331">
        <f t="shared" si="1053"/>
        <v>3.6883454032842142E-2</v>
      </c>
      <c r="FT678" s="400">
        <f t="shared" si="1054"/>
        <v>0</v>
      </c>
      <c r="FU678" s="400">
        <f t="shared" si="1055"/>
        <v>1</v>
      </c>
      <c r="FV678" s="400">
        <f t="shared" si="1056"/>
        <v>0</v>
      </c>
      <c r="FW678" s="402">
        <f t="shared" si="1057"/>
        <v>0</v>
      </c>
      <c r="FX678" s="222">
        <f t="shared" si="1058"/>
        <v>90.745921844596737</v>
      </c>
      <c r="FY678" s="222">
        <f t="shared" si="1059"/>
        <v>0</v>
      </c>
      <c r="FZ678" s="222">
        <f t="shared" si="1060"/>
        <v>0</v>
      </c>
      <c r="GA678" s="221">
        <f t="shared" si="1061"/>
        <v>95.51722883973342</v>
      </c>
      <c r="GB678" s="222">
        <f t="shared" si="1062"/>
        <v>0</v>
      </c>
      <c r="GC678" s="222">
        <f t="shared" si="1063"/>
        <v>0</v>
      </c>
      <c r="GD678" s="222">
        <f t="shared" si="1064"/>
        <v>0</v>
      </c>
      <c r="GE678" s="222">
        <f t="shared" si="1065"/>
        <v>0</v>
      </c>
      <c r="GF678" s="222">
        <f t="shared" si="1066"/>
        <v>0</v>
      </c>
      <c r="GG678" s="398">
        <f t="shared" si="1067"/>
        <v>0</v>
      </c>
      <c r="GH678" s="399">
        <f t="shared" si="1068"/>
        <v>0</v>
      </c>
      <c r="GI678" s="398" t="str">
        <f t="shared" si="1069"/>
        <v>Na</v>
      </c>
      <c r="GJ678" s="398" t="str">
        <f t="shared" si="1070"/>
        <v>Cl</v>
      </c>
    </row>
    <row r="679" spans="1:192" s="163" customFormat="1">
      <c r="A679" s="402">
        <f t="shared" si="1072"/>
        <v>674</v>
      </c>
      <c r="B679" s="64" t="s">
        <v>304</v>
      </c>
      <c r="C679" s="2" t="s">
        <v>444</v>
      </c>
      <c r="D679" s="2"/>
      <c r="E679" s="2"/>
      <c r="F679" s="558">
        <v>3529997</v>
      </c>
      <c r="G679" s="558">
        <v>5686249</v>
      </c>
      <c r="H679" s="409">
        <f t="shared" si="998"/>
        <v>529910.57120000001</v>
      </c>
      <c r="I679" s="405">
        <f t="shared" si="999"/>
        <v>5684414.2904000003</v>
      </c>
      <c r="J679" s="400">
        <v>233.7</v>
      </c>
      <c r="K679" s="400" t="s">
        <v>1356</v>
      </c>
      <c r="L679" s="19">
        <v>674</v>
      </c>
      <c r="M679" s="19"/>
      <c r="N679" s="400"/>
      <c r="O679" s="19"/>
      <c r="P679" s="19"/>
      <c r="Q679" s="64" t="s">
        <v>1361</v>
      </c>
      <c r="R679" s="64" t="s">
        <v>2892</v>
      </c>
      <c r="S679" s="399" t="s">
        <v>1346</v>
      </c>
      <c r="T679" s="499" t="str">
        <f t="shared" si="1000"/>
        <v>T</v>
      </c>
      <c r="U679" s="499" t="str">
        <f t="shared" si="1001"/>
        <v>-</v>
      </c>
      <c r="V679" s="499" t="str">
        <f t="shared" si="1002"/>
        <v>B</v>
      </c>
      <c r="W679" s="499" t="str">
        <f t="shared" si="994"/>
        <v>-</v>
      </c>
      <c r="X679" s="529" t="str">
        <f t="shared" si="990"/>
        <v>Na</v>
      </c>
      <c r="Y679" s="530" t="str">
        <f t="shared" si="1071"/>
        <v>Cl</v>
      </c>
      <c r="Z679" s="172" t="s">
        <v>2236</v>
      </c>
      <c r="AA679" s="51">
        <v>28979</v>
      </c>
      <c r="AB679" s="100">
        <v>1</v>
      </c>
      <c r="AC679" s="132" t="s">
        <v>3074</v>
      </c>
      <c r="AD679" s="398" t="s">
        <v>3075</v>
      </c>
      <c r="AE679" s="172"/>
      <c r="AF679" s="391">
        <v>25.6</v>
      </c>
      <c r="AG679" s="400"/>
      <c r="AH679" s="400"/>
      <c r="AI679" s="206"/>
      <c r="AJ679" s="400"/>
      <c r="AK679" s="400"/>
      <c r="AL679" s="400"/>
      <c r="AM679" s="391"/>
      <c r="AN679" s="398"/>
      <c r="AO679" s="399"/>
      <c r="AP679" s="19"/>
      <c r="AQ679" s="398"/>
      <c r="AR679" s="69">
        <v>31520</v>
      </c>
      <c r="AS679" s="507">
        <f t="shared" si="996"/>
        <v>31542.125799999998</v>
      </c>
      <c r="AT679" s="509">
        <f t="shared" si="997"/>
        <v>-4.1524714031324336E-2</v>
      </c>
      <c r="AU679" s="398">
        <v>10700</v>
      </c>
      <c r="AV679" s="398">
        <v>243.8</v>
      </c>
      <c r="AW679" s="399">
        <v>902.2</v>
      </c>
      <c r="AX679" s="398">
        <v>17258</v>
      </c>
      <c r="AY679" s="398">
        <v>2015</v>
      </c>
      <c r="AZ679" s="172">
        <v>281.3</v>
      </c>
      <c r="BA679" s="401">
        <v>2.33</v>
      </c>
      <c r="BB679" s="165">
        <v>75.2</v>
      </c>
      <c r="BC679" s="165">
        <v>20.7</v>
      </c>
      <c r="BD679" s="401">
        <v>2.1</v>
      </c>
      <c r="BE679" s="165">
        <v>8.6999999999999993</v>
      </c>
      <c r="BF679" s="401">
        <v>0.17</v>
      </c>
      <c r="BG679" s="401">
        <v>0.15</v>
      </c>
      <c r="BH679" s="161">
        <v>10</v>
      </c>
      <c r="BI679" s="401">
        <v>0.19</v>
      </c>
      <c r="BJ679" s="398"/>
      <c r="BK679" s="398"/>
      <c r="BL679" s="399"/>
      <c r="BM679" s="398">
        <v>19.8</v>
      </c>
      <c r="BN679" s="172">
        <v>2.1</v>
      </c>
      <c r="BO679" s="138"/>
      <c r="BP679" s="150">
        <v>180</v>
      </c>
      <c r="BQ679" s="138">
        <v>85.8</v>
      </c>
      <c r="BR679" s="138">
        <v>60</v>
      </c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>
        <v>60</v>
      </c>
      <c r="CD679" s="138"/>
      <c r="CE679" s="138"/>
      <c r="CF679" s="149"/>
      <c r="CG679" s="138"/>
      <c r="CH679" s="138"/>
      <c r="CI679" s="138"/>
      <c r="CJ679" s="138"/>
      <c r="CK679" s="138"/>
      <c r="CL679" s="139"/>
      <c r="CM679" s="138"/>
      <c r="CN679" s="138">
        <v>83</v>
      </c>
      <c r="CO679" s="149"/>
      <c r="CP679" s="398"/>
      <c r="CQ679" s="172"/>
      <c r="CR679" s="398"/>
      <c r="CS679" s="398"/>
      <c r="CT679" s="398"/>
      <c r="CU679" s="398"/>
      <c r="CV679" s="398"/>
      <c r="CW679" s="398"/>
      <c r="CX679" s="398"/>
      <c r="CY679" s="398"/>
      <c r="CZ679" s="398"/>
      <c r="DA679" s="172"/>
      <c r="DB679" s="241"/>
      <c r="DC679" s="241"/>
      <c r="DD679" s="241"/>
      <c r="DE679" s="241"/>
      <c r="DF679" s="182"/>
      <c r="DG679" s="241"/>
      <c r="DH679" s="241"/>
      <c r="DI679" s="244"/>
      <c r="DJ679" s="244"/>
      <c r="DK679" s="244"/>
      <c r="DL679" s="244"/>
      <c r="DM679" s="244"/>
      <c r="DN679" s="244"/>
      <c r="DO679" s="244"/>
      <c r="DP679" s="244"/>
      <c r="DQ679" s="244"/>
      <c r="DR679" s="244"/>
      <c r="DS679" s="472"/>
      <c r="DT679" s="402">
        <f t="shared" si="1003"/>
        <v>1</v>
      </c>
      <c r="DU679" s="100">
        <f t="shared" si="1004"/>
        <v>0</v>
      </c>
      <c r="DV679" s="100">
        <f t="shared" si="1005"/>
        <v>0</v>
      </c>
      <c r="DW679" s="100">
        <f t="shared" si="1006"/>
        <v>0</v>
      </c>
      <c r="DX679" s="100">
        <f t="shared" si="1007"/>
        <v>1</v>
      </c>
      <c r="DY679" s="229">
        <f t="shared" si="1008"/>
        <v>0</v>
      </c>
      <c r="DZ679" s="100">
        <f t="shared" si="1009"/>
        <v>0</v>
      </c>
      <c r="EA679" s="400">
        <f t="shared" si="1010"/>
        <v>1</v>
      </c>
      <c r="EB679" s="402">
        <f t="shared" si="1011"/>
        <v>0</v>
      </c>
      <c r="EC679" s="19">
        <f t="shared" si="1012"/>
        <v>0</v>
      </c>
      <c r="ED679" s="19">
        <f t="shared" si="1013"/>
        <v>0</v>
      </c>
      <c r="EE679" s="19">
        <f t="shared" si="1014"/>
        <v>1</v>
      </c>
      <c r="EF679" s="402">
        <f t="shared" si="1015"/>
        <v>0</v>
      </c>
      <c r="EG679" s="400">
        <f t="shared" si="1016"/>
        <v>1</v>
      </c>
      <c r="EH679" s="400">
        <f t="shared" si="1017"/>
        <v>0</v>
      </c>
      <c r="EI679" s="402">
        <f t="shared" si="1018"/>
        <v>0</v>
      </c>
      <c r="EJ679" s="229">
        <f t="shared" si="1019"/>
        <v>3</v>
      </c>
      <c r="EK679" s="398">
        <f t="shared" si="1020"/>
        <v>10700</v>
      </c>
      <c r="EL679" s="398">
        <f t="shared" si="1021"/>
        <v>75.2</v>
      </c>
      <c r="EM679" s="398">
        <f t="shared" si="1022"/>
        <v>243.8</v>
      </c>
      <c r="EN679" s="398">
        <f t="shared" si="1023"/>
        <v>902.2</v>
      </c>
      <c r="EO679" s="398">
        <f t="shared" si="1024"/>
        <v>0.17</v>
      </c>
      <c r="EP679" s="398">
        <f t="shared" si="1025"/>
        <v>8.6999999999999993</v>
      </c>
      <c r="EQ679" s="398">
        <f t="shared" si="1026"/>
        <v>281.3</v>
      </c>
      <c r="ER679" s="398" t="str">
        <f t="shared" si="1027"/>
        <v/>
      </c>
      <c r="ES679" s="398" t="str">
        <f t="shared" si="1028"/>
        <v/>
      </c>
      <c r="ET679" s="398">
        <f t="shared" si="1029"/>
        <v>2015</v>
      </c>
      <c r="EU679" s="172">
        <f t="shared" si="1030"/>
        <v>17258</v>
      </c>
      <c r="EV679" s="57">
        <f t="shared" si="1031"/>
        <v>465.42379664024912</v>
      </c>
      <c r="EW679" s="57">
        <f t="shared" si="1032"/>
        <v>1.9232736572890026</v>
      </c>
      <c r="EX679" s="57">
        <f t="shared" si="1033"/>
        <v>20.061715696358778</v>
      </c>
      <c r="EY679" s="57">
        <f t="shared" si="1034"/>
        <v>45.022206696940962</v>
      </c>
      <c r="EZ679" s="57">
        <f t="shared" si="1035"/>
        <v>6.1992889050961801E-3</v>
      </c>
      <c r="FA679" s="57">
        <f t="shared" si="1036"/>
        <v>0.46736502820306203</v>
      </c>
      <c r="FB679" s="57">
        <f t="shared" si="1037"/>
        <v>4.6101830470474674</v>
      </c>
      <c r="FC679" s="57" t="str">
        <f t="shared" si="1038"/>
        <v/>
      </c>
      <c r="FD679" s="57" t="str">
        <f t="shared" si="1039"/>
        <v/>
      </c>
      <c r="FE679" s="57">
        <f t="shared" si="1040"/>
        <v>41.951810590177658</v>
      </c>
      <c r="FF679" s="56">
        <f t="shared" si="1041"/>
        <v>486.78532141144609</v>
      </c>
      <c r="FG679" s="59">
        <f t="shared" si="1042"/>
        <v>87.337177083533419</v>
      </c>
      <c r="FH679" s="59">
        <f t="shared" si="1043"/>
        <v>0.36090396150624865</v>
      </c>
      <c r="FI679" s="59">
        <f t="shared" si="1044"/>
        <v>3.764598262960555</v>
      </c>
      <c r="FJ679" s="59">
        <f t="shared" si="1045"/>
        <v>8.448455939225461</v>
      </c>
      <c r="FK679" s="59">
        <f t="shared" si="1046"/>
        <v>1.1633019128045742E-3</v>
      </c>
      <c r="FL679" s="59">
        <f t="shared" si="1047"/>
        <v>8.770145086150824E-2</v>
      </c>
      <c r="FM679" s="59">
        <f t="shared" si="1048"/>
        <v>0.86438666080596271</v>
      </c>
      <c r="FN679" s="59" t="str">
        <f t="shared" si="1049"/>
        <v/>
      </c>
      <c r="FO679" s="59" t="str">
        <f t="shared" si="1050"/>
        <v/>
      </c>
      <c r="FP679" s="59">
        <f t="shared" si="1051"/>
        <v>7.8657582791711045</v>
      </c>
      <c r="FQ679" s="66">
        <f t="shared" si="1052"/>
        <v>91.269855060022934</v>
      </c>
      <c r="FR679" s="331">
        <f t="shared" si="995"/>
        <v>-4.1524714031324336E-2</v>
      </c>
      <c r="FS679" s="331">
        <f t="shared" si="1053"/>
        <v>4.1524714031324336E-2</v>
      </c>
      <c r="FT679" s="400">
        <f t="shared" si="1054"/>
        <v>0</v>
      </c>
      <c r="FU679" s="400">
        <f t="shared" si="1055"/>
        <v>1</v>
      </c>
      <c r="FV679" s="400">
        <f t="shared" si="1056"/>
        <v>0</v>
      </c>
      <c r="FW679" s="402">
        <f t="shared" si="1057"/>
        <v>0</v>
      </c>
      <c r="FX679" s="222">
        <f t="shared" si="1058"/>
        <v>87.337177083533419</v>
      </c>
      <c r="FY679" s="222">
        <f t="shared" si="1059"/>
        <v>0</v>
      </c>
      <c r="FZ679" s="222">
        <f t="shared" si="1060"/>
        <v>0</v>
      </c>
      <c r="GA679" s="221">
        <f t="shared" si="1061"/>
        <v>91.269855060022934</v>
      </c>
      <c r="GB679" s="222">
        <f t="shared" si="1062"/>
        <v>0</v>
      </c>
      <c r="GC679" s="222">
        <f t="shared" si="1063"/>
        <v>0</v>
      </c>
      <c r="GD679" s="222">
        <f t="shared" si="1064"/>
        <v>0</v>
      </c>
      <c r="GE679" s="222">
        <f t="shared" si="1065"/>
        <v>0</v>
      </c>
      <c r="GF679" s="222">
        <f t="shared" si="1066"/>
        <v>0</v>
      </c>
      <c r="GG679" s="398">
        <f t="shared" si="1067"/>
        <v>0</v>
      </c>
      <c r="GH679" s="399">
        <f t="shared" si="1068"/>
        <v>0</v>
      </c>
      <c r="GI679" s="398" t="str">
        <f t="shared" si="1069"/>
        <v>Na</v>
      </c>
      <c r="GJ679" s="398" t="str">
        <f t="shared" si="1070"/>
        <v>Cl</v>
      </c>
    </row>
    <row r="680" spans="1:192" s="168" customFormat="1">
      <c r="A680" s="402">
        <f t="shared" si="1072"/>
        <v>675</v>
      </c>
      <c r="B680" s="134" t="s">
        <v>304</v>
      </c>
      <c r="C680" s="134" t="s">
        <v>444</v>
      </c>
      <c r="D680" s="134"/>
      <c r="E680" s="134"/>
      <c r="F680" s="400">
        <v>3529997</v>
      </c>
      <c r="G680" s="400">
        <v>5686249</v>
      </c>
      <c r="H680" s="409">
        <f t="shared" si="998"/>
        <v>529910.57120000001</v>
      </c>
      <c r="I680" s="405">
        <f t="shared" si="999"/>
        <v>5684414.2904000003</v>
      </c>
      <c r="J680" s="400">
        <v>233.7</v>
      </c>
      <c r="K680" s="391" t="s">
        <v>1356</v>
      </c>
      <c r="L680" s="171">
        <v>674</v>
      </c>
      <c r="M680" s="19"/>
      <c r="N680" s="408"/>
      <c r="O680" s="19"/>
      <c r="P680" s="19"/>
      <c r="Q680" s="64" t="s">
        <v>1361</v>
      </c>
      <c r="R680" s="64" t="s">
        <v>2892</v>
      </c>
      <c r="S680" s="399" t="s">
        <v>1346</v>
      </c>
      <c r="T680" s="499" t="str">
        <f t="shared" si="1000"/>
        <v>T</v>
      </c>
      <c r="U680" s="499" t="str">
        <f t="shared" si="1001"/>
        <v>-</v>
      </c>
      <c r="V680" s="499" t="str">
        <f t="shared" si="1002"/>
        <v>B</v>
      </c>
      <c r="W680" s="499" t="str">
        <f t="shared" si="994"/>
        <v>-</v>
      </c>
      <c r="X680" s="529" t="str">
        <f t="shared" si="990"/>
        <v>Na</v>
      </c>
      <c r="Y680" s="530" t="str">
        <f t="shared" si="1071"/>
        <v>Cl</v>
      </c>
      <c r="Z680" s="172" t="s">
        <v>1497</v>
      </c>
      <c r="AA680" s="51">
        <v>36761</v>
      </c>
      <c r="AB680" s="100">
        <v>2</v>
      </c>
      <c r="AC680" s="132" t="s">
        <v>493</v>
      </c>
      <c r="AD680" s="132" t="s">
        <v>2237</v>
      </c>
      <c r="AE680" s="162"/>
      <c r="AF680" s="391">
        <v>23.7</v>
      </c>
      <c r="AG680" s="400">
        <v>34600</v>
      </c>
      <c r="AH680" s="400">
        <v>6.9</v>
      </c>
      <c r="AI680" s="391"/>
      <c r="AJ680" s="400"/>
      <c r="AK680" s="400"/>
      <c r="AL680" s="400"/>
      <c r="AM680" s="391">
        <v>0.83</v>
      </c>
      <c r="AN680" s="163"/>
      <c r="AO680" s="164"/>
      <c r="AP680" s="19"/>
      <c r="AQ680" s="163"/>
      <c r="AR680" s="168">
        <v>21021.88</v>
      </c>
      <c r="AS680" s="507">
        <f t="shared" si="996"/>
        <v>21021.695999999996</v>
      </c>
      <c r="AT680" s="509">
        <f t="shared" si="997"/>
        <v>3.610669314866028</v>
      </c>
      <c r="AU680" s="163">
        <v>7400</v>
      </c>
      <c r="AV680" s="163">
        <v>180</v>
      </c>
      <c r="AW680" s="164">
        <v>650</v>
      </c>
      <c r="AX680" s="165">
        <v>11000</v>
      </c>
      <c r="AY680" s="163">
        <v>1500</v>
      </c>
      <c r="AZ680" s="162">
        <v>196</v>
      </c>
      <c r="BA680" s="163">
        <v>1.3</v>
      </c>
      <c r="BB680" s="163">
        <v>45</v>
      </c>
      <c r="BC680" s="163">
        <v>20.7</v>
      </c>
      <c r="BD680" s="163">
        <v>5.55</v>
      </c>
      <c r="BE680" s="163">
        <v>4.7</v>
      </c>
      <c r="BF680" s="163">
        <v>0.09</v>
      </c>
      <c r="BG680" s="165">
        <v>0.05</v>
      </c>
      <c r="BH680" s="165">
        <v>10</v>
      </c>
      <c r="BI680" s="165">
        <v>0.19</v>
      </c>
      <c r="BJ680" s="163"/>
      <c r="BK680" s="163"/>
      <c r="BL680" s="164"/>
      <c r="BM680" s="163">
        <v>5.8</v>
      </c>
      <c r="BN680" s="162">
        <v>1.8</v>
      </c>
      <c r="BO680" s="138">
        <v>10</v>
      </c>
      <c r="BP680" s="141">
        <v>60</v>
      </c>
      <c r="BQ680" s="138">
        <v>72</v>
      </c>
      <c r="BR680" s="138">
        <v>20</v>
      </c>
      <c r="BS680" s="138"/>
      <c r="BT680" s="138"/>
      <c r="BU680" s="138"/>
      <c r="BV680" s="138"/>
      <c r="BW680" s="138"/>
      <c r="BX680" s="138">
        <v>64</v>
      </c>
      <c r="BY680" s="138"/>
      <c r="BZ680" s="138"/>
      <c r="CA680" s="138"/>
      <c r="CB680" s="138"/>
      <c r="CC680" s="138">
        <v>60</v>
      </c>
      <c r="CD680" s="138"/>
      <c r="CE680" s="138"/>
      <c r="CF680" s="149"/>
      <c r="CG680" s="138"/>
      <c r="CH680" s="138"/>
      <c r="CI680" s="138"/>
      <c r="CJ680" s="138"/>
      <c r="CK680" s="138"/>
      <c r="CL680" s="139">
        <v>230</v>
      </c>
      <c r="CM680" s="138">
        <v>2.2000000000000002</v>
      </c>
      <c r="CN680" s="138">
        <v>49.7</v>
      </c>
      <c r="CO680" s="149">
        <v>7.0000000000000001E-3</v>
      </c>
      <c r="CP680" s="163"/>
      <c r="CQ680" s="162"/>
      <c r="CR680" s="163"/>
      <c r="CS680" s="163"/>
      <c r="CT680" s="163"/>
      <c r="CU680" s="163"/>
      <c r="CV680" s="163"/>
      <c r="CW680" s="163"/>
      <c r="CX680" s="163"/>
      <c r="CY680" s="163"/>
      <c r="CZ680" s="163"/>
      <c r="DA680" s="162"/>
      <c r="DB680" s="241"/>
      <c r="DC680" s="241"/>
      <c r="DD680" s="241"/>
      <c r="DE680" s="241"/>
      <c r="DF680" s="182"/>
      <c r="DG680" s="241"/>
      <c r="DH680" s="241"/>
      <c r="DI680" s="244"/>
      <c r="DJ680" s="244"/>
      <c r="DK680" s="244"/>
      <c r="DL680" s="244"/>
      <c r="DM680" s="244"/>
      <c r="DN680" s="244"/>
      <c r="DO680" s="244"/>
      <c r="DP680" s="244"/>
      <c r="DQ680" s="244"/>
      <c r="DR680" s="244"/>
      <c r="DS680" s="472"/>
      <c r="DT680" s="402">
        <f t="shared" si="1003"/>
        <v>0</v>
      </c>
      <c r="DU680" s="100">
        <f t="shared" si="1004"/>
        <v>0</v>
      </c>
      <c r="DV680" s="100">
        <f t="shared" si="1005"/>
        <v>0</v>
      </c>
      <c r="DW680" s="100">
        <f t="shared" si="1006"/>
        <v>0</v>
      </c>
      <c r="DX680" s="100">
        <f t="shared" si="1007"/>
        <v>1</v>
      </c>
      <c r="DY680" s="229">
        <f t="shared" si="1008"/>
        <v>0</v>
      </c>
      <c r="DZ680" s="100">
        <f t="shared" si="1009"/>
        <v>0</v>
      </c>
      <c r="EA680" s="400">
        <f t="shared" si="1010"/>
        <v>1</v>
      </c>
      <c r="EB680" s="402">
        <f t="shared" si="1011"/>
        <v>0</v>
      </c>
      <c r="EC680" s="19">
        <f t="shared" si="1012"/>
        <v>0</v>
      </c>
      <c r="ED680" s="19">
        <f t="shared" si="1013"/>
        <v>0</v>
      </c>
      <c r="EE680" s="19">
        <f t="shared" si="1014"/>
        <v>1</v>
      </c>
      <c r="EF680" s="402">
        <f t="shared" si="1015"/>
        <v>0</v>
      </c>
      <c r="EG680" s="400">
        <f t="shared" si="1016"/>
        <v>1</v>
      </c>
      <c r="EH680" s="400">
        <f t="shared" si="1017"/>
        <v>0</v>
      </c>
      <c r="EI680" s="402">
        <f t="shared" si="1018"/>
        <v>0</v>
      </c>
      <c r="EJ680" s="229">
        <f t="shared" si="1019"/>
        <v>3</v>
      </c>
      <c r="EK680" s="398">
        <f t="shared" si="1020"/>
        <v>7400</v>
      </c>
      <c r="EL680" s="398">
        <f t="shared" si="1021"/>
        <v>45</v>
      </c>
      <c r="EM680" s="398">
        <f t="shared" si="1022"/>
        <v>180</v>
      </c>
      <c r="EN680" s="398">
        <f t="shared" si="1023"/>
        <v>650</v>
      </c>
      <c r="EO680" s="398">
        <f t="shared" si="1024"/>
        <v>0.09</v>
      </c>
      <c r="EP680" s="398">
        <f t="shared" si="1025"/>
        <v>4.7</v>
      </c>
      <c r="EQ680" s="398">
        <f t="shared" si="1026"/>
        <v>196</v>
      </c>
      <c r="ER680" s="398" t="str">
        <f t="shared" si="1027"/>
        <v/>
      </c>
      <c r="ES680" s="398" t="str">
        <f t="shared" si="1028"/>
        <v/>
      </c>
      <c r="ET680" s="398">
        <f t="shared" si="1029"/>
        <v>1500</v>
      </c>
      <c r="EU680" s="172">
        <f t="shared" si="1030"/>
        <v>11000</v>
      </c>
      <c r="EV680" s="57">
        <f t="shared" si="1031"/>
        <v>321.88187805026575</v>
      </c>
      <c r="EW680" s="57">
        <f t="shared" si="1032"/>
        <v>1.1508951406649617</v>
      </c>
      <c r="EX680" s="57">
        <f t="shared" si="1033"/>
        <v>14.811767126105741</v>
      </c>
      <c r="EY680" s="57">
        <f t="shared" si="1034"/>
        <v>32.436748340735562</v>
      </c>
      <c r="EZ680" s="57">
        <f t="shared" si="1035"/>
        <v>3.2819764791685658E-3</v>
      </c>
      <c r="FA680" s="57">
        <f t="shared" si="1036"/>
        <v>0.25248455546602205</v>
      </c>
      <c r="FB680" s="57">
        <f t="shared" si="1037"/>
        <v>3.2122142809146945</v>
      </c>
      <c r="FC680" s="57" t="str">
        <f t="shared" si="1038"/>
        <v/>
      </c>
      <c r="FD680" s="57" t="str">
        <f t="shared" si="1039"/>
        <v/>
      </c>
      <c r="FE680" s="57">
        <f t="shared" si="1040"/>
        <v>31.229635675070217</v>
      </c>
      <c r="FF680" s="56">
        <f t="shared" si="1041"/>
        <v>310.26993484331365</v>
      </c>
      <c r="FG680" s="59">
        <f t="shared" si="1042"/>
        <v>86.869011760634933</v>
      </c>
      <c r="FH680" s="59">
        <f t="shared" si="1043"/>
        <v>0.31060190190039061</v>
      </c>
      <c r="FI680" s="59">
        <f t="shared" si="1044"/>
        <v>3.9973781079795185</v>
      </c>
      <c r="FJ680" s="59">
        <f t="shared" si="1045"/>
        <v>8.7539823308974452</v>
      </c>
      <c r="FK680" s="59">
        <f t="shared" si="1046"/>
        <v>8.8573502520231714E-4</v>
      </c>
      <c r="FL680" s="59">
        <f t="shared" si="1047"/>
        <v>6.8140163562521006E-2</v>
      </c>
      <c r="FM680" s="59">
        <f t="shared" si="1048"/>
        <v>0.93185508084237412</v>
      </c>
      <c r="FN680" s="59" t="str">
        <f t="shared" si="1049"/>
        <v/>
      </c>
      <c r="FO680" s="59" t="str">
        <f t="shared" si="1050"/>
        <v/>
      </c>
      <c r="FP680" s="59">
        <f t="shared" si="1051"/>
        <v>9.0596367899789207</v>
      </c>
      <c r="FQ680" s="66">
        <f t="shared" si="1052"/>
        <v>90.008508129178693</v>
      </c>
      <c r="FR680" s="331">
        <f t="shared" si="995"/>
        <v>3.610669314866028</v>
      </c>
      <c r="FS680" s="331">
        <f t="shared" si="1053"/>
        <v>3.610669314866028</v>
      </c>
      <c r="FT680" s="400">
        <f t="shared" si="1054"/>
        <v>0</v>
      </c>
      <c r="FU680" s="400">
        <f t="shared" si="1055"/>
        <v>1</v>
      </c>
      <c r="FV680" s="400">
        <f t="shared" si="1056"/>
        <v>0</v>
      </c>
      <c r="FW680" s="402">
        <f t="shared" si="1057"/>
        <v>0</v>
      </c>
      <c r="FX680" s="222">
        <f t="shared" si="1058"/>
        <v>86.869011760634933</v>
      </c>
      <c r="FY680" s="222">
        <f t="shared" si="1059"/>
        <v>0</v>
      </c>
      <c r="FZ680" s="222">
        <f t="shared" si="1060"/>
        <v>0</v>
      </c>
      <c r="GA680" s="221">
        <f t="shared" si="1061"/>
        <v>90.008508129178693</v>
      </c>
      <c r="GB680" s="222">
        <f t="shared" si="1062"/>
        <v>0</v>
      </c>
      <c r="GC680" s="222">
        <f t="shared" si="1063"/>
        <v>0</v>
      </c>
      <c r="GD680" s="222">
        <f t="shared" si="1064"/>
        <v>0</v>
      </c>
      <c r="GE680" s="222">
        <f t="shared" si="1065"/>
        <v>0</v>
      </c>
      <c r="GF680" s="222">
        <f t="shared" si="1066"/>
        <v>0</v>
      </c>
      <c r="GG680" s="398">
        <f t="shared" si="1067"/>
        <v>0</v>
      </c>
      <c r="GH680" s="399">
        <f t="shared" si="1068"/>
        <v>0</v>
      </c>
      <c r="GI680" s="398" t="str">
        <f t="shared" si="1069"/>
        <v>Na</v>
      </c>
      <c r="GJ680" s="398" t="str">
        <f t="shared" si="1070"/>
        <v>Cl</v>
      </c>
    </row>
    <row r="681" spans="1:192" s="163" customFormat="1">
      <c r="A681" s="402">
        <f t="shared" si="1072"/>
        <v>676</v>
      </c>
      <c r="B681" s="166" t="s">
        <v>1089</v>
      </c>
      <c r="C681" s="166" t="s">
        <v>1090</v>
      </c>
      <c r="D681" s="166"/>
      <c r="E681" s="166"/>
      <c r="F681" s="408">
        <v>3537990</v>
      </c>
      <c r="G681" s="408">
        <v>5686450</v>
      </c>
      <c r="H681" s="410">
        <f t="shared" si="998"/>
        <v>537900.37399999995</v>
      </c>
      <c r="I681" s="102">
        <f t="shared" si="999"/>
        <v>5684615.21</v>
      </c>
      <c r="J681" s="541">
        <v>142</v>
      </c>
      <c r="K681" s="392" t="s">
        <v>1355</v>
      </c>
      <c r="L681" s="171">
        <v>100</v>
      </c>
      <c r="M681" s="171"/>
      <c r="N681" s="400"/>
      <c r="O681" s="171"/>
      <c r="P681" s="171"/>
      <c r="Q681" s="65" t="s">
        <v>1361</v>
      </c>
      <c r="R681" s="65" t="s">
        <v>2886</v>
      </c>
      <c r="S681" s="401" t="s">
        <v>1346</v>
      </c>
      <c r="T681" s="499" t="str">
        <f t="shared" si="1000"/>
        <v>-</v>
      </c>
      <c r="U681" s="499" t="str">
        <f t="shared" si="1001"/>
        <v>-</v>
      </c>
      <c r="V681" s="499" t="str">
        <f t="shared" si="1002"/>
        <v>-</v>
      </c>
      <c r="W681" s="499" t="str">
        <f t="shared" si="994"/>
        <v>-</v>
      </c>
      <c r="X681" s="529" t="str">
        <f t="shared" si="990"/>
        <v>Na</v>
      </c>
      <c r="Y681" s="530" t="str">
        <f t="shared" si="1071"/>
        <v>HCO3</v>
      </c>
      <c r="Z681" s="70"/>
      <c r="AA681" s="177" t="s">
        <v>1806</v>
      </c>
      <c r="AB681" s="176">
        <v>1</v>
      </c>
      <c r="AC681" s="186" t="s">
        <v>1050</v>
      </c>
      <c r="AD681" s="186" t="s">
        <v>2238</v>
      </c>
      <c r="AE681" s="187" t="s">
        <v>1454</v>
      </c>
      <c r="AF681" s="240">
        <v>12</v>
      </c>
      <c r="AG681" s="408"/>
      <c r="AH681" s="204">
        <v>7</v>
      </c>
      <c r="AI681" s="392"/>
      <c r="AJ681" s="408"/>
      <c r="AK681" s="408"/>
      <c r="AL681" s="408"/>
      <c r="AM681" s="392"/>
      <c r="AN681" s="168"/>
      <c r="AO681" s="165"/>
      <c r="AP681" s="171"/>
      <c r="AQ681" s="168"/>
      <c r="AR681" s="168"/>
      <c r="AS681" s="508"/>
      <c r="AT681" s="511"/>
      <c r="AU681" s="189"/>
      <c r="AV681" s="189"/>
      <c r="AW681" s="207"/>
      <c r="AX681" s="207"/>
      <c r="AY681" s="189"/>
      <c r="AZ681" s="187">
        <v>214</v>
      </c>
      <c r="BA681" s="168"/>
      <c r="BB681" s="168"/>
      <c r="BC681" s="168"/>
      <c r="BD681" s="168"/>
      <c r="BE681" s="168"/>
      <c r="BF681" s="168"/>
      <c r="BG681" s="165"/>
      <c r="BH681" s="165"/>
      <c r="BI681" s="165"/>
      <c r="BJ681" s="168"/>
      <c r="BK681" s="168"/>
      <c r="BL681" s="165"/>
      <c r="BM681" s="168"/>
      <c r="BN681" s="167"/>
      <c r="BO681" s="143"/>
      <c r="BP681" s="141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1"/>
      <c r="CG681" s="143"/>
      <c r="CH681" s="143"/>
      <c r="CI681" s="143"/>
      <c r="CJ681" s="143"/>
      <c r="CK681" s="143"/>
      <c r="CL681" s="144"/>
      <c r="CM681" s="143"/>
      <c r="CN681" s="143">
        <v>31</v>
      </c>
      <c r="CO681" s="141"/>
      <c r="CP681" s="168"/>
      <c r="CQ681" s="167"/>
      <c r="CR681" s="168"/>
      <c r="CS681" s="168"/>
      <c r="CT681" s="168"/>
      <c r="CU681" s="168"/>
      <c r="CV681" s="168"/>
      <c r="CW681" s="168"/>
      <c r="CX681" s="168"/>
      <c r="CY681" s="168"/>
      <c r="CZ681" s="168"/>
      <c r="DA681" s="167"/>
      <c r="DB681" s="182"/>
      <c r="DC681" s="141" t="s">
        <v>2239</v>
      </c>
      <c r="DD681" s="182"/>
      <c r="DE681" s="182">
        <v>-13.6</v>
      </c>
      <c r="DF681" s="141" t="s">
        <v>2240</v>
      </c>
      <c r="DG681" s="182">
        <v>-8.35</v>
      </c>
      <c r="DH681" s="182"/>
      <c r="DI681" s="180"/>
      <c r="DJ681" s="180"/>
      <c r="DK681" s="180"/>
      <c r="DL681" s="180"/>
      <c r="DM681" s="180"/>
      <c r="DN681" s="180"/>
      <c r="DO681" s="180"/>
      <c r="DP681" s="180"/>
      <c r="DQ681" s="180"/>
      <c r="DR681" s="180"/>
      <c r="DS681" s="181"/>
      <c r="DT681" s="402">
        <f t="shared" si="1003"/>
        <v>1</v>
      </c>
      <c r="DU681" s="100">
        <f t="shared" si="1004"/>
        <v>0</v>
      </c>
      <c r="DV681" s="100">
        <f t="shared" si="1005"/>
        <v>1</v>
      </c>
      <c r="DW681" s="100">
        <f t="shared" si="1006"/>
        <v>0</v>
      </c>
      <c r="DX681" s="100">
        <f t="shared" si="1007"/>
        <v>0</v>
      </c>
      <c r="DY681" s="229">
        <f t="shared" si="1008"/>
        <v>0</v>
      </c>
      <c r="DZ681" s="100">
        <f t="shared" si="1009"/>
        <v>1</v>
      </c>
      <c r="EA681" s="400">
        <f t="shared" si="1010"/>
        <v>0</v>
      </c>
      <c r="EB681" s="402">
        <f t="shared" si="1011"/>
        <v>0</v>
      </c>
      <c r="EC681" s="19">
        <f t="shared" si="1012"/>
        <v>0</v>
      </c>
      <c r="ED681" s="19">
        <f t="shared" si="1013"/>
        <v>0</v>
      </c>
      <c r="EE681" s="19">
        <f t="shared" si="1014"/>
        <v>0</v>
      </c>
      <c r="EF681" s="402">
        <f t="shared" si="1015"/>
        <v>1</v>
      </c>
      <c r="EG681" s="400">
        <f t="shared" si="1016"/>
        <v>1</v>
      </c>
      <c r="EH681" s="400">
        <f t="shared" si="1017"/>
        <v>0</v>
      </c>
      <c r="EI681" s="402">
        <f t="shared" si="1018"/>
        <v>0</v>
      </c>
      <c r="EJ681" s="229">
        <f t="shared" si="1019"/>
        <v>0</v>
      </c>
      <c r="EK681" s="398" t="str">
        <f t="shared" si="1020"/>
        <v/>
      </c>
      <c r="EL681" s="398" t="str">
        <f t="shared" si="1021"/>
        <v/>
      </c>
      <c r="EM681" s="398" t="str">
        <f t="shared" si="1022"/>
        <v/>
      </c>
      <c r="EN681" s="398" t="str">
        <f t="shared" si="1023"/>
        <v/>
      </c>
      <c r="EO681" s="398" t="str">
        <f t="shared" si="1024"/>
        <v/>
      </c>
      <c r="EP681" s="398" t="str">
        <f t="shared" si="1025"/>
        <v/>
      </c>
      <c r="EQ681" s="398">
        <f t="shared" si="1026"/>
        <v>214</v>
      </c>
      <c r="ER681" s="398" t="str">
        <f t="shared" si="1027"/>
        <v/>
      </c>
      <c r="ES681" s="398" t="str">
        <f t="shared" si="1028"/>
        <v/>
      </c>
      <c r="ET681" s="398" t="str">
        <f t="shared" si="1029"/>
        <v/>
      </c>
      <c r="EU681" s="172" t="str">
        <f t="shared" si="1030"/>
        <v/>
      </c>
      <c r="EV681" s="57" t="str">
        <f t="shared" si="1031"/>
        <v/>
      </c>
      <c r="EW681" s="57" t="str">
        <f t="shared" si="1032"/>
        <v/>
      </c>
      <c r="EX681" s="57" t="str">
        <f t="shared" si="1033"/>
        <v/>
      </c>
      <c r="EY681" s="57" t="str">
        <f t="shared" si="1034"/>
        <v/>
      </c>
      <c r="EZ681" s="57" t="str">
        <f t="shared" si="1035"/>
        <v/>
      </c>
      <c r="FA681" s="57" t="str">
        <f t="shared" si="1036"/>
        <v/>
      </c>
      <c r="FB681" s="57">
        <f t="shared" si="1037"/>
        <v>3.5072135516109419</v>
      </c>
      <c r="FC681" s="57" t="str">
        <f t="shared" si="1038"/>
        <v/>
      </c>
      <c r="FD681" s="57" t="str">
        <f t="shared" si="1039"/>
        <v/>
      </c>
      <c r="FE681" s="57" t="str">
        <f t="shared" si="1040"/>
        <v/>
      </c>
      <c r="FF681" s="56" t="str">
        <f t="shared" si="1041"/>
        <v/>
      </c>
      <c r="FG681" s="59" t="str">
        <f t="shared" si="1042"/>
        <v/>
      </c>
      <c r="FH681" s="59" t="str">
        <f t="shared" si="1043"/>
        <v/>
      </c>
      <c r="FI681" s="59" t="str">
        <f t="shared" si="1044"/>
        <v/>
      </c>
      <c r="FJ681" s="59" t="str">
        <f t="shared" si="1045"/>
        <v/>
      </c>
      <c r="FK681" s="59" t="str">
        <f t="shared" si="1046"/>
        <v/>
      </c>
      <c r="FL681" s="59" t="str">
        <f t="shared" si="1047"/>
        <v/>
      </c>
      <c r="FM681" s="59">
        <f t="shared" si="1048"/>
        <v>100</v>
      </c>
      <c r="FN681" s="59" t="str">
        <f t="shared" si="1049"/>
        <v/>
      </c>
      <c r="FO681" s="59" t="str">
        <f t="shared" si="1050"/>
        <v/>
      </c>
      <c r="FP681" s="59" t="str">
        <f t="shared" si="1051"/>
        <v/>
      </c>
      <c r="FQ681" s="66" t="str">
        <f t="shared" si="1052"/>
        <v/>
      </c>
      <c r="FR681" s="331">
        <f t="shared" si="995"/>
        <v>-100</v>
      </c>
      <c r="FS681" s="331">
        <f t="shared" si="1053"/>
        <v>0</v>
      </c>
      <c r="FT681" s="400">
        <f t="shared" si="1054"/>
        <v>1</v>
      </c>
      <c r="FU681" s="400">
        <f t="shared" si="1055"/>
        <v>0</v>
      </c>
      <c r="FV681" s="400">
        <f t="shared" si="1056"/>
        <v>0</v>
      </c>
      <c r="FW681" s="402">
        <f t="shared" si="1057"/>
        <v>0</v>
      </c>
      <c r="FX681" s="222">
        <f t="shared" si="1058"/>
        <v>0</v>
      </c>
      <c r="FY681" s="222">
        <f t="shared" si="1059"/>
        <v>0</v>
      </c>
      <c r="FZ681" s="222">
        <f t="shared" si="1060"/>
        <v>0</v>
      </c>
      <c r="GA681" s="221">
        <f t="shared" si="1061"/>
        <v>0</v>
      </c>
      <c r="GB681" s="222">
        <f t="shared" si="1062"/>
        <v>100</v>
      </c>
      <c r="GC681" s="222">
        <f t="shared" si="1063"/>
        <v>0</v>
      </c>
      <c r="GD681" s="222">
        <f t="shared" si="1064"/>
        <v>0</v>
      </c>
      <c r="GE681" s="222">
        <f t="shared" si="1065"/>
        <v>0</v>
      </c>
      <c r="GF681" s="222">
        <f t="shared" si="1066"/>
        <v>0</v>
      </c>
      <c r="GG681" s="398">
        <f t="shared" si="1067"/>
        <v>0</v>
      </c>
      <c r="GH681" s="399">
        <f t="shared" si="1068"/>
        <v>0</v>
      </c>
      <c r="GI681" s="398" t="str">
        <f t="shared" si="1069"/>
        <v>Na</v>
      </c>
      <c r="GJ681" s="398" t="str">
        <f t="shared" si="1070"/>
        <v>HCO3</v>
      </c>
    </row>
    <row r="682" spans="1:192" s="163" customFormat="1">
      <c r="A682" s="402">
        <f t="shared" si="1072"/>
        <v>677</v>
      </c>
      <c r="B682" s="166" t="s">
        <v>1091</v>
      </c>
      <c r="C682" s="166" t="s">
        <v>1092</v>
      </c>
      <c r="D682" s="166"/>
      <c r="F682" s="408">
        <v>3530120</v>
      </c>
      <c r="G682" s="408">
        <v>5689730</v>
      </c>
      <c r="H682" s="410">
        <f t="shared" si="998"/>
        <v>530033.522</v>
      </c>
      <c r="I682" s="102">
        <f t="shared" si="999"/>
        <v>5687893.898</v>
      </c>
      <c r="J682" s="541">
        <v>225</v>
      </c>
      <c r="K682" s="392" t="s">
        <v>1356</v>
      </c>
      <c r="L682" s="171">
        <v>170</v>
      </c>
      <c r="M682" s="171"/>
      <c r="N682" s="400"/>
      <c r="O682" s="171"/>
      <c r="P682" s="171"/>
      <c r="Q682" s="65" t="s">
        <v>1361</v>
      </c>
      <c r="R682" s="65" t="s">
        <v>2886</v>
      </c>
      <c r="S682" s="401" t="s">
        <v>1346</v>
      </c>
      <c r="T682" s="499" t="str">
        <f t="shared" si="1000"/>
        <v>-</v>
      </c>
      <c r="U682" s="499" t="str">
        <f t="shared" si="1001"/>
        <v>-</v>
      </c>
      <c r="V682" s="499" t="str">
        <f t="shared" si="1002"/>
        <v>-</v>
      </c>
      <c r="W682" s="499" t="str">
        <f t="shared" si="994"/>
        <v>-</v>
      </c>
      <c r="X682" s="529" t="str">
        <f t="shared" si="990"/>
        <v>Na</v>
      </c>
      <c r="Y682" s="530" t="str">
        <f t="shared" si="1071"/>
        <v>HCO3</v>
      </c>
      <c r="Z682" s="70"/>
      <c r="AA682" s="177" t="s">
        <v>1802</v>
      </c>
      <c r="AB682" s="176">
        <v>1</v>
      </c>
      <c r="AC682" s="186" t="s">
        <v>1050</v>
      </c>
      <c r="AD682" s="186" t="s">
        <v>2238</v>
      </c>
      <c r="AE682" s="187" t="s">
        <v>1454</v>
      </c>
      <c r="AF682" s="240" t="s">
        <v>3116</v>
      </c>
      <c r="AG682" s="408"/>
      <c r="AH682" s="204"/>
      <c r="AI682" s="392"/>
      <c r="AJ682" s="408"/>
      <c r="AK682" s="408"/>
      <c r="AL682" s="408"/>
      <c r="AM682" s="392"/>
      <c r="AN682" s="168"/>
      <c r="AO682" s="165"/>
      <c r="AP682" s="171"/>
      <c r="AQ682" s="168"/>
      <c r="AR682" s="168"/>
      <c r="AS682" s="508"/>
      <c r="AT682" s="511"/>
      <c r="AU682" s="189"/>
      <c r="AV682" s="189"/>
      <c r="AW682" s="207"/>
      <c r="AX682" s="207"/>
      <c r="AY682" s="189"/>
      <c r="AZ682" s="187">
        <v>452</v>
      </c>
      <c r="BA682" s="168"/>
      <c r="BB682" s="168"/>
      <c r="BC682" s="168"/>
      <c r="BD682" s="168"/>
      <c r="BE682" s="168"/>
      <c r="BF682" s="168"/>
      <c r="BG682" s="165"/>
      <c r="BH682" s="165"/>
      <c r="BI682" s="165"/>
      <c r="BJ682" s="168"/>
      <c r="BK682" s="168"/>
      <c r="BL682" s="165"/>
      <c r="BM682" s="168"/>
      <c r="BN682" s="167"/>
      <c r="BO682" s="143"/>
      <c r="BP682" s="141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1"/>
      <c r="CG682" s="143"/>
      <c r="CH682" s="143"/>
      <c r="CI682" s="143"/>
      <c r="CJ682" s="143"/>
      <c r="CK682" s="143"/>
      <c r="CL682" s="144"/>
      <c r="CM682" s="143"/>
      <c r="CN682" s="143">
        <v>33</v>
      </c>
      <c r="CO682" s="141"/>
      <c r="CP682" s="168"/>
      <c r="CQ682" s="167"/>
      <c r="CR682" s="168"/>
      <c r="CS682" s="168"/>
      <c r="CT682" s="168"/>
      <c r="CU682" s="168"/>
      <c r="CV682" s="168"/>
      <c r="CW682" s="168"/>
      <c r="CX682" s="168"/>
      <c r="CY682" s="168"/>
      <c r="CZ682" s="168"/>
      <c r="DA682" s="167"/>
      <c r="DB682" s="182"/>
      <c r="DC682" s="141" t="s">
        <v>2241</v>
      </c>
      <c r="DD682" s="182"/>
      <c r="DE682" s="182">
        <v>-14.6</v>
      </c>
      <c r="DF682" s="141" t="s">
        <v>2242</v>
      </c>
      <c r="DG682" s="182"/>
      <c r="DH682" s="182"/>
      <c r="DI682" s="180"/>
      <c r="DJ682" s="180"/>
      <c r="DK682" s="180"/>
      <c r="DL682" s="180"/>
      <c r="DM682" s="180"/>
      <c r="DN682" s="180"/>
      <c r="DO682" s="180"/>
      <c r="DP682" s="180"/>
      <c r="DQ682" s="180"/>
      <c r="DR682" s="180"/>
      <c r="DS682" s="181"/>
      <c r="DT682" s="402">
        <f t="shared" si="1003"/>
        <v>1</v>
      </c>
      <c r="DU682" s="100">
        <f t="shared" si="1004"/>
        <v>0</v>
      </c>
      <c r="DV682" s="100">
        <f t="shared" si="1005"/>
        <v>0</v>
      </c>
      <c r="DW682" s="100">
        <f t="shared" si="1006"/>
        <v>1</v>
      </c>
      <c r="DX682" s="100">
        <f t="shared" si="1007"/>
        <v>0</v>
      </c>
      <c r="DY682" s="229">
        <f t="shared" si="1008"/>
        <v>0</v>
      </c>
      <c r="DZ682" s="100">
        <f t="shared" si="1009"/>
        <v>0</v>
      </c>
      <c r="EA682" s="400">
        <f t="shared" si="1010"/>
        <v>0</v>
      </c>
      <c r="EB682" s="402">
        <f t="shared" si="1011"/>
        <v>1</v>
      </c>
      <c r="EC682" s="19">
        <f t="shared" si="1012"/>
        <v>0</v>
      </c>
      <c r="ED682" s="19">
        <f t="shared" si="1013"/>
        <v>0</v>
      </c>
      <c r="EE682" s="19">
        <f t="shared" si="1014"/>
        <v>0</v>
      </c>
      <c r="EF682" s="402">
        <f t="shared" si="1015"/>
        <v>1</v>
      </c>
      <c r="EG682" s="400">
        <f t="shared" si="1016"/>
        <v>1</v>
      </c>
      <c r="EH682" s="400">
        <f t="shared" si="1017"/>
        <v>0</v>
      </c>
      <c r="EI682" s="402">
        <f t="shared" si="1018"/>
        <v>0</v>
      </c>
      <c r="EJ682" s="229">
        <f t="shared" si="1019"/>
        <v>1</v>
      </c>
      <c r="EK682" s="398" t="str">
        <f t="shared" si="1020"/>
        <v/>
      </c>
      <c r="EL682" s="398" t="str">
        <f t="shared" si="1021"/>
        <v/>
      </c>
      <c r="EM682" s="398" t="str">
        <f t="shared" si="1022"/>
        <v/>
      </c>
      <c r="EN682" s="398" t="str">
        <f t="shared" si="1023"/>
        <v/>
      </c>
      <c r="EO682" s="398" t="str">
        <f t="shared" si="1024"/>
        <v/>
      </c>
      <c r="EP682" s="398" t="str">
        <f t="shared" si="1025"/>
        <v/>
      </c>
      <c r="EQ682" s="398">
        <f t="shared" si="1026"/>
        <v>452</v>
      </c>
      <c r="ER682" s="398" t="str">
        <f t="shared" si="1027"/>
        <v/>
      </c>
      <c r="ES682" s="398" t="str">
        <f t="shared" si="1028"/>
        <v/>
      </c>
      <c r="ET682" s="398" t="str">
        <f t="shared" si="1029"/>
        <v/>
      </c>
      <c r="EU682" s="172" t="str">
        <f t="shared" si="1030"/>
        <v/>
      </c>
      <c r="EV682" s="57" t="str">
        <f t="shared" si="1031"/>
        <v/>
      </c>
      <c r="EW682" s="57" t="str">
        <f t="shared" si="1032"/>
        <v/>
      </c>
      <c r="EX682" s="57" t="str">
        <f t="shared" si="1033"/>
        <v/>
      </c>
      <c r="EY682" s="57" t="str">
        <f t="shared" si="1034"/>
        <v/>
      </c>
      <c r="EZ682" s="57" t="str">
        <f t="shared" si="1035"/>
        <v/>
      </c>
      <c r="FA682" s="57" t="str">
        <f t="shared" si="1036"/>
        <v/>
      </c>
      <c r="FB682" s="57">
        <f t="shared" si="1037"/>
        <v>7.4077594641502138</v>
      </c>
      <c r="FC682" s="57" t="str">
        <f t="shared" si="1038"/>
        <v/>
      </c>
      <c r="FD682" s="57" t="str">
        <f t="shared" si="1039"/>
        <v/>
      </c>
      <c r="FE682" s="57" t="str">
        <f t="shared" si="1040"/>
        <v/>
      </c>
      <c r="FF682" s="56" t="str">
        <f t="shared" si="1041"/>
        <v/>
      </c>
      <c r="FG682" s="59" t="str">
        <f t="shared" si="1042"/>
        <v/>
      </c>
      <c r="FH682" s="59" t="str">
        <f t="shared" si="1043"/>
        <v/>
      </c>
      <c r="FI682" s="59" t="str">
        <f t="shared" si="1044"/>
        <v/>
      </c>
      <c r="FJ682" s="59" t="str">
        <f t="shared" si="1045"/>
        <v/>
      </c>
      <c r="FK682" s="59" t="str">
        <f t="shared" si="1046"/>
        <v/>
      </c>
      <c r="FL682" s="59" t="str">
        <f t="shared" si="1047"/>
        <v/>
      </c>
      <c r="FM682" s="59">
        <f t="shared" si="1048"/>
        <v>100</v>
      </c>
      <c r="FN682" s="59" t="str">
        <f t="shared" si="1049"/>
        <v/>
      </c>
      <c r="FO682" s="59" t="str">
        <f t="shared" si="1050"/>
        <v/>
      </c>
      <c r="FP682" s="59" t="str">
        <f t="shared" si="1051"/>
        <v/>
      </c>
      <c r="FQ682" s="66" t="str">
        <f t="shared" si="1052"/>
        <v/>
      </c>
      <c r="FR682" s="331">
        <f t="shared" si="995"/>
        <v>-100</v>
      </c>
      <c r="FS682" s="331">
        <f t="shared" si="1053"/>
        <v>0</v>
      </c>
      <c r="FT682" s="400">
        <f t="shared" si="1054"/>
        <v>1</v>
      </c>
      <c r="FU682" s="400">
        <f t="shared" si="1055"/>
        <v>0</v>
      </c>
      <c r="FV682" s="400">
        <f t="shared" si="1056"/>
        <v>0</v>
      </c>
      <c r="FW682" s="402">
        <f t="shared" si="1057"/>
        <v>0</v>
      </c>
      <c r="FX682" s="222">
        <f t="shared" si="1058"/>
        <v>0</v>
      </c>
      <c r="FY682" s="222">
        <f t="shared" si="1059"/>
        <v>0</v>
      </c>
      <c r="FZ682" s="222">
        <f t="shared" si="1060"/>
        <v>0</v>
      </c>
      <c r="GA682" s="221">
        <f t="shared" si="1061"/>
        <v>0</v>
      </c>
      <c r="GB682" s="222">
        <f t="shared" si="1062"/>
        <v>100</v>
      </c>
      <c r="GC682" s="222">
        <f t="shared" si="1063"/>
        <v>0</v>
      </c>
      <c r="GD682" s="222">
        <f t="shared" si="1064"/>
        <v>0</v>
      </c>
      <c r="GE682" s="222">
        <f t="shared" si="1065"/>
        <v>0</v>
      </c>
      <c r="GF682" s="222">
        <f t="shared" si="1066"/>
        <v>0</v>
      </c>
      <c r="GG682" s="398">
        <f t="shared" si="1067"/>
        <v>0</v>
      </c>
      <c r="GH682" s="399">
        <f t="shared" si="1068"/>
        <v>0</v>
      </c>
      <c r="GI682" s="398" t="str">
        <f t="shared" si="1069"/>
        <v>Na</v>
      </c>
      <c r="GJ682" s="398" t="str">
        <f t="shared" si="1070"/>
        <v>HCO3</v>
      </c>
    </row>
    <row r="683" spans="1:192" s="163" customFormat="1">
      <c r="A683" s="402">
        <f t="shared" si="1072"/>
        <v>678</v>
      </c>
      <c r="B683" s="166" t="s">
        <v>1091</v>
      </c>
      <c r="C683" s="166" t="s">
        <v>1092</v>
      </c>
      <c r="D683" s="166"/>
      <c r="F683" s="408">
        <v>3530120</v>
      </c>
      <c r="G683" s="408">
        <v>5689730</v>
      </c>
      <c r="H683" s="410">
        <f t="shared" si="998"/>
        <v>530033.522</v>
      </c>
      <c r="I683" s="102">
        <f t="shared" si="999"/>
        <v>5687893.898</v>
      </c>
      <c r="J683" s="541">
        <v>225</v>
      </c>
      <c r="K683" s="392" t="s">
        <v>1356</v>
      </c>
      <c r="L683" s="171">
        <v>170</v>
      </c>
      <c r="M683" s="171"/>
      <c r="N683" s="400"/>
      <c r="O683" s="171"/>
      <c r="P683" s="171"/>
      <c r="Q683" s="65" t="s">
        <v>1361</v>
      </c>
      <c r="R683" s="65" t="s">
        <v>2886</v>
      </c>
      <c r="S683" s="401" t="s">
        <v>1346</v>
      </c>
      <c r="T683" s="499" t="str">
        <f t="shared" si="1000"/>
        <v>-</v>
      </c>
      <c r="U683" s="499" t="str">
        <f t="shared" si="1001"/>
        <v>-</v>
      </c>
      <c r="V683" s="499" t="str">
        <f t="shared" si="1002"/>
        <v>-</v>
      </c>
      <c r="W683" s="499" t="str">
        <f t="shared" si="994"/>
        <v>-</v>
      </c>
      <c r="X683" s="529" t="str">
        <f t="shared" si="990"/>
        <v/>
      </c>
      <c r="Y683" s="530" t="str">
        <f t="shared" si="1071"/>
        <v/>
      </c>
      <c r="Z683" s="70"/>
      <c r="AA683" s="177" t="s">
        <v>2243</v>
      </c>
      <c r="AB683" s="176">
        <v>2</v>
      </c>
      <c r="AC683" s="186" t="s">
        <v>1050</v>
      </c>
      <c r="AD683" s="186" t="s">
        <v>2238</v>
      </c>
      <c r="AE683" s="187" t="s">
        <v>1454</v>
      </c>
      <c r="AF683" s="240">
        <v>11.6</v>
      </c>
      <c r="AG683" s="408"/>
      <c r="AH683" s="204">
        <v>7.3</v>
      </c>
      <c r="AI683" s="392"/>
      <c r="AJ683" s="408"/>
      <c r="AK683" s="408"/>
      <c r="AL683" s="408"/>
      <c r="AM683" s="392"/>
      <c r="AN683" s="168"/>
      <c r="AO683" s="165"/>
      <c r="AP683" s="171"/>
      <c r="AQ683" s="168"/>
      <c r="AR683" s="168"/>
      <c r="AS683" s="508"/>
      <c r="AT683" s="511"/>
      <c r="AU683" s="189"/>
      <c r="AV683" s="189"/>
      <c r="AW683" s="207"/>
      <c r="AX683" s="207"/>
      <c r="AY683" s="189"/>
      <c r="AZ683" s="187"/>
      <c r="BA683" s="168"/>
      <c r="BB683" s="168"/>
      <c r="BC683" s="168"/>
      <c r="BD683" s="168"/>
      <c r="BE683" s="168"/>
      <c r="BF683" s="168"/>
      <c r="BG683" s="165"/>
      <c r="BH683" s="165"/>
      <c r="BI683" s="165"/>
      <c r="BJ683" s="168"/>
      <c r="BK683" s="168"/>
      <c r="BL683" s="165"/>
      <c r="BM683" s="168"/>
      <c r="BN683" s="167"/>
      <c r="BO683" s="143"/>
      <c r="BP683" s="141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1"/>
      <c r="CG683" s="143"/>
      <c r="CH683" s="143"/>
      <c r="CI683" s="143"/>
      <c r="CJ683" s="143"/>
      <c r="CK683" s="143"/>
      <c r="CL683" s="144"/>
      <c r="CM683" s="143"/>
      <c r="CN683" s="143" t="s">
        <v>3116</v>
      </c>
      <c r="CO683" s="141"/>
      <c r="CP683" s="168"/>
      <c r="CQ683" s="167"/>
      <c r="CR683" s="168"/>
      <c r="CS683" s="168"/>
      <c r="CT683" s="168"/>
      <c r="CU683" s="168"/>
      <c r="CV683" s="168"/>
      <c r="CW683" s="168"/>
      <c r="CX683" s="168"/>
      <c r="CY683" s="168"/>
      <c r="CZ683" s="168"/>
      <c r="DA683" s="167"/>
      <c r="DB683" s="182"/>
      <c r="DC683" s="141" t="s">
        <v>2244</v>
      </c>
      <c r="DD683" s="182"/>
      <c r="DE683" s="182"/>
      <c r="DF683" s="141"/>
      <c r="DG683" s="182">
        <v>-9.24</v>
      </c>
      <c r="DH683" s="182"/>
      <c r="DI683" s="180"/>
      <c r="DJ683" s="180"/>
      <c r="DK683" s="180"/>
      <c r="DL683" s="180"/>
      <c r="DM683" s="180"/>
      <c r="DN683" s="180"/>
      <c r="DO683" s="180"/>
      <c r="DP683" s="180"/>
      <c r="DQ683" s="180"/>
      <c r="DR683" s="180"/>
      <c r="DS683" s="181"/>
      <c r="DT683" s="402">
        <f t="shared" si="1003"/>
        <v>0</v>
      </c>
      <c r="DU683" s="100">
        <f t="shared" si="1004"/>
        <v>0</v>
      </c>
      <c r="DV683" s="100">
        <f t="shared" si="1005"/>
        <v>0</v>
      </c>
      <c r="DW683" s="100">
        <f t="shared" si="1006"/>
        <v>1</v>
      </c>
      <c r="DX683" s="100">
        <f t="shared" si="1007"/>
        <v>0</v>
      </c>
      <c r="DY683" s="229">
        <f t="shared" si="1008"/>
        <v>0</v>
      </c>
      <c r="DZ683" s="100">
        <f t="shared" si="1009"/>
        <v>1</v>
      </c>
      <c r="EA683" s="400">
        <f t="shared" si="1010"/>
        <v>0</v>
      </c>
      <c r="EB683" s="402">
        <f t="shared" si="1011"/>
        <v>0</v>
      </c>
      <c r="EC683" s="19">
        <f t="shared" si="1012"/>
        <v>0</v>
      </c>
      <c r="ED683" s="19">
        <f t="shared" si="1013"/>
        <v>0</v>
      </c>
      <c r="EE683" s="19">
        <f t="shared" si="1014"/>
        <v>0</v>
      </c>
      <c r="EF683" s="402">
        <f t="shared" si="1015"/>
        <v>1</v>
      </c>
      <c r="EG683" s="400">
        <f t="shared" si="1016"/>
        <v>0</v>
      </c>
      <c r="EH683" s="400">
        <f t="shared" si="1017"/>
        <v>0</v>
      </c>
      <c r="EI683" s="402">
        <f t="shared" si="1018"/>
        <v>1</v>
      </c>
      <c r="EJ683" s="229">
        <f t="shared" si="1019"/>
        <v>1</v>
      </c>
      <c r="EK683" s="398" t="str">
        <f t="shared" si="1020"/>
        <v/>
      </c>
      <c r="EL683" s="398" t="str">
        <f t="shared" si="1021"/>
        <v/>
      </c>
      <c r="EM683" s="398" t="str">
        <f t="shared" si="1022"/>
        <v/>
      </c>
      <c r="EN683" s="398" t="str">
        <f t="shared" si="1023"/>
        <v/>
      </c>
      <c r="EO683" s="398" t="str">
        <f t="shared" si="1024"/>
        <v/>
      </c>
      <c r="EP683" s="398" t="str">
        <f t="shared" si="1025"/>
        <v/>
      </c>
      <c r="EQ683" s="398" t="str">
        <f t="shared" si="1026"/>
        <v/>
      </c>
      <c r="ER683" s="398" t="str">
        <f t="shared" si="1027"/>
        <v/>
      </c>
      <c r="ES683" s="398" t="str">
        <f t="shared" si="1028"/>
        <v/>
      </c>
      <c r="ET683" s="398" t="str">
        <f t="shared" si="1029"/>
        <v/>
      </c>
      <c r="EU683" s="172" t="str">
        <f t="shared" si="1030"/>
        <v/>
      </c>
      <c r="EV683" s="57" t="str">
        <f t="shared" si="1031"/>
        <v/>
      </c>
      <c r="EW683" s="57" t="str">
        <f t="shared" si="1032"/>
        <v/>
      </c>
      <c r="EX683" s="57" t="str">
        <f t="shared" si="1033"/>
        <v/>
      </c>
      <c r="EY683" s="57" t="str">
        <f t="shared" si="1034"/>
        <v/>
      </c>
      <c r="EZ683" s="57" t="str">
        <f t="shared" si="1035"/>
        <v/>
      </c>
      <c r="FA683" s="57" t="str">
        <f t="shared" si="1036"/>
        <v/>
      </c>
      <c r="FB683" s="57" t="str">
        <f t="shared" si="1037"/>
        <v/>
      </c>
      <c r="FC683" s="57" t="str">
        <f t="shared" si="1038"/>
        <v/>
      </c>
      <c r="FD683" s="57" t="str">
        <f t="shared" si="1039"/>
        <v/>
      </c>
      <c r="FE683" s="57" t="str">
        <f t="shared" si="1040"/>
        <v/>
      </c>
      <c r="FF683" s="56" t="str">
        <f t="shared" si="1041"/>
        <v/>
      </c>
      <c r="FG683" s="59" t="str">
        <f t="shared" si="1042"/>
        <v/>
      </c>
      <c r="FH683" s="59" t="str">
        <f t="shared" si="1043"/>
        <v/>
      </c>
      <c r="FI683" s="59" t="str">
        <f t="shared" si="1044"/>
        <v/>
      </c>
      <c r="FJ683" s="59" t="str">
        <f t="shared" si="1045"/>
        <v/>
      </c>
      <c r="FK683" s="59" t="str">
        <f t="shared" si="1046"/>
        <v/>
      </c>
      <c r="FL683" s="59" t="str">
        <f t="shared" si="1047"/>
        <v/>
      </c>
      <c r="FM683" s="59" t="str">
        <f t="shared" si="1048"/>
        <v/>
      </c>
      <c r="FN683" s="59" t="str">
        <f t="shared" si="1049"/>
        <v/>
      </c>
      <c r="FO683" s="59" t="str">
        <f t="shared" si="1050"/>
        <v/>
      </c>
      <c r="FP683" s="59" t="str">
        <f t="shared" si="1051"/>
        <v/>
      </c>
      <c r="FQ683" s="66" t="str">
        <f t="shared" si="1052"/>
        <v/>
      </c>
      <c r="FR683" s="331" t="str">
        <f t="shared" si="995"/>
        <v/>
      </c>
      <c r="FS683" s="331">
        <f t="shared" si="1053"/>
        <v>0</v>
      </c>
      <c r="FT683" s="400">
        <f t="shared" si="1054"/>
        <v>1</v>
      </c>
      <c r="FU683" s="400">
        <f t="shared" si="1055"/>
        <v>0</v>
      </c>
      <c r="FV683" s="400">
        <f t="shared" si="1056"/>
        <v>0</v>
      </c>
      <c r="FW683" s="402">
        <f t="shared" si="1057"/>
        <v>0</v>
      </c>
      <c r="FX683" s="222">
        <f t="shared" si="1058"/>
        <v>0</v>
      </c>
      <c r="FY683" s="222">
        <f t="shared" si="1059"/>
        <v>0</v>
      </c>
      <c r="FZ683" s="222">
        <f t="shared" si="1060"/>
        <v>0</v>
      </c>
      <c r="GA683" s="221">
        <f t="shared" si="1061"/>
        <v>0</v>
      </c>
      <c r="GB683" s="222">
        <f t="shared" si="1062"/>
        <v>0</v>
      </c>
      <c r="GC683" s="222">
        <f t="shared" si="1063"/>
        <v>0</v>
      </c>
      <c r="GD683" s="222">
        <f t="shared" si="1064"/>
        <v>0</v>
      </c>
      <c r="GE683" s="222">
        <f t="shared" si="1065"/>
        <v>0</v>
      </c>
      <c r="GF683" s="222">
        <f t="shared" si="1066"/>
        <v>0</v>
      </c>
      <c r="GG683" s="398">
        <f t="shared" si="1067"/>
        <v>0</v>
      </c>
      <c r="GH683" s="399">
        <f t="shared" si="1068"/>
        <v>0</v>
      </c>
      <c r="GI683" s="398" t="str">
        <f t="shared" si="1069"/>
        <v/>
      </c>
      <c r="GJ683" s="398" t="str">
        <f t="shared" si="1070"/>
        <v/>
      </c>
    </row>
    <row r="684" spans="1:192" s="168" customFormat="1">
      <c r="A684" s="402">
        <f t="shared" si="1072"/>
        <v>679</v>
      </c>
      <c r="B684" s="166" t="s">
        <v>1091</v>
      </c>
      <c r="C684" s="166" t="s">
        <v>1092</v>
      </c>
      <c r="D684" s="166"/>
      <c r="E684" s="166"/>
      <c r="F684" s="408">
        <v>3530120</v>
      </c>
      <c r="G684" s="408">
        <v>5689730</v>
      </c>
      <c r="H684" s="410">
        <f t="shared" si="998"/>
        <v>530033.522</v>
      </c>
      <c r="I684" s="102">
        <f t="shared" si="999"/>
        <v>5687893.898</v>
      </c>
      <c r="J684" s="541">
        <v>225</v>
      </c>
      <c r="K684" s="392" t="s">
        <v>1356</v>
      </c>
      <c r="L684" s="171">
        <v>170</v>
      </c>
      <c r="M684" s="171"/>
      <c r="N684" s="408"/>
      <c r="O684" s="171"/>
      <c r="P684" s="171"/>
      <c r="Q684" s="65" t="s">
        <v>1361</v>
      </c>
      <c r="R684" s="65" t="s">
        <v>2886</v>
      </c>
      <c r="S684" s="401" t="s">
        <v>1346</v>
      </c>
      <c r="T684" s="499" t="str">
        <f t="shared" si="1000"/>
        <v>-</v>
      </c>
      <c r="U684" s="499" t="str">
        <f t="shared" si="1001"/>
        <v>-</v>
      </c>
      <c r="V684" s="499" t="str">
        <f t="shared" si="1002"/>
        <v>-</v>
      </c>
      <c r="W684" s="499" t="str">
        <f t="shared" si="994"/>
        <v>-</v>
      </c>
      <c r="X684" s="529" t="str">
        <f t="shared" ref="X684:X747" si="1073">GI684</f>
        <v>Na</v>
      </c>
      <c r="Y684" s="530" t="str">
        <f t="shared" si="1071"/>
        <v>HCO3</v>
      </c>
      <c r="Z684" s="70"/>
      <c r="AA684" s="177" t="s">
        <v>1806</v>
      </c>
      <c r="AB684" s="176">
        <v>3</v>
      </c>
      <c r="AC684" s="186" t="s">
        <v>1050</v>
      </c>
      <c r="AD684" s="186" t="s">
        <v>2238</v>
      </c>
      <c r="AE684" s="187" t="s">
        <v>1454</v>
      </c>
      <c r="AF684" s="240">
        <v>10.8</v>
      </c>
      <c r="AG684" s="408"/>
      <c r="AH684" s="204">
        <v>6.9</v>
      </c>
      <c r="AI684" s="392"/>
      <c r="AJ684" s="408"/>
      <c r="AK684" s="408"/>
      <c r="AL684" s="408"/>
      <c r="AM684" s="392"/>
      <c r="AO684" s="165"/>
      <c r="AP684" s="171"/>
      <c r="AS684" s="508"/>
      <c r="AT684" s="511"/>
      <c r="AU684" s="189"/>
      <c r="AV684" s="189"/>
      <c r="AW684" s="207"/>
      <c r="AX684" s="207"/>
      <c r="AY684" s="189"/>
      <c r="AZ684" s="187">
        <v>457</v>
      </c>
      <c r="BG684" s="165"/>
      <c r="BH684" s="165"/>
      <c r="BI684" s="165"/>
      <c r="BL684" s="165"/>
      <c r="BN684" s="167"/>
      <c r="BO684" s="143"/>
      <c r="BP684" s="141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1"/>
      <c r="CG684" s="143"/>
      <c r="CH684" s="143"/>
      <c r="CI684" s="143"/>
      <c r="CJ684" s="143"/>
      <c r="CK684" s="143"/>
      <c r="CL684" s="144"/>
      <c r="CM684" s="143"/>
      <c r="CN684" s="143">
        <v>43</v>
      </c>
      <c r="CO684" s="141"/>
      <c r="CQ684" s="167"/>
      <c r="DA684" s="167"/>
      <c r="DB684" s="182"/>
      <c r="DC684" s="141" t="s">
        <v>2245</v>
      </c>
      <c r="DD684" s="182"/>
      <c r="DE684" s="182">
        <v>-12.6</v>
      </c>
      <c r="DF684" s="141" t="s">
        <v>2246</v>
      </c>
      <c r="DG684" s="182"/>
      <c r="DH684" s="182"/>
      <c r="DI684" s="180"/>
      <c r="DJ684" s="180"/>
      <c r="DK684" s="180"/>
      <c r="DL684" s="180"/>
      <c r="DM684" s="180"/>
      <c r="DN684" s="180"/>
      <c r="DO684" s="180"/>
      <c r="DP684" s="180"/>
      <c r="DQ684" s="180"/>
      <c r="DR684" s="180"/>
      <c r="DS684" s="181"/>
      <c r="DT684" s="402">
        <f t="shared" si="1003"/>
        <v>0</v>
      </c>
      <c r="DU684" s="100">
        <f t="shared" si="1004"/>
        <v>0</v>
      </c>
      <c r="DV684" s="100">
        <f t="shared" si="1005"/>
        <v>0</v>
      </c>
      <c r="DW684" s="100">
        <f t="shared" si="1006"/>
        <v>1</v>
      </c>
      <c r="DX684" s="100">
        <f t="shared" si="1007"/>
        <v>0</v>
      </c>
      <c r="DY684" s="229">
        <f t="shared" si="1008"/>
        <v>0</v>
      </c>
      <c r="DZ684" s="100">
        <f t="shared" si="1009"/>
        <v>1</v>
      </c>
      <c r="EA684" s="400">
        <f t="shared" si="1010"/>
        <v>0</v>
      </c>
      <c r="EB684" s="402">
        <f t="shared" si="1011"/>
        <v>0</v>
      </c>
      <c r="EC684" s="19">
        <f t="shared" si="1012"/>
        <v>0</v>
      </c>
      <c r="ED684" s="19">
        <f t="shared" si="1013"/>
        <v>0</v>
      </c>
      <c r="EE684" s="19">
        <f t="shared" si="1014"/>
        <v>0</v>
      </c>
      <c r="EF684" s="402">
        <f t="shared" si="1015"/>
        <v>1</v>
      </c>
      <c r="EG684" s="400">
        <f t="shared" si="1016"/>
        <v>1</v>
      </c>
      <c r="EH684" s="400">
        <f t="shared" si="1017"/>
        <v>0</v>
      </c>
      <c r="EI684" s="402">
        <f t="shared" si="1018"/>
        <v>0</v>
      </c>
      <c r="EJ684" s="229">
        <f t="shared" si="1019"/>
        <v>1</v>
      </c>
      <c r="EK684" s="398" t="str">
        <f t="shared" si="1020"/>
        <v/>
      </c>
      <c r="EL684" s="398" t="str">
        <f t="shared" si="1021"/>
        <v/>
      </c>
      <c r="EM684" s="398" t="str">
        <f t="shared" si="1022"/>
        <v/>
      </c>
      <c r="EN684" s="398" t="str">
        <f t="shared" si="1023"/>
        <v/>
      </c>
      <c r="EO684" s="398" t="str">
        <f t="shared" si="1024"/>
        <v/>
      </c>
      <c r="EP684" s="398" t="str">
        <f t="shared" si="1025"/>
        <v/>
      </c>
      <c r="EQ684" s="398">
        <f t="shared" si="1026"/>
        <v>457</v>
      </c>
      <c r="ER684" s="398" t="str">
        <f t="shared" si="1027"/>
        <v/>
      </c>
      <c r="ES684" s="398" t="str">
        <f t="shared" si="1028"/>
        <v/>
      </c>
      <c r="ET684" s="398" t="str">
        <f t="shared" si="1029"/>
        <v/>
      </c>
      <c r="EU684" s="172" t="str">
        <f t="shared" si="1030"/>
        <v/>
      </c>
      <c r="EV684" s="57" t="str">
        <f t="shared" si="1031"/>
        <v/>
      </c>
      <c r="EW684" s="57" t="str">
        <f t="shared" si="1032"/>
        <v/>
      </c>
      <c r="EX684" s="57" t="str">
        <f t="shared" si="1033"/>
        <v/>
      </c>
      <c r="EY684" s="57" t="str">
        <f t="shared" si="1034"/>
        <v/>
      </c>
      <c r="EZ684" s="57" t="str">
        <f t="shared" si="1035"/>
        <v/>
      </c>
      <c r="FA684" s="57" t="str">
        <f t="shared" si="1036"/>
        <v/>
      </c>
      <c r="FB684" s="57">
        <f t="shared" si="1037"/>
        <v>7.4897037060102827</v>
      </c>
      <c r="FC684" s="57" t="str">
        <f t="shared" si="1038"/>
        <v/>
      </c>
      <c r="FD684" s="57" t="str">
        <f t="shared" si="1039"/>
        <v/>
      </c>
      <c r="FE684" s="57" t="str">
        <f t="shared" si="1040"/>
        <v/>
      </c>
      <c r="FF684" s="56" t="str">
        <f t="shared" si="1041"/>
        <v/>
      </c>
      <c r="FG684" s="59" t="str">
        <f t="shared" si="1042"/>
        <v/>
      </c>
      <c r="FH684" s="59" t="str">
        <f t="shared" si="1043"/>
        <v/>
      </c>
      <c r="FI684" s="59" t="str">
        <f t="shared" si="1044"/>
        <v/>
      </c>
      <c r="FJ684" s="59" t="str">
        <f t="shared" si="1045"/>
        <v/>
      </c>
      <c r="FK684" s="59" t="str">
        <f t="shared" si="1046"/>
        <v/>
      </c>
      <c r="FL684" s="59" t="str">
        <f t="shared" si="1047"/>
        <v/>
      </c>
      <c r="FM684" s="59">
        <f t="shared" si="1048"/>
        <v>100</v>
      </c>
      <c r="FN684" s="59" t="str">
        <f t="shared" si="1049"/>
        <v/>
      </c>
      <c r="FO684" s="59" t="str">
        <f t="shared" si="1050"/>
        <v/>
      </c>
      <c r="FP684" s="59" t="str">
        <f t="shared" si="1051"/>
        <v/>
      </c>
      <c r="FQ684" s="66" t="str">
        <f t="shared" si="1052"/>
        <v/>
      </c>
      <c r="FR684" s="331">
        <f t="shared" si="995"/>
        <v>-100</v>
      </c>
      <c r="FS684" s="331">
        <f t="shared" si="1053"/>
        <v>0</v>
      </c>
      <c r="FT684" s="400">
        <f t="shared" si="1054"/>
        <v>1</v>
      </c>
      <c r="FU684" s="400">
        <f t="shared" si="1055"/>
        <v>0</v>
      </c>
      <c r="FV684" s="400">
        <f t="shared" si="1056"/>
        <v>0</v>
      </c>
      <c r="FW684" s="402">
        <f t="shared" si="1057"/>
        <v>0</v>
      </c>
      <c r="FX684" s="222">
        <f t="shared" si="1058"/>
        <v>0</v>
      </c>
      <c r="FY684" s="222">
        <f t="shared" si="1059"/>
        <v>0</v>
      </c>
      <c r="FZ684" s="222">
        <f t="shared" si="1060"/>
        <v>0</v>
      </c>
      <c r="GA684" s="221">
        <f t="shared" si="1061"/>
        <v>0</v>
      </c>
      <c r="GB684" s="222">
        <f t="shared" si="1062"/>
        <v>100</v>
      </c>
      <c r="GC684" s="222">
        <f t="shared" si="1063"/>
        <v>0</v>
      </c>
      <c r="GD684" s="222">
        <f t="shared" si="1064"/>
        <v>0</v>
      </c>
      <c r="GE684" s="222">
        <f t="shared" si="1065"/>
        <v>0</v>
      </c>
      <c r="GF684" s="222">
        <f t="shared" si="1066"/>
        <v>0</v>
      </c>
      <c r="GG684" s="398">
        <f t="shared" si="1067"/>
        <v>0</v>
      </c>
      <c r="GH684" s="399">
        <f t="shared" si="1068"/>
        <v>0</v>
      </c>
      <c r="GI684" s="398" t="str">
        <f t="shared" si="1069"/>
        <v>Na</v>
      </c>
      <c r="GJ684" s="398" t="str">
        <f t="shared" si="1070"/>
        <v>HCO3</v>
      </c>
    </row>
    <row r="685" spans="1:192" s="168" customFormat="1" ht="14.25">
      <c r="A685" s="402">
        <f t="shared" si="1072"/>
        <v>680</v>
      </c>
      <c r="B685" s="64" t="s">
        <v>106</v>
      </c>
      <c r="C685" s="398" t="s">
        <v>167</v>
      </c>
      <c r="D685" s="398"/>
      <c r="E685" s="398"/>
      <c r="F685" s="412">
        <v>3537740</v>
      </c>
      <c r="G685" s="412">
        <v>5690300</v>
      </c>
      <c r="H685" s="410">
        <f t="shared" si="998"/>
        <v>537650.47399999993</v>
      </c>
      <c r="I685" s="410">
        <f t="shared" si="999"/>
        <v>5688463.6699999999</v>
      </c>
      <c r="J685" s="542">
        <v>242</v>
      </c>
      <c r="K685" s="400" t="s">
        <v>1356</v>
      </c>
      <c r="L685" s="19">
        <v>200</v>
      </c>
      <c r="M685" s="19"/>
      <c r="N685" s="408"/>
      <c r="O685" s="19"/>
      <c r="P685" s="19"/>
      <c r="Q685" s="65" t="s">
        <v>1361</v>
      </c>
      <c r="R685" s="165" t="s">
        <v>1490</v>
      </c>
      <c r="S685" s="399" t="s">
        <v>1346</v>
      </c>
      <c r="T685" s="499" t="str">
        <f t="shared" si="1000"/>
        <v>-</v>
      </c>
      <c r="U685" s="499" t="str">
        <f t="shared" si="1001"/>
        <v>M</v>
      </c>
      <c r="V685" s="499" t="str">
        <f t="shared" si="1002"/>
        <v>-</v>
      </c>
      <c r="W685" s="499" t="str">
        <f t="shared" si="994"/>
        <v>A</v>
      </c>
      <c r="X685" s="529" t="str">
        <f t="shared" si="1073"/>
        <v>Na-Ca</v>
      </c>
      <c r="Y685" s="530" t="str">
        <f t="shared" si="1071"/>
        <v>Cl</v>
      </c>
      <c r="Z685" s="172" t="s">
        <v>2247</v>
      </c>
      <c r="AA685" s="51">
        <v>27144</v>
      </c>
      <c r="AB685" s="100">
        <v>1</v>
      </c>
      <c r="AC685" s="398"/>
      <c r="AD685" s="398" t="s">
        <v>1920</v>
      </c>
      <c r="AE685" s="404"/>
      <c r="AF685" s="391">
        <v>12.2</v>
      </c>
      <c r="AG685" s="400"/>
      <c r="AH685" s="400"/>
      <c r="AI685" s="552"/>
      <c r="AJ685" s="400"/>
      <c r="AK685" s="400"/>
      <c r="AL685" s="400"/>
      <c r="AM685" s="391"/>
      <c r="AN685" s="398"/>
      <c r="AO685" s="399"/>
      <c r="AP685" s="19"/>
      <c r="AQ685" s="398"/>
      <c r="AR685" s="69">
        <v>13272.4</v>
      </c>
      <c r="AS685" s="507">
        <f>SUM(AU685:BN685)+SUM(BO685:CL685)/1000</f>
        <v>13240.5</v>
      </c>
      <c r="AT685" s="509">
        <f>FR685</f>
        <v>4.9359749365264776</v>
      </c>
      <c r="AU685" s="398">
        <v>3000</v>
      </c>
      <c r="AV685" s="398">
        <v>500.7</v>
      </c>
      <c r="AW685" s="399">
        <v>1243.7</v>
      </c>
      <c r="AX685" s="398">
        <v>5743.3</v>
      </c>
      <c r="AY685" s="398">
        <v>1050.4000000000001</v>
      </c>
      <c r="AZ685" s="172">
        <v>1702.4</v>
      </c>
      <c r="BA685" s="398"/>
      <c r="BB685" s="398"/>
      <c r="BC685" s="398"/>
      <c r="BD685" s="398"/>
      <c r="BE685" s="398"/>
      <c r="BF685" s="398"/>
      <c r="BG685" s="398"/>
      <c r="BH685" s="398"/>
      <c r="BI685" s="398"/>
      <c r="BJ685" s="398"/>
      <c r="BK685" s="398"/>
      <c r="BL685" s="399"/>
      <c r="BM685" s="398"/>
      <c r="BN685" s="172"/>
      <c r="BO685" s="138"/>
      <c r="BP685" s="553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49"/>
      <c r="CG685" s="138"/>
      <c r="CH685" s="138"/>
      <c r="CI685" s="138"/>
      <c r="CJ685" s="138"/>
      <c r="CK685" s="138"/>
      <c r="CL685" s="139"/>
      <c r="CM685" s="138"/>
      <c r="CN685" s="138">
        <v>1170</v>
      </c>
      <c r="CO685" s="149"/>
      <c r="CP685" s="398"/>
      <c r="CQ685" s="172"/>
      <c r="CR685" s="398"/>
      <c r="CS685" s="398"/>
      <c r="CT685" s="398"/>
      <c r="CU685" s="398"/>
      <c r="CV685" s="398"/>
      <c r="CW685" s="398"/>
      <c r="CX685" s="398"/>
      <c r="CY685" s="398"/>
      <c r="CZ685" s="398"/>
      <c r="DA685" s="172"/>
      <c r="DB685" s="241"/>
      <c r="DC685" s="241"/>
      <c r="DD685" s="241"/>
      <c r="DE685" s="241"/>
      <c r="DF685" s="182"/>
      <c r="DG685" s="241"/>
      <c r="DH685" s="241"/>
      <c r="DI685" s="244"/>
      <c r="DJ685" s="244"/>
      <c r="DK685" s="244"/>
      <c r="DL685" s="244"/>
      <c r="DM685" s="244"/>
      <c r="DN685" s="244"/>
      <c r="DO685" s="244"/>
      <c r="DP685" s="244"/>
      <c r="DQ685" s="244"/>
      <c r="DR685" s="244"/>
      <c r="DS685" s="472"/>
      <c r="DT685" s="402">
        <f t="shared" si="1003"/>
        <v>1</v>
      </c>
      <c r="DU685" s="100">
        <f t="shared" si="1004"/>
        <v>0</v>
      </c>
      <c r="DV685" s="100">
        <f t="shared" si="1005"/>
        <v>0</v>
      </c>
      <c r="DW685" s="100">
        <f t="shared" si="1006"/>
        <v>1</v>
      </c>
      <c r="DX685" s="100">
        <f t="shared" si="1007"/>
        <v>0</v>
      </c>
      <c r="DY685" s="229">
        <f t="shared" si="1008"/>
        <v>0</v>
      </c>
      <c r="DZ685" s="100">
        <f t="shared" si="1009"/>
        <v>1</v>
      </c>
      <c r="EA685" s="400">
        <f t="shared" si="1010"/>
        <v>0</v>
      </c>
      <c r="EB685" s="402">
        <f t="shared" si="1011"/>
        <v>0</v>
      </c>
      <c r="EC685" s="19">
        <f t="shared" si="1012"/>
        <v>0</v>
      </c>
      <c r="ED685" s="19">
        <f t="shared" si="1013"/>
        <v>1</v>
      </c>
      <c r="EE685" s="19">
        <f t="shared" si="1014"/>
        <v>0</v>
      </c>
      <c r="EF685" s="402">
        <f t="shared" si="1015"/>
        <v>0</v>
      </c>
      <c r="EG685" s="400">
        <f t="shared" si="1016"/>
        <v>0</v>
      </c>
      <c r="EH685" s="400">
        <f t="shared" si="1017"/>
        <v>1</v>
      </c>
      <c r="EI685" s="402">
        <f t="shared" si="1018"/>
        <v>0</v>
      </c>
      <c r="EJ685" s="229">
        <f t="shared" si="1019"/>
        <v>3</v>
      </c>
      <c r="EK685" s="398">
        <f t="shared" si="1020"/>
        <v>3000</v>
      </c>
      <c r="EL685" s="398" t="str">
        <f t="shared" si="1021"/>
        <v/>
      </c>
      <c r="EM685" s="398">
        <f t="shared" si="1022"/>
        <v>500.7</v>
      </c>
      <c r="EN685" s="398">
        <f t="shared" si="1023"/>
        <v>1243.7</v>
      </c>
      <c r="EO685" s="398" t="str">
        <f t="shared" si="1024"/>
        <v/>
      </c>
      <c r="EP685" s="398" t="str">
        <f t="shared" si="1025"/>
        <v/>
      </c>
      <c r="EQ685" s="398">
        <f t="shared" si="1026"/>
        <v>1702.4</v>
      </c>
      <c r="ER685" s="398" t="str">
        <f t="shared" si="1027"/>
        <v/>
      </c>
      <c r="ES685" s="398" t="str">
        <f t="shared" si="1028"/>
        <v/>
      </c>
      <c r="ET685" s="398">
        <f t="shared" si="1029"/>
        <v>1050.4000000000001</v>
      </c>
      <c r="EU685" s="172">
        <f t="shared" si="1030"/>
        <v>5743.3</v>
      </c>
      <c r="EV685" s="57">
        <f t="shared" si="1031"/>
        <v>130.49265326362126</v>
      </c>
      <c r="EW685" s="57" t="str">
        <f t="shared" si="1032"/>
        <v/>
      </c>
      <c r="EX685" s="57">
        <f t="shared" si="1033"/>
        <v>41.201398889117471</v>
      </c>
      <c r="EY685" s="57">
        <f t="shared" si="1034"/>
        <v>62.063975248265876</v>
      </c>
      <c r="EZ685" s="57" t="str">
        <f t="shared" si="1035"/>
        <v/>
      </c>
      <c r="FA685" s="57" t="str">
        <f t="shared" si="1036"/>
        <v/>
      </c>
      <c r="FB685" s="57">
        <f t="shared" si="1037"/>
        <v>27.900375468516206</v>
      </c>
      <c r="FC685" s="57" t="str">
        <f t="shared" si="1038"/>
        <v/>
      </c>
      <c r="FD685" s="57" t="str">
        <f t="shared" si="1039"/>
        <v/>
      </c>
      <c r="FE685" s="57">
        <f t="shared" si="1040"/>
        <v>21.869072875395837</v>
      </c>
      <c r="FF685" s="56">
        <f t="shared" si="1041"/>
        <v>161.99757425323665</v>
      </c>
      <c r="FG685" s="59">
        <f t="shared" si="1042"/>
        <v>55.823816924911497</v>
      </c>
      <c r="FH685" s="59" t="str">
        <f t="shared" si="1043"/>
        <v/>
      </c>
      <c r="FI685" s="59">
        <f t="shared" si="1044"/>
        <v>17.625661607093285</v>
      </c>
      <c r="FJ685" s="59">
        <f t="shared" si="1045"/>
        <v>26.550521467995221</v>
      </c>
      <c r="FK685" s="59" t="str">
        <f t="shared" si="1046"/>
        <v/>
      </c>
      <c r="FL685" s="59" t="str">
        <f t="shared" si="1047"/>
        <v/>
      </c>
      <c r="FM685" s="59">
        <f t="shared" si="1048"/>
        <v>13.175033169159676</v>
      </c>
      <c r="FN685" s="59" t="str">
        <f t="shared" si="1049"/>
        <v/>
      </c>
      <c r="FO685" s="59" t="str">
        <f t="shared" si="1050"/>
        <v/>
      </c>
      <c r="FP685" s="59">
        <f t="shared" si="1051"/>
        <v>10.326949213900074</v>
      </c>
      <c r="FQ685" s="66">
        <f t="shared" si="1052"/>
        <v>76.498017616940245</v>
      </c>
      <c r="FR685" s="331">
        <f t="shared" si="995"/>
        <v>4.9359749365264776</v>
      </c>
      <c r="FS685" s="331">
        <f t="shared" si="1053"/>
        <v>4.9359749365264776</v>
      </c>
      <c r="FT685" s="400">
        <f t="shared" si="1054"/>
        <v>0</v>
      </c>
      <c r="FU685" s="400">
        <f t="shared" si="1055"/>
        <v>1</v>
      </c>
      <c r="FV685" s="400">
        <f t="shared" si="1056"/>
        <v>0</v>
      </c>
      <c r="FW685" s="402">
        <f t="shared" si="1057"/>
        <v>0</v>
      </c>
      <c r="FX685" s="222">
        <f t="shared" si="1058"/>
        <v>55.823816924911497</v>
      </c>
      <c r="FY685" s="222">
        <f t="shared" si="1059"/>
        <v>26.550521467995221</v>
      </c>
      <c r="FZ685" s="222">
        <f t="shared" si="1060"/>
        <v>0</v>
      </c>
      <c r="GA685" s="221">
        <f t="shared" si="1061"/>
        <v>76.498017616940245</v>
      </c>
      <c r="GB685" s="222">
        <f t="shared" si="1062"/>
        <v>0</v>
      </c>
      <c r="GC685" s="222">
        <f t="shared" si="1063"/>
        <v>0</v>
      </c>
      <c r="GD685" s="222">
        <f t="shared" si="1064"/>
        <v>0</v>
      </c>
      <c r="GE685" s="222">
        <f t="shared" si="1065"/>
        <v>0</v>
      </c>
      <c r="GF685" s="222">
        <f t="shared" si="1066"/>
        <v>0</v>
      </c>
      <c r="GG685" s="398">
        <f t="shared" si="1067"/>
        <v>0</v>
      </c>
      <c r="GH685" s="399">
        <f t="shared" si="1068"/>
        <v>0</v>
      </c>
      <c r="GI685" s="398" t="str">
        <f t="shared" si="1069"/>
        <v>Na-Ca</v>
      </c>
      <c r="GJ685" s="398" t="str">
        <f t="shared" si="1070"/>
        <v>Cl</v>
      </c>
    </row>
    <row r="686" spans="1:192" s="168" customFormat="1" ht="14.25">
      <c r="A686" s="402">
        <f t="shared" si="1072"/>
        <v>681</v>
      </c>
      <c r="B686" s="65" t="s">
        <v>942</v>
      </c>
      <c r="C686" s="69" t="s">
        <v>1096</v>
      </c>
      <c r="D686" s="69"/>
      <c r="E686" s="69"/>
      <c r="F686" s="412">
        <v>3533930</v>
      </c>
      <c r="G686" s="412">
        <v>5683460</v>
      </c>
      <c r="H686" s="410">
        <f t="shared" si="998"/>
        <v>533841.99800000002</v>
      </c>
      <c r="I686" s="410">
        <f t="shared" si="999"/>
        <v>5681626.4060000004</v>
      </c>
      <c r="J686" s="392">
        <v>141.30000000000001</v>
      </c>
      <c r="K686" s="408" t="s">
        <v>1355</v>
      </c>
      <c r="L686" s="171">
        <v>160</v>
      </c>
      <c r="M686" s="171">
        <v>66</v>
      </c>
      <c r="N686" s="408">
        <v>156</v>
      </c>
      <c r="O686" s="171"/>
      <c r="P686" s="171"/>
      <c r="Q686" s="65" t="s">
        <v>1361</v>
      </c>
      <c r="R686" s="65" t="s">
        <v>2886</v>
      </c>
      <c r="S686" s="401" t="s">
        <v>1346</v>
      </c>
      <c r="T686" s="499" t="str">
        <f t="shared" si="1000"/>
        <v>-</v>
      </c>
      <c r="U686" s="499" t="str">
        <f t="shared" si="1001"/>
        <v>-</v>
      </c>
      <c r="V686" s="499" t="str">
        <f t="shared" si="1002"/>
        <v>-</v>
      </c>
      <c r="W686" s="499" t="str">
        <f t="shared" si="994"/>
        <v>-</v>
      </c>
      <c r="X686" s="529" t="str">
        <f t="shared" si="1073"/>
        <v>Na</v>
      </c>
      <c r="Y686" s="530" t="str">
        <f t="shared" si="1071"/>
        <v>HCO3</v>
      </c>
      <c r="Z686" s="70"/>
      <c r="AA686" s="177" t="s">
        <v>1802</v>
      </c>
      <c r="AB686" s="176">
        <v>1</v>
      </c>
      <c r="AC686" s="186" t="s">
        <v>1095</v>
      </c>
      <c r="AD686" s="186" t="s">
        <v>2248</v>
      </c>
      <c r="AE686" s="187" t="s">
        <v>1454</v>
      </c>
      <c r="AF686" s="392">
        <v>11.6</v>
      </c>
      <c r="AG686" s="408"/>
      <c r="AH686" s="204">
        <v>7</v>
      </c>
      <c r="AI686" s="556"/>
      <c r="AJ686" s="408"/>
      <c r="AK686" s="408"/>
      <c r="AL686" s="408"/>
      <c r="AM686" s="392"/>
      <c r="AN686" s="69"/>
      <c r="AO686" s="401"/>
      <c r="AP686" s="171"/>
      <c r="AQ686" s="69"/>
      <c r="AR686" s="69"/>
      <c r="AS686" s="508"/>
      <c r="AT686" s="511"/>
      <c r="AU686" s="403"/>
      <c r="AV686" s="403"/>
      <c r="AW686" s="55"/>
      <c r="AX686" s="403"/>
      <c r="AY686" s="403"/>
      <c r="AZ686" s="53">
        <v>268</v>
      </c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401"/>
      <c r="BM686" s="69"/>
      <c r="BN686" s="70"/>
      <c r="BO686" s="143"/>
      <c r="BP686" s="557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1"/>
      <c r="CG686" s="143"/>
      <c r="CH686" s="143"/>
      <c r="CI686" s="143"/>
      <c r="CJ686" s="143"/>
      <c r="CK686" s="143"/>
      <c r="CL686" s="144"/>
      <c r="CM686" s="143"/>
      <c r="CN686" s="143">
        <v>16</v>
      </c>
      <c r="CO686" s="141"/>
      <c r="CP686" s="69"/>
      <c r="CQ686" s="70"/>
      <c r="CR686" s="69"/>
      <c r="CS686" s="69"/>
      <c r="CT686" s="69"/>
      <c r="CU686" s="69"/>
      <c r="CV686" s="69"/>
      <c r="CW686" s="69"/>
      <c r="CX686" s="69"/>
      <c r="CY686" s="69"/>
      <c r="CZ686" s="69"/>
      <c r="DA686" s="70"/>
      <c r="DB686" s="182"/>
      <c r="DC686" s="141" t="s">
        <v>2249</v>
      </c>
      <c r="DD686" s="182"/>
      <c r="DE686" s="182">
        <v>-14.5</v>
      </c>
      <c r="DF686" s="141" t="s">
        <v>2250</v>
      </c>
      <c r="DG686" s="182"/>
      <c r="DH686" s="182">
        <v>6.6</v>
      </c>
      <c r="DI686" s="180"/>
      <c r="DJ686" s="180"/>
      <c r="DK686" s="180"/>
      <c r="DL686" s="180"/>
      <c r="DM686" s="180"/>
      <c r="DN686" s="180"/>
      <c r="DO686" s="180"/>
      <c r="DP686" s="180"/>
      <c r="DQ686" s="180"/>
      <c r="DR686" s="180"/>
      <c r="DS686" s="181"/>
      <c r="DT686" s="402">
        <f t="shared" si="1003"/>
        <v>1</v>
      </c>
      <c r="DU686" s="100">
        <f t="shared" si="1004"/>
        <v>0</v>
      </c>
      <c r="DV686" s="100">
        <f t="shared" si="1005"/>
        <v>0</v>
      </c>
      <c r="DW686" s="100">
        <f t="shared" si="1006"/>
        <v>1</v>
      </c>
      <c r="DX686" s="100">
        <f t="shared" si="1007"/>
        <v>0</v>
      </c>
      <c r="DY686" s="229">
        <f t="shared" si="1008"/>
        <v>0</v>
      </c>
      <c r="DZ686" s="100">
        <f t="shared" si="1009"/>
        <v>1</v>
      </c>
      <c r="EA686" s="400">
        <f t="shared" si="1010"/>
        <v>0</v>
      </c>
      <c r="EB686" s="402">
        <f t="shared" si="1011"/>
        <v>0</v>
      </c>
      <c r="EC686" s="19">
        <f t="shared" si="1012"/>
        <v>0</v>
      </c>
      <c r="ED686" s="19">
        <f t="shared" si="1013"/>
        <v>0</v>
      </c>
      <c r="EE686" s="19">
        <f t="shared" si="1014"/>
        <v>0</v>
      </c>
      <c r="EF686" s="402">
        <f t="shared" si="1015"/>
        <v>1</v>
      </c>
      <c r="EG686" s="400">
        <f t="shared" si="1016"/>
        <v>1</v>
      </c>
      <c r="EH686" s="400">
        <f t="shared" si="1017"/>
        <v>0</v>
      </c>
      <c r="EI686" s="402">
        <f t="shared" si="1018"/>
        <v>0</v>
      </c>
      <c r="EJ686" s="229">
        <f t="shared" si="1019"/>
        <v>1</v>
      </c>
      <c r="EK686" s="398" t="str">
        <f t="shared" si="1020"/>
        <v/>
      </c>
      <c r="EL686" s="398" t="str">
        <f t="shared" si="1021"/>
        <v/>
      </c>
      <c r="EM686" s="398" t="str">
        <f t="shared" si="1022"/>
        <v/>
      </c>
      <c r="EN686" s="398" t="str">
        <f t="shared" si="1023"/>
        <v/>
      </c>
      <c r="EO686" s="398" t="str">
        <f t="shared" si="1024"/>
        <v/>
      </c>
      <c r="EP686" s="398" t="str">
        <f t="shared" si="1025"/>
        <v/>
      </c>
      <c r="EQ686" s="398">
        <f t="shared" si="1026"/>
        <v>268</v>
      </c>
      <c r="ER686" s="398" t="str">
        <f t="shared" si="1027"/>
        <v/>
      </c>
      <c r="ES686" s="398" t="str">
        <f t="shared" si="1028"/>
        <v/>
      </c>
      <c r="ET686" s="398" t="str">
        <f t="shared" si="1029"/>
        <v/>
      </c>
      <c r="EU686" s="172" t="str">
        <f t="shared" si="1030"/>
        <v/>
      </c>
      <c r="EV686" s="57" t="str">
        <f t="shared" si="1031"/>
        <v/>
      </c>
      <c r="EW686" s="57" t="str">
        <f t="shared" si="1032"/>
        <v/>
      </c>
      <c r="EX686" s="57" t="str">
        <f t="shared" si="1033"/>
        <v/>
      </c>
      <c r="EY686" s="57" t="str">
        <f t="shared" si="1034"/>
        <v/>
      </c>
      <c r="EZ686" s="57" t="str">
        <f t="shared" si="1035"/>
        <v/>
      </c>
      <c r="FA686" s="57" t="str">
        <f t="shared" si="1036"/>
        <v/>
      </c>
      <c r="FB686" s="57">
        <f t="shared" si="1037"/>
        <v>4.3922113636996842</v>
      </c>
      <c r="FC686" s="57" t="str">
        <f t="shared" si="1038"/>
        <v/>
      </c>
      <c r="FD686" s="57" t="str">
        <f t="shared" si="1039"/>
        <v/>
      </c>
      <c r="FE686" s="57" t="str">
        <f t="shared" si="1040"/>
        <v/>
      </c>
      <c r="FF686" s="56" t="str">
        <f t="shared" si="1041"/>
        <v/>
      </c>
      <c r="FG686" s="59" t="str">
        <f t="shared" si="1042"/>
        <v/>
      </c>
      <c r="FH686" s="59" t="str">
        <f t="shared" si="1043"/>
        <v/>
      </c>
      <c r="FI686" s="59" t="str">
        <f t="shared" si="1044"/>
        <v/>
      </c>
      <c r="FJ686" s="59" t="str">
        <f t="shared" si="1045"/>
        <v/>
      </c>
      <c r="FK686" s="59" t="str">
        <f t="shared" si="1046"/>
        <v/>
      </c>
      <c r="FL686" s="59" t="str">
        <f t="shared" si="1047"/>
        <v/>
      </c>
      <c r="FM686" s="59">
        <f t="shared" si="1048"/>
        <v>100</v>
      </c>
      <c r="FN686" s="59" t="str">
        <f t="shared" si="1049"/>
        <v/>
      </c>
      <c r="FO686" s="59" t="str">
        <f t="shared" si="1050"/>
        <v/>
      </c>
      <c r="FP686" s="59" t="str">
        <f t="shared" si="1051"/>
        <v/>
      </c>
      <c r="FQ686" s="66" t="str">
        <f t="shared" si="1052"/>
        <v/>
      </c>
      <c r="FR686" s="331">
        <f t="shared" si="995"/>
        <v>-100</v>
      </c>
      <c r="FS686" s="331">
        <f t="shared" si="1053"/>
        <v>0</v>
      </c>
      <c r="FT686" s="400">
        <f t="shared" si="1054"/>
        <v>1</v>
      </c>
      <c r="FU686" s="400">
        <f t="shared" si="1055"/>
        <v>0</v>
      </c>
      <c r="FV686" s="400">
        <f t="shared" si="1056"/>
        <v>0</v>
      </c>
      <c r="FW686" s="402">
        <f t="shared" si="1057"/>
        <v>0</v>
      </c>
      <c r="FX686" s="222">
        <f t="shared" si="1058"/>
        <v>0</v>
      </c>
      <c r="FY686" s="222">
        <f t="shared" si="1059"/>
        <v>0</v>
      </c>
      <c r="FZ686" s="222">
        <f t="shared" si="1060"/>
        <v>0</v>
      </c>
      <c r="GA686" s="221">
        <f t="shared" si="1061"/>
        <v>0</v>
      </c>
      <c r="GB686" s="222">
        <f t="shared" si="1062"/>
        <v>100</v>
      </c>
      <c r="GC686" s="222">
        <f t="shared" si="1063"/>
        <v>0</v>
      </c>
      <c r="GD686" s="222">
        <f t="shared" si="1064"/>
        <v>0</v>
      </c>
      <c r="GE686" s="222">
        <f t="shared" si="1065"/>
        <v>0</v>
      </c>
      <c r="GF686" s="222">
        <f t="shared" si="1066"/>
        <v>0</v>
      </c>
      <c r="GG686" s="398">
        <f t="shared" si="1067"/>
        <v>0</v>
      </c>
      <c r="GH686" s="399">
        <f t="shared" si="1068"/>
        <v>0</v>
      </c>
      <c r="GI686" s="398" t="str">
        <f t="shared" si="1069"/>
        <v>Na</v>
      </c>
      <c r="GJ686" s="398" t="str">
        <f t="shared" si="1070"/>
        <v>HCO3</v>
      </c>
    </row>
    <row r="687" spans="1:192" s="163" customFormat="1" ht="14.25">
      <c r="A687" s="402">
        <f t="shared" si="1072"/>
        <v>682</v>
      </c>
      <c r="B687" s="65" t="s">
        <v>942</v>
      </c>
      <c r="C687" s="69" t="s">
        <v>1096</v>
      </c>
      <c r="D687" s="69"/>
      <c r="E687" s="69"/>
      <c r="F687" s="412">
        <v>3533930</v>
      </c>
      <c r="G687" s="412">
        <v>5683460</v>
      </c>
      <c r="H687" s="410">
        <f t="shared" si="998"/>
        <v>533841.99800000002</v>
      </c>
      <c r="I687" s="410">
        <f t="shared" si="999"/>
        <v>5681626.4060000004</v>
      </c>
      <c r="J687" s="392">
        <v>141.30000000000001</v>
      </c>
      <c r="K687" s="408" t="s">
        <v>1355</v>
      </c>
      <c r="L687" s="171">
        <v>160</v>
      </c>
      <c r="M687" s="171">
        <v>66</v>
      </c>
      <c r="N687" s="400">
        <v>156</v>
      </c>
      <c r="O687" s="171"/>
      <c r="P687" s="171"/>
      <c r="Q687" s="65" t="s">
        <v>1361</v>
      </c>
      <c r="R687" s="65" t="s">
        <v>2886</v>
      </c>
      <c r="S687" s="401" t="s">
        <v>1346</v>
      </c>
      <c r="T687" s="499" t="str">
        <f t="shared" si="1000"/>
        <v>-</v>
      </c>
      <c r="U687" s="499" t="str">
        <f t="shared" si="1001"/>
        <v>-</v>
      </c>
      <c r="V687" s="499" t="str">
        <f t="shared" si="1002"/>
        <v>-</v>
      </c>
      <c r="W687" s="499" t="str">
        <f t="shared" si="994"/>
        <v>-</v>
      </c>
      <c r="X687" s="529" t="str">
        <f t="shared" si="1073"/>
        <v>Ca-Mg-Na</v>
      </c>
      <c r="Y687" s="530" t="str">
        <f t="shared" si="1071"/>
        <v>HCO3-Cl</v>
      </c>
      <c r="Z687" s="70"/>
      <c r="AA687" s="251">
        <v>30145</v>
      </c>
      <c r="AB687" s="176">
        <v>2</v>
      </c>
      <c r="AC687" s="186" t="s">
        <v>1050</v>
      </c>
      <c r="AD687" s="186" t="s">
        <v>1809</v>
      </c>
      <c r="AE687" s="61" t="s">
        <v>2076</v>
      </c>
      <c r="AF687" s="392">
        <v>11.7</v>
      </c>
      <c r="AG687" s="408">
        <v>684</v>
      </c>
      <c r="AH687" s="408">
        <v>6.92</v>
      </c>
      <c r="AI687" s="556">
        <v>277</v>
      </c>
      <c r="AJ687" s="408"/>
      <c r="AK687" s="408"/>
      <c r="AL687" s="408">
        <v>0.17</v>
      </c>
      <c r="AM687" s="392"/>
      <c r="AN687" s="69">
        <v>17.920000000000002</v>
      </c>
      <c r="AO687" s="401">
        <v>12.71</v>
      </c>
      <c r="AP687" s="171">
        <v>2.84</v>
      </c>
      <c r="AQ687" s="69">
        <v>507</v>
      </c>
      <c r="AR687" s="69"/>
      <c r="AS687" s="507">
        <f>SUM(AU687:BN687)+SUM(BO687:CL687)/1000</f>
        <v>606.78</v>
      </c>
      <c r="AT687" s="512">
        <f>FR687</f>
        <v>-9.1053689106539978E-2</v>
      </c>
      <c r="AU687" s="38">
        <v>42</v>
      </c>
      <c r="AV687" s="69">
        <v>23.4</v>
      </c>
      <c r="AW687" s="401">
        <v>89.3</v>
      </c>
      <c r="AX687" s="401">
        <v>66</v>
      </c>
      <c r="AY687" s="69">
        <v>68.7</v>
      </c>
      <c r="AZ687" s="70">
        <v>305</v>
      </c>
      <c r="BA687" s="69"/>
      <c r="BB687" s="69"/>
      <c r="BC687" s="69"/>
      <c r="BD687" s="69"/>
      <c r="BE687" s="69">
        <v>0.95</v>
      </c>
      <c r="BF687" s="69">
        <v>0.43</v>
      </c>
      <c r="BG687" s="69"/>
      <c r="BH687" s="69"/>
      <c r="BI687" s="69"/>
      <c r="BJ687" s="69"/>
      <c r="BK687" s="69"/>
      <c r="BL687" s="401"/>
      <c r="BM687" s="69">
        <v>11</v>
      </c>
      <c r="BN687" s="70"/>
      <c r="BO687" s="143"/>
      <c r="BP687" s="557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1"/>
      <c r="CG687" s="143"/>
      <c r="CH687" s="143"/>
      <c r="CI687" s="143"/>
      <c r="CJ687" s="143"/>
      <c r="CK687" s="143"/>
      <c r="CL687" s="144"/>
      <c r="CM687" s="143">
        <v>1.1000000000000001</v>
      </c>
      <c r="CN687" s="143">
        <v>57.2</v>
      </c>
      <c r="CO687" s="141"/>
      <c r="CP687" s="69"/>
      <c r="CQ687" s="70"/>
      <c r="CR687" s="69"/>
      <c r="CS687" s="69"/>
      <c r="CT687" s="69"/>
      <c r="CU687" s="69"/>
      <c r="CV687" s="69"/>
      <c r="CW687" s="69"/>
      <c r="CX687" s="69"/>
      <c r="CY687" s="69"/>
      <c r="CZ687" s="69"/>
      <c r="DA687" s="70"/>
      <c r="DB687" s="182"/>
      <c r="DC687" s="141" t="s">
        <v>2251</v>
      </c>
      <c r="DD687" s="182"/>
      <c r="DE687" s="182">
        <v>-13.5</v>
      </c>
      <c r="DF687" s="141" t="s">
        <v>2252</v>
      </c>
      <c r="DG687" s="182">
        <v>-8.81</v>
      </c>
      <c r="DH687" s="182"/>
      <c r="DI687" s="180"/>
      <c r="DJ687" s="180"/>
      <c r="DK687" s="180"/>
      <c r="DL687" s="180"/>
      <c r="DM687" s="180"/>
      <c r="DN687" s="180"/>
      <c r="DO687" s="180"/>
      <c r="DP687" s="180"/>
      <c r="DQ687" s="180"/>
      <c r="DR687" s="180"/>
      <c r="DS687" s="181"/>
      <c r="DT687" s="402">
        <f t="shared" si="1003"/>
        <v>0</v>
      </c>
      <c r="DU687" s="100">
        <f t="shared" si="1004"/>
        <v>0</v>
      </c>
      <c r="DV687" s="100">
        <f t="shared" si="1005"/>
        <v>0</v>
      </c>
      <c r="DW687" s="100">
        <f t="shared" si="1006"/>
        <v>1</v>
      </c>
      <c r="DX687" s="100">
        <f t="shared" si="1007"/>
        <v>0</v>
      </c>
      <c r="DY687" s="229">
        <f t="shared" si="1008"/>
        <v>0</v>
      </c>
      <c r="DZ687" s="100">
        <f t="shared" si="1009"/>
        <v>1</v>
      </c>
      <c r="EA687" s="400">
        <f t="shared" si="1010"/>
        <v>0</v>
      </c>
      <c r="EB687" s="402">
        <f t="shared" si="1011"/>
        <v>0</v>
      </c>
      <c r="EC687" s="19">
        <f t="shared" si="1012"/>
        <v>1</v>
      </c>
      <c r="ED687" s="19">
        <f t="shared" si="1013"/>
        <v>0</v>
      </c>
      <c r="EE687" s="19">
        <f t="shared" si="1014"/>
        <v>0</v>
      </c>
      <c r="EF687" s="402">
        <f t="shared" si="1015"/>
        <v>0</v>
      </c>
      <c r="EG687" s="400">
        <f t="shared" si="1016"/>
        <v>1</v>
      </c>
      <c r="EH687" s="400">
        <f t="shared" si="1017"/>
        <v>0</v>
      </c>
      <c r="EI687" s="402">
        <f t="shared" si="1018"/>
        <v>0</v>
      </c>
      <c r="EJ687" s="229">
        <f t="shared" si="1019"/>
        <v>1</v>
      </c>
      <c r="EK687" s="398">
        <f t="shared" si="1020"/>
        <v>42</v>
      </c>
      <c r="EL687" s="398" t="str">
        <f t="shared" si="1021"/>
        <v/>
      </c>
      <c r="EM687" s="398">
        <f t="shared" si="1022"/>
        <v>23.4</v>
      </c>
      <c r="EN687" s="398">
        <f t="shared" si="1023"/>
        <v>89.3</v>
      </c>
      <c r="EO687" s="398">
        <f t="shared" si="1024"/>
        <v>0.43</v>
      </c>
      <c r="EP687" s="398">
        <f t="shared" si="1025"/>
        <v>0.95</v>
      </c>
      <c r="EQ687" s="398">
        <f t="shared" si="1026"/>
        <v>305</v>
      </c>
      <c r="ER687" s="398" t="str">
        <f t="shared" si="1027"/>
        <v/>
      </c>
      <c r="ES687" s="398" t="str">
        <f t="shared" si="1028"/>
        <v/>
      </c>
      <c r="ET687" s="398">
        <f t="shared" si="1029"/>
        <v>68.7</v>
      </c>
      <c r="EU687" s="172">
        <f t="shared" si="1030"/>
        <v>66</v>
      </c>
      <c r="EV687" s="57">
        <f t="shared" si="1031"/>
        <v>1.8268971456906975</v>
      </c>
      <c r="EW687" s="57" t="str">
        <f t="shared" si="1032"/>
        <v/>
      </c>
      <c r="EX687" s="57">
        <f t="shared" si="1033"/>
        <v>1.9255297263937463</v>
      </c>
      <c r="EY687" s="57">
        <f t="shared" si="1034"/>
        <v>4.4563101951195163</v>
      </c>
      <c r="EZ687" s="57">
        <f t="shared" si="1035"/>
        <v>1.5680554289360923E-2</v>
      </c>
      <c r="FA687" s="57">
        <f t="shared" si="1036"/>
        <v>5.1034112275047006E-2</v>
      </c>
      <c r="FB687" s="57">
        <f t="shared" si="1037"/>
        <v>4.9985987534641927</v>
      </c>
      <c r="FC687" s="57" t="str">
        <f t="shared" si="1038"/>
        <v/>
      </c>
      <c r="FD687" s="57" t="str">
        <f t="shared" si="1039"/>
        <v/>
      </c>
      <c r="FE687" s="57">
        <f t="shared" si="1040"/>
        <v>1.4303173139182159</v>
      </c>
      <c r="FF687" s="56">
        <f t="shared" si="1041"/>
        <v>1.8616196090598818</v>
      </c>
      <c r="FG687" s="59">
        <f t="shared" si="1042"/>
        <v>22.076101758118632</v>
      </c>
      <c r="FH687" s="59" t="str">
        <f t="shared" si="1043"/>
        <v/>
      </c>
      <c r="FI687" s="59">
        <f t="shared" si="1044"/>
        <v>23.267971203753536</v>
      </c>
      <c r="FJ687" s="59">
        <f t="shared" si="1045"/>
        <v>53.8497515118762</v>
      </c>
      <c r="FK687" s="59">
        <f t="shared" si="1046"/>
        <v>0.18948275929609606</v>
      </c>
      <c r="FL687" s="59">
        <f t="shared" si="1047"/>
        <v>0.61669276695554787</v>
      </c>
      <c r="FM687" s="59">
        <f t="shared" si="1048"/>
        <v>60.292832074383377</v>
      </c>
      <c r="FN687" s="59" t="str">
        <f t="shared" si="1049"/>
        <v/>
      </c>
      <c r="FO687" s="59" t="str">
        <f t="shared" si="1050"/>
        <v/>
      </c>
      <c r="FP687" s="59">
        <f t="shared" si="1051"/>
        <v>17.252411300544658</v>
      </c>
      <c r="FQ687" s="66">
        <f t="shared" si="1052"/>
        <v>22.45475662507199</v>
      </c>
      <c r="FR687" s="331">
        <f t="shared" si="995"/>
        <v>-9.1053689106539978E-2</v>
      </c>
      <c r="FS687" s="331">
        <f t="shared" si="1053"/>
        <v>9.1053689106539978E-2</v>
      </c>
      <c r="FT687" s="400">
        <f t="shared" si="1054"/>
        <v>0</v>
      </c>
      <c r="FU687" s="400">
        <f t="shared" si="1055"/>
        <v>1</v>
      </c>
      <c r="FV687" s="400">
        <f t="shared" si="1056"/>
        <v>0</v>
      </c>
      <c r="FW687" s="402">
        <f t="shared" si="1057"/>
        <v>0</v>
      </c>
      <c r="FX687" s="222">
        <f t="shared" si="1058"/>
        <v>22.076101758118632</v>
      </c>
      <c r="FY687" s="222">
        <f t="shared" si="1059"/>
        <v>53.8497515118762</v>
      </c>
      <c r="FZ687" s="222">
        <f t="shared" si="1060"/>
        <v>23.267971203753536</v>
      </c>
      <c r="GA687" s="221">
        <f t="shared" si="1061"/>
        <v>22.45475662507199</v>
      </c>
      <c r="GB687" s="222">
        <f t="shared" si="1062"/>
        <v>60.292832074383377</v>
      </c>
      <c r="GC687" s="222">
        <f t="shared" si="1063"/>
        <v>0</v>
      </c>
      <c r="GD687" s="222">
        <f t="shared" si="1064"/>
        <v>0</v>
      </c>
      <c r="GE687" s="222">
        <f t="shared" si="1065"/>
        <v>0</v>
      </c>
      <c r="GF687" s="222">
        <f t="shared" si="1066"/>
        <v>0</v>
      </c>
      <c r="GG687" s="398">
        <f t="shared" si="1067"/>
        <v>0</v>
      </c>
      <c r="GH687" s="399">
        <f t="shared" si="1068"/>
        <v>0</v>
      </c>
      <c r="GI687" s="398" t="str">
        <f t="shared" si="1069"/>
        <v>Ca-Mg-Na</v>
      </c>
      <c r="GJ687" s="398" t="str">
        <f t="shared" si="1070"/>
        <v>HCO3-Cl</v>
      </c>
    </row>
    <row r="688" spans="1:192" s="163" customFormat="1" ht="14.25">
      <c r="A688" s="402">
        <f t="shared" si="1072"/>
        <v>683</v>
      </c>
      <c r="B688" s="65" t="s">
        <v>942</v>
      </c>
      <c r="C688" s="69" t="s">
        <v>1097</v>
      </c>
      <c r="D688" s="69"/>
      <c r="E688" s="69"/>
      <c r="F688" s="412">
        <v>3534000</v>
      </c>
      <c r="G688" s="412">
        <v>5683180</v>
      </c>
      <c r="H688" s="410">
        <f t="shared" si="998"/>
        <v>533911.97</v>
      </c>
      <c r="I688" s="410">
        <f t="shared" si="999"/>
        <v>5681346.5180000002</v>
      </c>
      <c r="J688" s="392">
        <v>141.13</v>
      </c>
      <c r="K688" s="408" t="s">
        <v>1355</v>
      </c>
      <c r="L688" s="199">
        <v>116</v>
      </c>
      <c r="M688" s="171">
        <v>38</v>
      </c>
      <c r="N688" s="400">
        <v>103.6</v>
      </c>
      <c r="O688" s="171"/>
      <c r="P688" s="171"/>
      <c r="Q688" s="65" t="s">
        <v>1361</v>
      </c>
      <c r="R688" s="65" t="s">
        <v>2906</v>
      </c>
      <c r="S688" s="401" t="s">
        <v>1346</v>
      </c>
      <c r="T688" s="499" t="str">
        <f t="shared" si="1000"/>
        <v>-</v>
      </c>
      <c r="U688" s="499" t="str">
        <f t="shared" si="1001"/>
        <v>M</v>
      </c>
      <c r="V688" s="499" t="str">
        <f t="shared" si="1002"/>
        <v>-</v>
      </c>
      <c r="W688" s="499" t="str">
        <f t="shared" si="994"/>
        <v>-</v>
      </c>
      <c r="X688" s="529" t="str">
        <f t="shared" si="1073"/>
        <v>Na-Ca</v>
      </c>
      <c r="Y688" s="530" t="str">
        <f t="shared" si="1071"/>
        <v>Cl-HCO3</v>
      </c>
      <c r="Z688" s="70"/>
      <c r="AA688" s="251">
        <v>26842</v>
      </c>
      <c r="AB688" s="176">
        <v>1</v>
      </c>
      <c r="AC688" s="186" t="s">
        <v>1050</v>
      </c>
      <c r="AD688" s="186" t="s">
        <v>1809</v>
      </c>
      <c r="AE688" s="61" t="s">
        <v>2761</v>
      </c>
      <c r="AF688" s="392">
        <v>11</v>
      </c>
      <c r="AG688" s="408">
        <v>1545</v>
      </c>
      <c r="AH688" s="408">
        <v>6.84</v>
      </c>
      <c r="AI688" s="556"/>
      <c r="AJ688" s="408"/>
      <c r="AK688" s="408"/>
      <c r="AL688" s="408"/>
      <c r="AM688" s="392"/>
      <c r="AN688" s="69">
        <v>18.170000000000002</v>
      </c>
      <c r="AO688" s="401">
        <v>11.48</v>
      </c>
      <c r="AP688" s="171"/>
      <c r="AQ688" s="69"/>
      <c r="AR688" s="69"/>
      <c r="AS688" s="507">
        <f>SUM(AU688:BN688)+SUM(BO688:CL688)/1000</f>
        <v>1153.1699999999998</v>
      </c>
      <c r="AT688" s="512">
        <f>FR688</f>
        <v>-5.8472369013927179E-3</v>
      </c>
      <c r="AU688" s="38">
        <v>260</v>
      </c>
      <c r="AV688" s="69">
        <v>24.8</v>
      </c>
      <c r="AW688" s="401">
        <v>88.7</v>
      </c>
      <c r="AX688" s="69">
        <v>389</v>
      </c>
      <c r="AY688" s="69">
        <v>143</v>
      </c>
      <c r="AZ688" s="70">
        <v>232</v>
      </c>
      <c r="BA688" s="69"/>
      <c r="BB688" s="401">
        <v>0</v>
      </c>
      <c r="BC688" s="69"/>
      <c r="BD688" s="69">
        <v>0</v>
      </c>
      <c r="BE688" s="69">
        <v>0.28000000000000003</v>
      </c>
      <c r="BF688" s="69">
        <v>0.09</v>
      </c>
      <c r="BG688" s="69"/>
      <c r="BH688" s="69"/>
      <c r="BI688" s="69"/>
      <c r="BJ688" s="69">
        <v>2.8</v>
      </c>
      <c r="BK688" s="69">
        <v>0</v>
      </c>
      <c r="BL688" s="401"/>
      <c r="BM688" s="69">
        <v>12.5</v>
      </c>
      <c r="BN688" s="70"/>
      <c r="BO688" s="143"/>
      <c r="BP688" s="557">
        <v>0</v>
      </c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1"/>
      <c r="CG688" s="143"/>
      <c r="CH688" s="143"/>
      <c r="CI688" s="143"/>
      <c r="CJ688" s="143"/>
      <c r="CK688" s="143"/>
      <c r="CL688" s="144"/>
      <c r="CM688" s="143">
        <v>2.0299999999999998</v>
      </c>
      <c r="CN688" s="143">
        <v>48.4</v>
      </c>
      <c r="CO688" s="141"/>
      <c r="CP688" s="69"/>
      <c r="CQ688" s="70"/>
      <c r="CR688" s="69"/>
      <c r="CS688" s="69"/>
      <c r="CT688" s="69"/>
      <c r="CU688" s="69"/>
      <c r="CV688" s="69"/>
      <c r="CW688" s="69"/>
      <c r="CX688" s="69"/>
      <c r="CY688" s="69"/>
      <c r="CZ688" s="69"/>
      <c r="DA688" s="70"/>
      <c r="DB688" s="182"/>
      <c r="DC688" s="141" t="s">
        <v>2253</v>
      </c>
      <c r="DD688" s="182"/>
      <c r="DE688" s="370">
        <v>-13</v>
      </c>
      <c r="DF688" s="141" t="s">
        <v>2254</v>
      </c>
      <c r="DG688" s="182"/>
      <c r="DH688" s="182"/>
      <c r="DI688" s="180"/>
      <c r="DJ688" s="180"/>
      <c r="DK688" s="180"/>
      <c r="DL688" s="180"/>
      <c r="DM688" s="180"/>
      <c r="DN688" s="180"/>
      <c r="DO688" s="180"/>
      <c r="DP688" s="180"/>
      <c r="DQ688" s="180"/>
      <c r="DR688" s="180"/>
      <c r="DS688" s="181"/>
      <c r="DT688" s="402">
        <f t="shared" si="1003"/>
        <v>1</v>
      </c>
      <c r="DU688" s="100">
        <f t="shared" si="1004"/>
        <v>0</v>
      </c>
      <c r="DV688" s="100">
        <f t="shared" si="1005"/>
        <v>0</v>
      </c>
      <c r="DW688" s="100">
        <f t="shared" si="1006"/>
        <v>1</v>
      </c>
      <c r="DX688" s="100">
        <f t="shared" si="1007"/>
        <v>0</v>
      </c>
      <c r="DY688" s="229">
        <f t="shared" si="1008"/>
        <v>0</v>
      </c>
      <c r="DZ688" s="100">
        <f t="shared" si="1009"/>
        <v>1</v>
      </c>
      <c r="EA688" s="400">
        <f t="shared" si="1010"/>
        <v>0</v>
      </c>
      <c r="EB688" s="402">
        <f t="shared" si="1011"/>
        <v>0</v>
      </c>
      <c r="EC688" s="19">
        <f t="shared" si="1012"/>
        <v>0</v>
      </c>
      <c r="ED688" s="19">
        <f t="shared" si="1013"/>
        <v>1</v>
      </c>
      <c r="EE688" s="19">
        <f t="shared" si="1014"/>
        <v>0</v>
      </c>
      <c r="EF688" s="402">
        <f t="shared" si="1015"/>
        <v>0</v>
      </c>
      <c r="EG688" s="400">
        <f t="shared" si="1016"/>
        <v>1</v>
      </c>
      <c r="EH688" s="400">
        <f t="shared" si="1017"/>
        <v>0</v>
      </c>
      <c r="EI688" s="402">
        <f t="shared" si="1018"/>
        <v>0</v>
      </c>
      <c r="EJ688" s="229">
        <f t="shared" si="1019"/>
        <v>2</v>
      </c>
      <c r="EK688" s="398">
        <f t="shared" si="1020"/>
        <v>260</v>
      </c>
      <c r="EL688" s="398">
        <f t="shared" si="1021"/>
        <v>0</v>
      </c>
      <c r="EM688" s="398">
        <f t="shared" si="1022"/>
        <v>24.8</v>
      </c>
      <c r="EN688" s="398">
        <f t="shared" si="1023"/>
        <v>88.7</v>
      </c>
      <c r="EO688" s="398">
        <f t="shared" si="1024"/>
        <v>0.09</v>
      </c>
      <c r="EP688" s="398">
        <f t="shared" si="1025"/>
        <v>0.28000000000000003</v>
      </c>
      <c r="EQ688" s="398">
        <f t="shared" si="1026"/>
        <v>232</v>
      </c>
      <c r="ER688" s="398" t="str">
        <f t="shared" si="1027"/>
        <v/>
      </c>
      <c r="ES688" s="398">
        <f t="shared" si="1028"/>
        <v>2.8</v>
      </c>
      <c r="ET688" s="398">
        <f t="shared" si="1029"/>
        <v>143</v>
      </c>
      <c r="EU688" s="172">
        <f t="shared" si="1030"/>
        <v>389</v>
      </c>
      <c r="EV688" s="57">
        <f t="shared" si="1031"/>
        <v>11.309363282847176</v>
      </c>
      <c r="EW688" s="57">
        <f t="shared" si="1032"/>
        <v>0</v>
      </c>
      <c r="EX688" s="57">
        <f t="shared" si="1033"/>
        <v>2.0407323595967912</v>
      </c>
      <c r="EY688" s="57">
        <f t="shared" si="1034"/>
        <v>4.4263685812665301</v>
      </c>
      <c r="EZ688" s="57">
        <f t="shared" si="1035"/>
        <v>3.2819764791685658E-3</v>
      </c>
      <c r="FA688" s="57">
        <f t="shared" si="1036"/>
        <v>1.5041633091592803E-2</v>
      </c>
      <c r="FB688" s="57">
        <f t="shared" si="1037"/>
        <v>3.8022128223071894</v>
      </c>
      <c r="FC688" s="57" t="str">
        <f t="shared" si="1038"/>
        <v/>
      </c>
      <c r="FD688" s="57">
        <f t="shared" si="1039"/>
        <v>4.5157721405888883E-2</v>
      </c>
      <c r="FE688" s="57">
        <f t="shared" si="1040"/>
        <v>2.9772252676900273</v>
      </c>
      <c r="FF688" s="56">
        <f t="shared" si="1041"/>
        <v>10.972273150368091</v>
      </c>
      <c r="FG688" s="59">
        <f t="shared" si="1042"/>
        <v>63.554358662796119</v>
      </c>
      <c r="FH688" s="59">
        <f t="shared" si="1043"/>
        <v>0</v>
      </c>
      <c r="FI688" s="59">
        <f t="shared" si="1044"/>
        <v>11.468146620888886</v>
      </c>
      <c r="FJ688" s="59">
        <f t="shared" si="1045"/>
        <v>24.874522937486088</v>
      </c>
      <c r="FK688" s="59">
        <f t="shared" si="1046"/>
        <v>1.8443470694437539E-2</v>
      </c>
      <c r="FL688" s="59">
        <f t="shared" si="1047"/>
        <v>8.4528308134479244E-2</v>
      </c>
      <c r="FM688" s="59">
        <f t="shared" si="1048"/>
        <v>21.364504230910413</v>
      </c>
      <c r="FN688" s="59" t="str">
        <f t="shared" si="1049"/>
        <v/>
      </c>
      <c r="FO688" s="59">
        <f t="shared" si="1050"/>
        <v>0.25373969715060857</v>
      </c>
      <c r="FP688" s="59">
        <f t="shared" si="1051"/>
        <v>16.728927285385399</v>
      </c>
      <c r="FQ688" s="66">
        <f t="shared" si="1052"/>
        <v>61.652828786553584</v>
      </c>
      <c r="FR688" s="331">
        <f t="shared" si="995"/>
        <v>-5.8472369013927179E-3</v>
      </c>
      <c r="FS688" s="331">
        <f t="shared" si="1053"/>
        <v>5.8472369013927179E-3</v>
      </c>
      <c r="FT688" s="400">
        <f t="shared" si="1054"/>
        <v>0</v>
      </c>
      <c r="FU688" s="400">
        <f t="shared" si="1055"/>
        <v>1</v>
      </c>
      <c r="FV688" s="400">
        <f t="shared" si="1056"/>
        <v>0</v>
      </c>
      <c r="FW688" s="402">
        <f t="shared" si="1057"/>
        <v>0</v>
      </c>
      <c r="FX688" s="222">
        <f t="shared" si="1058"/>
        <v>63.554358662796119</v>
      </c>
      <c r="FY688" s="222">
        <f t="shared" si="1059"/>
        <v>24.874522937486088</v>
      </c>
      <c r="FZ688" s="222">
        <f t="shared" si="1060"/>
        <v>0</v>
      </c>
      <c r="GA688" s="221">
        <f t="shared" si="1061"/>
        <v>61.652828786553584</v>
      </c>
      <c r="GB688" s="222">
        <f t="shared" si="1062"/>
        <v>21.364504230910413</v>
      </c>
      <c r="GC688" s="222">
        <f t="shared" si="1063"/>
        <v>0</v>
      </c>
      <c r="GD688" s="222">
        <f t="shared" si="1064"/>
        <v>0</v>
      </c>
      <c r="GE688" s="222">
        <f t="shared" si="1065"/>
        <v>0</v>
      </c>
      <c r="GF688" s="222">
        <f t="shared" si="1066"/>
        <v>0</v>
      </c>
      <c r="GG688" s="398">
        <f t="shared" si="1067"/>
        <v>0</v>
      </c>
      <c r="GH688" s="399">
        <f t="shared" si="1068"/>
        <v>0</v>
      </c>
      <c r="GI688" s="398" t="str">
        <f t="shared" si="1069"/>
        <v>Na-Ca</v>
      </c>
      <c r="GJ688" s="398" t="str">
        <f t="shared" si="1070"/>
        <v>Cl-HCO3</v>
      </c>
    </row>
    <row r="689" spans="1:192" s="168" customFormat="1" ht="14.25">
      <c r="A689" s="402">
        <f t="shared" si="1072"/>
        <v>684</v>
      </c>
      <c r="B689" s="65" t="s">
        <v>942</v>
      </c>
      <c r="C689" s="69" t="s">
        <v>1097</v>
      </c>
      <c r="D689" s="69"/>
      <c r="E689" s="69"/>
      <c r="F689" s="412">
        <v>3534000</v>
      </c>
      <c r="G689" s="412">
        <v>5683180</v>
      </c>
      <c r="H689" s="410">
        <f t="shared" si="998"/>
        <v>533911.97</v>
      </c>
      <c r="I689" s="410">
        <f t="shared" si="999"/>
        <v>5681346.5180000002</v>
      </c>
      <c r="J689" s="392">
        <v>141.13</v>
      </c>
      <c r="K689" s="408" t="s">
        <v>1355</v>
      </c>
      <c r="L689" s="199">
        <v>116</v>
      </c>
      <c r="M689" s="171">
        <v>38</v>
      </c>
      <c r="N689" s="400">
        <v>103.6</v>
      </c>
      <c r="O689" s="171"/>
      <c r="P689" s="171"/>
      <c r="Q689" s="65" t="s">
        <v>1361</v>
      </c>
      <c r="R689" s="65" t="s">
        <v>2906</v>
      </c>
      <c r="S689" s="401" t="s">
        <v>1346</v>
      </c>
      <c r="T689" s="499" t="str">
        <f t="shared" si="1000"/>
        <v>-</v>
      </c>
      <c r="U689" s="499" t="str">
        <f t="shared" si="1001"/>
        <v>-</v>
      </c>
      <c r="V689" s="499" t="str">
        <f t="shared" si="1002"/>
        <v>-</v>
      </c>
      <c r="W689" s="499" t="str">
        <f t="shared" si="994"/>
        <v>-</v>
      </c>
      <c r="X689" s="529" t="str">
        <f t="shared" si="1073"/>
        <v>Ca-Na</v>
      </c>
      <c r="Y689" s="530" t="str">
        <f t="shared" si="1071"/>
        <v>Cl-HCO3-SO4</v>
      </c>
      <c r="Z689" s="70"/>
      <c r="AA689" s="251">
        <v>30069</v>
      </c>
      <c r="AB689" s="176">
        <v>2</v>
      </c>
      <c r="AC689" s="186" t="s">
        <v>1050</v>
      </c>
      <c r="AD689" s="186" t="s">
        <v>1809</v>
      </c>
      <c r="AE689" s="61" t="s">
        <v>2762</v>
      </c>
      <c r="AF689" s="392">
        <v>11.7</v>
      </c>
      <c r="AG689" s="408">
        <v>922</v>
      </c>
      <c r="AH689" s="408">
        <v>6.88</v>
      </c>
      <c r="AI689" s="556">
        <v>442</v>
      </c>
      <c r="AJ689" s="408"/>
      <c r="AK689" s="408"/>
      <c r="AL689" s="408">
        <v>0.2</v>
      </c>
      <c r="AM689" s="392"/>
      <c r="AN689" s="69">
        <v>20.68</v>
      </c>
      <c r="AO689" s="401">
        <v>10.54</v>
      </c>
      <c r="AP689" s="171">
        <v>3.79</v>
      </c>
      <c r="AQ689" s="69"/>
      <c r="AR689" s="69"/>
      <c r="AS689" s="507">
        <f>SUM(AU689:BN689)+SUM(BO689:CL689)/1000</f>
        <v>774.79999999999984</v>
      </c>
      <c r="AT689" s="512">
        <f>FR689</f>
        <v>7.4780169358519577E-4</v>
      </c>
      <c r="AU689" s="38">
        <v>87</v>
      </c>
      <c r="AV689" s="403">
        <v>19.3</v>
      </c>
      <c r="AW689" s="401">
        <v>114.6</v>
      </c>
      <c r="AX689" s="69">
        <v>131</v>
      </c>
      <c r="AY689" s="69">
        <v>156.4</v>
      </c>
      <c r="AZ689" s="70">
        <v>220</v>
      </c>
      <c r="BA689" s="69"/>
      <c r="BB689" s="69">
        <v>0</v>
      </c>
      <c r="BC689" s="69"/>
      <c r="BD689" s="69">
        <v>0</v>
      </c>
      <c r="BE689" s="401">
        <v>0.04</v>
      </c>
      <c r="BF689" s="401">
        <v>0.06</v>
      </c>
      <c r="BG689" s="69"/>
      <c r="BH689" s="69"/>
      <c r="BI689" s="69"/>
      <c r="BJ689" s="69">
        <v>33.4</v>
      </c>
      <c r="BK689" s="69">
        <v>0</v>
      </c>
      <c r="BL689" s="401"/>
      <c r="BM689" s="69">
        <v>13</v>
      </c>
      <c r="BN689" s="70"/>
      <c r="BO689" s="143"/>
      <c r="BP689" s="557">
        <v>0</v>
      </c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1"/>
      <c r="CG689" s="143"/>
      <c r="CH689" s="143"/>
      <c r="CI689" s="143"/>
      <c r="CJ689" s="143"/>
      <c r="CK689" s="143"/>
      <c r="CL689" s="144"/>
      <c r="CM689" s="143">
        <v>3.9</v>
      </c>
      <c r="CN689" s="143">
        <v>52.8</v>
      </c>
      <c r="CO689" s="141"/>
      <c r="CP689" s="69"/>
      <c r="CQ689" s="70"/>
      <c r="CR689" s="69"/>
      <c r="CS689" s="69"/>
      <c r="CT689" s="69"/>
      <c r="CU689" s="69"/>
      <c r="CV689" s="69"/>
      <c r="CW689" s="69"/>
      <c r="CX689" s="69"/>
      <c r="CY689" s="69"/>
      <c r="CZ689" s="69"/>
      <c r="DA689" s="70"/>
      <c r="DB689" s="182"/>
      <c r="DC689" s="141" t="s">
        <v>2255</v>
      </c>
      <c r="DD689" s="182"/>
      <c r="DE689" s="182">
        <v>-16.100000000000001</v>
      </c>
      <c r="DF689" s="141" t="s">
        <v>2256</v>
      </c>
      <c r="DG689" s="182">
        <v>-8.89</v>
      </c>
      <c r="DH689" s="182"/>
      <c r="DI689" s="180"/>
      <c r="DJ689" s="180"/>
      <c r="DK689" s="180"/>
      <c r="DL689" s="180"/>
      <c r="DM689" s="180"/>
      <c r="DN689" s="180"/>
      <c r="DO689" s="180"/>
      <c r="DP689" s="180"/>
      <c r="DQ689" s="180"/>
      <c r="DR689" s="180"/>
      <c r="DS689" s="181"/>
      <c r="DT689" s="402">
        <f t="shared" si="1003"/>
        <v>0</v>
      </c>
      <c r="DU689" s="100">
        <f t="shared" si="1004"/>
        <v>0</v>
      </c>
      <c r="DV689" s="100">
        <f t="shared" si="1005"/>
        <v>0</v>
      </c>
      <c r="DW689" s="100">
        <f t="shared" si="1006"/>
        <v>1</v>
      </c>
      <c r="DX689" s="100">
        <f t="shared" si="1007"/>
        <v>0</v>
      </c>
      <c r="DY689" s="229">
        <f t="shared" si="1008"/>
        <v>0</v>
      </c>
      <c r="DZ689" s="100">
        <f t="shared" si="1009"/>
        <v>1</v>
      </c>
      <c r="EA689" s="400">
        <f t="shared" si="1010"/>
        <v>0</v>
      </c>
      <c r="EB689" s="402">
        <f t="shared" si="1011"/>
        <v>0</v>
      </c>
      <c r="EC689" s="19">
        <f t="shared" si="1012"/>
        <v>1</v>
      </c>
      <c r="ED689" s="19">
        <f t="shared" si="1013"/>
        <v>0</v>
      </c>
      <c r="EE689" s="19">
        <f t="shared" si="1014"/>
        <v>0</v>
      </c>
      <c r="EF689" s="402">
        <f t="shared" si="1015"/>
        <v>0</v>
      </c>
      <c r="EG689" s="400">
        <f t="shared" si="1016"/>
        <v>1</v>
      </c>
      <c r="EH689" s="400">
        <f t="shared" si="1017"/>
        <v>0</v>
      </c>
      <c r="EI689" s="402">
        <f t="shared" si="1018"/>
        <v>0</v>
      </c>
      <c r="EJ689" s="229">
        <f t="shared" si="1019"/>
        <v>1</v>
      </c>
      <c r="EK689" s="398">
        <f t="shared" si="1020"/>
        <v>87</v>
      </c>
      <c r="EL689" s="398">
        <f t="shared" si="1021"/>
        <v>0</v>
      </c>
      <c r="EM689" s="398">
        <f t="shared" si="1022"/>
        <v>19.3</v>
      </c>
      <c r="EN689" s="398">
        <f t="shared" si="1023"/>
        <v>114.6</v>
      </c>
      <c r="EO689" s="398">
        <f t="shared" si="1024"/>
        <v>0.06</v>
      </c>
      <c r="EP689" s="398">
        <f t="shared" si="1025"/>
        <v>0.04</v>
      </c>
      <c r="EQ689" s="398">
        <f t="shared" si="1026"/>
        <v>220</v>
      </c>
      <c r="ER689" s="398" t="str">
        <f t="shared" si="1027"/>
        <v/>
      </c>
      <c r="ES689" s="398">
        <f t="shared" si="1028"/>
        <v>33.4</v>
      </c>
      <c r="ET689" s="398">
        <f t="shared" si="1029"/>
        <v>156.4</v>
      </c>
      <c r="EU689" s="172">
        <f t="shared" si="1030"/>
        <v>131</v>
      </c>
      <c r="EV689" s="57">
        <f t="shared" si="1031"/>
        <v>3.7842869446450162</v>
      </c>
      <c r="EW689" s="57">
        <f t="shared" si="1032"/>
        <v>0</v>
      </c>
      <c r="EX689" s="57">
        <f t="shared" si="1033"/>
        <v>1.5881505862991157</v>
      </c>
      <c r="EY689" s="57">
        <f t="shared" si="1034"/>
        <v>5.7188482459204542</v>
      </c>
      <c r="EZ689" s="57">
        <f t="shared" si="1035"/>
        <v>2.1879843194457104E-3</v>
      </c>
      <c r="FA689" s="57">
        <f t="shared" si="1036"/>
        <v>2.1488047273704003E-3</v>
      </c>
      <c r="FB689" s="57">
        <f t="shared" si="1037"/>
        <v>3.6055466418430244</v>
      </c>
      <c r="FC689" s="57" t="str">
        <f t="shared" si="1038"/>
        <v/>
      </c>
      <c r="FD689" s="57">
        <f t="shared" si="1039"/>
        <v>0.53866710534167461</v>
      </c>
      <c r="FE689" s="57">
        <f t="shared" si="1040"/>
        <v>3.2562100130539879</v>
      </c>
      <c r="FF689" s="56">
        <f t="shared" si="1041"/>
        <v>3.6950328604067351</v>
      </c>
      <c r="FG689" s="59">
        <f t="shared" si="1042"/>
        <v>34.106125385621134</v>
      </c>
      <c r="FH689" s="59">
        <f t="shared" si="1043"/>
        <v>0</v>
      </c>
      <c r="FI689" s="59">
        <f t="shared" si="1044"/>
        <v>14.313307584725541</v>
      </c>
      <c r="FJ689" s="59">
        <f t="shared" si="1045"/>
        <v>51.541481444134753</v>
      </c>
      <c r="FK689" s="59">
        <f t="shared" si="1046"/>
        <v>1.971934703481857E-2</v>
      </c>
      <c r="FL689" s="59">
        <f t="shared" si="1047"/>
        <v>1.9366238483742942E-2</v>
      </c>
      <c r="FM689" s="59">
        <f t="shared" si="1048"/>
        <v>32.495703107289422</v>
      </c>
      <c r="FN689" s="59" t="str">
        <f t="shared" si="1049"/>
        <v/>
      </c>
      <c r="FO689" s="59">
        <f t="shared" si="1050"/>
        <v>4.8548439578356026</v>
      </c>
      <c r="FP689" s="59">
        <f t="shared" si="1051"/>
        <v>29.347237562040728</v>
      </c>
      <c r="FQ689" s="66">
        <f t="shared" si="1052"/>
        <v>33.302215372834247</v>
      </c>
      <c r="FR689" s="331">
        <f t="shared" si="995"/>
        <v>7.4780169358519577E-4</v>
      </c>
      <c r="FS689" s="331">
        <f t="shared" si="1053"/>
        <v>7.4780169358519577E-4</v>
      </c>
      <c r="FT689" s="400">
        <f t="shared" si="1054"/>
        <v>0</v>
      </c>
      <c r="FU689" s="400">
        <f t="shared" si="1055"/>
        <v>1</v>
      </c>
      <c r="FV689" s="400">
        <f t="shared" si="1056"/>
        <v>0</v>
      </c>
      <c r="FW689" s="402">
        <f t="shared" si="1057"/>
        <v>0</v>
      </c>
      <c r="FX689" s="222">
        <f t="shared" si="1058"/>
        <v>34.106125385621134</v>
      </c>
      <c r="FY689" s="222">
        <f t="shared" si="1059"/>
        <v>51.541481444134753</v>
      </c>
      <c r="FZ689" s="222">
        <f t="shared" si="1060"/>
        <v>0</v>
      </c>
      <c r="GA689" s="221">
        <f t="shared" si="1061"/>
        <v>33.302215372834247</v>
      </c>
      <c r="GB689" s="222">
        <f t="shared" si="1062"/>
        <v>32.495703107289422</v>
      </c>
      <c r="GC689" s="222">
        <f t="shared" si="1063"/>
        <v>29.347237562040728</v>
      </c>
      <c r="GD689" s="222">
        <f t="shared" si="1064"/>
        <v>0</v>
      </c>
      <c r="GE689" s="222">
        <f t="shared" si="1065"/>
        <v>0</v>
      </c>
      <c r="GF689" s="222">
        <f t="shared" si="1066"/>
        <v>0</v>
      </c>
      <c r="GG689" s="398">
        <f t="shared" si="1067"/>
        <v>0</v>
      </c>
      <c r="GH689" s="399">
        <f t="shared" si="1068"/>
        <v>0</v>
      </c>
      <c r="GI689" s="398" t="str">
        <f t="shared" si="1069"/>
        <v>Ca-Na</v>
      </c>
      <c r="GJ689" s="398" t="str">
        <f t="shared" si="1070"/>
        <v>Cl-HCO3-SO4</v>
      </c>
    </row>
    <row r="690" spans="1:192" s="168" customFormat="1" ht="14.25">
      <c r="A690" s="402">
        <f t="shared" si="1072"/>
        <v>685</v>
      </c>
      <c r="B690" s="65" t="s">
        <v>942</v>
      </c>
      <c r="C690" s="69" t="s">
        <v>1098</v>
      </c>
      <c r="D690" s="69"/>
      <c r="E690" s="69"/>
      <c r="F690" s="412">
        <v>3533660</v>
      </c>
      <c r="G690" s="412">
        <v>5683160</v>
      </c>
      <c r="H690" s="410">
        <f t="shared" si="998"/>
        <v>533572.10600000003</v>
      </c>
      <c r="I690" s="410">
        <f t="shared" si="999"/>
        <v>5681326.5260000005</v>
      </c>
      <c r="J690" s="392">
        <v>141.13</v>
      </c>
      <c r="K690" s="408" t="s">
        <v>1355</v>
      </c>
      <c r="L690" s="171">
        <v>163</v>
      </c>
      <c r="M690" s="171">
        <v>32.5</v>
      </c>
      <c r="N690" s="408">
        <v>147.5</v>
      </c>
      <c r="O690" s="171"/>
      <c r="P690" s="171"/>
      <c r="Q690" s="65" t="s">
        <v>1361</v>
      </c>
      <c r="R690" s="65" t="s">
        <v>2906</v>
      </c>
      <c r="S690" s="401" t="s">
        <v>1346</v>
      </c>
      <c r="T690" s="499" t="str">
        <f t="shared" si="1000"/>
        <v>-</v>
      </c>
      <c r="U690" s="499" t="str">
        <f t="shared" si="1001"/>
        <v>-</v>
      </c>
      <c r="V690" s="499" t="str">
        <f t="shared" si="1002"/>
        <v>-</v>
      </c>
      <c r="W690" s="499" t="str">
        <f t="shared" si="994"/>
        <v>-</v>
      </c>
      <c r="X690" s="529" t="str">
        <f t="shared" si="1073"/>
        <v>Ca-Mg-Na</v>
      </c>
      <c r="Y690" s="530" t="str">
        <f t="shared" si="1071"/>
        <v>HCO3-Cl-SO4</v>
      </c>
      <c r="Z690" s="70"/>
      <c r="AA690" s="251">
        <v>30069</v>
      </c>
      <c r="AB690" s="176">
        <v>1</v>
      </c>
      <c r="AC690" s="186" t="s">
        <v>1050</v>
      </c>
      <c r="AD690" s="186" t="s">
        <v>1809</v>
      </c>
      <c r="AE690" s="61" t="s">
        <v>2076</v>
      </c>
      <c r="AF690" s="392">
        <v>11.8</v>
      </c>
      <c r="AG690" s="408">
        <v>637</v>
      </c>
      <c r="AH690" s="408">
        <v>6.84</v>
      </c>
      <c r="AI690" s="556">
        <v>287</v>
      </c>
      <c r="AJ690" s="408"/>
      <c r="AK690" s="408"/>
      <c r="AL690" s="408">
        <v>0.2</v>
      </c>
      <c r="AM690" s="392"/>
      <c r="AN690" s="69">
        <v>17.48</v>
      </c>
      <c r="AO690" s="401">
        <v>13.26</v>
      </c>
      <c r="AP690" s="171">
        <v>3.79</v>
      </c>
      <c r="AQ690" s="69">
        <v>471</v>
      </c>
      <c r="AR690" s="69"/>
      <c r="AS690" s="507">
        <f>SUM(AU690:BN690)+SUM(BO690:CL690)/1000</f>
        <v>586.49</v>
      </c>
      <c r="AT690" s="512">
        <f>FR690</f>
        <v>-1.2315267617247537E-2</v>
      </c>
      <c r="AU690" s="38">
        <v>38</v>
      </c>
      <c r="AV690" s="69">
        <v>21.5</v>
      </c>
      <c r="AW690" s="401">
        <v>89.3</v>
      </c>
      <c r="AX690" s="401">
        <v>59</v>
      </c>
      <c r="AY690" s="401">
        <v>76.5</v>
      </c>
      <c r="AZ690" s="70">
        <v>287</v>
      </c>
      <c r="BA690" s="69"/>
      <c r="BB690" s="69"/>
      <c r="BC690" s="69"/>
      <c r="BD690" s="69">
        <v>7.0000000000000007E-2</v>
      </c>
      <c r="BE690" s="401">
        <v>1.22</v>
      </c>
      <c r="BF690" s="401">
        <v>0.4</v>
      </c>
      <c r="BG690" s="69"/>
      <c r="BH690" s="69"/>
      <c r="BI690" s="69"/>
      <c r="BJ690" s="69"/>
      <c r="BK690" s="69"/>
      <c r="BL690" s="401"/>
      <c r="BM690" s="69">
        <v>13.5</v>
      </c>
      <c r="BN690" s="70"/>
      <c r="BO690" s="143"/>
      <c r="BP690" s="557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1"/>
      <c r="CG690" s="143"/>
      <c r="CH690" s="143"/>
      <c r="CI690" s="143"/>
      <c r="CJ690" s="143"/>
      <c r="CK690" s="143"/>
      <c r="CL690" s="144"/>
      <c r="CM690" s="143">
        <v>1</v>
      </c>
      <c r="CN690" s="143">
        <v>70.400000000000006</v>
      </c>
      <c r="CO690" s="141"/>
      <c r="CP690" s="69"/>
      <c r="CQ690" s="70"/>
      <c r="CR690" s="69"/>
      <c r="CS690" s="69"/>
      <c r="CT690" s="69"/>
      <c r="CU690" s="69"/>
      <c r="CV690" s="69"/>
      <c r="CW690" s="69"/>
      <c r="CX690" s="69"/>
      <c r="CY690" s="69"/>
      <c r="CZ690" s="69"/>
      <c r="DA690" s="70"/>
      <c r="DB690" s="182"/>
      <c r="DC690" s="141" t="s">
        <v>2257</v>
      </c>
      <c r="DD690" s="182"/>
      <c r="DE690" s="182">
        <v>-14.3</v>
      </c>
      <c r="DF690" s="141" t="s">
        <v>2258</v>
      </c>
      <c r="DG690" s="182">
        <v>-8.94</v>
      </c>
      <c r="DH690" s="182"/>
      <c r="DI690" s="180"/>
      <c r="DJ690" s="180"/>
      <c r="DK690" s="180"/>
      <c r="DL690" s="180"/>
      <c r="DM690" s="180"/>
      <c r="DN690" s="180"/>
      <c r="DO690" s="180"/>
      <c r="DP690" s="180"/>
      <c r="DQ690" s="180"/>
      <c r="DR690" s="180"/>
      <c r="DS690" s="181"/>
      <c r="DT690" s="402">
        <f t="shared" si="1003"/>
        <v>1</v>
      </c>
      <c r="DU690" s="100">
        <f t="shared" si="1004"/>
        <v>0</v>
      </c>
      <c r="DV690" s="100">
        <f t="shared" si="1005"/>
        <v>0</v>
      </c>
      <c r="DW690" s="100">
        <f t="shared" si="1006"/>
        <v>1</v>
      </c>
      <c r="DX690" s="100">
        <f t="shared" si="1007"/>
        <v>0</v>
      </c>
      <c r="DY690" s="229">
        <f t="shared" si="1008"/>
        <v>0</v>
      </c>
      <c r="DZ690" s="100">
        <f t="shared" si="1009"/>
        <v>1</v>
      </c>
      <c r="EA690" s="400">
        <f t="shared" si="1010"/>
        <v>0</v>
      </c>
      <c r="EB690" s="402">
        <f t="shared" si="1011"/>
        <v>0</v>
      </c>
      <c r="EC690" s="19">
        <f t="shared" si="1012"/>
        <v>1</v>
      </c>
      <c r="ED690" s="19">
        <f t="shared" si="1013"/>
        <v>0</v>
      </c>
      <c r="EE690" s="19">
        <f t="shared" si="1014"/>
        <v>0</v>
      </c>
      <c r="EF690" s="402">
        <f t="shared" si="1015"/>
        <v>0</v>
      </c>
      <c r="EG690" s="400">
        <f t="shared" si="1016"/>
        <v>1</v>
      </c>
      <c r="EH690" s="400">
        <f t="shared" si="1017"/>
        <v>0</v>
      </c>
      <c r="EI690" s="402">
        <f t="shared" si="1018"/>
        <v>0</v>
      </c>
      <c r="EJ690" s="229">
        <f t="shared" si="1019"/>
        <v>1</v>
      </c>
      <c r="EK690" s="398">
        <f t="shared" si="1020"/>
        <v>38</v>
      </c>
      <c r="EL690" s="398" t="str">
        <f t="shared" si="1021"/>
        <v/>
      </c>
      <c r="EM690" s="398">
        <f t="shared" si="1022"/>
        <v>21.5</v>
      </c>
      <c r="EN690" s="398">
        <f t="shared" si="1023"/>
        <v>89.3</v>
      </c>
      <c r="EO690" s="398">
        <f t="shared" si="1024"/>
        <v>0.4</v>
      </c>
      <c r="EP690" s="398">
        <f t="shared" si="1025"/>
        <v>1.22</v>
      </c>
      <c r="EQ690" s="398">
        <f t="shared" si="1026"/>
        <v>287</v>
      </c>
      <c r="ER690" s="398" t="str">
        <f t="shared" si="1027"/>
        <v/>
      </c>
      <c r="ES690" s="398" t="str">
        <f t="shared" si="1028"/>
        <v/>
      </c>
      <c r="ET690" s="398">
        <f t="shared" si="1029"/>
        <v>76.5</v>
      </c>
      <c r="EU690" s="172">
        <f t="shared" si="1030"/>
        <v>59</v>
      </c>
      <c r="EV690" s="57">
        <f t="shared" si="1031"/>
        <v>1.6529069413392026</v>
      </c>
      <c r="EW690" s="57" t="str">
        <f t="shared" si="1032"/>
        <v/>
      </c>
      <c r="EX690" s="57">
        <f t="shared" si="1033"/>
        <v>1.7691832956181857</v>
      </c>
      <c r="EY690" s="57">
        <f t="shared" si="1034"/>
        <v>4.4563101951195163</v>
      </c>
      <c r="EZ690" s="57">
        <f t="shared" si="1035"/>
        <v>1.458656212963807E-2</v>
      </c>
      <c r="FA690" s="57">
        <f t="shared" si="1036"/>
        <v>6.5538544184797209E-2</v>
      </c>
      <c r="FB690" s="57">
        <f t="shared" si="1037"/>
        <v>4.7035994827679453</v>
      </c>
      <c r="FC690" s="57" t="str">
        <f t="shared" si="1038"/>
        <v/>
      </c>
      <c r="FD690" s="57" t="str">
        <f t="shared" si="1039"/>
        <v/>
      </c>
      <c r="FE690" s="57">
        <f t="shared" si="1040"/>
        <v>1.592711419428581</v>
      </c>
      <c r="FF690" s="56">
        <f t="shared" si="1041"/>
        <v>1.6641751050686822</v>
      </c>
      <c r="FG690" s="59">
        <f t="shared" si="1042"/>
        <v>20.769009703690735</v>
      </c>
      <c r="FH690" s="59" t="str">
        <f t="shared" si="1043"/>
        <v/>
      </c>
      <c r="FI690" s="59">
        <f t="shared" si="1044"/>
        <v>22.230038555304947</v>
      </c>
      <c r="FJ690" s="59">
        <f t="shared" si="1045"/>
        <v>55.994168437640923</v>
      </c>
      <c r="FK690" s="59">
        <f t="shared" si="1046"/>
        <v>0.18328221803490571</v>
      </c>
      <c r="FL690" s="59">
        <f t="shared" si="1047"/>
        <v>0.82350108532848321</v>
      </c>
      <c r="FM690" s="59">
        <f t="shared" si="1048"/>
        <v>59.086838146253427</v>
      </c>
      <c r="FN690" s="59" t="str">
        <f t="shared" si="1049"/>
        <v/>
      </c>
      <c r="FO690" s="59" t="str">
        <f t="shared" si="1050"/>
        <v/>
      </c>
      <c r="FP690" s="59">
        <f t="shared" si="1051"/>
        <v>20.007715835125879</v>
      </c>
      <c r="FQ690" s="66">
        <f t="shared" si="1052"/>
        <v>20.905446018620697</v>
      </c>
      <c r="FR690" s="331">
        <f t="shared" si="995"/>
        <v>-1.2315267617247537E-2</v>
      </c>
      <c r="FS690" s="331">
        <f t="shared" si="1053"/>
        <v>1.2315267617247537E-2</v>
      </c>
      <c r="FT690" s="400">
        <f t="shared" si="1054"/>
        <v>0</v>
      </c>
      <c r="FU690" s="400">
        <f t="shared" si="1055"/>
        <v>1</v>
      </c>
      <c r="FV690" s="400">
        <f t="shared" si="1056"/>
        <v>0</v>
      </c>
      <c r="FW690" s="402">
        <f t="shared" si="1057"/>
        <v>0</v>
      </c>
      <c r="FX690" s="222">
        <f t="shared" si="1058"/>
        <v>20.769009703690735</v>
      </c>
      <c r="FY690" s="222">
        <f t="shared" si="1059"/>
        <v>55.994168437640923</v>
      </c>
      <c r="FZ690" s="222">
        <f t="shared" si="1060"/>
        <v>22.230038555304947</v>
      </c>
      <c r="GA690" s="221">
        <f t="shared" si="1061"/>
        <v>20.905446018620697</v>
      </c>
      <c r="GB690" s="222">
        <f t="shared" si="1062"/>
        <v>59.086838146253427</v>
      </c>
      <c r="GC690" s="222">
        <f t="shared" si="1063"/>
        <v>20.007715835125879</v>
      </c>
      <c r="GD690" s="222">
        <f t="shared" si="1064"/>
        <v>0</v>
      </c>
      <c r="GE690" s="222">
        <f t="shared" si="1065"/>
        <v>0</v>
      </c>
      <c r="GF690" s="222">
        <f t="shared" si="1066"/>
        <v>0</v>
      </c>
      <c r="GG690" s="398">
        <f t="shared" si="1067"/>
        <v>0</v>
      </c>
      <c r="GH690" s="399">
        <f t="shared" si="1068"/>
        <v>0</v>
      </c>
      <c r="GI690" s="398" t="str">
        <f t="shared" si="1069"/>
        <v>Ca-Mg-Na</v>
      </c>
      <c r="GJ690" s="398" t="str">
        <f t="shared" si="1070"/>
        <v>HCO3-Cl-SO4</v>
      </c>
    </row>
    <row r="691" spans="1:192" s="168" customFormat="1" ht="14.25">
      <c r="A691" s="402">
        <f t="shared" si="1072"/>
        <v>686</v>
      </c>
      <c r="B691" s="65" t="s">
        <v>942</v>
      </c>
      <c r="C691" s="69" t="s">
        <v>1099</v>
      </c>
      <c r="D691" s="69"/>
      <c r="E691" s="69"/>
      <c r="F691" s="412">
        <v>3534020</v>
      </c>
      <c r="G691" s="412">
        <v>5682950</v>
      </c>
      <c r="H691" s="410">
        <f t="shared" si="998"/>
        <v>533931.96199999994</v>
      </c>
      <c r="I691" s="410">
        <f t="shared" si="999"/>
        <v>5681116.6100000003</v>
      </c>
      <c r="J691" s="392">
        <v>141.13</v>
      </c>
      <c r="K691" s="408" t="s">
        <v>1355</v>
      </c>
      <c r="L691" s="171">
        <v>150</v>
      </c>
      <c r="M691" s="171">
        <v>40</v>
      </c>
      <c r="N691" s="408">
        <v>145</v>
      </c>
      <c r="O691" s="171"/>
      <c r="P691" s="171"/>
      <c r="Q691" s="65" t="s">
        <v>1361</v>
      </c>
      <c r="R691" s="65" t="s">
        <v>2906</v>
      </c>
      <c r="S691" s="401" t="s">
        <v>1346</v>
      </c>
      <c r="T691" s="499" t="str">
        <f t="shared" si="1000"/>
        <v>-</v>
      </c>
      <c r="U691" s="499" t="str">
        <f t="shared" si="1001"/>
        <v>M</v>
      </c>
      <c r="V691" s="499" t="str">
        <f t="shared" si="1002"/>
        <v>-</v>
      </c>
      <c r="W691" s="499" t="str">
        <f t="shared" si="994"/>
        <v>-</v>
      </c>
      <c r="X691" s="529" t="str">
        <f t="shared" si="1073"/>
        <v>Na</v>
      </c>
      <c r="Y691" s="530" t="str">
        <f t="shared" si="1071"/>
        <v>Cl-HCO3</v>
      </c>
      <c r="Z691" s="70"/>
      <c r="AA691" s="251">
        <v>30069</v>
      </c>
      <c r="AB691" s="176">
        <v>1</v>
      </c>
      <c r="AC691" s="186" t="s">
        <v>1050</v>
      </c>
      <c r="AD691" s="186" t="s">
        <v>1809</v>
      </c>
      <c r="AE691" s="61" t="s">
        <v>2076</v>
      </c>
      <c r="AF691" s="392">
        <v>12.4</v>
      </c>
      <c r="AG691" s="408">
        <v>147</v>
      </c>
      <c r="AH691" s="408">
        <v>7.1</v>
      </c>
      <c r="AI691" s="556">
        <v>327</v>
      </c>
      <c r="AJ691" s="408"/>
      <c r="AK691" s="408"/>
      <c r="AL691" s="408">
        <v>0.44</v>
      </c>
      <c r="AM691" s="392"/>
      <c r="AN691" s="69">
        <v>11.22</v>
      </c>
      <c r="AO691" s="401">
        <v>9.94</v>
      </c>
      <c r="AP691" s="171">
        <v>4.1100000000000003</v>
      </c>
      <c r="AQ691" s="69">
        <v>1019</v>
      </c>
      <c r="AR691" s="69"/>
      <c r="AS691" s="507">
        <f>SUM(AU691:BN691)+SUM(BO691:CL691)/1000</f>
        <v>1189.2399999999998</v>
      </c>
      <c r="AT691" s="512">
        <f>FR691</f>
        <v>6.4644787282934324E-2</v>
      </c>
      <c r="AU691" s="38">
        <v>322</v>
      </c>
      <c r="AV691" s="69">
        <v>16</v>
      </c>
      <c r="AW691" s="182">
        <v>53.6</v>
      </c>
      <c r="AX691" s="182">
        <v>365</v>
      </c>
      <c r="AY691" s="401">
        <v>139</v>
      </c>
      <c r="AZ691" s="70">
        <v>293</v>
      </c>
      <c r="BA691" s="69"/>
      <c r="BB691" s="69"/>
      <c r="BC691" s="69"/>
      <c r="BD691" s="69">
        <v>0.02</v>
      </c>
      <c r="BE691" s="401">
        <v>0.32</v>
      </c>
      <c r="BF691" s="401">
        <v>0.08</v>
      </c>
      <c r="BG691" s="69"/>
      <c r="BH691" s="69"/>
      <c r="BI691" s="69"/>
      <c r="BJ691" s="69">
        <v>0.2</v>
      </c>
      <c r="BK691" s="69">
        <v>0.02</v>
      </c>
      <c r="BL691" s="401"/>
      <c r="BM691" s="69"/>
      <c r="BN691" s="70"/>
      <c r="BO691" s="143"/>
      <c r="BP691" s="557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1"/>
      <c r="CG691" s="143"/>
      <c r="CH691" s="143"/>
      <c r="CI691" s="143"/>
      <c r="CJ691" s="143"/>
      <c r="CK691" s="143"/>
      <c r="CL691" s="144"/>
      <c r="CM691" s="143">
        <v>0.8</v>
      </c>
      <c r="CN691" s="143">
        <v>28.6</v>
      </c>
      <c r="CO691" s="141"/>
      <c r="CP691" s="69"/>
      <c r="CQ691" s="70"/>
      <c r="CR691" s="69"/>
      <c r="CS691" s="69"/>
      <c r="CT691" s="69"/>
      <c r="CU691" s="69"/>
      <c r="CV691" s="69"/>
      <c r="CW691" s="69"/>
      <c r="CX691" s="69"/>
      <c r="CY691" s="69"/>
      <c r="CZ691" s="69"/>
      <c r="DA691" s="70"/>
      <c r="DB691" s="182"/>
      <c r="DC691" s="141" t="s">
        <v>2125</v>
      </c>
      <c r="DD691" s="182"/>
      <c r="DE691" s="182">
        <v>-13.1</v>
      </c>
      <c r="DF691" s="141" t="s">
        <v>2259</v>
      </c>
      <c r="DG691" s="182">
        <v>-8.9600000000000009</v>
      </c>
      <c r="DH691" s="182"/>
      <c r="DI691" s="180"/>
      <c r="DJ691" s="180"/>
      <c r="DK691" s="180"/>
      <c r="DL691" s="180"/>
      <c r="DM691" s="180"/>
      <c r="DN691" s="180"/>
      <c r="DO691" s="180"/>
      <c r="DP691" s="180"/>
      <c r="DQ691" s="180"/>
      <c r="DR691" s="180"/>
      <c r="DS691" s="181"/>
      <c r="DT691" s="402">
        <f t="shared" si="1003"/>
        <v>1</v>
      </c>
      <c r="DU691" s="100">
        <f t="shared" si="1004"/>
        <v>0</v>
      </c>
      <c r="DV691" s="100">
        <f t="shared" si="1005"/>
        <v>0</v>
      </c>
      <c r="DW691" s="100">
        <f t="shared" si="1006"/>
        <v>1</v>
      </c>
      <c r="DX691" s="100">
        <f t="shared" si="1007"/>
        <v>0</v>
      </c>
      <c r="DY691" s="229">
        <f t="shared" si="1008"/>
        <v>0</v>
      </c>
      <c r="DZ691" s="100">
        <f t="shared" si="1009"/>
        <v>1</v>
      </c>
      <c r="EA691" s="400">
        <f t="shared" si="1010"/>
        <v>0</v>
      </c>
      <c r="EB691" s="402">
        <f t="shared" si="1011"/>
        <v>0</v>
      </c>
      <c r="EC691" s="19">
        <f t="shared" si="1012"/>
        <v>0</v>
      </c>
      <c r="ED691" s="19">
        <f t="shared" si="1013"/>
        <v>1</v>
      </c>
      <c r="EE691" s="19">
        <f t="shared" si="1014"/>
        <v>0</v>
      </c>
      <c r="EF691" s="402">
        <f t="shared" si="1015"/>
        <v>0</v>
      </c>
      <c r="EG691" s="400">
        <f t="shared" si="1016"/>
        <v>1</v>
      </c>
      <c r="EH691" s="400">
        <f t="shared" si="1017"/>
        <v>0</v>
      </c>
      <c r="EI691" s="402">
        <f t="shared" si="1018"/>
        <v>0</v>
      </c>
      <c r="EJ691" s="229">
        <f t="shared" si="1019"/>
        <v>2</v>
      </c>
      <c r="EK691" s="398">
        <f t="shared" si="1020"/>
        <v>322</v>
      </c>
      <c r="EL691" s="398" t="str">
        <f t="shared" si="1021"/>
        <v/>
      </c>
      <c r="EM691" s="398">
        <f t="shared" si="1022"/>
        <v>16</v>
      </c>
      <c r="EN691" s="398">
        <f t="shared" si="1023"/>
        <v>53.6</v>
      </c>
      <c r="EO691" s="398">
        <f t="shared" si="1024"/>
        <v>0.08</v>
      </c>
      <c r="EP691" s="398">
        <f t="shared" si="1025"/>
        <v>0.32</v>
      </c>
      <c r="EQ691" s="398">
        <f t="shared" si="1026"/>
        <v>293</v>
      </c>
      <c r="ER691" s="398" t="str">
        <f t="shared" si="1027"/>
        <v/>
      </c>
      <c r="ES691" s="398">
        <f t="shared" si="1028"/>
        <v>0.2</v>
      </c>
      <c r="ET691" s="398">
        <f t="shared" si="1029"/>
        <v>139</v>
      </c>
      <c r="EU691" s="172">
        <f t="shared" si="1030"/>
        <v>365</v>
      </c>
      <c r="EV691" s="57">
        <f t="shared" si="1031"/>
        <v>14.006211450295348</v>
      </c>
      <c r="EW691" s="57" t="str">
        <f t="shared" si="1032"/>
        <v/>
      </c>
      <c r="EX691" s="57">
        <f t="shared" si="1033"/>
        <v>1.3166015223205103</v>
      </c>
      <c r="EY691" s="57">
        <f t="shared" si="1034"/>
        <v>2.6747841708668094</v>
      </c>
      <c r="EZ691" s="57">
        <f t="shared" si="1035"/>
        <v>2.917312425927614E-3</v>
      </c>
      <c r="FA691" s="57">
        <f t="shared" si="1036"/>
        <v>1.7190437818963202E-2</v>
      </c>
      <c r="FB691" s="57">
        <f t="shared" si="1037"/>
        <v>4.8019325730000277</v>
      </c>
      <c r="FC691" s="57" t="str">
        <f t="shared" si="1038"/>
        <v/>
      </c>
      <c r="FD691" s="57">
        <f t="shared" si="1039"/>
        <v>3.2255515289920638E-3</v>
      </c>
      <c r="FE691" s="57">
        <f t="shared" si="1040"/>
        <v>2.8939462392231734</v>
      </c>
      <c r="FF691" s="56">
        <f t="shared" si="1041"/>
        <v>10.295320565255407</v>
      </c>
      <c r="FG691" s="59">
        <f t="shared" si="1042"/>
        <v>77.735824473245088</v>
      </c>
      <c r="FH691" s="59" t="str">
        <f t="shared" si="1043"/>
        <v/>
      </c>
      <c r="FI691" s="59">
        <f t="shared" si="1044"/>
        <v>7.3072654374467749</v>
      </c>
      <c r="FJ691" s="59">
        <f t="shared" si="1045"/>
        <v>14.845310136020556</v>
      </c>
      <c r="FK691" s="59">
        <f t="shared" si="1046"/>
        <v>1.6191365343891317E-2</v>
      </c>
      <c r="FL691" s="59">
        <f t="shared" si="1047"/>
        <v>9.5408587943671158E-2</v>
      </c>
      <c r="FM691" s="59">
        <f t="shared" si="1048"/>
        <v>26.685668433110944</v>
      </c>
      <c r="FN691" s="59" t="str">
        <f t="shared" si="1049"/>
        <v/>
      </c>
      <c r="FO691" s="59">
        <f t="shared" si="1050"/>
        <v>1.7925282645695276E-2</v>
      </c>
      <c r="FP691" s="59">
        <f t="shared" si="1051"/>
        <v>16.082460265557238</v>
      </c>
      <c r="FQ691" s="66">
        <f t="shared" si="1052"/>
        <v>57.213946018686123</v>
      </c>
      <c r="FR691" s="331">
        <f t="shared" si="995"/>
        <v>6.4644787282934324E-2</v>
      </c>
      <c r="FS691" s="331">
        <f t="shared" si="1053"/>
        <v>6.4644787282934324E-2</v>
      </c>
      <c r="FT691" s="400">
        <f t="shared" si="1054"/>
        <v>0</v>
      </c>
      <c r="FU691" s="400">
        <f t="shared" si="1055"/>
        <v>1</v>
      </c>
      <c r="FV691" s="400">
        <f t="shared" si="1056"/>
        <v>0</v>
      </c>
      <c r="FW691" s="402">
        <f t="shared" si="1057"/>
        <v>0</v>
      </c>
      <c r="FX691" s="222">
        <f t="shared" si="1058"/>
        <v>77.735824473245088</v>
      </c>
      <c r="FY691" s="222">
        <f t="shared" si="1059"/>
        <v>0</v>
      </c>
      <c r="FZ691" s="222">
        <f t="shared" si="1060"/>
        <v>0</v>
      </c>
      <c r="GA691" s="221">
        <f t="shared" si="1061"/>
        <v>57.213946018686123</v>
      </c>
      <c r="GB691" s="222">
        <f t="shared" si="1062"/>
        <v>26.685668433110944</v>
      </c>
      <c r="GC691" s="222">
        <f t="shared" si="1063"/>
        <v>0</v>
      </c>
      <c r="GD691" s="222">
        <f t="shared" si="1064"/>
        <v>0</v>
      </c>
      <c r="GE691" s="222">
        <f t="shared" si="1065"/>
        <v>0</v>
      </c>
      <c r="GF691" s="222">
        <f t="shared" si="1066"/>
        <v>0</v>
      </c>
      <c r="GG691" s="398">
        <f t="shared" si="1067"/>
        <v>0</v>
      </c>
      <c r="GH691" s="399">
        <f t="shared" si="1068"/>
        <v>0</v>
      </c>
      <c r="GI691" s="398" t="str">
        <f t="shared" si="1069"/>
        <v>Na</v>
      </c>
      <c r="GJ691" s="398" t="str">
        <f t="shared" si="1070"/>
        <v>Cl-HCO3</v>
      </c>
    </row>
    <row r="692" spans="1:192" s="168" customFormat="1" ht="14.25">
      <c r="A692" s="402">
        <f t="shared" si="1072"/>
        <v>687</v>
      </c>
      <c r="B692" s="65" t="s">
        <v>1093</v>
      </c>
      <c r="C692" s="69" t="s">
        <v>1094</v>
      </c>
      <c r="D692" s="69"/>
      <c r="E692" s="69"/>
      <c r="F692" s="412">
        <v>3533140</v>
      </c>
      <c r="G692" s="412">
        <v>5689360</v>
      </c>
      <c r="H692" s="410">
        <f t="shared" si="998"/>
        <v>533052.31400000001</v>
      </c>
      <c r="I692" s="410">
        <f t="shared" si="999"/>
        <v>5687524.0460000001</v>
      </c>
      <c r="J692" s="542">
        <v>181</v>
      </c>
      <c r="K692" s="408" t="s">
        <v>1355</v>
      </c>
      <c r="L692" s="171">
        <v>201</v>
      </c>
      <c r="M692" s="171"/>
      <c r="N692" s="408"/>
      <c r="O692" s="171"/>
      <c r="P692" s="171"/>
      <c r="Q692" s="65" t="s">
        <v>1361</v>
      </c>
      <c r="R692" s="65" t="s">
        <v>2886</v>
      </c>
      <c r="S692" s="401" t="s">
        <v>1346</v>
      </c>
      <c r="T692" s="499" t="str">
        <f t="shared" si="1000"/>
        <v>-</v>
      </c>
      <c r="U692" s="499" t="str">
        <f t="shared" si="1001"/>
        <v>-</v>
      </c>
      <c r="V692" s="499" t="str">
        <f t="shared" si="1002"/>
        <v>-</v>
      </c>
      <c r="W692" s="499" t="str">
        <f t="shared" si="994"/>
        <v>-</v>
      </c>
      <c r="X692" s="529" t="str">
        <f t="shared" si="1073"/>
        <v>Na</v>
      </c>
      <c r="Y692" s="530" t="str">
        <f t="shared" si="1071"/>
        <v>HCO3</v>
      </c>
      <c r="Z692" s="70"/>
      <c r="AA692" s="177" t="s">
        <v>1802</v>
      </c>
      <c r="AB692" s="176">
        <v>1</v>
      </c>
      <c r="AC692" s="186" t="s">
        <v>1095</v>
      </c>
      <c r="AD692" s="186" t="s">
        <v>2260</v>
      </c>
      <c r="AE692" s="187" t="s">
        <v>1454</v>
      </c>
      <c r="AF692" s="240">
        <v>15</v>
      </c>
      <c r="AG692" s="408"/>
      <c r="AH692" s="408">
        <v>6.7</v>
      </c>
      <c r="AI692" s="556"/>
      <c r="AJ692" s="408"/>
      <c r="AK692" s="408"/>
      <c r="AL692" s="408"/>
      <c r="AM692" s="392"/>
      <c r="AN692" s="69"/>
      <c r="AO692" s="401"/>
      <c r="AP692" s="171"/>
      <c r="AQ692" s="69"/>
      <c r="AR692" s="69"/>
      <c r="AS692" s="508"/>
      <c r="AT692" s="511"/>
      <c r="AU692" s="403"/>
      <c r="AV692" s="403"/>
      <c r="AW692" s="55"/>
      <c r="AX692" s="403"/>
      <c r="AY692" s="403"/>
      <c r="AZ692" s="53">
        <v>684</v>
      </c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401"/>
      <c r="BM692" s="69"/>
      <c r="BN692" s="70"/>
      <c r="BO692" s="143"/>
      <c r="BP692" s="557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1"/>
      <c r="CG692" s="143"/>
      <c r="CH692" s="143"/>
      <c r="CI692" s="143"/>
      <c r="CJ692" s="143"/>
      <c r="CK692" s="143"/>
      <c r="CL692" s="144"/>
      <c r="CM692" s="143"/>
      <c r="CN692" s="143">
        <v>264</v>
      </c>
      <c r="CO692" s="141"/>
      <c r="CP692" s="69"/>
      <c r="CQ692" s="70"/>
      <c r="CR692" s="69"/>
      <c r="CS692" s="69"/>
      <c r="CT692" s="69"/>
      <c r="CU692" s="69"/>
      <c r="CV692" s="69"/>
      <c r="CW692" s="69"/>
      <c r="CX692" s="69"/>
      <c r="CY692" s="69"/>
      <c r="CZ692" s="69"/>
      <c r="DA692" s="70"/>
      <c r="DB692" s="182"/>
      <c r="DC692" s="141" t="s">
        <v>1815</v>
      </c>
      <c r="DD692" s="182"/>
      <c r="DE692" s="182">
        <v>-7.8</v>
      </c>
      <c r="DF692" s="141"/>
      <c r="DG692" s="182"/>
      <c r="DH692" s="182">
        <v>20.399999999999999</v>
      </c>
      <c r="DI692" s="180"/>
      <c r="DJ692" s="180"/>
      <c r="DK692" s="180"/>
      <c r="DL692" s="180"/>
      <c r="DM692" s="180"/>
      <c r="DN692" s="180"/>
      <c r="DO692" s="180"/>
      <c r="DP692" s="180"/>
      <c r="DQ692" s="180"/>
      <c r="DR692" s="180"/>
      <c r="DS692" s="181"/>
      <c r="DT692" s="402">
        <f t="shared" si="1003"/>
        <v>1</v>
      </c>
      <c r="DU692" s="100">
        <f t="shared" si="1004"/>
        <v>0</v>
      </c>
      <c r="DV692" s="100">
        <f t="shared" si="1005"/>
        <v>0</v>
      </c>
      <c r="DW692" s="100">
        <f t="shared" si="1006"/>
        <v>1</v>
      </c>
      <c r="DX692" s="100">
        <f t="shared" si="1007"/>
        <v>0</v>
      </c>
      <c r="DY692" s="229">
        <f t="shared" si="1008"/>
        <v>0</v>
      </c>
      <c r="DZ692" s="100">
        <f t="shared" si="1009"/>
        <v>1</v>
      </c>
      <c r="EA692" s="400">
        <f t="shared" si="1010"/>
        <v>0</v>
      </c>
      <c r="EB692" s="402">
        <f t="shared" si="1011"/>
        <v>0</v>
      </c>
      <c r="EC692" s="19">
        <f t="shared" si="1012"/>
        <v>0</v>
      </c>
      <c r="ED692" s="19">
        <f t="shared" si="1013"/>
        <v>0</v>
      </c>
      <c r="EE692" s="19">
        <f t="shared" si="1014"/>
        <v>0</v>
      </c>
      <c r="EF692" s="402">
        <f t="shared" si="1015"/>
        <v>1</v>
      </c>
      <c r="EG692" s="400">
        <f t="shared" si="1016"/>
        <v>1</v>
      </c>
      <c r="EH692" s="400">
        <f t="shared" si="1017"/>
        <v>0</v>
      </c>
      <c r="EI692" s="402">
        <f t="shared" si="1018"/>
        <v>0</v>
      </c>
      <c r="EJ692" s="229">
        <f t="shared" si="1019"/>
        <v>1</v>
      </c>
      <c r="EK692" s="398" t="str">
        <f t="shared" si="1020"/>
        <v/>
      </c>
      <c r="EL692" s="398" t="str">
        <f t="shared" si="1021"/>
        <v/>
      </c>
      <c r="EM692" s="398" t="str">
        <f t="shared" si="1022"/>
        <v/>
      </c>
      <c r="EN692" s="398" t="str">
        <f t="shared" si="1023"/>
        <v/>
      </c>
      <c r="EO692" s="398" t="str">
        <f t="shared" si="1024"/>
        <v/>
      </c>
      <c r="EP692" s="398" t="str">
        <f t="shared" si="1025"/>
        <v/>
      </c>
      <c r="EQ692" s="398">
        <f t="shared" si="1026"/>
        <v>684</v>
      </c>
      <c r="ER692" s="398" t="str">
        <f t="shared" si="1027"/>
        <v/>
      </c>
      <c r="ES692" s="398" t="str">
        <f t="shared" si="1028"/>
        <v/>
      </c>
      <c r="ET692" s="398" t="str">
        <f t="shared" si="1029"/>
        <v/>
      </c>
      <c r="EU692" s="172" t="str">
        <f t="shared" si="1030"/>
        <v/>
      </c>
      <c r="EV692" s="57" t="str">
        <f t="shared" si="1031"/>
        <v/>
      </c>
      <c r="EW692" s="57" t="str">
        <f t="shared" si="1032"/>
        <v/>
      </c>
      <c r="EX692" s="57" t="str">
        <f t="shared" si="1033"/>
        <v/>
      </c>
      <c r="EY692" s="57" t="str">
        <f t="shared" si="1034"/>
        <v/>
      </c>
      <c r="EZ692" s="57" t="str">
        <f t="shared" si="1035"/>
        <v/>
      </c>
      <c r="FA692" s="57" t="str">
        <f t="shared" si="1036"/>
        <v/>
      </c>
      <c r="FB692" s="57">
        <f t="shared" si="1037"/>
        <v>11.209972286457402</v>
      </c>
      <c r="FC692" s="57" t="str">
        <f t="shared" si="1038"/>
        <v/>
      </c>
      <c r="FD692" s="57" t="str">
        <f t="shared" si="1039"/>
        <v/>
      </c>
      <c r="FE692" s="57" t="str">
        <f t="shared" si="1040"/>
        <v/>
      </c>
      <c r="FF692" s="56" t="str">
        <f t="shared" si="1041"/>
        <v/>
      </c>
      <c r="FG692" s="59" t="str">
        <f t="shared" si="1042"/>
        <v/>
      </c>
      <c r="FH692" s="59" t="str">
        <f t="shared" si="1043"/>
        <v/>
      </c>
      <c r="FI692" s="59" t="str">
        <f t="shared" si="1044"/>
        <v/>
      </c>
      <c r="FJ692" s="59" t="str">
        <f t="shared" si="1045"/>
        <v/>
      </c>
      <c r="FK692" s="59" t="str">
        <f t="shared" si="1046"/>
        <v/>
      </c>
      <c r="FL692" s="59" t="str">
        <f t="shared" si="1047"/>
        <v/>
      </c>
      <c r="FM692" s="59">
        <f t="shared" si="1048"/>
        <v>100</v>
      </c>
      <c r="FN692" s="59" t="str">
        <f t="shared" si="1049"/>
        <v/>
      </c>
      <c r="FO692" s="59" t="str">
        <f t="shared" si="1050"/>
        <v/>
      </c>
      <c r="FP692" s="59" t="str">
        <f t="shared" si="1051"/>
        <v/>
      </c>
      <c r="FQ692" s="66" t="str">
        <f t="shared" si="1052"/>
        <v/>
      </c>
      <c r="FR692" s="331">
        <f t="shared" si="995"/>
        <v>-100</v>
      </c>
      <c r="FS692" s="331">
        <f t="shared" si="1053"/>
        <v>0</v>
      </c>
      <c r="FT692" s="400">
        <f t="shared" si="1054"/>
        <v>1</v>
      </c>
      <c r="FU692" s="400">
        <f t="shared" si="1055"/>
        <v>0</v>
      </c>
      <c r="FV692" s="400">
        <f t="shared" si="1056"/>
        <v>0</v>
      </c>
      <c r="FW692" s="402">
        <f t="shared" si="1057"/>
        <v>0</v>
      </c>
      <c r="FX692" s="222">
        <f t="shared" si="1058"/>
        <v>0</v>
      </c>
      <c r="FY692" s="222">
        <f t="shared" si="1059"/>
        <v>0</v>
      </c>
      <c r="FZ692" s="222">
        <f t="shared" si="1060"/>
        <v>0</v>
      </c>
      <c r="GA692" s="221">
        <f t="shared" si="1061"/>
        <v>0</v>
      </c>
      <c r="GB692" s="222">
        <f t="shared" si="1062"/>
        <v>100</v>
      </c>
      <c r="GC692" s="222">
        <f t="shared" si="1063"/>
        <v>0</v>
      </c>
      <c r="GD692" s="222">
        <f t="shared" si="1064"/>
        <v>0</v>
      </c>
      <c r="GE692" s="222">
        <f t="shared" si="1065"/>
        <v>0</v>
      </c>
      <c r="GF692" s="222">
        <f t="shared" si="1066"/>
        <v>0</v>
      </c>
      <c r="GG692" s="398">
        <f t="shared" si="1067"/>
        <v>0</v>
      </c>
      <c r="GH692" s="399">
        <f t="shared" si="1068"/>
        <v>0</v>
      </c>
      <c r="GI692" s="398" t="str">
        <f t="shared" si="1069"/>
        <v>Na</v>
      </c>
      <c r="GJ692" s="398" t="str">
        <f t="shared" si="1070"/>
        <v>HCO3</v>
      </c>
    </row>
    <row r="693" spans="1:192" s="168" customFormat="1">
      <c r="A693" s="402">
        <f t="shared" si="1072"/>
        <v>688</v>
      </c>
      <c r="B693" s="166" t="s">
        <v>928</v>
      </c>
      <c r="C693" s="166" t="s">
        <v>582</v>
      </c>
      <c r="D693" s="166"/>
      <c r="E693" s="166"/>
      <c r="F693" s="408">
        <v>3535230</v>
      </c>
      <c r="G693" s="408">
        <v>5684600</v>
      </c>
      <c r="H693" s="409">
        <f t="shared" si="998"/>
        <v>535141.478</v>
      </c>
      <c r="I693" s="405">
        <f t="shared" si="999"/>
        <v>5682765.9500000002</v>
      </c>
      <c r="J693" s="541">
        <v>136</v>
      </c>
      <c r="K693" s="392" t="s">
        <v>1355</v>
      </c>
      <c r="L693" s="171">
        <v>8.5</v>
      </c>
      <c r="M693" s="171"/>
      <c r="N693" s="408"/>
      <c r="O693" s="171"/>
      <c r="P693" s="171"/>
      <c r="Q693" s="166" t="s">
        <v>1361</v>
      </c>
      <c r="R693" s="186" t="s">
        <v>2911</v>
      </c>
      <c r="S693" s="166" t="s">
        <v>1346</v>
      </c>
      <c r="T693" s="499" t="str">
        <f t="shared" si="1000"/>
        <v>-</v>
      </c>
      <c r="U693" s="499" t="str">
        <f t="shared" si="1001"/>
        <v>M</v>
      </c>
      <c r="V693" s="499" t="str">
        <f t="shared" si="1002"/>
        <v>-</v>
      </c>
      <c r="W693" s="499" t="str">
        <f t="shared" si="994"/>
        <v>-</v>
      </c>
      <c r="X693" s="529" t="str">
        <f t="shared" si="1073"/>
        <v>Ca-Na</v>
      </c>
      <c r="Y693" s="530" t="str">
        <f t="shared" si="1071"/>
        <v>Cl-HCO3-SO4</v>
      </c>
      <c r="Z693" s="183" t="s">
        <v>2261</v>
      </c>
      <c r="AA693" s="177">
        <v>25322</v>
      </c>
      <c r="AB693" s="176">
        <v>1</v>
      </c>
      <c r="AC693" s="170" t="s">
        <v>405</v>
      </c>
      <c r="AD693" s="170" t="s">
        <v>2262</v>
      </c>
      <c r="AE693" s="404"/>
      <c r="AF693" s="153" t="s">
        <v>3116</v>
      </c>
      <c r="AG693" s="408"/>
      <c r="AH693" s="204">
        <v>7</v>
      </c>
      <c r="AI693" s="392"/>
      <c r="AJ693" s="408"/>
      <c r="AK693" s="408"/>
      <c r="AL693" s="408"/>
      <c r="AM693" s="392"/>
      <c r="AN693" s="169">
        <v>26.5</v>
      </c>
      <c r="AO693" s="175">
        <v>12.3</v>
      </c>
      <c r="AP693" s="171"/>
      <c r="AS693" s="507">
        <f>SUM(AU693:BN693)+SUM(BO693:CL693)/1000</f>
        <v>1016.9300000000001</v>
      </c>
      <c r="AT693" s="509">
        <f>FR693</f>
        <v>-0.50991673078465805</v>
      </c>
      <c r="AU693" s="168">
        <v>110</v>
      </c>
      <c r="AV693" s="168">
        <v>33.799999999999997</v>
      </c>
      <c r="AW693" s="165">
        <v>148.78</v>
      </c>
      <c r="AX693" s="168">
        <v>218.88</v>
      </c>
      <c r="AY693" s="168">
        <v>208.27</v>
      </c>
      <c r="AZ693" s="167">
        <v>291.60000000000002</v>
      </c>
      <c r="BB693" s="168">
        <v>5.6</v>
      </c>
      <c r="BL693" s="165"/>
      <c r="BN693" s="167"/>
      <c r="CF693" s="165"/>
      <c r="CL693" s="167"/>
      <c r="CN693" s="138" t="s">
        <v>3116</v>
      </c>
      <c r="CO693" s="165"/>
      <c r="CQ693" s="167"/>
      <c r="DA693" s="167"/>
      <c r="DB693" s="182"/>
      <c r="DC693" s="182"/>
      <c r="DD693" s="182"/>
      <c r="DE693" s="182"/>
      <c r="DF693" s="182"/>
      <c r="DG693" s="182"/>
      <c r="DH693" s="182" t="s">
        <v>2263</v>
      </c>
      <c r="DI693" s="180"/>
      <c r="DJ693" s="180"/>
      <c r="DK693" s="180"/>
      <c r="DL693" s="180"/>
      <c r="DM693" s="180"/>
      <c r="DN693" s="180"/>
      <c r="DO693" s="180"/>
      <c r="DP693" s="180"/>
      <c r="DQ693" s="180"/>
      <c r="DR693" s="180"/>
      <c r="DS693" s="181"/>
      <c r="DT693" s="402">
        <f t="shared" si="1003"/>
        <v>1</v>
      </c>
      <c r="DU693" s="100">
        <f t="shared" si="1004"/>
        <v>1</v>
      </c>
      <c r="DV693" s="100">
        <f t="shared" si="1005"/>
        <v>0</v>
      </c>
      <c r="DW693" s="100">
        <f t="shared" si="1006"/>
        <v>0</v>
      </c>
      <c r="DX693" s="100">
        <f t="shared" si="1007"/>
        <v>0</v>
      </c>
      <c r="DY693" s="229">
        <f t="shared" si="1008"/>
        <v>0</v>
      </c>
      <c r="DZ693" s="100">
        <f t="shared" si="1009"/>
        <v>0</v>
      </c>
      <c r="EA693" s="400">
        <f t="shared" si="1010"/>
        <v>0</v>
      </c>
      <c r="EB693" s="402">
        <f t="shared" si="1011"/>
        <v>1</v>
      </c>
      <c r="EC693" s="19">
        <f t="shared" si="1012"/>
        <v>0</v>
      </c>
      <c r="ED693" s="19">
        <f t="shared" si="1013"/>
        <v>1</v>
      </c>
      <c r="EE693" s="19">
        <f t="shared" si="1014"/>
        <v>0</v>
      </c>
      <c r="EF693" s="402">
        <f t="shared" si="1015"/>
        <v>0</v>
      </c>
      <c r="EG693" s="400">
        <f t="shared" si="1016"/>
        <v>0</v>
      </c>
      <c r="EH693" s="400">
        <f t="shared" si="1017"/>
        <v>0</v>
      </c>
      <c r="EI693" s="402">
        <f t="shared" si="1018"/>
        <v>1</v>
      </c>
      <c r="EJ693" s="229">
        <f t="shared" si="1019"/>
        <v>1</v>
      </c>
      <c r="EK693" s="398">
        <f t="shared" si="1020"/>
        <v>110</v>
      </c>
      <c r="EL693" s="398">
        <f t="shared" si="1021"/>
        <v>5.6</v>
      </c>
      <c r="EM693" s="398">
        <f t="shared" si="1022"/>
        <v>33.799999999999997</v>
      </c>
      <c r="EN693" s="398">
        <f t="shared" si="1023"/>
        <v>148.78</v>
      </c>
      <c r="EO693" s="398" t="str">
        <f t="shared" si="1024"/>
        <v/>
      </c>
      <c r="EP693" s="398" t="str">
        <f t="shared" si="1025"/>
        <v/>
      </c>
      <c r="EQ693" s="398">
        <f t="shared" si="1026"/>
        <v>291.60000000000002</v>
      </c>
      <c r="ER693" s="398" t="str">
        <f t="shared" si="1027"/>
        <v/>
      </c>
      <c r="ES693" s="398" t="str">
        <f t="shared" si="1028"/>
        <v/>
      </c>
      <c r="ET693" s="398">
        <f t="shared" si="1029"/>
        <v>208.27</v>
      </c>
      <c r="EU693" s="172">
        <f t="shared" si="1030"/>
        <v>218.88</v>
      </c>
      <c r="EV693" s="57">
        <f t="shared" si="1031"/>
        <v>4.7847306196661128</v>
      </c>
      <c r="EW693" s="57">
        <f t="shared" si="1032"/>
        <v>0.14322250639386189</v>
      </c>
      <c r="EX693" s="57">
        <f t="shared" si="1033"/>
        <v>2.7813207159020776</v>
      </c>
      <c r="EY693" s="57">
        <f t="shared" si="1034"/>
        <v>7.4245221817455951</v>
      </c>
      <c r="EZ693" s="57" t="str">
        <f t="shared" si="1035"/>
        <v/>
      </c>
      <c r="FA693" s="57" t="str">
        <f t="shared" si="1036"/>
        <v/>
      </c>
      <c r="FB693" s="57">
        <f t="shared" si="1037"/>
        <v>4.7789881852792089</v>
      </c>
      <c r="FC693" s="57" t="str">
        <f t="shared" si="1038"/>
        <v/>
      </c>
      <c r="FD693" s="57" t="str">
        <f t="shared" si="1039"/>
        <v/>
      </c>
      <c r="FE693" s="57">
        <f t="shared" si="1040"/>
        <v>4.3361308146979161</v>
      </c>
      <c r="FF693" s="56">
        <f t="shared" si="1041"/>
        <v>6.1738075762276807</v>
      </c>
      <c r="FG693" s="59">
        <f t="shared" si="1042"/>
        <v>31.616196043416057</v>
      </c>
      <c r="FH693" s="59">
        <f t="shared" si="1043"/>
        <v>0.9463752925538218</v>
      </c>
      <c r="FI693" s="59">
        <f t="shared" si="1044"/>
        <v>18.37820935041702</v>
      </c>
      <c r="FJ693" s="59">
        <f t="shared" si="1045"/>
        <v>49.05921931361312</v>
      </c>
      <c r="FK693" s="59" t="str">
        <f t="shared" si="1046"/>
        <v/>
      </c>
      <c r="FL693" s="59" t="str">
        <f t="shared" si="1047"/>
        <v/>
      </c>
      <c r="FM693" s="59">
        <f t="shared" si="1048"/>
        <v>31.257839858535739</v>
      </c>
      <c r="FN693" s="59" t="str">
        <f t="shared" si="1049"/>
        <v/>
      </c>
      <c r="FO693" s="59" t="str">
        <f t="shared" si="1050"/>
        <v/>
      </c>
      <c r="FP693" s="59">
        <f t="shared" si="1051"/>
        <v>28.361250824806305</v>
      </c>
      <c r="FQ693" s="66">
        <f t="shared" si="1052"/>
        <v>40.380909316657956</v>
      </c>
      <c r="FR693" s="331">
        <f t="shared" si="995"/>
        <v>-0.50991673078465805</v>
      </c>
      <c r="FS693" s="331">
        <f t="shared" si="1053"/>
        <v>0.50991673078465805</v>
      </c>
      <c r="FT693" s="400">
        <f t="shared" si="1054"/>
        <v>0</v>
      </c>
      <c r="FU693" s="400">
        <f t="shared" si="1055"/>
        <v>1</v>
      </c>
      <c r="FV693" s="400">
        <f t="shared" si="1056"/>
        <v>0</v>
      </c>
      <c r="FW693" s="402">
        <f t="shared" si="1057"/>
        <v>0</v>
      </c>
      <c r="FX693" s="222">
        <f t="shared" si="1058"/>
        <v>31.616196043416057</v>
      </c>
      <c r="FY693" s="222">
        <f t="shared" si="1059"/>
        <v>49.05921931361312</v>
      </c>
      <c r="FZ693" s="222">
        <f t="shared" si="1060"/>
        <v>0</v>
      </c>
      <c r="GA693" s="221">
        <f t="shared" si="1061"/>
        <v>40.380909316657956</v>
      </c>
      <c r="GB693" s="222">
        <f t="shared" si="1062"/>
        <v>31.257839858535739</v>
      </c>
      <c r="GC693" s="222">
        <f t="shared" si="1063"/>
        <v>28.361250824806305</v>
      </c>
      <c r="GD693" s="222">
        <f t="shared" si="1064"/>
        <v>0</v>
      </c>
      <c r="GE693" s="222">
        <f t="shared" si="1065"/>
        <v>0</v>
      </c>
      <c r="GF693" s="222">
        <f t="shared" si="1066"/>
        <v>0</v>
      </c>
      <c r="GG693" s="398">
        <f t="shared" si="1067"/>
        <v>0</v>
      </c>
      <c r="GH693" s="399">
        <f t="shared" si="1068"/>
        <v>0</v>
      </c>
      <c r="GI693" s="398" t="str">
        <f t="shared" si="1069"/>
        <v>Ca-Na</v>
      </c>
      <c r="GJ693" s="398" t="str">
        <f t="shared" si="1070"/>
        <v>Cl-HCO3-SO4</v>
      </c>
    </row>
    <row r="694" spans="1:192" s="168" customFormat="1">
      <c r="A694" s="402">
        <f t="shared" si="1072"/>
        <v>689</v>
      </c>
      <c r="B694" s="166" t="s">
        <v>928</v>
      </c>
      <c r="C694" s="166" t="s">
        <v>580</v>
      </c>
      <c r="D694" s="166"/>
      <c r="E694" s="166"/>
      <c r="F694" s="408">
        <v>3535330</v>
      </c>
      <c r="G694" s="408">
        <v>5684760</v>
      </c>
      <c r="H694" s="409">
        <f t="shared" si="998"/>
        <v>535241.43799999997</v>
      </c>
      <c r="I694" s="405">
        <f t="shared" si="999"/>
        <v>5682925.8859999999</v>
      </c>
      <c r="J694" s="541">
        <v>136</v>
      </c>
      <c r="K694" s="392" t="s">
        <v>1355</v>
      </c>
      <c r="L694" s="185">
        <v>7.8</v>
      </c>
      <c r="M694" s="171"/>
      <c r="N694" s="408"/>
      <c r="O694" s="171"/>
      <c r="P694" s="171"/>
      <c r="Q694" s="166" t="s">
        <v>1361</v>
      </c>
      <c r="R694" s="165" t="s">
        <v>1490</v>
      </c>
      <c r="S694" s="166" t="s">
        <v>1346</v>
      </c>
      <c r="T694" s="499" t="str">
        <f t="shared" si="1000"/>
        <v>-</v>
      </c>
      <c r="U694" s="499" t="str">
        <f t="shared" si="1001"/>
        <v>M</v>
      </c>
      <c r="V694" s="499" t="str">
        <f t="shared" si="1002"/>
        <v>-</v>
      </c>
      <c r="W694" s="499" t="str">
        <f t="shared" si="994"/>
        <v>-</v>
      </c>
      <c r="X694" s="529" t="str">
        <f t="shared" si="1073"/>
        <v>Ca-Na</v>
      </c>
      <c r="Y694" s="530" t="str">
        <f t="shared" si="1071"/>
        <v>SO4-Cl-HCO3</v>
      </c>
      <c r="Z694" s="183" t="s">
        <v>2264</v>
      </c>
      <c r="AA694" s="177">
        <v>25322</v>
      </c>
      <c r="AB694" s="176">
        <v>1</v>
      </c>
      <c r="AC694" s="170" t="s">
        <v>405</v>
      </c>
      <c r="AD694" s="170" t="s">
        <v>2262</v>
      </c>
      <c r="AE694" s="404"/>
      <c r="AF694" s="153" t="s">
        <v>3116</v>
      </c>
      <c r="AG694" s="408"/>
      <c r="AH694" s="204">
        <v>7</v>
      </c>
      <c r="AI694" s="392"/>
      <c r="AJ694" s="408"/>
      <c r="AK694" s="408"/>
      <c r="AL694" s="408"/>
      <c r="AM694" s="392"/>
      <c r="AN694" s="169">
        <v>23.8</v>
      </c>
      <c r="AO694" s="175">
        <v>12.5</v>
      </c>
      <c r="AP694" s="171"/>
      <c r="AS694" s="507">
        <f>SUM(AU694:BN694)+SUM(BO694:CL694)/1000</f>
        <v>1168.3500000000001</v>
      </c>
      <c r="AT694" s="509">
        <f>FR694</f>
        <v>-0.35463614315807751</v>
      </c>
      <c r="AU694" s="168">
        <v>127</v>
      </c>
      <c r="AV694" s="168">
        <v>41.1</v>
      </c>
      <c r="AW694" s="165">
        <v>170.98</v>
      </c>
      <c r="AX694" s="168">
        <v>226.86</v>
      </c>
      <c r="AY694" s="168">
        <v>349.86</v>
      </c>
      <c r="AZ694" s="167">
        <v>246.4</v>
      </c>
      <c r="BB694" s="168">
        <v>6.15</v>
      </c>
      <c r="BL694" s="165"/>
      <c r="BN694" s="167"/>
      <c r="CF694" s="165"/>
      <c r="CL694" s="167"/>
      <c r="CN694" s="138" t="s">
        <v>3116</v>
      </c>
      <c r="CO694" s="165"/>
      <c r="CQ694" s="167"/>
      <c r="DA694" s="167"/>
      <c r="DB694" s="182"/>
      <c r="DC694" s="182"/>
      <c r="DD694" s="182"/>
      <c r="DE694" s="182"/>
      <c r="DF694" s="182"/>
      <c r="DG694" s="182"/>
      <c r="DH694" s="182" t="s">
        <v>2263</v>
      </c>
      <c r="DI694" s="180"/>
      <c r="DJ694" s="180"/>
      <c r="DK694" s="180"/>
      <c r="DL694" s="180"/>
      <c r="DM694" s="180"/>
      <c r="DN694" s="180"/>
      <c r="DO694" s="180"/>
      <c r="DP694" s="180"/>
      <c r="DQ694" s="180"/>
      <c r="DR694" s="180"/>
      <c r="DS694" s="181"/>
      <c r="DT694" s="402">
        <f t="shared" si="1003"/>
        <v>1</v>
      </c>
      <c r="DU694" s="100">
        <f t="shared" si="1004"/>
        <v>1</v>
      </c>
      <c r="DV694" s="100">
        <f t="shared" si="1005"/>
        <v>0</v>
      </c>
      <c r="DW694" s="100">
        <f t="shared" si="1006"/>
        <v>0</v>
      </c>
      <c r="DX694" s="100">
        <f t="shared" si="1007"/>
        <v>0</v>
      </c>
      <c r="DY694" s="229">
        <f t="shared" si="1008"/>
        <v>0</v>
      </c>
      <c r="DZ694" s="100">
        <f t="shared" si="1009"/>
        <v>0</v>
      </c>
      <c r="EA694" s="400">
        <f t="shared" si="1010"/>
        <v>0</v>
      </c>
      <c r="EB694" s="402">
        <f t="shared" si="1011"/>
        <v>1</v>
      </c>
      <c r="EC694" s="19">
        <f t="shared" si="1012"/>
        <v>0</v>
      </c>
      <c r="ED694" s="19">
        <f t="shared" si="1013"/>
        <v>1</v>
      </c>
      <c r="EE694" s="19">
        <f t="shared" si="1014"/>
        <v>0</v>
      </c>
      <c r="EF694" s="402">
        <f t="shared" si="1015"/>
        <v>0</v>
      </c>
      <c r="EG694" s="400">
        <f t="shared" si="1016"/>
        <v>0</v>
      </c>
      <c r="EH694" s="400">
        <f t="shared" si="1017"/>
        <v>0</v>
      </c>
      <c r="EI694" s="402">
        <f t="shared" si="1018"/>
        <v>1</v>
      </c>
      <c r="EJ694" s="229">
        <f t="shared" si="1019"/>
        <v>1</v>
      </c>
      <c r="EK694" s="398">
        <f t="shared" si="1020"/>
        <v>127</v>
      </c>
      <c r="EL694" s="398">
        <f t="shared" si="1021"/>
        <v>6.15</v>
      </c>
      <c r="EM694" s="398">
        <f t="shared" si="1022"/>
        <v>41.1</v>
      </c>
      <c r="EN694" s="398">
        <f t="shared" si="1023"/>
        <v>170.98</v>
      </c>
      <c r="EO694" s="398" t="str">
        <f t="shared" si="1024"/>
        <v/>
      </c>
      <c r="EP694" s="398" t="str">
        <f t="shared" si="1025"/>
        <v/>
      </c>
      <c r="EQ694" s="398">
        <f t="shared" si="1026"/>
        <v>246.4</v>
      </c>
      <c r="ER694" s="398" t="str">
        <f t="shared" si="1027"/>
        <v/>
      </c>
      <c r="ES694" s="398" t="str">
        <f t="shared" si="1028"/>
        <v/>
      </c>
      <c r="ET694" s="398">
        <f t="shared" si="1029"/>
        <v>349.86</v>
      </c>
      <c r="EU694" s="172">
        <f t="shared" si="1030"/>
        <v>226.86</v>
      </c>
      <c r="EV694" s="57">
        <f t="shared" si="1031"/>
        <v>5.5241889881599668</v>
      </c>
      <c r="EW694" s="57">
        <f t="shared" si="1032"/>
        <v>0.15728900255754477</v>
      </c>
      <c r="EX694" s="57">
        <f t="shared" si="1033"/>
        <v>3.3820201604608111</v>
      </c>
      <c r="EY694" s="57">
        <f t="shared" si="1034"/>
        <v>8.532361894306101</v>
      </c>
      <c r="EZ694" s="57" t="str">
        <f t="shared" si="1035"/>
        <v/>
      </c>
      <c r="FA694" s="57" t="str">
        <f t="shared" si="1036"/>
        <v/>
      </c>
      <c r="FB694" s="57">
        <f t="shared" si="1037"/>
        <v>4.0382122388641877</v>
      </c>
      <c r="FC694" s="57" t="str">
        <f t="shared" si="1038"/>
        <v/>
      </c>
      <c r="FD694" s="57" t="str">
        <f t="shared" si="1039"/>
        <v/>
      </c>
      <c r="FE694" s="57">
        <f t="shared" si="1040"/>
        <v>7.2840002248533775</v>
      </c>
      <c r="FF694" s="56">
        <f t="shared" si="1041"/>
        <v>6.3988943107776484</v>
      </c>
      <c r="FG694" s="59">
        <f t="shared" si="1042"/>
        <v>31.394822270012458</v>
      </c>
      <c r="FH694" s="59">
        <f t="shared" si="1043"/>
        <v>0.89389778135857256</v>
      </c>
      <c r="FI694" s="59">
        <f t="shared" si="1044"/>
        <v>19.220544785639675</v>
      </c>
      <c r="FJ694" s="59">
        <f t="shared" si="1045"/>
        <v>48.49073516298931</v>
      </c>
      <c r="FK694" s="59" t="str">
        <f t="shared" si="1046"/>
        <v/>
      </c>
      <c r="FL694" s="59" t="str">
        <f t="shared" si="1047"/>
        <v/>
      </c>
      <c r="FM694" s="59">
        <f t="shared" si="1048"/>
        <v>22.787584828934683</v>
      </c>
      <c r="FN694" s="59" t="str">
        <f t="shared" si="1049"/>
        <v/>
      </c>
      <c r="FO694" s="59" t="str">
        <f t="shared" si="1050"/>
        <v/>
      </c>
      <c r="FP694" s="59">
        <f t="shared" si="1051"/>
        <v>41.103528789391106</v>
      </c>
      <c r="FQ694" s="66">
        <f t="shared" si="1052"/>
        <v>36.10888638167421</v>
      </c>
      <c r="FR694" s="331">
        <f t="shared" si="995"/>
        <v>-0.35463614315807751</v>
      </c>
      <c r="FS694" s="331">
        <f t="shared" si="1053"/>
        <v>0.35463614315807751</v>
      </c>
      <c r="FT694" s="400">
        <f t="shared" si="1054"/>
        <v>0</v>
      </c>
      <c r="FU694" s="400">
        <f t="shared" si="1055"/>
        <v>1</v>
      </c>
      <c r="FV694" s="400">
        <f t="shared" si="1056"/>
        <v>0</v>
      </c>
      <c r="FW694" s="402">
        <f t="shared" si="1057"/>
        <v>0</v>
      </c>
      <c r="FX694" s="222">
        <f t="shared" si="1058"/>
        <v>31.394822270012458</v>
      </c>
      <c r="FY694" s="222">
        <f t="shared" si="1059"/>
        <v>48.49073516298931</v>
      </c>
      <c r="FZ694" s="222">
        <f t="shared" si="1060"/>
        <v>0</v>
      </c>
      <c r="GA694" s="221">
        <f t="shared" si="1061"/>
        <v>36.10888638167421</v>
      </c>
      <c r="GB694" s="222">
        <f t="shared" si="1062"/>
        <v>22.787584828934683</v>
      </c>
      <c r="GC694" s="222">
        <f t="shared" si="1063"/>
        <v>41.103528789391106</v>
      </c>
      <c r="GD694" s="222">
        <f t="shared" si="1064"/>
        <v>0</v>
      </c>
      <c r="GE694" s="222">
        <f t="shared" si="1065"/>
        <v>0</v>
      </c>
      <c r="GF694" s="222">
        <f t="shared" si="1066"/>
        <v>0</v>
      </c>
      <c r="GG694" s="398">
        <f t="shared" si="1067"/>
        <v>0</v>
      </c>
      <c r="GH694" s="399">
        <f t="shared" si="1068"/>
        <v>0</v>
      </c>
      <c r="GI694" s="398" t="str">
        <f t="shared" si="1069"/>
        <v>Ca-Na</v>
      </c>
      <c r="GJ694" s="398" t="str">
        <f t="shared" si="1070"/>
        <v>SO4-Cl-HCO3</v>
      </c>
    </row>
    <row r="695" spans="1:192" s="168" customFormat="1">
      <c r="A695" s="402">
        <f t="shared" si="1072"/>
        <v>690</v>
      </c>
      <c r="B695" s="166" t="s">
        <v>928</v>
      </c>
      <c r="C695" s="166" t="s">
        <v>581</v>
      </c>
      <c r="D695" s="166"/>
      <c r="E695" s="166"/>
      <c r="F695" s="408">
        <v>3535400</v>
      </c>
      <c r="G695" s="408">
        <v>5684930</v>
      </c>
      <c r="H695" s="409">
        <f t="shared" si="998"/>
        <v>535311.40999999992</v>
      </c>
      <c r="I695" s="405">
        <f t="shared" si="999"/>
        <v>5683095.818</v>
      </c>
      <c r="J695" s="541">
        <v>141</v>
      </c>
      <c r="K695" s="392" t="s">
        <v>1355</v>
      </c>
      <c r="L695" s="185">
        <v>7</v>
      </c>
      <c r="M695" s="171"/>
      <c r="N695" s="408"/>
      <c r="O695" s="171"/>
      <c r="P695" s="171"/>
      <c r="Q695" s="166" t="s">
        <v>1361</v>
      </c>
      <c r="R695" s="165" t="s">
        <v>1490</v>
      </c>
      <c r="S695" s="166" t="s">
        <v>1346</v>
      </c>
      <c r="T695" s="499" t="str">
        <f t="shared" si="1000"/>
        <v>-</v>
      </c>
      <c r="U695" s="499" t="str">
        <f t="shared" si="1001"/>
        <v>M</v>
      </c>
      <c r="V695" s="499" t="str">
        <f t="shared" si="1002"/>
        <v>-</v>
      </c>
      <c r="W695" s="499" t="str">
        <f t="shared" si="994"/>
        <v>-</v>
      </c>
      <c r="X695" s="529" t="str">
        <f t="shared" si="1073"/>
        <v>Na-Ca</v>
      </c>
      <c r="Y695" s="530" t="str">
        <f t="shared" si="1071"/>
        <v>SO4-Cl</v>
      </c>
      <c r="Z695" s="183" t="s">
        <v>2697</v>
      </c>
      <c r="AA695" s="177">
        <v>25322</v>
      </c>
      <c r="AB695" s="176">
        <v>1</v>
      </c>
      <c r="AC695" s="170" t="s">
        <v>405</v>
      </c>
      <c r="AD695" s="170" t="s">
        <v>2262</v>
      </c>
      <c r="AE695" s="188" t="s">
        <v>2701</v>
      </c>
      <c r="AF695" s="153" t="s">
        <v>3116</v>
      </c>
      <c r="AG695" s="408"/>
      <c r="AH695" s="408">
        <v>6.9</v>
      </c>
      <c r="AI695" s="392"/>
      <c r="AJ695" s="408"/>
      <c r="AK695" s="408"/>
      <c r="AL695" s="408"/>
      <c r="AM695" s="392"/>
      <c r="AN695" s="169">
        <v>31</v>
      </c>
      <c r="AO695" s="175">
        <v>11.6</v>
      </c>
      <c r="AP695" s="171"/>
      <c r="AS695" s="507">
        <f>SUM(AU695:BN695)+SUM(BO695:CL695)/1000</f>
        <v>4854.7</v>
      </c>
      <c r="AT695" s="511">
        <f>FR695</f>
        <v>27.32553836367763</v>
      </c>
      <c r="AU695" s="189">
        <v>1616.34</v>
      </c>
      <c r="AV695" s="168">
        <v>74.900000000000006</v>
      </c>
      <c r="AW695" s="165">
        <v>532.66</v>
      </c>
      <c r="AX695" s="168">
        <v>727.8</v>
      </c>
      <c r="AY695" s="168">
        <v>1603</v>
      </c>
      <c r="AZ695" s="167">
        <v>300</v>
      </c>
      <c r="BB695" s="189"/>
      <c r="BL695" s="165"/>
      <c r="BN695" s="167"/>
      <c r="CF695" s="165"/>
      <c r="CL695" s="167"/>
      <c r="CN695" s="138" t="s">
        <v>3116</v>
      </c>
      <c r="CO695" s="165"/>
      <c r="CQ695" s="167"/>
      <c r="DA695" s="167"/>
      <c r="DB695" s="182"/>
      <c r="DC695" s="182"/>
      <c r="DD695" s="182"/>
      <c r="DE695" s="182"/>
      <c r="DF695" s="182"/>
      <c r="DG695" s="182"/>
      <c r="DH695" s="182" t="s">
        <v>2263</v>
      </c>
      <c r="DI695" s="180"/>
      <c r="DJ695" s="180"/>
      <c r="DK695" s="180"/>
      <c r="DL695" s="180"/>
      <c r="DM695" s="180"/>
      <c r="DN695" s="180"/>
      <c r="DO695" s="180"/>
      <c r="DP695" s="180"/>
      <c r="DQ695" s="180"/>
      <c r="DR695" s="180"/>
      <c r="DS695" s="181"/>
      <c r="DT695" s="402">
        <f t="shared" si="1003"/>
        <v>1</v>
      </c>
      <c r="DU695" s="100">
        <f t="shared" si="1004"/>
        <v>1</v>
      </c>
      <c r="DV695" s="100">
        <f t="shared" si="1005"/>
        <v>0</v>
      </c>
      <c r="DW695" s="100">
        <f t="shared" si="1006"/>
        <v>0</v>
      </c>
      <c r="DX695" s="100">
        <f t="shared" si="1007"/>
        <v>0</v>
      </c>
      <c r="DY695" s="229">
        <f t="shared" si="1008"/>
        <v>0</v>
      </c>
      <c r="DZ695" s="100">
        <f t="shared" si="1009"/>
        <v>0</v>
      </c>
      <c r="EA695" s="400">
        <f t="shared" si="1010"/>
        <v>0</v>
      </c>
      <c r="EB695" s="402">
        <f t="shared" si="1011"/>
        <v>1</v>
      </c>
      <c r="EC695" s="19">
        <f t="shared" si="1012"/>
        <v>0</v>
      </c>
      <c r="ED695" s="19">
        <f t="shared" si="1013"/>
        <v>1</v>
      </c>
      <c r="EE695" s="19">
        <f t="shared" si="1014"/>
        <v>0</v>
      </c>
      <c r="EF695" s="402">
        <f t="shared" si="1015"/>
        <v>0</v>
      </c>
      <c r="EG695" s="400">
        <f t="shared" si="1016"/>
        <v>0</v>
      </c>
      <c r="EH695" s="400">
        <f t="shared" si="1017"/>
        <v>0</v>
      </c>
      <c r="EI695" s="402">
        <f t="shared" si="1018"/>
        <v>1</v>
      </c>
      <c r="EJ695" s="229">
        <f t="shared" si="1019"/>
        <v>1</v>
      </c>
      <c r="EK695" s="398">
        <f t="shared" si="1020"/>
        <v>1616.34</v>
      </c>
      <c r="EL695" s="398" t="str">
        <f t="shared" si="1021"/>
        <v/>
      </c>
      <c r="EM695" s="398">
        <f t="shared" si="1022"/>
        <v>74.900000000000006</v>
      </c>
      <c r="EN695" s="398">
        <f t="shared" si="1023"/>
        <v>532.66</v>
      </c>
      <c r="EO695" s="398" t="str">
        <f t="shared" si="1024"/>
        <v/>
      </c>
      <c r="EP695" s="398" t="str">
        <f t="shared" si="1025"/>
        <v/>
      </c>
      <c r="EQ695" s="398">
        <f t="shared" si="1026"/>
        <v>300</v>
      </c>
      <c r="ER695" s="398" t="str">
        <f t="shared" si="1027"/>
        <v/>
      </c>
      <c r="ES695" s="398" t="str">
        <f t="shared" si="1028"/>
        <v/>
      </c>
      <c r="ET695" s="398">
        <f t="shared" si="1029"/>
        <v>1603</v>
      </c>
      <c r="EU695" s="172">
        <f t="shared" si="1030"/>
        <v>727.8</v>
      </c>
      <c r="EV695" s="57">
        <f t="shared" si="1031"/>
        <v>70.306831725373854</v>
      </c>
      <c r="EW695" s="57" t="str">
        <f t="shared" si="1032"/>
        <v/>
      </c>
      <c r="EX695" s="57">
        <f t="shared" si="1033"/>
        <v>6.1633408763628896</v>
      </c>
      <c r="EY695" s="57">
        <f t="shared" si="1034"/>
        <v>26.581166724886469</v>
      </c>
      <c r="EZ695" s="57" t="str">
        <f t="shared" si="1035"/>
        <v/>
      </c>
      <c r="FA695" s="57" t="str">
        <f t="shared" si="1036"/>
        <v/>
      </c>
      <c r="FB695" s="57">
        <f t="shared" si="1037"/>
        <v>4.9166545116041238</v>
      </c>
      <c r="FC695" s="57" t="str">
        <f t="shared" si="1038"/>
        <v/>
      </c>
      <c r="FD695" s="57" t="str">
        <f t="shared" si="1039"/>
        <v/>
      </c>
      <c r="FE695" s="57">
        <f t="shared" si="1040"/>
        <v>33.374070658091703</v>
      </c>
      <c r="FF695" s="56">
        <f t="shared" si="1041"/>
        <v>20.528587143542151</v>
      </c>
      <c r="FG695" s="59">
        <f t="shared" si="1042"/>
        <v>68.225053827330655</v>
      </c>
      <c r="FH695" s="59" t="str">
        <f t="shared" si="1043"/>
        <v/>
      </c>
      <c r="FI695" s="59">
        <f t="shared" si="1044"/>
        <v>5.9808450007894232</v>
      </c>
      <c r="FJ695" s="59">
        <f t="shared" si="1045"/>
        <v>25.794101171879912</v>
      </c>
      <c r="FK695" s="59" t="str">
        <f t="shared" si="1046"/>
        <v/>
      </c>
      <c r="FL695" s="59" t="str">
        <f t="shared" si="1047"/>
        <v/>
      </c>
      <c r="FM695" s="59">
        <f t="shared" si="1048"/>
        <v>8.3589119257648523</v>
      </c>
      <c r="FN695" s="59" t="str">
        <f t="shared" si="1049"/>
        <v/>
      </c>
      <c r="FO695" s="59" t="str">
        <f t="shared" si="1050"/>
        <v/>
      </c>
      <c r="FP695" s="59">
        <f t="shared" si="1051"/>
        <v>56.739987846781538</v>
      </c>
      <c r="FQ695" s="66">
        <f t="shared" si="1052"/>
        <v>34.901100227453611</v>
      </c>
      <c r="FR695" s="331">
        <f t="shared" si="995"/>
        <v>27.32553836367763</v>
      </c>
      <c r="FS695" s="331">
        <f t="shared" si="1053"/>
        <v>27.32553836367763</v>
      </c>
      <c r="FT695" s="400">
        <f t="shared" si="1054"/>
        <v>0</v>
      </c>
      <c r="FU695" s="400">
        <f t="shared" si="1055"/>
        <v>0</v>
      </c>
      <c r="FV695" s="400">
        <f t="shared" si="1056"/>
        <v>0</v>
      </c>
      <c r="FW695" s="402">
        <f t="shared" si="1057"/>
        <v>1</v>
      </c>
      <c r="FX695" s="222">
        <f t="shared" si="1058"/>
        <v>68.225053827330655</v>
      </c>
      <c r="FY695" s="222">
        <f t="shared" si="1059"/>
        <v>25.794101171879912</v>
      </c>
      <c r="FZ695" s="222">
        <f t="shared" si="1060"/>
        <v>0</v>
      </c>
      <c r="GA695" s="221">
        <f t="shared" si="1061"/>
        <v>34.901100227453611</v>
      </c>
      <c r="GB695" s="222">
        <f t="shared" si="1062"/>
        <v>0</v>
      </c>
      <c r="GC695" s="222">
        <f t="shared" si="1063"/>
        <v>56.739987846781538</v>
      </c>
      <c r="GD695" s="222">
        <f t="shared" si="1064"/>
        <v>0</v>
      </c>
      <c r="GE695" s="222">
        <f t="shared" si="1065"/>
        <v>0</v>
      </c>
      <c r="GF695" s="222">
        <f t="shared" si="1066"/>
        <v>0</v>
      </c>
      <c r="GG695" s="398">
        <f t="shared" si="1067"/>
        <v>0</v>
      </c>
      <c r="GH695" s="399">
        <f t="shared" si="1068"/>
        <v>0</v>
      </c>
      <c r="GI695" s="398" t="str">
        <f t="shared" si="1069"/>
        <v>Na-Ca</v>
      </c>
      <c r="GJ695" s="398" t="str">
        <f t="shared" si="1070"/>
        <v>SO4-Cl</v>
      </c>
    </row>
    <row r="696" spans="1:192" s="163" customFormat="1">
      <c r="A696" s="402">
        <f t="shared" si="1072"/>
        <v>691</v>
      </c>
      <c r="B696" s="166" t="s">
        <v>134</v>
      </c>
      <c r="C696" s="166" t="s">
        <v>965</v>
      </c>
      <c r="D696" s="166"/>
      <c r="E696" s="166"/>
      <c r="F696" s="408">
        <v>3432940</v>
      </c>
      <c r="G696" s="408">
        <v>5548340</v>
      </c>
      <c r="H696" s="410">
        <f t="shared" si="998"/>
        <v>432892.39400000003</v>
      </c>
      <c r="I696" s="102">
        <f t="shared" si="999"/>
        <v>5546560.4539999999</v>
      </c>
      <c r="J696" s="408">
        <v>340</v>
      </c>
      <c r="K696" s="392" t="s">
        <v>1357</v>
      </c>
      <c r="L696" s="185">
        <v>0</v>
      </c>
      <c r="M696" s="171"/>
      <c r="N696" s="400"/>
      <c r="O696" s="171"/>
      <c r="P696" s="171"/>
      <c r="Q696" s="64" t="s">
        <v>1373</v>
      </c>
      <c r="R696" s="65" t="s">
        <v>277</v>
      </c>
      <c r="S696" s="65" t="s">
        <v>1351</v>
      </c>
      <c r="T696" s="499" t="str">
        <f t="shared" si="1000"/>
        <v>-</v>
      </c>
      <c r="U696" s="499" t="str">
        <f t="shared" si="1001"/>
        <v>-</v>
      </c>
      <c r="V696" s="499" t="str">
        <f t="shared" si="1002"/>
        <v>-</v>
      </c>
      <c r="W696" s="499" t="str">
        <f t="shared" si="994"/>
        <v>-</v>
      </c>
      <c r="X696" s="529" t="str">
        <f t="shared" si="1073"/>
        <v>Na-Ca</v>
      </c>
      <c r="Y696" s="530" t="str">
        <f t="shared" si="1071"/>
        <v>Cl-HCO3</v>
      </c>
      <c r="Z696" s="183"/>
      <c r="AA696" s="177">
        <v>29831</v>
      </c>
      <c r="AB696" s="176">
        <v>1</v>
      </c>
      <c r="AC696" s="170"/>
      <c r="AD696" s="170" t="s">
        <v>962</v>
      </c>
      <c r="AE696" s="183"/>
      <c r="AF696" s="185">
        <v>12.2</v>
      </c>
      <c r="AG696" s="408">
        <v>59</v>
      </c>
      <c r="AH696" s="408">
        <v>6.2</v>
      </c>
      <c r="AI696" s="392">
        <v>190</v>
      </c>
      <c r="AJ696" s="408"/>
      <c r="AK696" s="408"/>
      <c r="AL696" s="408"/>
      <c r="AM696" s="392"/>
      <c r="AN696" s="169">
        <v>1.2</v>
      </c>
      <c r="AO696" s="175">
        <v>1.1000000000000001</v>
      </c>
      <c r="AP696" s="171">
        <v>1</v>
      </c>
      <c r="AQ696" s="168"/>
      <c r="AR696" s="168"/>
      <c r="AS696" s="507">
        <f>SUM(AU696:BN696)+SUM(BO696:CL696)/1000</f>
        <v>71.940000000000012</v>
      </c>
      <c r="AT696" s="512">
        <f>FR696</f>
        <v>-0.68457915495895827</v>
      </c>
      <c r="AU696" s="513">
        <v>15</v>
      </c>
      <c r="AV696" s="168">
        <v>2</v>
      </c>
      <c r="AW696" s="165">
        <v>5</v>
      </c>
      <c r="AX696" s="168">
        <v>21</v>
      </c>
      <c r="AY696" s="165">
        <v>4</v>
      </c>
      <c r="AZ696" s="460">
        <v>23.9</v>
      </c>
      <c r="BA696" s="168"/>
      <c r="BB696" s="168"/>
      <c r="BC696" s="168"/>
      <c r="BD696" s="168"/>
      <c r="BE696" s="168">
        <v>0.04</v>
      </c>
      <c r="BF696" s="168"/>
      <c r="BG696" s="168"/>
      <c r="BH696" s="168"/>
      <c r="BI696" s="168"/>
      <c r="BJ696" s="168">
        <v>1</v>
      </c>
      <c r="BK696" s="168"/>
      <c r="BL696" s="165"/>
      <c r="BM696" s="168"/>
      <c r="BN696" s="167"/>
      <c r="BO696" s="168"/>
      <c r="BP696" s="168"/>
      <c r="BQ696" s="168"/>
      <c r="BR696" s="168"/>
      <c r="BS696" s="168"/>
      <c r="BT696" s="168"/>
      <c r="BU696" s="168"/>
      <c r="BV696" s="168"/>
      <c r="BW696" s="168"/>
      <c r="BX696" s="168"/>
      <c r="BY696" s="168"/>
      <c r="BZ696" s="168"/>
      <c r="CA696" s="168"/>
      <c r="CB696" s="168"/>
      <c r="CC696" s="168"/>
      <c r="CD696" s="168"/>
      <c r="CE696" s="168"/>
      <c r="CF696" s="165"/>
      <c r="CG696" s="168"/>
      <c r="CH696" s="168"/>
      <c r="CI696" s="168"/>
      <c r="CJ696" s="168"/>
      <c r="CK696" s="168"/>
      <c r="CL696" s="167"/>
      <c r="CM696" s="168"/>
      <c r="CN696" s="143" t="s">
        <v>3116</v>
      </c>
      <c r="CO696" s="165"/>
      <c r="CP696" s="168"/>
      <c r="CQ696" s="167"/>
      <c r="CR696" s="168"/>
      <c r="CS696" s="168"/>
      <c r="CT696" s="168"/>
      <c r="CU696" s="168"/>
      <c r="CV696" s="168"/>
      <c r="CW696" s="168"/>
      <c r="CX696" s="168"/>
      <c r="CY696" s="168"/>
      <c r="CZ696" s="168"/>
      <c r="DA696" s="167"/>
      <c r="DB696" s="182"/>
      <c r="DC696" s="182"/>
      <c r="DD696" s="182"/>
      <c r="DE696" s="182"/>
      <c r="DF696" s="182"/>
      <c r="DG696" s="182"/>
      <c r="DH696" s="182"/>
      <c r="DI696" s="180"/>
      <c r="DJ696" s="180"/>
      <c r="DK696" s="180"/>
      <c r="DL696" s="180"/>
      <c r="DM696" s="180"/>
      <c r="DN696" s="180"/>
      <c r="DO696" s="180"/>
      <c r="DP696" s="180"/>
      <c r="DQ696" s="180"/>
      <c r="DR696" s="180"/>
      <c r="DS696" s="181"/>
      <c r="DT696" s="402">
        <f t="shared" si="1003"/>
        <v>1</v>
      </c>
      <c r="DU696" s="100">
        <f t="shared" si="1004"/>
        <v>1</v>
      </c>
      <c r="DV696" s="100">
        <f t="shared" si="1005"/>
        <v>0</v>
      </c>
      <c r="DW696" s="100">
        <f t="shared" si="1006"/>
        <v>0</v>
      </c>
      <c r="DX696" s="100">
        <f t="shared" si="1007"/>
        <v>0</v>
      </c>
      <c r="DY696" s="229">
        <f t="shared" si="1008"/>
        <v>0</v>
      </c>
      <c r="DZ696" s="100">
        <f t="shared" si="1009"/>
        <v>1</v>
      </c>
      <c r="EA696" s="400">
        <f t="shared" si="1010"/>
        <v>0</v>
      </c>
      <c r="EB696" s="402">
        <f t="shared" si="1011"/>
        <v>0</v>
      </c>
      <c r="EC696" s="19">
        <f t="shared" si="1012"/>
        <v>1</v>
      </c>
      <c r="ED696" s="19">
        <f t="shared" si="1013"/>
        <v>0</v>
      </c>
      <c r="EE696" s="19">
        <f t="shared" si="1014"/>
        <v>0</v>
      </c>
      <c r="EF696" s="402">
        <f t="shared" si="1015"/>
        <v>0</v>
      </c>
      <c r="EG696" s="400">
        <f t="shared" si="1016"/>
        <v>0</v>
      </c>
      <c r="EH696" s="400">
        <f t="shared" si="1017"/>
        <v>0</v>
      </c>
      <c r="EI696" s="402">
        <f t="shared" si="1018"/>
        <v>1</v>
      </c>
      <c r="EJ696" s="229">
        <f t="shared" si="1019"/>
        <v>0</v>
      </c>
      <c r="EK696" s="398">
        <f t="shared" si="1020"/>
        <v>15</v>
      </c>
      <c r="EL696" s="398" t="str">
        <f t="shared" si="1021"/>
        <v/>
      </c>
      <c r="EM696" s="398">
        <f t="shared" si="1022"/>
        <v>2</v>
      </c>
      <c r="EN696" s="398">
        <f t="shared" si="1023"/>
        <v>5</v>
      </c>
      <c r="EO696" s="398" t="str">
        <f t="shared" si="1024"/>
        <v/>
      </c>
      <c r="EP696" s="398">
        <f t="shared" si="1025"/>
        <v>0.04</v>
      </c>
      <c r="EQ696" s="398">
        <f t="shared" si="1026"/>
        <v>23.9</v>
      </c>
      <c r="ER696" s="398" t="str">
        <f t="shared" si="1027"/>
        <v/>
      </c>
      <c r="ES696" s="398">
        <f t="shared" si="1028"/>
        <v>1</v>
      </c>
      <c r="ET696" s="398">
        <f t="shared" si="1029"/>
        <v>4</v>
      </c>
      <c r="EU696" s="172">
        <f t="shared" si="1030"/>
        <v>21</v>
      </c>
      <c r="EV696" s="57">
        <f t="shared" si="1031"/>
        <v>0.65246326631810625</v>
      </c>
      <c r="EW696" s="57" t="str">
        <f t="shared" si="1032"/>
        <v/>
      </c>
      <c r="EX696" s="57">
        <f t="shared" si="1033"/>
        <v>0.16457519029006379</v>
      </c>
      <c r="EY696" s="57">
        <f t="shared" si="1034"/>
        <v>0.24951344877488896</v>
      </c>
      <c r="EZ696" s="57" t="str">
        <f t="shared" si="1035"/>
        <v/>
      </c>
      <c r="FA696" s="57">
        <f t="shared" si="1036"/>
        <v>2.1488047273704003E-3</v>
      </c>
      <c r="FB696" s="57">
        <f t="shared" si="1037"/>
        <v>0.39169347609112853</v>
      </c>
      <c r="FC696" s="57" t="str">
        <f t="shared" si="1038"/>
        <v/>
      </c>
      <c r="FD696" s="57">
        <f t="shared" si="1039"/>
        <v>1.6127757644960317E-2</v>
      </c>
      <c r="FE696" s="57">
        <f t="shared" si="1040"/>
        <v>8.3279028466853908E-2</v>
      </c>
      <c r="FF696" s="56">
        <f t="shared" si="1041"/>
        <v>0.59233351197359874</v>
      </c>
      <c r="FG696" s="59">
        <f t="shared" si="1042"/>
        <v>61.052010178854189</v>
      </c>
      <c r="FH696" s="59" t="str">
        <f t="shared" si="1043"/>
        <v/>
      </c>
      <c r="FI696" s="59">
        <f t="shared" si="1044"/>
        <v>15.399558429511867</v>
      </c>
      <c r="FJ696" s="59">
        <f t="shared" si="1045"/>
        <v>23.347364366316047</v>
      </c>
      <c r="FK696" s="59" t="str">
        <f t="shared" si="1046"/>
        <v/>
      </c>
      <c r="FL696" s="59">
        <f t="shared" si="1047"/>
        <v>0.20106702531790804</v>
      </c>
      <c r="FM696" s="59">
        <f t="shared" si="1048"/>
        <v>36.152968961008554</v>
      </c>
      <c r="FN696" s="59" t="str">
        <f t="shared" si="1049"/>
        <v/>
      </c>
      <c r="FO696" s="59">
        <f t="shared" si="1050"/>
        <v>1.4885780773465496</v>
      </c>
      <c r="FP696" s="59">
        <f t="shared" si="1051"/>
        <v>7.6865822768124179</v>
      </c>
      <c r="FQ696" s="66">
        <f t="shared" si="1052"/>
        <v>54.671870684832491</v>
      </c>
      <c r="FR696" s="331">
        <f t="shared" si="995"/>
        <v>-0.68457915495895827</v>
      </c>
      <c r="FS696" s="331">
        <f t="shared" si="1053"/>
        <v>0.68457915495895827</v>
      </c>
      <c r="FT696" s="400">
        <f t="shared" si="1054"/>
        <v>0</v>
      </c>
      <c r="FU696" s="400">
        <f t="shared" si="1055"/>
        <v>1</v>
      </c>
      <c r="FV696" s="400">
        <f t="shared" si="1056"/>
        <v>0</v>
      </c>
      <c r="FW696" s="402">
        <f t="shared" si="1057"/>
        <v>0</v>
      </c>
      <c r="FX696" s="222">
        <f t="shared" si="1058"/>
        <v>61.052010178854189</v>
      </c>
      <c r="FY696" s="222">
        <f t="shared" si="1059"/>
        <v>23.347364366316047</v>
      </c>
      <c r="FZ696" s="222">
        <f t="shared" si="1060"/>
        <v>0</v>
      </c>
      <c r="GA696" s="221">
        <f t="shared" si="1061"/>
        <v>54.671870684832491</v>
      </c>
      <c r="GB696" s="222">
        <f t="shared" si="1062"/>
        <v>36.152968961008554</v>
      </c>
      <c r="GC696" s="222">
        <f t="shared" si="1063"/>
        <v>0</v>
      </c>
      <c r="GD696" s="222">
        <f t="shared" si="1064"/>
        <v>0</v>
      </c>
      <c r="GE696" s="222">
        <f t="shared" si="1065"/>
        <v>0</v>
      </c>
      <c r="GF696" s="222">
        <f t="shared" si="1066"/>
        <v>0</v>
      </c>
      <c r="GG696" s="398">
        <f t="shared" si="1067"/>
        <v>0</v>
      </c>
      <c r="GH696" s="399">
        <f t="shared" si="1068"/>
        <v>0</v>
      </c>
      <c r="GI696" s="398" t="str">
        <f t="shared" si="1069"/>
        <v>Na-Ca</v>
      </c>
      <c r="GJ696" s="398" t="str">
        <f t="shared" si="1070"/>
        <v>Cl-HCO3</v>
      </c>
    </row>
    <row r="697" spans="1:192" s="163" customFormat="1">
      <c r="A697" s="402">
        <f t="shared" si="1072"/>
        <v>692</v>
      </c>
      <c r="B697" s="166" t="s">
        <v>134</v>
      </c>
      <c r="C697" s="201" t="s">
        <v>965</v>
      </c>
      <c r="D697" s="166"/>
      <c r="E697" s="166"/>
      <c r="F697" s="408">
        <v>3432940</v>
      </c>
      <c r="G697" s="408">
        <v>5548340</v>
      </c>
      <c r="H697" s="410">
        <f t="shared" si="998"/>
        <v>432892.39400000003</v>
      </c>
      <c r="I697" s="102">
        <f t="shared" si="999"/>
        <v>5546560.4539999999</v>
      </c>
      <c r="J697" s="408">
        <v>340</v>
      </c>
      <c r="K697" s="392" t="s">
        <v>1357</v>
      </c>
      <c r="L697" s="185">
        <v>0</v>
      </c>
      <c r="M697" s="171"/>
      <c r="N697" s="400"/>
      <c r="O697" s="171"/>
      <c r="P697" s="171"/>
      <c r="Q697" s="64" t="s">
        <v>1373</v>
      </c>
      <c r="R697" s="65" t="s">
        <v>277</v>
      </c>
      <c r="S697" s="65" t="s">
        <v>1351</v>
      </c>
      <c r="T697" s="499" t="str">
        <f t="shared" si="1000"/>
        <v>-</v>
      </c>
      <c r="U697" s="499" t="str">
        <f t="shared" si="1001"/>
        <v>-</v>
      </c>
      <c r="V697" s="499" t="str">
        <f t="shared" si="1002"/>
        <v>-</v>
      </c>
      <c r="W697" s="499" t="str">
        <f t="shared" si="994"/>
        <v>-</v>
      </c>
      <c r="X697" s="529" t="str">
        <f t="shared" si="1073"/>
        <v/>
      </c>
      <c r="Y697" s="530" t="str">
        <f t="shared" si="1071"/>
        <v/>
      </c>
      <c r="Z697" s="183"/>
      <c r="AA697" s="177">
        <v>30816</v>
      </c>
      <c r="AB697" s="176">
        <v>2</v>
      </c>
      <c r="AC697" s="170" t="s">
        <v>405</v>
      </c>
      <c r="AD697" s="170" t="s">
        <v>2265</v>
      </c>
      <c r="AE697" s="188" t="s">
        <v>2266</v>
      </c>
      <c r="AF697" s="185" t="s">
        <v>3116</v>
      </c>
      <c r="AG697" s="408"/>
      <c r="AH697" s="408"/>
      <c r="AI697" s="392"/>
      <c r="AJ697" s="408"/>
      <c r="AK697" s="408"/>
      <c r="AL697" s="408"/>
      <c r="AM697" s="392"/>
      <c r="AN697" s="169"/>
      <c r="AO697" s="175"/>
      <c r="AP697" s="171"/>
      <c r="AQ697" s="168"/>
      <c r="AR697" s="168"/>
      <c r="AS697" s="508"/>
      <c r="AT697" s="511"/>
      <c r="AU697" s="189"/>
      <c r="AV697" s="189"/>
      <c r="AW697" s="207"/>
      <c r="AX697" s="189"/>
      <c r="AY697" s="189"/>
      <c r="AZ697" s="187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5"/>
      <c r="BM697" s="168"/>
      <c r="BN697" s="167"/>
      <c r="BO697" s="168"/>
      <c r="BP697" s="168"/>
      <c r="BQ697" s="168"/>
      <c r="BR697" s="168"/>
      <c r="BS697" s="168"/>
      <c r="BT697" s="168"/>
      <c r="BU697" s="168"/>
      <c r="BV697" s="168"/>
      <c r="BW697" s="168"/>
      <c r="BX697" s="168"/>
      <c r="BY697" s="168"/>
      <c r="BZ697" s="168"/>
      <c r="CA697" s="168"/>
      <c r="CB697" s="168"/>
      <c r="CC697" s="168"/>
      <c r="CD697" s="168"/>
      <c r="CE697" s="168"/>
      <c r="CF697" s="165"/>
      <c r="CG697" s="168"/>
      <c r="CH697" s="168"/>
      <c r="CI697" s="168"/>
      <c r="CJ697" s="168"/>
      <c r="CK697" s="168"/>
      <c r="CL697" s="167"/>
      <c r="CM697" s="168"/>
      <c r="CN697" s="143" t="s">
        <v>3116</v>
      </c>
      <c r="CO697" s="165"/>
      <c r="CP697" s="168"/>
      <c r="CQ697" s="167"/>
      <c r="CR697" s="168"/>
      <c r="CS697" s="168"/>
      <c r="CT697" s="168"/>
      <c r="CU697" s="168"/>
      <c r="CV697" s="168"/>
      <c r="CW697" s="168"/>
      <c r="CX697" s="168"/>
      <c r="CY697" s="168"/>
      <c r="CZ697" s="168"/>
      <c r="DA697" s="167"/>
      <c r="DB697" s="182">
        <v>-64.3</v>
      </c>
      <c r="DC697" s="182">
        <v>8.93</v>
      </c>
      <c r="DD697" s="182"/>
      <c r="DE697" s="182"/>
      <c r="DF697" s="182"/>
      <c r="DG697" s="182">
        <v>-9.3699999999999992</v>
      </c>
      <c r="DH697" s="182"/>
      <c r="DI697" s="180"/>
      <c r="DJ697" s="180"/>
      <c r="DK697" s="180"/>
      <c r="DL697" s="180"/>
      <c r="DM697" s="180"/>
      <c r="DN697" s="180"/>
      <c r="DO697" s="180"/>
      <c r="DP697" s="180"/>
      <c r="DQ697" s="180"/>
      <c r="DR697" s="180"/>
      <c r="DS697" s="181"/>
      <c r="DT697" s="402">
        <f t="shared" si="1003"/>
        <v>0</v>
      </c>
      <c r="DU697" s="100">
        <f t="shared" si="1004"/>
        <v>1</v>
      </c>
      <c r="DV697" s="100">
        <f t="shared" si="1005"/>
        <v>0</v>
      </c>
      <c r="DW697" s="100">
        <f t="shared" si="1006"/>
        <v>0</v>
      </c>
      <c r="DX697" s="100">
        <f t="shared" si="1007"/>
        <v>0</v>
      </c>
      <c r="DY697" s="229">
        <f t="shared" si="1008"/>
        <v>0</v>
      </c>
      <c r="DZ697" s="100">
        <f t="shared" si="1009"/>
        <v>0</v>
      </c>
      <c r="EA697" s="400">
        <f t="shared" si="1010"/>
        <v>0</v>
      </c>
      <c r="EB697" s="402">
        <f t="shared" si="1011"/>
        <v>1</v>
      </c>
      <c r="EC697" s="19">
        <f t="shared" si="1012"/>
        <v>0</v>
      </c>
      <c r="ED697" s="19">
        <f t="shared" si="1013"/>
        <v>0</v>
      </c>
      <c r="EE697" s="19">
        <f t="shared" si="1014"/>
        <v>0</v>
      </c>
      <c r="EF697" s="402">
        <f t="shared" si="1015"/>
        <v>1</v>
      </c>
      <c r="EG697" s="400">
        <f t="shared" si="1016"/>
        <v>0</v>
      </c>
      <c r="EH697" s="400">
        <f t="shared" si="1017"/>
        <v>0</v>
      </c>
      <c r="EI697" s="402">
        <f t="shared" si="1018"/>
        <v>1</v>
      </c>
      <c r="EJ697" s="229">
        <f t="shared" si="1019"/>
        <v>0</v>
      </c>
      <c r="EK697" s="398" t="str">
        <f t="shared" si="1020"/>
        <v/>
      </c>
      <c r="EL697" s="398" t="str">
        <f t="shared" si="1021"/>
        <v/>
      </c>
      <c r="EM697" s="398" t="str">
        <f t="shared" si="1022"/>
        <v/>
      </c>
      <c r="EN697" s="398" t="str">
        <f t="shared" si="1023"/>
        <v/>
      </c>
      <c r="EO697" s="398" t="str">
        <f t="shared" si="1024"/>
        <v/>
      </c>
      <c r="EP697" s="398" t="str">
        <f t="shared" si="1025"/>
        <v/>
      </c>
      <c r="EQ697" s="398" t="str">
        <f t="shared" si="1026"/>
        <v/>
      </c>
      <c r="ER697" s="398" t="str">
        <f t="shared" si="1027"/>
        <v/>
      </c>
      <c r="ES697" s="398" t="str">
        <f t="shared" si="1028"/>
        <v/>
      </c>
      <c r="ET697" s="398" t="str">
        <f t="shared" si="1029"/>
        <v/>
      </c>
      <c r="EU697" s="172" t="str">
        <f t="shared" si="1030"/>
        <v/>
      </c>
      <c r="EV697" s="57" t="str">
        <f t="shared" si="1031"/>
        <v/>
      </c>
      <c r="EW697" s="57" t="str">
        <f t="shared" si="1032"/>
        <v/>
      </c>
      <c r="EX697" s="57" t="str">
        <f t="shared" si="1033"/>
        <v/>
      </c>
      <c r="EY697" s="57" t="str">
        <f t="shared" si="1034"/>
        <v/>
      </c>
      <c r="EZ697" s="57" t="str">
        <f t="shared" si="1035"/>
        <v/>
      </c>
      <c r="FA697" s="57" t="str">
        <f t="shared" si="1036"/>
        <v/>
      </c>
      <c r="FB697" s="57" t="str">
        <f t="shared" si="1037"/>
        <v/>
      </c>
      <c r="FC697" s="57" t="str">
        <f t="shared" si="1038"/>
        <v/>
      </c>
      <c r="FD697" s="57" t="str">
        <f t="shared" si="1039"/>
        <v/>
      </c>
      <c r="FE697" s="57" t="str">
        <f t="shared" si="1040"/>
        <v/>
      </c>
      <c r="FF697" s="56" t="str">
        <f t="shared" si="1041"/>
        <v/>
      </c>
      <c r="FG697" s="59" t="str">
        <f t="shared" si="1042"/>
        <v/>
      </c>
      <c r="FH697" s="59" t="str">
        <f t="shared" si="1043"/>
        <v/>
      </c>
      <c r="FI697" s="59" t="str">
        <f t="shared" si="1044"/>
        <v/>
      </c>
      <c r="FJ697" s="59" t="str">
        <f t="shared" si="1045"/>
        <v/>
      </c>
      <c r="FK697" s="59" t="str">
        <f t="shared" si="1046"/>
        <v/>
      </c>
      <c r="FL697" s="59" t="str">
        <f t="shared" si="1047"/>
        <v/>
      </c>
      <c r="FM697" s="59" t="str">
        <f t="shared" si="1048"/>
        <v/>
      </c>
      <c r="FN697" s="59" t="str">
        <f t="shared" si="1049"/>
        <v/>
      </c>
      <c r="FO697" s="59" t="str">
        <f t="shared" si="1050"/>
        <v/>
      </c>
      <c r="FP697" s="59" t="str">
        <f t="shared" si="1051"/>
        <v/>
      </c>
      <c r="FQ697" s="66" t="str">
        <f t="shared" si="1052"/>
        <v/>
      </c>
      <c r="FR697" s="331" t="str">
        <f t="shared" si="995"/>
        <v/>
      </c>
      <c r="FS697" s="331">
        <f t="shared" si="1053"/>
        <v>0</v>
      </c>
      <c r="FT697" s="400">
        <f t="shared" si="1054"/>
        <v>1</v>
      </c>
      <c r="FU697" s="400">
        <f t="shared" si="1055"/>
        <v>0</v>
      </c>
      <c r="FV697" s="400">
        <f t="shared" si="1056"/>
        <v>0</v>
      </c>
      <c r="FW697" s="402">
        <f t="shared" si="1057"/>
        <v>0</v>
      </c>
      <c r="FX697" s="222">
        <f t="shared" si="1058"/>
        <v>0</v>
      </c>
      <c r="FY697" s="222">
        <f t="shared" si="1059"/>
        <v>0</v>
      </c>
      <c r="FZ697" s="222">
        <f t="shared" si="1060"/>
        <v>0</v>
      </c>
      <c r="GA697" s="221">
        <f t="shared" si="1061"/>
        <v>0</v>
      </c>
      <c r="GB697" s="222">
        <f t="shared" si="1062"/>
        <v>0</v>
      </c>
      <c r="GC697" s="222">
        <f t="shared" si="1063"/>
        <v>0</v>
      </c>
      <c r="GD697" s="222">
        <f t="shared" si="1064"/>
        <v>0</v>
      </c>
      <c r="GE697" s="222">
        <f t="shared" si="1065"/>
        <v>0</v>
      </c>
      <c r="GF697" s="222">
        <f t="shared" si="1066"/>
        <v>0</v>
      </c>
      <c r="GG697" s="398">
        <f t="shared" si="1067"/>
        <v>0</v>
      </c>
      <c r="GH697" s="399">
        <f t="shared" si="1068"/>
        <v>0</v>
      </c>
      <c r="GI697" s="398" t="str">
        <f t="shared" si="1069"/>
        <v/>
      </c>
      <c r="GJ697" s="398" t="str">
        <f t="shared" si="1070"/>
        <v/>
      </c>
    </row>
    <row r="698" spans="1:192" s="163" customFormat="1">
      <c r="A698" s="402">
        <f t="shared" si="1072"/>
        <v>693</v>
      </c>
      <c r="B698" s="382" t="s">
        <v>134</v>
      </c>
      <c r="C698" s="398" t="s">
        <v>208</v>
      </c>
      <c r="D698" s="398"/>
      <c r="E698" s="398"/>
      <c r="F698" s="115">
        <v>3433626</v>
      </c>
      <c r="G698" s="115">
        <v>5546685</v>
      </c>
      <c r="H698" s="409">
        <f t="shared" si="998"/>
        <v>433578.11960000003</v>
      </c>
      <c r="I698" s="405">
        <f t="shared" si="999"/>
        <v>5544906.1160000004</v>
      </c>
      <c r="J698" s="541">
        <v>200</v>
      </c>
      <c r="K698" s="377" t="s">
        <v>1356</v>
      </c>
      <c r="L698" s="407">
        <v>183.8</v>
      </c>
      <c r="M698" s="378"/>
      <c r="N698" s="400"/>
      <c r="O698" s="407"/>
      <c r="P698" s="407"/>
      <c r="Q698" s="382" t="s">
        <v>2867</v>
      </c>
      <c r="R698" s="381" t="s">
        <v>1445</v>
      </c>
      <c r="S698" s="382" t="s">
        <v>1349</v>
      </c>
      <c r="T698" s="499" t="str">
        <f t="shared" si="1000"/>
        <v>T</v>
      </c>
      <c r="U698" s="499" t="str">
        <f t="shared" si="1001"/>
        <v>M</v>
      </c>
      <c r="V698" s="499" t="str">
        <f t="shared" si="1002"/>
        <v>-</v>
      </c>
      <c r="W698" s="499" t="str">
        <f t="shared" si="994"/>
        <v>-</v>
      </c>
      <c r="X698" s="529" t="str">
        <f t="shared" si="1073"/>
        <v>Na</v>
      </c>
      <c r="Y698" s="530" t="str">
        <f t="shared" si="1071"/>
        <v>Cl</v>
      </c>
      <c r="Z698" s="119"/>
      <c r="AA698" s="193" t="s">
        <v>1411</v>
      </c>
      <c r="AB698" s="176">
        <v>1</v>
      </c>
      <c r="AC698" s="383" t="s">
        <v>675</v>
      </c>
      <c r="AD698" s="383" t="s">
        <v>3016</v>
      </c>
      <c r="AE698" s="188" t="s">
        <v>2763</v>
      </c>
      <c r="AF698" s="197">
        <v>24.3</v>
      </c>
      <c r="AG698" s="408"/>
      <c r="AH698" s="408"/>
      <c r="AI698" s="392"/>
      <c r="AJ698" s="408">
        <v>1.00515</v>
      </c>
      <c r="AK698" s="408">
        <v>17.5</v>
      </c>
      <c r="AL698" s="408"/>
      <c r="AM698" s="392" t="s">
        <v>2267</v>
      </c>
      <c r="AN698" s="169"/>
      <c r="AO698" s="175"/>
      <c r="AP698" s="171"/>
      <c r="AQ698" s="168"/>
      <c r="AR698" s="168">
        <v>8836</v>
      </c>
      <c r="AS698" s="507">
        <f>SUM(AU698:BN698)+SUM(BO698:CL698)/1000</f>
        <v>8903.8515999999981</v>
      </c>
      <c r="AT698" s="509">
        <f>FR698</f>
        <v>-0.37225137570810435</v>
      </c>
      <c r="AU698" s="168">
        <v>2688</v>
      </c>
      <c r="AV698" s="168">
        <v>25.07</v>
      </c>
      <c r="AW698" s="165">
        <v>460.1</v>
      </c>
      <c r="AX698" s="168">
        <v>4987</v>
      </c>
      <c r="AY698" s="174">
        <v>97.9</v>
      </c>
      <c r="AZ698" s="167">
        <v>353</v>
      </c>
      <c r="BA698" s="168">
        <v>9.2309999999999999</v>
      </c>
      <c r="BB698" s="168">
        <v>197.5</v>
      </c>
      <c r="BC698" s="168">
        <v>11.13</v>
      </c>
      <c r="BD698" s="168">
        <v>0.16800000000000001</v>
      </c>
      <c r="BE698" s="165">
        <v>6.5060000000000002</v>
      </c>
      <c r="BF698" s="165">
        <v>1.151</v>
      </c>
      <c r="BG698" s="168"/>
      <c r="BH698" s="168">
        <v>2.387</v>
      </c>
      <c r="BI698" s="168">
        <v>1.4E-2</v>
      </c>
      <c r="BJ698" s="170" t="s">
        <v>1344</v>
      </c>
      <c r="BK698" s="168"/>
      <c r="BL698" s="165"/>
      <c r="BM698" s="168">
        <v>64.36</v>
      </c>
      <c r="BN698" s="183" t="s">
        <v>1344</v>
      </c>
      <c r="BO698" s="168"/>
      <c r="BP698" s="170" t="s">
        <v>1344</v>
      </c>
      <c r="BQ698" s="168">
        <v>90.6</v>
      </c>
      <c r="BR698" s="168">
        <v>244</v>
      </c>
      <c r="BS698" s="168"/>
      <c r="BT698" s="168"/>
      <c r="BU698" s="168"/>
      <c r="BV698" s="168"/>
      <c r="BW698" s="170" t="s">
        <v>1344</v>
      </c>
      <c r="BX698" s="168"/>
      <c r="BY698" s="168"/>
      <c r="BZ698" s="168"/>
      <c r="CA698" s="168"/>
      <c r="CB698" s="168"/>
      <c r="CC698" s="170" t="s">
        <v>1344</v>
      </c>
      <c r="CD698" s="168"/>
      <c r="CE698" s="168"/>
      <c r="CF698" s="165"/>
      <c r="CG698" s="168"/>
      <c r="CH698" s="168"/>
      <c r="CI698" s="168"/>
      <c r="CJ698" s="168"/>
      <c r="CK698" s="168"/>
      <c r="CL698" s="167"/>
      <c r="CM698" s="168"/>
      <c r="CN698" s="143">
        <v>178.9</v>
      </c>
      <c r="CO698" s="165"/>
      <c r="CP698" s="168"/>
      <c r="CQ698" s="167"/>
      <c r="CR698" s="168"/>
      <c r="CS698" s="168"/>
      <c r="CT698" s="168"/>
      <c r="CU698" s="168"/>
      <c r="CV698" s="168"/>
      <c r="CW698" s="168"/>
      <c r="CX698" s="168"/>
      <c r="CY698" s="168"/>
      <c r="CZ698" s="168"/>
      <c r="DA698" s="167"/>
      <c r="DB698" s="182"/>
      <c r="DC698" s="182"/>
      <c r="DD698" s="182"/>
      <c r="DE698" s="182"/>
      <c r="DF698" s="182"/>
      <c r="DG698" s="182"/>
      <c r="DH698" s="182"/>
      <c r="DI698" s="180"/>
      <c r="DJ698" s="180"/>
      <c r="DK698" s="180"/>
      <c r="DL698" s="180"/>
      <c r="DM698" s="180"/>
      <c r="DN698" s="180"/>
      <c r="DO698" s="180"/>
      <c r="DP698" s="180"/>
      <c r="DQ698" s="180"/>
      <c r="DR698" s="180"/>
      <c r="DS698" s="181"/>
      <c r="DT698" s="402">
        <f t="shared" si="1003"/>
        <v>1</v>
      </c>
      <c r="DU698" s="100">
        <f t="shared" si="1004"/>
        <v>0</v>
      </c>
      <c r="DV698" s="100">
        <f t="shared" si="1005"/>
        <v>0</v>
      </c>
      <c r="DW698" s="100">
        <f t="shared" si="1006"/>
        <v>1</v>
      </c>
      <c r="DX698" s="100">
        <f t="shared" si="1007"/>
        <v>0</v>
      </c>
      <c r="DY698" s="229">
        <f t="shared" si="1008"/>
        <v>0</v>
      </c>
      <c r="DZ698" s="100">
        <f t="shared" si="1009"/>
        <v>0</v>
      </c>
      <c r="EA698" s="400">
        <f t="shared" si="1010"/>
        <v>1</v>
      </c>
      <c r="EB698" s="402">
        <f t="shared" si="1011"/>
        <v>0</v>
      </c>
      <c r="EC698" s="19">
        <f t="shared" si="1012"/>
        <v>0</v>
      </c>
      <c r="ED698" s="19">
        <f t="shared" si="1013"/>
        <v>1</v>
      </c>
      <c r="EE698" s="19">
        <f t="shared" si="1014"/>
        <v>0</v>
      </c>
      <c r="EF698" s="402">
        <f t="shared" si="1015"/>
        <v>0</v>
      </c>
      <c r="EG698" s="400">
        <f t="shared" si="1016"/>
        <v>1</v>
      </c>
      <c r="EH698" s="400">
        <f t="shared" si="1017"/>
        <v>0</v>
      </c>
      <c r="EI698" s="402">
        <f t="shared" si="1018"/>
        <v>0</v>
      </c>
      <c r="EJ698" s="229">
        <f t="shared" si="1019"/>
        <v>3</v>
      </c>
      <c r="EK698" s="398">
        <f t="shared" si="1020"/>
        <v>2688</v>
      </c>
      <c r="EL698" s="398">
        <f t="shared" si="1021"/>
        <v>197.5</v>
      </c>
      <c r="EM698" s="398">
        <f t="shared" si="1022"/>
        <v>25.07</v>
      </c>
      <c r="EN698" s="398">
        <f t="shared" si="1023"/>
        <v>460.1</v>
      </c>
      <c r="EO698" s="398">
        <f t="shared" si="1024"/>
        <v>1.151</v>
      </c>
      <c r="EP698" s="398">
        <f t="shared" si="1025"/>
        <v>6.5060000000000002</v>
      </c>
      <c r="EQ698" s="398">
        <f t="shared" si="1026"/>
        <v>353</v>
      </c>
      <c r="ER698" s="398" t="str">
        <f t="shared" si="1027"/>
        <v/>
      </c>
      <c r="ES698" s="398" t="str">
        <f t="shared" si="1028"/>
        <v/>
      </c>
      <c r="ET698" s="398">
        <f t="shared" si="1029"/>
        <v>97.9</v>
      </c>
      <c r="EU698" s="172">
        <f t="shared" si="1030"/>
        <v>4987</v>
      </c>
      <c r="EV698" s="57">
        <f t="shared" si="1031"/>
        <v>116.92141732420464</v>
      </c>
      <c r="EW698" s="57">
        <f t="shared" si="1032"/>
        <v>5.0511508951406645</v>
      </c>
      <c r="EX698" s="57">
        <f t="shared" si="1033"/>
        <v>2.0629500102859497</v>
      </c>
      <c r="EY698" s="57">
        <f t="shared" si="1034"/>
        <v>22.960227556265281</v>
      </c>
      <c r="EZ698" s="57">
        <f t="shared" si="1035"/>
        <v>4.1972832528033549E-2</v>
      </c>
      <c r="FA698" s="57">
        <f t="shared" si="1036"/>
        <v>0.3495030889067956</v>
      </c>
      <c r="FB698" s="57">
        <f t="shared" si="1037"/>
        <v>5.7852634753208525</v>
      </c>
      <c r="FC698" s="57" t="str">
        <f t="shared" si="1038"/>
        <v/>
      </c>
      <c r="FD698" s="57" t="str">
        <f t="shared" si="1039"/>
        <v/>
      </c>
      <c r="FE698" s="57">
        <f t="shared" si="1040"/>
        <v>2.0382542217262496</v>
      </c>
      <c r="FF698" s="56">
        <f t="shared" si="1041"/>
        <v>140.66510591487318</v>
      </c>
      <c r="FG698" s="59">
        <f t="shared" si="1042"/>
        <v>79.329412665350958</v>
      </c>
      <c r="FH698" s="59">
        <f t="shared" si="1043"/>
        <v>3.4271294598189774</v>
      </c>
      <c r="FI698" s="59">
        <f t="shared" si="1044"/>
        <v>1.399680370108594</v>
      </c>
      <c r="FJ698" s="59">
        <f t="shared" si="1045"/>
        <v>15.578167014951735</v>
      </c>
      <c r="FK698" s="59">
        <f t="shared" si="1046"/>
        <v>2.847793183277416E-2</v>
      </c>
      <c r="FL698" s="59">
        <f t="shared" si="1047"/>
        <v>0.23713255793694799</v>
      </c>
      <c r="FM698" s="59">
        <f t="shared" si="1048"/>
        <v>3.8960987950436001</v>
      </c>
      <c r="FN698" s="59" t="str">
        <f t="shared" si="1049"/>
        <v/>
      </c>
      <c r="FO698" s="59" t="str">
        <f t="shared" si="1050"/>
        <v/>
      </c>
      <c r="FP698" s="59">
        <f t="shared" si="1051"/>
        <v>1.3726669236650018</v>
      </c>
      <c r="FQ698" s="66">
        <f t="shared" si="1052"/>
        <v>94.731234281291393</v>
      </c>
      <c r="FR698" s="331">
        <f t="shared" si="995"/>
        <v>-0.37225137570810435</v>
      </c>
      <c r="FS698" s="331">
        <f t="shared" si="1053"/>
        <v>0.37225137570810435</v>
      </c>
      <c r="FT698" s="400">
        <f t="shared" si="1054"/>
        <v>0</v>
      </c>
      <c r="FU698" s="400">
        <f t="shared" si="1055"/>
        <v>1</v>
      </c>
      <c r="FV698" s="400">
        <f t="shared" si="1056"/>
        <v>0</v>
      </c>
      <c r="FW698" s="402">
        <f t="shared" si="1057"/>
        <v>0</v>
      </c>
      <c r="FX698" s="222">
        <f t="shared" si="1058"/>
        <v>79.329412665350958</v>
      </c>
      <c r="FY698" s="222">
        <f t="shared" si="1059"/>
        <v>0</v>
      </c>
      <c r="FZ698" s="222">
        <f t="shared" si="1060"/>
        <v>0</v>
      </c>
      <c r="GA698" s="221">
        <f t="shared" si="1061"/>
        <v>94.731234281291393</v>
      </c>
      <c r="GB698" s="222">
        <f t="shared" si="1062"/>
        <v>0</v>
      </c>
      <c r="GC698" s="222">
        <f t="shared" si="1063"/>
        <v>0</v>
      </c>
      <c r="GD698" s="222">
        <f t="shared" si="1064"/>
        <v>0</v>
      </c>
      <c r="GE698" s="222">
        <f t="shared" si="1065"/>
        <v>0</v>
      </c>
      <c r="GF698" s="222">
        <f t="shared" si="1066"/>
        <v>0</v>
      </c>
      <c r="GG698" s="398">
        <f t="shared" si="1067"/>
        <v>0</v>
      </c>
      <c r="GH698" s="399">
        <f t="shared" si="1068"/>
        <v>0</v>
      </c>
      <c r="GI698" s="398" t="str">
        <f t="shared" si="1069"/>
        <v>Na</v>
      </c>
      <c r="GJ698" s="398" t="str">
        <f t="shared" si="1070"/>
        <v>Cl</v>
      </c>
    </row>
    <row r="699" spans="1:192" s="163" customFormat="1">
      <c r="A699" s="402">
        <f t="shared" si="1072"/>
        <v>694</v>
      </c>
      <c r="B699" s="382" t="s">
        <v>134</v>
      </c>
      <c r="C699" s="398" t="s">
        <v>208</v>
      </c>
      <c r="D699" s="398"/>
      <c r="E699" s="398"/>
      <c r="F699" s="115">
        <v>3433626</v>
      </c>
      <c r="G699" s="115">
        <v>5546685</v>
      </c>
      <c r="H699" s="409">
        <f t="shared" si="998"/>
        <v>433578.11960000003</v>
      </c>
      <c r="I699" s="405">
        <f t="shared" si="999"/>
        <v>5544906.1160000004</v>
      </c>
      <c r="J699" s="541">
        <v>200</v>
      </c>
      <c r="K699" s="377" t="s">
        <v>1356</v>
      </c>
      <c r="L699" s="407">
        <v>183.8</v>
      </c>
      <c r="M699" s="378"/>
      <c r="N699" s="400"/>
      <c r="O699" s="407"/>
      <c r="P699" s="407"/>
      <c r="Q699" s="382" t="s">
        <v>2867</v>
      </c>
      <c r="R699" s="381" t="s">
        <v>1445</v>
      </c>
      <c r="S699" s="382" t="s">
        <v>1349</v>
      </c>
      <c r="T699" s="499" t="str">
        <f t="shared" si="1000"/>
        <v>T</v>
      </c>
      <c r="U699" s="499" t="str">
        <f t="shared" si="1001"/>
        <v>M</v>
      </c>
      <c r="V699" s="499" t="str">
        <f t="shared" si="1002"/>
        <v>-</v>
      </c>
      <c r="W699" s="499" t="str">
        <f t="shared" si="994"/>
        <v>-</v>
      </c>
      <c r="X699" s="529" t="str">
        <f t="shared" si="1073"/>
        <v>Na</v>
      </c>
      <c r="Y699" s="530" t="str">
        <f t="shared" si="1071"/>
        <v>Cl</v>
      </c>
      <c r="Z699" s="119" t="s">
        <v>1939</v>
      </c>
      <c r="AA699" s="377" t="s">
        <v>1720</v>
      </c>
      <c r="AB699" s="405">
        <v>2</v>
      </c>
      <c r="AC699" s="117" t="s">
        <v>412</v>
      </c>
      <c r="AD699" s="380" t="s">
        <v>2268</v>
      </c>
      <c r="AE699" s="125" t="s">
        <v>1039</v>
      </c>
      <c r="AF699" s="379">
        <v>24.2</v>
      </c>
      <c r="AG699" s="377"/>
      <c r="AH699" s="377">
        <v>6.4</v>
      </c>
      <c r="AI699" s="379"/>
      <c r="AJ699" s="377"/>
      <c r="AK699" s="377"/>
      <c r="AL699" s="377"/>
      <c r="AM699" s="379">
        <v>2.2000000000000002</v>
      </c>
      <c r="AN699" s="117"/>
      <c r="AO699" s="116"/>
      <c r="AP699" s="378"/>
      <c r="AQ699" s="117"/>
      <c r="AR699" s="69">
        <v>8985.2999999999993</v>
      </c>
      <c r="AS699" s="507">
        <f>SUM(AU699:BN699)+SUM(BO699:CL699)/1000</f>
        <v>9050</v>
      </c>
      <c r="AT699" s="509">
        <f>FR699</f>
        <v>-0.32171503111805544</v>
      </c>
      <c r="AU699" s="117">
        <v>2748</v>
      </c>
      <c r="AV699" s="117">
        <v>24.3</v>
      </c>
      <c r="AW699" s="116">
        <v>448.7</v>
      </c>
      <c r="AX699" s="117">
        <v>5055</v>
      </c>
      <c r="AY699" s="117">
        <v>95.1</v>
      </c>
      <c r="AZ699" s="118">
        <v>376.8</v>
      </c>
      <c r="BA699" s="117">
        <v>4</v>
      </c>
      <c r="BB699" s="126">
        <v>219.5</v>
      </c>
      <c r="BC699" s="117"/>
      <c r="BD699" s="117">
        <v>9</v>
      </c>
      <c r="BE699" s="117">
        <v>3.3</v>
      </c>
      <c r="BF699" s="117">
        <v>1.6</v>
      </c>
      <c r="BG699" s="117"/>
      <c r="BH699" s="117"/>
      <c r="BI699" s="117"/>
      <c r="BJ699" s="117"/>
      <c r="BK699" s="117"/>
      <c r="BL699" s="116"/>
      <c r="BM699" s="117">
        <v>64.7</v>
      </c>
      <c r="BN699" s="118"/>
      <c r="BO699" s="114"/>
      <c r="BP699" s="114"/>
      <c r="BQ699" s="114"/>
      <c r="BR699" s="114"/>
      <c r="BS699" s="114"/>
      <c r="BT699" s="114"/>
      <c r="BU699" s="114"/>
      <c r="BV699" s="114"/>
      <c r="BW699" s="114"/>
      <c r="BX699" s="114"/>
      <c r="BY699" s="114"/>
      <c r="BZ699" s="114"/>
      <c r="CA699" s="114"/>
      <c r="CB699" s="114"/>
      <c r="CC699" s="114"/>
      <c r="CD699" s="114"/>
      <c r="CE699" s="114"/>
      <c r="CF699" s="247"/>
      <c r="CG699" s="114"/>
      <c r="CH699" s="114"/>
      <c r="CI699" s="114"/>
      <c r="CJ699" s="114"/>
      <c r="CK699" s="114"/>
      <c r="CL699" s="137"/>
      <c r="CM699" s="114"/>
      <c r="CN699" s="114">
        <v>187.3</v>
      </c>
      <c r="CO699" s="247"/>
      <c r="CP699" s="117"/>
      <c r="CQ699" s="118"/>
      <c r="CR699" s="117"/>
      <c r="CS699" s="117"/>
      <c r="CT699" s="117"/>
      <c r="CU699" s="117"/>
      <c r="CV699" s="117"/>
      <c r="CW699" s="117"/>
      <c r="CX699" s="117"/>
      <c r="CY699" s="117"/>
      <c r="CZ699" s="117"/>
      <c r="DA699" s="118"/>
      <c r="DB699" s="111"/>
      <c r="DC699" s="111"/>
      <c r="DD699" s="121"/>
      <c r="DE699" s="111"/>
      <c r="DF699" s="420"/>
      <c r="DG699" s="111"/>
      <c r="DH699" s="111"/>
      <c r="DI699" s="111"/>
      <c r="DJ699" s="111"/>
      <c r="DK699" s="244"/>
      <c r="DL699" s="244"/>
      <c r="DM699" s="244"/>
      <c r="DN699" s="111"/>
      <c r="DO699" s="121"/>
      <c r="DP699" s="244"/>
      <c r="DQ699" s="241"/>
      <c r="DR699" s="244"/>
      <c r="DS699" s="472"/>
      <c r="DT699" s="402">
        <f t="shared" si="1003"/>
        <v>0</v>
      </c>
      <c r="DU699" s="100">
        <f t="shared" si="1004"/>
        <v>0</v>
      </c>
      <c r="DV699" s="100">
        <f t="shared" si="1005"/>
        <v>0</v>
      </c>
      <c r="DW699" s="100">
        <f t="shared" si="1006"/>
        <v>1</v>
      </c>
      <c r="DX699" s="100">
        <f t="shared" si="1007"/>
        <v>0</v>
      </c>
      <c r="DY699" s="229">
        <f t="shared" si="1008"/>
        <v>0</v>
      </c>
      <c r="DZ699" s="100">
        <f t="shared" si="1009"/>
        <v>0</v>
      </c>
      <c r="EA699" s="400">
        <f t="shared" si="1010"/>
        <v>1</v>
      </c>
      <c r="EB699" s="402">
        <f t="shared" si="1011"/>
        <v>0</v>
      </c>
      <c r="EC699" s="19">
        <f t="shared" si="1012"/>
        <v>0</v>
      </c>
      <c r="ED699" s="19">
        <f t="shared" si="1013"/>
        <v>1</v>
      </c>
      <c r="EE699" s="19">
        <f t="shared" si="1014"/>
        <v>0</v>
      </c>
      <c r="EF699" s="402">
        <f t="shared" si="1015"/>
        <v>0</v>
      </c>
      <c r="EG699" s="400">
        <f t="shared" si="1016"/>
        <v>1</v>
      </c>
      <c r="EH699" s="400">
        <f t="shared" si="1017"/>
        <v>0</v>
      </c>
      <c r="EI699" s="402">
        <f t="shared" si="1018"/>
        <v>0</v>
      </c>
      <c r="EJ699" s="229">
        <f t="shared" si="1019"/>
        <v>3</v>
      </c>
      <c r="EK699" s="398">
        <f t="shared" si="1020"/>
        <v>2748</v>
      </c>
      <c r="EL699" s="398">
        <f t="shared" si="1021"/>
        <v>219.5</v>
      </c>
      <c r="EM699" s="398">
        <f t="shared" si="1022"/>
        <v>24.3</v>
      </c>
      <c r="EN699" s="398">
        <f t="shared" si="1023"/>
        <v>448.7</v>
      </c>
      <c r="EO699" s="398">
        <f t="shared" si="1024"/>
        <v>1.6</v>
      </c>
      <c r="EP699" s="398">
        <f t="shared" si="1025"/>
        <v>3.3</v>
      </c>
      <c r="EQ699" s="398">
        <f t="shared" si="1026"/>
        <v>376.8</v>
      </c>
      <c r="ER699" s="398" t="str">
        <f t="shared" si="1027"/>
        <v/>
      </c>
      <c r="ES699" s="398" t="str">
        <f t="shared" si="1028"/>
        <v/>
      </c>
      <c r="ET699" s="398">
        <f t="shared" si="1029"/>
        <v>95.1</v>
      </c>
      <c r="EU699" s="172">
        <f t="shared" si="1030"/>
        <v>5055</v>
      </c>
      <c r="EV699" s="57">
        <f t="shared" si="1031"/>
        <v>119.53127038947707</v>
      </c>
      <c r="EW699" s="57">
        <f t="shared" si="1032"/>
        <v>5.6138107416879794</v>
      </c>
      <c r="EX699" s="57">
        <f t="shared" si="1033"/>
        <v>1.999588562024275</v>
      </c>
      <c r="EY699" s="57">
        <f t="shared" si="1034"/>
        <v>22.391336893058533</v>
      </c>
      <c r="EZ699" s="57">
        <f t="shared" si="1035"/>
        <v>5.8346248518552281E-2</v>
      </c>
      <c r="FA699" s="57">
        <f t="shared" si="1036"/>
        <v>0.177276390008058</v>
      </c>
      <c r="FB699" s="57">
        <f t="shared" si="1037"/>
        <v>6.1753180665747802</v>
      </c>
      <c r="FC699" s="57" t="str">
        <f t="shared" si="1038"/>
        <v/>
      </c>
      <c r="FD699" s="57" t="str">
        <f t="shared" si="1039"/>
        <v/>
      </c>
      <c r="FE699" s="57">
        <f t="shared" si="1040"/>
        <v>1.9799589017994514</v>
      </c>
      <c r="FF699" s="56">
        <f t="shared" si="1041"/>
        <v>142.58313823935913</v>
      </c>
      <c r="FG699" s="59">
        <f t="shared" si="1042"/>
        <v>79.809020578982143</v>
      </c>
      <c r="FH699" s="59">
        <f t="shared" si="1043"/>
        <v>3.7482470950909388</v>
      </c>
      <c r="FI699" s="59">
        <f t="shared" si="1044"/>
        <v>1.3350916808305064</v>
      </c>
      <c r="FJ699" s="59">
        <f t="shared" si="1045"/>
        <v>14.950319368866607</v>
      </c>
      <c r="FK699" s="59">
        <f t="shared" si="1046"/>
        <v>3.8956809657847369E-2</v>
      </c>
      <c r="FL699" s="59">
        <f t="shared" si="1047"/>
        <v>0.11836446657197335</v>
      </c>
      <c r="FM699" s="59">
        <f t="shared" si="1048"/>
        <v>4.0967115503135298</v>
      </c>
      <c r="FN699" s="59" t="str">
        <f t="shared" si="1049"/>
        <v/>
      </c>
      <c r="FO699" s="59" t="str">
        <f t="shared" si="1050"/>
        <v/>
      </c>
      <c r="FP699" s="59">
        <f t="shared" si="1051"/>
        <v>1.3135065133004484</v>
      </c>
      <c r="FQ699" s="66">
        <f t="shared" si="1052"/>
        <v>94.589781936386018</v>
      </c>
      <c r="FR699" s="331">
        <f t="shared" si="995"/>
        <v>-0.32171503111805544</v>
      </c>
      <c r="FS699" s="331">
        <f t="shared" si="1053"/>
        <v>0.32171503111805544</v>
      </c>
      <c r="FT699" s="400">
        <f t="shared" si="1054"/>
        <v>0</v>
      </c>
      <c r="FU699" s="400">
        <f t="shared" si="1055"/>
        <v>1</v>
      </c>
      <c r="FV699" s="400">
        <f t="shared" si="1056"/>
        <v>0</v>
      </c>
      <c r="FW699" s="402">
        <f t="shared" si="1057"/>
        <v>0</v>
      </c>
      <c r="FX699" s="222">
        <f t="shared" si="1058"/>
        <v>79.809020578982143</v>
      </c>
      <c r="FY699" s="222">
        <f t="shared" si="1059"/>
        <v>0</v>
      </c>
      <c r="FZ699" s="222">
        <f t="shared" si="1060"/>
        <v>0</v>
      </c>
      <c r="GA699" s="221">
        <f t="shared" si="1061"/>
        <v>94.589781936386018</v>
      </c>
      <c r="GB699" s="222">
        <f t="shared" si="1062"/>
        <v>0</v>
      </c>
      <c r="GC699" s="222">
        <f t="shared" si="1063"/>
        <v>0</v>
      </c>
      <c r="GD699" s="222">
        <f t="shared" si="1064"/>
        <v>0</v>
      </c>
      <c r="GE699" s="222">
        <f t="shared" si="1065"/>
        <v>0</v>
      </c>
      <c r="GF699" s="222">
        <f t="shared" si="1066"/>
        <v>0</v>
      </c>
      <c r="GG699" s="398">
        <f t="shared" si="1067"/>
        <v>0</v>
      </c>
      <c r="GH699" s="399">
        <f t="shared" si="1068"/>
        <v>0</v>
      </c>
      <c r="GI699" s="398" t="str">
        <f t="shared" si="1069"/>
        <v>Na</v>
      </c>
      <c r="GJ699" s="398" t="str">
        <f t="shared" si="1070"/>
        <v>Cl</v>
      </c>
    </row>
    <row r="700" spans="1:192" s="163" customFormat="1">
      <c r="A700" s="402">
        <f t="shared" si="1072"/>
        <v>695</v>
      </c>
      <c r="B700" s="106" t="s">
        <v>134</v>
      </c>
      <c r="C700" s="106" t="s">
        <v>208</v>
      </c>
      <c r="D700" s="106"/>
      <c r="E700" s="106"/>
      <c r="F700" s="115">
        <v>3433626</v>
      </c>
      <c r="G700" s="115">
        <v>5546685</v>
      </c>
      <c r="H700" s="409">
        <f t="shared" si="998"/>
        <v>433578.11960000003</v>
      </c>
      <c r="I700" s="405">
        <f t="shared" si="999"/>
        <v>5544906.1160000004</v>
      </c>
      <c r="J700" s="435">
        <v>200</v>
      </c>
      <c r="K700" s="377" t="s">
        <v>1356</v>
      </c>
      <c r="L700" s="377">
        <v>183.8</v>
      </c>
      <c r="M700" s="377"/>
      <c r="N700" s="400"/>
      <c r="O700" s="377"/>
      <c r="P700" s="377"/>
      <c r="Q700" s="382" t="s">
        <v>2867</v>
      </c>
      <c r="R700" s="381" t="s">
        <v>1445</v>
      </c>
      <c r="S700" s="382" t="s">
        <v>1349</v>
      </c>
      <c r="T700" s="499" t="str">
        <f t="shared" si="1000"/>
        <v>T</v>
      </c>
      <c r="U700" s="499" t="str">
        <f t="shared" si="1001"/>
        <v>M</v>
      </c>
      <c r="V700" s="499" t="str">
        <f t="shared" si="1002"/>
        <v>-</v>
      </c>
      <c r="W700" s="499" t="str">
        <f t="shared" si="994"/>
        <v>-</v>
      </c>
      <c r="X700" s="529" t="str">
        <f t="shared" si="1073"/>
        <v>Na</v>
      </c>
      <c r="Y700" s="530" t="str">
        <f t="shared" si="1071"/>
        <v>Cl</v>
      </c>
      <c r="Z700" s="119"/>
      <c r="AA700" s="84">
        <v>23798</v>
      </c>
      <c r="AB700" s="405">
        <v>3</v>
      </c>
      <c r="AC700" s="531" t="s">
        <v>280</v>
      </c>
      <c r="AD700" s="531" t="s">
        <v>2269</v>
      </c>
      <c r="AE700" s="80"/>
      <c r="AF700" s="379">
        <v>34.299999999999997</v>
      </c>
      <c r="AG700" s="377"/>
      <c r="AH700" s="377">
        <v>6.3</v>
      </c>
      <c r="AI700" s="379"/>
      <c r="AJ700" s="377"/>
      <c r="AK700" s="377"/>
      <c r="AL700" s="377"/>
      <c r="AM700" s="379"/>
      <c r="AN700" s="531"/>
      <c r="AO700" s="106"/>
      <c r="AP700" s="378"/>
      <c r="AQ700" s="531"/>
      <c r="AR700" s="532">
        <v>8361</v>
      </c>
      <c r="AS700" s="507">
        <f>SUM(AU700:BN700)+SUM(BO700:CL700)/1000</f>
        <v>8346.57</v>
      </c>
      <c r="AT700" s="509">
        <f>FR700</f>
        <v>-0.82462103421036237</v>
      </c>
      <c r="AU700" s="531">
        <v>2512</v>
      </c>
      <c r="AV700" s="531">
        <v>24</v>
      </c>
      <c r="AW700" s="106">
        <v>419</v>
      </c>
      <c r="AX700" s="106">
        <v>4680</v>
      </c>
      <c r="AY700" s="531">
        <v>90</v>
      </c>
      <c r="AZ700" s="107">
        <v>356</v>
      </c>
      <c r="BA700" s="531"/>
      <c r="BB700" s="531">
        <v>199</v>
      </c>
      <c r="BC700" s="531"/>
      <c r="BD700" s="531">
        <v>7.15</v>
      </c>
      <c r="BE700" s="108">
        <v>3.52</v>
      </c>
      <c r="BF700" s="108"/>
      <c r="BG700" s="531"/>
      <c r="BH700" s="531"/>
      <c r="BI700" s="531"/>
      <c r="BJ700" s="532" t="s">
        <v>1344</v>
      </c>
      <c r="BK700" s="531"/>
      <c r="BL700" s="106"/>
      <c r="BM700" s="113">
        <v>55.9</v>
      </c>
      <c r="BN700" s="107"/>
      <c r="BO700" s="114"/>
      <c r="BP700" s="114"/>
      <c r="BQ700" s="114"/>
      <c r="BR700" s="114"/>
      <c r="BS700" s="114"/>
      <c r="BT700" s="114"/>
      <c r="BU700" s="114"/>
      <c r="BV700" s="114"/>
      <c r="BW700" s="114"/>
      <c r="BX700" s="114"/>
      <c r="BY700" s="114"/>
      <c r="BZ700" s="114"/>
      <c r="CA700" s="114"/>
      <c r="CB700" s="114"/>
      <c r="CC700" s="114"/>
      <c r="CD700" s="114"/>
      <c r="CE700" s="114"/>
      <c r="CF700" s="247"/>
      <c r="CG700" s="114"/>
      <c r="CH700" s="114"/>
      <c r="CI700" s="114"/>
      <c r="CJ700" s="114"/>
      <c r="CK700" s="114"/>
      <c r="CL700" s="137"/>
      <c r="CM700" s="114"/>
      <c r="CN700" s="147">
        <v>173</v>
      </c>
      <c r="CO700" s="149"/>
      <c r="CP700" s="399"/>
      <c r="CQ700" s="172"/>
      <c r="CR700" s="399"/>
      <c r="CS700" s="399"/>
      <c r="CT700" s="399"/>
      <c r="CU700" s="399"/>
      <c r="CV700" s="399"/>
      <c r="CW700" s="399"/>
      <c r="CX700" s="399"/>
      <c r="CY700" s="399"/>
      <c r="CZ700" s="399"/>
      <c r="DA700" s="172"/>
      <c r="DB700" s="241"/>
      <c r="DC700" s="241"/>
      <c r="DD700" s="241"/>
      <c r="DE700" s="241"/>
      <c r="DF700" s="182"/>
      <c r="DG700" s="241"/>
      <c r="DH700" s="149" t="s">
        <v>2270</v>
      </c>
      <c r="DI700" s="241"/>
      <c r="DJ700" s="241"/>
      <c r="DK700" s="244"/>
      <c r="DL700" s="244"/>
      <c r="DM700" s="244"/>
      <c r="DN700" s="241"/>
      <c r="DO700" s="241"/>
      <c r="DP700" s="241"/>
      <c r="DQ700" s="241"/>
      <c r="DR700" s="241"/>
      <c r="DS700" s="472"/>
      <c r="DT700" s="402">
        <f t="shared" si="1003"/>
        <v>0</v>
      </c>
      <c r="DU700" s="100">
        <f t="shared" si="1004"/>
        <v>0</v>
      </c>
      <c r="DV700" s="100">
        <f t="shared" si="1005"/>
        <v>0</v>
      </c>
      <c r="DW700" s="100">
        <f t="shared" si="1006"/>
        <v>1</v>
      </c>
      <c r="DX700" s="100">
        <f t="shared" si="1007"/>
        <v>0</v>
      </c>
      <c r="DY700" s="229">
        <f t="shared" si="1008"/>
        <v>0</v>
      </c>
      <c r="DZ700" s="100">
        <f t="shared" si="1009"/>
        <v>0</v>
      </c>
      <c r="EA700" s="400">
        <f t="shared" si="1010"/>
        <v>1</v>
      </c>
      <c r="EB700" s="402">
        <f t="shared" si="1011"/>
        <v>0</v>
      </c>
      <c r="EC700" s="19">
        <f t="shared" si="1012"/>
        <v>0</v>
      </c>
      <c r="ED700" s="19">
        <f t="shared" si="1013"/>
        <v>1</v>
      </c>
      <c r="EE700" s="19">
        <f t="shared" si="1014"/>
        <v>0</v>
      </c>
      <c r="EF700" s="402">
        <f t="shared" si="1015"/>
        <v>0</v>
      </c>
      <c r="EG700" s="400">
        <f t="shared" si="1016"/>
        <v>1</v>
      </c>
      <c r="EH700" s="400">
        <f t="shared" si="1017"/>
        <v>0</v>
      </c>
      <c r="EI700" s="402">
        <f t="shared" si="1018"/>
        <v>0</v>
      </c>
      <c r="EJ700" s="229">
        <f t="shared" si="1019"/>
        <v>3</v>
      </c>
      <c r="EK700" s="398">
        <f t="shared" si="1020"/>
        <v>2512</v>
      </c>
      <c r="EL700" s="398">
        <f t="shared" si="1021"/>
        <v>199</v>
      </c>
      <c r="EM700" s="398">
        <f t="shared" si="1022"/>
        <v>24</v>
      </c>
      <c r="EN700" s="398">
        <f t="shared" si="1023"/>
        <v>419</v>
      </c>
      <c r="EO700" s="398" t="str">
        <f t="shared" si="1024"/>
        <v/>
      </c>
      <c r="EP700" s="398">
        <f t="shared" si="1025"/>
        <v>3.52</v>
      </c>
      <c r="EQ700" s="398">
        <f t="shared" si="1026"/>
        <v>356</v>
      </c>
      <c r="ER700" s="398" t="str">
        <f t="shared" si="1027"/>
        <v/>
      </c>
      <c r="ES700" s="398" t="str">
        <f t="shared" si="1028"/>
        <v/>
      </c>
      <c r="ET700" s="398">
        <f t="shared" si="1029"/>
        <v>90</v>
      </c>
      <c r="EU700" s="172">
        <f t="shared" si="1030"/>
        <v>4680</v>
      </c>
      <c r="EV700" s="57">
        <f t="shared" si="1031"/>
        <v>109.26584833273887</v>
      </c>
      <c r="EW700" s="57">
        <f t="shared" si="1032"/>
        <v>5.0895140664961636</v>
      </c>
      <c r="EX700" s="57">
        <f t="shared" si="1033"/>
        <v>1.9749022834807655</v>
      </c>
      <c r="EY700" s="57">
        <f t="shared" si="1034"/>
        <v>20.909227007335694</v>
      </c>
      <c r="EZ700" s="57" t="str">
        <f t="shared" si="1035"/>
        <v/>
      </c>
      <c r="FA700" s="57">
        <f t="shared" si="1036"/>
        <v>0.18909481600859523</v>
      </c>
      <c r="FB700" s="57">
        <f t="shared" si="1037"/>
        <v>5.8344300204368942</v>
      </c>
      <c r="FC700" s="57" t="str">
        <f t="shared" si="1038"/>
        <v/>
      </c>
      <c r="FD700" s="57" t="str">
        <f t="shared" si="1039"/>
        <v/>
      </c>
      <c r="FE700" s="57">
        <f t="shared" si="1040"/>
        <v>1.8737781405042129</v>
      </c>
      <c r="FF700" s="56">
        <f t="shared" si="1041"/>
        <v>132.00575409697345</v>
      </c>
      <c r="FG700" s="59">
        <f t="shared" si="1042"/>
        <v>79.507365323822668</v>
      </c>
      <c r="FH700" s="59">
        <f t="shared" si="1043"/>
        <v>3.703388207570435</v>
      </c>
      <c r="FI700" s="59">
        <f t="shared" si="1044"/>
        <v>1.4370389259542296</v>
      </c>
      <c r="FJ700" s="59">
        <f t="shared" si="1045"/>
        <v>15.214612577284766</v>
      </c>
      <c r="FK700" s="59" t="str">
        <f t="shared" si="1046"/>
        <v/>
      </c>
      <c r="FL700" s="59">
        <f t="shared" si="1047"/>
        <v>0.13759496536789079</v>
      </c>
      <c r="FM700" s="59">
        <f t="shared" si="1048"/>
        <v>4.1759820751961989</v>
      </c>
      <c r="FN700" s="59" t="str">
        <f t="shared" si="1049"/>
        <v/>
      </c>
      <c r="FO700" s="59" t="str">
        <f t="shared" si="1050"/>
        <v/>
      </c>
      <c r="FP700" s="59">
        <f t="shared" si="1051"/>
        <v>1.3411531032561972</v>
      </c>
      <c r="FQ700" s="66">
        <f t="shared" si="1052"/>
        <v>94.482864821547608</v>
      </c>
      <c r="FR700" s="331">
        <f t="shared" si="995"/>
        <v>-0.82462103421036237</v>
      </c>
      <c r="FS700" s="331">
        <f t="shared" si="1053"/>
        <v>0.82462103421036237</v>
      </c>
      <c r="FT700" s="400">
        <f t="shared" si="1054"/>
        <v>0</v>
      </c>
      <c r="FU700" s="400">
        <f t="shared" si="1055"/>
        <v>1</v>
      </c>
      <c r="FV700" s="400">
        <f t="shared" si="1056"/>
        <v>0</v>
      </c>
      <c r="FW700" s="402">
        <f t="shared" si="1057"/>
        <v>0</v>
      </c>
      <c r="FX700" s="222">
        <f t="shared" si="1058"/>
        <v>79.507365323822668</v>
      </c>
      <c r="FY700" s="222">
        <f t="shared" si="1059"/>
        <v>0</v>
      </c>
      <c r="FZ700" s="222">
        <f t="shared" si="1060"/>
        <v>0</v>
      </c>
      <c r="GA700" s="221">
        <f t="shared" si="1061"/>
        <v>94.482864821547608</v>
      </c>
      <c r="GB700" s="222">
        <f t="shared" si="1062"/>
        <v>0</v>
      </c>
      <c r="GC700" s="222">
        <f t="shared" si="1063"/>
        <v>0</v>
      </c>
      <c r="GD700" s="222">
        <f t="shared" si="1064"/>
        <v>0</v>
      </c>
      <c r="GE700" s="222">
        <f t="shared" si="1065"/>
        <v>0</v>
      </c>
      <c r="GF700" s="222">
        <f t="shared" si="1066"/>
        <v>0</v>
      </c>
      <c r="GG700" s="398">
        <f t="shared" si="1067"/>
        <v>0</v>
      </c>
      <c r="GH700" s="399">
        <f t="shared" si="1068"/>
        <v>0</v>
      </c>
      <c r="GI700" s="398" t="str">
        <f t="shared" si="1069"/>
        <v>Na</v>
      </c>
      <c r="GJ700" s="398" t="str">
        <f t="shared" si="1070"/>
        <v>Cl</v>
      </c>
    </row>
    <row r="701" spans="1:192" s="168" customFormat="1" ht="14.25">
      <c r="A701" s="402">
        <f t="shared" si="1072"/>
        <v>696</v>
      </c>
      <c r="B701" s="65" t="s">
        <v>134</v>
      </c>
      <c r="C701" s="91" t="s">
        <v>208</v>
      </c>
      <c r="D701" s="91"/>
      <c r="E701" s="91"/>
      <c r="F701" s="115">
        <v>3433626</v>
      </c>
      <c r="G701" s="115">
        <v>5546685</v>
      </c>
      <c r="H701" s="409">
        <f t="shared" si="998"/>
        <v>433578.11960000003</v>
      </c>
      <c r="I701" s="405">
        <f t="shared" si="999"/>
        <v>5544906.1160000004</v>
      </c>
      <c r="J701" s="435">
        <v>200</v>
      </c>
      <c r="K701" s="115" t="s">
        <v>1356</v>
      </c>
      <c r="L701" s="377">
        <v>183.8</v>
      </c>
      <c r="M701" s="115"/>
      <c r="N701" s="408"/>
      <c r="O701" s="377"/>
      <c r="P701" s="377"/>
      <c r="Q701" s="382" t="s">
        <v>2867</v>
      </c>
      <c r="R701" s="381" t="s">
        <v>1445</v>
      </c>
      <c r="S701" s="382" t="s">
        <v>1349</v>
      </c>
      <c r="T701" s="499" t="str">
        <f t="shared" si="1000"/>
        <v>-</v>
      </c>
      <c r="U701" s="499" t="str">
        <f t="shared" si="1001"/>
        <v>-</v>
      </c>
      <c r="V701" s="499" t="str">
        <f t="shared" si="1002"/>
        <v>-</v>
      </c>
      <c r="W701" s="499" t="str">
        <f t="shared" si="994"/>
        <v>-</v>
      </c>
      <c r="X701" s="529" t="str">
        <f t="shared" si="1073"/>
        <v/>
      </c>
      <c r="Y701" s="530" t="str">
        <f t="shared" si="1071"/>
        <v/>
      </c>
      <c r="Z701" s="404"/>
      <c r="AA701" s="177">
        <v>32239</v>
      </c>
      <c r="AB701" s="176">
        <v>4</v>
      </c>
      <c r="AC701" s="65" t="s">
        <v>970</v>
      </c>
      <c r="AD701" s="65" t="s">
        <v>2271</v>
      </c>
      <c r="AE701" s="61" t="s">
        <v>1454</v>
      </c>
      <c r="AF701" s="392" t="s">
        <v>3116</v>
      </c>
      <c r="AG701" s="408"/>
      <c r="AH701" s="408"/>
      <c r="AI701" s="556"/>
      <c r="AJ701" s="408"/>
      <c r="AK701" s="408"/>
      <c r="AL701" s="408"/>
      <c r="AM701" s="392"/>
      <c r="AO701" s="401"/>
      <c r="AP701" s="171"/>
      <c r="AQ701" s="69"/>
      <c r="AR701" s="69"/>
      <c r="AS701" s="508"/>
      <c r="AT701" s="511"/>
      <c r="AU701" s="403"/>
      <c r="AV701" s="403"/>
      <c r="AW701" s="55"/>
      <c r="AX701" s="403"/>
      <c r="AY701" s="403"/>
      <c r="AZ701" s="53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401"/>
      <c r="BM701" s="69"/>
      <c r="BN701" s="70"/>
      <c r="BO701" s="143"/>
      <c r="BP701" s="557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1"/>
      <c r="CG701" s="143"/>
      <c r="CH701" s="143"/>
      <c r="CI701" s="143"/>
      <c r="CJ701" s="143"/>
      <c r="CK701" s="143"/>
      <c r="CL701" s="144"/>
      <c r="CM701" s="143"/>
      <c r="CN701" s="143" t="s">
        <v>3116</v>
      </c>
      <c r="CO701" s="141"/>
      <c r="CP701" s="69"/>
      <c r="CQ701" s="70"/>
      <c r="CR701" s="69"/>
      <c r="CS701" s="69"/>
      <c r="CT701" s="69"/>
      <c r="CU701" s="69"/>
      <c r="CV701" s="69"/>
      <c r="CW701" s="69"/>
      <c r="CX701" s="69"/>
      <c r="CY701" s="69"/>
      <c r="CZ701" s="69"/>
      <c r="DA701" s="70"/>
      <c r="DB701" s="182">
        <v>-64.2</v>
      </c>
      <c r="DC701" s="141" t="s">
        <v>2272</v>
      </c>
      <c r="DD701" s="182">
        <v>0.38</v>
      </c>
      <c r="DE701" s="182">
        <v>-9.01</v>
      </c>
      <c r="DF701" s="182"/>
      <c r="DG701" s="182">
        <v>-9.32</v>
      </c>
      <c r="DH701" s="182"/>
      <c r="DI701" s="180"/>
      <c r="DJ701" s="180">
        <f>SUM(DK701:DM701)</f>
        <v>5.25</v>
      </c>
      <c r="DK701" s="180">
        <v>2.0099999999999998</v>
      </c>
      <c r="DL701" s="180">
        <v>1.48</v>
      </c>
      <c r="DM701" s="180">
        <v>1.76</v>
      </c>
      <c r="DN701" s="180"/>
      <c r="DO701" s="180"/>
      <c r="DP701" s="180"/>
      <c r="DQ701" s="180"/>
      <c r="DR701" s="180"/>
      <c r="DS701" s="181"/>
      <c r="DT701" s="402">
        <f t="shared" si="1003"/>
        <v>0</v>
      </c>
      <c r="DU701" s="100">
        <f t="shared" si="1004"/>
        <v>0</v>
      </c>
      <c r="DV701" s="100">
        <f t="shared" si="1005"/>
        <v>0</v>
      </c>
      <c r="DW701" s="100">
        <f t="shared" si="1006"/>
        <v>1</v>
      </c>
      <c r="DX701" s="100">
        <f t="shared" si="1007"/>
        <v>0</v>
      </c>
      <c r="DY701" s="229">
        <f t="shared" si="1008"/>
        <v>0</v>
      </c>
      <c r="DZ701" s="100">
        <f t="shared" si="1009"/>
        <v>0</v>
      </c>
      <c r="EA701" s="400">
        <f t="shared" si="1010"/>
        <v>0</v>
      </c>
      <c r="EB701" s="402">
        <f t="shared" si="1011"/>
        <v>1</v>
      </c>
      <c r="EC701" s="19">
        <f t="shared" si="1012"/>
        <v>0</v>
      </c>
      <c r="ED701" s="19">
        <f t="shared" si="1013"/>
        <v>0</v>
      </c>
      <c r="EE701" s="19">
        <f t="shared" si="1014"/>
        <v>0</v>
      </c>
      <c r="EF701" s="402">
        <f t="shared" si="1015"/>
        <v>1</v>
      </c>
      <c r="EG701" s="400">
        <f t="shared" si="1016"/>
        <v>0</v>
      </c>
      <c r="EH701" s="400">
        <f t="shared" si="1017"/>
        <v>0</v>
      </c>
      <c r="EI701" s="402">
        <f t="shared" si="1018"/>
        <v>1</v>
      </c>
      <c r="EJ701" s="229">
        <f t="shared" si="1019"/>
        <v>1</v>
      </c>
      <c r="EK701" s="398" t="str">
        <f t="shared" si="1020"/>
        <v/>
      </c>
      <c r="EL701" s="398" t="str">
        <f t="shared" si="1021"/>
        <v/>
      </c>
      <c r="EM701" s="398" t="str">
        <f t="shared" si="1022"/>
        <v/>
      </c>
      <c r="EN701" s="398" t="str">
        <f t="shared" si="1023"/>
        <v/>
      </c>
      <c r="EO701" s="398" t="str">
        <f t="shared" si="1024"/>
        <v/>
      </c>
      <c r="EP701" s="398" t="str">
        <f t="shared" si="1025"/>
        <v/>
      </c>
      <c r="EQ701" s="398" t="str">
        <f t="shared" si="1026"/>
        <v/>
      </c>
      <c r="ER701" s="398" t="str">
        <f t="shared" si="1027"/>
        <v/>
      </c>
      <c r="ES701" s="398" t="str">
        <f t="shared" si="1028"/>
        <v/>
      </c>
      <c r="ET701" s="398" t="str">
        <f t="shared" si="1029"/>
        <v/>
      </c>
      <c r="EU701" s="172" t="str">
        <f t="shared" si="1030"/>
        <v/>
      </c>
      <c r="EV701" s="57" t="str">
        <f t="shared" si="1031"/>
        <v/>
      </c>
      <c r="EW701" s="57" t="str">
        <f t="shared" si="1032"/>
        <v/>
      </c>
      <c r="EX701" s="57" t="str">
        <f t="shared" si="1033"/>
        <v/>
      </c>
      <c r="EY701" s="57" t="str">
        <f t="shared" si="1034"/>
        <v/>
      </c>
      <c r="EZ701" s="57" t="str">
        <f t="shared" si="1035"/>
        <v/>
      </c>
      <c r="FA701" s="57" t="str">
        <f t="shared" si="1036"/>
        <v/>
      </c>
      <c r="FB701" s="57" t="str">
        <f t="shared" si="1037"/>
        <v/>
      </c>
      <c r="FC701" s="57" t="str">
        <f t="shared" si="1038"/>
        <v/>
      </c>
      <c r="FD701" s="57" t="str">
        <f t="shared" si="1039"/>
        <v/>
      </c>
      <c r="FE701" s="57" t="str">
        <f t="shared" si="1040"/>
        <v/>
      </c>
      <c r="FF701" s="56" t="str">
        <f t="shared" si="1041"/>
        <v/>
      </c>
      <c r="FG701" s="59" t="str">
        <f t="shared" si="1042"/>
        <v/>
      </c>
      <c r="FH701" s="59" t="str">
        <f t="shared" si="1043"/>
        <v/>
      </c>
      <c r="FI701" s="59" t="str">
        <f t="shared" si="1044"/>
        <v/>
      </c>
      <c r="FJ701" s="59" t="str">
        <f t="shared" si="1045"/>
        <v/>
      </c>
      <c r="FK701" s="59" t="str">
        <f t="shared" si="1046"/>
        <v/>
      </c>
      <c r="FL701" s="59" t="str">
        <f t="shared" si="1047"/>
        <v/>
      </c>
      <c r="FM701" s="59" t="str">
        <f t="shared" si="1048"/>
        <v/>
      </c>
      <c r="FN701" s="59" t="str">
        <f t="shared" si="1049"/>
        <v/>
      </c>
      <c r="FO701" s="59" t="str">
        <f t="shared" si="1050"/>
        <v/>
      </c>
      <c r="FP701" s="59" t="str">
        <f t="shared" si="1051"/>
        <v/>
      </c>
      <c r="FQ701" s="66" t="str">
        <f t="shared" si="1052"/>
        <v/>
      </c>
      <c r="FR701" s="331" t="str">
        <f t="shared" si="995"/>
        <v/>
      </c>
      <c r="FS701" s="331">
        <f t="shared" si="1053"/>
        <v>0</v>
      </c>
      <c r="FT701" s="400">
        <f t="shared" si="1054"/>
        <v>1</v>
      </c>
      <c r="FU701" s="400">
        <f t="shared" si="1055"/>
        <v>0</v>
      </c>
      <c r="FV701" s="400">
        <f t="shared" si="1056"/>
        <v>0</v>
      </c>
      <c r="FW701" s="402">
        <f t="shared" si="1057"/>
        <v>0</v>
      </c>
      <c r="FX701" s="222">
        <f t="shared" si="1058"/>
        <v>0</v>
      </c>
      <c r="FY701" s="222">
        <f t="shared" si="1059"/>
        <v>0</v>
      </c>
      <c r="FZ701" s="222">
        <f t="shared" si="1060"/>
        <v>0</v>
      </c>
      <c r="GA701" s="221">
        <f t="shared" si="1061"/>
        <v>0</v>
      </c>
      <c r="GB701" s="222">
        <f t="shared" si="1062"/>
        <v>0</v>
      </c>
      <c r="GC701" s="222">
        <f t="shared" si="1063"/>
        <v>0</v>
      </c>
      <c r="GD701" s="222">
        <f t="shared" si="1064"/>
        <v>0</v>
      </c>
      <c r="GE701" s="222">
        <f t="shared" si="1065"/>
        <v>0</v>
      </c>
      <c r="GF701" s="222">
        <f t="shared" si="1066"/>
        <v>0</v>
      </c>
      <c r="GG701" s="398">
        <f t="shared" si="1067"/>
        <v>0</v>
      </c>
      <c r="GH701" s="399">
        <f t="shared" si="1068"/>
        <v>0</v>
      </c>
      <c r="GI701" s="398" t="str">
        <f t="shared" si="1069"/>
        <v/>
      </c>
      <c r="GJ701" s="398" t="str">
        <f t="shared" si="1070"/>
        <v/>
      </c>
    </row>
    <row r="702" spans="1:192" s="163" customFormat="1">
      <c r="A702" s="402">
        <f t="shared" si="1072"/>
        <v>697</v>
      </c>
      <c r="B702" s="79" t="s">
        <v>134</v>
      </c>
      <c r="C702" s="106" t="s">
        <v>208</v>
      </c>
      <c r="D702" s="106"/>
      <c r="E702" s="106"/>
      <c r="F702" s="115">
        <v>3433626</v>
      </c>
      <c r="G702" s="115">
        <v>5546685</v>
      </c>
      <c r="H702" s="409">
        <f t="shared" si="998"/>
        <v>433578.11960000003</v>
      </c>
      <c r="I702" s="405">
        <f t="shared" si="999"/>
        <v>5544906.1160000004</v>
      </c>
      <c r="J702" s="435">
        <v>200</v>
      </c>
      <c r="K702" s="115" t="s">
        <v>1356</v>
      </c>
      <c r="L702" s="377">
        <v>183.8</v>
      </c>
      <c r="M702" s="115"/>
      <c r="N702" s="400"/>
      <c r="O702" s="377"/>
      <c r="P702" s="377"/>
      <c r="Q702" s="382" t="s">
        <v>2867</v>
      </c>
      <c r="R702" s="381" t="s">
        <v>1445</v>
      </c>
      <c r="S702" s="382" t="s">
        <v>1349</v>
      </c>
      <c r="T702" s="499" t="str">
        <f t="shared" si="1000"/>
        <v>-</v>
      </c>
      <c r="U702" s="499" t="str">
        <f t="shared" si="1001"/>
        <v>-</v>
      </c>
      <c r="V702" s="499" t="str">
        <f t="shared" si="1002"/>
        <v>-</v>
      </c>
      <c r="W702" s="499" t="str">
        <f t="shared" si="994"/>
        <v>-</v>
      </c>
      <c r="X702" s="529" t="str">
        <f t="shared" si="1073"/>
        <v/>
      </c>
      <c r="Y702" s="530" t="str">
        <f t="shared" si="1071"/>
        <v/>
      </c>
      <c r="Z702" s="406"/>
      <c r="AA702" s="89" t="s">
        <v>1462</v>
      </c>
      <c r="AB702" s="102">
        <v>5</v>
      </c>
      <c r="AC702" s="532" t="s">
        <v>964</v>
      </c>
      <c r="AD702" s="170" t="s">
        <v>2273</v>
      </c>
      <c r="AE702" s="125" t="s">
        <v>1454</v>
      </c>
      <c r="AF702" s="236" t="s">
        <v>3116</v>
      </c>
      <c r="AG702" s="115"/>
      <c r="AH702" s="115"/>
      <c r="AI702" s="236"/>
      <c r="AJ702" s="115"/>
      <c r="AK702" s="115"/>
      <c r="AL702" s="115"/>
      <c r="AM702" s="236"/>
      <c r="AN702" s="532"/>
      <c r="AO702" s="79"/>
      <c r="AP702" s="407"/>
      <c r="AQ702" s="532"/>
      <c r="AR702" s="532"/>
      <c r="AS702" s="508"/>
      <c r="AT702" s="511"/>
      <c r="AU702" s="88"/>
      <c r="AV702" s="88"/>
      <c r="AW702" s="76"/>
      <c r="AX702" s="76"/>
      <c r="AY702" s="88"/>
      <c r="AZ702" s="86"/>
      <c r="BA702" s="532"/>
      <c r="BB702" s="532"/>
      <c r="BC702" s="532"/>
      <c r="BD702" s="532"/>
      <c r="BE702" s="90"/>
      <c r="BF702" s="90"/>
      <c r="BG702" s="532"/>
      <c r="BH702" s="532"/>
      <c r="BI702" s="532"/>
      <c r="BJ702" s="532"/>
      <c r="BK702" s="532"/>
      <c r="BL702" s="79"/>
      <c r="BM702" s="82"/>
      <c r="BN702" s="80"/>
      <c r="BO702" s="147"/>
      <c r="BP702" s="147"/>
      <c r="BQ702" s="147"/>
      <c r="BR702" s="147"/>
      <c r="BS702" s="147"/>
      <c r="BT702" s="147"/>
      <c r="BU702" s="147"/>
      <c r="BV702" s="147"/>
      <c r="BW702" s="147"/>
      <c r="BX702" s="147"/>
      <c r="BY702" s="147"/>
      <c r="BZ702" s="147"/>
      <c r="CA702" s="147"/>
      <c r="CB702" s="147"/>
      <c r="CC702" s="147"/>
      <c r="CD702" s="147"/>
      <c r="CE702" s="147"/>
      <c r="CF702" s="145"/>
      <c r="CG702" s="147"/>
      <c r="CH702" s="147"/>
      <c r="CI702" s="147"/>
      <c r="CJ702" s="147"/>
      <c r="CK702" s="147"/>
      <c r="CL702" s="148"/>
      <c r="CM702" s="147"/>
      <c r="CN702" s="147" t="s">
        <v>3116</v>
      </c>
      <c r="CO702" s="141"/>
      <c r="CP702" s="401"/>
      <c r="CQ702" s="70"/>
      <c r="CR702" s="401"/>
      <c r="CS702" s="401"/>
      <c r="CT702" s="401"/>
      <c r="CU702" s="401"/>
      <c r="CV702" s="401"/>
      <c r="CW702" s="401"/>
      <c r="CX702" s="401"/>
      <c r="CY702" s="401"/>
      <c r="CZ702" s="401"/>
      <c r="DA702" s="70"/>
      <c r="DB702" s="182">
        <v>-64.2</v>
      </c>
      <c r="DC702" s="141" t="s">
        <v>2274</v>
      </c>
      <c r="DD702" s="182"/>
      <c r="DE702" s="182"/>
      <c r="DF702" s="182"/>
      <c r="DG702" s="182">
        <v>-9.2799999999999994</v>
      </c>
      <c r="DH702" s="182"/>
      <c r="DI702" s="182"/>
      <c r="DJ702" s="182"/>
      <c r="DK702" s="180"/>
      <c r="DL702" s="180"/>
      <c r="DM702" s="180"/>
      <c r="DN702" s="182"/>
      <c r="DO702" s="182"/>
      <c r="DP702" s="182"/>
      <c r="DQ702" s="182"/>
      <c r="DR702" s="182"/>
      <c r="DS702" s="181"/>
      <c r="DT702" s="402">
        <f t="shared" si="1003"/>
        <v>0</v>
      </c>
      <c r="DU702" s="100">
        <f t="shared" si="1004"/>
        <v>0</v>
      </c>
      <c r="DV702" s="100">
        <f t="shared" si="1005"/>
        <v>0</v>
      </c>
      <c r="DW702" s="100">
        <f t="shared" si="1006"/>
        <v>1</v>
      </c>
      <c r="DX702" s="100">
        <f t="shared" si="1007"/>
        <v>0</v>
      </c>
      <c r="DY702" s="229">
        <f t="shared" si="1008"/>
        <v>0</v>
      </c>
      <c r="DZ702" s="100">
        <f t="shared" si="1009"/>
        <v>0</v>
      </c>
      <c r="EA702" s="400">
        <f t="shared" si="1010"/>
        <v>0</v>
      </c>
      <c r="EB702" s="402">
        <f t="shared" si="1011"/>
        <v>1</v>
      </c>
      <c r="EC702" s="19">
        <f t="shared" si="1012"/>
        <v>0</v>
      </c>
      <c r="ED702" s="19">
        <f t="shared" si="1013"/>
        <v>0</v>
      </c>
      <c r="EE702" s="19">
        <f t="shared" si="1014"/>
        <v>0</v>
      </c>
      <c r="EF702" s="402">
        <f t="shared" si="1015"/>
        <v>1</v>
      </c>
      <c r="EG702" s="400">
        <f t="shared" si="1016"/>
        <v>0</v>
      </c>
      <c r="EH702" s="400">
        <f t="shared" si="1017"/>
        <v>0</v>
      </c>
      <c r="EI702" s="402">
        <f t="shared" si="1018"/>
        <v>1</v>
      </c>
      <c r="EJ702" s="229">
        <f t="shared" si="1019"/>
        <v>1</v>
      </c>
      <c r="EK702" s="398" t="str">
        <f t="shared" si="1020"/>
        <v/>
      </c>
      <c r="EL702" s="398" t="str">
        <f t="shared" si="1021"/>
        <v/>
      </c>
      <c r="EM702" s="398" t="str">
        <f t="shared" si="1022"/>
        <v/>
      </c>
      <c r="EN702" s="398" t="str">
        <f t="shared" si="1023"/>
        <v/>
      </c>
      <c r="EO702" s="398" t="str">
        <f t="shared" si="1024"/>
        <v/>
      </c>
      <c r="EP702" s="398" t="str">
        <f t="shared" si="1025"/>
        <v/>
      </c>
      <c r="EQ702" s="398" t="str">
        <f t="shared" si="1026"/>
        <v/>
      </c>
      <c r="ER702" s="398" t="str">
        <f t="shared" si="1027"/>
        <v/>
      </c>
      <c r="ES702" s="398" t="str">
        <f t="shared" si="1028"/>
        <v/>
      </c>
      <c r="ET702" s="398" t="str">
        <f t="shared" si="1029"/>
        <v/>
      </c>
      <c r="EU702" s="172" t="str">
        <f t="shared" si="1030"/>
        <v/>
      </c>
      <c r="EV702" s="57" t="str">
        <f t="shared" si="1031"/>
        <v/>
      </c>
      <c r="EW702" s="57" t="str">
        <f t="shared" si="1032"/>
        <v/>
      </c>
      <c r="EX702" s="57" t="str">
        <f t="shared" si="1033"/>
        <v/>
      </c>
      <c r="EY702" s="57" t="str">
        <f t="shared" si="1034"/>
        <v/>
      </c>
      <c r="EZ702" s="57" t="str">
        <f t="shared" si="1035"/>
        <v/>
      </c>
      <c r="FA702" s="57" t="str">
        <f t="shared" si="1036"/>
        <v/>
      </c>
      <c r="FB702" s="57" t="str">
        <f t="shared" si="1037"/>
        <v/>
      </c>
      <c r="FC702" s="57" t="str">
        <f t="shared" si="1038"/>
        <v/>
      </c>
      <c r="FD702" s="57" t="str">
        <f t="shared" si="1039"/>
        <v/>
      </c>
      <c r="FE702" s="57" t="str">
        <f t="shared" si="1040"/>
        <v/>
      </c>
      <c r="FF702" s="56" t="str">
        <f t="shared" si="1041"/>
        <v/>
      </c>
      <c r="FG702" s="59" t="str">
        <f t="shared" si="1042"/>
        <v/>
      </c>
      <c r="FH702" s="59" t="str">
        <f t="shared" si="1043"/>
        <v/>
      </c>
      <c r="FI702" s="59" t="str">
        <f t="shared" si="1044"/>
        <v/>
      </c>
      <c r="FJ702" s="59" t="str">
        <f t="shared" si="1045"/>
        <v/>
      </c>
      <c r="FK702" s="59" t="str">
        <f t="shared" si="1046"/>
        <v/>
      </c>
      <c r="FL702" s="59" t="str">
        <f t="shared" si="1047"/>
        <v/>
      </c>
      <c r="FM702" s="59" t="str">
        <f t="shared" si="1048"/>
        <v/>
      </c>
      <c r="FN702" s="59" t="str">
        <f t="shared" si="1049"/>
        <v/>
      </c>
      <c r="FO702" s="59" t="str">
        <f t="shared" si="1050"/>
        <v/>
      </c>
      <c r="FP702" s="59" t="str">
        <f t="shared" si="1051"/>
        <v/>
      </c>
      <c r="FQ702" s="66" t="str">
        <f t="shared" si="1052"/>
        <v/>
      </c>
      <c r="FR702" s="331" t="str">
        <f t="shared" si="995"/>
        <v/>
      </c>
      <c r="FS702" s="331">
        <f t="shared" si="1053"/>
        <v>0</v>
      </c>
      <c r="FT702" s="400">
        <f t="shared" si="1054"/>
        <v>1</v>
      </c>
      <c r="FU702" s="400">
        <f t="shared" si="1055"/>
        <v>0</v>
      </c>
      <c r="FV702" s="400">
        <f t="shared" si="1056"/>
        <v>0</v>
      </c>
      <c r="FW702" s="402">
        <f t="shared" si="1057"/>
        <v>0</v>
      </c>
      <c r="FX702" s="222">
        <f t="shared" si="1058"/>
        <v>0</v>
      </c>
      <c r="FY702" s="222">
        <f t="shared" si="1059"/>
        <v>0</v>
      </c>
      <c r="FZ702" s="222">
        <f t="shared" si="1060"/>
        <v>0</v>
      </c>
      <c r="GA702" s="221">
        <f t="shared" si="1061"/>
        <v>0</v>
      </c>
      <c r="GB702" s="222">
        <f t="shared" si="1062"/>
        <v>0</v>
      </c>
      <c r="GC702" s="222">
        <f t="shared" si="1063"/>
        <v>0</v>
      </c>
      <c r="GD702" s="222">
        <f t="shared" si="1064"/>
        <v>0</v>
      </c>
      <c r="GE702" s="222">
        <f t="shared" si="1065"/>
        <v>0</v>
      </c>
      <c r="GF702" s="222">
        <f t="shared" si="1066"/>
        <v>0</v>
      </c>
      <c r="GG702" s="398">
        <f t="shared" si="1067"/>
        <v>0</v>
      </c>
      <c r="GH702" s="399">
        <f t="shared" si="1068"/>
        <v>0</v>
      </c>
      <c r="GI702" s="398" t="str">
        <f t="shared" si="1069"/>
        <v/>
      </c>
      <c r="GJ702" s="398" t="str">
        <f t="shared" si="1070"/>
        <v/>
      </c>
    </row>
    <row r="703" spans="1:192" s="163" customFormat="1" ht="14.25">
      <c r="A703" s="402">
        <f t="shared" si="1072"/>
        <v>698</v>
      </c>
      <c r="B703" s="399" t="s">
        <v>124</v>
      </c>
      <c r="C703" s="2" t="s">
        <v>791</v>
      </c>
      <c r="D703" s="2"/>
      <c r="E703" s="2"/>
      <c r="F703" s="549">
        <v>3505700</v>
      </c>
      <c r="G703" s="549">
        <v>5626770</v>
      </c>
      <c r="H703" s="410">
        <f t="shared" si="998"/>
        <v>505623.29000000004</v>
      </c>
      <c r="I703" s="410">
        <f t="shared" si="999"/>
        <v>5624959.0820000004</v>
      </c>
      <c r="J703" s="392">
        <v>247</v>
      </c>
      <c r="K703" s="400" t="s">
        <v>1356</v>
      </c>
      <c r="L703" s="19">
        <v>410</v>
      </c>
      <c r="M703" s="19"/>
      <c r="N703" s="400"/>
      <c r="O703" s="19"/>
      <c r="P703" s="19"/>
      <c r="Q703" s="381" t="s">
        <v>1378</v>
      </c>
      <c r="R703" s="399" t="s">
        <v>273</v>
      </c>
      <c r="S703" s="64" t="s">
        <v>1347</v>
      </c>
      <c r="T703" s="499" t="str">
        <f t="shared" si="1000"/>
        <v>-</v>
      </c>
      <c r="U703" s="499" t="str">
        <f t="shared" si="1001"/>
        <v>M</v>
      </c>
      <c r="V703" s="499" t="str">
        <f t="shared" si="1002"/>
        <v>-</v>
      </c>
      <c r="W703" s="499" t="str">
        <f t="shared" si="994"/>
        <v>-</v>
      </c>
      <c r="X703" s="529" t="str">
        <f t="shared" si="1073"/>
        <v>Ca</v>
      </c>
      <c r="Y703" s="530" t="str">
        <f t="shared" si="1071"/>
        <v>SO4</v>
      </c>
      <c r="Z703" s="60" t="s">
        <v>2275</v>
      </c>
      <c r="AA703" s="51">
        <v>29304</v>
      </c>
      <c r="AB703" s="100">
        <v>1</v>
      </c>
      <c r="AC703" s="398"/>
      <c r="AD703" s="2" t="s">
        <v>2942</v>
      </c>
      <c r="AE703" s="404"/>
      <c r="AF703" s="153" t="s">
        <v>3116</v>
      </c>
      <c r="AG703" s="400"/>
      <c r="AH703" s="400"/>
      <c r="AI703" s="554"/>
      <c r="AJ703" s="400"/>
      <c r="AK703" s="400"/>
      <c r="AL703" s="400"/>
      <c r="AM703" s="391"/>
      <c r="AN703" s="532">
        <v>57.4</v>
      </c>
      <c r="AO703" s="399">
        <v>9.1999999999999993</v>
      </c>
      <c r="AP703" s="19"/>
      <c r="AQ703" s="398"/>
      <c r="AR703" s="69">
        <v>2165.9</v>
      </c>
      <c r="AS703" s="507">
        <f t="shared" ref="AS703:AS731" si="1074">SUM(AU703:BN703)+SUM(BO703:CL703)/1000</f>
        <v>2132.4</v>
      </c>
      <c r="AT703" s="509">
        <f t="shared" ref="AT703:AT731" si="1075">FR703</f>
        <v>-0.57404044543252974</v>
      </c>
      <c r="AU703" s="398">
        <v>104</v>
      </c>
      <c r="AV703" s="398">
        <v>46.7</v>
      </c>
      <c r="AW703" s="399">
        <v>461.7</v>
      </c>
      <c r="AX703" s="398">
        <v>137.5</v>
      </c>
      <c r="AY703" s="398">
        <v>1181.0999999999999</v>
      </c>
      <c r="AZ703" s="172">
        <v>201.4</v>
      </c>
      <c r="BA703" s="398"/>
      <c r="BB703" s="398"/>
      <c r="BC703" s="398"/>
      <c r="BD703" s="398"/>
      <c r="BE703" s="398"/>
      <c r="BF703" s="398"/>
      <c r="BG703" s="398"/>
      <c r="BH703" s="398"/>
      <c r="BI703" s="398"/>
      <c r="BJ703" s="398"/>
      <c r="BK703" s="398"/>
      <c r="BL703" s="399"/>
      <c r="BM703" s="398"/>
      <c r="BN703" s="172"/>
      <c r="BO703" s="138"/>
      <c r="BP703" s="555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49"/>
      <c r="CG703" s="138"/>
      <c r="CH703" s="138"/>
      <c r="CI703" s="138"/>
      <c r="CJ703" s="138"/>
      <c r="CK703" s="138"/>
      <c r="CL703" s="139"/>
      <c r="CM703" s="138"/>
      <c r="CN703" s="138" t="s">
        <v>3116</v>
      </c>
      <c r="CO703" s="149"/>
      <c r="CP703" s="398"/>
      <c r="CQ703" s="172"/>
      <c r="CR703" s="398"/>
      <c r="CS703" s="398"/>
      <c r="CT703" s="398"/>
      <c r="CU703" s="398"/>
      <c r="CV703" s="398"/>
      <c r="CW703" s="398"/>
      <c r="CX703" s="398"/>
      <c r="CY703" s="398"/>
      <c r="CZ703" s="398"/>
      <c r="DA703" s="172"/>
      <c r="DB703" s="241"/>
      <c r="DC703" s="241"/>
      <c r="DD703" s="241"/>
      <c r="DE703" s="241"/>
      <c r="DF703" s="182"/>
      <c r="DG703" s="241"/>
      <c r="DH703" s="241"/>
      <c r="DI703" s="244"/>
      <c r="DJ703" s="244"/>
      <c r="DK703" s="244"/>
      <c r="DL703" s="244"/>
      <c r="DM703" s="244"/>
      <c r="DN703" s="244"/>
      <c r="DO703" s="244"/>
      <c r="DP703" s="244"/>
      <c r="DQ703" s="244"/>
      <c r="DR703" s="244"/>
      <c r="DS703" s="472"/>
      <c r="DT703" s="402">
        <f t="shared" si="1003"/>
        <v>1</v>
      </c>
      <c r="DU703" s="100">
        <f t="shared" si="1004"/>
        <v>0</v>
      </c>
      <c r="DV703" s="100">
        <f t="shared" si="1005"/>
        <v>0</v>
      </c>
      <c r="DW703" s="100">
        <f t="shared" si="1006"/>
        <v>0</v>
      </c>
      <c r="DX703" s="100">
        <f t="shared" si="1007"/>
        <v>1</v>
      </c>
      <c r="DY703" s="229">
        <f t="shared" si="1008"/>
        <v>0</v>
      </c>
      <c r="DZ703" s="100">
        <f t="shared" si="1009"/>
        <v>0</v>
      </c>
      <c r="EA703" s="400">
        <f t="shared" si="1010"/>
        <v>0</v>
      </c>
      <c r="EB703" s="402">
        <f t="shared" si="1011"/>
        <v>1</v>
      </c>
      <c r="EC703" s="19">
        <f t="shared" si="1012"/>
        <v>0</v>
      </c>
      <c r="ED703" s="19">
        <f t="shared" si="1013"/>
        <v>1</v>
      </c>
      <c r="EE703" s="19">
        <f t="shared" si="1014"/>
        <v>0</v>
      </c>
      <c r="EF703" s="402">
        <f t="shared" si="1015"/>
        <v>0</v>
      </c>
      <c r="EG703" s="400">
        <f t="shared" si="1016"/>
        <v>0</v>
      </c>
      <c r="EH703" s="400">
        <f t="shared" si="1017"/>
        <v>0</v>
      </c>
      <c r="EI703" s="402">
        <f t="shared" si="1018"/>
        <v>1</v>
      </c>
      <c r="EJ703" s="229">
        <f t="shared" si="1019"/>
        <v>2</v>
      </c>
      <c r="EK703" s="398">
        <f t="shared" si="1020"/>
        <v>104</v>
      </c>
      <c r="EL703" s="398" t="str">
        <f t="shared" si="1021"/>
        <v/>
      </c>
      <c r="EM703" s="398">
        <f t="shared" si="1022"/>
        <v>46.7</v>
      </c>
      <c r="EN703" s="398">
        <f t="shared" si="1023"/>
        <v>461.7</v>
      </c>
      <c r="EO703" s="398" t="str">
        <f t="shared" si="1024"/>
        <v/>
      </c>
      <c r="EP703" s="398" t="str">
        <f t="shared" si="1025"/>
        <v/>
      </c>
      <c r="EQ703" s="398">
        <f t="shared" si="1026"/>
        <v>201.4</v>
      </c>
      <c r="ER703" s="398" t="str">
        <f t="shared" si="1027"/>
        <v/>
      </c>
      <c r="ES703" s="398" t="str">
        <f t="shared" si="1028"/>
        <v/>
      </c>
      <c r="ET703" s="398">
        <f t="shared" si="1029"/>
        <v>1181.0999999999999</v>
      </c>
      <c r="EU703" s="172">
        <f t="shared" si="1030"/>
        <v>137.5</v>
      </c>
      <c r="EV703" s="57">
        <f t="shared" si="1031"/>
        <v>4.5237453131388703</v>
      </c>
      <c r="EW703" s="57" t="str">
        <f t="shared" si="1032"/>
        <v/>
      </c>
      <c r="EX703" s="57">
        <f t="shared" si="1033"/>
        <v>3.8428306932729899</v>
      </c>
      <c r="EY703" s="57">
        <f t="shared" si="1034"/>
        <v>23.040071859873244</v>
      </c>
      <c r="EZ703" s="57" t="str">
        <f t="shared" si="1035"/>
        <v/>
      </c>
      <c r="FA703" s="57" t="str">
        <f t="shared" si="1036"/>
        <v/>
      </c>
      <c r="FB703" s="57">
        <f t="shared" si="1037"/>
        <v>3.3007140621235687</v>
      </c>
      <c r="FC703" s="57" t="str">
        <f t="shared" si="1038"/>
        <v/>
      </c>
      <c r="FD703" s="57" t="str">
        <f t="shared" si="1039"/>
        <v/>
      </c>
      <c r="FE703" s="57">
        <f t="shared" si="1040"/>
        <v>24.590215130550284</v>
      </c>
      <c r="FF703" s="56">
        <f t="shared" si="1041"/>
        <v>3.8783741855414204</v>
      </c>
      <c r="FG703" s="59">
        <f t="shared" si="1042"/>
        <v>14.403782703581971</v>
      </c>
      <c r="FH703" s="59" t="str">
        <f t="shared" si="1043"/>
        <v/>
      </c>
      <c r="FI703" s="59">
        <f t="shared" si="1044"/>
        <v>12.235723817562368</v>
      </c>
      <c r="FJ703" s="59">
        <f t="shared" si="1045"/>
        <v>73.360493478855659</v>
      </c>
      <c r="FK703" s="59" t="str">
        <f t="shared" si="1046"/>
        <v/>
      </c>
      <c r="FL703" s="59" t="str">
        <f t="shared" si="1047"/>
        <v/>
      </c>
      <c r="FM703" s="59">
        <f t="shared" si="1048"/>
        <v>10.38963310850222</v>
      </c>
      <c r="FN703" s="59" t="str">
        <f t="shared" si="1049"/>
        <v/>
      </c>
      <c r="FO703" s="59" t="str">
        <f t="shared" si="1050"/>
        <v/>
      </c>
      <c r="FP703" s="59">
        <f t="shared" si="1051"/>
        <v>77.402437308122387</v>
      </c>
      <c r="FQ703" s="66">
        <f t="shared" si="1052"/>
        <v>12.207929583375392</v>
      </c>
      <c r="FR703" s="331">
        <f t="shared" si="995"/>
        <v>-0.57404044543252974</v>
      </c>
      <c r="FS703" s="331">
        <f t="shared" si="1053"/>
        <v>0.57404044543252974</v>
      </c>
      <c r="FT703" s="400">
        <f t="shared" si="1054"/>
        <v>0</v>
      </c>
      <c r="FU703" s="400">
        <f t="shared" si="1055"/>
        <v>1</v>
      </c>
      <c r="FV703" s="400">
        <f t="shared" si="1056"/>
        <v>0</v>
      </c>
      <c r="FW703" s="402">
        <f t="shared" si="1057"/>
        <v>0</v>
      </c>
      <c r="FX703" s="222">
        <f t="shared" si="1058"/>
        <v>0</v>
      </c>
      <c r="FY703" s="222">
        <f t="shared" si="1059"/>
        <v>73.360493478855659</v>
      </c>
      <c r="FZ703" s="222">
        <f t="shared" si="1060"/>
        <v>0</v>
      </c>
      <c r="GA703" s="221">
        <f t="shared" si="1061"/>
        <v>0</v>
      </c>
      <c r="GB703" s="222">
        <f t="shared" si="1062"/>
        <v>0</v>
      </c>
      <c r="GC703" s="222">
        <f t="shared" si="1063"/>
        <v>77.402437308122387</v>
      </c>
      <c r="GD703" s="222">
        <f t="shared" si="1064"/>
        <v>0</v>
      </c>
      <c r="GE703" s="222">
        <f t="shared" si="1065"/>
        <v>0</v>
      </c>
      <c r="GF703" s="222">
        <f t="shared" si="1066"/>
        <v>0</v>
      </c>
      <c r="GG703" s="398">
        <f t="shared" si="1067"/>
        <v>0</v>
      </c>
      <c r="GH703" s="399">
        <f t="shared" si="1068"/>
        <v>0</v>
      </c>
      <c r="GI703" s="398" t="str">
        <f t="shared" si="1069"/>
        <v>Ca</v>
      </c>
      <c r="GJ703" s="398" t="str">
        <f t="shared" si="1070"/>
        <v>SO4</v>
      </c>
    </row>
    <row r="704" spans="1:192" s="163" customFormat="1" ht="14.25">
      <c r="A704" s="402">
        <f t="shared" si="1072"/>
        <v>699</v>
      </c>
      <c r="B704" s="64" t="s">
        <v>320</v>
      </c>
      <c r="C704" s="398" t="s">
        <v>114</v>
      </c>
      <c r="D704" s="398"/>
      <c r="E704" s="398"/>
      <c r="F704" s="263">
        <v>3536820</v>
      </c>
      <c r="G704" s="263">
        <v>5648510</v>
      </c>
      <c r="H704" s="223">
        <f t="shared" si="998"/>
        <v>536730.84199999995</v>
      </c>
      <c r="I704" s="223">
        <f t="shared" si="999"/>
        <v>5646690.3859999999</v>
      </c>
      <c r="J704" s="397">
        <v>423</v>
      </c>
      <c r="K704" s="400" t="s">
        <v>1356</v>
      </c>
      <c r="L704" s="19">
        <v>44.8</v>
      </c>
      <c r="M704" s="19"/>
      <c r="N704" s="400"/>
      <c r="O704" s="19"/>
      <c r="P704" s="19"/>
      <c r="Q704" s="67" t="s">
        <v>1361</v>
      </c>
      <c r="R704" s="166" t="s">
        <v>1434</v>
      </c>
      <c r="S704" s="399" t="s">
        <v>1346</v>
      </c>
      <c r="T704" s="499" t="str">
        <f t="shared" si="1000"/>
        <v>-</v>
      </c>
      <c r="U704" s="499" t="str">
        <f t="shared" si="1001"/>
        <v>M</v>
      </c>
      <c r="V704" s="499" t="str">
        <f t="shared" si="1002"/>
        <v>-</v>
      </c>
      <c r="W704" s="499" t="str">
        <f t="shared" si="994"/>
        <v>-</v>
      </c>
      <c r="X704" s="529" t="str">
        <f t="shared" si="1073"/>
        <v>Ca</v>
      </c>
      <c r="Y704" s="530" t="str">
        <f t="shared" si="1071"/>
        <v>SO4</v>
      </c>
      <c r="Z704" s="172"/>
      <c r="AA704" s="51">
        <v>23846</v>
      </c>
      <c r="AB704" s="100">
        <v>1</v>
      </c>
      <c r="AC704" s="398"/>
      <c r="AD704" s="2" t="s">
        <v>2276</v>
      </c>
      <c r="AE704" s="61" t="s">
        <v>1503</v>
      </c>
      <c r="AF704" s="391">
        <v>8</v>
      </c>
      <c r="AG704" s="400"/>
      <c r="AH704" s="400"/>
      <c r="AI704" s="554"/>
      <c r="AJ704" s="400"/>
      <c r="AK704" s="400"/>
      <c r="AL704" s="400"/>
      <c r="AM704" s="391"/>
      <c r="AN704" s="532">
        <v>96.5</v>
      </c>
      <c r="AO704" s="399">
        <v>10.7</v>
      </c>
      <c r="AP704" s="19"/>
      <c r="AQ704" s="398"/>
      <c r="AR704" s="69">
        <v>2331.6999999999998</v>
      </c>
      <c r="AS704" s="507">
        <f t="shared" si="1074"/>
        <v>2327.6</v>
      </c>
      <c r="AT704" s="509">
        <f t="shared" si="1075"/>
        <v>0.94613061188033565</v>
      </c>
      <c r="AU704" s="398">
        <v>7.6</v>
      </c>
      <c r="AV704" s="398">
        <v>74.400000000000006</v>
      </c>
      <c r="AW704" s="399">
        <v>565.1</v>
      </c>
      <c r="AX704" s="398">
        <v>6.5</v>
      </c>
      <c r="AY704" s="398">
        <v>1441</v>
      </c>
      <c r="AZ704" s="172">
        <v>233</v>
      </c>
      <c r="BA704" s="398"/>
      <c r="BB704" s="398"/>
      <c r="BC704" s="398"/>
      <c r="BD704" s="398"/>
      <c r="BE704" s="398"/>
      <c r="BF704" s="398"/>
      <c r="BG704" s="398"/>
      <c r="BH704" s="398"/>
      <c r="BI704" s="398"/>
      <c r="BJ704" s="398"/>
      <c r="BK704" s="398"/>
      <c r="BL704" s="399"/>
      <c r="BM704" s="398"/>
      <c r="BN704" s="172"/>
      <c r="BO704" s="138"/>
      <c r="BP704" s="555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49"/>
      <c r="CG704" s="138"/>
      <c r="CH704" s="138"/>
      <c r="CI704" s="138"/>
      <c r="CJ704" s="138"/>
      <c r="CK704" s="138"/>
      <c r="CL704" s="139"/>
      <c r="CM704" s="138"/>
      <c r="CN704" s="138">
        <v>21</v>
      </c>
      <c r="CO704" s="149"/>
      <c r="CP704" s="398"/>
      <c r="CQ704" s="172"/>
      <c r="CR704" s="398"/>
      <c r="CS704" s="398"/>
      <c r="CT704" s="398"/>
      <c r="CU704" s="398"/>
      <c r="CV704" s="398"/>
      <c r="CW704" s="398"/>
      <c r="CX704" s="398"/>
      <c r="CY704" s="398"/>
      <c r="CZ704" s="398"/>
      <c r="DA704" s="172"/>
      <c r="DB704" s="241"/>
      <c r="DC704" s="241"/>
      <c r="DD704" s="241"/>
      <c r="DE704" s="241"/>
      <c r="DF704" s="182"/>
      <c r="DG704" s="241"/>
      <c r="DH704" s="241"/>
      <c r="DI704" s="244"/>
      <c r="DJ704" s="244"/>
      <c r="DK704" s="244"/>
      <c r="DL704" s="244"/>
      <c r="DM704" s="244"/>
      <c r="DN704" s="244"/>
      <c r="DO704" s="244"/>
      <c r="DP704" s="244"/>
      <c r="DQ704" s="244"/>
      <c r="DR704" s="244"/>
      <c r="DS704" s="472"/>
      <c r="DT704" s="402">
        <f t="shared" si="1003"/>
        <v>1</v>
      </c>
      <c r="DU704" s="100">
        <f t="shared" si="1004"/>
        <v>0</v>
      </c>
      <c r="DV704" s="100">
        <f t="shared" si="1005"/>
        <v>1</v>
      </c>
      <c r="DW704" s="100">
        <f t="shared" si="1006"/>
        <v>0</v>
      </c>
      <c r="DX704" s="100">
        <f t="shared" si="1007"/>
        <v>0</v>
      </c>
      <c r="DY704" s="229">
        <f t="shared" si="1008"/>
        <v>0</v>
      </c>
      <c r="DZ704" s="100">
        <f t="shared" si="1009"/>
        <v>1</v>
      </c>
      <c r="EA704" s="400">
        <f t="shared" si="1010"/>
        <v>0</v>
      </c>
      <c r="EB704" s="402">
        <f t="shared" si="1011"/>
        <v>0</v>
      </c>
      <c r="EC704" s="19">
        <f t="shared" si="1012"/>
        <v>0</v>
      </c>
      <c r="ED704" s="19">
        <f t="shared" si="1013"/>
        <v>1</v>
      </c>
      <c r="EE704" s="19">
        <f t="shared" si="1014"/>
        <v>0</v>
      </c>
      <c r="EF704" s="402">
        <f t="shared" si="1015"/>
        <v>0</v>
      </c>
      <c r="EG704" s="400">
        <f t="shared" si="1016"/>
        <v>1</v>
      </c>
      <c r="EH704" s="400">
        <f t="shared" si="1017"/>
        <v>0</v>
      </c>
      <c r="EI704" s="402">
        <f t="shared" si="1018"/>
        <v>0</v>
      </c>
      <c r="EJ704" s="229">
        <f t="shared" si="1019"/>
        <v>1</v>
      </c>
      <c r="EK704" s="398">
        <f t="shared" si="1020"/>
        <v>7.6</v>
      </c>
      <c r="EL704" s="398" t="str">
        <f t="shared" si="1021"/>
        <v/>
      </c>
      <c r="EM704" s="398">
        <f t="shared" si="1022"/>
        <v>74.400000000000006</v>
      </c>
      <c r="EN704" s="398">
        <f t="shared" si="1023"/>
        <v>565.1</v>
      </c>
      <c r="EO704" s="398" t="str">
        <f t="shared" si="1024"/>
        <v/>
      </c>
      <c r="EP704" s="398" t="str">
        <f t="shared" si="1025"/>
        <v/>
      </c>
      <c r="EQ704" s="398">
        <f t="shared" si="1026"/>
        <v>233</v>
      </c>
      <c r="ER704" s="398" t="str">
        <f t="shared" si="1027"/>
        <v/>
      </c>
      <c r="ES704" s="398" t="str">
        <f t="shared" si="1028"/>
        <v/>
      </c>
      <c r="ET704" s="398">
        <f t="shared" si="1029"/>
        <v>1441</v>
      </c>
      <c r="EU704" s="172">
        <f t="shared" si="1030"/>
        <v>6.5</v>
      </c>
      <c r="EV704" s="57">
        <f t="shared" si="1031"/>
        <v>0.3305813882678405</v>
      </c>
      <c r="EW704" s="57" t="str">
        <f t="shared" si="1032"/>
        <v/>
      </c>
      <c r="EX704" s="57">
        <f t="shared" si="1033"/>
        <v>6.1221970787903732</v>
      </c>
      <c r="EY704" s="57">
        <f t="shared" si="1034"/>
        <v>28.200009980537949</v>
      </c>
      <c r="EZ704" s="57" t="str">
        <f t="shared" si="1035"/>
        <v/>
      </c>
      <c r="FA704" s="57" t="str">
        <f t="shared" si="1036"/>
        <v/>
      </c>
      <c r="FB704" s="57">
        <f t="shared" si="1037"/>
        <v>3.818601670679203</v>
      </c>
      <c r="FC704" s="57" t="str">
        <f t="shared" si="1038"/>
        <v/>
      </c>
      <c r="FD704" s="57" t="str">
        <f t="shared" si="1039"/>
        <v/>
      </c>
      <c r="FE704" s="57">
        <f t="shared" si="1040"/>
        <v>30.001270005184121</v>
      </c>
      <c r="FF704" s="56">
        <f t="shared" si="1041"/>
        <v>0.18334132513468532</v>
      </c>
      <c r="FG704" s="59">
        <f t="shared" si="1042"/>
        <v>0.95398206919989625</v>
      </c>
      <c r="FH704" s="59" t="str">
        <f t="shared" si="1043"/>
        <v/>
      </c>
      <c r="FI704" s="59">
        <f t="shared" si="1044"/>
        <v>17.667256671273922</v>
      </c>
      <c r="FJ704" s="59">
        <f t="shared" si="1045"/>
        <v>81.378761259526172</v>
      </c>
      <c r="FK704" s="59" t="str">
        <f t="shared" si="1046"/>
        <v/>
      </c>
      <c r="FL704" s="59" t="str">
        <f t="shared" si="1047"/>
        <v/>
      </c>
      <c r="FM704" s="59">
        <f t="shared" si="1048"/>
        <v>11.230120137667948</v>
      </c>
      <c r="FN704" s="59" t="str">
        <f t="shared" si="1049"/>
        <v/>
      </c>
      <c r="FO704" s="59" t="str">
        <f t="shared" si="1050"/>
        <v/>
      </c>
      <c r="FP704" s="59">
        <f t="shared" si="1051"/>
        <v>88.230691624063795</v>
      </c>
      <c r="FQ704" s="66">
        <f t="shared" si="1052"/>
        <v>0.53918823826826057</v>
      </c>
      <c r="FR704" s="331">
        <f t="shared" si="995"/>
        <v>0.94613061188033565</v>
      </c>
      <c r="FS704" s="331">
        <f t="shared" si="1053"/>
        <v>0.94613061188033565</v>
      </c>
      <c r="FT704" s="400">
        <f t="shared" si="1054"/>
        <v>0</v>
      </c>
      <c r="FU704" s="400">
        <f t="shared" si="1055"/>
        <v>1</v>
      </c>
      <c r="FV704" s="400">
        <f t="shared" si="1056"/>
        <v>0</v>
      </c>
      <c r="FW704" s="402">
        <f t="shared" si="1057"/>
        <v>0</v>
      </c>
      <c r="FX704" s="222">
        <f t="shared" si="1058"/>
        <v>0</v>
      </c>
      <c r="FY704" s="222">
        <f t="shared" si="1059"/>
        <v>81.378761259526172</v>
      </c>
      <c r="FZ704" s="222">
        <f t="shared" si="1060"/>
        <v>0</v>
      </c>
      <c r="GA704" s="221">
        <f t="shared" si="1061"/>
        <v>0</v>
      </c>
      <c r="GB704" s="222">
        <f t="shared" si="1062"/>
        <v>0</v>
      </c>
      <c r="GC704" s="222">
        <f t="shared" si="1063"/>
        <v>88.230691624063795</v>
      </c>
      <c r="GD704" s="222">
        <f t="shared" si="1064"/>
        <v>0</v>
      </c>
      <c r="GE704" s="222">
        <f t="shared" si="1065"/>
        <v>0</v>
      </c>
      <c r="GF704" s="222">
        <f t="shared" si="1066"/>
        <v>0</v>
      </c>
      <c r="GG704" s="398">
        <f t="shared" si="1067"/>
        <v>0</v>
      </c>
      <c r="GH704" s="399">
        <f t="shared" si="1068"/>
        <v>0</v>
      </c>
      <c r="GI704" s="398" t="str">
        <f t="shared" si="1069"/>
        <v>Ca</v>
      </c>
      <c r="GJ704" s="398" t="str">
        <f t="shared" si="1070"/>
        <v>SO4</v>
      </c>
    </row>
    <row r="705" spans="1:192" s="163" customFormat="1" ht="14.25">
      <c r="A705" s="402">
        <f t="shared" si="1072"/>
        <v>700</v>
      </c>
      <c r="B705" s="64" t="s">
        <v>313</v>
      </c>
      <c r="C705" s="398" t="s">
        <v>179</v>
      </c>
      <c r="D705" s="398"/>
      <c r="E705" s="398"/>
      <c r="F705" s="549">
        <v>3537330</v>
      </c>
      <c r="G705" s="549">
        <v>5653060</v>
      </c>
      <c r="H705" s="410">
        <f t="shared" si="998"/>
        <v>537240.63799999992</v>
      </c>
      <c r="I705" s="410">
        <f t="shared" si="999"/>
        <v>5651238.5660000006</v>
      </c>
      <c r="J705" s="542">
        <v>305</v>
      </c>
      <c r="K705" s="400" t="s">
        <v>1356</v>
      </c>
      <c r="L705" s="19">
        <v>401.5</v>
      </c>
      <c r="M705" s="19"/>
      <c r="N705" s="400"/>
      <c r="O705" s="19"/>
      <c r="P705" s="19"/>
      <c r="Q705" s="67" t="s">
        <v>1367</v>
      </c>
      <c r="R705" s="64" t="s">
        <v>2889</v>
      </c>
      <c r="S705" s="64" t="s">
        <v>1347</v>
      </c>
      <c r="T705" s="499" t="str">
        <f t="shared" si="1000"/>
        <v>-</v>
      </c>
      <c r="U705" s="499" t="str">
        <f t="shared" si="1001"/>
        <v>M</v>
      </c>
      <c r="V705" s="499" t="str">
        <f t="shared" si="1002"/>
        <v>-</v>
      </c>
      <c r="W705" s="499" t="str">
        <f t="shared" si="994"/>
        <v>-</v>
      </c>
      <c r="X705" s="529" t="str">
        <f t="shared" si="1073"/>
        <v>Ca-Mg</v>
      </c>
      <c r="Y705" s="530" t="str">
        <f t="shared" ref="Y705:Y736" si="1076">GJ705</f>
        <v>SO4</v>
      </c>
      <c r="Z705" s="60"/>
      <c r="AA705" s="51">
        <v>28171</v>
      </c>
      <c r="AB705" s="100">
        <v>1</v>
      </c>
      <c r="AC705" s="398" t="s">
        <v>285</v>
      </c>
      <c r="AD705" s="2" t="s">
        <v>2277</v>
      </c>
      <c r="AE705" s="404"/>
      <c r="AF705" s="391">
        <v>16.5</v>
      </c>
      <c r="AG705" s="400"/>
      <c r="AH705" s="400"/>
      <c r="AI705" s="554"/>
      <c r="AJ705" s="400"/>
      <c r="AK705" s="400"/>
      <c r="AL705" s="400"/>
      <c r="AM705" s="391"/>
      <c r="AN705" s="398">
        <v>65.2</v>
      </c>
      <c r="AO705" s="399">
        <v>8.4</v>
      </c>
      <c r="AP705" s="19"/>
      <c r="AQ705" s="398"/>
      <c r="AR705" s="69">
        <v>1836</v>
      </c>
      <c r="AS705" s="507">
        <f t="shared" si="1074"/>
        <v>1582.9</v>
      </c>
      <c r="AT705" s="509">
        <f t="shared" si="1075"/>
        <v>-0.16685831394757669</v>
      </c>
      <c r="AU705" s="398">
        <v>4.5999999999999996</v>
      </c>
      <c r="AV705" s="398">
        <v>57.8</v>
      </c>
      <c r="AW705" s="399">
        <v>369.6</v>
      </c>
      <c r="AX705" s="398">
        <v>44.4</v>
      </c>
      <c r="AY705" s="398">
        <v>923.5</v>
      </c>
      <c r="AZ705" s="172">
        <v>183</v>
      </c>
      <c r="BA705" s="398"/>
      <c r="BB705" s="398"/>
      <c r="BC705" s="398"/>
      <c r="BD705" s="398"/>
      <c r="BE705" s="398"/>
      <c r="BF705" s="398"/>
      <c r="BG705" s="398"/>
      <c r="BH705" s="398"/>
      <c r="BI705" s="398"/>
      <c r="BJ705" s="398"/>
      <c r="BK705" s="398"/>
      <c r="BL705" s="399"/>
      <c r="BM705" s="398"/>
      <c r="BN705" s="172"/>
      <c r="BO705" s="138"/>
      <c r="BP705" s="555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49"/>
      <c r="CG705" s="138"/>
      <c r="CH705" s="138"/>
      <c r="CI705" s="138"/>
      <c r="CJ705" s="138"/>
      <c r="CK705" s="138"/>
      <c r="CL705" s="139"/>
      <c r="CM705" s="138"/>
      <c r="CN705" s="138">
        <v>17.600000000000001</v>
      </c>
      <c r="CO705" s="149"/>
      <c r="CP705" s="398"/>
      <c r="CQ705" s="172"/>
      <c r="CR705" s="398"/>
      <c r="CS705" s="398"/>
      <c r="CT705" s="398"/>
      <c r="CU705" s="398"/>
      <c r="CV705" s="398"/>
      <c r="CW705" s="398"/>
      <c r="CX705" s="398"/>
      <c r="CY705" s="398"/>
      <c r="CZ705" s="398"/>
      <c r="DA705" s="172"/>
      <c r="DB705" s="241"/>
      <c r="DC705" s="241"/>
      <c r="DD705" s="241"/>
      <c r="DE705" s="241"/>
      <c r="DF705" s="182"/>
      <c r="DG705" s="241"/>
      <c r="DH705" s="241"/>
      <c r="DI705" s="244"/>
      <c r="DJ705" s="244"/>
      <c r="DK705" s="244"/>
      <c r="DL705" s="244"/>
      <c r="DM705" s="244"/>
      <c r="DN705" s="244"/>
      <c r="DO705" s="244"/>
      <c r="DP705" s="244"/>
      <c r="DQ705" s="244"/>
      <c r="DR705" s="244"/>
      <c r="DS705" s="472"/>
      <c r="DT705" s="402">
        <f t="shared" si="1003"/>
        <v>1</v>
      </c>
      <c r="DU705" s="100">
        <f t="shared" si="1004"/>
        <v>0</v>
      </c>
      <c r="DV705" s="100">
        <f t="shared" si="1005"/>
        <v>0</v>
      </c>
      <c r="DW705" s="100">
        <f t="shared" si="1006"/>
        <v>0</v>
      </c>
      <c r="DX705" s="100">
        <f t="shared" si="1007"/>
        <v>1</v>
      </c>
      <c r="DY705" s="229">
        <f t="shared" si="1008"/>
        <v>0</v>
      </c>
      <c r="DZ705" s="100">
        <f t="shared" si="1009"/>
        <v>1</v>
      </c>
      <c r="EA705" s="400">
        <f t="shared" si="1010"/>
        <v>0</v>
      </c>
      <c r="EB705" s="402">
        <f t="shared" si="1011"/>
        <v>0</v>
      </c>
      <c r="EC705" s="19">
        <f t="shared" si="1012"/>
        <v>0</v>
      </c>
      <c r="ED705" s="19">
        <f t="shared" si="1013"/>
        <v>1</v>
      </c>
      <c r="EE705" s="19">
        <f t="shared" si="1014"/>
        <v>0</v>
      </c>
      <c r="EF705" s="402">
        <f t="shared" si="1015"/>
        <v>0</v>
      </c>
      <c r="EG705" s="400">
        <f t="shared" si="1016"/>
        <v>1</v>
      </c>
      <c r="EH705" s="400">
        <f t="shared" si="1017"/>
        <v>0</v>
      </c>
      <c r="EI705" s="402">
        <f t="shared" si="1018"/>
        <v>0</v>
      </c>
      <c r="EJ705" s="229">
        <f t="shared" si="1019"/>
        <v>2</v>
      </c>
      <c r="EK705" s="398">
        <f t="shared" si="1020"/>
        <v>4.5999999999999996</v>
      </c>
      <c r="EL705" s="398" t="str">
        <f t="shared" si="1021"/>
        <v/>
      </c>
      <c r="EM705" s="398">
        <f t="shared" si="1022"/>
        <v>57.8</v>
      </c>
      <c r="EN705" s="398">
        <f t="shared" si="1023"/>
        <v>369.6</v>
      </c>
      <c r="EO705" s="398" t="str">
        <f t="shared" si="1024"/>
        <v/>
      </c>
      <c r="EP705" s="398" t="str">
        <f t="shared" si="1025"/>
        <v/>
      </c>
      <c r="EQ705" s="398">
        <f t="shared" si="1026"/>
        <v>183</v>
      </c>
      <c r="ER705" s="398" t="str">
        <f t="shared" si="1027"/>
        <v/>
      </c>
      <c r="ES705" s="398" t="str">
        <f t="shared" si="1028"/>
        <v/>
      </c>
      <c r="ET705" s="398">
        <f t="shared" si="1029"/>
        <v>923.5</v>
      </c>
      <c r="EU705" s="172">
        <f t="shared" si="1030"/>
        <v>44.4</v>
      </c>
      <c r="EV705" s="57">
        <f t="shared" si="1031"/>
        <v>0.20008873500421925</v>
      </c>
      <c r="EW705" s="57" t="str">
        <f t="shared" si="1032"/>
        <v/>
      </c>
      <c r="EX705" s="57">
        <f t="shared" si="1033"/>
        <v>4.7562229993828433</v>
      </c>
      <c r="EY705" s="57">
        <f t="shared" si="1034"/>
        <v>18.444034133439793</v>
      </c>
      <c r="EZ705" s="57" t="str">
        <f t="shared" si="1035"/>
        <v/>
      </c>
      <c r="FA705" s="57" t="str">
        <f t="shared" si="1036"/>
        <v/>
      </c>
      <c r="FB705" s="57">
        <f t="shared" si="1037"/>
        <v>2.9991592520785155</v>
      </c>
      <c r="FC705" s="57" t="str">
        <f t="shared" si="1038"/>
        <v/>
      </c>
      <c r="FD705" s="57" t="str">
        <f t="shared" si="1039"/>
        <v/>
      </c>
      <c r="FE705" s="57">
        <f t="shared" si="1040"/>
        <v>19.227045697284897</v>
      </c>
      <c r="FF705" s="56">
        <f t="shared" si="1041"/>
        <v>1.2523622824584659</v>
      </c>
      <c r="FG705" s="59">
        <f t="shared" si="1042"/>
        <v>0.85506742564570948</v>
      </c>
      <c r="FH705" s="59" t="str">
        <f t="shared" si="1043"/>
        <v/>
      </c>
      <c r="FI705" s="59">
        <f t="shared" si="1044"/>
        <v>20.325438889867758</v>
      </c>
      <c r="FJ705" s="59">
        <f t="shared" si="1045"/>
        <v>78.819493684486517</v>
      </c>
      <c r="FK705" s="59" t="str">
        <f t="shared" si="1046"/>
        <v/>
      </c>
      <c r="FL705" s="59" t="str">
        <f t="shared" si="1047"/>
        <v/>
      </c>
      <c r="FM705" s="59">
        <f t="shared" si="1048"/>
        <v>12.774030129119543</v>
      </c>
      <c r="FN705" s="59" t="str">
        <f t="shared" si="1049"/>
        <v/>
      </c>
      <c r="FO705" s="59" t="str">
        <f t="shared" si="1050"/>
        <v/>
      </c>
      <c r="FP705" s="59">
        <f t="shared" si="1051"/>
        <v>81.891903826334655</v>
      </c>
      <c r="FQ705" s="66">
        <f t="shared" si="1052"/>
        <v>5.3340660445457928</v>
      </c>
      <c r="FR705" s="331">
        <f t="shared" si="995"/>
        <v>-0.16685831394757669</v>
      </c>
      <c r="FS705" s="331">
        <f t="shared" si="1053"/>
        <v>0.16685831394757669</v>
      </c>
      <c r="FT705" s="400">
        <f t="shared" si="1054"/>
        <v>0</v>
      </c>
      <c r="FU705" s="400">
        <f t="shared" si="1055"/>
        <v>1</v>
      </c>
      <c r="FV705" s="400">
        <f t="shared" si="1056"/>
        <v>0</v>
      </c>
      <c r="FW705" s="402">
        <f t="shared" si="1057"/>
        <v>0</v>
      </c>
      <c r="FX705" s="222">
        <f t="shared" si="1058"/>
        <v>0</v>
      </c>
      <c r="FY705" s="222">
        <f t="shared" si="1059"/>
        <v>78.819493684486517</v>
      </c>
      <c r="FZ705" s="222">
        <f t="shared" si="1060"/>
        <v>20.325438889867758</v>
      </c>
      <c r="GA705" s="221">
        <f t="shared" si="1061"/>
        <v>0</v>
      </c>
      <c r="GB705" s="222">
        <f t="shared" si="1062"/>
        <v>0</v>
      </c>
      <c r="GC705" s="222">
        <f t="shared" si="1063"/>
        <v>81.891903826334655</v>
      </c>
      <c r="GD705" s="222">
        <f t="shared" si="1064"/>
        <v>0</v>
      </c>
      <c r="GE705" s="222">
        <f t="shared" si="1065"/>
        <v>0</v>
      </c>
      <c r="GF705" s="222">
        <f t="shared" si="1066"/>
        <v>0</v>
      </c>
      <c r="GG705" s="398">
        <f t="shared" si="1067"/>
        <v>0</v>
      </c>
      <c r="GH705" s="399">
        <f t="shared" si="1068"/>
        <v>0</v>
      </c>
      <c r="GI705" s="398" t="str">
        <f t="shared" si="1069"/>
        <v>Ca-Mg</v>
      </c>
      <c r="GJ705" s="398" t="str">
        <f t="shared" si="1070"/>
        <v>SO4</v>
      </c>
    </row>
    <row r="706" spans="1:192" s="163" customFormat="1">
      <c r="A706" s="402">
        <f t="shared" si="1072"/>
        <v>701</v>
      </c>
      <c r="B706" s="399" t="s">
        <v>155</v>
      </c>
      <c r="C706" s="398" t="s">
        <v>272</v>
      </c>
      <c r="D706" s="398"/>
      <c r="E706" s="398" t="s">
        <v>2278</v>
      </c>
      <c r="F706" s="400">
        <v>3489300</v>
      </c>
      <c r="G706" s="400">
        <v>5677430</v>
      </c>
      <c r="H706" s="409">
        <f t="shared" si="998"/>
        <v>489229.85000000003</v>
      </c>
      <c r="I706" s="405">
        <f t="shared" si="999"/>
        <v>5675598.818</v>
      </c>
      <c r="J706" s="400">
        <v>348</v>
      </c>
      <c r="K706" s="400" t="s">
        <v>1355</v>
      </c>
      <c r="L706" s="19">
        <v>152</v>
      </c>
      <c r="M706" s="19"/>
      <c r="N706" s="400"/>
      <c r="O706" s="19"/>
      <c r="P706" s="19"/>
      <c r="Q706" s="65" t="s">
        <v>1367</v>
      </c>
      <c r="R706" s="65" t="s">
        <v>273</v>
      </c>
      <c r="S706" s="401" t="s">
        <v>1347</v>
      </c>
      <c r="T706" s="499" t="str">
        <f t="shared" si="1000"/>
        <v>-</v>
      </c>
      <c r="U706" s="499" t="str">
        <f t="shared" si="1001"/>
        <v>-</v>
      </c>
      <c r="V706" s="499" t="str">
        <f t="shared" si="1002"/>
        <v>-</v>
      </c>
      <c r="W706" s="499" t="str">
        <f t="shared" si="994"/>
        <v>-</v>
      </c>
      <c r="X706" s="529" t="str">
        <f t="shared" si="1073"/>
        <v>Na-Mg-Ca</v>
      </c>
      <c r="Y706" s="530" t="str">
        <f t="shared" si="1076"/>
        <v>SO4-HCO3</v>
      </c>
      <c r="Z706" s="70"/>
      <c r="AA706" s="177">
        <v>24706</v>
      </c>
      <c r="AB706" s="176">
        <v>1</v>
      </c>
      <c r="AC706" s="398" t="s">
        <v>285</v>
      </c>
      <c r="AD706" s="398" t="s">
        <v>2279</v>
      </c>
      <c r="AE706" s="404"/>
      <c r="AF706" s="391">
        <v>10.5</v>
      </c>
      <c r="AG706" s="400"/>
      <c r="AH706" s="400"/>
      <c r="AI706" s="391"/>
      <c r="AJ706" s="400"/>
      <c r="AK706" s="400"/>
      <c r="AL706" s="400"/>
      <c r="AM706" s="391"/>
      <c r="AN706" s="398"/>
      <c r="AO706" s="399"/>
      <c r="AP706" s="19"/>
      <c r="AQ706" s="398"/>
      <c r="AR706" s="69"/>
      <c r="AS706" s="507">
        <f t="shared" si="1074"/>
        <v>934.19999999999993</v>
      </c>
      <c r="AT706" s="509">
        <f t="shared" si="1075"/>
        <v>4.5289500230344739</v>
      </c>
      <c r="AU706" s="398">
        <v>148.28</v>
      </c>
      <c r="AV706" s="398">
        <v>52.26</v>
      </c>
      <c r="AW706" s="399">
        <v>60.12</v>
      </c>
      <c r="AX706" s="398">
        <v>30.14</v>
      </c>
      <c r="AY706" s="398">
        <v>297.79000000000002</v>
      </c>
      <c r="AZ706" s="172">
        <v>341.7</v>
      </c>
      <c r="BA706" s="398"/>
      <c r="BB706" s="398">
        <v>3.91</v>
      </c>
      <c r="BC706" s="398"/>
      <c r="BD706" s="398"/>
      <c r="BE706" s="398"/>
      <c r="BF706" s="398"/>
      <c r="BG706" s="398"/>
      <c r="BH706" s="398"/>
      <c r="BI706" s="398"/>
      <c r="BJ706" s="398"/>
      <c r="BK706" s="398"/>
      <c r="BL706" s="399"/>
      <c r="BM706" s="398"/>
      <c r="BN706" s="172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49"/>
      <c r="CG706" s="138"/>
      <c r="CH706" s="138"/>
      <c r="CI706" s="138"/>
      <c r="CJ706" s="138"/>
      <c r="CK706" s="138"/>
      <c r="CL706" s="139"/>
      <c r="CM706" s="138">
        <v>3.2</v>
      </c>
      <c r="CN706" s="138">
        <v>30</v>
      </c>
      <c r="CO706" s="149"/>
      <c r="CP706" s="398"/>
      <c r="CQ706" s="172"/>
      <c r="CR706" s="398"/>
      <c r="CS706" s="398"/>
      <c r="CT706" s="398"/>
      <c r="CU706" s="398"/>
      <c r="CV706" s="398"/>
      <c r="CW706" s="398"/>
      <c r="CX706" s="398"/>
      <c r="CY706" s="398"/>
      <c r="CZ706" s="398"/>
      <c r="DA706" s="172"/>
      <c r="DB706" s="241"/>
      <c r="DC706" s="241"/>
      <c r="DD706" s="241"/>
      <c r="DE706" s="241"/>
      <c r="DF706" s="182"/>
      <c r="DG706" s="241"/>
      <c r="DH706" s="241"/>
      <c r="DI706" s="244"/>
      <c r="DJ706" s="244"/>
      <c r="DK706" s="244"/>
      <c r="DL706" s="244"/>
      <c r="DM706" s="244"/>
      <c r="DN706" s="244"/>
      <c r="DO706" s="244"/>
      <c r="DP706" s="244"/>
      <c r="DQ706" s="244"/>
      <c r="DR706" s="244"/>
      <c r="DS706" s="472"/>
      <c r="DT706" s="402">
        <f t="shared" si="1003"/>
        <v>1</v>
      </c>
      <c r="DU706" s="100">
        <f t="shared" si="1004"/>
        <v>0</v>
      </c>
      <c r="DV706" s="100">
        <f t="shared" si="1005"/>
        <v>0</v>
      </c>
      <c r="DW706" s="100">
        <f t="shared" si="1006"/>
        <v>1</v>
      </c>
      <c r="DX706" s="100">
        <f t="shared" si="1007"/>
        <v>0</v>
      </c>
      <c r="DY706" s="229">
        <f t="shared" si="1008"/>
        <v>0</v>
      </c>
      <c r="DZ706" s="100">
        <f t="shared" si="1009"/>
        <v>1</v>
      </c>
      <c r="EA706" s="400">
        <f t="shared" si="1010"/>
        <v>0</v>
      </c>
      <c r="EB706" s="402">
        <f t="shared" si="1011"/>
        <v>0</v>
      </c>
      <c r="EC706" s="19">
        <f t="shared" si="1012"/>
        <v>1</v>
      </c>
      <c r="ED706" s="19">
        <f t="shared" si="1013"/>
        <v>0</v>
      </c>
      <c r="EE706" s="19">
        <f t="shared" si="1014"/>
        <v>0</v>
      </c>
      <c r="EF706" s="402">
        <f t="shared" si="1015"/>
        <v>0</v>
      </c>
      <c r="EG706" s="400">
        <f t="shared" si="1016"/>
        <v>1</v>
      </c>
      <c r="EH706" s="400">
        <f t="shared" si="1017"/>
        <v>0</v>
      </c>
      <c r="EI706" s="402">
        <f t="shared" si="1018"/>
        <v>0</v>
      </c>
      <c r="EJ706" s="229">
        <f t="shared" si="1019"/>
        <v>1</v>
      </c>
      <c r="EK706" s="398">
        <f t="shared" si="1020"/>
        <v>148.28</v>
      </c>
      <c r="EL706" s="398">
        <f t="shared" si="1021"/>
        <v>3.91</v>
      </c>
      <c r="EM706" s="398">
        <f t="shared" si="1022"/>
        <v>52.26</v>
      </c>
      <c r="EN706" s="398">
        <f t="shared" si="1023"/>
        <v>60.12</v>
      </c>
      <c r="EO706" s="398" t="str">
        <f t="shared" si="1024"/>
        <v/>
      </c>
      <c r="EP706" s="398" t="str">
        <f t="shared" si="1025"/>
        <v/>
      </c>
      <c r="EQ706" s="398">
        <f t="shared" si="1026"/>
        <v>341.7</v>
      </c>
      <c r="ER706" s="398" t="str">
        <f t="shared" si="1027"/>
        <v/>
      </c>
      <c r="ES706" s="398" t="str">
        <f t="shared" si="1028"/>
        <v/>
      </c>
      <c r="ET706" s="398">
        <f t="shared" si="1029"/>
        <v>297.79000000000002</v>
      </c>
      <c r="EU706" s="172">
        <f t="shared" si="1030"/>
        <v>30.14</v>
      </c>
      <c r="EV706" s="57">
        <f t="shared" si="1031"/>
        <v>6.4498168753099199</v>
      </c>
      <c r="EW706" s="57">
        <f t="shared" si="1032"/>
        <v>0.1</v>
      </c>
      <c r="EX706" s="57">
        <f t="shared" si="1033"/>
        <v>4.3003497222793667</v>
      </c>
      <c r="EY706" s="57">
        <f t="shared" si="1034"/>
        <v>3.0001497080692645</v>
      </c>
      <c r="EZ706" s="57" t="str">
        <f t="shared" si="1035"/>
        <v/>
      </c>
      <c r="FA706" s="57" t="str">
        <f t="shared" si="1036"/>
        <v/>
      </c>
      <c r="FB706" s="57">
        <f t="shared" si="1037"/>
        <v>5.6000694887170974</v>
      </c>
      <c r="FC706" s="57" t="str">
        <f t="shared" si="1038"/>
        <v/>
      </c>
      <c r="FD706" s="57" t="str">
        <f t="shared" si="1039"/>
        <v/>
      </c>
      <c r="FE706" s="57">
        <f t="shared" si="1040"/>
        <v>6.1999154717861069</v>
      </c>
      <c r="FF706" s="56">
        <f t="shared" si="1041"/>
        <v>0.85013962147067934</v>
      </c>
      <c r="FG706" s="59">
        <f t="shared" si="1042"/>
        <v>46.568011393897521</v>
      </c>
      <c r="FH706" s="59">
        <f t="shared" si="1043"/>
        <v>0.72200517152915111</v>
      </c>
      <c r="FI706" s="59">
        <f t="shared" si="1044"/>
        <v>31.048747388696512</v>
      </c>
      <c r="FJ706" s="59">
        <f t="shared" si="1045"/>
        <v>21.661236045876819</v>
      </c>
      <c r="FK706" s="59" t="str">
        <f t="shared" si="1046"/>
        <v/>
      </c>
      <c r="FL706" s="59" t="str">
        <f t="shared" si="1047"/>
        <v/>
      </c>
      <c r="FM706" s="59">
        <f t="shared" si="1048"/>
        <v>44.26888804476328</v>
      </c>
      <c r="FN706" s="59" t="str">
        <f t="shared" si="1049"/>
        <v/>
      </c>
      <c r="FO706" s="59" t="str">
        <f t="shared" si="1050"/>
        <v/>
      </c>
      <c r="FP706" s="59">
        <f t="shared" si="1051"/>
        <v>49.010706824348858</v>
      </c>
      <c r="FQ706" s="66">
        <f t="shared" si="1052"/>
        <v>6.7204051308878601</v>
      </c>
      <c r="FR706" s="331">
        <f t="shared" si="995"/>
        <v>4.5289500230344739</v>
      </c>
      <c r="FS706" s="331">
        <f t="shared" si="1053"/>
        <v>4.5289500230344739</v>
      </c>
      <c r="FT706" s="400">
        <f t="shared" si="1054"/>
        <v>0</v>
      </c>
      <c r="FU706" s="400">
        <f t="shared" si="1055"/>
        <v>1</v>
      </c>
      <c r="FV706" s="400">
        <f t="shared" si="1056"/>
        <v>0</v>
      </c>
      <c r="FW706" s="402">
        <f t="shared" si="1057"/>
        <v>0</v>
      </c>
      <c r="FX706" s="222">
        <f t="shared" si="1058"/>
        <v>46.568011393897521</v>
      </c>
      <c r="FY706" s="222">
        <f t="shared" si="1059"/>
        <v>21.661236045876819</v>
      </c>
      <c r="FZ706" s="222">
        <f t="shared" si="1060"/>
        <v>31.048747388696512</v>
      </c>
      <c r="GA706" s="221">
        <f t="shared" si="1061"/>
        <v>0</v>
      </c>
      <c r="GB706" s="222">
        <f t="shared" si="1062"/>
        <v>44.26888804476328</v>
      </c>
      <c r="GC706" s="222">
        <f t="shared" si="1063"/>
        <v>49.010706824348858</v>
      </c>
      <c r="GD706" s="222">
        <f t="shared" si="1064"/>
        <v>0</v>
      </c>
      <c r="GE706" s="222">
        <f t="shared" si="1065"/>
        <v>0</v>
      </c>
      <c r="GF706" s="222">
        <f t="shared" si="1066"/>
        <v>0</v>
      </c>
      <c r="GG706" s="398">
        <f t="shared" si="1067"/>
        <v>0</v>
      </c>
      <c r="GH706" s="399">
        <f t="shared" si="1068"/>
        <v>0</v>
      </c>
      <c r="GI706" s="398" t="str">
        <f t="shared" si="1069"/>
        <v>Na-Mg-Ca</v>
      </c>
      <c r="GJ706" s="398" t="str">
        <f t="shared" si="1070"/>
        <v>SO4-HCO3</v>
      </c>
    </row>
    <row r="707" spans="1:192" s="163" customFormat="1" ht="14.25">
      <c r="A707" s="402">
        <f t="shared" si="1072"/>
        <v>702</v>
      </c>
      <c r="B707" s="65" t="s">
        <v>341</v>
      </c>
      <c r="C707" s="91" t="s">
        <v>603</v>
      </c>
      <c r="D707" s="91"/>
      <c r="E707" s="91"/>
      <c r="F707" s="158">
        <v>3466100</v>
      </c>
      <c r="G707" s="158">
        <v>5559290</v>
      </c>
      <c r="H707" s="410">
        <f t="shared" si="998"/>
        <v>466039.13</v>
      </c>
      <c r="I707" s="410">
        <f t="shared" si="999"/>
        <v>5557506.074</v>
      </c>
      <c r="J707" s="392">
        <v>184</v>
      </c>
      <c r="K707" s="392" t="s">
        <v>1356</v>
      </c>
      <c r="L707" s="171">
        <v>134.5</v>
      </c>
      <c r="M707" s="171"/>
      <c r="N707" s="400"/>
      <c r="O707" s="171"/>
      <c r="P707" s="171"/>
      <c r="Q707" s="382" t="s">
        <v>2874</v>
      </c>
      <c r="R707" s="116" t="s">
        <v>2924</v>
      </c>
      <c r="S707" s="2" t="s">
        <v>2836</v>
      </c>
      <c r="T707" s="499" t="str">
        <f t="shared" si="1000"/>
        <v>-</v>
      </c>
      <c r="U707" s="499" t="str">
        <f t="shared" si="1001"/>
        <v>-</v>
      </c>
      <c r="V707" s="499" t="str">
        <f t="shared" si="1002"/>
        <v>-</v>
      </c>
      <c r="W707" s="499" t="str">
        <f t="shared" si="994"/>
        <v>-</v>
      </c>
      <c r="X707" s="529" t="str">
        <f t="shared" si="1073"/>
        <v>Na-Ca</v>
      </c>
      <c r="Y707" s="530" t="str">
        <f t="shared" si="1076"/>
        <v>Cl-HCO3</v>
      </c>
      <c r="Z707" s="404"/>
      <c r="AA707" s="177">
        <v>42236</v>
      </c>
      <c r="AB707" s="176">
        <v>1</v>
      </c>
      <c r="AC707" s="65" t="s">
        <v>750</v>
      </c>
      <c r="AD707" s="65"/>
      <c r="AE707" s="404"/>
      <c r="AF707" s="392">
        <v>16.7</v>
      </c>
      <c r="AG707" s="408">
        <v>884</v>
      </c>
      <c r="AH707" s="408">
        <v>6.66</v>
      </c>
      <c r="AI707" s="556"/>
      <c r="AJ707" s="408"/>
      <c r="AK707" s="408"/>
      <c r="AL707" s="408">
        <v>2.14</v>
      </c>
      <c r="AM707" s="392"/>
      <c r="AN707" s="168"/>
      <c r="AO707" s="401"/>
      <c r="AP707" s="171"/>
      <c r="AQ707" s="69"/>
      <c r="AR707" s="69"/>
      <c r="AS707" s="507">
        <f t="shared" si="1074"/>
        <v>564.86999999999989</v>
      </c>
      <c r="AT707" s="509">
        <f t="shared" si="1075"/>
        <v>-0.56591451316625407</v>
      </c>
      <c r="AU707" s="69">
        <v>111</v>
      </c>
      <c r="AV707" s="69">
        <v>11.8</v>
      </c>
      <c r="AW707" s="401">
        <v>44.5</v>
      </c>
      <c r="AX707" s="69">
        <v>155</v>
      </c>
      <c r="AY707" s="69">
        <v>8.23</v>
      </c>
      <c r="AZ707" s="70">
        <v>227</v>
      </c>
      <c r="BA707" s="69">
        <v>0.12</v>
      </c>
      <c r="BB707" s="69">
        <v>5.93</v>
      </c>
      <c r="BC707" s="69">
        <v>0.56000000000000005</v>
      </c>
      <c r="BD707" s="69">
        <v>0.2</v>
      </c>
      <c r="BE707" s="69"/>
      <c r="BF707" s="69"/>
      <c r="BG707" s="69">
        <v>0.24</v>
      </c>
      <c r="BH707" s="69">
        <v>0.16</v>
      </c>
      <c r="BI707" s="69"/>
      <c r="BJ707" s="69">
        <v>0.06</v>
      </c>
      <c r="BK707" s="69">
        <v>7.0000000000000007E-2</v>
      </c>
      <c r="BL707" s="401"/>
      <c r="BM707" s="69"/>
      <c r="BN707" s="70"/>
      <c r="BO707" s="143"/>
      <c r="BP707" s="557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1"/>
      <c r="CG707" s="143"/>
      <c r="CH707" s="143"/>
      <c r="CI707" s="143"/>
      <c r="CJ707" s="143"/>
      <c r="CK707" s="143"/>
      <c r="CL707" s="144"/>
      <c r="CM707" s="143"/>
      <c r="CN707" s="143" t="s">
        <v>3116</v>
      </c>
      <c r="CO707" s="141"/>
      <c r="CP707" s="69"/>
      <c r="CQ707" s="70"/>
      <c r="CR707" s="69"/>
      <c r="CS707" s="69"/>
      <c r="CT707" s="69"/>
      <c r="CU707" s="69"/>
      <c r="CV707" s="69"/>
      <c r="CW707" s="69"/>
      <c r="CX707" s="69"/>
      <c r="CY707" s="69"/>
      <c r="CZ707" s="69"/>
      <c r="DA707" s="70"/>
      <c r="DB707" s="182"/>
      <c r="DC707" s="182"/>
      <c r="DD707" s="182"/>
      <c r="DE707" s="182"/>
      <c r="DF707" s="182"/>
      <c r="DG707" s="182"/>
      <c r="DH707" s="182"/>
      <c r="DI707" s="180"/>
      <c r="DJ707" s="180"/>
      <c r="DK707" s="180"/>
      <c r="DL707" s="180"/>
      <c r="DM707" s="180"/>
      <c r="DN707" s="180"/>
      <c r="DO707" s="180"/>
      <c r="DP707" s="180"/>
      <c r="DQ707" s="180"/>
      <c r="DR707" s="180"/>
      <c r="DS707" s="181"/>
      <c r="DT707" s="402">
        <f t="shared" si="1003"/>
        <v>1</v>
      </c>
      <c r="DU707" s="100">
        <f t="shared" si="1004"/>
        <v>0</v>
      </c>
      <c r="DV707" s="100">
        <f t="shared" si="1005"/>
        <v>0</v>
      </c>
      <c r="DW707" s="100">
        <f t="shared" si="1006"/>
        <v>1</v>
      </c>
      <c r="DX707" s="100">
        <f t="shared" si="1007"/>
        <v>0</v>
      </c>
      <c r="DY707" s="229">
        <f t="shared" si="1008"/>
        <v>0</v>
      </c>
      <c r="DZ707" s="100">
        <f t="shared" si="1009"/>
        <v>1</v>
      </c>
      <c r="EA707" s="400">
        <f t="shared" si="1010"/>
        <v>0</v>
      </c>
      <c r="EB707" s="402">
        <f t="shared" si="1011"/>
        <v>0</v>
      </c>
      <c r="EC707" s="19">
        <f t="shared" si="1012"/>
        <v>1</v>
      </c>
      <c r="ED707" s="19">
        <f t="shared" si="1013"/>
        <v>0</v>
      </c>
      <c r="EE707" s="19">
        <f t="shared" si="1014"/>
        <v>0</v>
      </c>
      <c r="EF707" s="402">
        <f t="shared" si="1015"/>
        <v>0</v>
      </c>
      <c r="EG707" s="400">
        <f t="shared" si="1016"/>
        <v>0</v>
      </c>
      <c r="EH707" s="400">
        <f t="shared" si="1017"/>
        <v>0</v>
      </c>
      <c r="EI707" s="402">
        <f t="shared" si="1018"/>
        <v>1</v>
      </c>
      <c r="EJ707" s="229">
        <f t="shared" si="1019"/>
        <v>1</v>
      </c>
      <c r="EK707" s="398">
        <f t="shared" si="1020"/>
        <v>111</v>
      </c>
      <c r="EL707" s="398">
        <f t="shared" si="1021"/>
        <v>5.93</v>
      </c>
      <c r="EM707" s="398">
        <f t="shared" si="1022"/>
        <v>11.8</v>
      </c>
      <c r="EN707" s="398">
        <f t="shared" si="1023"/>
        <v>44.5</v>
      </c>
      <c r="EO707" s="398" t="str">
        <f t="shared" si="1024"/>
        <v/>
      </c>
      <c r="EP707" s="398" t="str">
        <f t="shared" si="1025"/>
        <v/>
      </c>
      <c r="EQ707" s="398">
        <f t="shared" si="1026"/>
        <v>227</v>
      </c>
      <c r="ER707" s="398" t="str">
        <f t="shared" si="1027"/>
        <v/>
      </c>
      <c r="ES707" s="398">
        <f t="shared" si="1028"/>
        <v>0.06</v>
      </c>
      <c r="ET707" s="398">
        <f t="shared" si="1029"/>
        <v>8.23</v>
      </c>
      <c r="EU707" s="172">
        <f t="shared" si="1030"/>
        <v>155</v>
      </c>
      <c r="EV707" s="57">
        <f t="shared" si="1031"/>
        <v>4.8282281707539862</v>
      </c>
      <c r="EW707" s="57">
        <f t="shared" si="1032"/>
        <v>0.1516624040920716</v>
      </c>
      <c r="EX707" s="57">
        <f t="shared" si="1033"/>
        <v>0.97099362271137646</v>
      </c>
      <c r="EY707" s="57">
        <f t="shared" si="1034"/>
        <v>2.2206696940965114</v>
      </c>
      <c r="EZ707" s="57" t="str">
        <f t="shared" si="1035"/>
        <v/>
      </c>
      <c r="FA707" s="57" t="str">
        <f t="shared" si="1036"/>
        <v/>
      </c>
      <c r="FB707" s="57">
        <f t="shared" si="1037"/>
        <v>3.7202685804471205</v>
      </c>
      <c r="FC707" s="57" t="str">
        <f t="shared" si="1038"/>
        <v/>
      </c>
      <c r="FD707" s="57">
        <f t="shared" si="1039"/>
        <v>9.6766545869761899E-4</v>
      </c>
      <c r="FE707" s="57">
        <f t="shared" si="1040"/>
        <v>0.17134660107055191</v>
      </c>
      <c r="FF707" s="56">
        <f t="shared" si="1041"/>
        <v>4.3719854455194191</v>
      </c>
      <c r="FG707" s="59">
        <f t="shared" si="1042"/>
        <v>59.085802220374738</v>
      </c>
      <c r="FH707" s="59">
        <f t="shared" si="1043"/>
        <v>1.8559799776511625</v>
      </c>
      <c r="FI707" s="59">
        <f t="shared" si="1044"/>
        <v>11.88260685281786</v>
      </c>
      <c r="FJ707" s="59">
        <f t="shared" si="1045"/>
        <v>27.175610949156226</v>
      </c>
      <c r="FK707" s="59" t="str">
        <f t="shared" si="1046"/>
        <v/>
      </c>
      <c r="FL707" s="59" t="str">
        <f t="shared" si="1047"/>
        <v/>
      </c>
      <c r="FM707" s="59">
        <f t="shared" si="1048"/>
        <v>45.014675283464193</v>
      </c>
      <c r="FN707" s="59" t="str">
        <f t="shared" si="1049"/>
        <v/>
      </c>
      <c r="FO707" s="59">
        <f t="shared" si="1050"/>
        <v>1.1708602608756434E-2</v>
      </c>
      <c r="FP707" s="59">
        <f t="shared" si="1051"/>
        <v>2.0732674110290104</v>
      </c>
      <c r="FQ707" s="66">
        <f t="shared" si="1052"/>
        <v>52.90034870289805</v>
      </c>
      <c r="FR707" s="331">
        <f t="shared" si="995"/>
        <v>-0.56591451316625407</v>
      </c>
      <c r="FS707" s="331">
        <f t="shared" si="1053"/>
        <v>0.56591451316625407</v>
      </c>
      <c r="FT707" s="400">
        <f t="shared" si="1054"/>
        <v>0</v>
      </c>
      <c r="FU707" s="400">
        <f t="shared" si="1055"/>
        <v>1</v>
      </c>
      <c r="FV707" s="400">
        <f t="shared" si="1056"/>
        <v>0</v>
      </c>
      <c r="FW707" s="402">
        <f t="shared" si="1057"/>
        <v>0</v>
      </c>
      <c r="FX707" s="222">
        <f t="shared" si="1058"/>
        <v>59.085802220374738</v>
      </c>
      <c r="FY707" s="222">
        <f t="shared" si="1059"/>
        <v>27.175610949156226</v>
      </c>
      <c r="FZ707" s="222">
        <f t="shared" si="1060"/>
        <v>0</v>
      </c>
      <c r="GA707" s="221">
        <f t="shared" si="1061"/>
        <v>52.90034870289805</v>
      </c>
      <c r="GB707" s="222">
        <f t="shared" si="1062"/>
        <v>45.014675283464193</v>
      </c>
      <c r="GC707" s="222">
        <f t="shared" si="1063"/>
        <v>0</v>
      </c>
      <c r="GD707" s="222">
        <f t="shared" si="1064"/>
        <v>0</v>
      </c>
      <c r="GE707" s="222">
        <f t="shared" si="1065"/>
        <v>0</v>
      </c>
      <c r="GF707" s="222">
        <f t="shared" si="1066"/>
        <v>0</v>
      </c>
      <c r="GG707" s="398">
        <f t="shared" si="1067"/>
        <v>0</v>
      </c>
      <c r="GH707" s="399">
        <f t="shared" si="1068"/>
        <v>0</v>
      </c>
      <c r="GI707" s="398" t="str">
        <f t="shared" si="1069"/>
        <v>Na-Ca</v>
      </c>
      <c r="GJ707" s="398" t="str">
        <f t="shared" si="1070"/>
        <v>Cl-HCO3</v>
      </c>
    </row>
    <row r="708" spans="1:192" s="163" customFormat="1" ht="14.25">
      <c r="A708" s="402">
        <f t="shared" si="1072"/>
        <v>703</v>
      </c>
      <c r="B708" s="65" t="s">
        <v>341</v>
      </c>
      <c r="C708" s="91" t="s">
        <v>868</v>
      </c>
      <c r="D708" s="91"/>
      <c r="E708" s="91"/>
      <c r="F708" s="549">
        <v>3465053</v>
      </c>
      <c r="G708" s="549">
        <v>5559437</v>
      </c>
      <c r="H708" s="410">
        <f t="shared" si="998"/>
        <v>464992.54880000005</v>
      </c>
      <c r="I708" s="410">
        <f t="shared" si="999"/>
        <v>5557653.0152000003</v>
      </c>
      <c r="J708" s="392">
        <v>184</v>
      </c>
      <c r="K708" s="392" t="s">
        <v>1356</v>
      </c>
      <c r="L708" s="171">
        <v>42</v>
      </c>
      <c r="M708" s="171"/>
      <c r="N708" s="400"/>
      <c r="O708" s="392">
        <v>184</v>
      </c>
      <c r="P708" s="392"/>
      <c r="Q708" s="382" t="s">
        <v>2867</v>
      </c>
      <c r="R708" s="381" t="s">
        <v>1445</v>
      </c>
      <c r="S708" s="65" t="s">
        <v>1350</v>
      </c>
      <c r="T708" s="499" t="str">
        <f t="shared" si="1000"/>
        <v>-</v>
      </c>
      <c r="U708" s="499" t="str">
        <f t="shared" si="1001"/>
        <v>M</v>
      </c>
      <c r="V708" s="499" t="str">
        <f t="shared" si="1002"/>
        <v>-</v>
      </c>
      <c r="W708" s="499" t="str">
        <f t="shared" si="994"/>
        <v>-</v>
      </c>
      <c r="X708" s="529" t="str">
        <f t="shared" si="1073"/>
        <v>Na</v>
      </c>
      <c r="Y708" s="530" t="str">
        <f t="shared" si="1076"/>
        <v>Cl</v>
      </c>
      <c r="Z708" s="404"/>
      <c r="AA708" s="177">
        <v>42236</v>
      </c>
      <c r="AB708" s="176">
        <v>1</v>
      </c>
      <c r="AC708" s="65" t="s">
        <v>750</v>
      </c>
      <c r="AD708" s="65"/>
      <c r="AE708" s="404"/>
      <c r="AF708" s="240">
        <v>18</v>
      </c>
      <c r="AG708" s="408">
        <v>9383</v>
      </c>
      <c r="AH708" s="408">
        <v>6.03</v>
      </c>
      <c r="AI708" s="556"/>
      <c r="AJ708" s="408"/>
      <c r="AK708" s="408"/>
      <c r="AL708" s="408">
        <v>0.47</v>
      </c>
      <c r="AM708" s="392">
        <v>6.0000000000000001E-3</v>
      </c>
      <c r="AN708" s="168"/>
      <c r="AO708" s="401"/>
      <c r="AP708" s="171"/>
      <c r="AQ708" s="69"/>
      <c r="AR708" s="69"/>
      <c r="AS708" s="507">
        <f t="shared" si="1074"/>
        <v>5878.69</v>
      </c>
      <c r="AT708" s="509">
        <f t="shared" si="1075"/>
        <v>-1.2558600467645278</v>
      </c>
      <c r="AU708" s="363">
        <v>1645</v>
      </c>
      <c r="AV708" s="69">
        <v>51.4</v>
      </c>
      <c r="AW708" s="401">
        <v>327</v>
      </c>
      <c r="AX708" s="363">
        <v>2869</v>
      </c>
      <c r="AY708" s="69">
        <v>23.4</v>
      </c>
      <c r="AZ708" s="70">
        <v>884</v>
      </c>
      <c r="BA708" s="69">
        <v>1.71</v>
      </c>
      <c r="BB708" s="69">
        <v>58</v>
      </c>
      <c r="BC708" s="69">
        <v>7.69</v>
      </c>
      <c r="BD708" s="69">
        <v>3.06</v>
      </c>
      <c r="BE708" s="69"/>
      <c r="BF708" s="69"/>
      <c r="BG708" s="69">
        <v>0.81</v>
      </c>
      <c r="BH708" s="69">
        <v>2.36</v>
      </c>
      <c r="BI708" s="69"/>
      <c r="BJ708" s="69">
        <v>4.0999999999999996</v>
      </c>
      <c r="BK708" s="69">
        <v>1.1599999999999999</v>
      </c>
      <c r="BL708" s="401"/>
      <c r="BM708" s="69"/>
      <c r="BN708" s="70"/>
      <c r="BO708" s="143"/>
      <c r="BP708" s="557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1"/>
      <c r="CG708" s="143"/>
      <c r="CH708" s="143"/>
      <c r="CI708" s="143"/>
      <c r="CJ708" s="143"/>
      <c r="CK708" s="143"/>
      <c r="CL708" s="144"/>
      <c r="CM708" s="143"/>
      <c r="CN708" s="143" t="s">
        <v>3116</v>
      </c>
      <c r="CO708" s="141"/>
      <c r="CP708" s="69"/>
      <c r="CQ708" s="70"/>
      <c r="CR708" s="69"/>
      <c r="CS708" s="69"/>
      <c r="CT708" s="69"/>
      <c r="CU708" s="69"/>
      <c r="CV708" s="69"/>
      <c r="CW708" s="69"/>
      <c r="CX708" s="69"/>
      <c r="CY708" s="69"/>
      <c r="CZ708" s="69"/>
      <c r="DA708" s="70"/>
      <c r="DB708" s="182"/>
      <c r="DC708" s="182"/>
      <c r="DD708" s="182"/>
      <c r="DE708" s="182"/>
      <c r="DF708" s="182"/>
      <c r="DG708" s="182"/>
      <c r="DH708" s="182"/>
      <c r="DI708" s="180"/>
      <c r="DJ708" s="180"/>
      <c r="DK708" s="180"/>
      <c r="DL708" s="180"/>
      <c r="DM708" s="180"/>
      <c r="DN708" s="180"/>
      <c r="DO708" s="180"/>
      <c r="DP708" s="180"/>
      <c r="DQ708" s="180"/>
      <c r="DR708" s="180"/>
      <c r="DS708" s="181"/>
      <c r="DT708" s="402">
        <f t="shared" si="1003"/>
        <v>1</v>
      </c>
      <c r="DU708" s="100">
        <f t="shared" si="1004"/>
        <v>0</v>
      </c>
      <c r="DV708" s="100">
        <f t="shared" si="1005"/>
        <v>1</v>
      </c>
      <c r="DW708" s="100">
        <f t="shared" si="1006"/>
        <v>0</v>
      </c>
      <c r="DX708" s="100">
        <f t="shared" si="1007"/>
        <v>0</v>
      </c>
      <c r="DY708" s="229">
        <f t="shared" si="1008"/>
        <v>0</v>
      </c>
      <c r="DZ708" s="100">
        <f t="shared" si="1009"/>
        <v>1</v>
      </c>
      <c r="EA708" s="400">
        <f t="shared" si="1010"/>
        <v>0</v>
      </c>
      <c r="EB708" s="402">
        <f t="shared" si="1011"/>
        <v>0</v>
      </c>
      <c r="EC708" s="19">
        <f t="shared" si="1012"/>
        <v>0</v>
      </c>
      <c r="ED708" s="19">
        <f t="shared" si="1013"/>
        <v>1</v>
      </c>
      <c r="EE708" s="19">
        <f t="shared" si="1014"/>
        <v>0</v>
      </c>
      <c r="EF708" s="402">
        <f t="shared" si="1015"/>
        <v>0</v>
      </c>
      <c r="EG708" s="400">
        <f t="shared" si="1016"/>
        <v>0</v>
      </c>
      <c r="EH708" s="400">
        <f t="shared" si="1017"/>
        <v>0</v>
      </c>
      <c r="EI708" s="402">
        <f t="shared" si="1018"/>
        <v>1</v>
      </c>
      <c r="EJ708" s="229">
        <f t="shared" si="1019"/>
        <v>1</v>
      </c>
      <c r="EK708" s="398">
        <f t="shared" si="1020"/>
        <v>1645</v>
      </c>
      <c r="EL708" s="398">
        <f t="shared" si="1021"/>
        <v>58</v>
      </c>
      <c r="EM708" s="398">
        <f t="shared" si="1022"/>
        <v>51.4</v>
      </c>
      <c r="EN708" s="398">
        <f t="shared" si="1023"/>
        <v>327</v>
      </c>
      <c r="EO708" s="398" t="str">
        <f t="shared" si="1024"/>
        <v/>
      </c>
      <c r="EP708" s="398" t="str">
        <f t="shared" si="1025"/>
        <v/>
      </c>
      <c r="EQ708" s="398">
        <f t="shared" si="1026"/>
        <v>884</v>
      </c>
      <c r="ER708" s="398" t="str">
        <f t="shared" si="1027"/>
        <v/>
      </c>
      <c r="ES708" s="398">
        <f t="shared" si="1028"/>
        <v>4.0999999999999996</v>
      </c>
      <c r="ET708" s="398">
        <f t="shared" si="1029"/>
        <v>23.4</v>
      </c>
      <c r="EU708" s="172">
        <f t="shared" si="1030"/>
        <v>2869</v>
      </c>
      <c r="EV708" s="57">
        <f t="shared" si="1031"/>
        <v>71.553471539552319</v>
      </c>
      <c r="EW708" s="57">
        <f t="shared" si="1032"/>
        <v>1.4833759590792839</v>
      </c>
      <c r="EX708" s="57">
        <f t="shared" si="1033"/>
        <v>4.229582390454639</v>
      </c>
      <c r="EY708" s="57">
        <f t="shared" si="1034"/>
        <v>16.318179549877737</v>
      </c>
      <c r="EZ708" s="57" t="str">
        <f t="shared" si="1035"/>
        <v/>
      </c>
      <c r="FA708" s="57" t="str">
        <f t="shared" si="1036"/>
        <v/>
      </c>
      <c r="FB708" s="57">
        <f t="shared" si="1037"/>
        <v>14.487741960860152</v>
      </c>
      <c r="FC708" s="57" t="str">
        <f t="shared" si="1038"/>
        <v/>
      </c>
      <c r="FD708" s="57">
        <f t="shared" si="1039"/>
        <v>6.6123806344337302E-2</v>
      </c>
      <c r="FE708" s="57">
        <f t="shared" si="1040"/>
        <v>0.48718231653109534</v>
      </c>
      <c r="FF708" s="56">
        <f t="shared" si="1041"/>
        <v>80.924040278678802</v>
      </c>
      <c r="FG708" s="59">
        <f t="shared" si="1042"/>
        <v>76.458588616774222</v>
      </c>
      <c r="FH708" s="59">
        <f t="shared" si="1043"/>
        <v>1.5850640056864735</v>
      </c>
      <c r="FI708" s="59">
        <f t="shared" si="1044"/>
        <v>4.5195277469349042</v>
      </c>
      <c r="FJ708" s="59">
        <f t="shared" si="1045"/>
        <v>17.436819630604408</v>
      </c>
      <c r="FK708" s="59" t="str">
        <f t="shared" si="1046"/>
        <v/>
      </c>
      <c r="FL708" s="59" t="str">
        <f t="shared" si="1047"/>
        <v/>
      </c>
      <c r="FM708" s="59">
        <f t="shared" si="1048"/>
        <v>15.096888053858562</v>
      </c>
      <c r="FN708" s="59" t="str">
        <f t="shared" si="1049"/>
        <v/>
      </c>
      <c r="FO708" s="59">
        <f t="shared" si="1050"/>
        <v>6.890402277817867E-2</v>
      </c>
      <c r="FP708" s="59">
        <f t="shared" si="1051"/>
        <v>0.50766619907777299</v>
      </c>
      <c r="FQ708" s="66">
        <f t="shared" si="1052"/>
        <v>84.326541724285491</v>
      </c>
      <c r="FR708" s="331">
        <f t="shared" si="995"/>
        <v>-1.2558600467645278</v>
      </c>
      <c r="FS708" s="331">
        <f t="shared" si="1053"/>
        <v>1.2558600467645278</v>
      </c>
      <c r="FT708" s="400">
        <f t="shared" si="1054"/>
        <v>0</v>
      </c>
      <c r="FU708" s="400">
        <f t="shared" si="1055"/>
        <v>1</v>
      </c>
      <c r="FV708" s="400">
        <f t="shared" si="1056"/>
        <v>0</v>
      </c>
      <c r="FW708" s="402">
        <f t="shared" si="1057"/>
        <v>0</v>
      </c>
      <c r="FX708" s="222">
        <f t="shared" si="1058"/>
        <v>76.458588616774222</v>
      </c>
      <c r="FY708" s="222">
        <f t="shared" si="1059"/>
        <v>0</v>
      </c>
      <c r="FZ708" s="222">
        <f t="shared" si="1060"/>
        <v>0</v>
      </c>
      <c r="GA708" s="221">
        <f t="shared" si="1061"/>
        <v>84.326541724285491</v>
      </c>
      <c r="GB708" s="222">
        <f t="shared" si="1062"/>
        <v>0</v>
      </c>
      <c r="GC708" s="222">
        <f t="shared" si="1063"/>
        <v>0</v>
      </c>
      <c r="GD708" s="222">
        <f t="shared" si="1064"/>
        <v>0</v>
      </c>
      <c r="GE708" s="222">
        <f t="shared" si="1065"/>
        <v>0</v>
      </c>
      <c r="GF708" s="222">
        <f t="shared" si="1066"/>
        <v>0</v>
      </c>
      <c r="GG708" s="398">
        <f t="shared" si="1067"/>
        <v>0</v>
      </c>
      <c r="GH708" s="399">
        <f t="shared" si="1068"/>
        <v>0</v>
      </c>
      <c r="GI708" s="398" t="str">
        <f t="shared" si="1069"/>
        <v>Na</v>
      </c>
      <c r="GJ708" s="398" t="str">
        <f t="shared" si="1070"/>
        <v>Cl</v>
      </c>
    </row>
    <row r="709" spans="1:192" s="163" customFormat="1">
      <c r="A709" s="402">
        <f t="shared" si="1072"/>
        <v>704</v>
      </c>
      <c r="B709" s="382" t="s">
        <v>341</v>
      </c>
      <c r="C709" s="382" t="s">
        <v>609</v>
      </c>
      <c r="D709" s="382"/>
      <c r="E709" s="382"/>
      <c r="F709" s="377">
        <v>3465062</v>
      </c>
      <c r="G709" s="377">
        <v>5559455</v>
      </c>
      <c r="H709" s="409">
        <f t="shared" si="998"/>
        <v>465001.54520000005</v>
      </c>
      <c r="I709" s="405">
        <f t="shared" si="999"/>
        <v>5557671.0080000004</v>
      </c>
      <c r="J709" s="377">
        <v>183</v>
      </c>
      <c r="K709" s="379" t="s">
        <v>1354</v>
      </c>
      <c r="L709" s="386">
        <v>6.9</v>
      </c>
      <c r="M709" s="378"/>
      <c r="N709" s="400"/>
      <c r="O709" s="122"/>
      <c r="P709" s="122"/>
      <c r="Q709" s="382" t="s">
        <v>2867</v>
      </c>
      <c r="R709" s="381" t="s">
        <v>1445</v>
      </c>
      <c r="S709" s="382" t="s">
        <v>1349</v>
      </c>
      <c r="T709" s="499" t="str">
        <f t="shared" si="1000"/>
        <v>-</v>
      </c>
      <c r="U709" s="499" t="str">
        <f t="shared" si="1001"/>
        <v>M</v>
      </c>
      <c r="V709" s="499" t="str">
        <f t="shared" si="1002"/>
        <v>-</v>
      </c>
      <c r="W709" s="499" t="str">
        <f t="shared" si="994"/>
        <v>A</v>
      </c>
      <c r="X709" s="529" t="str">
        <f t="shared" si="1073"/>
        <v>Na</v>
      </c>
      <c r="Y709" s="530" t="str">
        <f t="shared" si="1076"/>
        <v>Cl-HCO3</v>
      </c>
      <c r="Z709" s="119" t="s">
        <v>1413</v>
      </c>
      <c r="AA709" s="377" t="s">
        <v>1615</v>
      </c>
      <c r="AB709" s="405">
        <v>1</v>
      </c>
      <c r="AC709" s="117" t="s">
        <v>413</v>
      </c>
      <c r="AD709" s="380" t="s">
        <v>2280</v>
      </c>
      <c r="AE709" s="406"/>
      <c r="AF709" s="236">
        <v>16.3</v>
      </c>
      <c r="AG709" s="115"/>
      <c r="AH709" s="115"/>
      <c r="AI709" s="236"/>
      <c r="AJ709" s="115">
        <v>1.0033399999999999</v>
      </c>
      <c r="AK709" s="115">
        <v>21.3</v>
      </c>
      <c r="AL709" s="115"/>
      <c r="AM709" s="236">
        <v>0.96</v>
      </c>
      <c r="AN709" s="117"/>
      <c r="AO709" s="116"/>
      <c r="AP709" s="407"/>
      <c r="AQ709" s="117"/>
      <c r="AR709" s="384">
        <v>5241</v>
      </c>
      <c r="AS709" s="507">
        <f t="shared" si="1074"/>
        <v>5238.4185000000007</v>
      </c>
      <c r="AT709" s="509">
        <f t="shared" si="1075"/>
        <v>0.15187426718103159</v>
      </c>
      <c r="AU709" s="384">
        <v>1417</v>
      </c>
      <c r="AV709" s="384">
        <v>43.9</v>
      </c>
      <c r="AW709" s="381">
        <v>285</v>
      </c>
      <c r="AX709" s="384">
        <v>2254</v>
      </c>
      <c r="AY709" s="384">
        <v>21.55</v>
      </c>
      <c r="AZ709" s="120">
        <v>1030</v>
      </c>
      <c r="BA709" s="384" t="s">
        <v>1344</v>
      </c>
      <c r="BB709" s="384">
        <v>45.38</v>
      </c>
      <c r="BC709" s="384"/>
      <c r="BD709" s="384">
        <v>2.0910000000000002</v>
      </c>
      <c r="BE709" s="384">
        <v>9.2569999999999997</v>
      </c>
      <c r="BF709" s="384">
        <v>0.65300000000000002</v>
      </c>
      <c r="BG709" s="384" t="s">
        <v>1344</v>
      </c>
      <c r="BH709" s="117"/>
      <c r="BI709" s="117"/>
      <c r="BJ709" s="117"/>
      <c r="BK709" s="117"/>
      <c r="BL709" s="116"/>
      <c r="BM709" s="117">
        <v>129.4</v>
      </c>
      <c r="BN709" s="118"/>
      <c r="BO709" s="114"/>
      <c r="BP709" s="114">
        <v>106</v>
      </c>
      <c r="BQ709" s="114">
        <v>81.5</v>
      </c>
      <c r="BR709" s="114"/>
      <c r="BS709" s="114"/>
      <c r="BT709" s="114"/>
      <c r="BU709" s="114"/>
      <c r="BV709" s="114"/>
      <c r="BW709" s="114"/>
      <c r="BX709" s="114"/>
      <c r="BY709" s="114"/>
      <c r="BZ709" s="114"/>
      <c r="CA709" s="114"/>
      <c r="CB709" s="114"/>
      <c r="CC709" s="114"/>
      <c r="CD709" s="114"/>
      <c r="CE709" s="114"/>
      <c r="CF709" s="247"/>
      <c r="CG709" s="114"/>
      <c r="CH709" s="114"/>
      <c r="CI709" s="114"/>
      <c r="CJ709" s="114"/>
      <c r="CK709" s="114"/>
      <c r="CL709" s="137"/>
      <c r="CM709" s="114"/>
      <c r="CN709" s="114">
        <v>1923</v>
      </c>
      <c r="CO709" s="247"/>
      <c r="CP709" s="117"/>
      <c r="CQ709" s="118"/>
      <c r="CR709" s="117"/>
      <c r="CS709" s="117"/>
      <c r="CT709" s="117"/>
      <c r="CU709" s="117"/>
      <c r="CV709" s="117"/>
      <c r="CW709" s="117"/>
      <c r="CX709" s="117"/>
      <c r="CY709" s="117"/>
      <c r="CZ709" s="117"/>
      <c r="DA709" s="118"/>
      <c r="DB709" s="111"/>
      <c r="DC709" s="111"/>
      <c r="DD709" s="121"/>
      <c r="DE709" s="111"/>
      <c r="DF709" s="420"/>
      <c r="DG709" s="111"/>
      <c r="DH709" s="111"/>
      <c r="DI709" s="111"/>
      <c r="DJ709" s="111"/>
      <c r="DK709" s="244"/>
      <c r="DL709" s="244"/>
      <c r="DM709" s="244"/>
      <c r="DN709" s="111"/>
      <c r="DO709" s="121"/>
      <c r="DP709" s="244"/>
      <c r="DQ709" s="241"/>
      <c r="DR709" s="241"/>
      <c r="DS709" s="472"/>
      <c r="DT709" s="402">
        <f t="shared" si="1003"/>
        <v>1</v>
      </c>
      <c r="DU709" s="100">
        <f t="shared" si="1004"/>
        <v>1</v>
      </c>
      <c r="DV709" s="100">
        <f t="shared" si="1005"/>
        <v>0</v>
      </c>
      <c r="DW709" s="100">
        <f t="shared" si="1006"/>
        <v>0</v>
      </c>
      <c r="DX709" s="100">
        <f t="shared" si="1007"/>
        <v>0</v>
      </c>
      <c r="DY709" s="229">
        <f t="shared" si="1008"/>
        <v>0</v>
      </c>
      <c r="DZ709" s="100">
        <f t="shared" si="1009"/>
        <v>1</v>
      </c>
      <c r="EA709" s="400">
        <f t="shared" si="1010"/>
        <v>0</v>
      </c>
      <c r="EB709" s="402">
        <f t="shared" si="1011"/>
        <v>0</v>
      </c>
      <c r="EC709" s="19">
        <f t="shared" si="1012"/>
        <v>0</v>
      </c>
      <c r="ED709" s="19">
        <f t="shared" si="1013"/>
        <v>1</v>
      </c>
      <c r="EE709" s="19">
        <f t="shared" si="1014"/>
        <v>0</v>
      </c>
      <c r="EF709" s="402">
        <f t="shared" si="1015"/>
        <v>0</v>
      </c>
      <c r="EG709" s="400">
        <f t="shared" si="1016"/>
        <v>0</v>
      </c>
      <c r="EH709" s="400">
        <f t="shared" si="1017"/>
        <v>1</v>
      </c>
      <c r="EI709" s="402">
        <f t="shared" si="1018"/>
        <v>0</v>
      </c>
      <c r="EJ709" s="229">
        <f t="shared" si="1019"/>
        <v>2</v>
      </c>
      <c r="EK709" s="398">
        <f t="shared" si="1020"/>
        <v>1417</v>
      </c>
      <c r="EL709" s="398">
        <f t="shared" si="1021"/>
        <v>45.38</v>
      </c>
      <c r="EM709" s="398">
        <f t="shared" si="1022"/>
        <v>43.9</v>
      </c>
      <c r="EN709" s="398">
        <f t="shared" si="1023"/>
        <v>285</v>
      </c>
      <c r="EO709" s="398">
        <f t="shared" si="1024"/>
        <v>0.65300000000000002</v>
      </c>
      <c r="EP709" s="398">
        <f t="shared" si="1025"/>
        <v>9.2569999999999997</v>
      </c>
      <c r="EQ709" s="398">
        <f t="shared" si="1026"/>
        <v>1030</v>
      </c>
      <c r="ER709" s="398" t="str">
        <f t="shared" si="1027"/>
        <v/>
      </c>
      <c r="ES709" s="398" t="str">
        <f t="shared" si="1028"/>
        <v/>
      </c>
      <c r="ET709" s="398">
        <f t="shared" si="1029"/>
        <v>21.55</v>
      </c>
      <c r="EU709" s="172">
        <f t="shared" si="1030"/>
        <v>2254</v>
      </c>
      <c r="EV709" s="57">
        <f t="shared" si="1031"/>
        <v>61.636029891517104</v>
      </c>
      <c r="EW709" s="57">
        <f t="shared" si="1032"/>
        <v>1.1606138107416881</v>
      </c>
      <c r="EX709" s="57">
        <f t="shared" si="1033"/>
        <v>3.6124254268669</v>
      </c>
      <c r="EY709" s="57">
        <f t="shared" si="1034"/>
        <v>14.22226658016867</v>
      </c>
      <c r="EZ709" s="57">
        <f t="shared" si="1035"/>
        <v>2.381256267663415E-2</v>
      </c>
      <c r="FA709" s="57">
        <f t="shared" si="1036"/>
        <v>0.49728713403169489</v>
      </c>
      <c r="FB709" s="57">
        <f t="shared" si="1037"/>
        <v>16.880513823174159</v>
      </c>
      <c r="FC709" s="57" t="str">
        <f t="shared" si="1038"/>
        <v/>
      </c>
      <c r="FD709" s="57" t="str">
        <f t="shared" si="1039"/>
        <v/>
      </c>
      <c r="FE709" s="57">
        <f t="shared" si="1040"/>
        <v>0.44866576586517543</v>
      </c>
      <c r="FF709" s="56">
        <f t="shared" si="1041"/>
        <v>63.57713028516627</v>
      </c>
      <c r="FG709" s="59">
        <f t="shared" si="1042"/>
        <v>75.950930595187046</v>
      </c>
      <c r="FH709" s="59">
        <f t="shared" si="1043"/>
        <v>1.4301651021749122</v>
      </c>
      <c r="FI709" s="59">
        <f t="shared" si="1044"/>
        <v>4.4514072914682918</v>
      </c>
      <c r="FJ709" s="59">
        <f t="shared" si="1045"/>
        <v>17.525372478367636</v>
      </c>
      <c r="FK709" s="59">
        <f t="shared" si="1046"/>
        <v>2.9343004381200348E-2</v>
      </c>
      <c r="FL709" s="59">
        <f t="shared" si="1047"/>
        <v>0.61278152842090983</v>
      </c>
      <c r="FM709" s="59">
        <f t="shared" si="1048"/>
        <v>20.864273564596193</v>
      </c>
      <c r="FN709" s="59" t="str">
        <f t="shared" si="1049"/>
        <v/>
      </c>
      <c r="FO709" s="59" t="str">
        <f t="shared" si="1050"/>
        <v/>
      </c>
      <c r="FP709" s="59">
        <f t="shared" si="1051"/>
        <v>0.55454978303023339</v>
      </c>
      <c r="FQ709" s="66">
        <f t="shared" si="1052"/>
        <v>78.581176652373571</v>
      </c>
      <c r="FR709" s="331">
        <f t="shared" si="995"/>
        <v>0.15187426718103159</v>
      </c>
      <c r="FS709" s="331">
        <f t="shared" si="1053"/>
        <v>0.15187426718103159</v>
      </c>
      <c r="FT709" s="400">
        <f t="shared" si="1054"/>
        <v>0</v>
      </c>
      <c r="FU709" s="400">
        <f t="shared" si="1055"/>
        <v>1</v>
      </c>
      <c r="FV709" s="400">
        <f t="shared" si="1056"/>
        <v>0</v>
      </c>
      <c r="FW709" s="402">
        <f t="shared" si="1057"/>
        <v>0</v>
      </c>
      <c r="FX709" s="222">
        <f t="shared" si="1058"/>
        <v>75.950930595187046</v>
      </c>
      <c r="FY709" s="222">
        <f t="shared" si="1059"/>
        <v>0</v>
      </c>
      <c r="FZ709" s="222">
        <f t="shared" si="1060"/>
        <v>0</v>
      </c>
      <c r="GA709" s="221">
        <f t="shared" si="1061"/>
        <v>78.581176652373571</v>
      </c>
      <c r="GB709" s="222">
        <f t="shared" si="1062"/>
        <v>20.864273564596193</v>
      </c>
      <c r="GC709" s="222">
        <f t="shared" si="1063"/>
        <v>0</v>
      </c>
      <c r="GD709" s="222">
        <f t="shared" si="1064"/>
        <v>0</v>
      </c>
      <c r="GE709" s="222">
        <f t="shared" si="1065"/>
        <v>0</v>
      </c>
      <c r="GF709" s="222">
        <f t="shared" si="1066"/>
        <v>0</v>
      </c>
      <c r="GG709" s="398">
        <f t="shared" si="1067"/>
        <v>0</v>
      </c>
      <c r="GH709" s="399">
        <f t="shared" si="1068"/>
        <v>0</v>
      </c>
      <c r="GI709" s="398" t="str">
        <f t="shared" si="1069"/>
        <v>Na</v>
      </c>
      <c r="GJ709" s="398" t="str">
        <f t="shared" si="1070"/>
        <v>Cl-HCO3</v>
      </c>
    </row>
    <row r="710" spans="1:192" s="163" customFormat="1">
      <c r="A710" s="402">
        <f t="shared" si="1072"/>
        <v>705</v>
      </c>
      <c r="B710" s="382" t="s">
        <v>341</v>
      </c>
      <c r="C710" s="382" t="s">
        <v>609</v>
      </c>
      <c r="D710" s="382"/>
      <c r="E710" s="382"/>
      <c r="F710" s="377">
        <v>3465062</v>
      </c>
      <c r="G710" s="377">
        <v>5559455</v>
      </c>
      <c r="H710" s="409">
        <f t="shared" si="998"/>
        <v>465001.54520000005</v>
      </c>
      <c r="I710" s="405">
        <f t="shared" si="999"/>
        <v>5557671.0080000004</v>
      </c>
      <c r="J710" s="377">
        <v>183</v>
      </c>
      <c r="K710" s="379" t="s">
        <v>1354</v>
      </c>
      <c r="L710" s="386">
        <v>6.9</v>
      </c>
      <c r="M710" s="378"/>
      <c r="N710" s="400"/>
      <c r="O710" s="122"/>
      <c r="P710" s="122"/>
      <c r="Q710" s="382" t="s">
        <v>2867</v>
      </c>
      <c r="R710" s="381" t="s">
        <v>1445</v>
      </c>
      <c r="S710" s="382" t="s">
        <v>1349</v>
      </c>
      <c r="T710" s="499" t="str">
        <f t="shared" si="1000"/>
        <v>-</v>
      </c>
      <c r="U710" s="499" t="str">
        <f t="shared" si="1001"/>
        <v>M</v>
      </c>
      <c r="V710" s="499" t="str">
        <f t="shared" si="1002"/>
        <v>-</v>
      </c>
      <c r="W710" s="499" t="str">
        <f t="shared" si="994"/>
        <v>A</v>
      </c>
      <c r="X710" s="529" t="str">
        <f t="shared" si="1073"/>
        <v>Na</v>
      </c>
      <c r="Y710" s="530" t="str">
        <f t="shared" si="1076"/>
        <v>Cl-HCO3</v>
      </c>
      <c r="Z710" s="119"/>
      <c r="AA710" s="394" t="s">
        <v>2043</v>
      </c>
      <c r="AB710" s="405">
        <v>2</v>
      </c>
      <c r="AC710" s="117" t="s">
        <v>860</v>
      </c>
      <c r="AD710" s="380" t="s">
        <v>2281</v>
      </c>
      <c r="AE710" s="130" t="s">
        <v>2939</v>
      </c>
      <c r="AF710" s="379">
        <v>16.3</v>
      </c>
      <c r="AG710" s="377"/>
      <c r="AH710" s="377"/>
      <c r="AI710" s="379"/>
      <c r="AJ710" s="377"/>
      <c r="AK710" s="377"/>
      <c r="AL710" s="377"/>
      <c r="AM710" s="379">
        <v>3.6</v>
      </c>
      <c r="AN710" s="117"/>
      <c r="AO710" s="116"/>
      <c r="AP710" s="378"/>
      <c r="AQ710" s="117"/>
      <c r="AR710" s="384"/>
      <c r="AS710" s="507">
        <f t="shared" si="1074"/>
        <v>5009.7669999999989</v>
      </c>
      <c r="AT710" s="509">
        <f t="shared" si="1075"/>
        <v>-5.2804311414410464E-2</v>
      </c>
      <c r="AU710" s="117">
        <v>1326</v>
      </c>
      <c r="AV710" s="117">
        <v>45.52</v>
      </c>
      <c r="AW710" s="116">
        <v>281.10000000000002</v>
      </c>
      <c r="AX710" s="117">
        <v>2161</v>
      </c>
      <c r="AY710" s="117">
        <v>22.86</v>
      </c>
      <c r="AZ710" s="118">
        <v>975.3</v>
      </c>
      <c r="BA710" s="117">
        <v>1.1299999999999999</v>
      </c>
      <c r="BB710" s="117">
        <v>41.69</v>
      </c>
      <c r="BC710" s="117">
        <v>2.2799999999999998</v>
      </c>
      <c r="BD710" s="117">
        <v>2.4900000000000002</v>
      </c>
      <c r="BE710" s="117">
        <v>14.15</v>
      </c>
      <c r="BF710" s="218">
        <v>1.5</v>
      </c>
      <c r="BG710" s="117">
        <v>0.21</v>
      </c>
      <c r="BH710" s="117">
        <v>0.86</v>
      </c>
      <c r="BI710" s="117"/>
      <c r="BJ710" s="117"/>
      <c r="BK710" s="117"/>
      <c r="BL710" s="116"/>
      <c r="BM710" s="117">
        <v>132.5</v>
      </c>
      <c r="BN710" s="118">
        <v>0.93</v>
      </c>
      <c r="BO710" s="147"/>
      <c r="BP710" s="114"/>
      <c r="BQ710" s="114">
        <v>19</v>
      </c>
      <c r="BR710" s="114">
        <v>228</v>
      </c>
      <c r="BS710" s="114"/>
      <c r="BT710" s="114"/>
      <c r="BU710" s="147"/>
      <c r="BV710" s="147"/>
      <c r="BW710" s="147" t="s">
        <v>1344</v>
      </c>
      <c r="BX710" s="147"/>
      <c r="BY710" s="147"/>
      <c r="BZ710" s="147"/>
      <c r="CA710" s="147"/>
      <c r="CB710" s="114"/>
      <c r="CC710" s="147" t="s">
        <v>1344</v>
      </c>
      <c r="CD710" s="114"/>
      <c r="CE710" s="147"/>
      <c r="CF710" s="247"/>
      <c r="CG710" s="147"/>
      <c r="CH710" s="147"/>
      <c r="CI710" s="147" t="s">
        <v>1344</v>
      </c>
      <c r="CJ710" s="147"/>
      <c r="CK710" s="147"/>
      <c r="CL710" s="148" t="s">
        <v>1344</v>
      </c>
      <c r="CM710" s="114"/>
      <c r="CN710" s="114">
        <v>2240</v>
      </c>
      <c r="CO710" s="247"/>
      <c r="CP710" s="117"/>
      <c r="CQ710" s="118"/>
      <c r="CR710" s="117"/>
      <c r="CS710" s="117"/>
      <c r="CT710" s="117"/>
      <c r="CU710" s="117"/>
      <c r="CV710" s="117"/>
      <c r="CW710" s="117"/>
      <c r="CX710" s="117"/>
      <c r="CY710" s="117"/>
      <c r="CZ710" s="117"/>
      <c r="DA710" s="118"/>
      <c r="DB710" s="111"/>
      <c r="DC710" s="111"/>
      <c r="DD710" s="121"/>
      <c r="DE710" s="111"/>
      <c r="DF710" s="420"/>
      <c r="DG710" s="111"/>
      <c r="DH710" s="111"/>
      <c r="DI710" s="111"/>
      <c r="DJ710" s="111">
        <v>116.7</v>
      </c>
      <c r="DK710" s="244"/>
      <c r="DL710" s="244"/>
      <c r="DM710" s="244"/>
      <c r="DN710" s="111"/>
      <c r="DO710" s="121"/>
      <c r="DP710" s="244"/>
      <c r="DQ710" s="241"/>
      <c r="DR710" s="241"/>
      <c r="DS710" s="472"/>
      <c r="DT710" s="402">
        <f t="shared" si="1003"/>
        <v>0</v>
      </c>
      <c r="DU710" s="100">
        <f t="shared" si="1004"/>
        <v>1</v>
      </c>
      <c r="DV710" s="100">
        <f t="shared" si="1005"/>
        <v>0</v>
      </c>
      <c r="DW710" s="100">
        <f t="shared" si="1006"/>
        <v>0</v>
      </c>
      <c r="DX710" s="100">
        <f t="shared" si="1007"/>
        <v>0</v>
      </c>
      <c r="DY710" s="229">
        <f t="shared" si="1008"/>
        <v>0</v>
      </c>
      <c r="DZ710" s="100">
        <f t="shared" si="1009"/>
        <v>1</v>
      </c>
      <c r="EA710" s="400">
        <f t="shared" si="1010"/>
        <v>0</v>
      </c>
      <c r="EB710" s="402">
        <f t="shared" si="1011"/>
        <v>0</v>
      </c>
      <c r="EC710" s="19">
        <f t="shared" si="1012"/>
        <v>0</v>
      </c>
      <c r="ED710" s="19">
        <f t="shared" si="1013"/>
        <v>1</v>
      </c>
      <c r="EE710" s="19">
        <f t="shared" si="1014"/>
        <v>0</v>
      </c>
      <c r="EF710" s="402">
        <f t="shared" si="1015"/>
        <v>0</v>
      </c>
      <c r="EG710" s="400">
        <f t="shared" si="1016"/>
        <v>0</v>
      </c>
      <c r="EH710" s="400">
        <f t="shared" si="1017"/>
        <v>1</v>
      </c>
      <c r="EI710" s="402">
        <f t="shared" si="1018"/>
        <v>0</v>
      </c>
      <c r="EJ710" s="229">
        <f t="shared" si="1019"/>
        <v>2</v>
      </c>
      <c r="EK710" s="398">
        <f t="shared" si="1020"/>
        <v>1326</v>
      </c>
      <c r="EL710" s="398">
        <f t="shared" si="1021"/>
        <v>41.69</v>
      </c>
      <c r="EM710" s="398">
        <f t="shared" si="1022"/>
        <v>45.52</v>
      </c>
      <c r="EN710" s="398">
        <f t="shared" si="1023"/>
        <v>281.10000000000002</v>
      </c>
      <c r="EO710" s="398">
        <f t="shared" si="1024"/>
        <v>1.5</v>
      </c>
      <c r="EP710" s="398">
        <f t="shared" si="1025"/>
        <v>14.15</v>
      </c>
      <c r="EQ710" s="398">
        <f t="shared" si="1026"/>
        <v>975.3</v>
      </c>
      <c r="ER710" s="398" t="str">
        <f t="shared" si="1027"/>
        <v/>
      </c>
      <c r="ES710" s="398" t="str">
        <f t="shared" si="1028"/>
        <v/>
      </c>
      <c r="ET710" s="398">
        <f t="shared" si="1029"/>
        <v>22.86</v>
      </c>
      <c r="EU710" s="172">
        <f t="shared" si="1030"/>
        <v>2161</v>
      </c>
      <c r="EV710" s="57">
        <f t="shared" si="1031"/>
        <v>57.677752742520596</v>
      </c>
      <c r="EW710" s="57">
        <f t="shared" si="1032"/>
        <v>1.0662404092071611</v>
      </c>
      <c r="EX710" s="57">
        <f t="shared" si="1033"/>
        <v>3.7457313310018523</v>
      </c>
      <c r="EY710" s="57">
        <f t="shared" si="1034"/>
        <v>14.027646090124257</v>
      </c>
      <c r="EZ710" s="57">
        <f t="shared" si="1035"/>
        <v>5.4699607986142762E-2</v>
      </c>
      <c r="FA710" s="57">
        <f t="shared" si="1036"/>
        <v>0.76013967230727908</v>
      </c>
      <c r="FB710" s="57">
        <f t="shared" si="1037"/>
        <v>15.984043817225007</v>
      </c>
      <c r="FC710" s="57" t="str">
        <f t="shared" si="1038"/>
        <v/>
      </c>
      <c r="FD710" s="57" t="str">
        <f t="shared" si="1039"/>
        <v/>
      </c>
      <c r="FE710" s="57">
        <f t="shared" si="1040"/>
        <v>0.47593964768807007</v>
      </c>
      <c r="FF710" s="56">
        <f t="shared" si="1041"/>
        <v>60.953939017854616</v>
      </c>
      <c r="FG710" s="59">
        <f t="shared" si="1042"/>
        <v>74.584384504270346</v>
      </c>
      <c r="FH710" s="59">
        <f t="shared" si="1043"/>
        <v>1.3787791804112877</v>
      </c>
      <c r="FI710" s="59">
        <f t="shared" si="1044"/>
        <v>4.8436884683819859</v>
      </c>
      <c r="FJ710" s="59">
        <f t="shared" si="1045"/>
        <v>18.139461056088464</v>
      </c>
      <c r="FK710" s="59">
        <f t="shared" si="1046"/>
        <v>7.0733279302397423E-2</v>
      </c>
      <c r="FL710" s="59">
        <f t="shared" si="1047"/>
        <v>0.98295351154554234</v>
      </c>
      <c r="FM710" s="59">
        <f t="shared" si="1048"/>
        <v>20.64750538998079</v>
      </c>
      <c r="FN710" s="59" t="str">
        <f t="shared" si="1049"/>
        <v/>
      </c>
      <c r="FO710" s="59" t="str">
        <f t="shared" si="1050"/>
        <v/>
      </c>
      <c r="FP710" s="59">
        <f t="shared" si="1051"/>
        <v>0.61479851740365443</v>
      </c>
      <c r="FQ710" s="66">
        <f t="shared" si="1052"/>
        <v>78.737696092615565</v>
      </c>
      <c r="FR710" s="331">
        <f t="shared" si="995"/>
        <v>-5.2804311414410464E-2</v>
      </c>
      <c r="FS710" s="331">
        <f t="shared" si="1053"/>
        <v>5.2804311414410464E-2</v>
      </c>
      <c r="FT710" s="400">
        <f t="shared" si="1054"/>
        <v>0</v>
      </c>
      <c r="FU710" s="400">
        <f t="shared" si="1055"/>
        <v>1</v>
      </c>
      <c r="FV710" s="400">
        <f t="shared" si="1056"/>
        <v>0</v>
      </c>
      <c r="FW710" s="402">
        <f t="shared" si="1057"/>
        <v>0</v>
      </c>
      <c r="FX710" s="222">
        <f t="shared" si="1058"/>
        <v>74.584384504270346</v>
      </c>
      <c r="FY710" s="222">
        <f t="shared" si="1059"/>
        <v>0</v>
      </c>
      <c r="FZ710" s="222">
        <f t="shared" si="1060"/>
        <v>0</v>
      </c>
      <c r="GA710" s="221">
        <f t="shared" si="1061"/>
        <v>78.737696092615565</v>
      </c>
      <c r="GB710" s="222">
        <f t="shared" si="1062"/>
        <v>20.64750538998079</v>
      </c>
      <c r="GC710" s="222">
        <f t="shared" si="1063"/>
        <v>0</v>
      </c>
      <c r="GD710" s="222">
        <f t="shared" si="1064"/>
        <v>0</v>
      </c>
      <c r="GE710" s="222">
        <f t="shared" si="1065"/>
        <v>0</v>
      </c>
      <c r="GF710" s="222">
        <f t="shared" si="1066"/>
        <v>0</v>
      </c>
      <c r="GG710" s="398">
        <f t="shared" si="1067"/>
        <v>0</v>
      </c>
      <c r="GH710" s="399">
        <f t="shared" si="1068"/>
        <v>0</v>
      </c>
      <c r="GI710" s="398" t="str">
        <f t="shared" si="1069"/>
        <v>Na</v>
      </c>
      <c r="GJ710" s="398" t="str">
        <f t="shared" si="1070"/>
        <v>Cl-HCO3</v>
      </c>
    </row>
    <row r="711" spans="1:192" s="168" customFormat="1">
      <c r="A711" s="402">
        <f t="shared" si="1072"/>
        <v>706</v>
      </c>
      <c r="B711" s="64" t="s">
        <v>341</v>
      </c>
      <c r="C711" s="2" t="s">
        <v>609</v>
      </c>
      <c r="D711" s="2"/>
      <c r="E711" s="2"/>
      <c r="F711" s="377">
        <v>3465062</v>
      </c>
      <c r="G711" s="377">
        <v>5559455</v>
      </c>
      <c r="H711" s="409">
        <f t="shared" si="998"/>
        <v>465001.54520000005</v>
      </c>
      <c r="I711" s="405">
        <f t="shared" si="999"/>
        <v>5557671.0080000004</v>
      </c>
      <c r="J711" s="377">
        <v>183</v>
      </c>
      <c r="K711" s="400" t="s">
        <v>1356</v>
      </c>
      <c r="L711" s="19">
        <v>9.8000000000000007</v>
      </c>
      <c r="M711" s="19"/>
      <c r="N711" s="408"/>
      <c r="O711" s="19"/>
      <c r="P711" s="19"/>
      <c r="Q711" s="382" t="s">
        <v>2867</v>
      </c>
      <c r="R711" s="381" t="s">
        <v>1445</v>
      </c>
      <c r="S711" s="382" t="s">
        <v>1349</v>
      </c>
      <c r="T711" s="499" t="str">
        <f t="shared" si="1000"/>
        <v>-</v>
      </c>
      <c r="U711" s="499" t="str">
        <f t="shared" si="1001"/>
        <v>M</v>
      </c>
      <c r="V711" s="499" t="str">
        <f t="shared" si="1002"/>
        <v>-</v>
      </c>
      <c r="W711" s="499" t="str">
        <f t="shared" ref="W711:W774" si="1077">IF(EH711=1,"A","-")</f>
        <v>A</v>
      </c>
      <c r="X711" s="529" t="str">
        <f t="shared" si="1073"/>
        <v>Na</v>
      </c>
      <c r="Y711" s="530" t="str">
        <f t="shared" si="1076"/>
        <v>Cl-HCO3</v>
      </c>
      <c r="Z711" s="119" t="s">
        <v>2282</v>
      </c>
      <c r="AA711" s="391" t="s">
        <v>2283</v>
      </c>
      <c r="AB711" s="101">
        <v>3</v>
      </c>
      <c r="AC711" s="398"/>
      <c r="AD711" s="2" t="s">
        <v>2284</v>
      </c>
      <c r="AE711" s="172"/>
      <c r="AF711" s="391">
        <v>13.7</v>
      </c>
      <c r="AG711" s="400"/>
      <c r="AH711" s="400"/>
      <c r="AI711" s="546"/>
      <c r="AJ711" s="400"/>
      <c r="AK711" s="400"/>
      <c r="AL711" s="400"/>
      <c r="AM711" s="391"/>
      <c r="AN711" s="398"/>
      <c r="AO711" s="399"/>
      <c r="AP711" s="19"/>
      <c r="AQ711" s="398"/>
      <c r="AR711" s="69">
        <v>3293</v>
      </c>
      <c r="AS711" s="507">
        <f t="shared" si="1074"/>
        <v>3255</v>
      </c>
      <c r="AT711" s="509">
        <f t="shared" si="1075"/>
        <v>-0.696184822822422</v>
      </c>
      <c r="AU711" s="398">
        <v>840.3</v>
      </c>
      <c r="AV711" s="398">
        <v>32.200000000000003</v>
      </c>
      <c r="AW711" s="399">
        <v>200.5</v>
      </c>
      <c r="AX711" s="398">
        <v>1287</v>
      </c>
      <c r="AY711" s="398">
        <v>18.399999999999999</v>
      </c>
      <c r="AZ711" s="172">
        <v>860.3</v>
      </c>
      <c r="BA711" s="398"/>
      <c r="BB711" s="398"/>
      <c r="BC711" s="398"/>
      <c r="BD711" s="398"/>
      <c r="BE711" s="398">
        <v>16.3</v>
      </c>
      <c r="BF711" s="398"/>
      <c r="BG711" s="398"/>
      <c r="BH711" s="398"/>
      <c r="BI711" s="398"/>
      <c r="BJ711" s="398"/>
      <c r="BK711" s="398"/>
      <c r="BL711" s="399"/>
      <c r="BM711" s="398"/>
      <c r="BN711" s="172"/>
      <c r="BO711" s="138"/>
      <c r="BP711" s="547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49"/>
      <c r="CG711" s="138"/>
      <c r="CH711" s="138"/>
      <c r="CI711" s="138"/>
      <c r="CJ711" s="138"/>
      <c r="CK711" s="138"/>
      <c r="CL711" s="139"/>
      <c r="CM711" s="138"/>
      <c r="CN711" s="138">
        <v>1900</v>
      </c>
      <c r="CO711" s="149"/>
      <c r="CP711" s="398"/>
      <c r="CQ711" s="172"/>
      <c r="CR711" s="398"/>
      <c r="CS711" s="398"/>
      <c r="CT711" s="398"/>
      <c r="CU711" s="398"/>
      <c r="CV711" s="398"/>
      <c r="CW711" s="398"/>
      <c r="CX711" s="398"/>
      <c r="CY711" s="398"/>
      <c r="CZ711" s="398"/>
      <c r="DA711" s="172"/>
      <c r="DB711" s="241"/>
      <c r="DC711" s="241"/>
      <c r="DD711" s="241"/>
      <c r="DE711" s="241"/>
      <c r="DF711" s="182"/>
      <c r="DG711" s="241"/>
      <c r="DH711" s="241"/>
      <c r="DI711" s="244"/>
      <c r="DJ711" s="244"/>
      <c r="DK711" s="244"/>
      <c r="DL711" s="244"/>
      <c r="DM711" s="244"/>
      <c r="DN711" s="244"/>
      <c r="DO711" s="244"/>
      <c r="DP711" s="244"/>
      <c r="DQ711" s="244"/>
      <c r="DR711" s="244"/>
      <c r="DS711" s="472"/>
      <c r="DT711" s="402">
        <f t="shared" si="1003"/>
        <v>0</v>
      </c>
      <c r="DU711" s="100">
        <f t="shared" si="1004"/>
        <v>1</v>
      </c>
      <c r="DV711" s="100">
        <f t="shared" si="1005"/>
        <v>0</v>
      </c>
      <c r="DW711" s="100">
        <f t="shared" si="1006"/>
        <v>0</v>
      </c>
      <c r="DX711" s="100">
        <f t="shared" si="1007"/>
        <v>0</v>
      </c>
      <c r="DY711" s="229">
        <f t="shared" si="1008"/>
        <v>0</v>
      </c>
      <c r="DZ711" s="100">
        <f t="shared" si="1009"/>
        <v>1</v>
      </c>
      <c r="EA711" s="400">
        <f t="shared" si="1010"/>
        <v>0</v>
      </c>
      <c r="EB711" s="402">
        <f t="shared" si="1011"/>
        <v>0</v>
      </c>
      <c r="EC711" s="19">
        <f t="shared" si="1012"/>
        <v>0</v>
      </c>
      <c r="ED711" s="19">
        <f t="shared" si="1013"/>
        <v>1</v>
      </c>
      <c r="EE711" s="19">
        <f t="shared" si="1014"/>
        <v>0</v>
      </c>
      <c r="EF711" s="402">
        <f t="shared" si="1015"/>
        <v>0</v>
      </c>
      <c r="EG711" s="400">
        <f t="shared" si="1016"/>
        <v>0</v>
      </c>
      <c r="EH711" s="400">
        <f t="shared" si="1017"/>
        <v>1</v>
      </c>
      <c r="EI711" s="402">
        <f t="shared" si="1018"/>
        <v>0</v>
      </c>
      <c r="EJ711" s="229">
        <f t="shared" si="1019"/>
        <v>2</v>
      </c>
      <c r="EK711" s="398">
        <f t="shared" si="1020"/>
        <v>840.3</v>
      </c>
      <c r="EL711" s="398" t="str">
        <f t="shared" si="1021"/>
        <v/>
      </c>
      <c r="EM711" s="398">
        <f t="shared" si="1022"/>
        <v>32.200000000000003</v>
      </c>
      <c r="EN711" s="398">
        <f t="shared" si="1023"/>
        <v>200.5</v>
      </c>
      <c r="EO711" s="398" t="str">
        <f t="shared" si="1024"/>
        <v/>
      </c>
      <c r="EP711" s="398">
        <f t="shared" si="1025"/>
        <v>16.3</v>
      </c>
      <c r="EQ711" s="398">
        <f t="shared" si="1026"/>
        <v>860.3</v>
      </c>
      <c r="ER711" s="398" t="str">
        <f t="shared" si="1027"/>
        <v/>
      </c>
      <c r="ES711" s="398" t="str">
        <f t="shared" si="1028"/>
        <v/>
      </c>
      <c r="ET711" s="398">
        <f t="shared" si="1029"/>
        <v>18.399999999999999</v>
      </c>
      <c r="EU711" s="172">
        <f t="shared" si="1030"/>
        <v>1287</v>
      </c>
      <c r="EV711" s="57">
        <f t="shared" si="1031"/>
        <v>36.550992179140309</v>
      </c>
      <c r="EW711" s="57" t="str">
        <f t="shared" si="1032"/>
        <v/>
      </c>
      <c r="EX711" s="57">
        <f t="shared" si="1033"/>
        <v>2.6496605636700274</v>
      </c>
      <c r="EY711" s="57">
        <f t="shared" si="1034"/>
        <v>10.005489295873046</v>
      </c>
      <c r="EZ711" s="57" t="str">
        <f t="shared" si="1035"/>
        <v/>
      </c>
      <c r="FA711" s="57">
        <f t="shared" si="1036"/>
        <v>0.87563792640343818</v>
      </c>
      <c r="FB711" s="57">
        <f t="shared" si="1037"/>
        <v>14.099326254443426</v>
      </c>
      <c r="FC711" s="57" t="str">
        <f t="shared" si="1038"/>
        <v/>
      </c>
      <c r="FD711" s="57" t="str">
        <f t="shared" si="1039"/>
        <v/>
      </c>
      <c r="FE711" s="57">
        <f t="shared" si="1040"/>
        <v>0.38308353094752795</v>
      </c>
      <c r="FF711" s="56">
        <f t="shared" si="1041"/>
        <v>36.301582376667696</v>
      </c>
      <c r="FG711" s="59">
        <f t="shared" si="1042"/>
        <v>72.982614045708559</v>
      </c>
      <c r="FH711" s="59" t="str">
        <f t="shared" si="1043"/>
        <v/>
      </c>
      <c r="FI711" s="59">
        <f t="shared" si="1044"/>
        <v>5.2906677149198131</v>
      </c>
      <c r="FJ711" s="59">
        <f t="shared" si="1045"/>
        <v>19.978302094789978</v>
      </c>
      <c r="FK711" s="59" t="str">
        <f t="shared" si="1046"/>
        <v/>
      </c>
      <c r="FL711" s="59">
        <f t="shared" si="1047"/>
        <v>1.7484161445816542</v>
      </c>
      <c r="FM711" s="59">
        <f t="shared" si="1048"/>
        <v>27.763327879877092</v>
      </c>
      <c r="FN711" s="59" t="str">
        <f t="shared" si="1049"/>
        <v/>
      </c>
      <c r="FO711" s="59" t="str">
        <f t="shared" si="1050"/>
        <v/>
      </c>
      <c r="FP711" s="59">
        <f t="shared" si="1051"/>
        <v>0.75433914239167354</v>
      </c>
      <c r="FQ711" s="66">
        <f t="shared" si="1052"/>
        <v>71.482332977731232</v>
      </c>
      <c r="FR711" s="331">
        <f t="shared" ref="FR711:FR774" si="1078">IFERROR((SUM(EV711:FA711)-SUM(FB711:FF711))/SUM(EV711:FF711)*100,"")</f>
        <v>-0.696184822822422</v>
      </c>
      <c r="FS711" s="331">
        <f t="shared" si="1053"/>
        <v>0.696184822822422</v>
      </c>
      <c r="FT711" s="400">
        <f t="shared" si="1054"/>
        <v>0</v>
      </c>
      <c r="FU711" s="400">
        <f t="shared" si="1055"/>
        <v>1</v>
      </c>
      <c r="FV711" s="400">
        <f t="shared" si="1056"/>
        <v>0</v>
      </c>
      <c r="FW711" s="402">
        <f t="shared" si="1057"/>
        <v>0</v>
      </c>
      <c r="FX711" s="222">
        <f t="shared" si="1058"/>
        <v>72.982614045708559</v>
      </c>
      <c r="FY711" s="222">
        <f t="shared" si="1059"/>
        <v>0</v>
      </c>
      <c r="FZ711" s="222">
        <f t="shared" si="1060"/>
        <v>0</v>
      </c>
      <c r="GA711" s="221">
        <f t="shared" si="1061"/>
        <v>71.482332977731232</v>
      </c>
      <c r="GB711" s="222">
        <f t="shared" si="1062"/>
        <v>27.763327879877092</v>
      </c>
      <c r="GC711" s="222">
        <f t="shared" si="1063"/>
        <v>0</v>
      </c>
      <c r="GD711" s="222">
        <f t="shared" si="1064"/>
        <v>0</v>
      </c>
      <c r="GE711" s="222">
        <f t="shared" si="1065"/>
        <v>0</v>
      </c>
      <c r="GF711" s="222">
        <f t="shared" si="1066"/>
        <v>0</v>
      </c>
      <c r="GG711" s="398">
        <f t="shared" si="1067"/>
        <v>0</v>
      </c>
      <c r="GH711" s="399">
        <f t="shared" si="1068"/>
        <v>0</v>
      </c>
      <c r="GI711" s="398" t="str">
        <f t="shared" si="1069"/>
        <v>Na</v>
      </c>
      <c r="GJ711" s="398" t="str">
        <f t="shared" si="1070"/>
        <v>Cl-HCO3</v>
      </c>
    </row>
    <row r="712" spans="1:192" s="163" customFormat="1" ht="14.25">
      <c r="A712" s="402">
        <f t="shared" si="1072"/>
        <v>707</v>
      </c>
      <c r="B712" s="65" t="s">
        <v>341</v>
      </c>
      <c r="C712" s="91" t="s">
        <v>867</v>
      </c>
      <c r="D712" s="91"/>
      <c r="E712" s="91"/>
      <c r="F712" s="549">
        <v>3465054</v>
      </c>
      <c r="G712" s="549">
        <v>5559440</v>
      </c>
      <c r="H712" s="410">
        <f t="shared" si="998"/>
        <v>464993.54840000003</v>
      </c>
      <c r="I712" s="410">
        <f t="shared" si="999"/>
        <v>5557656.0140000004</v>
      </c>
      <c r="J712" s="392">
        <v>184</v>
      </c>
      <c r="K712" s="392" t="s">
        <v>1356</v>
      </c>
      <c r="L712" s="171">
        <v>30</v>
      </c>
      <c r="M712" s="171"/>
      <c r="N712" s="400"/>
      <c r="O712" s="392">
        <v>184</v>
      </c>
      <c r="P712" s="392"/>
      <c r="Q712" s="382" t="s">
        <v>2867</v>
      </c>
      <c r="R712" s="381" t="s">
        <v>1445</v>
      </c>
      <c r="S712" s="65" t="s">
        <v>1350</v>
      </c>
      <c r="T712" s="499" t="str">
        <f t="shared" si="1000"/>
        <v>-</v>
      </c>
      <c r="U712" s="499" t="str">
        <f t="shared" si="1001"/>
        <v>M</v>
      </c>
      <c r="V712" s="499" t="str">
        <f t="shared" si="1002"/>
        <v>-</v>
      </c>
      <c r="W712" s="499" t="str">
        <f t="shared" si="1077"/>
        <v>-</v>
      </c>
      <c r="X712" s="529" t="str">
        <f t="shared" si="1073"/>
        <v>Na-Ca</v>
      </c>
      <c r="Y712" s="530" t="str">
        <f t="shared" si="1076"/>
        <v>Cl-HCO3</v>
      </c>
      <c r="Z712" s="404"/>
      <c r="AA712" s="177">
        <v>42236</v>
      </c>
      <c r="AB712" s="176">
        <v>1</v>
      </c>
      <c r="AC712" s="65" t="s">
        <v>750</v>
      </c>
      <c r="AD712" s="65"/>
      <c r="AE712" s="404"/>
      <c r="AF712" s="392">
        <v>16.8</v>
      </c>
      <c r="AG712" s="408">
        <v>4930</v>
      </c>
      <c r="AH712" s="408">
        <v>5.81</v>
      </c>
      <c r="AI712" s="556"/>
      <c r="AJ712" s="408"/>
      <c r="AK712" s="408"/>
      <c r="AL712" s="408">
        <v>0.99</v>
      </c>
      <c r="AM712" s="369">
        <v>0.12</v>
      </c>
      <c r="AN712" s="168"/>
      <c r="AO712" s="401"/>
      <c r="AP712" s="171"/>
      <c r="AQ712" s="69"/>
      <c r="AR712" s="69"/>
      <c r="AS712" s="507">
        <f t="shared" si="1074"/>
        <v>3172.2400000000002</v>
      </c>
      <c r="AT712" s="509">
        <f t="shared" si="1075"/>
        <v>-0.24232821175699257</v>
      </c>
      <c r="AU712" s="362">
        <v>804.36</v>
      </c>
      <c r="AV712" s="69">
        <v>32.590000000000003</v>
      </c>
      <c r="AW712" s="161">
        <v>204.61</v>
      </c>
      <c r="AX712" s="363">
        <v>1276.23</v>
      </c>
      <c r="AY712" s="69">
        <v>12.92</v>
      </c>
      <c r="AZ712" s="447">
        <v>786.45</v>
      </c>
      <c r="BA712" s="69">
        <v>0.87</v>
      </c>
      <c r="BB712" s="69">
        <v>43.05</v>
      </c>
      <c r="BC712" s="69">
        <v>3.04</v>
      </c>
      <c r="BD712" s="69">
        <v>1.88</v>
      </c>
      <c r="BE712" s="69"/>
      <c r="BF712" s="69"/>
      <c r="BG712" s="69">
        <v>0.8</v>
      </c>
      <c r="BH712" s="69">
        <v>1.06</v>
      </c>
      <c r="BI712" s="69"/>
      <c r="BJ712" s="69">
        <v>3.92</v>
      </c>
      <c r="BK712" s="69">
        <v>0.46</v>
      </c>
      <c r="BL712" s="401"/>
      <c r="BM712" s="69"/>
      <c r="BN712" s="70"/>
      <c r="BO712" s="143"/>
      <c r="BP712" s="557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1"/>
      <c r="CG712" s="143"/>
      <c r="CH712" s="143"/>
      <c r="CI712" s="143"/>
      <c r="CJ712" s="143"/>
      <c r="CK712" s="143"/>
      <c r="CL712" s="144"/>
      <c r="CM712" s="143"/>
      <c r="CN712" s="143" t="s">
        <v>3116</v>
      </c>
      <c r="CO712" s="141"/>
      <c r="CP712" s="69"/>
      <c r="CQ712" s="70"/>
      <c r="CR712" s="69"/>
      <c r="CS712" s="69"/>
      <c r="CT712" s="69"/>
      <c r="CU712" s="69"/>
      <c r="CV712" s="69"/>
      <c r="CW712" s="69"/>
      <c r="CX712" s="69"/>
      <c r="CY712" s="69"/>
      <c r="CZ712" s="69"/>
      <c r="DA712" s="70"/>
      <c r="DB712" s="182"/>
      <c r="DC712" s="182"/>
      <c r="DD712" s="182"/>
      <c r="DE712" s="182"/>
      <c r="DF712" s="182"/>
      <c r="DG712" s="182"/>
      <c r="DH712" s="182"/>
      <c r="DI712" s="180"/>
      <c r="DJ712" s="180"/>
      <c r="DK712" s="180"/>
      <c r="DL712" s="180"/>
      <c r="DM712" s="180"/>
      <c r="DN712" s="180"/>
      <c r="DO712" s="180"/>
      <c r="DP712" s="180"/>
      <c r="DQ712" s="180"/>
      <c r="DR712" s="180"/>
      <c r="DS712" s="181"/>
      <c r="DT712" s="402">
        <f t="shared" si="1003"/>
        <v>1</v>
      </c>
      <c r="DU712" s="100">
        <f t="shared" si="1004"/>
        <v>0</v>
      </c>
      <c r="DV712" s="100">
        <f t="shared" si="1005"/>
        <v>1</v>
      </c>
      <c r="DW712" s="100">
        <f t="shared" si="1006"/>
        <v>0</v>
      </c>
      <c r="DX712" s="100">
        <f t="shared" si="1007"/>
        <v>0</v>
      </c>
      <c r="DY712" s="229">
        <f t="shared" si="1008"/>
        <v>0</v>
      </c>
      <c r="DZ712" s="100">
        <f t="shared" si="1009"/>
        <v>1</v>
      </c>
      <c r="EA712" s="400">
        <f t="shared" si="1010"/>
        <v>0</v>
      </c>
      <c r="EB712" s="402">
        <f t="shared" si="1011"/>
        <v>0</v>
      </c>
      <c r="EC712" s="19">
        <f t="shared" si="1012"/>
        <v>0</v>
      </c>
      <c r="ED712" s="19">
        <f t="shared" si="1013"/>
        <v>1</v>
      </c>
      <c r="EE712" s="19">
        <f t="shared" si="1014"/>
        <v>0</v>
      </c>
      <c r="EF712" s="402">
        <f t="shared" si="1015"/>
        <v>0</v>
      </c>
      <c r="EG712" s="400">
        <f t="shared" si="1016"/>
        <v>0</v>
      </c>
      <c r="EH712" s="400">
        <f t="shared" si="1017"/>
        <v>0</v>
      </c>
      <c r="EI712" s="402">
        <f t="shared" si="1018"/>
        <v>1</v>
      </c>
      <c r="EJ712" s="229">
        <f t="shared" si="1019"/>
        <v>1</v>
      </c>
      <c r="EK712" s="398">
        <f t="shared" si="1020"/>
        <v>804.36</v>
      </c>
      <c r="EL712" s="398">
        <f t="shared" si="1021"/>
        <v>43.05</v>
      </c>
      <c r="EM712" s="398">
        <f t="shared" si="1022"/>
        <v>32.590000000000003</v>
      </c>
      <c r="EN712" s="398">
        <f t="shared" si="1023"/>
        <v>204.61</v>
      </c>
      <c r="EO712" s="398" t="str">
        <f t="shared" si="1024"/>
        <v/>
      </c>
      <c r="EP712" s="398" t="str">
        <f t="shared" si="1025"/>
        <v/>
      </c>
      <c r="EQ712" s="398">
        <f t="shared" si="1026"/>
        <v>786.45</v>
      </c>
      <c r="ER712" s="398" t="str">
        <f t="shared" si="1027"/>
        <v/>
      </c>
      <c r="ES712" s="398">
        <f t="shared" si="1028"/>
        <v>3.92</v>
      </c>
      <c r="ET712" s="398">
        <f t="shared" si="1029"/>
        <v>12.92</v>
      </c>
      <c r="EU712" s="172">
        <f t="shared" si="1030"/>
        <v>1276.23</v>
      </c>
      <c r="EV712" s="57">
        <f t="shared" si="1031"/>
        <v>34.987690193042134</v>
      </c>
      <c r="EW712" s="57">
        <f t="shared" si="1032"/>
        <v>1.1010230179028131</v>
      </c>
      <c r="EX712" s="57">
        <f t="shared" si="1033"/>
        <v>2.6817527257765899</v>
      </c>
      <c r="EY712" s="57">
        <f t="shared" si="1034"/>
        <v>10.210589350766005</v>
      </c>
      <c r="EZ712" s="57" t="str">
        <f t="shared" si="1035"/>
        <v/>
      </c>
      <c r="FA712" s="57" t="str">
        <f t="shared" si="1036"/>
        <v/>
      </c>
      <c r="FB712" s="57">
        <f t="shared" si="1037"/>
        <v>12.889009802170213</v>
      </c>
      <c r="FC712" s="57" t="str">
        <f t="shared" si="1038"/>
        <v/>
      </c>
      <c r="FD712" s="57">
        <f t="shared" si="1039"/>
        <v>6.3220809968244446E-2</v>
      </c>
      <c r="FE712" s="57">
        <f t="shared" si="1040"/>
        <v>0.2689912619479381</v>
      </c>
      <c r="FF712" s="56">
        <f t="shared" si="1041"/>
        <v>35.997799904098379</v>
      </c>
      <c r="FG712" s="59">
        <f t="shared" si="1042"/>
        <v>71.431066537228972</v>
      </c>
      <c r="FH712" s="59">
        <f t="shared" si="1043"/>
        <v>2.2478548317109754</v>
      </c>
      <c r="FI712" s="59">
        <f t="shared" si="1044"/>
        <v>5.4750815596691673</v>
      </c>
      <c r="FJ712" s="59">
        <f t="shared" si="1045"/>
        <v>20.84599707139089</v>
      </c>
      <c r="FK712" s="59" t="str">
        <f t="shared" si="1046"/>
        <v/>
      </c>
      <c r="FL712" s="59" t="str">
        <f t="shared" si="1047"/>
        <v/>
      </c>
      <c r="FM712" s="59">
        <f t="shared" si="1048"/>
        <v>26.18704991793026</v>
      </c>
      <c r="FN712" s="59" t="str">
        <f t="shared" si="1049"/>
        <v/>
      </c>
      <c r="FO712" s="59">
        <f t="shared" si="1050"/>
        <v>0.12844792050756615</v>
      </c>
      <c r="FP712" s="59">
        <f t="shared" si="1051"/>
        <v>0.54651891124573804</v>
      </c>
      <c r="FQ712" s="66">
        <f t="shared" si="1052"/>
        <v>73.137983250316424</v>
      </c>
      <c r="FR712" s="331">
        <f t="shared" si="1078"/>
        <v>-0.24232821175699257</v>
      </c>
      <c r="FS712" s="331">
        <f t="shared" si="1053"/>
        <v>0.24232821175699257</v>
      </c>
      <c r="FT712" s="400">
        <f t="shared" si="1054"/>
        <v>0</v>
      </c>
      <c r="FU712" s="400">
        <f t="shared" si="1055"/>
        <v>1</v>
      </c>
      <c r="FV712" s="400">
        <f t="shared" si="1056"/>
        <v>0</v>
      </c>
      <c r="FW712" s="402">
        <f t="shared" si="1057"/>
        <v>0</v>
      </c>
      <c r="FX712" s="222">
        <f t="shared" si="1058"/>
        <v>71.431066537228972</v>
      </c>
      <c r="FY712" s="222">
        <f t="shared" si="1059"/>
        <v>20.84599707139089</v>
      </c>
      <c r="FZ712" s="222">
        <f t="shared" si="1060"/>
        <v>0</v>
      </c>
      <c r="GA712" s="221">
        <f t="shared" si="1061"/>
        <v>73.137983250316424</v>
      </c>
      <c r="GB712" s="222">
        <f t="shared" si="1062"/>
        <v>26.18704991793026</v>
      </c>
      <c r="GC712" s="222">
        <f t="shared" si="1063"/>
        <v>0</v>
      </c>
      <c r="GD712" s="222">
        <f t="shared" si="1064"/>
        <v>0</v>
      </c>
      <c r="GE712" s="222">
        <f t="shared" si="1065"/>
        <v>0</v>
      </c>
      <c r="GF712" s="222">
        <f t="shared" si="1066"/>
        <v>0</v>
      </c>
      <c r="GG712" s="398">
        <f t="shared" si="1067"/>
        <v>0</v>
      </c>
      <c r="GH712" s="399">
        <f t="shared" si="1068"/>
        <v>0</v>
      </c>
      <c r="GI712" s="398" t="str">
        <f t="shared" si="1069"/>
        <v>Na-Ca</v>
      </c>
      <c r="GJ712" s="398" t="str">
        <f t="shared" si="1070"/>
        <v>Cl-HCO3</v>
      </c>
    </row>
    <row r="713" spans="1:192" ht="13.15">
      <c r="A713" s="402">
        <f t="shared" si="1072"/>
        <v>708</v>
      </c>
      <c r="B713" s="382" t="s">
        <v>341</v>
      </c>
      <c r="C713" s="382" t="s">
        <v>203</v>
      </c>
      <c r="D713" s="382"/>
      <c r="E713" s="382"/>
      <c r="F713" s="377">
        <v>3465063</v>
      </c>
      <c r="G713" s="377">
        <v>5559429</v>
      </c>
      <c r="H713" s="409">
        <f t="shared" si="998"/>
        <v>465002.54480000003</v>
      </c>
      <c r="I713" s="405">
        <f t="shared" si="999"/>
        <v>5557645.0184000004</v>
      </c>
      <c r="J713" s="377">
        <v>183</v>
      </c>
      <c r="K713" s="379" t="s">
        <v>1354</v>
      </c>
      <c r="L713" s="215">
        <v>6</v>
      </c>
      <c r="M713" s="378"/>
      <c r="O713" s="122"/>
      <c r="P713" s="122"/>
      <c r="Q713" s="382" t="s">
        <v>2867</v>
      </c>
      <c r="R713" s="381" t="s">
        <v>1445</v>
      </c>
      <c r="S713" s="382" t="s">
        <v>1349</v>
      </c>
      <c r="T713" s="499" t="str">
        <f t="shared" si="1000"/>
        <v>-</v>
      </c>
      <c r="U713" s="499" t="str">
        <f t="shared" si="1001"/>
        <v>M</v>
      </c>
      <c r="V713" s="499" t="str">
        <f t="shared" si="1002"/>
        <v>-</v>
      </c>
      <c r="W713" s="499" t="str">
        <f t="shared" si="1077"/>
        <v>A</v>
      </c>
      <c r="X713" s="529" t="str">
        <f t="shared" si="1073"/>
        <v>Na</v>
      </c>
      <c r="Y713" s="530" t="str">
        <f t="shared" si="1076"/>
        <v>Cl</v>
      </c>
      <c r="Z713" s="119" t="s">
        <v>2285</v>
      </c>
      <c r="AA713" s="377" t="s">
        <v>2286</v>
      </c>
      <c r="AB713" s="405">
        <v>1</v>
      </c>
      <c r="AC713" s="117" t="s">
        <v>413</v>
      </c>
      <c r="AD713" s="380" t="s">
        <v>2287</v>
      </c>
      <c r="AE713" s="130" t="s">
        <v>2764</v>
      </c>
      <c r="AF713" s="379">
        <v>13.8</v>
      </c>
      <c r="AG713" s="377"/>
      <c r="AH713" s="377"/>
      <c r="AI713" s="379"/>
      <c r="AJ713" s="115">
        <v>1.00278</v>
      </c>
      <c r="AK713" s="115">
        <v>12.5</v>
      </c>
      <c r="AL713" s="124"/>
      <c r="AM713" s="123">
        <v>0.23</v>
      </c>
      <c r="AN713" s="117"/>
      <c r="AO713" s="116"/>
      <c r="AP713" s="407"/>
      <c r="AQ713" s="117"/>
      <c r="AR713" s="384">
        <v>4273</v>
      </c>
      <c r="AS713" s="507">
        <f t="shared" si="1074"/>
        <v>4268.2</v>
      </c>
      <c r="AT713" s="509">
        <f t="shared" si="1075"/>
        <v>0.18773699660753018</v>
      </c>
      <c r="AU713" s="117">
        <v>1140</v>
      </c>
      <c r="AV713" s="117">
        <v>34.49</v>
      </c>
      <c r="AW713" s="116">
        <v>235.6</v>
      </c>
      <c r="AX713" s="117">
        <v>1869</v>
      </c>
      <c r="AY713" s="117">
        <v>19.29</v>
      </c>
      <c r="AZ713" s="118">
        <v>772.7</v>
      </c>
      <c r="BA713" s="117"/>
      <c r="BB713" s="117">
        <v>53.22</v>
      </c>
      <c r="BC713" s="117"/>
      <c r="BD713" s="117">
        <v>1.3140000000000001</v>
      </c>
      <c r="BE713" s="117">
        <v>8.1189999999999998</v>
      </c>
      <c r="BF713" s="117">
        <v>1.3919999999999999</v>
      </c>
      <c r="BG713" s="384" t="s">
        <v>1344</v>
      </c>
      <c r="BH713" s="117"/>
      <c r="BI713" s="117"/>
      <c r="BJ713" s="117"/>
      <c r="BK713" s="117"/>
      <c r="BL713" s="116"/>
      <c r="BM713" s="117">
        <v>130.80000000000001</v>
      </c>
      <c r="BN713" s="118"/>
      <c r="BO713" s="114"/>
      <c r="BP713" s="114">
        <v>547</v>
      </c>
      <c r="BQ713" s="114">
        <v>1728</v>
      </c>
      <c r="BR713" s="114"/>
      <c r="BS713" s="114"/>
      <c r="BT713" s="114"/>
      <c r="BU713" s="114"/>
      <c r="BV713" s="114"/>
      <c r="BW713" s="114"/>
      <c r="BX713" s="114"/>
      <c r="BY713" s="114"/>
      <c r="BZ713" s="114"/>
      <c r="CA713" s="114"/>
      <c r="CB713" s="114"/>
      <c r="CC713" s="114"/>
      <c r="CD713" s="114"/>
      <c r="CE713" s="114"/>
      <c r="CF713" s="247"/>
      <c r="CG713" s="114"/>
      <c r="CH713" s="114"/>
      <c r="CI713" s="114"/>
      <c r="CJ713" s="114"/>
      <c r="CK713" s="114"/>
      <c r="CL713" s="137"/>
      <c r="CM713" s="114"/>
      <c r="CN713" s="114">
        <v>2367</v>
      </c>
      <c r="CO713" s="247"/>
      <c r="CP713" s="117"/>
      <c r="CQ713" s="118"/>
      <c r="CR713" s="117"/>
      <c r="CS713" s="117"/>
      <c r="CT713" s="117"/>
      <c r="CU713" s="117"/>
      <c r="CV713" s="117"/>
      <c r="CW713" s="117"/>
      <c r="CX713" s="117"/>
      <c r="CY713" s="117"/>
      <c r="CZ713" s="117"/>
      <c r="DA713" s="118"/>
      <c r="DB713" s="111"/>
      <c r="DC713" s="111"/>
      <c r="DD713" s="121"/>
      <c r="DE713" s="111"/>
      <c r="DF713" s="420"/>
      <c r="DG713" s="111"/>
      <c r="DH713" s="111"/>
      <c r="DI713" s="111"/>
      <c r="DJ713" s="111"/>
      <c r="DK713" s="244"/>
      <c r="DL713" s="244"/>
      <c r="DM713" s="244"/>
      <c r="DN713" s="111"/>
      <c r="DO713" s="121"/>
      <c r="DP713" s="244"/>
      <c r="DQ713" s="241"/>
      <c r="DR713" s="241"/>
      <c r="DS713" s="472"/>
      <c r="DT713" s="402">
        <f t="shared" si="1003"/>
        <v>1</v>
      </c>
      <c r="DU713" s="100">
        <f t="shared" si="1004"/>
        <v>1</v>
      </c>
      <c r="DV713" s="100">
        <f t="shared" si="1005"/>
        <v>0</v>
      </c>
      <c r="DW713" s="100">
        <f t="shared" si="1006"/>
        <v>0</v>
      </c>
      <c r="DX713" s="100">
        <f t="shared" si="1007"/>
        <v>0</v>
      </c>
      <c r="DY713" s="229">
        <f t="shared" si="1008"/>
        <v>0</v>
      </c>
      <c r="DZ713" s="100">
        <f t="shared" si="1009"/>
        <v>1</v>
      </c>
      <c r="EA713" s="400">
        <f t="shared" si="1010"/>
        <v>0</v>
      </c>
      <c r="EB713" s="402">
        <f t="shared" si="1011"/>
        <v>0</v>
      </c>
      <c r="EC713" s="19">
        <f t="shared" si="1012"/>
        <v>0</v>
      </c>
      <c r="ED713" s="19">
        <f t="shared" si="1013"/>
        <v>1</v>
      </c>
      <c r="EE713" s="19">
        <f t="shared" si="1014"/>
        <v>0</v>
      </c>
      <c r="EF713" s="402">
        <f t="shared" si="1015"/>
        <v>0</v>
      </c>
      <c r="EG713" s="400">
        <f t="shared" si="1016"/>
        <v>0</v>
      </c>
      <c r="EH713" s="400">
        <f t="shared" si="1017"/>
        <v>1</v>
      </c>
      <c r="EI713" s="402">
        <f t="shared" si="1018"/>
        <v>0</v>
      </c>
      <c r="EJ713" s="229">
        <f t="shared" si="1019"/>
        <v>2</v>
      </c>
      <c r="EK713" s="398">
        <f t="shared" si="1020"/>
        <v>1140</v>
      </c>
      <c r="EL713" s="398">
        <f t="shared" si="1021"/>
        <v>53.22</v>
      </c>
      <c r="EM713" s="398">
        <f t="shared" si="1022"/>
        <v>34.49</v>
      </c>
      <c r="EN713" s="398">
        <f t="shared" si="1023"/>
        <v>235.6</v>
      </c>
      <c r="EO713" s="398">
        <f t="shared" si="1024"/>
        <v>1.3919999999999999</v>
      </c>
      <c r="EP713" s="398">
        <f t="shared" si="1025"/>
        <v>8.1189999999999998</v>
      </c>
      <c r="EQ713" s="398">
        <f t="shared" si="1026"/>
        <v>772.7</v>
      </c>
      <c r="ER713" s="398" t="str">
        <f t="shared" si="1027"/>
        <v/>
      </c>
      <c r="ES713" s="398" t="str">
        <f t="shared" si="1028"/>
        <v/>
      </c>
      <c r="ET713" s="398">
        <f t="shared" si="1029"/>
        <v>19.29</v>
      </c>
      <c r="EU713" s="172">
        <f t="shared" si="1030"/>
        <v>1869</v>
      </c>
      <c r="EV713" s="57">
        <f t="shared" si="1031"/>
        <v>49.587208240176075</v>
      </c>
      <c r="EW713" s="57">
        <f t="shared" si="1032"/>
        <v>1.3611253196930946</v>
      </c>
      <c r="EX713" s="57">
        <f t="shared" si="1033"/>
        <v>2.8380991565521501</v>
      </c>
      <c r="EY713" s="57">
        <f t="shared" si="1034"/>
        <v>11.757073706272767</v>
      </c>
      <c r="EZ713" s="57">
        <f t="shared" si="1035"/>
        <v>5.0761236211140481E-2</v>
      </c>
      <c r="FA713" s="57">
        <f t="shared" si="1036"/>
        <v>0.43615363953800701</v>
      </c>
      <c r="FB713" s="57">
        <f t="shared" si="1037"/>
        <v>12.663663137055023</v>
      </c>
      <c r="FC713" s="57" t="str">
        <f t="shared" si="1038"/>
        <v/>
      </c>
      <c r="FD713" s="57" t="str">
        <f t="shared" si="1039"/>
        <v/>
      </c>
      <c r="FE713" s="57">
        <f t="shared" si="1040"/>
        <v>0.40161311478140294</v>
      </c>
      <c r="FF713" s="56">
        <f t="shared" si="1041"/>
        <v>52.717682565650293</v>
      </c>
      <c r="FG713" s="59">
        <f t="shared" si="1042"/>
        <v>75.097519090560709</v>
      </c>
      <c r="FH713" s="59">
        <f t="shared" si="1043"/>
        <v>2.0613609498886918</v>
      </c>
      <c r="FI713" s="59">
        <f t="shared" si="1044"/>
        <v>4.298169087434041</v>
      </c>
      <c r="FJ713" s="59">
        <f t="shared" si="1045"/>
        <v>17.80554095381784</v>
      </c>
      <c r="FK713" s="59">
        <f t="shared" si="1046"/>
        <v>7.687552981331236E-2</v>
      </c>
      <c r="FL713" s="59">
        <f t="shared" si="1047"/>
        <v>0.66053438848540258</v>
      </c>
      <c r="FM713" s="59">
        <f t="shared" si="1048"/>
        <v>19.250674285098761</v>
      </c>
      <c r="FN713" s="59" t="str">
        <f t="shared" si="1049"/>
        <v/>
      </c>
      <c r="FO713" s="59" t="str">
        <f t="shared" si="1050"/>
        <v/>
      </c>
      <c r="FP713" s="59">
        <f t="shared" si="1051"/>
        <v>0.61051239105201871</v>
      </c>
      <c r="FQ713" s="66">
        <f t="shared" si="1052"/>
        <v>80.13881332384922</v>
      </c>
      <c r="FR713" s="331">
        <f t="shared" si="1078"/>
        <v>0.18773699660753018</v>
      </c>
      <c r="FS713" s="331">
        <f t="shared" si="1053"/>
        <v>0.18773699660753018</v>
      </c>
      <c r="FT713" s="400">
        <f t="shared" si="1054"/>
        <v>0</v>
      </c>
      <c r="FU713" s="400">
        <f t="shared" si="1055"/>
        <v>1</v>
      </c>
      <c r="FV713" s="400">
        <f t="shared" si="1056"/>
        <v>0</v>
      </c>
      <c r="FW713" s="402">
        <f t="shared" si="1057"/>
        <v>0</v>
      </c>
      <c r="FX713" s="222">
        <f t="shared" si="1058"/>
        <v>75.097519090560709</v>
      </c>
      <c r="FY713" s="222">
        <f t="shared" si="1059"/>
        <v>0</v>
      </c>
      <c r="FZ713" s="222">
        <f t="shared" si="1060"/>
        <v>0</v>
      </c>
      <c r="GA713" s="221">
        <f t="shared" si="1061"/>
        <v>80.13881332384922</v>
      </c>
      <c r="GB713" s="222">
        <f t="shared" si="1062"/>
        <v>0</v>
      </c>
      <c r="GC713" s="222">
        <f t="shared" si="1063"/>
        <v>0</v>
      </c>
      <c r="GD713" s="222">
        <f t="shared" si="1064"/>
        <v>0</v>
      </c>
      <c r="GE713" s="222">
        <f t="shared" si="1065"/>
        <v>0</v>
      </c>
      <c r="GF713" s="222">
        <f t="shared" si="1066"/>
        <v>0</v>
      </c>
      <c r="GG713" s="398">
        <f t="shared" si="1067"/>
        <v>0</v>
      </c>
      <c r="GH713" s="399">
        <f t="shared" si="1068"/>
        <v>0</v>
      </c>
      <c r="GI713" s="398" t="str">
        <f t="shared" si="1069"/>
        <v>Na</v>
      </c>
      <c r="GJ713" s="398" t="str">
        <f t="shared" si="1070"/>
        <v>Cl</v>
      </c>
    </row>
    <row r="714" spans="1:192" ht="14.25">
      <c r="A714" s="402">
        <f t="shared" si="1072"/>
        <v>709</v>
      </c>
      <c r="B714" s="65" t="s">
        <v>341</v>
      </c>
      <c r="C714" s="91" t="s">
        <v>866</v>
      </c>
      <c r="D714" s="91"/>
      <c r="E714" s="91"/>
      <c r="F714" s="549">
        <v>3464990</v>
      </c>
      <c r="G714" s="549">
        <v>5559445</v>
      </c>
      <c r="H714" s="410">
        <f t="shared" si="998"/>
        <v>464929.57400000002</v>
      </c>
      <c r="I714" s="410">
        <f t="shared" si="999"/>
        <v>5557661.0120000001</v>
      </c>
      <c r="J714" s="392">
        <v>193</v>
      </c>
      <c r="K714" s="392" t="s">
        <v>1356</v>
      </c>
      <c r="L714" s="171">
        <v>60.05</v>
      </c>
      <c r="M714" s="171"/>
      <c r="O714" s="392">
        <v>193</v>
      </c>
      <c r="P714" s="392"/>
      <c r="Q714" s="382" t="s">
        <v>2867</v>
      </c>
      <c r="R714" s="381" t="s">
        <v>1445</v>
      </c>
      <c r="S714" s="65" t="s">
        <v>1350</v>
      </c>
      <c r="T714" s="499" t="str">
        <f t="shared" si="1000"/>
        <v>-</v>
      </c>
      <c r="U714" s="499" t="str">
        <f t="shared" si="1001"/>
        <v>M</v>
      </c>
      <c r="V714" s="499" t="str">
        <f t="shared" si="1002"/>
        <v>-</v>
      </c>
      <c r="W714" s="499" t="str">
        <f t="shared" si="1077"/>
        <v>A</v>
      </c>
      <c r="X714" s="529" t="str">
        <f t="shared" si="1073"/>
        <v>Na</v>
      </c>
      <c r="Y714" s="530" t="str">
        <f t="shared" si="1076"/>
        <v>HCO3-SO4</v>
      </c>
      <c r="Z714" s="404"/>
      <c r="AA714" s="251">
        <v>32239</v>
      </c>
      <c r="AB714" s="176">
        <v>1</v>
      </c>
      <c r="AC714" s="65" t="s">
        <v>970</v>
      </c>
      <c r="AD714" s="65" t="s">
        <v>1744</v>
      </c>
      <c r="AE714" s="61" t="s">
        <v>2096</v>
      </c>
      <c r="AF714" s="392">
        <v>14</v>
      </c>
      <c r="AG714" s="408"/>
      <c r="AH714" s="408">
        <v>5.7</v>
      </c>
      <c r="AI714" s="556"/>
      <c r="AJ714" s="408"/>
      <c r="AK714" s="408"/>
      <c r="AL714" s="408"/>
      <c r="AM714" s="392"/>
      <c r="AN714" s="168"/>
      <c r="AO714" s="401"/>
      <c r="AP714" s="171"/>
      <c r="AQ714" s="69"/>
      <c r="AR714" s="69"/>
      <c r="AS714" s="507">
        <f t="shared" si="1074"/>
        <v>3740</v>
      </c>
      <c r="AT714" s="520">
        <f t="shared" si="1075"/>
        <v>-9.597229562375043</v>
      </c>
      <c r="AU714" s="69">
        <v>695</v>
      </c>
      <c r="AV714" s="69">
        <v>26</v>
      </c>
      <c r="AW714" s="401">
        <v>159</v>
      </c>
      <c r="AX714" s="401">
        <v>28</v>
      </c>
      <c r="AY714" s="401">
        <v>674</v>
      </c>
      <c r="AZ714" s="70">
        <v>2130</v>
      </c>
      <c r="BA714" s="69"/>
      <c r="BB714" s="69">
        <v>28</v>
      </c>
      <c r="BC714" s="69"/>
      <c r="BD714" s="69"/>
      <c r="BE714" s="69"/>
      <c r="BF714" s="69"/>
      <c r="BG714" s="69"/>
      <c r="BH714" s="69"/>
      <c r="BI714" s="69"/>
      <c r="BJ714" s="69"/>
      <c r="BK714" s="69"/>
      <c r="BL714" s="401"/>
      <c r="BM714" s="69"/>
      <c r="BN714" s="70"/>
      <c r="BO714" s="143"/>
      <c r="BP714" s="557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1"/>
      <c r="CG714" s="143"/>
      <c r="CH714" s="143"/>
      <c r="CI714" s="143"/>
      <c r="CJ714" s="143"/>
      <c r="CK714" s="143"/>
      <c r="CL714" s="144"/>
      <c r="CM714" s="143"/>
      <c r="CN714" s="143">
        <v>2801</v>
      </c>
      <c r="CO714" s="141"/>
      <c r="CP714" s="69"/>
      <c r="CQ714" s="70"/>
      <c r="CR714" s="69"/>
      <c r="CS714" s="69"/>
      <c r="CT714" s="69"/>
      <c r="CU714" s="69"/>
      <c r="CV714" s="69"/>
      <c r="CW714" s="69"/>
      <c r="CX714" s="69"/>
      <c r="CY714" s="69"/>
      <c r="CZ714" s="69"/>
      <c r="DA714" s="70"/>
      <c r="DB714" s="182">
        <v>-65.400000000000006</v>
      </c>
      <c r="DC714" s="141" t="s">
        <v>2288</v>
      </c>
      <c r="DD714" s="182">
        <v>2.64</v>
      </c>
      <c r="DE714" s="182">
        <v>-3.31</v>
      </c>
      <c r="DF714" s="182"/>
      <c r="DG714" s="182">
        <v>-9.52</v>
      </c>
      <c r="DH714" s="182"/>
      <c r="DI714" s="180"/>
      <c r="DJ714" s="180">
        <f>SUM(DK714:DM714)</f>
        <v>2.67</v>
      </c>
      <c r="DK714" s="180">
        <v>0.88</v>
      </c>
      <c r="DL714" s="180">
        <v>0.81</v>
      </c>
      <c r="DM714" s="180">
        <v>0.98</v>
      </c>
      <c r="DN714" s="180"/>
      <c r="DO714" s="180"/>
      <c r="DP714" s="180"/>
      <c r="DQ714" s="180"/>
      <c r="DR714" s="180"/>
      <c r="DS714" s="181"/>
      <c r="DT714" s="402">
        <f t="shared" si="1003"/>
        <v>1</v>
      </c>
      <c r="DU714" s="100">
        <f t="shared" si="1004"/>
        <v>0</v>
      </c>
      <c r="DV714" s="100">
        <f t="shared" si="1005"/>
        <v>1</v>
      </c>
      <c r="DW714" s="100">
        <f t="shared" si="1006"/>
        <v>0</v>
      </c>
      <c r="DX714" s="100">
        <f t="shared" si="1007"/>
        <v>0</v>
      </c>
      <c r="DY714" s="229">
        <f t="shared" si="1008"/>
        <v>0</v>
      </c>
      <c r="DZ714" s="100">
        <f t="shared" si="1009"/>
        <v>1</v>
      </c>
      <c r="EA714" s="400">
        <f t="shared" si="1010"/>
        <v>0</v>
      </c>
      <c r="EB714" s="402">
        <f t="shared" si="1011"/>
        <v>0</v>
      </c>
      <c r="EC714" s="19">
        <f t="shared" si="1012"/>
        <v>0</v>
      </c>
      <c r="ED714" s="19">
        <f t="shared" si="1013"/>
        <v>1</v>
      </c>
      <c r="EE714" s="19">
        <f t="shared" si="1014"/>
        <v>0</v>
      </c>
      <c r="EF714" s="402">
        <f t="shared" si="1015"/>
        <v>0</v>
      </c>
      <c r="EG714" s="400">
        <f t="shared" si="1016"/>
        <v>0</v>
      </c>
      <c r="EH714" s="400">
        <f t="shared" si="1017"/>
        <v>1</v>
      </c>
      <c r="EI714" s="402">
        <f t="shared" si="1018"/>
        <v>0</v>
      </c>
      <c r="EJ714" s="229">
        <f t="shared" si="1019"/>
        <v>2</v>
      </c>
      <c r="EK714" s="398">
        <f t="shared" si="1020"/>
        <v>695</v>
      </c>
      <c r="EL714" s="398">
        <f t="shared" si="1021"/>
        <v>28</v>
      </c>
      <c r="EM714" s="398">
        <f t="shared" si="1022"/>
        <v>26</v>
      </c>
      <c r="EN714" s="398">
        <f t="shared" si="1023"/>
        <v>159</v>
      </c>
      <c r="EO714" s="398" t="str">
        <f t="shared" si="1024"/>
        <v/>
      </c>
      <c r="EP714" s="398" t="str">
        <f t="shared" si="1025"/>
        <v/>
      </c>
      <c r="EQ714" s="398">
        <f t="shared" si="1026"/>
        <v>2130</v>
      </c>
      <c r="ER714" s="398" t="str">
        <f t="shared" si="1027"/>
        <v/>
      </c>
      <c r="ES714" s="398" t="str">
        <f t="shared" si="1028"/>
        <v/>
      </c>
      <c r="ET714" s="398">
        <f t="shared" si="1029"/>
        <v>674</v>
      </c>
      <c r="EU714" s="172">
        <f t="shared" si="1030"/>
        <v>28</v>
      </c>
      <c r="EV714" s="57">
        <f t="shared" si="1031"/>
        <v>30.230798006072259</v>
      </c>
      <c r="EW714" s="57">
        <f t="shared" si="1032"/>
        <v>0.71611253196930946</v>
      </c>
      <c r="EX714" s="57">
        <f t="shared" si="1033"/>
        <v>2.1394774737708291</v>
      </c>
      <c r="EY714" s="57">
        <f t="shared" si="1034"/>
        <v>7.9345276710414687</v>
      </c>
      <c r="EZ714" s="57" t="str">
        <f t="shared" si="1035"/>
        <v/>
      </c>
      <c r="FA714" s="57" t="str">
        <f t="shared" si="1036"/>
        <v/>
      </c>
      <c r="FB714" s="57">
        <f t="shared" si="1037"/>
        <v>34.908247032389284</v>
      </c>
      <c r="FC714" s="57" t="str">
        <f t="shared" si="1038"/>
        <v/>
      </c>
      <c r="FD714" s="57" t="str">
        <f t="shared" si="1039"/>
        <v/>
      </c>
      <c r="FE714" s="57">
        <f t="shared" si="1040"/>
        <v>14.032516296664884</v>
      </c>
      <c r="FF714" s="56">
        <f t="shared" si="1041"/>
        <v>0.78977801596479835</v>
      </c>
      <c r="FG714" s="59">
        <f t="shared" si="1042"/>
        <v>73.696058468797858</v>
      </c>
      <c r="FH714" s="59">
        <f t="shared" si="1043"/>
        <v>1.7457253697255566</v>
      </c>
      <c r="FI714" s="59">
        <f t="shared" si="1044"/>
        <v>5.2155770736856049</v>
      </c>
      <c r="FJ714" s="59">
        <f t="shared" si="1045"/>
        <v>19.342639087790971</v>
      </c>
      <c r="FK714" s="59" t="str">
        <f t="shared" si="1046"/>
        <v/>
      </c>
      <c r="FL714" s="59" t="str">
        <f t="shared" si="1047"/>
        <v/>
      </c>
      <c r="FM714" s="59">
        <f t="shared" si="1048"/>
        <v>70.194785916774876</v>
      </c>
      <c r="FN714" s="59" t="str">
        <f t="shared" si="1049"/>
        <v/>
      </c>
      <c r="FO714" s="59" t="str">
        <f t="shared" si="1050"/>
        <v/>
      </c>
      <c r="FP714" s="59">
        <f t="shared" si="1051"/>
        <v>28.21709942650843</v>
      </c>
      <c r="FQ714" s="66">
        <f t="shared" si="1052"/>
        <v>1.5881146567166877</v>
      </c>
      <c r="FR714" s="331">
        <f t="shared" si="1078"/>
        <v>-9.597229562375043</v>
      </c>
      <c r="FS714" s="331">
        <f t="shared" si="1053"/>
        <v>9.597229562375043</v>
      </c>
      <c r="FT714" s="400">
        <f t="shared" si="1054"/>
        <v>0</v>
      </c>
      <c r="FU714" s="400">
        <f t="shared" si="1055"/>
        <v>0</v>
      </c>
      <c r="FV714" s="400">
        <f t="shared" si="1056"/>
        <v>1</v>
      </c>
      <c r="FW714" s="402">
        <f t="shared" si="1057"/>
        <v>0</v>
      </c>
      <c r="FX714" s="222">
        <f t="shared" si="1058"/>
        <v>73.696058468797858</v>
      </c>
      <c r="FY714" s="222">
        <f t="shared" si="1059"/>
        <v>0</v>
      </c>
      <c r="FZ714" s="222">
        <f t="shared" si="1060"/>
        <v>0</v>
      </c>
      <c r="GA714" s="221">
        <f t="shared" si="1061"/>
        <v>0</v>
      </c>
      <c r="GB714" s="222">
        <f t="shared" si="1062"/>
        <v>70.194785916774876</v>
      </c>
      <c r="GC714" s="222">
        <f t="shared" si="1063"/>
        <v>28.21709942650843</v>
      </c>
      <c r="GD714" s="222">
        <f t="shared" si="1064"/>
        <v>0</v>
      </c>
      <c r="GE714" s="222">
        <f t="shared" si="1065"/>
        <v>0</v>
      </c>
      <c r="GF714" s="222">
        <f t="shared" si="1066"/>
        <v>0</v>
      </c>
      <c r="GG714" s="398">
        <f t="shared" si="1067"/>
        <v>0</v>
      </c>
      <c r="GH714" s="399">
        <f t="shared" si="1068"/>
        <v>0</v>
      </c>
      <c r="GI714" s="398" t="str">
        <f t="shared" si="1069"/>
        <v>Na</v>
      </c>
      <c r="GJ714" s="398" t="str">
        <f t="shared" si="1070"/>
        <v>HCO3-SO4</v>
      </c>
    </row>
    <row r="715" spans="1:192" ht="14.25">
      <c r="A715" s="402">
        <f t="shared" si="1072"/>
        <v>710</v>
      </c>
      <c r="B715" s="65" t="s">
        <v>341</v>
      </c>
      <c r="C715" s="91" t="s">
        <v>866</v>
      </c>
      <c r="D715" s="91"/>
      <c r="E715" s="91"/>
      <c r="F715" s="549">
        <v>3464990</v>
      </c>
      <c r="G715" s="549">
        <v>5559445</v>
      </c>
      <c r="H715" s="410">
        <f t="shared" si="998"/>
        <v>464929.57400000002</v>
      </c>
      <c r="I715" s="410">
        <f t="shared" si="999"/>
        <v>5557661.0120000001</v>
      </c>
      <c r="J715" s="392">
        <v>193</v>
      </c>
      <c r="K715" s="392" t="s">
        <v>1356</v>
      </c>
      <c r="L715" s="171">
        <v>60.05</v>
      </c>
      <c r="M715" s="171"/>
      <c r="O715" s="392">
        <v>193</v>
      </c>
      <c r="P715" s="392"/>
      <c r="Q715" s="382" t="s">
        <v>2867</v>
      </c>
      <c r="R715" s="381" t="s">
        <v>1445</v>
      </c>
      <c r="S715" s="65" t="s">
        <v>1350</v>
      </c>
      <c r="T715" s="499" t="str">
        <f t="shared" si="1000"/>
        <v>-</v>
      </c>
      <c r="U715" s="499" t="str">
        <f t="shared" si="1001"/>
        <v>M</v>
      </c>
      <c r="V715" s="499" t="str">
        <f t="shared" si="1002"/>
        <v>-</v>
      </c>
      <c r="W715" s="499" t="str">
        <f t="shared" si="1077"/>
        <v>-</v>
      </c>
      <c r="X715" s="529" t="str">
        <f t="shared" si="1073"/>
        <v>Na-Ca</v>
      </c>
      <c r="Y715" s="530" t="str">
        <f t="shared" si="1076"/>
        <v>Cl-HCO3</v>
      </c>
      <c r="Z715" s="404"/>
      <c r="AA715" s="177">
        <v>42236</v>
      </c>
      <c r="AB715" s="176">
        <v>2</v>
      </c>
      <c r="AC715" s="65" t="s">
        <v>750</v>
      </c>
      <c r="AD715" s="65"/>
      <c r="AE715" s="404"/>
      <c r="AF715" s="392">
        <v>16.5</v>
      </c>
      <c r="AG715" s="408">
        <v>5123</v>
      </c>
      <c r="AH715" s="408">
        <v>5.77</v>
      </c>
      <c r="AI715" s="556"/>
      <c r="AJ715" s="408"/>
      <c r="AK715" s="408"/>
      <c r="AL715" s="253">
        <v>0.8</v>
      </c>
      <c r="AM715" s="392">
        <v>1.7000000000000001E-2</v>
      </c>
      <c r="AN715" s="168"/>
      <c r="AO715" s="401"/>
      <c r="AP715" s="171"/>
      <c r="AQ715" s="69"/>
      <c r="AR715" s="69"/>
      <c r="AS715" s="507">
        <f t="shared" si="1074"/>
        <v>3274.3099999999995</v>
      </c>
      <c r="AT715" s="509">
        <f t="shared" si="1075"/>
        <v>-1.1592732607498168</v>
      </c>
      <c r="AU715" s="69">
        <v>830</v>
      </c>
      <c r="AV715" s="69">
        <v>33</v>
      </c>
      <c r="AW715" s="401">
        <v>208</v>
      </c>
      <c r="AX715" s="363">
        <v>1347</v>
      </c>
      <c r="AY715" s="69">
        <v>15.9</v>
      </c>
      <c r="AZ715" s="70">
        <v>786</v>
      </c>
      <c r="BA715" s="69">
        <v>0.94</v>
      </c>
      <c r="BB715" s="69">
        <v>38</v>
      </c>
      <c r="BC715" s="69">
        <v>2.4900000000000002</v>
      </c>
      <c r="BD715" s="69">
        <v>1.52</v>
      </c>
      <c r="BE715" s="69"/>
      <c r="BF715" s="69"/>
      <c r="BG715" s="69">
        <v>1.18</v>
      </c>
      <c r="BH715" s="69">
        <v>1.1399999999999999</v>
      </c>
      <c r="BI715" s="69"/>
      <c r="BJ715" s="69">
        <v>8.6999999999999993</v>
      </c>
      <c r="BK715" s="69">
        <v>0.44</v>
      </c>
      <c r="BL715" s="401"/>
      <c r="BM715" s="69"/>
      <c r="BN715" s="70"/>
      <c r="BO715" s="143"/>
      <c r="BP715" s="557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1"/>
      <c r="CG715" s="143"/>
      <c r="CH715" s="143"/>
      <c r="CI715" s="143"/>
      <c r="CJ715" s="143"/>
      <c r="CK715" s="143"/>
      <c r="CL715" s="144"/>
      <c r="CM715" s="143"/>
      <c r="CN715" s="143" t="s">
        <v>3116</v>
      </c>
      <c r="CO715" s="141"/>
      <c r="CP715" s="69"/>
      <c r="CQ715" s="70"/>
      <c r="CR715" s="69"/>
      <c r="CS715" s="69"/>
      <c r="CT715" s="69"/>
      <c r="CU715" s="69"/>
      <c r="CV715" s="69"/>
      <c r="CW715" s="69"/>
      <c r="CX715" s="69"/>
      <c r="CY715" s="69"/>
      <c r="CZ715" s="69"/>
      <c r="DA715" s="70"/>
      <c r="DB715" s="182"/>
      <c r="DC715" s="182"/>
      <c r="DD715" s="182"/>
      <c r="DE715" s="182"/>
      <c r="DF715" s="182"/>
      <c r="DG715" s="182"/>
      <c r="DH715" s="182"/>
      <c r="DI715" s="180"/>
      <c r="DJ715" s="180"/>
      <c r="DK715" s="180"/>
      <c r="DL715" s="180"/>
      <c r="DM715" s="180"/>
      <c r="DN715" s="180"/>
      <c r="DO715" s="180"/>
      <c r="DP715" s="180"/>
      <c r="DQ715" s="180"/>
      <c r="DR715" s="180"/>
      <c r="DS715" s="181"/>
      <c r="DT715" s="402">
        <f t="shared" si="1003"/>
        <v>0</v>
      </c>
      <c r="DU715" s="100">
        <f t="shared" si="1004"/>
        <v>0</v>
      </c>
      <c r="DV715" s="100">
        <f t="shared" si="1005"/>
        <v>1</v>
      </c>
      <c r="DW715" s="100">
        <f t="shared" si="1006"/>
        <v>0</v>
      </c>
      <c r="DX715" s="100">
        <f t="shared" si="1007"/>
        <v>0</v>
      </c>
      <c r="DY715" s="229">
        <f t="shared" si="1008"/>
        <v>0</v>
      </c>
      <c r="DZ715" s="100">
        <f t="shared" si="1009"/>
        <v>1</v>
      </c>
      <c r="EA715" s="400">
        <f t="shared" si="1010"/>
        <v>0</v>
      </c>
      <c r="EB715" s="402">
        <f t="shared" si="1011"/>
        <v>0</v>
      </c>
      <c r="EC715" s="19">
        <f t="shared" si="1012"/>
        <v>0</v>
      </c>
      <c r="ED715" s="19">
        <f t="shared" si="1013"/>
        <v>1</v>
      </c>
      <c r="EE715" s="19">
        <f t="shared" si="1014"/>
        <v>0</v>
      </c>
      <c r="EF715" s="402">
        <f t="shared" si="1015"/>
        <v>0</v>
      </c>
      <c r="EG715" s="400">
        <f t="shared" si="1016"/>
        <v>0</v>
      </c>
      <c r="EH715" s="400">
        <f t="shared" si="1017"/>
        <v>0</v>
      </c>
      <c r="EI715" s="402">
        <f t="shared" si="1018"/>
        <v>1</v>
      </c>
      <c r="EJ715" s="229">
        <f t="shared" si="1019"/>
        <v>1</v>
      </c>
      <c r="EK715" s="398">
        <f t="shared" si="1020"/>
        <v>830</v>
      </c>
      <c r="EL715" s="398">
        <f t="shared" si="1021"/>
        <v>38</v>
      </c>
      <c r="EM715" s="398">
        <f t="shared" si="1022"/>
        <v>33</v>
      </c>
      <c r="EN715" s="398">
        <f t="shared" si="1023"/>
        <v>208</v>
      </c>
      <c r="EO715" s="398" t="str">
        <f t="shared" si="1024"/>
        <v/>
      </c>
      <c r="EP715" s="398" t="str">
        <f t="shared" si="1025"/>
        <v/>
      </c>
      <c r="EQ715" s="398">
        <f t="shared" si="1026"/>
        <v>786</v>
      </c>
      <c r="ER715" s="398" t="str">
        <f t="shared" si="1027"/>
        <v/>
      </c>
      <c r="ES715" s="398">
        <f t="shared" si="1028"/>
        <v>8.6999999999999993</v>
      </c>
      <c r="ET715" s="398">
        <f t="shared" si="1029"/>
        <v>15.9</v>
      </c>
      <c r="EU715" s="172">
        <f t="shared" si="1030"/>
        <v>1347</v>
      </c>
      <c r="EV715" s="57">
        <f t="shared" si="1031"/>
        <v>36.102967402935214</v>
      </c>
      <c r="EW715" s="57">
        <f t="shared" si="1032"/>
        <v>0.97186700767263423</v>
      </c>
      <c r="EX715" s="57">
        <f t="shared" si="1033"/>
        <v>2.7154906397860525</v>
      </c>
      <c r="EY715" s="57">
        <f t="shared" si="1034"/>
        <v>10.379759469035379</v>
      </c>
      <c r="EZ715" s="57" t="str">
        <f t="shared" si="1035"/>
        <v/>
      </c>
      <c r="FA715" s="57" t="str">
        <f t="shared" si="1036"/>
        <v/>
      </c>
      <c r="FB715" s="57">
        <f t="shared" si="1037"/>
        <v>12.881634820402805</v>
      </c>
      <c r="FC715" s="57" t="str">
        <f t="shared" si="1038"/>
        <v/>
      </c>
      <c r="FD715" s="57">
        <f t="shared" si="1039"/>
        <v>0.14031149151115474</v>
      </c>
      <c r="FE715" s="57">
        <f t="shared" si="1040"/>
        <v>0.33103413815574428</v>
      </c>
      <c r="FF715" s="56">
        <f t="shared" si="1041"/>
        <v>37.993963839449407</v>
      </c>
      <c r="FG715" s="59">
        <f t="shared" si="1042"/>
        <v>71.96114526965502</v>
      </c>
      <c r="FH715" s="59">
        <f t="shared" si="1043"/>
        <v>1.9371444496894579</v>
      </c>
      <c r="FI715" s="59">
        <f t="shared" si="1044"/>
        <v>5.4125693942860096</v>
      </c>
      <c r="FJ715" s="59">
        <f t="shared" si="1045"/>
        <v>20.689140886369504</v>
      </c>
      <c r="FK715" s="59" t="str">
        <f t="shared" si="1046"/>
        <v/>
      </c>
      <c r="FL715" s="59" t="str">
        <f t="shared" si="1047"/>
        <v/>
      </c>
      <c r="FM715" s="59">
        <f t="shared" si="1048"/>
        <v>25.08744190846074</v>
      </c>
      <c r="FN715" s="59" t="str">
        <f t="shared" si="1049"/>
        <v/>
      </c>
      <c r="FO715" s="59">
        <f t="shared" si="1050"/>
        <v>0.27326161946465627</v>
      </c>
      <c r="FP715" s="59">
        <f t="shared" si="1051"/>
        <v>0.64470075626937484</v>
      </c>
      <c r="FQ715" s="66">
        <f t="shared" si="1052"/>
        <v>73.994595715805232</v>
      </c>
      <c r="FR715" s="331">
        <f t="shared" si="1078"/>
        <v>-1.1592732607498168</v>
      </c>
      <c r="FS715" s="331">
        <f t="shared" si="1053"/>
        <v>1.1592732607498168</v>
      </c>
      <c r="FT715" s="400">
        <f t="shared" si="1054"/>
        <v>0</v>
      </c>
      <c r="FU715" s="400">
        <f t="shared" si="1055"/>
        <v>1</v>
      </c>
      <c r="FV715" s="400">
        <f t="shared" si="1056"/>
        <v>0</v>
      </c>
      <c r="FW715" s="402">
        <f t="shared" si="1057"/>
        <v>0</v>
      </c>
      <c r="FX715" s="222">
        <f t="shared" si="1058"/>
        <v>71.96114526965502</v>
      </c>
      <c r="FY715" s="222">
        <f t="shared" si="1059"/>
        <v>20.689140886369504</v>
      </c>
      <c r="FZ715" s="222">
        <f t="shared" si="1060"/>
        <v>0</v>
      </c>
      <c r="GA715" s="221">
        <f t="shared" si="1061"/>
        <v>73.994595715805232</v>
      </c>
      <c r="GB715" s="222">
        <f t="shared" si="1062"/>
        <v>25.08744190846074</v>
      </c>
      <c r="GC715" s="222">
        <f t="shared" si="1063"/>
        <v>0</v>
      </c>
      <c r="GD715" s="222">
        <f t="shared" si="1064"/>
        <v>0</v>
      </c>
      <c r="GE715" s="222">
        <f t="shared" si="1065"/>
        <v>0</v>
      </c>
      <c r="GF715" s="222">
        <f t="shared" si="1066"/>
        <v>0</v>
      </c>
      <c r="GG715" s="398">
        <f t="shared" si="1067"/>
        <v>0</v>
      </c>
      <c r="GH715" s="399">
        <f t="shared" si="1068"/>
        <v>0</v>
      </c>
      <c r="GI715" s="398" t="str">
        <f t="shared" si="1069"/>
        <v>Na-Ca</v>
      </c>
      <c r="GJ715" s="398" t="str">
        <f t="shared" si="1070"/>
        <v>Cl-HCO3</v>
      </c>
    </row>
    <row r="716" spans="1:192" ht="13.15">
      <c r="A716" s="402">
        <f t="shared" si="1072"/>
        <v>711</v>
      </c>
      <c r="B716" s="382" t="s">
        <v>341</v>
      </c>
      <c r="C716" s="382" t="s">
        <v>452</v>
      </c>
      <c r="D716" s="382"/>
      <c r="E716" s="382" t="s">
        <v>2289</v>
      </c>
      <c r="F716" s="377">
        <v>3465051</v>
      </c>
      <c r="G716" s="377">
        <v>5559421</v>
      </c>
      <c r="H716" s="409">
        <f t="shared" si="998"/>
        <v>464990.54960000003</v>
      </c>
      <c r="I716" s="405">
        <f t="shared" si="999"/>
        <v>5557637.0216000006</v>
      </c>
      <c r="J716" s="377">
        <v>183</v>
      </c>
      <c r="K716" s="379" t="s">
        <v>1354</v>
      </c>
      <c r="L716" s="131">
        <v>7.2</v>
      </c>
      <c r="M716" s="378"/>
      <c r="O716" s="122"/>
      <c r="P716" s="122"/>
      <c r="Q716" s="382" t="s">
        <v>2867</v>
      </c>
      <c r="R716" s="381" t="s">
        <v>1445</v>
      </c>
      <c r="S716" s="382" t="s">
        <v>1349</v>
      </c>
      <c r="T716" s="499" t="str">
        <f t="shared" si="1000"/>
        <v>-</v>
      </c>
      <c r="U716" s="499" t="str">
        <f t="shared" si="1001"/>
        <v>M</v>
      </c>
      <c r="V716" s="499" t="str">
        <f t="shared" si="1002"/>
        <v>-</v>
      </c>
      <c r="W716" s="499" t="str">
        <f t="shared" si="1077"/>
        <v>A</v>
      </c>
      <c r="X716" s="529" t="str">
        <f t="shared" si="1073"/>
        <v>Na</v>
      </c>
      <c r="Y716" s="530" t="str">
        <f t="shared" si="1076"/>
        <v>Cl-HCO3</v>
      </c>
      <c r="Z716" s="119" t="s">
        <v>2290</v>
      </c>
      <c r="AA716" s="377" t="s">
        <v>614</v>
      </c>
      <c r="AB716" s="405">
        <v>1</v>
      </c>
      <c r="AC716" s="117" t="s">
        <v>611</v>
      </c>
      <c r="AD716" s="380" t="s">
        <v>2291</v>
      </c>
      <c r="AE716" s="406"/>
      <c r="AF716" s="379">
        <v>13.5</v>
      </c>
      <c r="AG716" s="377"/>
      <c r="AH716" s="377"/>
      <c r="AI716" s="379"/>
      <c r="AJ716" s="115">
        <v>1.0024299999999999</v>
      </c>
      <c r="AK716" s="115">
        <v>14</v>
      </c>
      <c r="AL716" s="124"/>
      <c r="AM716" s="123">
        <v>0.33</v>
      </c>
      <c r="AN716" s="384"/>
      <c r="AO716" s="381"/>
      <c r="AP716" s="407"/>
      <c r="AQ716" s="384"/>
      <c r="AR716" s="384">
        <v>2869</v>
      </c>
      <c r="AS716" s="507">
        <f t="shared" si="1074"/>
        <v>2868.1949999999997</v>
      </c>
      <c r="AT716" s="509">
        <f t="shared" si="1075"/>
        <v>0.29552778552724512</v>
      </c>
      <c r="AU716" s="384">
        <v>688.9</v>
      </c>
      <c r="AV716" s="384">
        <v>27.89</v>
      </c>
      <c r="AW716" s="381">
        <v>167.6</v>
      </c>
      <c r="AX716" s="384">
        <v>1042</v>
      </c>
      <c r="AY716" s="388">
        <v>13</v>
      </c>
      <c r="AZ716" s="120">
        <v>749.7</v>
      </c>
      <c r="BA716" s="384">
        <v>0.67200000000000004</v>
      </c>
      <c r="BB716" s="384">
        <v>29.81</v>
      </c>
      <c r="BC716" s="384">
        <v>1.198</v>
      </c>
      <c r="BD716" s="384" t="s">
        <v>1344</v>
      </c>
      <c r="BE716" s="384">
        <v>14.32</v>
      </c>
      <c r="BF716" s="384">
        <v>1.131</v>
      </c>
      <c r="BG716" s="384"/>
      <c r="BH716" s="384">
        <v>0.498</v>
      </c>
      <c r="BI716" s="384">
        <v>8.0000000000000002E-3</v>
      </c>
      <c r="BJ716" s="384"/>
      <c r="BK716" s="384"/>
      <c r="BL716" s="381"/>
      <c r="BM716" s="384">
        <v>131.19999999999999</v>
      </c>
      <c r="BN716" s="120" t="s">
        <v>1344</v>
      </c>
      <c r="BO716" s="147"/>
      <c r="BP716" s="147" t="s">
        <v>1344</v>
      </c>
      <c r="BQ716" s="147" t="s">
        <v>1344</v>
      </c>
      <c r="BR716" s="147">
        <v>268</v>
      </c>
      <c r="BS716" s="147"/>
      <c r="BT716" s="147"/>
      <c r="BU716" s="147"/>
      <c r="BV716" s="147"/>
      <c r="BW716" s="147" t="s">
        <v>1344</v>
      </c>
      <c r="BX716" s="147"/>
      <c r="BY716" s="147"/>
      <c r="BZ716" s="147"/>
      <c r="CA716" s="147"/>
      <c r="CB716" s="147"/>
      <c r="CC716" s="147" t="s">
        <v>1344</v>
      </c>
      <c r="CD716" s="147"/>
      <c r="CE716" s="147"/>
      <c r="CF716" s="145"/>
      <c r="CG716" s="147"/>
      <c r="CH716" s="147"/>
      <c r="CI716" s="147"/>
      <c r="CJ716" s="147"/>
      <c r="CK716" s="147"/>
      <c r="CL716" s="148"/>
      <c r="CM716" s="147"/>
      <c r="CN716" s="147">
        <v>2251</v>
      </c>
      <c r="CO716" s="145"/>
      <c r="CP716" s="384" t="s">
        <v>1344</v>
      </c>
      <c r="CQ716" s="118"/>
      <c r="CR716" s="117"/>
      <c r="CS716" s="117"/>
      <c r="CT716" s="117"/>
      <c r="CU716" s="117"/>
      <c r="CV716" s="117"/>
      <c r="CW716" s="117"/>
      <c r="CX716" s="117"/>
      <c r="CY716" s="117"/>
      <c r="CZ716" s="117"/>
      <c r="DA716" s="118"/>
      <c r="DB716" s="111"/>
      <c r="DC716" s="111"/>
      <c r="DD716" s="121"/>
      <c r="DE716" s="111"/>
      <c r="DF716" s="420"/>
      <c r="DG716" s="111"/>
      <c r="DH716" s="111"/>
      <c r="DI716" s="111"/>
      <c r="DJ716" s="111"/>
      <c r="DK716" s="244"/>
      <c r="DL716" s="244"/>
      <c r="DM716" s="244"/>
      <c r="DN716" s="111"/>
      <c r="DO716" s="121"/>
      <c r="DP716" s="244"/>
      <c r="DQ716" s="241"/>
      <c r="DR716" s="241"/>
      <c r="DS716" s="472"/>
      <c r="DT716" s="402">
        <f t="shared" si="1003"/>
        <v>1</v>
      </c>
      <c r="DU716" s="100">
        <f t="shared" si="1004"/>
        <v>1</v>
      </c>
      <c r="DV716" s="100">
        <f t="shared" si="1005"/>
        <v>0</v>
      </c>
      <c r="DW716" s="100">
        <f t="shared" si="1006"/>
        <v>0</v>
      </c>
      <c r="DX716" s="100">
        <f t="shared" si="1007"/>
        <v>0</v>
      </c>
      <c r="DY716" s="229">
        <f t="shared" si="1008"/>
        <v>0</v>
      </c>
      <c r="DZ716" s="100">
        <f t="shared" si="1009"/>
        <v>1</v>
      </c>
      <c r="EA716" s="400">
        <f t="shared" si="1010"/>
        <v>0</v>
      </c>
      <c r="EB716" s="402">
        <f t="shared" si="1011"/>
        <v>0</v>
      </c>
      <c r="EC716" s="19">
        <f t="shared" si="1012"/>
        <v>0</v>
      </c>
      <c r="ED716" s="19">
        <f t="shared" si="1013"/>
        <v>1</v>
      </c>
      <c r="EE716" s="19">
        <f t="shared" si="1014"/>
        <v>0</v>
      </c>
      <c r="EF716" s="402">
        <f t="shared" si="1015"/>
        <v>0</v>
      </c>
      <c r="EG716" s="400">
        <f t="shared" si="1016"/>
        <v>0</v>
      </c>
      <c r="EH716" s="400">
        <f t="shared" si="1017"/>
        <v>1</v>
      </c>
      <c r="EI716" s="402">
        <f t="shared" si="1018"/>
        <v>0</v>
      </c>
      <c r="EJ716" s="229">
        <f t="shared" si="1019"/>
        <v>2</v>
      </c>
      <c r="EK716" s="398">
        <f t="shared" si="1020"/>
        <v>688.9</v>
      </c>
      <c r="EL716" s="398">
        <f t="shared" si="1021"/>
        <v>29.81</v>
      </c>
      <c r="EM716" s="398">
        <f t="shared" si="1022"/>
        <v>27.89</v>
      </c>
      <c r="EN716" s="398">
        <f t="shared" si="1023"/>
        <v>167.6</v>
      </c>
      <c r="EO716" s="398">
        <f t="shared" si="1024"/>
        <v>1.131</v>
      </c>
      <c r="EP716" s="398">
        <f t="shared" si="1025"/>
        <v>14.32</v>
      </c>
      <c r="EQ716" s="398">
        <f t="shared" si="1026"/>
        <v>749.7</v>
      </c>
      <c r="ER716" s="398" t="str">
        <f t="shared" si="1027"/>
        <v/>
      </c>
      <c r="ES716" s="398" t="str">
        <f t="shared" si="1028"/>
        <v/>
      </c>
      <c r="ET716" s="398">
        <f t="shared" si="1029"/>
        <v>13</v>
      </c>
      <c r="EU716" s="172">
        <f t="shared" si="1030"/>
        <v>1042</v>
      </c>
      <c r="EV716" s="57">
        <f t="shared" si="1031"/>
        <v>29.965462944436226</v>
      </c>
      <c r="EW716" s="57">
        <f t="shared" si="1032"/>
        <v>0.76240409207161119</v>
      </c>
      <c r="EX716" s="57">
        <f t="shared" si="1033"/>
        <v>2.2950010285949394</v>
      </c>
      <c r="EY716" s="57">
        <f t="shared" si="1034"/>
        <v>8.3636908029342774</v>
      </c>
      <c r="EZ716" s="57">
        <f t="shared" si="1035"/>
        <v>4.1243504421551641E-2</v>
      </c>
      <c r="FA716" s="57">
        <f t="shared" si="1036"/>
        <v>0.76927209239860328</v>
      </c>
      <c r="FB716" s="57">
        <f t="shared" si="1037"/>
        <v>12.286719624498707</v>
      </c>
      <c r="FC716" s="57" t="str">
        <f t="shared" si="1038"/>
        <v/>
      </c>
      <c r="FD716" s="57" t="str">
        <f t="shared" si="1039"/>
        <v/>
      </c>
      <c r="FE716" s="57">
        <f t="shared" si="1040"/>
        <v>0.27065684251727518</v>
      </c>
      <c r="FF716" s="56">
        <f t="shared" si="1041"/>
        <v>29.391024736975709</v>
      </c>
      <c r="FG716" s="59">
        <f t="shared" si="1042"/>
        <v>71.013129048536811</v>
      </c>
      <c r="FH716" s="59">
        <f t="shared" si="1043"/>
        <v>1.8067700231364632</v>
      </c>
      <c r="FI716" s="59">
        <f t="shared" si="1044"/>
        <v>5.4387681082163031</v>
      </c>
      <c r="FJ716" s="59">
        <f t="shared" si="1045"/>
        <v>19.820546587654484</v>
      </c>
      <c r="FK716" s="59">
        <f t="shared" si="1046"/>
        <v>9.7740198685812379E-2</v>
      </c>
      <c r="FL716" s="59">
        <f t="shared" si="1047"/>
        <v>1.8230460337701198</v>
      </c>
      <c r="FM716" s="59">
        <f t="shared" si="1048"/>
        <v>29.290078457935454</v>
      </c>
      <c r="FN716" s="59" t="str">
        <f t="shared" si="1049"/>
        <v/>
      </c>
      <c r="FO716" s="59" t="str">
        <f t="shared" si="1050"/>
        <v/>
      </c>
      <c r="FP716" s="59">
        <f t="shared" si="1051"/>
        <v>0.64521372626597318</v>
      </c>
      <c r="FQ716" s="66">
        <f t="shared" si="1052"/>
        <v>70.06470781579857</v>
      </c>
      <c r="FR716" s="331">
        <f t="shared" si="1078"/>
        <v>0.29552778552724512</v>
      </c>
      <c r="FS716" s="331">
        <f t="shared" si="1053"/>
        <v>0.29552778552724512</v>
      </c>
      <c r="FT716" s="400">
        <f t="shared" si="1054"/>
        <v>0</v>
      </c>
      <c r="FU716" s="400">
        <f t="shared" si="1055"/>
        <v>1</v>
      </c>
      <c r="FV716" s="400">
        <f t="shared" si="1056"/>
        <v>0</v>
      </c>
      <c r="FW716" s="402">
        <f t="shared" si="1057"/>
        <v>0</v>
      </c>
      <c r="FX716" s="222">
        <f t="shared" si="1058"/>
        <v>71.013129048536811</v>
      </c>
      <c r="FY716" s="222">
        <f t="shared" si="1059"/>
        <v>0</v>
      </c>
      <c r="FZ716" s="222">
        <f t="shared" si="1060"/>
        <v>0</v>
      </c>
      <c r="GA716" s="221">
        <f t="shared" si="1061"/>
        <v>70.06470781579857</v>
      </c>
      <c r="GB716" s="222">
        <f t="shared" si="1062"/>
        <v>29.290078457935454</v>
      </c>
      <c r="GC716" s="222">
        <f t="shared" si="1063"/>
        <v>0</v>
      </c>
      <c r="GD716" s="222">
        <f t="shared" si="1064"/>
        <v>0</v>
      </c>
      <c r="GE716" s="222">
        <f t="shared" si="1065"/>
        <v>0</v>
      </c>
      <c r="GF716" s="222">
        <f t="shared" si="1066"/>
        <v>0</v>
      </c>
      <c r="GG716" s="398">
        <f t="shared" si="1067"/>
        <v>0</v>
      </c>
      <c r="GH716" s="399">
        <f t="shared" si="1068"/>
        <v>0</v>
      </c>
      <c r="GI716" s="398" t="str">
        <f t="shared" si="1069"/>
        <v>Na</v>
      </c>
      <c r="GJ716" s="398" t="str">
        <f t="shared" si="1070"/>
        <v>Cl-HCO3</v>
      </c>
    </row>
    <row r="717" spans="1:192" ht="13.15">
      <c r="A717" s="402">
        <f t="shared" si="1072"/>
        <v>712</v>
      </c>
      <c r="B717" s="382" t="s">
        <v>341</v>
      </c>
      <c r="C717" s="382" t="s">
        <v>452</v>
      </c>
      <c r="D717" s="382"/>
      <c r="E717" s="382"/>
      <c r="F717" s="377">
        <v>3465051</v>
      </c>
      <c r="G717" s="377">
        <v>5559421</v>
      </c>
      <c r="H717" s="409">
        <f t="shared" si="998"/>
        <v>464990.54960000003</v>
      </c>
      <c r="I717" s="405">
        <f t="shared" si="999"/>
        <v>5557637.0216000006</v>
      </c>
      <c r="J717" s="377">
        <v>183</v>
      </c>
      <c r="K717" s="379" t="s">
        <v>1354</v>
      </c>
      <c r="L717" s="386">
        <v>7.2</v>
      </c>
      <c r="M717" s="407"/>
      <c r="O717" s="386"/>
      <c r="P717" s="386"/>
      <c r="Q717" s="382" t="s">
        <v>2867</v>
      </c>
      <c r="R717" s="381" t="s">
        <v>1445</v>
      </c>
      <c r="S717" s="382" t="s">
        <v>1349</v>
      </c>
      <c r="T717" s="499" t="str">
        <f t="shared" si="1000"/>
        <v>-</v>
      </c>
      <c r="U717" s="499" t="str">
        <f t="shared" si="1001"/>
        <v>M</v>
      </c>
      <c r="V717" s="499" t="str">
        <f t="shared" si="1002"/>
        <v>-</v>
      </c>
      <c r="W717" s="499" t="str">
        <f t="shared" si="1077"/>
        <v>A</v>
      </c>
      <c r="X717" s="529" t="str">
        <f t="shared" si="1073"/>
        <v>Na</v>
      </c>
      <c r="Y717" s="530" t="str">
        <f t="shared" si="1076"/>
        <v>Cl-HCO3</v>
      </c>
      <c r="Z717" s="406"/>
      <c r="AA717" s="394" t="s">
        <v>2043</v>
      </c>
      <c r="AB717" s="102">
        <v>2</v>
      </c>
      <c r="AC717" s="117" t="s">
        <v>860</v>
      </c>
      <c r="AD717" s="380" t="s">
        <v>2292</v>
      </c>
      <c r="AE717" s="130" t="s">
        <v>2939</v>
      </c>
      <c r="AF717" s="236">
        <v>13.5</v>
      </c>
      <c r="AG717" s="115"/>
      <c r="AH717" s="115"/>
      <c r="AI717" s="236"/>
      <c r="AJ717" s="115"/>
      <c r="AK717" s="115"/>
      <c r="AL717" s="124"/>
      <c r="AM717" s="123"/>
      <c r="AN717" s="384"/>
      <c r="AO717" s="381"/>
      <c r="AP717" s="407"/>
      <c r="AQ717" s="384"/>
      <c r="AR717" s="384"/>
      <c r="AS717" s="507">
        <f t="shared" si="1074"/>
        <v>2222.395</v>
      </c>
      <c r="AT717" s="509">
        <f t="shared" si="1075"/>
        <v>0.14250660895761683</v>
      </c>
      <c r="AU717" s="384">
        <v>521.6</v>
      </c>
      <c r="AV717" s="384">
        <v>20.38</v>
      </c>
      <c r="AW717" s="381">
        <v>128.80000000000001</v>
      </c>
      <c r="AX717" s="384">
        <v>787</v>
      </c>
      <c r="AY717" s="384">
        <v>22.06</v>
      </c>
      <c r="AZ717" s="120">
        <v>575.5</v>
      </c>
      <c r="BA717" s="384">
        <v>0.28000000000000003</v>
      </c>
      <c r="BB717" s="384">
        <v>31.16</v>
      </c>
      <c r="BC717" s="384">
        <v>1.64</v>
      </c>
      <c r="BD717" s="384">
        <v>0.74</v>
      </c>
      <c r="BE717" s="220">
        <v>10.4</v>
      </c>
      <c r="BF717" s="384">
        <v>1.05</v>
      </c>
      <c r="BG717" s="384">
        <v>0.11</v>
      </c>
      <c r="BH717" s="384">
        <v>0.63</v>
      </c>
      <c r="BI717" s="384">
        <v>1.6E-2</v>
      </c>
      <c r="BJ717" s="384">
        <v>0.35</v>
      </c>
      <c r="BK717" s="384"/>
      <c r="BL717" s="381"/>
      <c r="BM717" s="384">
        <v>119.7</v>
      </c>
      <c r="BN717" s="120">
        <v>0.73899999999999999</v>
      </c>
      <c r="BO717" s="147"/>
      <c r="BP717" s="147"/>
      <c r="BQ717" s="147" t="s">
        <v>1344</v>
      </c>
      <c r="BR717" s="147">
        <v>223</v>
      </c>
      <c r="BS717" s="147"/>
      <c r="BT717" s="147"/>
      <c r="BU717" s="147"/>
      <c r="BV717" s="147"/>
      <c r="BW717" s="147" t="s">
        <v>1344</v>
      </c>
      <c r="BX717" s="147"/>
      <c r="BY717" s="147"/>
      <c r="BZ717" s="147"/>
      <c r="CA717" s="147"/>
      <c r="CB717" s="147"/>
      <c r="CC717" s="147" t="s">
        <v>1344</v>
      </c>
      <c r="CD717" s="147"/>
      <c r="CE717" s="147"/>
      <c r="CF717" s="145"/>
      <c r="CG717" s="147"/>
      <c r="CH717" s="147"/>
      <c r="CI717" s="147"/>
      <c r="CJ717" s="147"/>
      <c r="CK717" s="147"/>
      <c r="CL717" s="148">
        <v>17</v>
      </c>
      <c r="CM717" s="147"/>
      <c r="CN717" s="147">
        <v>2440</v>
      </c>
      <c r="CO717" s="145"/>
      <c r="CP717" s="384"/>
      <c r="CQ717" s="120"/>
      <c r="CR717" s="384"/>
      <c r="CS717" s="384"/>
      <c r="CT717" s="384"/>
      <c r="CU717" s="384"/>
      <c r="CV717" s="384"/>
      <c r="CW717" s="384"/>
      <c r="CX717" s="384"/>
      <c r="CY717" s="384"/>
      <c r="CZ717" s="384"/>
      <c r="DA717" s="120"/>
      <c r="DB717" s="420"/>
      <c r="DC717" s="420"/>
      <c r="DD717" s="110"/>
      <c r="DE717" s="420"/>
      <c r="DF717" s="420"/>
      <c r="DG717" s="420"/>
      <c r="DH717" s="420"/>
      <c r="DI717" s="420"/>
      <c r="DJ717" s="420"/>
      <c r="DK717" s="180"/>
      <c r="DL717" s="180"/>
      <c r="DM717" s="180"/>
      <c r="DN717" s="420"/>
      <c r="DO717" s="110"/>
      <c r="DP717" s="180"/>
      <c r="DQ717" s="182"/>
      <c r="DR717" s="182"/>
      <c r="DS717" s="181"/>
      <c r="DT717" s="402">
        <f t="shared" si="1003"/>
        <v>0</v>
      </c>
      <c r="DU717" s="100">
        <f t="shared" si="1004"/>
        <v>1</v>
      </c>
      <c r="DV717" s="100">
        <f t="shared" si="1005"/>
        <v>0</v>
      </c>
      <c r="DW717" s="100">
        <f t="shared" si="1006"/>
        <v>0</v>
      </c>
      <c r="DX717" s="100">
        <f t="shared" si="1007"/>
        <v>0</v>
      </c>
      <c r="DY717" s="229">
        <f t="shared" si="1008"/>
        <v>0</v>
      </c>
      <c r="DZ717" s="100">
        <f t="shared" si="1009"/>
        <v>1</v>
      </c>
      <c r="EA717" s="400">
        <f t="shared" si="1010"/>
        <v>0</v>
      </c>
      <c r="EB717" s="402">
        <f t="shared" si="1011"/>
        <v>0</v>
      </c>
      <c r="EC717" s="19">
        <f t="shared" si="1012"/>
        <v>0</v>
      </c>
      <c r="ED717" s="19">
        <f t="shared" si="1013"/>
        <v>1</v>
      </c>
      <c r="EE717" s="19">
        <f t="shared" si="1014"/>
        <v>0</v>
      </c>
      <c r="EF717" s="402">
        <f t="shared" si="1015"/>
        <v>0</v>
      </c>
      <c r="EG717" s="400">
        <f t="shared" si="1016"/>
        <v>0</v>
      </c>
      <c r="EH717" s="400">
        <f t="shared" si="1017"/>
        <v>1</v>
      </c>
      <c r="EI717" s="402">
        <f t="shared" si="1018"/>
        <v>0</v>
      </c>
      <c r="EJ717" s="229">
        <f t="shared" si="1019"/>
        <v>2</v>
      </c>
      <c r="EK717" s="398">
        <f t="shared" si="1020"/>
        <v>521.6</v>
      </c>
      <c r="EL717" s="398">
        <f t="shared" si="1021"/>
        <v>31.16</v>
      </c>
      <c r="EM717" s="398">
        <f t="shared" si="1022"/>
        <v>20.38</v>
      </c>
      <c r="EN717" s="398">
        <f t="shared" si="1023"/>
        <v>128.80000000000001</v>
      </c>
      <c r="EO717" s="398">
        <f t="shared" si="1024"/>
        <v>1.05</v>
      </c>
      <c r="EP717" s="398">
        <f t="shared" si="1025"/>
        <v>10.4</v>
      </c>
      <c r="EQ717" s="398">
        <f t="shared" si="1026"/>
        <v>575.5</v>
      </c>
      <c r="ER717" s="398" t="str">
        <f t="shared" si="1027"/>
        <v/>
      </c>
      <c r="ES717" s="398">
        <f t="shared" si="1028"/>
        <v>0.35</v>
      </c>
      <c r="ET717" s="398">
        <f t="shared" si="1029"/>
        <v>22.06</v>
      </c>
      <c r="EU717" s="172">
        <f t="shared" si="1030"/>
        <v>787</v>
      </c>
      <c r="EV717" s="57">
        <f t="shared" si="1031"/>
        <v>22.688322647434951</v>
      </c>
      <c r="EW717" s="57">
        <f t="shared" si="1032"/>
        <v>0.79693094629156014</v>
      </c>
      <c r="EX717" s="57">
        <f t="shared" si="1033"/>
        <v>1.6770211890557498</v>
      </c>
      <c r="EY717" s="57">
        <f t="shared" si="1034"/>
        <v>6.4274664404411395</v>
      </c>
      <c r="EZ717" s="57">
        <f t="shared" si="1035"/>
        <v>3.8289725590299938E-2</v>
      </c>
      <c r="FA717" s="57">
        <f t="shared" si="1036"/>
        <v>0.55868922911630414</v>
      </c>
      <c r="FB717" s="57">
        <f t="shared" si="1037"/>
        <v>9.4317822380939109</v>
      </c>
      <c r="FC717" s="57" t="str">
        <f t="shared" si="1038"/>
        <v/>
      </c>
      <c r="FD717" s="57">
        <f t="shared" si="1039"/>
        <v>5.6447151757361104E-3</v>
      </c>
      <c r="FE717" s="57">
        <f t="shared" si="1040"/>
        <v>0.45928384199469929</v>
      </c>
      <c r="FF717" s="56">
        <f t="shared" si="1041"/>
        <v>22.198403520153441</v>
      </c>
      <c r="FG717" s="59">
        <f t="shared" si="1042"/>
        <v>70.489700478994507</v>
      </c>
      <c r="FH717" s="59">
        <f t="shared" si="1043"/>
        <v>2.4759619553843355</v>
      </c>
      <c r="FI717" s="59">
        <f t="shared" si="1044"/>
        <v>5.2102891496402304</v>
      </c>
      <c r="FJ717" s="59">
        <f t="shared" si="1045"/>
        <v>19.969311582260456</v>
      </c>
      <c r="FK717" s="59">
        <f t="shared" si="1046"/>
        <v>0.11896125289756823</v>
      </c>
      <c r="FL717" s="59">
        <f t="shared" si="1047"/>
        <v>1.7357755808228938</v>
      </c>
      <c r="FM717" s="59">
        <f t="shared" si="1048"/>
        <v>29.386971940346353</v>
      </c>
      <c r="FN717" s="59" t="str">
        <f t="shared" si="1049"/>
        <v/>
      </c>
      <c r="FO717" s="59">
        <f t="shared" si="1050"/>
        <v>1.7587459325622383E-2</v>
      </c>
      <c r="FP717" s="59">
        <f t="shared" si="1051"/>
        <v>1.4310085874162766</v>
      </c>
      <c r="FQ717" s="66">
        <f t="shared" si="1052"/>
        <v>69.164432012911746</v>
      </c>
      <c r="FR717" s="331">
        <f t="shared" si="1078"/>
        <v>0.14250660895761683</v>
      </c>
      <c r="FS717" s="331">
        <f t="shared" si="1053"/>
        <v>0.14250660895761683</v>
      </c>
      <c r="FT717" s="400">
        <f t="shared" si="1054"/>
        <v>0</v>
      </c>
      <c r="FU717" s="400">
        <f t="shared" si="1055"/>
        <v>1</v>
      </c>
      <c r="FV717" s="400">
        <f t="shared" si="1056"/>
        <v>0</v>
      </c>
      <c r="FW717" s="402">
        <f t="shared" si="1057"/>
        <v>0</v>
      </c>
      <c r="FX717" s="222">
        <f t="shared" si="1058"/>
        <v>70.489700478994507</v>
      </c>
      <c r="FY717" s="222">
        <f t="shared" si="1059"/>
        <v>0</v>
      </c>
      <c r="FZ717" s="222">
        <f t="shared" si="1060"/>
        <v>0</v>
      </c>
      <c r="GA717" s="221">
        <f t="shared" si="1061"/>
        <v>69.164432012911746</v>
      </c>
      <c r="GB717" s="222">
        <f t="shared" si="1062"/>
        <v>29.386971940346353</v>
      </c>
      <c r="GC717" s="222">
        <f t="shared" si="1063"/>
        <v>0</v>
      </c>
      <c r="GD717" s="222">
        <f t="shared" si="1064"/>
        <v>0</v>
      </c>
      <c r="GE717" s="222">
        <f t="shared" si="1065"/>
        <v>0</v>
      </c>
      <c r="GF717" s="222">
        <f t="shared" si="1066"/>
        <v>0</v>
      </c>
      <c r="GG717" s="398">
        <f t="shared" si="1067"/>
        <v>0</v>
      </c>
      <c r="GH717" s="399">
        <f t="shared" si="1068"/>
        <v>0</v>
      </c>
      <c r="GI717" s="398" t="str">
        <f t="shared" si="1069"/>
        <v>Na</v>
      </c>
      <c r="GJ717" s="398" t="str">
        <f t="shared" si="1070"/>
        <v>Cl-HCO3</v>
      </c>
    </row>
    <row r="718" spans="1:192" ht="14.25">
      <c r="A718" s="402">
        <f t="shared" si="1072"/>
        <v>713</v>
      </c>
      <c r="B718" s="65" t="s">
        <v>341</v>
      </c>
      <c r="C718" s="91" t="s">
        <v>452</v>
      </c>
      <c r="D718" s="91"/>
      <c r="E718" s="91"/>
      <c r="F718" s="549">
        <v>3465051</v>
      </c>
      <c r="G718" s="549">
        <v>5559432</v>
      </c>
      <c r="H718" s="410">
        <f t="shared" si="998"/>
        <v>464990.54960000003</v>
      </c>
      <c r="I718" s="410">
        <f t="shared" si="999"/>
        <v>5557648.0172000006</v>
      </c>
      <c r="J718" s="392">
        <v>184</v>
      </c>
      <c r="K718" s="392" t="s">
        <v>1356</v>
      </c>
      <c r="L718" s="171">
        <v>23.6</v>
      </c>
      <c r="M718" s="171"/>
      <c r="O718" s="392">
        <v>184</v>
      </c>
      <c r="P718" s="392"/>
      <c r="Q718" s="382" t="s">
        <v>2867</v>
      </c>
      <c r="R718" s="381" t="s">
        <v>1445</v>
      </c>
      <c r="S718" s="65" t="s">
        <v>1350</v>
      </c>
      <c r="T718" s="499" t="str">
        <f t="shared" si="1000"/>
        <v>-</v>
      </c>
      <c r="U718" s="499" t="str">
        <f t="shared" si="1001"/>
        <v>M</v>
      </c>
      <c r="V718" s="499" t="str">
        <f t="shared" si="1002"/>
        <v>-</v>
      </c>
      <c r="W718" s="499" t="str">
        <f t="shared" si="1077"/>
        <v>-</v>
      </c>
      <c r="X718" s="529" t="str">
        <f t="shared" si="1073"/>
        <v>Na</v>
      </c>
      <c r="Y718" s="530" t="str">
        <f t="shared" si="1076"/>
        <v>Cl-HCO3</v>
      </c>
      <c r="Z718" s="404"/>
      <c r="AA718" s="177">
        <v>42236</v>
      </c>
      <c r="AB718" s="176">
        <v>3</v>
      </c>
      <c r="AC718" s="65" t="s">
        <v>750</v>
      </c>
      <c r="AD718" s="65"/>
      <c r="AE718" s="404"/>
      <c r="AF718" s="392">
        <v>16.5</v>
      </c>
      <c r="AG718" s="408">
        <v>7837</v>
      </c>
      <c r="AH718" s="253">
        <v>5.8</v>
      </c>
      <c r="AI718" s="556"/>
      <c r="AJ718" s="408"/>
      <c r="AK718" s="408"/>
      <c r="AL718" s="408">
        <v>0.74</v>
      </c>
      <c r="AM718" s="392">
        <v>0.313</v>
      </c>
      <c r="AN718" s="168"/>
      <c r="AO718" s="401"/>
      <c r="AP718" s="171"/>
      <c r="AQ718" s="69"/>
      <c r="AR718" s="69"/>
      <c r="AS718" s="507">
        <f t="shared" si="1074"/>
        <v>5037.7899999999991</v>
      </c>
      <c r="AT718" s="509">
        <f t="shared" si="1075"/>
        <v>-1.6953725902248247</v>
      </c>
      <c r="AU718" s="363">
        <v>1345</v>
      </c>
      <c r="AV718" s="69">
        <v>46.2</v>
      </c>
      <c r="AW718" s="401">
        <v>292</v>
      </c>
      <c r="AX718" s="363">
        <v>2264</v>
      </c>
      <c r="AY718" s="69">
        <v>17.8</v>
      </c>
      <c r="AZ718" s="452">
        <v>1006</v>
      </c>
      <c r="BA718" s="69">
        <v>1.38</v>
      </c>
      <c r="BB718" s="69">
        <v>48.4</v>
      </c>
      <c r="BC718" s="69">
        <v>4.9800000000000004</v>
      </c>
      <c r="BD718" s="69">
        <v>2.2799999999999998</v>
      </c>
      <c r="BE718" s="69"/>
      <c r="BF718" s="69"/>
      <c r="BG718" s="69">
        <v>1.39</v>
      </c>
      <c r="BH718" s="69">
        <v>1.92</v>
      </c>
      <c r="BI718" s="69"/>
      <c r="BJ718" s="69">
        <v>5.75</v>
      </c>
      <c r="BK718" s="69">
        <v>0.69</v>
      </c>
      <c r="BL718" s="401"/>
      <c r="BM718" s="69"/>
      <c r="BN718" s="70"/>
      <c r="BO718" s="143"/>
      <c r="BP718" s="557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1"/>
      <c r="CG718" s="143"/>
      <c r="CH718" s="143"/>
      <c r="CI718" s="143"/>
      <c r="CJ718" s="143"/>
      <c r="CK718" s="143"/>
      <c r="CL718" s="144"/>
      <c r="CM718" s="143"/>
      <c r="CN718" s="143" t="s">
        <v>3116</v>
      </c>
      <c r="CO718" s="141"/>
      <c r="CP718" s="69"/>
      <c r="CQ718" s="70"/>
      <c r="CR718" s="69"/>
      <c r="CS718" s="69"/>
      <c r="CT718" s="69"/>
      <c r="CU718" s="69"/>
      <c r="CV718" s="69"/>
      <c r="CW718" s="69"/>
      <c r="CX718" s="69"/>
      <c r="CY718" s="69"/>
      <c r="CZ718" s="69"/>
      <c r="DA718" s="70"/>
      <c r="DB718" s="182"/>
      <c r="DC718" s="182"/>
      <c r="DD718" s="182"/>
      <c r="DE718" s="182"/>
      <c r="DF718" s="182"/>
      <c r="DG718" s="182"/>
      <c r="DH718" s="182"/>
      <c r="DI718" s="180"/>
      <c r="DJ718" s="180"/>
      <c r="DK718" s="180"/>
      <c r="DL718" s="180"/>
      <c r="DM718" s="180"/>
      <c r="DN718" s="180"/>
      <c r="DO718" s="180"/>
      <c r="DP718" s="180"/>
      <c r="DQ718" s="180"/>
      <c r="DR718" s="180"/>
      <c r="DS718" s="181"/>
      <c r="DT718" s="402">
        <f t="shared" si="1003"/>
        <v>0</v>
      </c>
      <c r="DU718" s="100">
        <f t="shared" si="1004"/>
        <v>0</v>
      </c>
      <c r="DV718" s="100">
        <f t="shared" si="1005"/>
        <v>1</v>
      </c>
      <c r="DW718" s="100">
        <f t="shared" si="1006"/>
        <v>0</v>
      </c>
      <c r="DX718" s="100">
        <f t="shared" si="1007"/>
        <v>0</v>
      </c>
      <c r="DY718" s="229">
        <f t="shared" si="1008"/>
        <v>0</v>
      </c>
      <c r="DZ718" s="100">
        <f t="shared" si="1009"/>
        <v>1</v>
      </c>
      <c r="EA718" s="400">
        <f t="shared" si="1010"/>
        <v>0</v>
      </c>
      <c r="EB718" s="402">
        <f t="shared" si="1011"/>
        <v>0</v>
      </c>
      <c r="EC718" s="19">
        <f t="shared" si="1012"/>
        <v>0</v>
      </c>
      <c r="ED718" s="19">
        <f t="shared" si="1013"/>
        <v>1</v>
      </c>
      <c r="EE718" s="19">
        <f t="shared" si="1014"/>
        <v>0</v>
      </c>
      <c r="EF718" s="402">
        <f t="shared" si="1015"/>
        <v>0</v>
      </c>
      <c r="EG718" s="400">
        <f t="shared" si="1016"/>
        <v>0</v>
      </c>
      <c r="EH718" s="400">
        <f t="shared" si="1017"/>
        <v>0</v>
      </c>
      <c r="EI718" s="402">
        <f t="shared" si="1018"/>
        <v>1</v>
      </c>
      <c r="EJ718" s="229">
        <f t="shared" si="1019"/>
        <v>1</v>
      </c>
      <c r="EK718" s="398">
        <f t="shared" si="1020"/>
        <v>1345</v>
      </c>
      <c r="EL718" s="398">
        <f t="shared" si="1021"/>
        <v>48.4</v>
      </c>
      <c r="EM718" s="398">
        <f t="shared" si="1022"/>
        <v>46.2</v>
      </c>
      <c r="EN718" s="398">
        <f t="shared" si="1023"/>
        <v>292</v>
      </c>
      <c r="EO718" s="398" t="str">
        <f t="shared" si="1024"/>
        <v/>
      </c>
      <c r="EP718" s="398" t="str">
        <f t="shared" si="1025"/>
        <v/>
      </c>
      <c r="EQ718" s="398">
        <f t="shared" si="1026"/>
        <v>1006</v>
      </c>
      <c r="ER718" s="398" t="str">
        <f t="shared" si="1027"/>
        <v/>
      </c>
      <c r="ES718" s="398">
        <f t="shared" si="1028"/>
        <v>5.75</v>
      </c>
      <c r="ET718" s="398">
        <f t="shared" si="1029"/>
        <v>17.8</v>
      </c>
      <c r="EU718" s="172">
        <f t="shared" si="1030"/>
        <v>2264</v>
      </c>
      <c r="EV718" s="57">
        <f t="shared" si="1031"/>
        <v>58.504206213190194</v>
      </c>
      <c r="EW718" s="57">
        <f t="shared" si="1032"/>
        <v>1.2378516624040921</v>
      </c>
      <c r="EX718" s="57">
        <f t="shared" si="1033"/>
        <v>3.8016868957004739</v>
      </c>
      <c r="EY718" s="57">
        <f t="shared" si="1034"/>
        <v>14.571585408453513</v>
      </c>
      <c r="EZ718" s="57" t="str">
        <f t="shared" si="1035"/>
        <v/>
      </c>
      <c r="FA718" s="57" t="str">
        <f t="shared" si="1036"/>
        <v/>
      </c>
      <c r="FB718" s="57">
        <f t="shared" si="1037"/>
        <v>16.487181462245829</v>
      </c>
      <c r="FC718" s="57" t="str">
        <f t="shared" si="1038"/>
        <v/>
      </c>
      <c r="FD718" s="57">
        <f t="shared" si="1039"/>
        <v>9.2734606458521829E-2</v>
      </c>
      <c r="FE718" s="57">
        <f t="shared" si="1040"/>
        <v>0.37059167667749993</v>
      </c>
      <c r="FF718" s="56">
        <f t="shared" si="1041"/>
        <v>63.85919386229655</v>
      </c>
      <c r="FG718" s="59">
        <f t="shared" si="1042"/>
        <v>74.894653941253722</v>
      </c>
      <c r="FH718" s="59">
        <f t="shared" si="1043"/>
        <v>1.5846462654074658</v>
      </c>
      <c r="FI718" s="59">
        <f t="shared" si="1044"/>
        <v>4.8667616035835142</v>
      </c>
      <c r="FJ718" s="59">
        <f t="shared" si="1045"/>
        <v>18.653938189755305</v>
      </c>
      <c r="FK718" s="59" t="str">
        <f t="shared" si="1046"/>
        <v/>
      </c>
      <c r="FL718" s="59" t="str">
        <f t="shared" si="1047"/>
        <v/>
      </c>
      <c r="FM718" s="59">
        <f t="shared" si="1048"/>
        <v>20.402477838971809</v>
      </c>
      <c r="FN718" s="59" t="str">
        <f t="shared" si="1049"/>
        <v/>
      </c>
      <c r="FO718" s="59">
        <f t="shared" si="1050"/>
        <v>0.11475677377047802</v>
      </c>
      <c r="FP718" s="59">
        <f t="shared" si="1051"/>
        <v>0.45859800160713249</v>
      </c>
      <c r="FQ718" s="66">
        <f t="shared" si="1052"/>
        <v>79.024167385650586</v>
      </c>
      <c r="FR718" s="331">
        <f t="shared" si="1078"/>
        <v>-1.6953725902248247</v>
      </c>
      <c r="FS718" s="331">
        <f t="shared" si="1053"/>
        <v>1.6953725902248247</v>
      </c>
      <c r="FT718" s="400">
        <f t="shared" si="1054"/>
        <v>0</v>
      </c>
      <c r="FU718" s="400">
        <f t="shared" si="1055"/>
        <v>1</v>
      </c>
      <c r="FV718" s="400">
        <f t="shared" si="1056"/>
        <v>0</v>
      </c>
      <c r="FW718" s="402">
        <f t="shared" si="1057"/>
        <v>0</v>
      </c>
      <c r="FX718" s="222">
        <f t="shared" si="1058"/>
        <v>74.894653941253722</v>
      </c>
      <c r="FY718" s="222">
        <f t="shared" si="1059"/>
        <v>0</v>
      </c>
      <c r="FZ718" s="222">
        <f t="shared" si="1060"/>
        <v>0</v>
      </c>
      <c r="GA718" s="221">
        <f t="shared" si="1061"/>
        <v>79.024167385650586</v>
      </c>
      <c r="GB718" s="222">
        <f t="shared" si="1062"/>
        <v>20.402477838971809</v>
      </c>
      <c r="GC718" s="222">
        <f t="shared" si="1063"/>
        <v>0</v>
      </c>
      <c r="GD718" s="222">
        <f t="shared" si="1064"/>
        <v>0</v>
      </c>
      <c r="GE718" s="222">
        <f t="shared" si="1065"/>
        <v>0</v>
      </c>
      <c r="GF718" s="222">
        <f t="shared" si="1066"/>
        <v>0</v>
      </c>
      <c r="GG718" s="398">
        <f t="shared" si="1067"/>
        <v>0</v>
      </c>
      <c r="GH718" s="399">
        <f t="shared" si="1068"/>
        <v>0</v>
      </c>
      <c r="GI718" s="398" t="str">
        <f t="shared" si="1069"/>
        <v>Na</v>
      </c>
      <c r="GJ718" s="398" t="str">
        <f t="shared" si="1070"/>
        <v>Cl-HCO3</v>
      </c>
    </row>
    <row r="719" spans="1:192">
      <c r="A719" s="402">
        <f t="shared" si="1072"/>
        <v>714</v>
      </c>
      <c r="B719" s="383" t="s">
        <v>330</v>
      </c>
      <c r="C719" s="116" t="s">
        <v>195</v>
      </c>
      <c r="D719" s="116"/>
      <c r="E719" s="116"/>
      <c r="F719" s="236">
        <v>3450180</v>
      </c>
      <c r="G719" s="236">
        <v>5599365</v>
      </c>
      <c r="H719" s="410">
        <f t="shared" si="998"/>
        <v>450125.49800000002</v>
      </c>
      <c r="I719" s="410">
        <f t="shared" si="999"/>
        <v>5597565.0440000007</v>
      </c>
      <c r="J719" s="115">
        <v>140</v>
      </c>
      <c r="K719" s="377" t="s">
        <v>1356</v>
      </c>
      <c r="L719" s="407">
        <v>25</v>
      </c>
      <c r="M719" s="378"/>
      <c r="O719" s="378"/>
      <c r="P719" s="378"/>
      <c r="Q719" s="382" t="s">
        <v>1360</v>
      </c>
      <c r="R719" s="382" t="s">
        <v>2899</v>
      </c>
      <c r="S719" s="382" t="s">
        <v>2663</v>
      </c>
      <c r="T719" s="499" t="str">
        <f t="shared" si="1000"/>
        <v>-</v>
      </c>
      <c r="U719" s="499" t="str">
        <f t="shared" si="1001"/>
        <v>M</v>
      </c>
      <c r="V719" s="499" t="str">
        <f t="shared" si="1002"/>
        <v>-</v>
      </c>
      <c r="W719" s="499" t="str">
        <f t="shared" si="1077"/>
        <v>A</v>
      </c>
      <c r="X719" s="529" t="str">
        <f t="shared" si="1073"/>
        <v>Na-Ca</v>
      </c>
      <c r="Y719" s="530" t="str">
        <f t="shared" si="1076"/>
        <v>Cl-HCO3</v>
      </c>
      <c r="Z719" s="119" t="s">
        <v>1472</v>
      </c>
      <c r="AA719" s="377" t="s">
        <v>1720</v>
      </c>
      <c r="AB719" s="405">
        <v>1</v>
      </c>
      <c r="AC719" s="117" t="s">
        <v>434</v>
      </c>
      <c r="AD719" s="385" t="s">
        <v>2978</v>
      </c>
      <c r="AE719" s="120"/>
      <c r="AF719" s="379">
        <v>11</v>
      </c>
      <c r="AG719" s="377"/>
      <c r="AH719" s="377"/>
      <c r="AI719" s="379"/>
      <c r="AJ719" s="377"/>
      <c r="AK719" s="377"/>
      <c r="AL719" s="377"/>
      <c r="AM719" s="379"/>
      <c r="AN719" s="117"/>
      <c r="AO719" s="116"/>
      <c r="AP719" s="378"/>
      <c r="AQ719" s="117"/>
      <c r="AR719" s="384">
        <v>4597.7</v>
      </c>
      <c r="AS719" s="507">
        <f t="shared" si="1074"/>
        <v>4596.5679999999993</v>
      </c>
      <c r="AT719" s="509">
        <f t="shared" si="1075"/>
        <v>-0.13254852573566789</v>
      </c>
      <c r="AU719" s="117">
        <v>874.97</v>
      </c>
      <c r="AV719" s="117">
        <v>116.57</v>
      </c>
      <c r="AW719" s="116">
        <v>343.95</v>
      </c>
      <c r="AX719" s="117">
        <v>1168.5</v>
      </c>
      <c r="AY719" s="117">
        <v>19.100000000000001</v>
      </c>
      <c r="AZ719" s="118">
        <v>2004.29</v>
      </c>
      <c r="BA719" s="117">
        <v>1.84</v>
      </c>
      <c r="BB719" s="117">
        <v>31.9</v>
      </c>
      <c r="BC719" s="117">
        <v>0.44</v>
      </c>
      <c r="BD719" s="117"/>
      <c r="BE719" s="117">
        <v>6.6</v>
      </c>
      <c r="BF719" s="117">
        <v>1.2</v>
      </c>
      <c r="BG719" s="381">
        <v>0.45</v>
      </c>
      <c r="BH719" s="117">
        <v>0.93</v>
      </c>
      <c r="BI719" s="117">
        <v>8.0000000000000002E-3</v>
      </c>
      <c r="BJ719" s="117"/>
      <c r="BK719" s="117"/>
      <c r="BL719" s="116"/>
      <c r="BM719" s="117">
        <v>23.47</v>
      </c>
      <c r="BN719" s="118">
        <v>1.26</v>
      </c>
      <c r="BO719" s="114"/>
      <c r="BP719" s="145">
        <v>780</v>
      </c>
      <c r="BQ719" s="114"/>
      <c r="BR719" s="114">
        <v>220</v>
      </c>
      <c r="BS719" s="114"/>
      <c r="BT719" s="114"/>
      <c r="BU719" s="114"/>
      <c r="BV719" s="114"/>
      <c r="BW719" s="114"/>
      <c r="BX719" s="114"/>
      <c r="BY719" s="114"/>
      <c r="BZ719" s="114"/>
      <c r="CA719" s="114"/>
      <c r="CB719" s="114">
        <v>50</v>
      </c>
      <c r="CC719" s="114"/>
      <c r="CD719" s="114"/>
      <c r="CE719" s="114"/>
      <c r="CF719" s="247"/>
      <c r="CG719" s="114"/>
      <c r="CH719" s="114"/>
      <c r="CI719" s="114"/>
      <c r="CJ719" s="114"/>
      <c r="CK719" s="114"/>
      <c r="CL719" s="137">
        <v>40</v>
      </c>
      <c r="CM719" s="114"/>
      <c r="CN719" s="114">
        <v>3423</v>
      </c>
      <c r="CO719" s="247">
        <v>0.16</v>
      </c>
      <c r="CP719" s="117"/>
      <c r="CQ719" s="118"/>
      <c r="CR719" s="117"/>
      <c r="CS719" s="117"/>
      <c r="CT719" s="117"/>
      <c r="CU719" s="117"/>
      <c r="CV719" s="117"/>
      <c r="CW719" s="117"/>
      <c r="CX719" s="117"/>
      <c r="CY719" s="117"/>
      <c r="CZ719" s="117"/>
      <c r="DA719" s="118"/>
      <c r="DB719" s="111"/>
      <c r="DC719" s="111"/>
      <c r="DD719" s="121"/>
      <c r="DE719" s="111"/>
      <c r="DF719" s="420"/>
      <c r="DG719" s="111"/>
      <c r="DH719" s="111"/>
      <c r="DI719" s="111"/>
      <c r="DJ719" s="111"/>
      <c r="DK719" s="244"/>
      <c r="DL719" s="244"/>
      <c r="DM719" s="244"/>
      <c r="DN719" s="111"/>
      <c r="DO719" s="121"/>
      <c r="DP719" s="244"/>
      <c r="DQ719" s="241"/>
      <c r="DR719" s="244"/>
      <c r="DS719" s="472"/>
      <c r="DT719" s="402">
        <f t="shared" si="1003"/>
        <v>1</v>
      </c>
      <c r="DU719" s="100">
        <f t="shared" si="1004"/>
        <v>0</v>
      </c>
      <c r="DV719" s="100">
        <f t="shared" si="1005"/>
        <v>1</v>
      </c>
      <c r="DW719" s="100">
        <f t="shared" si="1006"/>
        <v>0</v>
      </c>
      <c r="DX719" s="100">
        <f t="shared" si="1007"/>
        <v>0</v>
      </c>
      <c r="DY719" s="229">
        <f t="shared" si="1008"/>
        <v>0</v>
      </c>
      <c r="DZ719" s="100">
        <f t="shared" si="1009"/>
        <v>1</v>
      </c>
      <c r="EA719" s="400">
        <f t="shared" si="1010"/>
        <v>0</v>
      </c>
      <c r="EB719" s="402">
        <f t="shared" si="1011"/>
        <v>0</v>
      </c>
      <c r="EC719" s="19">
        <f t="shared" si="1012"/>
        <v>0</v>
      </c>
      <c r="ED719" s="19">
        <f t="shared" si="1013"/>
        <v>1</v>
      </c>
      <c r="EE719" s="19">
        <f t="shared" si="1014"/>
        <v>0</v>
      </c>
      <c r="EF719" s="402">
        <f t="shared" si="1015"/>
        <v>0</v>
      </c>
      <c r="EG719" s="400">
        <f t="shared" si="1016"/>
        <v>0</v>
      </c>
      <c r="EH719" s="400">
        <f t="shared" si="1017"/>
        <v>1</v>
      </c>
      <c r="EI719" s="402">
        <f t="shared" si="1018"/>
        <v>0</v>
      </c>
      <c r="EJ719" s="229">
        <f t="shared" si="1019"/>
        <v>2</v>
      </c>
      <c r="EK719" s="398">
        <f t="shared" si="1020"/>
        <v>874.97</v>
      </c>
      <c r="EL719" s="398">
        <f t="shared" si="1021"/>
        <v>31.9</v>
      </c>
      <c r="EM719" s="398">
        <f t="shared" si="1022"/>
        <v>116.57</v>
      </c>
      <c r="EN719" s="398">
        <f t="shared" si="1023"/>
        <v>343.95</v>
      </c>
      <c r="EO719" s="398">
        <f t="shared" si="1024"/>
        <v>1.2</v>
      </c>
      <c r="EP719" s="398">
        <f t="shared" si="1025"/>
        <v>6.6</v>
      </c>
      <c r="EQ719" s="398">
        <f t="shared" si="1026"/>
        <v>2004.29</v>
      </c>
      <c r="ER719" s="398" t="str">
        <f t="shared" si="1027"/>
        <v/>
      </c>
      <c r="ES719" s="398" t="str">
        <f t="shared" si="1028"/>
        <v/>
      </c>
      <c r="ET719" s="398">
        <f t="shared" si="1029"/>
        <v>19.100000000000001</v>
      </c>
      <c r="EU719" s="172">
        <f t="shared" si="1030"/>
        <v>1168.5</v>
      </c>
      <c r="EV719" s="57">
        <f t="shared" si="1031"/>
        <v>38.059052275356898</v>
      </c>
      <c r="EW719" s="57">
        <f t="shared" si="1032"/>
        <v>0.81585677749360608</v>
      </c>
      <c r="EX719" s="57">
        <f t="shared" si="1033"/>
        <v>9.5922649660563675</v>
      </c>
      <c r="EY719" s="57">
        <f t="shared" si="1034"/>
        <v>17.164030141224611</v>
      </c>
      <c r="EZ719" s="57">
        <f t="shared" si="1035"/>
        <v>4.3759686388914205E-2</v>
      </c>
      <c r="FA719" s="57">
        <f t="shared" si="1036"/>
        <v>0.35455278001611601</v>
      </c>
      <c r="FB719" s="57">
        <f t="shared" si="1037"/>
        <v>32.848004903543433</v>
      </c>
      <c r="FC719" s="57" t="str">
        <f t="shared" si="1038"/>
        <v/>
      </c>
      <c r="FD719" s="57" t="str">
        <f t="shared" si="1039"/>
        <v/>
      </c>
      <c r="FE719" s="57">
        <f t="shared" si="1040"/>
        <v>0.39765736092922743</v>
      </c>
      <c r="FF719" s="56">
        <f t="shared" si="1041"/>
        <v>32.959128987673814</v>
      </c>
      <c r="FG719" s="59">
        <f t="shared" si="1042"/>
        <v>57.639453110976426</v>
      </c>
      <c r="FH719" s="59">
        <f t="shared" si="1043"/>
        <v>1.2355940482013499</v>
      </c>
      <c r="FI719" s="59">
        <f t="shared" si="1044"/>
        <v>14.527237902270732</v>
      </c>
      <c r="FJ719" s="59">
        <f t="shared" si="1045"/>
        <v>25.994480980838468</v>
      </c>
      <c r="FK719" s="59">
        <f t="shared" si="1046"/>
        <v>6.6272916454044858E-2</v>
      </c>
      <c r="FL719" s="59">
        <f t="shared" si="1047"/>
        <v>0.53696104125897115</v>
      </c>
      <c r="FM719" s="59">
        <f t="shared" si="1048"/>
        <v>49.615751794215413</v>
      </c>
      <c r="FN719" s="59" t="str">
        <f t="shared" si="1049"/>
        <v/>
      </c>
      <c r="FO719" s="59" t="str">
        <f t="shared" si="1050"/>
        <v/>
      </c>
      <c r="FP719" s="59">
        <f t="shared" si="1051"/>
        <v>0.60064740543432305</v>
      </c>
      <c r="FQ719" s="66">
        <f t="shared" si="1052"/>
        <v>49.783600800350264</v>
      </c>
      <c r="FR719" s="331">
        <f t="shared" si="1078"/>
        <v>-0.13254852573566789</v>
      </c>
      <c r="FS719" s="331">
        <f t="shared" si="1053"/>
        <v>0.13254852573566789</v>
      </c>
      <c r="FT719" s="400">
        <f t="shared" si="1054"/>
        <v>0</v>
      </c>
      <c r="FU719" s="400">
        <f t="shared" si="1055"/>
        <v>1</v>
      </c>
      <c r="FV719" s="400">
        <f t="shared" si="1056"/>
        <v>0</v>
      </c>
      <c r="FW719" s="402">
        <f t="shared" si="1057"/>
        <v>0</v>
      </c>
      <c r="FX719" s="222">
        <f t="shared" si="1058"/>
        <v>57.639453110976426</v>
      </c>
      <c r="FY719" s="222">
        <f t="shared" si="1059"/>
        <v>25.994480980838468</v>
      </c>
      <c r="FZ719" s="222">
        <f t="shared" si="1060"/>
        <v>0</v>
      </c>
      <c r="GA719" s="221">
        <f t="shared" si="1061"/>
        <v>49.783600800350264</v>
      </c>
      <c r="GB719" s="222">
        <f t="shared" si="1062"/>
        <v>49.615751794215413</v>
      </c>
      <c r="GC719" s="222">
        <f t="shared" si="1063"/>
        <v>0</v>
      </c>
      <c r="GD719" s="222">
        <f t="shared" si="1064"/>
        <v>0</v>
      </c>
      <c r="GE719" s="222">
        <f t="shared" si="1065"/>
        <v>0</v>
      </c>
      <c r="GF719" s="222">
        <f t="shared" si="1066"/>
        <v>0</v>
      </c>
      <c r="GG719" s="398">
        <f t="shared" si="1067"/>
        <v>0</v>
      </c>
      <c r="GH719" s="399">
        <f t="shared" si="1068"/>
        <v>0</v>
      </c>
      <c r="GI719" s="398" t="str">
        <f t="shared" si="1069"/>
        <v>Na-Ca</v>
      </c>
      <c r="GJ719" s="398" t="str">
        <f t="shared" si="1070"/>
        <v>Cl-HCO3</v>
      </c>
    </row>
    <row r="720" spans="1:192" ht="14.25">
      <c r="A720" s="402">
        <f t="shared" si="1072"/>
        <v>715</v>
      </c>
      <c r="B720" s="64" t="s">
        <v>330</v>
      </c>
      <c r="C720" s="398" t="s">
        <v>195</v>
      </c>
      <c r="F720" s="236">
        <v>3450180</v>
      </c>
      <c r="G720" s="236">
        <v>5599365</v>
      </c>
      <c r="H720" s="410">
        <f t="shared" si="998"/>
        <v>450125.49800000002</v>
      </c>
      <c r="I720" s="410">
        <f t="shared" si="999"/>
        <v>5597565.0440000007</v>
      </c>
      <c r="J720" s="408">
        <v>140</v>
      </c>
      <c r="K720" s="400" t="s">
        <v>1356</v>
      </c>
      <c r="L720" s="19">
        <v>25</v>
      </c>
      <c r="Q720" s="382" t="s">
        <v>1360</v>
      </c>
      <c r="R720" s="382" t="s">
        <v>2899</v>
      </c>
      <c r="S720" s="382" t="s">
        <v>2663</v>
      </c>
      <c r="T720" s="499" t="str">
        <f t="shared" si="1000"/>
        <v>-</v>
      </c>
      <c r="U720" s="499" t="str">
        <f t="shared" si="1001"/>
        <v>M</v>
      </c>
      <c r="V720" s="499" t="str">
        <f t="shared" si="1002"/>
        <v>-</v>
      </c>
      <c r="W720" s="499" t="str">
        <f t="shared" si="1077"/>
        <v>A</v>
      </c>
      <c r="X720" s="529" t="str">
        <f t="shared" si="1073"/>
        <v>Na-Ca</v>
      </c>
      <c r="Y720" s="530" t="str">
        <f t="shared" si="1076"/>
        <v>HCO3-Cl</v>
      </c>
      <c r="Z720" s="119"/>
      <c r="AA720" s="391" t="s">
        <v>278</v>
      </c>
      <c r="AB720" s="101">
        <v>2</v>
      </c>
      <c r="AD720" s="398" t="s">
        <v>1864</v>
      </c>
      <c r="AE720" s="120"/>
      <c r="AF720" s="391">
        <v>11</v>
      </c>
      <c r="AI720" s="554"/>
      <c r="AR720" s="69">
        <v>3043.5</v>
      </c>
      <c r="AS720" s="507">
        <f t="shared" si="1074"/>
        <v>3018.2</v>
      </c>
      <c r="AT720" s="509">
        <f t="shared" si="1075"/>
        <v>-0.74956252707967219</v>
      </c>
      <c r="AU720" s="398">
        <v>605.4</v>
      </c>
      <c r="AV720" s="398">
        <v>71.3</v>
      </c>
      <c r="AW720" s="399">
        <v>209.7</v>
      </c>
      <c r="AX720" s="398">
        <v>699.8</v>
      </c>
      <c r="AY720" s="398">
        <v>23</v>
      </c>
      <c r="AZ720" s="172">
        <v>1409</v>
      </c>
      <c r="BO720" s="138"/>
      <c r="BP720" s="555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49"/>
      <c r="CG720" s="138"/>
      <c r="CH720" s="138"/>
      <c r="CI720" s="138"/>
      <c r="CJ720" s="138"/>
      <c r="CK720" s="138"/>
      <c r="CL720" s="139"/>
      <c r="CM720" s="138"/>
      <c r="CN720" s="138">
        <v>2082</v>
      </c>
      <c r="CO720" s="149"/>
      <c r="DB720" s="241"/>
      <c r="DC720" s="241"/>
      <c r="DD720" s="241"/>
      <c r="DE720" s="241"/>
      <c r="DF720" s="182"/>
      <c r="DG720" s="241"/>
      <c r="DH720" s="241"/>
      <c r="DI720" s="244"/>
      <c r="DJ720" s="244"/>
      <c r="DK720" s="244"/>
      <c r="DL720" s="244"/>
      <c r="DM720" s="244"/>
      <c r="DN720" s="244"/>
      <c r="DO720" s="244"/>
      <c r="DP720" s="244"/>
      <c r="DQ720" s="244"/>
      <c r="DR720" s="244"/>
      <c r="DS720" s="472"/>
      <c r="DT720" s="402">
        <f t="shared" si="1003"/>
        <v>0</v>
      </c>
      <c r="DU720" s="100">
        <f t="shared" si="1004"/>
        <v>0</v>
      </c>
      <c r="DV720" s="100">
        <f t="shared" si="1005"/>
        <v>1</v>
      </c>
      <c r="DW720" s="100">
        <f t="shared" si="1006"/>
        <v>0</v>
      </c>
      <c r="DX720" s="100">
        <f t="shared" si="1007"/>
        <v>0</v>
      </c>
      <c r="DY720" s="229">
        <f t="shared" si="1008"/>
        <v>0</v>
      </c>
      <c r="DZ720" s="100">
        <f t="shared" si="1009"/>
        <v>1</v>
      </c>
      <c r="EA720" s="400">
        <f t="shared" si="1010"/>
        <v>0</v>
      </c>
      <c r="EB720" s="402">
        <f t="shared" si="1011"/>
        <v>0</v>
      </c>
      <c r="EC720" s="19">
        <f t="shared" si="1012"/>
        <v>0</v>
      </c>
      <c r="ED720" s="19">
        <f t="shared" si="1013"/>
        <v>1</v>
      </c>
      <c r="EE720" s="19">
        <f t="shared" si="1014"/>
        <v>0</v>
      </c>
      <c r="EF720" s="402">
        <f t="shared" si="1015"/>
        <v>0</v>
      </c>
      <c r="EG720" s="400">
        <f t="shared" si="1016"/>
        <v>0</v>
      </c>
      <c r="EH720" s="400">
        <f t="shared" si="1017"/>
        <v>1</v>
      </c>
      <c r="EI720" s="402">
        <f t="shared" si="1018"/>
        <v>0</v>
      </c>
      <c r="EJ720" s="229">
        <f t="shared" si="1019"/>
        <v>2</v>
      </c>
      <c r="EK720" s="398">
        <f t="shared" si="1020"/>
        <v>605.4</v>
      </c>
      <c r="EL720" s="398" t="str">
        <f t="shared" si="1021"/>
        <v/>
      </c>
      <c r="EM720" s="398">
        <f t="shared" si="1022"/>
        <v>71.3</v>
      </c>
      <c r="EN720" s="398">
        <f t="shared" si="1023"/>
        <v>209.7</v>
      </c>
      <c r="EO720" s="398" t="str">
        <f t="shared" si="1024"/>
        <v/>
      </c>
      <c r="EP720" s="398" t="str">
        <f t="shared" si="1025"/>
        <v/>
      </c>
      <c r="EQ720" s="398">
        <f t="shared" si="1026"/>
        <v>1409</v>
      </c>
      <c r="ER720" s="398" t="str">
        <f t="shared" si="1027"/>
        <v/>
      </c>
      <c r="ES720" s="398" t="str">
        <f t="shared" si="1028"/>
        <v/>
      </c>
      <c r="ET720" s="398">
        <f t="shared" si="1029"/>
        <v>23</v>
      </c>
      <c r="EU720" s="172">
        <f t="shared" si="1030"/>
        <v>699.8</v>
      </c>
      <c r="EV720" s="57">
        <f t="shared" si="1031"/>
        <v>26.333417428598768</v>
      </c>
      <c r="EW720" s="57" t="str">
        <f t="shared" si="1032"/>
        <v/>
      </c>
      <c r="EX720" s="57">
        <f t="shared" si="1033"/>
        <v>5.8671055338407738</v>
      </c>
      <c r="EY720" s="57">
        <f t="shared" si="1034"/>
        <v>10.464594041618842</v>
      </c>
      <c r="EZ720" s="57" t="str">
        <f t="shared" si="1035"/>
        <v/>
      </c>
      <c r="FA720" s="57" t="str">
        <f t="shared" si="1036"/>
        <v/>
      </c>
      <c r="FB720" s="57">
        <f t="shared" si="1037"/>
        <v>23.091887356167369</v>
      </c>
      <c r="FC720" s="57" t="str">
        <f t="shared" si="1038"/>
        <v/>
      </c>
      <c r="FD720" s="57" t="str">
        <f t="shared" si="1039"/>
        <v/>
      </c>
      <c r="FE720" s="57">
        <f t="shared" si="1040"/>
        <v>0.47885441368440995</v>
      </c>
      <c r="FF720" s="56">
        <f t="shared" si="1041"/>
        <v>19.738809127577351</v>
      </c>
      <c r="FG720" s="59">
        <f t="shared" si="1042"/>
        <v>61.721188825273543</v>
      </c>
      <c r="FH720" s="59" t="str">
        <f t="shared" si="1043"/>
        <v/>
      </c>
      <c r="FI720" s="59">
        <f t="shared" si="1044"/>
        <v>13.751528053427542</v>
      </c>
      <c r="FJ720" s="59">
        <f t="shared" si="1045"/>
        <v>24.527283121298904</v>
      </c>
      <c r="FK720" s="59" t="str">
        <f t="shared" si="1046"/>
        <v/>
      </c>
      <c r="FL720" s="59" t="str">
        <f t="shared" si="1047"/>
        <v/>
      </c>
      <c r="FM720" s="59">
        <f t="shared" si="1048"/>
        <v>53.318233224944635</v>
      </c>
      <c r="FN720" s="59" t="str">
        <f t="shared" si="1049"/>
        <v/>
      </c>
      <c r="FO720" s="59" t="str">
        <f t="shared" si="1050"/>
        <v/>
      </c>
      <c r="FP720" s="59">
        <f t="shared" si="1051"/>
        <v>1.1056554588120537</v>
      </c>
      <c r="FQ720" s="66">
        <f t="shared" si="1052"/>
        <v>45.576111316243299</v>
      </c>
      <c r="FR720" s="331">
        <f t="shared" si="1078"/>
        <v>-0.74956252707967219</v>
      </c>
      <c r="FS720" s="331">
        <f t="shared" si="1053"/>
        <v>0.74956252707967219</v>
      </c>
      <c r="FT720" s="400">
        <f t="shared" si="1054"/>
        <v>0</v>
      </c>
      <c r="FU720" s="400">
        <f t="shared" si="1055"/>
        <v>1</v>
      </c>
      <c r="FV720" s="400">
        <f t="shared" si="1056"/>
        <v>0</v>
      </c>
      <c r="FW720" s="402">
        <f t="shared" si="1057"/>
        <v>0</v>
      </c>
      <c r="FX720" s="222">
        <f t="shared" si="1058"/>
        <v>61.721188825273543</v>
      </c>
      <c r="FY720" s="222">
        <f t="shared" si="1059"/>
        <v>24.527283121298904</v>
      </c>
      <c r="FZ720" s="222">
        <f t="shared" si="1060"/>
        <v>0</v>
      </c>
      <c r="GA720" s="221">
        <f t="shared" si="1061"/>
        <v>45.576111316243299</v>
      </c>
      <c r="GB720" s="222">
        <f t="shared" si="1062"/>
        <v>53.318233224944635</v>
      </c>
      <c r="GC720" s="222">
        <f t="shared" si="1063"/>
        <v>0</v>
      </c>
      <c r="GD720" s="222">
        <f t="shared" si="1064"/>
        <v>0</v>
      </c>
      <c r="GE720" s="222">
        <f t="shared" si="1065"/>
        <v>0</v>
      </c>
      <c r="GF720" s="222">
        <f t="shared" si="1066"/>
        <v>0</v>
      </c>
      <c r="GG720" s="398">
        <f t="shared" si="1067"/>
        <v>0</v>
      </c>
      <c r="GH720" s="399">
        <f t="shared" si="1068"/>
        <v>0</v>
      </c>
      <c r="GI720" s="398" t="str">
        <f t="shared" si="1069"/>
        <v>Na-Ca</v>
      </c>
      <c r="GJ720" s="398" t="str">
        <f t="shared" si="1070"/>
        <v>HCO3-Cl</v>
      </c>
    </row>
    <row r="721" spans="1:192">
      <c r="A721" s="402">
        <f t="shared" si="1072"/>
        <v>716</v>
      </c>
      <c r="B721" s="383" t="s">
        <v>330</v>
      </c>
      <c r="C721" s="116" t="s">
        <v>194</v>
      </c>
      <c r="D721" s="116"/>
      <c r="E721" s="116"/>
      <c r="F721" s="236">
        <v>3451080</v>
      </c>
      <c r="G721" s="236">
        <v>5599920</v>
      </c>
      <c r="H721" s="410">
        <f t="shared" si="998"/>
        <v>451025.13800000004</v>
      </c>
      <c r="I721" s="410">
        <f t="shared" si="999"/>
        <v>5598119.8220000006</v>
      </c>
      <c r="J721" s="115">
        <v>140</v>
      </c>
      <c r="K721" s="377" t="s">
        <v>1355</v>
      </c>
      <c r="L721" s="378">
        <v>64</v>
      </c>
      <c r="M721" s="378"/>
      <c r="O721" s="378">
        <v>140</v>
      </c>
      <c r="P721" s="378"/>
      <c r="Q721" s="382" t="s">
        <v>2852</v>
      </c>
      <c r="R721" s="116" t="s">
        <v>2898</v>
      </c>
      <c r="S721" s="382" t="s">
        <v>2663</v>
      </c>
      <c r="T721" s="499" t="str">
        <f t="shared" si="1000"/>
        <v>-</v>
      </c>
      <c r="U721" s="499" t="str">
        <f t="shared" si="1001"/>
        <v>M</v>
      </c>
      <c r="V721" s="499" t="str">
        <f t="shared" si="1002"/>
        <v>-</v>
      </c>
      <c r="W721" s="499" t="str">
        <f t="shared" si="1077"/>
        <v>-</v>
      </c>
      <c r="X721" s="529" t="str">
        <f t="shared" si="1073"/>
        <v>Na-Ca</v>
      </c>
      <c r="Y721" s="530" t="str">
        <f t="shared" si="1076"/>
        <v>Cl-HCO3</v>
      </c>
      <c r="Z721" s="119" t="s">
        <v>1472</v>
      </c>
      <c r="AA721" s="89" t="s">
        <v>2293</v>
      </c>
      <c r="AB721" s="405">
        <v>1</v>
      </c>
      <c r="AC721" s="117" t="s">
        <v>873</v>
      </c>
      <c r="AD721" s="385" t="s">
        <v>2294</v>
      </c>
      <c r="AE721" s="125" t="s">
        <v>2295</v>
      </c>
      <c r="AF721" s="379">
        <v>11.8</v>
      </c>
      <c r="AG721" s="377"/>
      <c r="AH721" s="377"/>
      <c r="AI721" s="379"/>
      <c r="AJ721" s="115">
        <v>1.0034700000000001</v>
      </c>
      <c r="AK721" s="115">
        <v>13</v>
      </c>
      <c r="AL721" s="377"/>
      <c r="AM721" s="379">
        <v>4.2000000000000003E-2</v>
      </c>
      <c r="AN721" s="117"/>
      <c r="AO721" s="116"/>
      <c r="AP721" s="378"/>
      <c r="AQ721" s="117"/>
      <c r="AR721" s="384">
        <v>4974</v>
      </c>
      <c r="AS721" s="507">
        <f t="shared" si="1074"/>
        <v>4974.2261490000001</v>
      </c>
      <c r="AT721" s="509">
        <f t="shared" si="1075"/>
        <v>-9.8716855431081413E-2</v>
      </c>
      <c r="AU721" s="117">
        <v>1050</v>
      </c>
      <c r="AV721" s="117">
        <v>124.2</v>
      </c>
      <c r="AW721" s="116">
        <v>297.7</v>
      </c>
      <c r="AX721" s="117">
        <v>1337</v>
      </c>
      <c r="AY721" s="117">
        <v>20.74</v>
      </c>
      <c r="AZ721" s="118">
        <v>2070</v>
      </c>
      <c r="BA721" s="117">
        <v>1.371</v>
      </c>
      <c r="BB721" s="117">
        <v>45.24</v>
      </c>
      <c r="BC721" s="117">
        <v>0.51400000000000001</v>
      </c>
      <c r="BD721" s="117">
        <v>1.774</v>
      </c>
      <c r="BE721" s="117"/>
      <c r="BF721" s="117">
        <v>0.57199999999999995</v>
      </c>
      <c r="BG721" s="117"/>
      <c r="BH721" s="117">
        <v>0.80900000000000005</v>
      </c>
      <c r="BI721" s="117">
        <v>5.0000000000000001E-3</v>
      </c>
      <c r="BJ721" s="117"/>
      <c r="BK721" s="117"/>
      <c r="BL721" s="116"/>
      <c r="BM721" s="117">
        <v>24.18</v>
      </c>
      <c r="BN721" s="120" t="s">
        <v>1344</v>
      </c>
      <c r="BO721" s="114"/>
      <c r="BP721" s="147">
        <v>0.14899999999999999</v>
      </c>
      <c r="BQ721" s="147"/>
      <c r="BR721" s="147">
        <v>121</v>
      </c>
      <c r="BS721" s="147"/>
      <c r="BT721" s="147"/>
      <c r="BU721" s="147"/>
      <c r="BV721" s="147"/>
      <c r="BW721" s="147" t="s">
        <v>1344</v>
      </c>
      <c r="BX721" s="147"/>
      <c r="BY721" s="147"/>
      <c r="BZ721" s="147"/>
      <c r="CA721" s="147"/>
      <c r="CB721" s="147"/>
      <c r="CC721" s="147" t="s">
        <v>1344</v>
      </c>
      <c r="CD721" s="147"/>
      <c r="CE721" s="114"/>
      <c r="CF721" s="247"/>
      <c r="CG721" s="114"/>
      <c r="CH721" s="114"/>
      <c r="CI721" s="114"/>
      <c r="CJ721" s="114"/>
      <c r="CK721" s="114"/>
      <c r="CL721" s="137"/>
      <c r="CM721" s="114"/>
      <c r="CN721" s="190" t="s">
        <v>3116</v>
      </c>
      <c r="CO721" s="247"/>
      <c r="CP721" s="117"/>
      <c r="CQ721" s="118"/>
      <c r="CR721" s="117"/>
      <c r="CS721" s="117"/>
      <c r="CT721" s="117"/>
      <c r="CU721" s="117"/>
      <c r="CV721" s="117"/>
      <c r="CW721" s="117"/>
      <c r="CX721" s="117"/>
      <c r="CY721" s="117"/>
      <c r="CZ721" s="117"/>
      <c r="DA721" s="118"/>
      <c r="DB721" s="111"/>
      <c r="DC721" s="111"/>
      <c r="DD721" s="121"/>
      <c r="DE721" s="111"/>
      <c r="DF721" s="420"/>
      <c r="DG721" s="111"/>
      <c r="DH721" s="111"/>
      <c r="DI721" s="111"/>
      <c r="DJ721" s="111"/>
      <c r="DK721" s="244"/>
      <c r="DL721" s="244"/>
      <c r="DM721" s="244"/>
      <c r="DN721" s="111"/>
      <c r="DO721" s="121"/>
      <c r="DP721" s="244"/>
      <c r="DQ721" s="241"/>
      <c r="DR721" s="244"/>
      <c r="DS721" s="472"/>
      <c r="DT721" s="402">
        <f t="shared" si="1003"/>
        <v>1</v>
      </c>
      <c r="DU721" s="100">
        <f t="shared" si="1004"/>
        <v>0</v>
      </c>
      <c r="DV721" s="100">
        <f t="shared" si="1005"/>
        <v>1</v>
      </c>
      <c r="DW721" s="100">
        <f t="shared" si="1006"/>
        <v>0</v>
      </c>
      <c r="DX721" s="100">
        <f t="shared" si="1007"/>
        <v>0</v>
      </c>
      <c r="DY721" s="229">
        <f t="shared" si="1008"/>
        <v>0</v>
      </c>
      <c r="DZ721" s="100">
        <f t="shared" si="1009"/>
        <v>1</v>
      </c>
      <c r="EA721" s="400">
        <f t="shared" si="1010"/>
        <v>0</v>
      </c>
      <c r="EB721" s="402">
        <f t="shared" si="1011"/>
        <v>0</v>
      </c>
      <c r="EC721" s="19">
        <f t="shared" si="1012"/>
        <v>0</v>
      </c>
      <c r="ED721" s="19">
        <f t="shared" si="1013"/>
        <v>1</v>
      </c>
      <c r="EE721" s="19">
        <f t="shared" si="1014"/>
        <v>0</v>
      </c>
      <c r="EF721" s="402">
        <f t="shared" si="1015"/>
        <v>0</v>
      </c>
      <c r="EG721" s="400">
        <f t="shared" si="1016"/>
        <v>0</v>
      </c>
      <c r="EH721" s="400">
        <f t="shared" si="1017"/>
        <v>0</v>
      </c>
      <c r="EI721" s="402">
        <f t="shared" si="1018"/>
        <v>1</v>
      </c>
      <c r="EJ721" s="229">
        <f t="shared" si="1019"/>
        <v>1</v>
      </c>
      <c r="EK721" s="398">
        <f t="shared" si="1020"/>
        <v>1050</v>
      </c>
      <c r="EL721" s="398">
        <f t="shared" si="1021"/>
        <v>45.24</v>
      </c>
      <c r="EM721" s="398">
        <f t="shared" si="1022"/>
        <v>124.2</v>
      </c>
      <c r="EN721" s="398">
        <f t="shared" si="1023"/>
        <v>297.7</v>
      </c>
      <c r="EO721" s="398">
        <f t="shared" si="1024"/>
        <v>0.57199999999999995</v>
      </c>
      <c r="EP721" s="398" t="str">
        <f t="shared" si="1025"/>
        <v/>
      </c>
      <c r="EQ721" s="398">
        <f t="shared" si="1026"/>
        <v>2070</v>
      </c>
      <c r="ER721" s="398" t="str">
        <f t="shared" si="1027"/>
        <v/>
      </c>
      <c r="ES721" s="398" t="str">
        <f t="shared" si="1028"/>
        <v/>
      </c>
      <c r="ET721" s="398">
        <f t="shared" si="1029"/>
        <v>20.74</v>
      </c>
      <c r="EU721" s="172">
        <f t="shared" si="1030"/>
        <v>1337</v>
      </c>
      <c r="EV721" s="57">
        <f t="shared" si="1031"/>
        <v>45.672428642267441</v>
      </c>
      <c r="EW721" s="57">
        <f t="shared" si="1032"/>
        <v>1.1570332480818415</v>
      </c>
      <c r="EX721" s="57">
        <f t="shared" si="1033"/>
        <v>10.220119317012962</v>
      </c>
      <c r="EY721" s="57">
        <f t="shared" si="1034"/>
        <v>14.856030740056887</v>
      </c>
      <c r="EZ721" s="57">
        <f t="shared" si="1035"/>
        <v>2.0858783845382436E-2</v>
      </c>
      <c r="FA721" s="57" t="str">
        <f t="shared" si="1036"/>
        <v/>
      </c>
      <c r="FB721" s="57">
        <f t="shared" si="1037"/>
        <v>33.924916130068453</v>
      </c>
      <c r="FC721" s="57" t="str">
        <f t="shared" si="1038"/>
        <v/>
      </c>
      <c r="FD721" s="57" t="str">
        <f t="shared" si="1039"/>
        <v/>
      </c>
      <c r="FE721" s="57">
        <f t="shared" si="1040"/>
        <v>0.43180176260063746</v>
      </c>
      <c r="FF721" s="56">
        <f t="shared" si="1041"/>
        <v>37.711900262319119</v>
      </c>
      <c r="FG721" s="59">
        <f t="shared" si="1042"/>
        <v>63.498776150036882</v>
      </c>
      <c r="FH721" s="59">
        <f t="shared" si="1043"/>
        <v>1.6086334228810011</v>
      </c>
      <c r="FI721" s="59">
        <f t="shared" si="1044"/>
        <v>14.20912108310988</v>
      </c>
      <c r="FJ721" s="59">
        <f t="shared" si="1045"/>
        <v>20.654469194745808</v>
      </c>
      <c r="FK721" s="59">
        <f t="shared" si="1046"/>
        <v>2.9000149226445615E-2</v>
      </c>
      <c r="FL721" s="59" t="str">
        <f t="shared" si="1047"/>
        <v/>
      </c>
      <c r="FM721" s="59">
        <f t="shared" si="1048"/>
        <v>47.073077018225518</v>
      </c>
      <c r="FN721" s="59" t="str">
        <f t="shared" si="1049"/>
        <v/>
      </c>
      <c r="FO721" s="59" t="str">
        <f t="shared" si="1050"/>
        <v/>
      </c>
      <c r="FP721" s="59">
        <f t="shared" si="1051"/>
        <v>0.59915365890881933</v>
      </c>
      <c r="FQ721" s="66">
        <f t="shared" si="1052"/>
        <v>52.327769322865677</v>
      </c>
      <c r="FR721" s="331">
        <f t="shared" si="1078"/>
        <v>-9.8716855431081413E-2</v>
      </c>
      <c r="FS721" s="331">
        <f t="shared" si="1053"/>
        <v>9.8716855431081413E-2</v>
      </c>
      <c r="FT721" s="400">
        <f t="shared" si="1054"/>
        <v>0</v>
      </c>
      <c r="FU721" s="400">
        <f t="shared" si="1055"/>
        <v>1</v>
      </c>
      <c r="FV721" s="400">
        <f t="shared" si="1056"/>
        <v>0</v>
      </c>
      <c r="FW721" s="402">
        <f t="shared" si="1057"/>
        <v>0</v>
      </c>
      <c r="FX721" s="222">
        <f t="shared" si="1058"/>
        <v>63.498776150036882</v>
      </c>
      <c r="FY721" s="222">
        <f t="shared" si="1059"/>
        <v>20.654469194745808</v>
      </c>
      <c r="FZ721" s="222">
        <f t="shared" si="1060"/>
        <v>0</v>
      </c>
      <c r="GA721" s="221">
        <f t="shared" si="1061"/>
        <v>52.327769322865677</v>
      </c>
      <c r="GB721" s="222">
        <f t="shared" si="1062"/>
        <v>47.073077018225518</v>
      </c>
      <c r="GC721" s="222">
        <f t="shared" si="1063"/>
        <v>0</v>
      </c>
      <c r="GD721" s="222">
        <f t="shared" si="1064"/>
        <v>0</v>
      </c>
      <c r="GE721" s="222">
        <f t="shared" si="1065"/>
        <v>0</v>
      </c>
      <c r="GF721" s="222">
        <f t="shared" si="1066"/>
        <v>0</v>
      </c>
      <c r="GG721" s="398">
        <f t="shared" si="1067"/>
        <v>0</v>
      </c>
      <c r="GH721" s="399">
        <f t="shared" si="1068"/>
        <v>0</v>
      </c>
      <c r="GI721" s="398" t="str">
        <f t="shared" si="1069"/>
        <v>Na-Ca</v>
      </c>
      <c r="GJ721" s="398" t="str">
        <f t="shared" si="1070"/>
        <v>Cl-HCO3</v>
      </c>
    </row>
    <row r="722" spans="1:192" ht="14.25">
      <c r="A722" s="402">
        <f t="shared" si="1072"/>
        <v>717</v>
      </c>
      <c r="B722" s="64" t="s">
        <v>330</v>
      </c>
      <c r="C722" s="398" t="s">
        <v>194</v>
      </c>
      <c r="F722" s="236">
        <v>3451080</v>
      </c>
      <c r="G722" s="236">
        <v>5599920</v>
      </c>
      <c r="H722" s="410">
        <f t="shared" si="998"/>
        <v>451025.13800000004</v>
      </c>
      <c r="I722" s="410">
        <f t="shared" si="999"/>
        <v>5598119.8220000006</v>
      </c>
      <c r="J722" s="115">
        <v>140</v>
      </c>
      <c r="K722" s="400" t="s">
        <v>1356</v>
      </c>
      <c r="L722" s="19">
        <v>65</v>
      </c>
      <c r="Q722" s="382" t="s">
        <v>2852</v>
      </c>
      <c r="R722" s="116" t="s">
        <v>2898</v>
      </c>
      <c r="S722" s="382" t="s">
        <v>2663</v>
      </c>
      <c r="T722" s="499" t="str">
        <f t="shared" si="1000"/>
        <v>-</v>
      </c>
      <c r="U722" s="499" t="str">
        <f t="shared" si="1001"/>
        <v>M</v>
      </c>
      <c r="V722" s="499" t="str">
        <f t="shared" si="1002"/>
        <v>-</v>
      </c>
      <c r="W722" s="499" t="str">
        <f t="shared" si="1077"/>
        <v>A</v>
      </c>
      <c r="X722" s="529" t="str">
        <f t="shared" si="1073"/>
        <v>Na-Ca</v>
      </c>
      <c r="Y722" s="530" t="str">
        <f t="shared" si="1076"/>
        <v>Cl-HCO3</v>
      </c>
      <c r="Z722" s="119" t="s">
        <v>1472</v>
      </c>
      <c r="AA722" s="51">
        <v>23867</v>
      </c>
      <c r="AB722" s="100">
        <v>2</v>
      </c>
      <c r="AD722" s="398" t="s">
        <v>1864</v>
      </c>
      <c r="AE722" s="120"/>
      <c r="AF722" s="391">
        <v>12.8</v>
      </c>
      <c r="AI722" s="554"/>
      <c r="AR722" s="69">
        <v>3620</v>
      </c>
      <c r="AS722" s="507">
        <f t="shared" si="1074"/>
        <v>3607.7000000000003</v>
      </c>
      <c r="AT722" s="509">
        <f t="shared" si="1075"/>
        <v>-1.6005018405625626</v>
      </c>
      <c r="AU722" s="398">
        <v>767.4</v>
      </c>
      <c r="AV722" s="398">
        <v>88.6</v>
      </c>
      <c r="AW722" s="399">
        <v>210.4</v>
      </c>
      <c r="AX722" s="398">
        <v>938.9</v>
      </c>
      <c r="AY722" s="398">
        <v>20.399999999999999</v>
      </c>
      <c r="AZ722" s="172">
        <v>1582</v>
      </c>
      <c r="BO722" s="138"/>
      <c r="BP722" s="555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49"/>
      <c r="CG722" s="138"/>
      <c r="CH722" s="138"/>
      <c r="CI722" s="138"/>
      <c r="CJ722" s="138"/>
      <c r="CK722" s="138"/>
      <c r="CL722" s="139"/>
      <c r="CM722" s="138"/>
      <c r="CN722" s="138">
        <v>1598</v>
      </c>
      <c r="CO722" s="149"/>
      <c r="DB722" s="241"/>
      <c r="DC722" s="241"/>
      <c r="DD722" s="241"/>
      <c r="DE722" s="241"/>
      <c r="DF722" s="182"/>
      <c r="DG722" s="241"/>
      <c r="DH722" s="241"/>
      <c r="DI722" s="244"/>
      <c r="DJ722" s="244"/>
      <c r="DK722" s="244"/>
      <c r="DL722" s="244"/>
      <c r="DM722" s="244"/>
      <c r="DN722" s="244"/>
      <c r="DO722" s="244"/>
      <c r="DP722" s="244"/>
      <c r="DQ722" s="244"/>
      <c r="DR722" s="244"/>
      <c r="DS722" s="472"/>
      <c r="DT722" s="402">
        <f t="shared" si="1003"/>
        <v>0</v>
      </c>
      <c r="DU722" s="100">
        <f t="shared" si="1004"/>
        <v>0</v>
      </c>
      <c r="DV722" s="100">
        <f t="shared" si="1005"/>
        <v>1</v>
      </c>
      <c r="DW722" s="100">
        <f t="shared" si="1006"/>
        <v>0</v>
      </c>
      <c r="DX722" s="100">
        <f t="shared" si="1007"/>
        <v>0</v>
      </c>
      <c r="DY722" s="229">
        <f t="shared" si="1008"/>
        <v>0</v>
      </c>
      <c r="DZ722" s="100">
        <f t="shared" si="1009"/>
        <v>1</v>
      </c>
      <c r="EA722" s="400">
        <f t="shared" si="1010"/>
        <v>0</v>
      </c>
      <c r="EB722" s="402">
        <f t="shared" si="1011"/>
        <v>0</v>
      </c>
      <c r="EC722" s="19">
        <f t="shared" si="1012"/>
        <v>0</v>
      </c>
      <c r="ED722" s="19">
        <f t="shared" si="1013"/>
        <v>1</v>
      </c>
      <c r="EE722" s="19">
        <f t="shared" si="1014"/>
        <v>0</v>
      </c>
      <c r="EF722" s="402">
        <f t="shared" si="1015"/>
        <v>0</v>
      </c>
      <c r="EG722" s="400">
        <f t="shared" si="1016"/>
        <v>0</v>
      </c>
      <c r="EH722" s="400">
        <f t="shared" si="1017"/>
        <v>1</v>
      </c>
      <c r="EI722" s="402">
        <f t="shared" si="1018"/>
        <v>0</v>
      </c>
      <c r="EJ722" s="229">
        <f t="shared" si="1019"/>
        <v>2</v>
      </c>
      <c r="EK722" s="398">
        <f t="shared" si="1020"/>
        <v>767.4</v>
      </c>
      <c r="EL722" s="398" t="str">
        <f t="shared" si="1021"/>
        <v/>
      </c>
      <c r="EM722" s="398">
        <f t="shared" si="1022"/>
        <v>88.6</v>
      </c>
      <c r="EN722" s="398">
        <f t="shared" si="1023"/>
        <v>210.4</v>
      </c>
      <c r="EO722" s="398" t="str">
        <f t="shared" si="1024"/>
        <v/>
      </c>
      <c r="EP722" s="398" t="str">
        <f t="shared" si="1025"/>
        <v/>
      </c>
      <c r="EQ722" s="398">
        <f t="shared" si="1026"/>
        <v>1582</v>
      </c>
      <c r="ER722" s="398" t="str">
        <f t="shared" si="1027"/>
        <v/>
      </c>
      <c r="ES722" s="398" t="str">
        <f t="shared" si="1028"/>
        <v/>
      </c>
      <c r="ET722" s="398">
        <f t="shared" si="1029"/>
        <v>20.399999999999999</v>
      </c>
      <c r="EU722" s="172">
        <f t="shared" si="1030"/>
        <v>938.9</v>
      </c>
      <c r="EV722" s="57">
        <f t="shared" si="1031"/>
        <v>33.380020704834315</v>
      </c>
      <c r="EW722" s="57" t="str">
        <f t="shared" si="1032"/>
        <v/>
      </c>
      <c r="EX722" s="57">
        <f t="shared" si="1033"/>
        <v>7.2906809298498256</v>
      </c>
      <c r="EY722" s="57">
        <f t="shared" si="1034"/>
        <v>10.499525924447328</v>
      </c>
      <c r="EZ722" s="57" t="str">
        <f t="shared" si="1035"/>
        <v/>
      </c>
      <c r="FA722" s="57" t="str">
        <f t="shared" si="1036"/>
        <v/>
      </c>
      <c r="FB722" s="57">
        <f t="shared" si="1037"/>
        <v>25.927158124525747</v>
      </c>
      <c r="FC722" s="57" t="str">
        <f t="shared" si="1038"/>
        <v/>
      </c>
      <c r="FD722" s="57" t="str">
        <f t="shared" si="1039"/>
        <v/>
      </c>
      <c r="FE722" s="57">
        <f t="shared" si="1040"/>
        <v>0.42472304518095488</v>
      </c>
      <c r="FF722" s="56">
        <f t="shared" si="1041"/>
        <v>26.48294925676247</v>
      </c>
      <c r="FG722" s="59">
        <f t="shared" si="1042"/>
        <v>65.233285637162581</v>
      </c>
      <c r="FH722" s="59" t="str">
        <f t="shared" si="1043"/>
        <v/>
      </c>
      <c r="FI722" s="59">
        <f t="shared" si="1044"/>
        <v>14.247896242839325</v>
      </c>
      <c r="FJ722" s="59">
        <f t="shared" si="1045"/>
        <v>20.518818119998098</v>
      </c>
      <c r="FK722" s="59" t="str">
        <f t="shared" si="1046"/>
        <v/>
      </c>
      <c r="FL722" s="59" t="str">
        <f t="shared" si="1047"/>
        <v/>
      </c>
      <c r="FM722" s="59">
        <f t="shared" si="1048"/>
        <v>49.072094895069014</v>
      </c>
      <c r="FN722" s="59" t="str">
        <f t="shared" si="1049"/>
        <v/>
      </c>
      <c r="FO722" s="59" t="str">
        <f t="shared" si="1050"/>
        <v/>
      </c>
      <c r="FP722" s="59">
        <f t="shared" si="1051"/>
        <v>0.80386942051805543</v>
      </c>
      <c r="FQ722" s="66">
        <f t="shared" si="1052"/>
        <v>50.124035684412938</v>
      </c>
      <c r="FR722" s="331">
        <f t="shared" si="1078"/>
        <v>-1.6005018405625626</v>
      </c>
      <c r="FS722" s="331">
        <f t="shared" si="1053"/>
        <v>1.6005018405625626</v>
      </c>
      <c r="FT722" s="400">
        <f t="shared" si="1054"/>
        <v>0</v>
      </c>
      <c r="FU722" s="400">
        <f t="shared" si="1055"/>
        <v>1</v>
      </c>
      <c r="FV722" s="400">
        <f t="shared" si="1056"/>
        <v>0</v>
      </c>
      <c r="FW722" s="402">
        <f t="shared" si="1057"/>
        <v>0</v>
      </c>
      <c r="FX722" s="222">
        <f t="shared" si="1058"/>
        <v>65.233285637162581</v>
      </c>
      <c r="FY722" s="222">
        <f t="shared" si="1059"/>
        <v>20.518818119998098</v>
      </c>
      <c r="FZ722" s="222">
        <f t="shared" si="1060"/>
        <v>0</v>
      </c>
      <c r="GA722" s="221">
        <f t="shared" si="1061"/>
        <v>50.124035684412938</v>
      </c>
      <c r="GB722" s="222">
        <f t="shared" si="1062"/>
        <v>49.072094895069014</v>
      </c>
      <c r="GC722" s="222">
        <f t="shared" si="1063"/>
        <v>0</v>
      </c>
      <c r="GD722" s="222">
        <f t="shared" si="1064"/>
        <v>0</v>
      </c>
      <c r="GE722" s="222">
        <f t="shared" si="1065"/>
        <v>0</v>
      </c>
      <c r="GF722" s="222">
        <f t="shared" si="1066"/>
        <v>0</v>
      </c>
      <c r="GG722" s="398">
        <f t="shared" si="1067"/>
        <v>0</v>
      </c>
      <c r="GH722" s="399">
        <f t="shared" si="1068"/>
        <v>0</v>
      </c>
      <c r="GI722" s="398" t="str">
        <f t="shared" si="1069"/>
        <v>Na-Ca</v>
      </c>
      <c r="GJ722" s="398" t="str">
        <f t="shared" si="1070"/>
        <v>Cl-HCO3</v>
      </c>
    </row>
    <row r="723" spans="1:192" ht="14.25">
      <c r="A723" s="402">
        <f t="shared" si="1072"/>
        <v>718</v>
      </c>
      <c r="B723" s="64" t="s">
        <v>330</v>
      </c>
      <c r="C723" s="116" t="s">
        <v>193</v>
      </c>
      <c r="D723" s="116"/>
      <c r="E723" s="116"/>
      <c r="F723" s="236">
        <v>3450420</v>
      </c>
      <c r="G723" s="236">
        <v>5599430</v>
      </c>
      <c r="H723" s="410">
        <f t="shared" si="998"/>
        <v>450365.402</v>
      </c>
      <c r="I723" s="410">
        <f t="shared" si="999"/>
        <v>5597630.0180000002</v>
      </c>
      <c r="J723" s="236">
        <v>138</v>
      </c>
      <c r="K723" s="377" t="s">
        <v>1355</v>
      </c>
      <c r="L723" s="378">
        <v>35</v>
      </c>
      <c r="M723" s="171"/>
      <c r="O723" s="171"/>
      <c r="P723" s="171"/>
      <c r="Q723" s="382" t="s">
        <v>1360</v>
      </c>
      <c r="R723" s="382" t="s">
        <v>2899</v>
      </c>
      <c r="S723" s="382" t="s">
        <v>2663</v>
      </c>
      <c r="T723" s="499" t="str">
        <f t="shared" si="1000"/>
        <v>-</v>
      </c>
      <c r="U723" s="499" t="str">
        <f t="shared" si="1001"/>
        <v>M</v>
      </c>
      <c r="V723" s="499" t="str">
        <f t="shared" si="1002"/>
        <v>-</v>
      </c>
      <c r="W723" s="499" t="str">
        <f t="shared" si="1077"/>
        <v>A</v>
      </c>
      <c r="X723" s="529" t="str">
        <f t="shared" si="1073"/>
        <v>Na-Ca</v>
      </c>
      <c r="Y723" s="530" t="str">
        <f t="shared" si="1076"/>
        <v>Cl-HCO3</v>
      </c>
      <c r="Z723" s="406"/>
      <c r="AA723" s="177" t="s">
        <v>1582</v>
      </c>
      <c r="AB723" s="176">
        <v>1</v>
      </c>
      <c r="AC723" s="383" t="s">
        <v>874</v>
      </c>
      <c r="AD723" s="383" t="s">
        <v>2296</v>
      </c>
      <c r="AE723" s="120"/>
      <c r="AF723" s="392" t="s">
        <v>3116</v>
      </c>
      <c r="AG723" s="408"/>
      <c r="AH723" s="408"/>
      <c r="AI723" s="559"/>
      <c r="AJ723" s="408"/>
      <c r="AK723" s="408"/>
      <c r="AL723" s="408"/>
      <c r="AM723" s="392"/>
      <c r="AN723" s="69"/>
      <c r="AO723" s="401"/>
      <c r="AP723" s="171"/>
      <c r="AQ723" s="69"/>
      <c r="AR723" s="69">
        <v>5700</v>
      </c>
      <c r="AS723" s="507">
        <f t="shared" si="1074"/>
        <v>5744.1579999999985</v>
      </c>
      <c r="AT723" s="509">
        <f t="shared" si="1075"/>
        <v>-0.10945328323607685</v>
      </c>
      <c r="AU723" s="69">
        <v>1101</v>
      </c>
      <c r="AV723" s="69">
        <v>142.4</v>
      </c>
      <c r="AW723" s="401">
        <v>449.2</v>
      </c>
      <c r="AX723" s="401">
        <v>1579</v>
      </c>
      <c r="AY723" s="401">
        <v>23.68</v>
      </c>
      <c r="AZ723" s="70">
        <v>2363</v>
      </c>
      <c r="BA723" s="69">
        <v>2.0960000000000001</v>
      </c>
      <c r="BB723" s="69">
        <v>41.57</v>
      </c>
      <c r="BC723" s="69">
        <v>1.8640000000000001</v>
      </c>
      <c r="BD723" s="69">
        <v>2.9889999999999999</v>
      </c>
      <c r="BE723" s="401">
        <v>8.4600000000000009</v>
      </c>
      <c r="BF723" s="401">
        <v>2.0379999999999998</v>
      </c>
      <c r="BG723" s="69"/>
      <c r="BH723" s="69">
        <v>0.311</v>
      </c>
      <c r="BI723" s="91" t="s">
        <v>1344</v>
      </c>
      <c r="BJ723" s="69">
        <v>2.6259999999999999</v>
      </c>
      <c r="BK723" s="69"/>
      <c r="BL723" s="401"/>
      <c r="BM723" s="69">
        <v>23.81</v>
      </c>
      <c r="BN723" s="404" t="s">
        <v>1344</v>
      </c>
      <c r="BO723" s="143"/>
      <c r="BP723" s="564">
        <v>45</v>
      </c>
      <c r="BQ723" s="143"/>
      <c r="BR723" s="143">
        <v>69</v>
      </c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1"/>
      <c r="CG723" s="143"/>
      <c r="CH723" s="143"/>
      <c r="CI723" s="143"/>
      <c r="CJ723" s="143"/>
      <c r="CK723" s="143"/>
      <c r="CL723" s="144"/>
      <c r="CM723" s="143"/>
      <c r="CN723" s="143">
        <v>2577</v>
      </c>
      <c r="CO723" s="141"/>
      <c r="CP723" s="69"/>
      <c r="CQ723" s="70"/>
      <c r="CR723" s="69"/>
      <c r="CS723" s="69"/>
      <c r="CT723" s="69"/>
      <c r="CU723" s="69"/>
      <c r="CV723" s="69"/>
      <c r="CW723" s="69"/>
      <c r="CX723" s="69"/>
      <c r="CY723" s="69"/>
      <c r="CZ723" s="69"/>
      <c r="DA723" s="70"/>
      <c r="DB723" s="182"/>
      <c r="DC723" s="182"/>
      <c r="DD723" s="182"/>
      <c r="DE723" s="182"/>
      <c r="DF723" s="182"/>
      <c r="DG723" s="182"/>
      <c r="DH723" s="182"/>
      <c r="DI723" s="180"/>
      <c r="DJ723" s="180"/>
      <c r="DK723" s="180"/>
      <c r="DL723" s="180"/>
      <c r="DM723" s="180"/>
      <c r="DN723" s="180"/>
      <c r="DO723" s="180"/>
      <c r="DP723" s="180"/>
      <c r="DQ723" s="180"/>
      <c r="DR723" s="180"/>
      <c r="DS723" s="181"/>
      <c r="DT723" s="402">
        <f t="shared" si="1003"/>
        <v>1</v>
      </c>
      <c r="DU723" s="100">
        <f t="shared" si="1004"/>
        <v>0</v>
      </c>
      <c r="DV723" s="100">
        <f t="shared" si="1005"/>
        <v>1</v>
      </c>
      <c r="DW723" s="100">
        <f t="shared" si="1006"/>
        <v>0</v>
      </c>
      <c r="DX723" s="100">
        <f t="shared" si="1007"/>
        <v>0</v>
      </c>
      <c r="DY723" s="229">
        <f t="shared" si="1008"/>
        <v>0</v>
      </c>
      <c r="DZ723" s="100">
        <f t="shared" si="1009"/>
        <v>0</v>
      </c>
      <c r="EA723" s="400">
        <f t="shared" si="1010"/>
        <v>0</v>
      </c>
      <c r="EB723" s="402">
        <f t="shared" si="1011"/>
        <v>1</v>
      </c>
      <c r="EC723" s="19">
        <f t="shared" si="1012"/>
        <v>0</v>
      </c>
      <c r="ED723" s="19">
        <f t="shared" si="1013"/>
        <v>1</v>
      </c>
      <c r="EE723" s="19">
        <f t="shared" si="1014"/>
        <v>0</v>
      </c>
      <c r="EF723" s="402">
        <f t="shared" si="1015"/>
        <v>0</v>
      </c>
      <c r="EG723" s="400">
        <f t="shared" si="1016"/>
        <v>0</v>
      </c>
      <c r="EH723" s="400">
        <f t="shared" si="1017"/>
        <v>1</v>
      </c>
      <c r="EI723" s="402">
        <f t="shared" si="1018"/>
        <v>0</v>
      </c>
      <c r="EJ723" s="229">
        <f t="shared" si="1019"/>
        <v>2</v>
      </c>
      <c r="EK723" s="398">
        <f t="shared" si="1020"/>
        <v>1101</v>
      </c>
      <c r="EL723" s="398">
        <f t="shared" si="1021"/>
        <v>41.57</v>
      </c>
      <c r="EM723" s="398">
        <f t="shared" si="1022"/>
        <v>142.4</v>
      </c>
      <c r="EN723" s="398">
        <f t="shared" si="1023"/>
        <v>449.2</v>
      </c>
      <c r="EO723" s="398">
        <f t="shared" si="1024"/>
        <v>2.0379999999999998</v>
      </c>
      <c r="EP723" s="398">
        <f t="shared" si="1025"/>
        <v>8.4600000000000009</v>
      </c>
      <c r="EQ723" s="398">
        <f t="shared" si="1026"/>
        <v>2363</v>
      </c>
      <c r="ER723" s="398" t="str">
        <f t="shared" si="1027"/>
        <v/>
      </c>
      <c r="ES723" s="398">
        <f t="shared" si="1028"/>
        <v>2.6259999999999999</v>
      </c>
      <c r="ET723" s="398">
        <f t="shared" si="1029"/>
        <v>23.68</v>
      </c>
      <c r="EU723" s="172">
        <f t="shared" si="1030"/>
        <v>1579</v>
      </c>
      <c r="EV723" s="57">
        <f t="shared" si="1031"/>
        <v>47.890803747749004</v>
      </c>
      <c r="EW723" s="57">
        <f t="shared" si="1032"/>
        <v>1.0631713554987212</v>
      </c>
      <c r="EX723" s="57">
        <f t="shared" si="1033"/>
        <v>11.717753548652542</v>
      </c>
      <c r="EY723" s="57">
        <f t="shared" si="1034"/>
        <v>22.416288237936023</v>
      </c>
      <c r="EZ723" s="57">
        <f t="shared" si="1035"/>
        <v>7.4318534050505952E-2</v>
      </c>
      <c r="FA723" s="57">
        <f t="shared" si="1036"/>
        <v>0.45447219983883969</v>
      </c>
      <c r="FB723" s="57">
        <f t="shared" si="1037"/>
        <v>38.726848703068484</v>
      </c>
      <c r="FC723" s="57" t="str">
        <f t="shared" si="1038"/>
        <v/>
      </c>
      <c r="FD723" s="57">
        <f t="shared" si="1039"/>
        <v>4.2351491575665791E-2</v>
      </c>
      <c r="FE723" s="57">
        <f t="shared" si="1040"/>
        <v>0.49301184852377511</v>
      </c>
      <c r="FF723" s="56">
        <f t="shared" si="1041"/>
        <v>44.537838828872019</v>
      </c>
      <c r="FG723" s="59">
        <f t="shared" si="1042"/>
        <v>57.274135558076914</v>
      </c>
      <c r="FH723" s="59">
        <f t="shared" si="1043"/>
        <v>1.2714804424045656</v>
      </c>
      <c r="FI723" s="59">
        <f t="shared" si="1044"/>
        <v>14.013634198261018</v>
      </c>
      <c r="FJ723" s="59">
        <f t="shared" si="1045"/>
        <v>26.808352142321652</v>
      </c>
      <c r="FK723" s="59">
        <f t="shared" si="1046"/>
        <v>8.8879898865474774E-2</v>
      </c>
      <c r="FL723" s="59">
        <f t="shared" si="1047"/>
        <v>0.54351776007038877</v>
      </c>
      <c r="FM723" s="59">
        <f t="shared" si="1048"/>
        <v>46.213395218820537</v>
      </c>
      <c r="FN723" s="59" t="str">
        <f t="shared" si="1049"/>
        <v/>
      </c>
      <c r="FO723" s="59">
        <f t="shared" si="1050"/>
        <v>5.0538742083027131E-2</v>
      </c>
      <c r="FP723" s="59">
        <f t="shared" si="1051"/>
        <v>0.58831927116200533</v>
      </c>
      <c r="FQ723" s="66">
        <f t="shared" si="1052"/>
        <v>53.147746767934436</v>
      </c>
      <c r="FR723" s="331">
        <f t="shared" si="1078"/>
        <v>-0.10945328323607685</v>
      </c>
      <c r="FS723" s="331">
        <f t="shared" si="1053"/>
        <v>0.10945328323607685</v>
      </c>
      <c r="FT723" s="400">
        <f t="shared" si="1054"/>
        <v>0</v>
      </c>
      <c r="FU723" s="400">
        <f t="shared" si="1055"/>
        <v>1</v>
      </c>
      <c r="FV723" s="400">
        <f t="shared" si="1056"/>
        <v>0</v>
      </c>
      <c r="FW723" s="402">
        <f t="shared" si="1057"/>
        <v>0</v>
      </c>
      <c r="FX723" s="222">
        <f t="shared" si="1058"/>
        <v>57.274135558076914</v>
      </c>
      <c r="FY723" s="222">
        <f t="shared" si="1059"/>
        <v>26.808352142321652</v>
      </c>
      <c r="FZ723" s="222">
        <f t="shared" si="1060"/>
        <v>0</v>
      </c>
      <c r="GA723" s="221">
        <f t="shared" si="1061"/>
        <v>53.147746767934436</v>
      </c>
      <c r="GB723" s="222">
        <f t="shared" si="1062"/>
        <v>46.213395218820537</v>
      </c>
      <c r="GC723" s="222">
        <f t="shared" si="1063"/>
        <v>0</v>
      </c>
      <c r="GD723" s="222">
        <f t="shared" si="1064"/>
        <v>0</v>
      </c>
      <c r="GE723" s="222">
        <f t="shared" si="1065"/>
        <v>0</v>
      </c>
      <c r="GF723" s="222">
        <f t="shared" si="1066"/>
        <v>0</v>
      </c>
      <c r="GG723" s="398">
        <f t="shared" si="1067"/>
        <v>0</v>
      </c>
      <c r="GH723" s="399">
        <f t="shared" si="1068"/>
        <v>0</v>
      </c>
      <c r="GI723" s="398" t="str">
        <f t="shared" si="1069"/>
        <v>Na-Ca</v>
      </c>
      <c r="GJ723" s="398" t="str">
        <f t="shared" si="1070"/>
        <v>Cl-HCO3</v>
      </c>
    </row>
    <row r="724" spans="1:192">
      <c r="A724" s="402">
        <f t="shared" si="1072"/>
        <v>719</v>
      </c>
      <c r="B724" s="383" t="s">
        <v>330</v>
      </c>
      <c r="C724" s="116" t="s">
        <v>193</v>
      </c>
      <c r="D724" s="116"/>
      <c r="E724" s="116"/>
      <c r="F724" s="236">
        <v>3450420</v>
      </c>
      <c r="G724" s="236">
        <v>5599430</v>
      </c>
      <c r="H724" s="410">
        <f t="shared" si="998"/>
        <v>450365.402</v>
      </c>
      <c r="I724" s="410">
        <f t="shared" si="999"/>
        <v>5597630.0180000002</v>
      </c>
      <c r="J724" s="236">
        <v>138</v>
      </c>
      <c r="K724" s="377" t="s">
        <v>1355</v>
      </c>
      <c r="L724" s="378">
        <v>35</v>
      </c>
      <c r="M724" s="378"/>
      <c r="O724" s="378"/>
      <c r="P724" s="378"/>
      <c r="Q724" s="382" t="s">
        <v>1360</v>
      </c>
      <c r="R724" s="382" t="s">
        <v>2899</v>
      </c>
      <c r="S724" s="382" t="s">
        <v>2663</v>
      </c>
      <c r="T724" s="499" t="str">
        <f t="shared" si="1000"/>
        <v>-</v>
      </c>
      <c r="U724" s="499" t="str">
        <f t="shared" si="1001"/>
        <v>M</v>
      </c>
      <c r="V724" s="499" t="str">
        <f t="shared" si="1002"/>
        <v>-</v>
      </c>
      <c r="W724" s="499" t="str">
        <f t="shared" si="1077"/>
        <v>A</v>
      </c>
      <c r="X724" s="529" t="str">
        <f t="shared" si="1073"/>
        <v>Na-Ca</v>
      </c>
      <c r="Y724" s="530" t="str">
        <f t="shared" si="1076"/>
        <v>Cl-HCO3</v>
      </c>
      <c r="Z724" s="119" t="s">
        <v>1472</v>
      </c>
      <c r="AA724" s="89" t="s">
        <v>1467</v>
      </c>
      <c r="AB724" s="405">
        <v>2</v>
      </c>
      <c r="AC724" s="117"/>
      <c r="AD724" s="385" t="s">
        <v>2297</v>
      </c>
      <c r="AE724" s="120"/>
      <c r="AF724" s="379">
        <v>11</v>
      </c>
      <c r="AG724" s="377"/>
      <c r="AH724" s="377"/>
      <c r="AI724" s="379"/>
      <c r="AJ724" s="377"/>
      <c r="AK724" s="377"/>
      <c r="AL724" s="377"/>
      <c r="AM724" s="379"/>
      <c r="AN724" s="117"/>
      <c r="AO724" s="116"/>
      <c r="AP724" s="378"/>
      <c r="AQ724" s="117"/>
      <c r="AR724" s="384">
        <v>4651</v>
      </c>
      <c r="AS724" s="507">
        <f t="shared" si="1074"/>
        <v>4622</v>
      </c>
      <c r="AT724" s="509">
        <f t="shared" si="1075"/>
        <v>-2.2374178330067121E-2</v>
      </c>
      <c r="AU724" s="117">
        <v>851</v>
      </c>
      <c r="AV724" s="117">
        <v>117</v>
      </c>
      <c r="AW724" s="116">
        <v>385</v>
      </c>
      <c r="AX724" s="117">
        <v>1201</v>
      </c>
      <c r="AY724" s="117">
        <v>24</v>
      </c>
      <c r="AZ724" s="118">
        <v>2002</v>
      </c>
      <c r="BA724" s="117"/>
      <c r="BB724" s="117">
        <v>34</v>
      </c>
      <c r="BC724" s="117"/>
      <c r="BD724" s="117"/>
      <c r="BE724" s="117">
        <v>8</v>
      </c>
      <c r="BF724" s="117"/>
      <c r="BG724" s="117"/>
      <c r="BH724" s="117"/>
      <c r="BI724" s="117"/>
      <c r="BJ724" s="117"/>
      <c r="BK724" s="117"/>
      <c r="BL724" s="116"/>
      <c r="BM724" s="117"/>
      <c r="BN724" s="118"/>
      <c r="BO724" s="114"/>
      <c r="BP724" s="114"/>
      <c r="BQ724" s="114"/>
      <c r="BR724" s="114"/>
      <c r="BS724" s="114"/>
      <c r="BT724" s="114"/>
      <c r="BU724" s="114"/>
      <c r="BV724" s="114"/>
      <c r="BW724" s="114"/>
      <c r="BX724" s="114"/>
      <c r="BY724" s="114"/>
      <c r="BZ724" s="114"/>
      <c r="CA724" s="114"/>
      <c r="CB724" s="114"/>
      <c r="CC724" s="114"/>
      <c r="CD724" s="114"/>
      <c r="CE724" s="114"/>
      <c r="CF724" s="247"/>
      <c r="CG724" s="114"/>
      <c r="CH724" s="114"/>
      <c r="CI724" s="114"/>
      <c r="CJ724" s="114"/>
      <c r="CK724" s="114"/>
      <c r="CL724" s="137"/>
      <c r="CM724" s="114"/>
      <c r="CN724" s="114">
        <v>2508</v>
      </c>
      <c r="CO724" s="247"/>
      <c r="CP724" s="117"/>
      <c r="CQ724" s="118"/>
      <c r="CR724" s="117"/>
      <c r="CS724" s="117"/>
      <c r="CT724" s="117"/>
      <c r="CU724" s="117"/>
      <c r="CV724" s="117"/>
      <c r="CW724" s="117"/>
      <c r="CX724" s="117"/>
      <c r="CY724" s="117"/>
      <c r="CZ724" s="117"/>
      <c r="DA724" s="118"/>
      <c r="DB724" s="111"/>
      <c r="DC724" s="111"/>
      <c r="DD724" s="121"/>
      <c r="DE724" s="111"/>
      <c r="DF724" s="420"/>
      <c r="DG724" s="111"/>
      <c r="DH724" s="111"/>
      <c r="DI724" s="111"/>
      <c r="DJ724" s="111"/>
      <c r="DK724" s="244"/>
      <c r="DL724" s="244"/>
      <c r="DM724" s="244"/>
      <c r="DN724" s="111"/>
      <c r="DO724" s="121"/>
      <c r="DP724" s="244"/>
      <c r="DQ724" s="241"/>
      <c r="DR724" s="244"/>
      <c r="DS724" s="472"/>
      <c r="DT724" s="402">
        <f t="shared" si="1003"/>
        <v>0</v>
      </c>
      <c r="DU724" s="100">
        <f t="shared" si="1004"/>
        <v>0</v>
      </c>
      <c r="DV724" s="100">
        <f t="shared" si="1005"/>
        <v>1</v>
      </c>
      <c r="DW724" s="100">
        <f t="shared" si="1006"/>
        <v>0</v>
      </c>
      <c r="DX724" s="100">
        <f t="shared" si="1007"/>
        <v>0</v>
      </c>
      <c r="DY724" s="229">
        <f t="shared" si="1008"/>
        <v>0</v>
      </c>
      <c r="DZ724" s="100">
        <f t="shared" si="1009"/>
        <v>1</v>
      </c>
      <c r="EA724" s="400">
        <f t="shared" si="1010"/>
        <v>0</v>
      </c>
      <c r="EB724" s="402">
        <f t="shared" si="1011"/>
        <v>0</v>
      </c>
      <c r="EC724" s="19">
        <f t="shared" si="1012"/>
        <v>0</v>
      </c>
      <c r="ED724" s="19">
        <f t="shared" si="1013"/>
        <v>1</v>
      </c>
      <c r="EE724" s="19">
        <f t="shared" si="1014"/>
        <v>0</v>
      </c>
      <c r="EF724" s="402">
        <f t="shared" si="1015"/>
        <v>0</v>
      </c>
      <c r="EG724" s="400">
        <f t="shared" si="1016"/>
        <v>0</v>
      </c>
      <c r="EH724" s="400">
        <f t="shared" si="1017"/>
        <v>1</v>
      </c>
      <c r="EI724" s="402">
        <f t="shared" si="1018"/>
        <v>0</v>
      </c>
      <c r="EJ724" s="229">
        <f t="shared" si="1019"/>
        <v>2</v>
      </c>
      <c r="EK724" s="398">
        <f t="shared" si="1020"/>
        <v>851</v>
      </c>
      <c r="EL724" s="398">
        <f t="shared" si="1021"/>
        <v>34</v>
      </c>
      <c r="EM724" s="398">
        <f t="shared" si="1022"/>
        <v>117</v>
      </c>
      <c r="EN724" s="398">
        <f t="shared" si="1023"/>
        <v>385</v>
      </c>
      <c r="EO724" s="398" t="str">
        <f t="shared" si="1024"/>
        <v/>
      </c>
      <c r="EP724" s="398">
        <f t="shared" si="1025"/>
        <v>8</v>
      </c>
      <c r="EQ724" s="398">
        <f t="shared" si="1026"/>
        <v>2002</v>
      </c>
      <c r="ER724" s="398" t="str">
        <f t="shared" si="1027"/>
        <v/>
      </c>
      <c r="ES724" s="398" t="str">
        <f t="shared" si="1028"/>
        <v/>
      </c>
      <c r="ET724" s="398">
        <f t="shared" si="1029"/>
        <v>24</v>
      </c>
      <c r="EU724" s="172">
        <f t="shared" si="1030"/>
        <v>1201</v>
      </c>
      <c r="EV724" s="57">
        <f t="shared" si="1031"/>
        <v>37.016415975780561</v>
      </c>
      <c r="EW724" s="57">
        <f t="shared" si="1032"/>
        <v>0.86956521739130432</v>
      </c>
      <c r="EX724" s="57">
        <f t="shared" si="1033"/>
        <v>9.6276486319687322</v>
      </c>
      <c r="EY724" s="57">
        <f t="shared" si="1034"/>
        <v>19.212535555666449</v>
      </c>
      <c r="EZ724" s="57" t="str">
        <f t="shared" si="1035"/>
        <v/>
      </c>
      <c r="FA724" s="57">
        <f t="shared" si="1036"/>
        <v>0.42976094547408006</v>
      </c>
      <c r="FB724" s="57">
        <f t="shared" si="1037"/>
        <v>32.810474440771522</v>
      </c>
      <c r="FC724" s="57" t="str">
        <f t="shared" si="1038"/>
        <v/>
      </c>
      <c r="FD724" s="57" t="str">
        <f t="shared" si="1039"/>
        <v/>
      </c>
      <c r="FE724" s="57">
        <f t="shared" si="1040"/>
        <v>0.49967417080112342</v>
      </c>
      <c r="FF724" s="56">
        <f t="shared" si="1041"/>
        <v>33.875835613347242</v>
      </c>
      <c r="FG724" s="59">
        <f t="shared" si="1042"/>
        <v>55.120103318855385</v>
      </c>
      <c r="FH724" s="59">
        <f t="shared" si="1043"/>
        <v>1.2948450940375227</v>
      </c>
      <c r="FI724" s="59">
        <f t="shared" si="1044"/>
        <v>14.336260637955045</v>
      </c>
      <c r="FJ724" s="59">
        <f t="shared" si="1045"/>
        <v>28.608846019517596</v>
      </c>
      <c r="FK724" s="59" t="str">
        <f t="shared" si="1046"/>
        <v/>
      </c>
      <c r="FL724" s="59">
        <f t="shared" si="1047"/>
        <v>0.63994492963444582</v>
      </c>
      <c r="FM724" s="59">
        <f t="shared" si="1048"/>
        <v>48.835296259010263</v>
      </c>
      <c r="FN724" s="59" t="str">
        <f t="shared" si="1049"/>
        <v/>
      </c>
      <c r="FO724" s="59" t="str">
        <f t="shared" si="1050"/>
        <v/>
      </c>
      <c r="FP724" s="59">
        <f t="shared" si="1051"/>
        <v>0.74371786997769374</v>
      </c>
      <c r="FQ724" s="66">
        <f t="shared" si="1052"/>
        <v>50.420985871012057</v>
      </c>
      <c r="FR724" s="331">
        <f t="shared" si="1078"/>
        <v>-2.2374178330067121E-2</v>
      </c>
      <c r="FS724" s="331">
        <f t="shared" si="1053"/>
        <v>2.2374178330067121E-2</v>
      </c>
      <c r="FT724" s="400">
        <f t="shared" si="1054"/>
        <v>0</v>
      </c>
      <c r="FU724" s="400">
        <f t="shared" si="1055"/>
        <v>1</v>
      </c>
      <c r="FV724" s="400">
        <f t="shared" si="1056"/>
        <v>0</v>
      </c>
      <c r="FW724" s="402">
        <f t="shared" si="1057"/>
        <v>0</v>
      </c>
      <c r="FX724" s="222">
        <f t="shared" si="1058"/>
        <v>55.120103318855385</v>
      </c>
      <c r="FY724" s="222">
        <f t="shared" si="1059"/>
        <v>28.608846019517596</v>
      </c>
      <c r="FZ724" s="222">
        <f t="shared" si="1060"/>
        <v>0</v>
      </c>
      <c r="GA724" s="221">
        <f t="shared" si="1061"/>
        <v>50.420985871012057</v>
      </c>
      <c r="GB724" s="222">
        <f t="shared" si="1062"/>
        <v>48.835296259010263</v>
      </c>
      <c r="GC724" s="222">
        <f t="shared" si="1063"/>
        <v>0</v>
      </c>
      <c r="GD724" s="222">
        <f t="shared" si="1064"/>
        <v>0</v>
      </c>
      <c r="GE724" s="222">
        <f t="shared" si="1065"/>
        <v>0</v>
      </c>
      <c r="GF724" s="222">
        <f t="shared" si="1066"/>
        <v>0</v>
      </c>
      <c r="GG724" s="398">
        <f t="shared" si="1067"/>
        <v>0</v>
      </c>
      <c r="GH724" s="399">
        <f t="shared" si="1068"/>
        <v>0</v>
      </c>
      <c r="GI724" s="398" t="str">
        <f t="shared" si="1069"/>
        <v>Na-Ca</v>
      </c>
      <c r="GJ724" s="398" t="str">
        <f t="shared" si="1070"/>
        <v>Cl-HCO3</v>
      </c>
    </row>
    <row r="725" spans="1:192" ht="14.25">
      <c r="A725" s="402">
        <f t="shared" si="1072"/>
        <v>720</v>
      </c>
      <c r="B725" s="64" t="s">
        <v>330</v>
      </c>
      <c r="C725" s="398" t="s">
        <v>193</v>
      </c>
      <c r="F725" s="236">
        <v>3450420</v>
      </c>
      <c r="G725" s="236">
        <v>5599430</v>
      </c>
      <c r="H725" s="410">
        <f t="shared" si="998"/>
        <v>450365.402</v>
      </c>
      <c r="I725" s="410">
        <f t="shared" si="999"/>
        <v>5597630.0180000002</v>
      </c>
      <c r="J725" s="392">
        <v>138</v>
      </c>
      <c r="K725" s="400" t="s">
        <v>1356</v>
      </c>
      <c r="L725" s="19">
        <v>35</v>
      </c>
      <c r="Q725" s="382" t="s">
        <v>1360</v>
      </c>
      <c r="R725" s="382" t="s">
        <v>2899</v>
      </c>
      <c r="S725" s="382" t="s">
        <v>2663</v>
      </c>
      <c r="T725" s="499" t="str">
        <f t="shared" si="1000"/>
        <v>-</v>
      </c>
      <c r="U725" s="499" t="str">
        <f t="shared" si="1001"/>
        <v>M</v>
      </c>
      <c r="V725" s="499" t="str">
        <f t="shared" si="1002"/>
        <v>-</v>
      </c>
      <c r="W725" s="499" t="str">
        <f t="shared" si="1077"/>
        <v>A</v>
      </c>
      <c r="X725" s="529" t="str">
        <f t="shared" si="1073"/>
        <v>Na-Ca</v>
      </c>
      <c r="Y725" s="530" t="str">
        <f t="shared" si="1076"/>
        <v>Cl-HCO3</v>
      </c>
      <c r="Z725" s="119" t="s">
        <v>1472</v>
      </c>
      <c r="AA725" s="51">
        <v>26238</v>
      </c>
      <c r="AB725" s="100">
        <v>3</v>
      </c>
      <c r="AD725" s="2" t="s">
        <v>1864</v>
      </c>
      <c r="AE725" s="120"/>
      <c r="AF725" s="391">
        <v>11</v>
      </c>
      <c r="AI725" s="554"/>
      <c r="AR725" s="69">
        <v>2247</v>
      </c>
      <c r="AS725" s="507">
        <f t="shared" si="1074"/>
        <v>4867.7</v>
      </c>
      <c r="AT725" s="509">
        <f t="shared" si="1075"/>
        <v>-0.82401941349274976</v>
      </c>
      <c r="AU725" s="398">
        <v>901.4</v>
      </c>
      <c r="AV725" s="398">
        <v>124.6</v>
      </c>
      <c r="AW725" s="399">
        <v>416.7</v>
      </c>
      <c r="AX725" s="398">
        <v>1285</v>
      </c>
      <c r="AY725" s="398">
        <v>24</v>
      </c>
      <c r="AZ725" s="172">
        <v>2116</v>
      </c>
      <c r="BO725" s="138"/>
      <c r="BP725" s="555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49"/>
      <c r="CG725" s="138"/>
      <c r="CH725" s="138"/>
      <c r="CI725" s="138"/>
      <c r="CJ725" s="138"/>
      <c r="CK725" s="138"/>
      <c r="CL725" s="139"/>
      <c r="CM725" s="138"/>
      <c r="CN725" s="138">
        <v>4909</v>
      </c>
      <c r="CO725" s="149"/>
      <c r="DB725" s="241"/>
      <c r="DC725" s="241"/>
      <c r="DD725" s="241"/>
      <c r="DE725" s="241"/>
      <c r="DF725" s="182"/>
      <c r="DG725" s="241"/>
      <c r="DH725" s="241"/>
      <c r="DI725" s="244"/>
      <c r="DJ725" s="244"/>
      <c r="DK725" s="244"/>
      <c r="DL725" s="244"/>
      <c r="DM725" s="244"/>
      <c r="DN725" s="244"/>
      <c r="DO725" s="244"/>
      <c r="DP725" s="244"/>
      <c r="DQ725" s="244"/>
      <c r="DR725" s="244"/>
      <c r="DS725" s="472"/>
      <c r="DT725" s="402">
        <f t="shared" si="1003"/>
        <v>0</v>
      </c>
      <c r="DU725" s="100">
        <f t="shared" si="1004"/>
        <v>0</v>
      </c>
      <c r="DV725" s="100">
        <f t="shared" si="1005"/>
        <v>1</v>
      </c>
      <c r="DW725" s="100">
        <f t="shared" si="1006"/>
        <v>0</v>
      </c>
      <c r="DX725" s="100">
        <f t="shared" si="1007"/>
        <v>0</v>
      </c>
      <c r="DY725" s="229">
        <f t="shared" si="1008"/>
        <v>0</v>
      </c>
      <c r="DZ725" s="100">
        <f t="shared" si="1009"/>
        <v>1</v>
      </c>
      <c r="EA725" s="400">
        <f t="shared" si="1010"/>
        <v>0</v>
      </c>
      <c r="EB725" s="402">
        <f t="shared" si="1011"/>
        <v>0</v>
      </c>
      <c r="EC725" s="19">
        <f t="shared" si="1012"/>
        <v>0</v>
      </c>
      <c r="ED725" s="19">
        <f t="shared" si="1013"/>
        <v>1</v>
      </c>
      <c r="EE725" s="19">
        <f t="shared" si="1014"/>
        <v>0</v>
      </c>
      <c r="EF725" s="402">
        <f t="shared" si="1015"/>
        <v>0</v>
      </c>
      <c r="EG725" s="400">
        <f t="shared" si="1016"/>
        <v>0</v>
      </c>
      <c r="EH725" s="400">
        <f t="shared" si="1017"/>
        <v>1</v>
      </c>
      <c r="EI725" s="402">
        <f t="shared" si="1018"/>
        <v>0</v>
      </c>
      <c r="EJ725" s="229">
        <f t="shared" si="1019"/>
        <v>2</v>
      </c>
      <c r="EK725" s="398">
        <f t="shared" si="1020"/>
        <v>901.4</v>
      </c>
      <c r="EL725" s="398" t="str">
        <f t="shared" si="1021"/>
        <v/>
      </c>
      <c r="EM725" s="398">
        <f t="shared" si="1022"/>
        <v>124.6</v>
      </c>
      <c r="EN725" s="398">
        <f t="shared" si="1023"/>
        <v>416.7</v>
      </c>
      <c r="EO725" s="398" t="str">
        <f t="shared" si="1024"/>
        <v/>
      </c>
      <c r="EP725" s="398" t="str">
        <f t="shared" si="1025"/>
        <v/>
      </c>
      <c r="EQ725" s="398">
        <f t="shared" si="1026"/>
        <v>2116</v>
      </c>
      <c r="ER725" s="398" t="str">
        <f t="shared" si="1027"/>
        <v/>
      </c>
      <c r="ES725" s="398" t="str">
        <f t="shared" si="1028"/>
        <v/>
      </c>
      <c r="ET725" s="398">
        <f t="shared" si="1029"/>
        <v>24</v>
      </c>
      <c r="EU725" s="172">
        <f t="shared" si="1030"/>
        <v>1285</v>
      </c>
      <c r="EV725" s="57">
        <f t="shared" si="1031"/>
        <v>39.208692550609399</v>
      </c>
      <c r="EW725" s="57" t="str">
        <f t="shared" si="1032"/>
        <v/>
      </c>
      <c r="EX725" s="57">
        <f t="shared" si="1033"/>
        <v>10.253034355070973</v>
      </c>
      <c r="EY725" s="57">
        <f t="shared" si="1034"/>
        <v>20.794450820899243</v>
      </c>
      <c r="EZ725" s="57" t="str">
        <f t="shared" si="1035"/>
        <v/>
      </c>
      <c r="FA725" s="57" t="str">
        <f t="shared" si="1036"/>
        <v/>
      </c>
      <c r="FB725" s="57">
        <f t="shared" si="1037"/>
        <v>34.678803155181086</v>
      </c>
      <c r="FC725" s="57" t="str">
        <f t="shared" si="1038"/>
        <v/>
      </c>
      <c r="FD725" s="57" t="str">
        <f t="shared" si="1039"/>
        <v/>
      </c>
      <c r="FE725" s="57">
        <f t="shared" si="1040"/>
        <v>0.49967417080112342</v>
      </c>
      <c r="FF725" s="56">
        <f t="shared" si="1041"/>
        <v>36.24516966124164</v>
      </c>
      <c r="FG725" s="59">
        <f t="shared" si="1042"/>
        <v>55.808177756553079</v>
      </c>
      <c r="FH725" s="59" t="str">
        <f t="shared" si="1043"/>
        <v/>
      </c>
      <c r="FI725" s="59">
        <f t="shared" si="1044"/>
        <v>14.593783332439964</v>
      </c>
      <c r="FJ725" s="59">
        <f t="shared" si="1045"/>
        <v>29.59803891100697</v>
      </c>
      <c r="FK725" s="59" t="str">
        <f t="shared" si="1046"/>
        <v/>
      </c>
      <c r="FL725" s="59" t="str">
        <f t="shared" si="1047"/>
        <v/>
      </c>
      <c r="FM725" s="59">
        <f t="shared" si="1048"/>
        <v>48.553671813180273</v>
      </c>
      <c r="FN725" s="59" t="str">
        <f t="shared" si="1049"/>
        <v/>
      </c>
      <c r="FO725" s="59" t="str">
        <f t="shared" si="1050"/>
        <v/>
      </c>
      <c r="FP725" s="59">
        <f t="shared" si="1051"/>
        <v>0.69959207052323213</v>
      </c>
      <c r="FQ725" s="66">
        <f t="shared" si="1052"/>
        <v>50.746736116296496</v>
      </c>
      <c r="FR725" s="331">
        <f t="shared" si="1078"/>
        <v>-0.82401941349274976</v>
      </c>
      <c r="FS725" s="331">
        <f t="shared" si="1053"/>
        <v>0.82401941349274976</v>
      </c>
      <c r="FT725" s="400">
        <f t="shared" si="1054"/>
        <v>0</v>
      </c>
      <c r="FU725" s="400">
        <f t="shared" si="1055"/>
        <v>1</v>
      </c>
      <c r="FV725" s="400">
        <f t="shared" si="1056"/>
        <v>0</v>
      </c>
      <c r="FW725" s="402">
        <f t="shared" si="1057"/>
        <v>0</v>
      </c>
      <c r="FX725" s="222">
        <f t="shared" si="1058"/>
        <v>55.808177756553079</v>
      </c>
      <c r="FY725" s="222">
        <f t="shared" si="1059"/>
        <v>29.59803891100697</v>
      </c>
      <c r="FZ725" s="222">
        <f t="shared" si="1060"/>
        <v>0</v>
      </c>
      <c r="GA725" s="221">
        <f t="shared" si="1061"/>
        <v>50.746736116296496</v>
      </c>
      <c r="GB725" s="222">
        <f t="shared" si="1062"/>
        <v>48.553671813180273</v>
      </c>
      <c r="GC725" s="222">
        <f t="shared" si="1063"/>
        <v>0</v>
      </c>
      <c r="GD725" s="222">
        <f t="shared" si="1064"/>
        <v>0</v>
      </c>
      <c r="GE725" s="222">
        <f t="shared" si="1065"/>
        <v>0</v>
      </c>
      <c r="GF725" s="222">
        <f t="shared" si="1066"/>
        <v>0</v>
      </c>
      <c r="GG725" s="398">
        <f t="shared" si="1067"/>
        <v>0</v>
      </c>
      <c r="GH725" s="399">
        <f t="shared" si="1068"/>
        <v>0</v>
      </c>
      <c r="GI725" s="398" t="str">
        <f t="shared" si="1069"/>
        <v>Na-Ca</v>
      </c>
      <c r="GJ725" s="398" t="str">
        <f t="shared" si="1070"/>
        <v>Cl-HCO3</v>
      </c>
    </row>
    <row r="726" spans="1:192">
      <c r="A726" s="402">
        <f t="shared" si="1072"/>
        <v>721</v>
      </c>
      <c r="B726" s="64" t="s">
        <v>757</v>
      </c>
      <c r="C726" s="2" t="s">
        <v>753</v>
      </c>
      <c r="D726" s="2"/>
      <c r="E726" s="2"/>
      <c r="F726" s="400">
        <v>3483260</v>
      </c>
      <c r="G726" s="400">
        <v>5592310</v>
      </c>
      <c r="H726" s="410">
        <f t="shared" si="998"/>
        <v>483192.266</v>
      </c>
      <c r="I726" s="410">
        <f t="shared" si="999"/>
        <v>5590512.8660000004</v>
      </c>
      <c r="J726" s="541">
        <v>150</v>
      </c>
      <c r="K726" s="391" t="s">
        <v>2298</v>
      </c>
      <c r="L726" s="438">
        <v>2</v>
      </c>
      <c r="Q726" s="67" t="s">
        <v>2846</v>
      </c>
      <c r="R726" s="64" t="s">
        <v>1507</v>
      </c>
      <c r="S726" s="64" t="s">
        <v>1345</v>
      </c>
      <c r="T726" s="499" t="str">
        <f t="shared" si="1000"/>
        <v>-</v>
      </c>
      <c r="U726" s="499" t="str">
        <f t="shared" si="1001"/>
        <v>M</v>
      </c>
      <c r="V726" s="499" t="str">
        <f t="shared" si="1002"/>
        <v>-</v>
      </c>
      <c r="W726" s="499" t="str">
        <f t="shared" si="1077"/>
        <v>-</v>
      </c>
      <c r="X726" s="529" t="str">
        <f t="shared" si="1073"/>
        <v>Na</v>
      </c>
      <c r="Y726" s="530" t="str">
        <f t="shared" si="1076"/>
        <v>Cl</v>
      </c>
      <c r="Z726" s="60"/>
      <c r="AA726" s="51">
        <v>25365</v>
      </c>
      <c r="AB726" s="100">
        <v>1</v>
      </c>
      <c r="AC726" s="2" t="s">
        <v>405</v>
      </c>
      <c r="AD726" s="2" t="s">
        <v>1565</v>
      </c>
      <c r="AE726" s="404"/>
      <c r="AF726" s="391" t="s">
        <v>3116</v>
      </c>
      <c r="AH726" s="211">
        <v>6.8</v>
      </c>
      <c r="AR726" s="69">
        <v>14010.54</v>
      </c>
      <c r="AS726" s="507">
        <f t="shared" si="1074"/>
        <v>14010.539999999999</v>
      </c>
      <c r="AT726" s="509">
        <f t="shared" si="1075"/>
        <v>-0.146339512516553</v>
      </c>
      <c r="AU726" s="398">
        <v>4318.46</v>
      </c>
      <c r="AV726" s="398">
        <v>164.15</v>
      </c>
      <c r="AW726" s="161">
        <v>624.5</v>
      </c>
      <c r="AX726" s="401">
        <v>7650.88</v>
      </c>
      <c r="AY726" s="401">
        <v>3.91</v>
      </c>
      <c r="AZ726" s="172">
        <v>1173.6400000000001</v>
      </c>
      <c r="BB726" s="57">
        <v>75</v>
      </c>
      <c r="BJ726" s="398">
        <v>0</v>
      </c>
      <c r="CN726" s="143" t="s">
        <v>3116</v>
      </c>
      <c r="DB726" s="241"/>
      <c r="DC726" s="241"/>
      <c r="DD726" s="241"/>
      <c r="DE726" s="241"/>
      <c r="DF726" s="182"/>
      <c r="DG726" s="241"/>
      <c r="DH726" s="241"/>
      <c r="DI726" s="244"/>
      <c r="DJ726" s="244"/>
      <c r="DK726" s="244"/>
      <c r="DL726" s="244"/>
      <c r="DM726" s="244"/>
      <c r="DN726" s="244"/>
      <c r="DO726" s="244"/>
      <c r="DP726" s="244"/>
      <c r="DQ726" s="244"/>
      <c r="DR726" s="244"/>
      <c r="DS726" s="472"/>
      <c r="DT726" s="402">
        <f t="shared" si="1003"/>
        <v>1</v>
      </c>
      <c r="DU726" s="100">
        <f t="shared" si="1004"/>
        <v>1</v>
      </c>
      <c r="DV726" s="100">
        <f t="shared" si="1005"/>
        <v>0</v>
      </c>
      <c r="DW726" s="100">
        <f t="shared" si="1006"/>
        <v>0</v>
      </c>
      <c r="DX726" s="100">
        <f t="shared" si="1007"/>
        <v>0</v>
      </c>
      <c r="DY726" s="229">
        <f t="shared" si="1008"/>
        <v>0</v>
      </c>
      <c r="DZ726" s="100">
        <f t="shared" si="1009"/>
        <v>0</v>
      </c>
      <c r="EA726" s="400">
        <f t="shared" si="1010"/>
        <v>0</v>
      </c>
      <c r="EB726" s="402">
        <f t="shared" si="1011"/>
        <v>1</v>
      </c>
      <c r="EC726" s="19">
        <f t="shared" si="1012"/>
        <v>0</v>
      </c>
      <c r="ED726" s="19">
        <f t="shared" si="1013"/>
        <v>1</v>
      </c>
      <c r="EE726" s="19">
        <f t="shared" si="1014"/>
        <v>0</v>
      </c>
      <c r="EF726" s="402">
        <f t="shared" si="1015"/>
        <v>0</v>
      </c>
      <c r="EG726" s="400">
        <f t="shared" si="1016"/>
        <v>0</v>
      </c>
      <c r="EH726" s="400">
        <f t="shared" si="1017"/>
        <v>0</v>
      </c>
      <c r="EI726" s="402">
        <f t="shared" si="1018"/>
        <v>1</v>
      </c>
      <c r="EJ726" s="229">
        <f t="shared" si="1019"/>
        <v>1</v>
      </c>
      <c r="EK726" s="398">
        <f t="shared" si="1020"/>
        <v>4318.46</v>
      </c>
      <c r="EL726" s="398">
        <f t="shared" si="1021"/>
        <v>75</v>
      </c>
      <c r="EM726" s="398">
        <f t="shared" si="1022"/>
        <v>164.15</v>
      </c>
      <c r="EN726" s="398">
        <f t="shared" si="1023"/>
        <v>624.5</v>
      </c>
      <c r="EO726" s="398" t="str">
        <f t="shared" si="1024"/>
        <v/>
      </c>
      <c r="EP726" s="398" t="str">
        <f t="shared" si="1025"/>
        <v/>
      </c>
      <c r="EQ726" s="398">
        <f t="shared" si="1026"/>
        <v>1173.6400000000001</v>
      </c>
      <c r="ER726" s="398" t="str">
        <f t="shared" si="1027"/>
        <v/>
      </c>
      <c r="ES726" s="398">
        <f t="shared" si="1028"/>
        <v>0</v>
      </c>
      <c r="ET726" s="398">
        <f t="shared" si="1029"/>
        <v>3.91</v>
      </c>
      <c r="EU726" s="172">
        <f t="shared" si="1030"/>
        <v>7650.88</v>
      </c>
      <c r="EV726" s="57">
        <f t="shared" si="1031"/>
        <v>187.84243447093928</v>
      </c>
      <c r="EW726" s="57">
        <f t="shared" si="1032"/>
        <v>1.918158567774936</v>
      </c>
      <c r="EX726" s="57">
        <f t="shared" si="1033"/>
        <v>13.507508743056986</v>
      </c>
      <c r="EY726" s="57">
        <f t="shared" si="1034"/>
        <v>31.16422975198363</v>
      </c>
      <c r="EZ726" s="57" t="str">
        <f t="shared" si="1035"/>
        <v/>
      </c>
      <c r="FA726" s="57" t="str">
        <f t="shared" si="1036"/>
        <v/>
      </c>
      <c r="FB726" s="57">
        <f t="shared" si="1037"/>
        <v>19.234608003330216</v>
      </c>
      <c r="FC726" s="57" t="str">
        <f t="shared" si="1038"/>
        <v/>
      </c>
      <c r="FD726" s="57">
        <f t="shared" si="1039"/>
        <v>0</v>
      </c>
      <c r="FE726" s="57">
        <f t="shared" si="1040"/>
        <v>8.1405250326349696E-2</v>
      </c>
      <c r="FF726" s="56">
        <f t="shared" si="1041"/>
        <v>215.80345809945558</v>
      </c>
      <c r="FG726" s="59">
        <f t="shared" si="1042"/>
        <v>80.126505265717896</v>
      </c>
      <c r="FH726" s="59">
        <f t="shared" si="1043"/>
        <v>0.81821417516327066</v>
      </c>
      <c r="FI726" s="59">
        <f t="shared" si="1044"/>
        <v>5.7617943116826877</v>
      </c>
      <c r="FJ726" s="59">
        <f t="shared" si="1045"/>
        <v>13.293486247436157</v>
      </c>
      <c r="FK726" s="59" t="str">
        <f t="shared" si="1046"/>
        <v/>
      </c>
      <c r="FL726" s="59" t="str">
        <f t="shared" si="1047"/>
        <v/>
      </c>
      <c r="FM726" s="59">
        <f t="shared" si="1048"/>
        <v>8.1807805591919198</v>
      </c>
      <c r="FN726" s="59" t="str">
        <f t="shared" si="1049"/>
        <v/>
      </c>
      <c r="FO726" s="59">
        <f t="shared" si="1050"/>
        <v>0</v>
      </c>
      <c r="FP726" s="59">
        <f t="shared" si="1051"/>
        <v>3.4622930146049849E-2</v>
      </c>
      <c r="FQ726" s="66">
        <f t="shared" si="1052"/>
        <v>91.784596510662027</v>
      </c>
      <c r="FR726" s="331">
        <f t="shared" si="1078"/>
        <v>-0.146339512516553</v>
      </c>
      <c r="FS726" s="331">
        <f t="shared" si="1053"/>
        <v>0.146339512516553</v>
      </c>
      <c r="FT726" s="400">
        <f t="shared" si="1054"/>
        <v>0</v>
      </c>
      <c r="FU726" s="400">
        <f t="shared" si="1055"/>
        <v>1</v>
      </c>
      <c r="FV726" s="400">
        <f t="shared" si="1056"/>
        <v>0</v>
      </c>
      <c r="FW726" s="402">
        <f t="shared" si="1057"/>
        <v>0</v>
      </c>
      <c r="FX726" s="222">
        <f t="shared" si="1058"/>
        <v>80.126505265717896</v>
      </c>
      <c r="FY726" s="222">
        <f t="shared" si="1059"/>
        <v>0</v>
      </c>
      <c r="FZ726" s="222">
        <f t="shared" si="1060"/>
        <v>0</v>
      </c>
      <c r="GA726" s="221">
        <f t="shared" si="1061"/>
        <v>91.784596510662027</v>
      </c>
      <c r="GB726" s="222">
        <f t="shared" si="1062"/>
        <v>0</v>
      </c>
      <c r="GC726" s="222">
        <f t="shared" si="1063"/>
        <v>0</v>
      </c>
      <c r="GD726" s="222">
        <f t="shared" si="1064"/>
        <v>0</v>
      </c>
      <c r="GE726" s="222">
        <f t="shared" si="1065"/>
        <v>0</v>
      </c>
      <c r="GF726" s="222">
        <f t="shared" si="1066"/>
        <v>0</v>
      </c>
      <c r="GG726" s="398">
        <f t="shared" si="1067"/>
        <v>0</v>
      </c>
      <c r="GH726" s="399">
        <f t="shared" si="1068"/>
        <v>0</v>
      </c>
      <c r="GI726" s="398" t="str">
        <f t="shared" si="1069"/>
        <v>Na</v>
      </c>
      <c r="GJ726" s="398" t="str">
        <f t="shared" si="1070"/>
        <v>Cl</v>
      </c>
    </row>
    <row r="727" spans="1:192">
      <c r="A727" s="402">
        <f t="shared" si="1072"/>
        <v>722</v>
      </c>
      <c r="B727" s="166" t="s">
        <v>562</v>
      </c>
      <c r="C727" s="166" t="s">
        <v>563</v>
      </c>
      <c r="D727" s="166"/>
      <c r="E727" s="166"/>
      <c r="F727" s="408">
        <v>3521730</v>
      </c>
      <c r="G727" s="408">
        <v>5711430</v>
      </c>
      <c r="H727" s="409">
        <f t="shared" si="998"/>
        <v>521646.87800000003</v>
      </c>
      <c r="I727" s="405">
        <f t="shared" si="999"/>
        <v>5709585.2180000003</v>
      </c>
      <c r="J727" s="408">
        <v>163</v>
      </c>
      <c r="K727" s="408" t="s">
        <v>1357</v>
      </c>
      <c r="L727" s="543">
        <v>0</v>
      </c>
      <c r="M727" s="171"/>
      <c r="O727" s="171"/>
      <c r="P727" s="171"/>
      <c r="Q727" s="166" t="s">
        <v>1367</v>
      </c>
      <c r="R727" s="201" t="s">
        <v>2299</v>
      </c>
      <c r="S727" s="166" t="s">
        <v>1346</v>
      </c>
      <c r="T727" s="499" t="str">
        <f t="shared" si="1000"/>
        <v>-</v>
      </c>
      <c r="U727" s="499" t="str">
        <f t="shared" si="1001"/>
        <v>M</v>
      </c>
      <c r="V727" s="499" t="str">
        <f t="shared" si="1002"/>
        <v>-</v>
      </c>
      <c r="W727" s="499" t="str">
        <f t="shared" si="1077"/>
        <v>-</v>
      </c>
      <c r="X727" s="529" t="str">
        <f t="shared" si="1073"/>
        <v>Ca-Mg</v>
      </c>
      <c r="Y727" s="530" t="str">
        <f t="shared" si="1076"/>
        <v>SO4-HCO3</v>
      </c>
      <c r="Z727" s="183"/>
      <c r="AA727" s="177">
        <v>30950</v>
      </c>
      <c r="AB727" s="176">
        <v>1</v>
      </c>
      <c r="AC727" s="170" t="s">
        <v>564</v>
      </c>
      <c r="AD727" s="170" t="s">
        <v>2300</v>
      </c>
      <c r="AE727" s="183"/>
      <c r="AF727" s="153" t="s">
        <v>3116</v>
      </c>
      <c r="AG727" s="408"/>
      <c r="AH727" s="408">
        <v>7.3</v>
      </c>
      <c r="AI727" s="392"/>
      <c r="AJ727" s="408"/>
      <c r="AK727" s="408"/>
      <c r="AL727" s="408"/>
      <c r="AM727" s="392"/>
      <c r="AN727" s="168">
        <v>44.3</v>
      </c>
      <c r="AO727" s="165">
        <v>14.3</v>
      </c>
      <c r="AP727" s="171"/>
      <c r="AQ727" s="168"/>
      <c r="AR727" s="168">
        <v>1133</v>
      </c>
      <c r="AS727" s="507">
        <f t="shared" si="1074"/>
        <v>1133</v>
      </c>
      <c r="AT727" s="509">
        <f t="shared" si="1075"/>
        <v>-1.518377838760987E-2</v>
      </c>
      <c r="AU727" s="168">
        <v>6</v>
      </c>
      <c r="AV727" s="168">
        <v>53</v>
      </c>
      <c r="AW727" s="165">
        <v>229</v>
      </c>
      <c r="AX727" s="168">
        <v>32</v>
      </c>
      <c r="AY727" s="168">
        <v>462</v>
      </c>
      <c r="AZ727" s="167">
        <v>311</v>
      </c>
      <c r="BA727" s="168"/>
      <c r="BB727" s="168">
        <v>5</v>
      </c>
      <c r="BC727" s="168"/>
      <c r="BD727" s="168"/>
      <c r="BE727" s="168"/>
      <c r="BF727" s="168"/>
      <c r="BG727" s="168"/>
      <c r="BH727" s="168"/>
      <c r="BI727" s="168"/>
      <c r="BJ727" s="168">
        <v>35</v>
      </c>
      <c r="BK727" s="168"/>
      <c r="BL727" s="165"/>
      <c r="BM727" s="168"/>
      <c r="BN727" s="167"/>
      <c r="BO727" s="168"/>
      <c r="BP727" s="168"/>
      <c r="BQ727" s="168"/>
      <c r="BR727" s="168"/>
      <c r="BS727" s="168"/>
      <c r="BT727" s="168"/>
      <c r="BU727" s="168"/>
      <c r="BV727" s="168"/>
      <c r="BW727" s="168"/>
      <c r="BX727" s="168"/>
      <c r="BY727" s="168"/>
      <c r="BZ727" s="168"/>
      <c r="CA727" s="168"/>
      <c r="CB727" s="168"/>
      <c r="CC727" s="168"/>
      <c r="CD727" s="168"/>
      <c r="CE727" s="168"/>
      <c r="CF727" s="165"/>
      <c r="CG727" s="168"/>
      <c r="CH727" s="168"/>
      <c r="CI727" s="168"/>
      <c r="CJ727" s="168"/>
      <c r="CK727" s="168"/>
      <c r="CL727" s="167"/>
      <c r="CM727" s="168"/>
      <c r="CN727" s="143" t="s">
        <v>3116</v>
      </c>
      <c r="CO727" s="165"/>
      <c r="CP727" s="168"/>
      <c r="CQ727" s="167"/>
      <c r="CR727" s="168"/>
      <c r="CS727" s="168"/>
      <c r="CT727" s="168"/>
      <c r="CU727" s="168"/>
      <c r="CV727" s="168"/>
      <c r="CW727" s="168"/>
      <c r="CX727" s="168"/>
      <c r="CY727" s="168"/>
      <c r="CZ727" s="168"/>
      <c r="DA727" s="167"/>
      <c r="DB727" s="182"/>
      <c r="DC727" s="182"/>
      <c r="DD727" s="182"/>
      <c r="DE727" s="182"/>
      <c r="DF727" s="182"/>
      <c r="DG727" s="182"/>
      <c r="DH727" s="182"/>
      <c r="DI727" s="180"/>
      <c r="DJ727" s="180"/>
      <c r="DK727" s="180"/>
      <c r="DL727" s="180"/>
      <c r="DM727" s="180"/>
      <c r="DN727" s="180"/>
      <c r="DO727" s="180"/>
      <c r="DP727" s="180"/>
      <c r="DQ727" s="180"/>
      <c r="DR727" s="180"/>
      <c r="DS727" s="181"/>
      <c r="DT727" s="402">
        <f t="shared" si="1003"/>
        <v>1</v>
      </c>
      <c r="DU727" s="100">
        <f t="shared" si="1004"/>
        <v>1</v>
      </c>
      <c r="DV727" s="100">
        <f t="shared" si="1005"/>
        <v>0</v>
      </c>
      <c r="DW727" s="100">
        <f t="shared" si="1006"/>
        <v>0</v>
      </c>
      <c r="DX727" s="100">
        <f t="shared" si="1007"/>
        <v>0</v>
      </c>
      <c r="DY727" s="229">
        <f t="shared" si="1008"/>
        <v>0</v>
      </c>
      <c r="DZ727" s="100">
        <f t="shared" si="1009"/>
        <v>0</v>
      </c>
      <c r="EA727" s="400">
        <f t="shared" si="1010"/>
        <v>0</v>
      </c>
      <c r="EB727" s="402">
        <f t="shared" si="1011"/>
        <v>1</v>
      </c>
      <c r="EC727" s="19">
        <f t="shared" si="1012"/>
        <v>0</v>
      </c>
      <c r="ED727" s="19">
        <f t="shared" si="1013"/>
        <v>1</v>
      </c>
      <c r="EE727" s="19">
        <f t="shared" si="1014"/>
        <v>0</v>
      </c>
      <c r="EF727" s="402">
        <f t="shared" si="1015"/>
        <v>0</v>
      </c>
      <c r="EG727" s="400">
        <f t="shared" si="1016"/>
        <v>0</v>
      </c>
      <c r="EH727" s="400">
        <f t="shared" si="1017"/>
        <v>0</v>
      </c>
      <c r="EI727" s="402">
        <f t="shared" si="1018"/>
        <v>1</v>
      </c>
      <c r="EJ727" s="229">
        <f t="shared" si="1019"/>
        <v>1</v>
      </c>
      <c r="EK727" s="398">
        <f t="shared" si="1020"/>
        <v>6</v>
      </c>
      <c r="EL727" s="398">
        <f t="shared" si="1021"/>
        <v>5</v>
      </c>
      <c r="EM727" s="398">
        <f t="shared" si="1022"/>
        <v>53</v>
      </c>
      <c r="EN727" s="398">
        <f t="shared" si="1023"/>
        <v>229</v>
      </c>
      <c r="EO727" s="398" t="str">
        <f t="shared" si="1024"/>
        <v/>
      </c>
      <c r="EP727" s="398" t="str">
        <f t="shared" si="1025"/>
        <v/>
      </c>
      <c r="EQ727" s="398">
        <f t="shared" si="1026"/>
        <v>311</v>
      </c>
      <c r="ER727" s="398" t="str">
        <f t="shared" si="1027"/>
        <v/>
      </c>
      <c r="ES727" s="398">
        <f t="shared" si="1028"/>
        <v>35</v>
      </c>
      <c r="ET727" s="398">
        <f t="shared" si="1029"/>
        <v>462</v>
      </c>
      <c r="EU727" s="172">
        <f t="shared" si="1030"/>
        <v>32</v>
      </c>
      <c r="EV727" s="57">
        <f t="shared" si="1031"/>
        <v>0.2609853065272425</v>
      </c>
      <c r="EW727" s="57">
        <f t="shared" si="1032"/>
        <v>0.12787723785166241</v>
      </c>
      <c r="EX727" s="57">
        <f t="shared" si="1033"/>
        <v>4.3612425426866901</v>
      </c>
      <c r="EY727" s="57">
        <f t="shared" si="1034"/>
        <v>11.427715953889914</v>
      </c>
      <c r="EZ727" s="57" t="str">
        <f t="shared" si="1035"/>
        <v/>
      </c>
      <c r="FA727" s="57" t="str">
        <f t="shared" si="1036"/>
        <v/>
      </c>
      <c r="FB727" s="57">
        <f t="shared" si="1037"/>
        <v>5.0969318436962752</v>
      </c>
      <c r="FC727" s="57" t="str">
        <f t="shared" si="1038"/>
        <v/>
      </c>
      <c r="FD727" s="57">
        <f t="shared" si="1039"/>
        <v>0.56447151757361114</v>
      </c>
      <c r="FE727" s="57">
        <f t="shared" si="1040"/>
        <v>9.6187277879216264</v>
      </c>
      <c r="FF727" s="56">
        <f t="shared" si="1041"/>
        <v>0.9026034468169124</v>
      </c>
      <c r="FG727" s="59">
        <f t="shared" si="1042"/>
        <v>1.6132290366331556</v>
      </c>
      <c r="FH727" s="59">
        <f t="shared" si="1043"/>
        <v>0.79044784540470858</v>
      </c>
      <c r="FI727" s="59">
        <f t="shared" si="1044"/>
        <v>26.958157910424646</v>
      </c>
      <c r="FJ727" s="59">
        <f t="shared" si="1045"/>
        <v>70.638165207537497</v>
      </c>
      <c r="FK727" s="59" t="str">
        <f t="shared" si="1046"/>
        <v/>
      </c>
      <c r="FL727" s="59" t="str">
        <f t="shared" si="1047"/>
        <v/>
      </c>
      <c r="FM727" s="59">
        <f t="shared" si="1048"/>
        <v>31.496109717781977</v>
      </c>
      <c r="FN727" s="59" t="str">
        <f t="shared" si="1049"/>
        <v/>
      </c>
      <c r="FO727" s="59">
        <f t="shared" si="1050"/>
        <v>3.4881095912729219</v>
      </c>
      <c r="FP727" s="59">
        <f t="shared" si="1051"/>
        <v>59.438210092712943</v>
      </c>
      <c r="FQ727" s="66">
        <f t="shared" si="1052"/>
        <v>5.5775705982321764</v>
      </c>
      <c r="FR727" s="331">
        <f t="shared" si="1078"/>
        <v>-1.518377838760987E-2</v>
      </c>
      <c r="FS727" s="331">
        <f t="shared" si="1053"/>
        <v>1.518377838760987E-2</v>
      </c>
      <c r="FT727" s="400">
        <f t="shared" si="1054"/>
        <v>0</v>
      </c>
      <c r="FU727" s="400">
        <f t="shared" si="1055"/>
        <v>1</v>
      </c>
      <c r="FV727" s="400">
        <f t="shared" si="1056"/>
        <v>0</v>
      </c>
      <c r="FW727" s="402">
        <f t="shared" si="1057"/>
        <v>0</v>
      </c>
      <c r="FX727" s="222">
        <f t="shared" si="1058"/>
        <v>0</v>
      </c>
      <c r="FY727" s="222">
        <f t="shared" si="1059"/>
        <v>70.638165207537497</v>
      </c>
      <c r="FZ727" s="222">
        <f t="shared" si="1060"/>
        <v>26.958157910424646</v>
      </c>
      <c r="GA727" s="221">
        <f t="shared" si="1061"/>
        <v>0</v>
      </c>
      <c r="GB727" s="222">
        <f t="shared" si="1062"/>
        <v>31.496109717781977</v>
      </c>
      <c r="GC727" s="222">
        <f t="shared" si="1063"/>
        <v>59.438210092712943</v>
      </c>
      <c r="GD727" s="222">
        <f t="shared" si="1064"/>
        <v>0</v>
      </c>
      <c r="GE727" s="222">
        <f t="shared" si="1065"/>
        <v>0</v>
      </c>
      <c r="GF727" s="222">
        <f t="shared" si="1066"/>
        <v>0</v>
      </c>
      <c r="GG727" s="398">
        <f t="shared" si="1067"/>
        <v>0</v>
      </c>
      <c r="GH727" s="399">
        <f t="shared" si="1068"/>
        <v>0</v>
      </c>
      <c r="GI727" s="398" t="str">
        <f t="shared" si="1069"/>
        <v>Ca-Mg</v>
      </c>
      <c r="GJ727" s="398" t="str">
        <f t="shared" si="1070"/>
        <v>SO4-HCO3</v>
      </c>
    </row>
    <row r="728" spans="1:192">
      <c r="A728" s="402">
        <f t="shared" si="1072"/>
        <v>723</v>
      </c>
      <c r="B728" s="170" t="s">
        <v>606</v>
      </c>
      <c r="C728" s="166" t="s">
        <v>604</v>
      </c>
      <c r="D728" s="166"/>
      <c r="E728" s="166"/>
      <c r="F728" s="408">
        <v>3464389</v>
      </c>
      <c r="G728" s="408">
        <v>5553337</v>
      </c>
      <c r="H728" s="409">
        <f t="shared" si="998"/>
        <v>464328.81440000003</v>
      </c>
      <c r="I728" s="405">
        <f t="shared" si="999"/>
        <v>5551555.4552000007</v>
      </c>
      <c r="J728" s="408">
        <v>132</v>
      </c>
      <c r="K728" s="408" t="s">
        <v>1355</v>
      </c>
      <c r="L728" s="171">
        <v>135.5</v>
      </c>
      <c r="M728" s="171"/>
      <c r="O728" s="171">
        <v>108.15</v>
      </c>
      <c r="P728" s="171"/>
      <c r="Q728" s="166" t="s">
        <v>2858</v>
      </c>
      <c r="R728" s="166" t="s">
        <v>2920</v>
      </c>
      <c r="S728" s="2" t="s">
        <v>2835</v>
      </c>
      <c r="T728" s="499" t="str">
        <f t="shared" si="1000"/>
        <v>-</v>
      </c>
      <c r="U728" s="499" t="str">
        <f t="shared" si="1001"/>
        <v>-</v>
      </c>
      <c r="V728" s="499" t="str">
        <f t="shared" si="1002"/>
        <v>-</v>
      </c>
      <c r="W728" s="499" t="str">
        <f t="shared" si="1077"/>
        <v>-</v>
      </c>
      <c r="X728" s="529" t="str">
        <f t="shared" si="1073"/>
        <v>Ca-Mg</v>
      </c>
      <c r="Y728" s="530" t="str">
        <f t="shared" si="1076"/>
        <v>HCO3</v>
      </c>
      <c r="Z728" s="183"/>
      <c r="AA728" s="177">
        <v>37573</v>
      </c>
      <c r="AB728" s="176">
        <v>1</v>
      </c>
      <c r="AC728" s="170" t="s">
        <v>456</v>
      </c>
      <c r="AD728" s="170" t="s">
        <v>2301</v>
      </c>
      <c r="AE728" s="167"/>
      <c r="AF728" s="392">
        <v>13.2</v>
      </c>
      <c r="AG728" s="408">
        <v>765</v>
      </c>
      <c r="AH728" s="408">
        <v>7.02</v>
      </c>
      <c r="AI728" s="392"/>
      <c r="AJ728" s="408"/>
      <c r="AK728" s="408"/>
      <c r="AL728" s="408"/>
      <c r="AM728" s="392"/>
      <c r="AN728" s="168">
        <v>24.17</v>
      </c>
      <c r="AO728" s="165"/>
      <c r="AP728" s="171"/>
      <c r="AQ728" s="168"/>
      <c r="AR728" s="168"/>
      <c r="AS728" s="507">
        <f t="shared" si="1074"/>
        <v>698.96</v>
      </c>
      <c r="AT728" s="509">
        <f t="shared" si="1075"/>
        <v>0.91427423391101037</v>
      </c>
      <c r="AU728" s="168">
        <v>9.6</v>
      </c>
      <c r="AV728" s="168">
        <v>29</v>
      </c>
      <c r="AW728" s="165">
        <v>125</v>
      </c>
      <c r="AX728" s="165">
        <v>11</v>
      </c>
      <c r="AY728" s="165">
        <v>57</v>
      </c>
      <c r="AZ728" s="167">
        <v>461</v>
      </c>
      <c r="BA728" s="168"/>
      <c r="BB728" s="168">
        <v>5.4</v>
      </c>
      <c r="BC728" s="168"/>
      <c r="BD728" s="173">
        <v>0.2</v>
      </c>
      <c r="BE728" s="168">
        <v>0.68</v>
      </c>
      <c r="BF728" s="212">
        <v>0.08</v>
      </c>
      <c r="BG728" s="168"/>
      <c r="BH728" s="168"/>
      <c r="BI728" s="168"/>
      <c r="BJ728" s="170" t="s">
        <v>457</v>
      </c>
      <c r="BK728" s="168"/>
      <c r="BL728" s="165"/>
      <c r="BM728" s="168"/>
      <c r="BN728" s="183" t="s">
        <v>1634</v>
      </c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  <c r="BY728" s="168"/>
      <c r="BZ728" s="168"/>
      <c r="CA728" s="168"/>
      <c r="CB728" s="168"/>
      <c r="CC728" s="168"/>
      <c r="CD728" s="168"/>
      <c r="CE728" s="168"/>
      <c r="CF728" s="165"/>
      <c r="CG728" s="168"/>
      <c r="CH728" s="168"/>
      <c r="CI728" s="168"/>
      <c r="CJ728" s="168"/>
      <c r="CK728" s="168"/>
      <c r="CL728" s="167"/>
      <c r="CM728" s="168">
        <v>0.3</v>
      </c>
      <c r="CN728" s="147">
        <v>74</v>
      </c>
      <c r="CO728" s="165"/>
      <c r="CP728" s="168"/>
      <c r="CQ728" s="167"/>
      <c r="CR728" s="168"/>
      <c r="CS728" s="168"/>
      <c r="CT728" s="168"/>
      <c r="CU728" s="168"/>
      <c r="CV728" s="168"/>
      <c r="CW728" s="168"/>
      <c r="CX728" s="168"/>
      <c r="CY728" s="168"/>
      <c r="CZ728" s="168"/>
      <c r="DA728" s="167"/>
      <c r="DB728" s="182"/>
      <c r="DC728" s="182"/>
      <c r="DD728" s="182"/>
      <c r="DE728" s="182"/>
      <c r="DF728" s="182"/>
      <c r="DG728" s="182"/>
      <c r="DH728" s="182"/>
      <c r="DI728" s="180"/>
      <c r="DJ728" s="180"/>
      <c r="DK728" s="180"/>
      <c r="DL728" s="180"/>
      <c r="DM728" s="180"/>
      <c r="DN728" s="180"/>
      <c r="DO728" s="180"/>
      <c r="DP728" s="180"/>
      <c r="DQ728" s="180"/>
      <c r="DR728" s="180"/>
      <c r="DS728" s="181"/>
      <c r="DT728" s="402">
        <f t="shared" si="1003"/>
        <v>1</v>
      </c>
      <c r="DU728" s="100">
        <f t="shared" si="1004"/>
        <v>0</v>
      </c>
      <c r="DV728" s="100">
        <f t="shared" si="1005"/>
        <v>0</v>
      </c>
      <c r="DW728" s="100">
        <f t="shared" si="1006"/>
        <v>1</v>
      </c>
      <c r="DX728" s="100">
        <f t="shared" si="1007"/>
        <v>0</v>
      </c>
      <c r="DY728" s="229">
        <f t="shared" si="1008"/>
        <v>0</v>
      </c>
      <c r="DZ728" s="100">
        <f t="shared" si="1009"/>
        <v>1</v>
      </c>
      <c r="EA728" s="400">
        <f t="shared" si="1010"/>
        <v>0</v>
      </c>
      <c r="EB728" s="402">
        <f t="shared" si="1011"/>
        <v>0</v>
      </c>
      <c r="EC728" s="19">
        <f t="shared" si="1012"/>
        <v>1</v>
      </c>
      <c r="ED728" s="19">
        <f t="shared" si="1013"/>
        <v>0</v>
      </c>
      <c r="EE728" s="19">
        <f t="shared" si="1014"/>
        <v>0</v>
      </c>
      <c r="EF728" s="402">
        <f t="shared" si="1015"/>
        <v>0</v>
      </c>
      <c r="EG728" s="400">
        <f t="shared" si="1016"/>
        <v>1</v>
      </c>
      <c r="EH728" s="400">
        <f t="shared" si="1017"/>
        <v>0</v>
      </c>
      <c r="EI728" s="402">
        <f t="shared" si="1018"/>
        <v>0</v>
      </c>
      <c r="EJ728" s="229">
        <f t="shared" si="1019"/>
        <v>1</v>
      </c>
      <c r="EK728" s="398">
        <f t="shared" si="1020"/>
        <v>9.6</v>
      </c>
      <c r="EL728" s="398">
        <f t="shared" si="1021"/>
        <v>5.4</v>
      </c>
      <c r="EM728" s="398">
        <f t="shared" si="1022"/>
        <v>29</v>
      </c>
      <c r="EN728" s="398">
        <f t="shared" si="1023"/>
        <v>125</v>
      </c>
      <c r="EO728" s="398">
        <f t="shared" si="1024"/>
        <v>0.08</v>
      </c>
      <c r="EP728" s="398">
        <f t="shared" si="1025"/>
        <v>0.68</v>
      </c>
      <c r="EQ728" s="398">
        <f t="shared" si="1026"/>
        <v>461</v>
      </c>
      <c r="ER728" s="398" t="str">
        <f t="shared" si="1027"/>
        <v/>
      </c>
      <c r="ES728" s="398" t="str">
        <f t="shared" si="1028"/>
        <v/>
      </c>
      <c r="ET728" s="398">
        <f t="shared" si="1029"/>
        <v>57</v>
      </c>
      <c r="EU728" s="172">
        <f t="shared" si="1030"/>
        <v>11</v>
      </c>
      <c r="EV728" s="57">
        <f t="shared" si="1031"/>
        <v>0.41757649044358802</v>
      </c>
      <c r="EW728" s="57">
        <f t="shared" si="1032"/>
        <v>0.13810741687979541</v>
      </c>
      <c r="EX728" s="57">
        <f t="shared" si="1033"/>
        <v>2.3863402592059249</v>
      </c>
      <c r="EY728" s="57">
        <f t="shared" si="1034"/>
        <v>6.2378362193722232</v>
      </c>
      <c r="EZ728" s="57">
        <f t="shared" si="1035"/>
        <v>2.917312425927614E-3</v>
      </c>
      <c r="FA728" s="57">
        <f t="shared" si="1036"/>
        <v>3.6529680365296809E-2</v>
      </c>
      <c r="FB728" s="57">
        <f t="shared" si="1037"/>
        <v>7.5552590994983371</v>
      </c>
      <c r="FC728" s="57" t="str">
        <f t="shared" si="1038"/>
        <v/>
      </c>
      <c r="FD728" s="57" t="str">
        <f t="shared" si="1039"/>
        <v/>
      </c>
      <c r="FE728" s="57">
        <f t="shared" si="1040"/>
        <v>1.1867261556526683</v>
      </c>
      <c r="FF728" s="56">
        <f t="shared" si="1041"/>
        <v>0.31026993484331367</v>
      </c>
      <c r="FG728" s="59">
        <f t="shared" si="1042"/>
        <v>4.5293694340712829</v>
      </c>
      <c r="FH728" s="59">
        <f t="shared" si="1043"/>
        <v>1.4980237799531777</v>
      </c>
      <c r="FI728" s="59">
        <f t="shared" si="1044"/>
        <v>25.884159852627608</v>
      </c>
      <c r="FJ728" s="59">
        <f t="shared" si="1045"/>
        <v>67.660573220379092</v>
      </c>
      <c r="FK728" s="59">
        <f t="shared" si="1046"/>
        <v>3.1643509713863913E-2</v>
      </c>
      <c r="FL728" s="59">
        <f t="shared" si="1047"/>
        <v>0.39623020325499236</v>
      </c>
      <c r="FM728" s="59">
        <f t="shared" si="1048"/>
        <v>83.462727695186402</v>
      </c>
      <c r="FN728" s="59" t="str">
        <f t="shared" si="1049"/>
        <v/>
      </c>
      <c r="FO728" s="59" t="str">
        <f t="shared" si="1050"/>
        <v/>
      </c>
      <c r="FP728" s="59">
        <f t="shared" si="1051"/>
        <v>13.109729351912062</v>
      </c>
      <c r="FQ728" s="66">
        <f t="shared" si="1052"/>
        <v>3.427542952901534</v>
      </c>
      <c r="FR728" s="331">
        <f t="shared" si="1078"/>
        <v>0.91427423391101037</v>
      </c>
      <c r="FS728" s="331">
        <f t="shared" si="1053"/>
        <v>0.91427423391101037</v>
      </c>
      <c r="FT728" s="400">
        <f t="shared" si="1054"/>
        <v>0</v>
      </c>
      <c r="FU728" s="400">
        <f t="shared" si="1055"/>
        <v>1</v>
      </c>
      <c r="FV728" s="400">
        <f t="shared" si="1056"/>
        <v>0</v>
      </c>
      <c r="FW728" s="402">
        <f t="shared" si="1057"/>
        <v>0</v>
      </c>
      <c r="FX728" s="222">
        <f t="shared" si="1058"/>
        <v>0</v>
      </c>
      <c r="FY728" s="222">
        <f t="shared" si="1059"/>
        <v>67.660573220379092</v>
      </c>
      <c r="FZ728" s="222">
        <f t="shared" si="1060"/>
        <v>25.884159852627608</v>
      </c>
      <c r="GA728" s="221">
        <f t="shared" si="1061"/>
        <v>0</v>
      </c>
      <c r="GB728" s="222">
        <f t="shared" si="1062"/>
        <v>83.462727695186402</v>
      </c>
      <c r="GC728" s="222">
        <f t="shared" si="1063"/>
        <v>0</v>
      </c>
      <c r="GD728" s="222">
        <f t="shared" si="1064"/>
        <v>0</v>
      </c>
      <c r="GE728" s="222">
        <f t="shared" si="1065"/>
        <v>0</v>
      </c>
      <c r="GF728" s="222">
        <f t="shared" si="1066"/>
        <v>0</v>
      </c>
      <c r="GG728" s="398">
        <f t="shared" si="1067"/>
        <v>0</v>
      </c>
      <c r="GH728" s="399">
        <f t="shared" si="1068"/>
        <v>0</v>
      </c>
      <c r="GI728" s="398" t="str">
        <f t="shared" si="1069"/>
        <v>Ca-Mg</v>
      </c>
      <c r="GJ728" s="398" t="str">
        <f t="shared" si="1070"/>
        <v>HCO3</v>
      </c>
    </row>
    <row r="729" spans="1:192">
      <c r="A729" s="402">
        <f t="shared" si="1072"/>
        <v>724</v>
      </c>
      <c r="B729" s="382" t="s">
        <v>333</v>
      </c>
      <c r="C729" s="398" t="s">
        <v>200</v>
      </c>
      <c r="F729" s="236">
        <v>3437820</v>
      </c>
      <c r="G729" s="236">
        <v>5581460</v>
      </c>
      <c r="H729" s="410">
        <f t="shared" si="998"/>
        <v>437770.44200000004</v>
      </c>
      <c r="I729" s="410">
        <f t="shared" si="999"/>
        <v>5579667.2060000002</v>
      </c>
      <c r="J729" s="433">
        <v>165</v>
      </c>
      <c r="K729" s="377" t="s">
        <v>1354</v>
      </c>
      <c r="L729" s="407">
        <v>15</v>
      </c>
      <c r="M729" s="378"/>
      <c r="O729" s="407"/>
      <c r="P729" s="407"/>
      <c r="Q729" s="382" t="s">
        <v>2844</v>
      </c>
      <c r="R729" s="381" t="s">
        <v>498</v>
      </c>
      <c r="S729" s="382" t="s">
        <v>2663</v>
      </c>
      <c r="T729" s="499" t="str">
        <f t="shared" si="1000"/>
        <v>-</v>
      </c>
      <c r="U729" s="499" t="str">
        <f t="shared" si="1001"/>
        <v>M</v>
      </c>
      <c r="V729" s="499" t="str">
        <f t="shared" si="1002"/>
        <v>-</v>
      </c>
      <c r="W729" s="499" t="str">
        <f t="shared" si="1077"/>
        <v>A</v>
      </c>
      <c r="X729" s="529" t="str">
        <f t="shared" si="1073"/>
        <v>Na</v>
      </c>
      <c r="Y729" s="530" t="str">
        <f t="shared" si="1076"/>
        <v>HCO3-Cl</v>
      </c>
      <c r="Z729" s="119" t="s">
        <v>2302</v>
      </c>
      <c r="AA729" s="377" t="s">
        <v>1566</v>
      </c>
      <c r="AB729" s="405">
        <v>1</v>
      </c>
      <c r="AC729" s="117" t="s">
        <v>412</v>
      </c>
      <c r="AD729" s="380" t="s">
        <v>2303</v>
      </c>
      <c r="AE729" s="120"/>
      <c r="AF729" s="379">
        <v>14</v>
      </c>
      <c r="AG729" s="377"/>
      <c r="AH729" s="377"/>
      <c r="AI729" s="379"/>
      <c r="AJ729" s="377"/>
      <c r="AK729" s="377"/>
      <c r="AL729" s="377"/>
      <c r="AM729" s="379"/>
      <c r="AN729" s="117"/>
      <c r="AO729" s="116"/>
      <c r="AP729" s="378"/>
      <c r="AQ729" s="117"/>
      <c r="AR729" s="384"/>
      <c r="AS729" s="507">
        <f t="shared" si="1074"/>
        <v>2836.2534999999998</v>
      </c>
      <c r="AT729" s="509">
        <f t="shared" si="1075"/>
        <v>-0.19586570742502404</v>
      </c>
      <c r="AU729" s="117">
        <v>575</v>
      </c>
      <c r="AV729" s="117">
        <v>73.3</v>
      </c>
      <c r="AW729" s="116">
        <v>98</v>
      </c>
      <c r="AX729" s="117">
        <v>309</v>
      </c>
      <c r="AY729" s="117">
        <v>33.6</v>
      </c>
      <c r="AZ729" s="118">
        <v>1689.7</v>
      </c>
      <c r="BA729" s="117">
        <v>1.6</v>
      </c>
      <c r="BB729" s="117">
        <v>28.6</v>
      </c>
      <c r="BC729" s="117">
        <v>2.6</v>
      </c>
      <c r="BD729" s="117">
        <v>1.1000000000000001</v>
      </c>
      <c r="BE729" s="117">
        <v>5</v>
      </c>
      <c r="BF729" s="117">
        <v>0.8</v>
      </c>
      <c r="BG729" s="117"/>
      <c r="BH729" s="117">
        <v>1.1000000000000001</v>
      </c>
      <c r="BI729" s="117">
        <v>0.01</v>
      </c>
      <c r="BJ729" s="117"/>
      <c r="BK729" s="117"/>
      <c r="BL729" s="116"/>
      <c r="BM729" s="117">
        <v>16</v>
      </c>
      <c r="BN729" s="118">
        <v>0.59</v>
      </c>
      <c r="BO729" s="114"/>
      <c r="BP729" s="114"/>
      <c r="BQ729" s="114">
        <v>53.5</v>
      </c>
      <c r="BR729" s="114">
        <v>200</v>
      </c>
      <c r="BS729" s="114"/>
      <c r="BT729" s="114"/>
      <c r="BU729" s="114"/>
      <c r="BV729" s="114"/>
      <c r="BW729" s="114"/>
      <c r="BX729" s="114"/>
      <c r="BY729" s="114"/>
      <c r="BZ729" s="114"/>
      <c r="CA729" s="114"/>
      <c r="CB729" s="114"/>
      <c r="CC729" s="114"/>
      <c r="CD729" s="114"/>
      <c r="CE729" s="114"/>
      <c r="CF729" s="247"/>
      <c r="CG729" s="114"/>
      <c r="CH729" s="114"/>
      <c r="CI729" s="114"/>
      <c r="CJ729" s="114"/>
      <c r="CK729" s="114"/>
      <c r="CL729" s="137"/>
      <c r="CM729" s="114"/>
      <c r="CN729" s="114">
        <v>2282.4</v>
      </c>
      <c r="CO729" s="247"/>
      <c r="CP729" s="117"/>
      <c r="CQ729" s="118"/>
      <c r="CR729" s="117"/>
      <c r="CS729" s="117"/>
      <c r="CT729" s="117"/>
      <c r="CU729" s="117"/>
      <c r="CV729" s="117"/>
      <c r="CW729" s="117"/>
      <c r="CX729" s="117"/>
      <c r="CY729" s="117"/>
      <c r="CZ729" s="117"/>
      <c r="DA729" s="118"/>
      <c r="DB729" s="111"/>
      <c r="DC729" s="111"/>
      <c r="DD729" s="121"/>
      <c r="DE729" s="111"/>
      <c r="DF729" s="420"/>
      <c r="DG729" s="111"/>
      <c r="DH729" s="111"/>
      <c r="DI729" s="111"/>
      <c r="DJ729" s="111"/>
      <c r="DK729" s="244"/>
      <c r="DL729" s="244"/>
      <c r="DM729" s="244"/>
      <c r="DN729" s="111"/>
      <c r="DO729" s="121"/>
      <c r="DP729" s="244"/>
      <c r="DQ729" s="241"/>
      <c r="DR729" s="244"/>
      <c r="DS729" s="472"/>
      <c r="DT729" s="402">
        <f t="shared" si="1003"/>
        <v>1</v>
      </c>
      <c r="DU729" s="100">
        <f t="shared" si="1004"/>
        <v>0</v>
      </c>
      <c r="DV729" s="100">
        <f t="shared" si="1005"/>
        <v>1</v>
      </c>
      <c r="DW729" s="100">
        <f t="shared" si="1006"/>
        <v>0</v>
      </c>
      <c r="DX729" s="100">
        <f t="shared" si="1007"/>
        <v>0</v>
      </c>
      <c r="DY729" s="229">
        <f t="shared" si="1008"/>
        <v>0</v>
      </c>
      <c r="DZ729" s="100">
        <f t="shared" si="1009"/>
        <v>1</v>
      </c>
      <c r="EA729" s="400">
        <f t="shared" si="1010"/>
        <v>0</v>
      </c>
      <c r="EB729" s="402">
        <f t="shared" si="1011"/>
        <v>0</v>
      </c>
      <c r="EC729" s="19">
        <f t="shared" si="1012"/>
        <v>0</v>
      </c>
      <c r="ED729" s="19">
        <f t="shared" si="1013"/>
        <v>1</v>
      </c>
      <c r="EE729" s="19">
        <f t="shared" si="1014"/>
        <v>0</v>
      </c>
      <c r="EF729" s="402">
        <f t="shared" si="1015"/>
        <v>0</v>
      </c>
      <c r="EG729" s="400">
        <f t="shared" si="1016"/>
        <v>0</v>
      </c>
      <c r="EH729" s="400">
        <f t="shared" si="1017"/>
        <v>1</v>
      </c>
      <c r="EI729" s="402">
        <f t="shared" si="1018"/>
        <v>0</v>
      </c>
      <c r="EJ729" s="229">
        <f t="shared" si="1019"/>
        <v>2</v>
      </c>
      <c r="EK729" s="398">
        <f t="shared" si="1020"/>
        <v>575</v>
      </c>
      <c r="EL729" s="398">
        <f t="shared" si="1021"/>
        <v>28.6</v>
      </c>
      <c r="EM729" s="398">
        <f t="shared" si="1022"/>
        <v>73.3</v>
      </c>
      <c r="EN729" s="398">
        <f t="shared" si="1023"/>
        <v>98</v>
      </c>
      <c r="EO729" s="398">
        <f t="shared" si="1024"/>
        <v>0.8</v>
      </c>
      <c r="EP729" s="398">
        <f t="shared" si="1025"/>
        <v>5</v>
      </c>
      <c r="EQ729" s="398">
        <f t="shared" si="1026"/>
        <v>1689.7</v>
      </c>
      <c r="ER729" s="398" t="str">
        <f t="shared" si="1027"/>
        <v/>
      </c>
      <c r="ES729" s="398" t="str">
        <f t="shared" si="1028"/>
        <v/>
      </c>
      <c r="ET729" s="398">
        <f t="shared" si="1029"/>
        <v>33.6</v>
      </c>
      <c r="EU729" s="172">
        <f t="shared" si="1030"/>
        <v>309</v>
      </c>
      <c r="EV729" s="57">
        <f t="shared" si="1031"/>
        <v>25.011091875527409</v>
      </c>
      <c r="EW729" s="57">
        <f t="shared" si="1032"/>
        <v>0.73145780051150899</v>
      </c>
      <c r="EX729" s="57">
        <f t="shared" si="1033"/>
        <v>6.0316807241308377</v>
      </c>
      <c r="EY729" s="57">
        <f t="shared" si="1034"/>
        <v>4.8904635959878231</v>
      </c>
      <c r="EZ729" s="57">
        <f t="shared" si="1035"/>
        <v>2.917312425927614E-2</v>
      </c>
      <c r="FA729" s="57">
        <f t="shared" si="1036"/>
        <v>0.26860059092130006</v>
      </c>
      <c r="FB729" s="57">
        <f t="shared" si="1037"/>
        <v>27.692237094191629</v>
      </c>
      <c r="FC729" s="57" t="str">
        <f t="shared" si="1038"/>
        <v/>
      </c>
      <c r="FD729" s="57" t="str">
        <f t="shared" si="1039"/>
        <v/>
      </c>
      <c r="FE729" s="57">
        <f t="shared" si="1040"/>
        <v>0.69954383912157281</v>
      </c>
      <c r="FF729" s="56">
        <f t="shared" si="1041"/>
        <v>8.7157645333258102</v>
      </c>
      <c r="FG729" s="59">
        <f t="shared" si="1042"/>
        <v>67.666185252710576</v>
      </c>
      <c r="FH729" s="59">
        <f t="shared" si="1043"/>
        <v>1.9789203638239119</v>
      </c>
      <c r="FI729" s="59">
        <f t="shared" si="1044"/>
        <v>16.318392947234507</v>
      </c>
      <c r="FJ729" s="59">
        <f t="shared" si="1045"/>
        <v>13.230890410727863</v>
      </c>
      <c r="FK729" s="59">
        <f t="shared" si="1046"/>
        <v>7.8926343573990726E-2</v>
      </c>
      <c r="FL729" s="59">
        <f t="shared" si="1047"/>
        <v>0.72668468192914359</v>
      </c>
      <c r="FM729" s="59">
        <f t="shared" si="1048"/>
        <v>74.626970730489091</v>
      </c>
      <c r="FN729" s="59" t="str">
        <f t="shared" si="1049"/>
        <v/>
      </c>
      <c r="FO729" s="59" t="str">
        <f t="shared" si="1050"/>
        <v/>
      </c>
      <c r="FP729" s="59">
        <f t="shared" si="1051"/>
        <v>1.88517949738952</v>
      </c>
      <c r="FQ729" s="66">
        <f t="shared" si="1052"/>
        <v>23.487849772121386</v>
      </c>
      <c r="FR729" s="331">
        <f t="shared" si="1078"/>
        <v>-0.19586570742502404</v>
      </c>
      <c r="FS729" s="331">
        <f t="shared" si="1053"/>
        <v>0.19586570742502404</v>
      </c>
      <c r="FT729" s="400">
        <f t="shared" si="1054"/>
        <v>0</v>
      </c>
      <c r="FU729" s="400">
        <f t="shared" si="1055"/>
        <v>1</v>
      </c>
      <c r="FV729" s="400">
        <f t="shared" si="1056"/>
        <v>0</v>
      </c>
      <c r="FW729" s="402">
        <f t="shared" si="1057"/>
        <v>0</v>
      </c>
      <c r="FX729" s="222">
        <f t="shared" si="1058"/>
        <v>67.666185252710576</v>
      </c>
      <c r="FY729" s="222">
        <f t="shared" si="1059"/>
        <v>0</v>
      </c>
      <c r="FZ729" s="222">
        <f t="shared" si="1060"/>
        <v>0</v>
      </c>
      <c r="GA729" s="221">
        <f t="shared" si="1061"/>
        <v>23.487849772121386</v>
      </c>
      <c r="GB729" s="222">
        <f t="shared" si="1062"/>
        <v>74.626970730489091</v>
      </c>
      <c r="GC729" s="222">
        <f t="shared" si="1063"/>
        <v>0</v>
      </c>
      <c r="GD729" s="222">
        <f t="shared" si="1064"/>
        <v>0</v>
      </c>
      <c r="GE729" s="222">
        <f t="shared" si="1065"/>
        <v>0</v>
      </c>
      <c r="GF729" s="222">
        <f t="shared" si="1066"/>
        <v>0</v>
      </c>
      <c r="GG729" s="398">
        <f t="shared" si="1067"/>
        <v>0</v>
      </c>
      <c r="GH729" s="399">
        <f t="shared" si="1068"/>
        <v>0</v>
      </c>
      <c r="GI729" s="398" t="str">
        <f t="shared" si="1069"/>
        <v>Na</v>
      </c>
      <c r="GJ729" s="398" t="str">
        <f t="shared" si="1070"/>
        <v>HCO3-Cl</v>
      </c>
    </row>
    <row r="730" spans="1:192" ht="14.25">
      <c r="A730" s="402">
        <f t="shared" si="1072"/>
        <v>725</v>
      </c>
      <c r="B730" s="64" t="s">
        <v>333</v>
      </c>
      <c r="C730" s="398" t="s">
        <v>200</v>
      </c>
      <c r="F730" s="236">
        <v>3437815</v>
      </c>
      <c r="G730" s="549">
        <v>5581500</v>
      </c>
      <c r="H730" s="410">
        <f t="shared" si="998"/>
        <v>437765.44400000002</v>
      </c>
      <c r="I730" s="410">
        <f t="shared" si="999"/>
        <v>5579707.1900000004</v>
      </c>
      <c r="J730" s="542">
        <v>165</v>
      </c>
      <c r="K730" s="391" t="s">
        <v>1354</v>
      </c>
      <c r="L730" s="19">
        <v>15</v>
      </c>
      <c r="Q730" s="382" t="s">
        <v>2844</v>
      </c>
      <c r="R730" s="381" t="s">
        <v>498</v>
      </c>
      <c r="S730" s="382" t="s">
        <v>2663</v>
      </c>
      <c r="T730" s="499" t="str">
        <f t="shared" si="1000"/>
        <v>-</v>
      </c>
      <c r="U730" s="499" t="str">
        <f t="shared" si="1001"/>
        <v>M</v>
      </c>
      <c r="V730" s="499" t="str">
        <f t="shared" si="1002"/>
        <v>-</v>
      </c>
      <c r="W730" s="499" t="str">
        <f t="shared" si="1077"/>
        <v>A</v>
      </c>
      <c r="X730" s="529" t="str">
        <f t="shared" si="1073"/>
        <v>Na</v>
      </c>
      <c r="Y730" s="530" t="str">
        <f t="shared" si="1076"/>
        <v>HCO3</v>
      </c>
      <c r="Z730" s="119" t="s">
        <v>2304</v>
      </c>
      <c r="AA730" s="51">
        <v>25104</v>
      </c>
      <c r="AB730" s="100">
        <v>2</v>
      </c>
      <c r="AD730" s="2" t="s">
        <v>1387</v>
      </c>
      <c r="AE730" s="120"/>
      <c r="AF730" s="391">
        <v>12.6</v>
      </c>
      <c r="AI730" s="554"/>
      <c r="AR730" s="69">
        <v>1973.3</v>
      </c>
      <c r="AS730" s="507">
        <f t="shared" si="1074"/>
        <v>2692.8</v>
      </c>
      <c r="AT730" s="509">
        <f t="shared" si="1075"/>
        <v>-0.24157443333557255</v>
      </c>
      <c r="AU730" s="398">
        <v>547.20000000000005</v>
      </c>
      <c r="AV730" s="398">
        <v>79.8</v>
      </c>
      <c r="AW730" s="399">
        <v>92.6</v>
      </c>
      <c r="AX730" s="398">
        <v>231.5</v>
      </c>
      <c r="AY730" s="398">
        <v>19.100000000000001</v>
      </c>
      <c r="AZ730" s="172">
        <v>1722.6</v>
      </c>
      <c r="BO730" s="138"/>
      <c r="BP730" s="555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49"/>
      <c r="CG730" s="138"/>
      <c r="CH730" s="138"/>
      <c r="CI730" s="138"/>
      <c r="CJ730" s="138"/>
      <c r="CK730" s="138"/>
      <c r="CL730" s="139"/>
      <c r="CM730" s="138"/>
      <c r="CN730" s="138">
        <v>1905</v>
      </c>
      <c r="CO730" s="149"/>
      <c r="DB730" s="241"/>
      <c r="DC730" s="241"/>
      <c r="DD730" s="241"/>
      <c r="DE730" s="241"/>
      <c r="DF730" s="182"/>
      <c r="DG730" s="241"/>
      <c r="DH730" s="241"/>
      <c r="DI730" s="244"/>
      <c r="DJ730" s="244"/>
      <c r="DK730" s="244"/>
      <c r="DL730" s="244"/>
      <c r="DM730" s="244"/>
      <c r="DN730" s="244"/>
      <c r="DO730" s="244"/>
      <c r="DP730" s="244"/>
      <c r="DQ730" s="244"/>
      <c r="DR730" s="244"/>
      <c r="DS730" s="472"/>
      <c r="DT730" s="402">
        <f t="shared" si="1003"/>
        <v>0</v>
      </c>
      <c r="DU730" s="100">
        <f t="shared" si="1004"/>
        <v>0</v>
      </c>
      <c r="DV730" s="100">
        <f t="shared" si="1005"/>
        <v>1</v>
      </c>
      <c r="DW730" s="100">
        <f t="shared" si="1006"/>
        <v>0</v>
      </c>
      <c r="DX730" s="100">
        <f t="shared" si="1007"/>
        <v>0</v>
      </c>
      <c r="DY730" s="229">
        <f t="shared" si="1008"/>
        <v>0</v>
      </c>
      <c r="DZ730" s="100">
        <f t="shared" si="1009"/>
        <v>1</v>
      </c>
      <c r="EA730" s="400">
        <f t="shared" si="1010"/>
        <v>0</v>
      </c>
      <c r="EB730" s="402">
        <f t="shared" si="1011"/>
        <v>0</v>
      </c>
      <c r="EC730" s="19">
        <f t="shared" si="1012"/>
        <v>0</v>
      </c>
      <c r="ED730" s="19">
        <f t="shared" si="1013"/>
        <v>1</v>
      </c>
      <c r="EE730" s="19">
        <f t="shared" si="1014"/>
        <v>0</v>
      </c>
      <c r="EF730" s="402">
        <f t="shared" si="1015"/>
        <v>0</v>
      </c>
      <c r="EG730" s="400">
        <f t="shared" si="1016"/>
        <v>0</v>
      </c>
      <c r="EH730" s="400">
        <f t="shared" si="1017"/>
        <v>1</v>
      </c>
      <c r="EI730" s="402">
        <f t="shared" si="1018"/>
        <v>0</v>
      </c>
      <c r="EJ730" s="229">
        <f t="shared" si="1019"/>
        <v>2</v>
      </c>
      <c r="EK730" s="398">
        <f t="shared" si="1020"/>
        <v>547.20000000000005</v>
      </c>
      <c r="EL730" s="398" t="str">
        <f t="shared" si="1021"/>
        <v/>
      </c>
      <c r="EM730" s="398">
        <f t="shared" si="1022"/>
        <v>79.8</v>
      </c>
      <c r="EN730" s="398">
        <f t="shared" si="1023"/>
        <v>92.6</v>
      </c>
      <c r="EO730" s="398" t="str">
        <f t="shared" si="1024"/>
        <v/>
      </c>
      <c r="EP730" s="398" t="str">
        <f t="shared" si="1025"/>
        <v/>
      </c>
      <c r="EQ730" s="398">
        <f t="shared" si="1026"/>
        <v>1722.6</v>
      </c>
      <c r="ER730" s="398" t="str">
        <f t="shared" si="1027"/>
        <v/>
      </c>
      <c r="ES730" s="398" t="str">
        <f t="shared" si="1028"/>
        <v/>
      </c>
      <c r="ET730" s="398">
        <f t="shared" si="1029"/>
        <v>19.100000000000001</v>
      </c>
      <c r="EU730" s="172">
        <f t="shared" si="1030"/>
        <v>231.5</v>
      </c>
      <c r="EV730" s="57">
        <f t="shared" si="1031"/>
        <v>23.80185995528452</v>
      </c>
      <c r="EW730" s="57" t="str">
        <f t="shared" si="1032"/>
        <v/>
      </c>
      <c r="EX730" s="57">
        <f t="shared" si="1033"/>
        <v>6.5665500925735447</v>
      </c>
      <c r="EY730" s="57">
        <f t="shared" si="1034"/>
        <v>4.6209890713109427</v>
      </c>
      <c r="EZ730" s="57" t="str">
        <f t="shared" si="1035"/>
        <v/>
      </c>
      <c r="FA730" s="57" t="str">
        <f t="shared" si="1036"/>
        <v/>
      </c>
      <c r="FB730" s="57">
        <f t="shared" si="1037"/>
        <v>28.231430205630879</v>
      </c>
      <c r="FC730" s="57" t="str">
        <f t="shared" si="1038"/>
        <v/>
      </c>
      <c r="FD730" s="57" t="str">
        <f t="shared" si="1039"/>
        <v/>
      </c>
      <c r="FE730" s="57">
        <f t="shared" si="1040"/>
        <v>0.39765736092922743</v>
      </c>
      <c r="FF730" s="56">
        <f t="shared" si="1041"/>
        <v>6.5297718105661007</v>
      </c>
      <c r="FG730" s="59">
        <f t="shared" si="1042"/>
        <v>68.025918005104074</v>
      </c>
      <c r="FH730" s="59" t="str">
        <f t="shared" si="1043"/>
        <v/>
      </c>
      <c r="FI730" s="59">
        <f t="shared" si="1044"/>
        <v>18.767255962895483</v>
      </c>
      <c r="FJ730" s="59">
        <f t="shared" si="1045"/>
        <v>13.206826032000432</v>
      </c>
      <c r="FK730" s="59" t="str">
        <f t="shared" si="1046"/>
        <v/>
      </c>
      <c r="FL730" s="59" t="str">
        <f t="shared" si="1047"/>
        <v/>
      </c>
      <c r="FM730" s="59">
        <f t="shared" si="1048"/>
        <v>80.296774997194021</v>
      </c>
      <c r="FN730" s="59" t="str">
        <f t="shared" si="1049"/>
        <v/>
      </c>
      <c r="FO730" s="59" t="str">
        <f t="shared" si="1050"/>
        <v/>
      </c>
      <c r="FP730" s="59">
        <f t="shared" si="1051"/>
        <v>1.1310303234351708</v>
      </c>
      <c r="FQ730" s="66">
        <f t="shared" si="1052"/>
        <v>18.572194679370817</v>
      </c>
      <c r="FR730" s="331">
        <f t="shared" si="1078"/>
        <v>-0.24157443333557255</v>
      </c>
      <c r="FS730" s="331">
        <f t="shared" si="1053"/>
        <v>0.24157443333557255</v>
      </c>
      <c r="FT730" s="400">
        <f t="shared" si="1054"/>
        <v>0</v>
      </c>
      <c r="FU730" s="400">
        <f t="shared" si="1055"/>
        <v>1</v>
      </c>
      <c r="FV730" s="400">
        <f t="shared" si="1056"/>
        <v>0</v>
      </c>
      <c r="FW730" s="402">
        <f t="shared" si="1057"/>
        <v>0</v>
      </c>
      <c r="FX730" s="222">
        <f t="shared" si="1058"/>
        <v>68.025918005104074</v>
      </c>
      <c r="FY730" s="222">
        <f t="shared" si="1059"/>
        <v>0</v>
      </c>
      <c r="FZ730" s="222">
        <f t="shared" si="1060"/>
        <v>0</v>
      </c>
      <c r="GA730" s="221">
        <f t="shared" si="1061"/>
        <v>0</v>
      </c>
      <c r="GB730" s="222">
        <f t="shared" si="1062"/>
        <v>80.296774997194021</v>
      </c>
      <c r="GC730" s="222">
        <f t="shared" si="1063"/>
        <v>0</v>
      </c>
      <c r="GD730" s="222">
        <f t="shared" si="1064"/>
        <v>0</v>
      </c>
      <c r="GE730" s="222">
        <f t="shared" si="1065"/>
        <v>0</v>
      </c>
      <c r="GF730" s="222">
        <f t="shared" si="1066"/>
        <v>0</v>
      </c>
      <c r="GG730" s="398">
        <f t="shared" si="1067"/>
        <v>0</v>
      </c>
      <c r="GH730" s="399">
        <f t="shared" si="1068"/>
        <v>0</v>
      </c>
      <c r="GI730" s="398" t="str">
        <f t="shared" si="1069"/>
        <v>Na</v>
      </c>
      <c r="GJ730" s="398" t="str">
        <f t="shared" si="1070"/>
        <v>HCO3</v>
      </c>
    </row>
    <row r="731" spans="1:192" s="69" customFormat="1" ht="14.25">
      <c r="A731" s="402">
        <f t="shared" si="1072"/>
        <v>726</v>
      </c>
      <c r="B731" s="64" t="s">
        <v>333</v>
      </c>
      <c r="C731" s="398" t="s">
        <v>200</v>
      </c>
      <c r="D731" s="398"/>
      <c r="E731" s="398"/>
      <c r="F731" s="236">
        <v>3437815</v>
      </c>
      <c r="G731" s="549">
        <v>5581500</v>
      </c>
      <c r="H731" s="410">
        <f t="shared" si="998"/>
        <v>437765.44400000002</v>
      </c>
      <c r="I731" s="410">
        <f t="shared" si="999"/>
        <v>5579707.1900000004</v>
      </c>
      <c r="J731" s="542">
        <v>165</v>
      </c>
      <c r="K731" s="391" t="s">
        <v>1354</v>
      </c>
      <c r="L731" s="19">
        <v>40</v>
      </c>
      <c r="M731" s="19"/>
      <c r="N731" s="408"/>
      <c r="O731" s="19"/>
      <c r="P731" s="19"/>
      <c r="Q731" s="382" t="s">
        <v>2844</v>
      </c>
      <c r="R731" s="381" t="s">
        <v>498</v>
      </c>
      <c r="S731" s="382" t="s">
        <v>2663</v>
      </c>
      <c r="T731" s="499" t="str">
        <f t="shared" si="1000"/>
        <v>-</v>
      </c>
      <c r="U731" s="499" t="str">
        <f t="shared" si="1001"/>
        <v>M</v>
      </c>
      <c r="V731" s="499" t="str">
        <f t="shared" si="1002"/>
        <v>-</v>
      </c>
      <c r="W731" s="499" t="str">
        <f t="shared" si="1077"/>
        <v>-</v>
      </c>
      <c r="X731" s="529" t="str">
        <f t="shared" si="1073"/>
        <v>Na</v>
      </c>
      <c r="Y731" s="530" t="str">
        <f t="shared" si="1076"/>
        <v>HCO3</v>
      </c>
      <c r="Z731" s="119"/>
      <c r="AA731" s="177">
        <v>42919</v>
      </c>
      <c r="AB731" s="176">
        <v>3</v>
      </c>
      <c r="AC731" s="91" t="s">
        <v>456</v>
      </c>
      <c r="AD731" s="2" t="s">
        <v>691</v>
      </c>
      <c r="AE731" s="125" t="s">
        <v>2305</v>
      </c>
      <c r="AF731" s="392">
        <v>11.5</v>
      </c>
      <c r="AG731" s="408">
        <v>2509</v>
      </c>
      <c r="AH731" s="396">
        <v>6.23</v>
      </c>
      <c r="AI731" s="559"/>
      <c r="AJ731" s="408"/>
      <c r="AK731" s="408"/>
      <c r="AL731" s="408">
        <v>7.3</v>
      </c>
      <c r="AM731" s="392"/>
      <c r="AO731" s="401"/>
      <c r="AP731" s="171"/>
      <c r="AS731" s="507">
        <f t="shared" si="1074"/>
        <v>2383.21</v>
      </c>
      <c r="AT731" s="509">
        <f t="shared" si="1075"/>
        <v>1.5646474904627932</v>
      </c>
      <c r="AU731" s="69">
        <v>504</v>
      </c>
      <c r="AV731" s="69">
        <v>55.4</v>
      </c>
      <c r="AW731" s="401">
        <v>84.3</v>
      </c>
      <c r="AX731" s="69">
        <v>197</v>
      </c>
      <c r="AY731" s="69">
        <v>16</v>
      </c>
      <c r="AZ731" s="70">
        <v>1500</v>
      </c>
      <c r="BB731" s="401">
        <v>21.9</v>
      </c>
      <c r="BD731" s="74">
        <v>1</v>
      </c>
      <c r="BE731" s="69">
        <v>3.6</v>
      </c>
      <c r="BF731" s="91" t="s">
        <v>1393</v>
      </c>
      <c r="BG731" s="91" t="s">
        <v>1525</v>
      </c>
      <c r="BJ731" s="91" t="s">
        <v>1406</v>
      </c>
      <c r="BK731" s="91" t="s">
        <v>1405</v>
      </c>
      <c r="BL731" s="401"/>
      <c r="BN731" s="70"/>
      <c r="BO731" s="143"/>
      <c r="BP731" s="564" t="s">
        <v>464</v>
      </c>
      <c r="BQ731" s="143">
        <v>2</v>
      </c>
      <c r="BR731" s="143"/>
      <c r="BS731" s="143"/>
      <c r="BT731" s="143" t="s">
        <v>1406</v>
      </c>
      <c r="BU731" s="143"/>
      <c r="BV731" s="143" t="s">
        <v>287</v>
      </c>
      <c r="BW731" s="143"/>
      <c r="BX731" s="143" t="s">
        <v>287</v>
      </c>
      <c r="BY731" s="143" t="s">
        <v>1525</v>
      </c>
      <c r="BZ731" s="143"/>
      <c r="CA731" s="143">
        <v>8</v>
      </c>
      <c r="CB731" s="143" t="s">
        <v>457</v>
      </c>
      <c r="CC731" s="143"/>
      <c r="CD731" s="143" t="s">
        <v>457</v>
      </c>
      <c r="CE731" s="143" t="s">
        <v>457</v>
      </c>
      <c r="CF731" s="141"/>
      <c r="CG731" s="143"/>
      <c r="CH731" s="143"/>
      <c r="CI731" s="143"/>
      <c r="CJ731" s="143" t="s">
        <v>1406</v>
      </c>
      <c r="CK731" s="143"/>
      <c r="CL731" s="144"/>
      <c r="CM731" s="143"/>
      <c r="CN731" s="143" t="s">
        <v>3116</v>
      </c>
      <c r="CO731" s="141"/>
      <c r="CQ731" s="70"/>
      <c r="DA731" s="70"/>
      <c r="DB731" s="182"/>
      <c r="DC731" s="182"/>
      <c r="DD731" s="182"/>
      <c r="DE731" s="182"/>
      <c r="DF731" s="182"/>
      <c r="DG731" s="182"/>
      <c r="DH731" s="182"/>
      <c r="DI731" s="180"/>
      <c r="DJ731" s="180"/>
      <c r="DK731" s="180"/>
      <c r="DL731" s="180"/>
      <c r="DM731" s="180"/>
      <c r="DN731" s="180"/>
      <c r="DO731" s="180"/>
      <c r="DP731" s="180"/>
      <c r="DQ731" s="180"/>
      <c r="DR731" s="180"/>
      <c r="DS731" s="181"/>
      <c r="DT731" s="402">
        <f t="shared" si="1003"/>
        <v>0</v>
      </c>
      <c r="DU731" s="100">
        <f t="shared" si="1004"/>
        <v>0</v>
      </c>
      <c r="DV731" s="100">
        <f t="shared" si="1005"/>
        <v>1</v>
      </c>
      <c r="DW731" s="100">
        <f t="shared" si="1006"/>
        <v>0</v>
      </c>
      <c r="DX731" s="100">
        <f t="shared" si="1007"/>
        <v>0</v>
      </c>
      <c r="DY731" s="229">
        <f t="shared" si="1008"/>
        <v>0</v>
      </c>
      <c r="DZ731" s="100">
        <f t="shared" si="1009"/>
        <v>1</v>
      </c>
      <c r="EA731" s="400">
        <f t="shared" si="1010"/>
        <v>0</v>
      </c>
      <c r="EB731" s="402">
        <f t="shared" si="1011"/>
        <v>0</v>
      </c>
      <c r="EC731" s="19">
        <f t="shared" si="1012"/>
        <v>0</v>
      </c>
      <c r="ED731" s="19">
        <f t="shared" si="1013"/>
        <v>1</v>
      </c>
      <c r="EE731" s="19">
        <f t="shared" si="1014"/>
        <v>0</v>
      </c>
      <c r="EF731" s="402">
        <f t="shared" si="1015"/>
        <v>0</v>
      </c>
      <c r="EG731" s="400">
        <f t="shared" si="1016"/>
        <v>0</v>
      </c>
      <c r="EH731" s="400">
        <f t="shared" si="1017"/>
        <v>0</v>
      </c>
      <c r="EI731" s="402">
        <f t="shared" si="1018"/>
        <v>1</v>
      </c>
      <c r="EJ731" s="229">
        <f t="shared" si="1019"/>
        <v>1</v>
      </c>
      <c r="EK731" s="398">
        <f t="shared" si="1020"/>
        <v>504</v>
      </c>
      <c r="EL731" s="398">
        <f t="shared" si="1021"/>
        <v>21.9</v>
      </c>
      <c r="EM731" s="398">
        <f t="shared" si="1022"/>
        <v>55.4</v>
      </c>
      <c r="EN731" s="398">
        <f t="shared" si="1023"/>
        <v>84.3</v>
      </c>
      <c r="EO731" s="398" t="str">
        <f t="shared" si="1024"/>
        <v/>
      </c>
      <c r="EP731" s="398">
        <f t="shared" si="1025"/>
        <v>3.6</v>
      </c>
      <c r="EQ731" s="398">
        <f t="shared" si="1026"/>
        <v>1500</v>
      </c>
      <c r="ER731" s="398" t="str">
        <f t="shared" si="1027"/>
        <v/>
      </c>
      <c r="ES731" s="398" t="str">
        <f t="shared" si="1028"/>
        <v/>
      </c>
      <c r="ET731" s="398">
        <f t="shared" si="1029"/>
        <v>16</v>
      </c>
      <c r="EU731" s="172">
        <f t="shared" si="1030"/>
        <v>197</v>
      </c>
      <c r="EV731" s="57">
        <f t="shared" si="1031"/>
        <v>21.92276574828837</v>
      </c>
      <c r="EW731" s="57">
        <f t="shared" si="1032"/>
        <v>0.56010230179028131</v>
      </c>
      <c r="EX731" s="57">
        <f t="shared" si="1033"/>
        <v>4.5587327710347667</v>
      </c>
      <c r="EY731" s="57">
        <f t="shared" si="1034"/>
        <v>4.2067967463446276</v>
      </c>
      <c r="EZ731" s="57" t="str">
        <f t="shared" si="1035"/>
        <v/>
      </c>
      <c r="FA731" s="57">
        <f t="shared" si="1036"/>
        <v>0.19339242546333604</v>
      </c>
      <c r="FB731" s="57">
        <f t="shared" si="1037"/>
        <v>24.583272558020621</v>
      </c>
      <c r="FC731" s="57" t="str">
        <f t="shared" si="1038"/>
        <v/>
      </c>
      <c r="FD731" s="57" t="str">
        <f t="shared" si="1039"/>
        <v/>
      </c>
      <c r="FE731" s="57">
        <f t="shared" si="1040"/>
        <v>0.33311611386741563</v>
      </c>
      <c r="FF731" s="56">
        <f t="shared" si="1041"/>
        <v>5.5566524694666173</v>
      </c>
      <c r="FG731" s="59">
        <f t="shared" si="1042"/>
        <v>69.724928998075271</v>
      </c>
      <c r="FH731" s="59">
        <f t="shared" si="1043"/>
        <v>1.781394449604744</v>
      </c>
      <c r="FI731" s="59">
        <f t="shared" si="1044"/>
        <v>14.498960689137268</v>
      </c>
      <c r="FJ731" s="59">
        <f t="shared" si="1045"/>
        <v>13.379635024887964</v>
      </c>
      <c r="FK731" s="59" t="str">
        <f t="shared" si="1046"/>
        <v/>
      </c>
      <c r="FL731" s="59">
        <f t="shared" si="1047"/>
        <v>0.61508083829475124</v>
      </c>
      <c r="FM731" s="59">
        <f t="shared" si="1048"/>
        <v>80.672199548403171</v>
      </c>
      <c r="FN731" s="59" t="str">
        <f t="shared" si="1049"/>
        <v/>
      </c>
      <c r="FO731" s="59" t="str">
        <f t="shared" si="1050"/>
        <v/>
      </c>
      <c r="FP731" s="59">
        <f t="shared" si="1051"/>
        <v>1.0931502120913923</v>
      </c>
      <c r="FQ731" s="66">
        <f t="shared" si="1052"/>
        <v>18.234650239505442</v>
      </c>
      <c r="FR731" s="331">
        <f t="shared" si="1078"/>
        <v>1.5646474904627932</v>
      </c>
      <c r="FS731" s="331">
        <f t="shared" si="1053"/>
        <v>1.5646474904627932</v>
      </c>
      <c r="FT731" s="400">
        <f t="shared" si="1054"/>
        <v>0</v>
      </c>
      <c r="FU731" s="400">
        <f t="shared" si="1055"/>
        <v>1</v>
      </c>
      <c r="FV731" s="400">
        <f t="shared" si="1056"/>
        <v>0</v>
      </c>
      <c r="FW731" s="402">
        <f t="shared" si="1057"/>
        <v>0</v>
      </c>
      <c r="FX731" s="222">
        <f t="shared" si="1058"/>
        <v>69.724928998075271</v>
      </c>
      <c r="FY731" s="222">
        <f t="shared" si="1059"/>
        <v>0</v>
      </c>
      <c r="FZ731" s="222">
        <f t="shared" si="1060"/>
        <v>0</v>
      </c>
      <c r="GA731" s="221">
        <f t="shared" si="1061"/>
        <v>0</v>
      </c>
      <c r="GB731" s="222">
        <f t="shared" si="1062"/>
        <v>80.672199548403171</v>
      </c>
      <c r="GC731" s="222">
        <f t="shared" si="1063"/>
        <v>0</v>
      </c>
      <c r="GD731" s="222">
        <f t="shared" si="1064"/>
        <v>0</v>
      </c>
      <c r="GE731" s="222">
        <f t="shared" si="1065"/>
        <v>0</v>
      </c>
      <c r="GF731" s="222">
        <f t="shared" si="1066"/>
        <v>0</v>
      </c>
      <c r="GG731" s="398">
        <f t="shared" si="1067"/>
        <v>0</v>
      </c>
      <c r="GH731" s="399">
        <f t="shared" si="1068"/>
        <v>0</v>
      </c>
      <c r="GI731" s="398" t="str">
        <f t="shared" si="1069"/>
        <v>Na</v>
      </c>
      <c r="GJ731" s="398" t="str">
        <f t="shared" si="1070"/>
        <v>HCO3</v>
      </c>
    </row>
    <row r="732" spans="1:192" ht="14.25">
      <c r="A732" s="402">
        <f t="shared" si="1072"/>
        <v>727</v>
      </c>
      <c r="B732" s="65" t="s">
        <v>1136</v>
      </c>
      <c r="C732" s="398" t="s">
        <v>1139</v>
      </c>
      <c r="D732" s="398" t="s">
        <v>1137</v>
      </c>
      <c r="F732" s="236">
        <v>3538140</v>
      </c>
      <c r="G732" s="549">
        <v>5680750</v>
      </c>
      <c r="H732" s="410">
        <f t="shared" si="998"/>
        <v>538050.31400000001</v>
      </c>
      <c r="I732" s="410">
        <f t="shared" si="999"/>
        <v>5678917.4900000002</v>
      </c>
      <c r="J732" s="392">
        <v>233.5</v>
      </c>
      <c r="K732" s="392" t="s">
        <v>1355</v>
      </c>
      <c r="L732" s="171">
        <v>147.19999999999999</v>
      </c>
      <c r="M732" s="171">
        <v>90.2</v>
      </c>
      <c r="N732" s="400">
        <v>147.19999999999999</v>
      </c>
      <c r="O732" s="171"/>
      <c r="P732" s="171"/>
      <c r="Q732" s="383" t="s">
        <v>1361</v>
      </c>
      <c r="R732" s="381" t="s">
        <v>2906</v>
      </c>
      <c r="S732" s="383" t="s">
        <v>1346</v>
      </c>
      <c r="T732" s="499" t="str">
        <f t="shared" si="1000"/>
        <v>-</v>
      </c>
      <c r="U732" s="499" t="str">
        <f t="shared" si="1001"/>
        <v>-</v>
      </c>
      <c r="V732" s="499" t="str">
        <f t="shared" si="1002"/>
        <v>-</v>
      </c>
      <c r="W732" s="499" t="str">
        <f t="shared" si="1077"/>
        <v>-</v>
      </c>
      <c r="X732" s="529" t="str">
        <f t="shared" si="1073"/>
        <v>Na</v>
      </c>
      <c r="Y732" s="530" t="str">
        <f t="shared" si="1076"/>
        <v>HCO3</v>
      </c>
      <c r="Z732" s="406"/>
      <c r="AA732" s="177" t="s">
        <v>1806</v>
      </c>
      <c r="AB732" s="176">
        <v>1</v>
      </c>
      <c r="AC732" s="383" t="s">
        <v>1050</v>
      </c>
      <c r="AD732" s="383" t="s">
        <v>2306</v>
      </c>
      <c r="AE732" s="61" t="s">
        <v>1454</v>
      </c>
      <c r="AF732" s="240">
        <v>11</v>
      </c>
      <c r="AG732" s="408"/>
      <c r="AH732" s="408">
        <v>6.7</v>
      </c>
      <c r="AI732" s="559"/>
      <c r="AJ732" s="408"/>
      <c r="AK732" s="408"/>
      <c r="AL732" s="408"/>
      <c r="AM732" s="392"/>
      <c r="AN732" s="69"/>
      <c r="AO732" s="401"/>
      <c r="AP732" s="171"/>
      <c r="AQ732" s="69"/>
      <c r="AR732" s="69"/>
      <c r="AS732" s="508"/>
      <c r="AT732" s="511"/>
      <c r="AU732" s="403"/>
      <c r="AV732" s="403"/>
      <c r="AW732" s="55"/>
      <c r="AX732" s="403"/>
      <c r="AY732" s="403"/>
      <c r="AZ732" s="53">
        <v>152</v>
      </c>
      <c r="BA732" s="69"/>
      <c r="BB732" s="401"/>
      <c r="BC732" s="69"/>
      <c r="BD732" s="74"/>
      <c r="BE732" s="69"/>
      <c r="BF732" s="91"/>
      <c r="BG732" s="91"/>
      <c r="BH732" s="69"/>
      <c r="BI732" s="69"/>
      <c r="BJ732" s="91"/>
      <c r="BK732" s="91"/>
      <c r="BL732" s="401"/>
      <c r="BM732" s="69"/>
      <c r="BN732" s="70"/>
      <c r="BO732" s="143"/>
      <c r="BP732" s="564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1"/>
      <c r="CG732" s="143"/>
      <c r="CH732" s="143"/>
      <c r="CI732" s="143"/>
      <c r="CJ732" s="143"/>
      <c r="CK732" s="143"/>
      <c r="CL732" s="144"/>
      <c r="CM732" s="143"/>
      <c r="CN732" s="143">
        <v>25</v>
      </c>
      <c r="CO732" s="141"/>
      <c r="CP732" s="69"/>
      <c r="CQ732" s="70"/>
      <c r="CR732" s="69"/>
      <c r="CS732" s="69"/>
      <c r="CT732" s="69"/>
      <c r="CU732" s="69"/>
      <c r="CV732" s="69"/>
      <c r="CW732" s="69"/>
      <c r="CX732" s="69"/>
      <c r="CY732" s="69"/>
      <c r="CZ732" s="69"/>
      <c r="DA732" s="70"/>
      <c r="DB732" s="182"/>
      <c r="DC732" s="141" t="s">
        <v>2307</v>
      </c>
      <c r="DD732" s="182"/>
      <c r="DE732" s="182">
        <v>-17.5</v>
      </c>
      <c r="DF732" s="141" t="s">
        <v>2308</v>
      </c>
      <c r="DG732" s="182">
        <v>-8.66</v>
      </c>
      <c r="DH732" s="182"/>
      <c r="DI732" s="180"/>
      <c r="DJ732" s="180"/>
      <c r="DK732" s="180"/>
      <c r="DL732" s="180"/>
      <c r="DM732" s="180"/>
      <c r="DN732" s="180"/>
      <c r="DO732" s="180"/>
      <c r="DP732" s="180"/>
      <c r="DQ732" s="180"/>
      <c r="DR732" s="180"/>
      <c r="DS732" s="181"/>
      <c r="DT732" s="402">
        <f t="shared" si="1003"/>
        <v>1</v>
      </c>
      <c r="DU732" s="100">
        <f t="shared" si="1004"/>
        <v>0</v>
      </c>
      <c r="DV732" s="100">
        <f t="shared" si="1005"/>
        <v>0</v>
      </c>
      <c r="DW732" s="100">
        <f t="shared" si="1006"/>
        <v>1</v>
      </c>
      <c r="DX732" s="100">
        <f t="shared" si="1007"/>
        <v>0</v>
      </c>
      <c r="DY732" s="229">
        <f t="shared" si="1008"/>
        <v>0</v>
      </c>
      <c r="DZ732" s="100">
        <f t="shared" si="1009"/>
        <v>1</v>
      </c>
      <c r="EA732" s="400">
        <f t="shared" si="1010"/>
        <v>0</v>
      </c>
      <c r="EB732" s="402">
        <f t="shared" si="1011"/>
        <v>0</v>
      </c>
      <c r="EC732" s="19">
        <f t="shared" si="1012"/>
        <v>0</v>
      </c>
      <c r="ED732" s="19">
        <f t="shared" si="1013"/>
        <v>0</v>
      </c>
      <c r="EE732" s="19">
        <f t="shared" si="1014"/>
        <v>0</v>
      </c>
      <c r="EF732" s="402">
        <f t="shared" si="1015"/>
        <v>1</v>
      </c>
      <c r="EG732" s="400">
        <f t="shared" si="1016"/>
        <v>1</v>
      </c>
      <c r="EH732" s="400">
        <f t="shared" si="1017"/>
        <v>0</v>
      </c>
      <c r="EI732" s="402">
        <f t="shared" si="1018"/>
        <v>0</v>
      </c>
      <c r="EJ732" s="229">
        <f t="shared" si="1019"/>
        <v>1</v>
      </c>
      <c r="EK732" s="398" t="str">
        <f t="shared" si="1020"/>
        <v/>
      </c>
      <c r="EL732" s="398" t="str">
        <f t="shared" si="1021"/>
        <v/>
      </c>
      <c r="EM732" s="398" t="str">
        <f t="shared" si="1022"/>
        <v/>
      </c>
      <c r="EN732" s="398" t="str">
        <f t="shared" si="1023"/>
        <v/>
      </c>
      <c r="EO732" s="398" t="str">
        <f t="shared" si="1024"/>
        <v/>
      </c>
      <c r="EP732" s="398" t="str">
        <f t="shared" si="1025"/>
        <v/>
      </c>
      <c r="EQ732" s="398">
        <f t="shared" si="1026"/>
        <v>152</v>
      </c>
      <c r="ER732" s="398" t="str">
        <f t="shared" si="1027"/>
        <v/>
      </c>
      <c r="ES732" s="398" t="str">
        <f t="shared" si="1028"/>
        <v/>
      </c>
      <c r="ET732" s="398" t="str">
        <f t="shared" si="1029"/>
        <v/>
      </c>
      <c r="EU732" s="172" t="str">
        <f t="shared" si="1030"/>
        <v/>
      </c>
      <c r="EV732" s="57" t="str">
        <f t="shared" si="1031"/>
        <v/>
      </c>
      <c r="EW732" s="57" t="str">
        <f t="shared" si="1032"/>
        <v/>
      </c>
      <c r="EX732" s="57" t="str">
        <f t="shared" si="1033"/>
        <v/>
      </c>
      <c r="EY732" s="57" t="str">
        <f t="shared" si="1034"/>
        <v/>
      </c>
      <c r="EZ732" s="57" t="str">
        <f t="shared" si="1035"/>
        <v/>
      </c>
      <c r="FA732" s="57" t="str">
        <f t="shared" si="1036"/>
        <v/>
      </c>
      <c r="FB732" s="57">
        <f t="shared" si="1037"/>
        <v>2.4911049525460895</v>
      </c>
      <c r="FC732" s="57" t="str">
        <f t="shared" si="1038"/>
        <v/>
      </c>
      <c r="FD732" s="57" t="str">
        <f t="shared" si="1039"/>
        <v/>
      </c>
      <c r="FE732" s="57" t="str">
        <f t="shared" si="1040"/>
        <v/>
      </c>
      <c r="FF732" s="56" t="str">
        <f t="shared" si="1041"/>
        <v/>
      </c>
      <c r="FG732" s="59" t="str">
        <f t="shared" si="1042"/>
        <v/>
      </c>
      <c r="FH732" s="59" t="str">
        <f t="shared" si="1043"/>
        <v/>
      </c>
      <c r="FI732" s="59" t="str">
        <f t="shared" si="1044"/>
        <v/>
      </c>
      <c r="FJ732" s="59" t="str">
        <f t="shared" si="1045"/>
        <v/>
      </c>
      <c r="FK732" s="59" t="str">
        <f t="shared" si="1046"/>
        <v/>
      </c>
      <c r="FL732" s="59" t="str">
        <f t="shared" si="1047"/>
        <v/>
      </c>
      <c r="FM732" s="59">
        <f t="shared" si="1048"/>
        <v>100</v>
      </c>
      <c r="FN732" s="59" t="str">
        <f t="shared" si="1049"/>
        <v/>
      </c>
      <c r="FO732" s="59" t="str">
        <f t="shared" si="1050"/>
        <v/>
      </c>
      <c r="FP732" s="59" t="str">
        <f t="shared" si="1051"/>
        <v/>
      </c>
      <c r="FQ732" s="66" t="str">
        <f t="shared" si="1052"/>
        <v/>
      </c>
      <c r="FR732" s="331">
        <f t="shared" si="1078"/>
        <v>-100</v>
      </c>
      <c r="FS732" s="331">
        <f t="shared" si="1053"/>
        <v>0</v>
      </c>
      <c r="FT732" s="400">
        <f t="shared" si="1054"/>
        <v>1</v>
      </c>
      <c r="FU732" s="400">
        <f t="shared" si="1055"/>
        <v>0</v>
      </c>
      <c r="FV732" s="400">
        <f t="shared" si="1056"/>
        <v>0</v>
      </c>
      <c r="FW732" s="402">
        <f t="shared" si="1057"/>
        <v>0</v>
      </c>
      <c r="FX732" s="222">
        <f t="shared" si="1058"/>
        <v>0</v>
      </c>
      <c r="FY732" s="222">
        <f t="shared" si="1059"/>
        <v>0</v>
      </c>
      <c r="FZ732" s="222">
        <f t="shared" si="1060"/>
        <v>0</v>
      </c>
      <c r="GA732" s="221">
        <f t="shared" si="1061"/>
        <v>0</v>
      </c>
      <c r="GB732" s="222">
        <f t="shared" si="1062"/>
        <v>100</v>
      </c>
      <c r="GC732" s="222">
        <f t="shared" si="1063"/>
        <v>0</v>
      </c>
      <c r="GD732" s="222">
        <f t="shared" si="1064"/>
        <v>0</v>
      </c>
      <c r="GE732" s="222">
        <f t="shared" si="1065"/>
        <v>0</v>
      </c>
      <c r="GF732" s="222">
        <f t="shared" si="1066"/>
        <v>0</v>
      </c>
      <c r="GG732" s="398">
        <f t="shared" si="1067"/>
        <v>0</v>
      </c>
      <c r="GH732" s="399">
        <f t="shared" si="1068"/>
        <v>0</v>
      </c>
      <c r="GI732" s="398" t="str">
        <f t="shared" si="1069"/>
        <v>Na</v>
      </c>
      <c r="GJ732" s="398" t="str">
        <f t="shared" si="1070"/>
        <v>HCO3</v>
      </c>
    </row>
    <row r="733" spans="1:192" ht="14.25">
      <c r="A733" s="402">
        <f t="shared" si="1072"/>
        <v>728</v>
      </c>
      <c r="B733" s="65" t="s">
        <v>1136</v>
      </c>
      <c r="C733" s="398" t="s">
        <v>1139</v>
      </c>
      <c r="D733" s="398" t="s">
        <v>1137</v>
      </c>
      <c r="F733" s="236">
        <v>3538140</v>
      </c>
      <c r="G733" s="549">
        <v>5680750</v>
      </c>
      <c r="H733" s="410">
        <f t="shared" si="998"/>
        <v>538050.31400000001</v>
      </c>
      <c r="I733" s="410">
        <f t="shared" si="999"/>
        <v>5678917.4900000002</v>
      </c>
      <c r="J733" s="392">
        <v>233.5</v>
      </c>
      <c r="K733" s="392" t="s">
        <v>1355</v>
      </c>
      <c r="L733" s="171">
        <v>147.19999999999999</v>
      </c>
      <c r="M733" s="171">
        <v>90.2</v>
      </c>
      <c r="N733" s="400">
        <v>147.19999999999999</v>
      </c>
      <c r="O733" s="171"/>
      <c r="P733" s="171"/>
      <c r="Q733" s="383" t="s">
        <v>1361</v>
      </c>
      <c r="R733" s="381" t="s">
        <v>2906</v>
      </c>
      <c r="S733" s="383" t="s">
        <v>1346</v>
      </c>
      <c r="T733" s="499" t="str">
        <f t="shared" si="1000"/>
        <v>-</v>
      </c>
      <c r="U733" s="499" t="str">
        <f t="shared" si="1001"/>
        <v>-</v>
      </c>
      <c r="V733" s="499" t="str">
        <f t="shared" si="1002"/>
        <v>-</v>
      </c>
      <c r="W733" s="499" t="str">
        <f t="shared" si="1077"/>
        <v>-</v>
      </c>
      <c r="X733" s="529" t="str">
        <f t="shared" si="1073"/>
        <v>Ca</v>
      </c>
      <c r="Y733" s="530" t="str">
        <f t="shared" si="1076"/>
        <v>HCO3</v>
      </c>
      <c r="Z733" s="406"/>
      <c r="AA733" s="251">
        <v>33786</v>
      </c>
      <c r="AB733" s="176">
        <v>2</v>
      </c>
      <c r="AC733" s="383" t="s">
        <v>1050</v>
      </c>
      <c r="AD733" s="383" t="s">
        <v>2309</v>
      </c>
      <c r="AE733" s="125" t="s">
        <v>1810</v>
      </c>
      <c r="AF733" s="392">
        <v>13.4</v>
      </c>
      <c r="AG733" s="408">
        <v>289</v>
      </c>
      <c r="AH733" s="408">
        <v>6.56</v>
      </c>
      <c r="AI733" s="559"/>
      <c r="AJ733" s="408"/>
      <c r="AK733" s="408"/>
      <c r="AL733" s="408"/>
      <c r="AM733" s="392"/>
      <c r="AN733" s="69"/>
      <c r="AO733" s="401"/>
      <c r="AP733" s="171"/>
      <c r="AQ733" s="69"/>
      <c r="AR733" s="69"/>
      <c r="AS733" s="507">
        <f>SUM(AU733:BN733)+SUM(BO733:CL733)/1000</f>
        <v>252.27500000000001</v>
      </c>
      <c r="AT733" s="509">
        <f>FR733</f>
        <v>0.19010415602754299</v>
      </c>
      <c r="AU733" s="69">
        <v>6</v>
      </c>
      <c r="AV733" s="69">
        <v>7.9</v>
      </c>
      <c r="AW733" s="401">
        <v>47.1</v>
      </c>
      <c r="AX733" s="69">
        <v>10.4</v>
      </c>
      <c r="AY733" s="69">
        <v>10.199999999999999</v>
      </c>
      <c r="AZ733" s="70">
        <v>160</v>
      </c>
      <c r="BA733" s="69"/>
      <c r="BB733" s="401">
        <v>1.1000000000000001</v>
      </c>
      <c r="BC733" s="69"/>
      <c r="BD733" s="362">
        <v>0</v>
      </c>
      <c r="BE733" s="401">
        <v>7.4999999999999997E-2</v>
      </c>
      <c r="BF733" s="67">
        <v>0</v>
      </c>
      <c r="BG733" s="91"/>
      <c r="BH733" s="69"/>
      <c r="BI733" s="69"/>
      <c r="BJ733" s="91">
        <v>9.5</v>
      </c>
      <c r="BK733" s="91">
        <v>0</v>
      </c>
      <c r="BL733" s="401"/>
      <c r="BM733" s="69"/>
      <c r="BN733" s="70">
        <v>0</v>
      </c>
      <c r="BO733" s="143"/>
      <c r="BP733" s="564">
        <v>0</v>
      </c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1"/>
      <c r="CG733" s="143"/>
      <c r="CH733" s="143"/>
      <c r="CI733" s="143"/>
      <c r="CJ733" s="143"/>
      <c r="CK733" s="143"/>
      <c r="CL733" s="144"/>
      <c r="CM733" s="143">
        <v>9.3000000000000007</v>
      </c>
      <c r="CN733" s="143">
        <v>46.9</v>
      </c>
      <c r="CO733" s="141"/>
      <c r="CP733" s="69"/>
      <c r="CQ733" s="70"/>
      <c r="CR733" s="69"/>
      <c r="CS733" s="69"/>
      <c r="CT733" s="69"/>
      <c r="CU733" s="69"/>
      <c r="CV733" s="69"/>
      <c r="CW733" s="69"/>
      <c r="CX733" s="69"/>
      <c r="CY733" s="69"/>
      <c r="CZ733" s="69"/>
      <c r="DA733" s="70"/>
      <c r="DB733" s="182"/>
      <c r="DC733" s="141" t="s">
        <v>2310</v>
      </c>
      <c r="DD733" s="182"/>
      <c r="DE733" s="182">
        <v>-17.899999999999999</v>
      </c>
      <c r="DF733" s="141" t="s">
        <v>2311</v>
      </c>
      <c r="DG733" s="182">
        <v>-8.77</v>
      </c>
      <c r="DH733" s="182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1"/>
      <c r="DT733" s="402">
        <f t="shared" si="1003"/>
        <v>0</v>
      </c>
      <c r="DU733" s="100">
        <f t="shared" si="1004"/>
        <v>0</v>
      </c>
      <c r="DV733" s="100">
        <f t="shared" si="1005"/>
        <v>0</v>
      </c>
      <c r="DW733" s="100">
        <f t="shared" si="1006"/>
        <v>1</v>
      </c>
      <c r="DX733" s="100">
        <f t="shared" si="1007"/>
        <v>0</v>
      </c>
      <c r="DY733" s="229">
        <f t="shared" si="1008"/>
        <v>0</v>
      </c>
      <c r="DZ733" s="100">
        <f t="shared" si="1009"/>
        <v>1</v>
      </c>
      <c r="EA733" s="400">
        <f t="shared" si="1010"/>
        <v>0</v>
      </c>
      <c r="EB733" s="402">
        <f t="shared" si="1011"/>
        <v>0</v>
      </c>
      <c r="EC733" s="19">
        <f t="shared" si="1012"/>
        <v>1</v>
      </c>
      <c r="ED733" s="19">
        <f t="shared" si="1013"/>
        <v>0</v>
      </c>
      <c r="EE733" s="19">
        <f t="shared" si="1014"/>
        <v>0</v>
      </c>
      <c r="EF733" s="402">
        <f t="shared" si="1015"/>
        <v>0</v>
      </c>
      <c r="EG733" s="400">
        <f t="shared" si="1016"/>
        <v>1</v>
      </c>
      <c r="EH733" s="400">
        <f t="shared" si="1017"/>
        <v>0</v>
      </c>
      <c r="EI733" s="402">
        <f t="shared" si="1018"/>
        <v>0</v>
      </c>
      <c r="EJ733" s="229">
        <f t="shared" si="1019"/>
        <v>1</v>
      </c>
      <c r="EK733" s="398">
        <f t="shared" si="1020"/>
        <v>6</v>
      </c>
      <c r="EL733" s="398">
        <f t="shared" si="1021"/>
        <v>1.1000000000000001</v>
      </c>
      <c r="EM733" s="398">
        <f t="shared" si="1022"/>
        <v>7.9</v>
      </c>
      <c r="EN733" s="398">
        <f t="shared" si="1023"/>
        <v>47.1</v>
      </c>
      <c r="EO733" s="398">
        <f t="shared" si="1024"/>
        <v>0</v>
      </c>
      <c r="EP733" s="398">
        <f t="shared" si="1025"/>
        <v>7.4999999999999997E-2</v>
      </c>
      <c r="EQ733" s="398">
        <f t="shared" si="1026"/>
        <v>160</v>
      </c>
      <c r="ER733" s="398" t="str">
        <f t="shared" si="1027"/>
        <v/>
      </c>
      <c r="ES733" s="398">
        <f t="shared" si="1028"/>
        <v>9.5</v>
      </c>
      <c r="ET733" s="398">
        <f t="shared" si="1029"/>
        <v>10.199999999999999</v>
      </c>
      <c r="EU733" s="172">
        <f t="shared" si="1030"/>
        <v>10.4</v>
      </c>
      <c r="EV733" s="57">
        <f t="shared" si="1031"/>
        <v>0.2609853065272425</v>
      </c>
      <c r="EW733" s="57">
        <f t="shared" si="1032"/>
        <v>2.8132992327365731E-2</v>
      </c>
      <c r="EX733" s="57">
        <f t="shared" si="1033"/>
        <v>0.65007200164575196</v>
      </c>
      <c r="EY733" s="57">
        <f t="shared" si="1034"/>
        <v>2.3504166874594539</v>
      </c>
      <c r="EZ733" s="57">
        <f t="shared" si="1035"/>
        <v>0</v>
      </c>
      <c r="FA733" s="57">
        <f t="shared" si="1036"/>
        <v>4.0290088638195E-3</v>
      </c>
      <c r="FB733" s="57">
        <f t="shared" si="1037"/>
        <v>2.6222157395221997</v>
      </c>
      <c r="FC733" s="57" t="str">
        <f t="shared" si="1038"/>
        <v/>
      </c>
      <c r="FD733" s="57">
        <f t="shared" si="1039"/>
        <v>0.153213697627123</v>
      </c>
      <c r="FE733" s="57">
        <f t="shared" si="1040"/>
        <v>0.21236152259047744</v>
      </c>
      <c r="FF733" s="56">
        <f t="shared" si="1041"/>
        <v>0.29334612021549655</v>
      </c>
      <c r="FG733" s="59">
        <f t="shared" si="1042"/>
        <v>7.923926832805309</v>
      </c>
      <c r="FH733" s="59">
        <f t="shared" si="1043"/>
        <v>0.85416215861428069</v>
      </c>
      <c r="FI733" s="59">
        <f t="shared" si="1044"/>
        <v>19.737214503141157</v>
      </c>
      <c r="FJ733" s="59">
        <f t="shared" si="1045"/>
        <v>71.362369421702468</v>
      </c>
      <c r="FK733" s="59">
        <f t="shared" si="1046"/>
        <v>0</v>
      </c>
      <c r="FL733" s="59">
        <f t="shared" si="1047"/>
        <v>0.12232708373678988</v>
      </c>
      <c r="FM733" s="59">
        <f t="shared" si="1048"/>
        <v>79.917896620092606</v>
      </c>
      <c r="FN733" s="59" t="str">
        <f t="shared" si="1049"/>
        <v/>
      </c>
      <c r="FO733" s="59">
        <f t="shared" si="1050"/>
        <v>4.669530528398723</v>
      </c>
      <c r="FP733" s="59">
        <f t="shared" si="1051"/>
        <v>6.4721929445681887</v>
      </c>
      <c r="FQ733" s="66">
        <f t="shared" si="1052"/>
        <v>8.9403799069404677</v>
      </c>
      <c r="FR733" s="331">
        <f t="shared" si="1078"/>
        <v>0.19010415602754299</v>
      </c>
      <c r="FS733" s="331">
        <f t="shared" si="1053"/>
        <v>0.19010415602754299</v>
      </c>
      <c r="FT733" s="400">
        <f t="shared" si="1054"/>
        <v>0</v>
      </c>
      <c r="FU733" s="400">
        <f t="shared" si="1055"/>
        <v>1</v>
      </c>
      <c r="FV733" s="400">
        <f t="shared" si="1056"/>
        <v>0</v>
      </c>
      <c r="FW733" s="402">
        <f t="shared" si="1057"/>
        <v>0</v>
      </c>
      <c r="FX733" s="222">
        <f t="shared" si="1058"/>
        <v>0</v>
      </c>
      <c r="FY733" s="222">
        <f t="shared" si="1059"/>
        <v>71.362369421702468</v>
      </c>
      <c r="FZ733" s="222">
        <f t="shared" si="1060"/>
        <v>0</v>
      </c>
      <c r="GA733" s="221">
        <f t="shared" si="1061"/>
        <v>0</v>
      </c>
      <c r="GB733" s="222">
        <f t="shared" si="1062"/>
        <v>79.917896620092606</v>
      </c>
      <c r="GC733" s="222">
        <f t="shared" si="1063"/>
        <v>0</v>
      </c>
      <c r="GD733" s="222">
        <f t="shared" si="1064"/>
        <v>0</v>
      </c>
      <c r="GE733" s="222">
        <f t="shared" si="1065"/>
        <v>0</v>
      </c>
      <c r="GF733" s="222">
        <f t="shared" si="1066"/>
        <v>0</v>
      </c>
      <c r="GG733" s="398">
        <f t="shared" si="1067"/>
        <v>0</v>
      </c>
      <c r="GH733" s="399">
        <f t="shared" si="1068"/>
        <v>0</v>
      </c>
      <c r="GI733" s="398" t="str">
        <f t="shared" si="1069"/>
        <v>Ca</v>
      </c>
      <c r="GJ733" s="398" t="str">
        <f t="shared" si="1070"/>
        <v>HCO3</v>
      </c>
    </row>
    <row r="734" spans="1:192" ht="14.25">
      <c r="A734" s="402">
        <f t="shared" si="1072"/>
        <v>729</v>
      </c>
      <c r="B734" s="65" t="s">
        <v>1136</v>
      </c>
      <c r="C734" s="398" t="s">
        <v>1140</v>
      </c>
      <c r="D734" s="398" t="s">
        <v>1138</v>
      </c>
      <c r="F734" s="236">
        <v>3537970</v>
      </c>
      <c r="G734" s="549">
        <v>5680430</v>
      </c>
      <c r="H734" s="410">
        <f t="shared" ref="H734:H797" si="1079">(MOD(F734,1000000)*0.9996)+125.57</f>
        <v>537880.38199999998</v>
      </c>
      <c r="I734" s="410">
        <f t="shared" ref="I734:I797" si="1080">G734*0.9996+439.79</f>
        <v>5678597.6180000007</v>
      </c>
      <c r="J734" s="392">
        <v>268.5</v>
      </c>
      <c r="K734" s="392" t="s">
        <v>1355</v>
      </c>
      <c r="L734" s="171">
        <v>183</v>
      </c>
      <c r="M734" s="171">
        <v>87.5</v>
      </c>
      <c r="N734" s="400">
        <v>183</v>
      </c>
      <c r="O734" s="171"/>
      <c r="P734" s="171"/>
      <c r="Q734" s="383" t="s">
        <v>1361</v>
      </c>
      <c r="R734" s="381" t="s">
        <v>2891</v>
      </c>
      <c r="S734" s="383" t="s">
        <v>1346</v>
      </c>
      <c r="T734" s="499" t="str">
        <f t="shared" ref="T734:T797" si="1081">IF(EA734=1,"T","-")</f>
        <v>-</v>
      </c>
      <c r="U734" s="499" t="str">
        <f t="shared" ref="U734:U797" si="1082">IF(ED734=1,"M","-")</f>
        <v>-</v>
      </c>
      <c r="V734" s="499" t="str">
        <f t="shared" ref="V734:V797" si="1083">IF(EE734=1,"B","-")</f>
        <v>-</v>
      </c>
      <c r="W734" s="499" t="str">
        <f t="shared" si="1077"/>
        <v>-</v>
      </c>
      <c r="X734" s="529" t="str">
        <f t="shared" si="1073"/>
        <v>Na</v>
      </c>
      <c r="Y734" s="530" t="str">
        <f t="shared" si="1076"/>
        <v>HCO3</v>
      </c>
      <c r="Z734" s="406"/>
      <c r="AA734" s="177" t="s">
        <v>1806</v>
      </c>
      <c r="AB734" s="176">
        <v>1</v>
      </c>
      <c r="AC734" s="383" t="s">
        <v>1050</v>
      </c>
      <c r="AD734" s="383" t="s">
        <v>2306</v>
      </c>
      <c r="AE734" s="61" t="s">
        <v>1454</v>
      </c>
      <c r="AF734" s="392">
        <v>12.4</v>
      </c>
      <c r="AG734" s="408"/>
      <c r="AH734" s="204">
        <v>7</v>
      </c>
      <c r="AI734" s="559"/>
      <c r="AJ734" s="408"/>
      <c r="AK734" s="408"/>
      <c r="AL734" s="408"/>
      <c r="AM734" s="392"/>
      <c r="AN734" s="69"/>
      <c r="AO734" s="401"/>
      <c r="AP734" s="171"/>
      <c r="AQ734" s="69"/>
      <c r="AR734" s="69"/>
      <c r="AS734" s="508"/>
      <c r="AT734" s="511"/>
      <c r="AU734" s="403"/>
      <c r="AV734" s="403"/>
      <c r="AW734" s="55"/>
      <c r="AX734" s="403"/>
      <c r="AY734" s="403"/>
      <c r="AZ734" s="53">
        <v>140</v>
      </c>
      <c r="BA734" s="69"/>
      <c r="BB734" s="401"/>
      <c r="BC734" s="69"/>
      <c r="BD734" s="74"/>
      <c r="BE734" s="69"/>
      <c r="BF734" s="91"/>
      <c r="BG734" s="91"/>
      <c r="BH734" s="69"/>
      <c r="BI734" s="69"/>
      <c r="BJ734" s="91"/>
      <c r="BK734" s="91"/>
      <c r="BL734" s="401"/>
      <c r="BM734" s="69"/>
      <c r="BN734" s="70"/>
      <c r="BO734" s="143"/>
      <c r="BP734" s="564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1"/>
      <c r="CG734" s="143"/>
      <c r="CH734" s="143"/>
      <c r="CI734" s="143"/>
      <c r="CJ734" s="143"/>
      <c r="CK734" s="143"/>
      <c r="CL734" s="144"/>
      <c r="CM734" s="143"/>
      <c r="CN734" s="143">
        <v>31</v>
      </c>
      <c r="CO734" s="141"/>
      <c r="CP734" s="69"/>
      <c r="CQ734" s="70"/>
      <c r="CR734" s="69"/>
      <c r="CS734" s="69"/>
      <c r="CT734" s="69"/>
      <c r="CU734" s="69"/>
      <c r="CV734" s="69"/>
      <c r="CW734" s="69"/>
      <c r="CX734" s="69"/>
      <c r="CY734" s="69"/>
      <c r="CZ734" s="69"/>
      <c r="DA734" s="70"/>
      <c r="DB734" s="182"/>
      <c r="DC734" s="182" t="s">
        <v>1824</v>
      </c>
      <c r="DD734" s="182"/>
      <c r="DE734" s="182">
        <v>-18.600000000000001</v>
      </c>
      <c r="DF734" s="141" t="s">
        <v>2312</v>
      </c>
      <c r="DG734" s="182">
        <v>-8.61</v>
      </c>
      <c r="DH734" s="182"/>
      <c r="DI734" s="180"/>
      <c r="DJ734" s="180"/>
      <c r="DK734" s="180"/>
      <c r="DL734" s="180"/>
      <c r="DM734" s="180"/>
      <c r="DN734" s="180"/>
      <c r="DO734" s="180"/>
      <c r="DP734" s="180"/>
      <c r="DQ734" s="180"/>
      <c r="DR734" s="180"/>
      <c r="DS734" s="181"/>
      <c r="DT734" s="402">
        <f t="shared" ref="DT734:DT797" si="1084">IF(AB734=1,1,0)</f>
        <v>1</v>
      </c>
      <c r="DU734" s="100">
        <f t="shared" ref="DU734:DU797" si="1085">IF(L734&lt;10,1,IF(L734=10,1,0))</f>
        <v>0</v>
      </c>
      <c r="DV734" s="100">
        <f t="shared" ref="DV734:DV797" si="1086">IF(DU734=1,0,IF(L734&lt;100,1,IF(L734=100,1,0)))</f>
        <v>0</v>
      </c>
      <c r="DW734" s="100">
        <f t="shared" ref="DW734:DW797" si="1087">IF(DU734+DV734=1,0,IF(L734&lt;400,1,IF(L734=400,1,0)))</f>
        <v>1</v>
      </c>
      <c r="DX734" s="100">
        <f t="shared" ref="DX734:DX797" si="1088">IF(DU734+DV734+DW734=1,0,IF(L734&lt;10000,1,0))</f>
        <v>0</v>
      </c>
      <c r="DY734" s="229">
        <f t="shared" ref="DY734:DY797" si="1089">IF(DU734+DV734+DW734+DX734=1,0,1)</f>
        <v>0</v>
      </c>
      <c r="DZ734" s="100">
        <f t="shared" ref="DZ734:DZ797" si="1090">IF(AF734&lt;20,1,IF(AF734=20,1,0))</f>
        <v>1</v>
      </c>
      <c r="EA734" s="400">
        <f t="shared" ref="EA734:EA797" si="1091">IF(DZ734=1,0,IF(AF734&lt;100,1,0))</f>
        <v>0</v>
      </c>
      <c r="EB734" s="402">
        <f t="shared" ref="EB734:EB797" si="1092">IF(DZ734+EA734=1,0,1)</f>
        <v>0</v>
      </c>
      <c r="EC734" s="19">
        <f t="shared" ref="EC734:EC797" si="1093">IF(EE734+ED734=1,0,IF(AS734&gt;0,1,0))</f>
        <v>0</v>
      </c>
      <c r="ED734" s="19">
        <f t="shared" ref="ED734:ED797" si="1094">IF(EE734=1,0,IF(AS734&gt;1000,1,IF(AS734=1000,1,0)))</f>
        <v>0</v>
      </c>
      <c r="EE734" s="19">
        <f t="shared" ref="EE734:EE797" si="1095">IF(AU734+AX734&gt;14000,1,IF(AU734+AX734=14000,1,0))</f>
        <v>0</v>
      </c>
      <c r="EF734" s="402">
        <f t="shared" ref="EF734:EF797" si="1096">IF(EE734+ED734+EC734=1,0,1)</f>
        <v>1</v>
      </c>
      <c r="EG734" s="400">
        <f t="shared" ref="EG734:EG797" si="1097">IF(CN734&lt;1000,1,0)</f>
        <v>1</v>
      </c>
      <c r="EH734" s="400">
        <f t="shared" ref="EH734:EH797" si="1098">IF(EG734=1,0,IF(CN734&lt;100000,1,0))</f>
        <v>0</v>
      </c>
      <c r="EI734" s="402">
        <f t="shared" ref="EI734:EI797" si="1099">IF(EG734+EH734=1,0,1)</f>
        <v>0</v>
      </c>
      <c r="EJ734" s="229">
        <f t="shared" ref="EJ734:EJ797" si="1100">SUM(DW734:DX734,EA734,EE734,ED734,EH734)</f>
        <v>1</v>
      </c>
      <c r="EK734" s="398" t="str">
        <f t="shared" ref="EK734:EK797" si="1101">IF(ISNUMBER(AU734),AU734,"")</f>
        <v/>
      </c>
      <c r="EL734" s="398" t="str">
        <f t="shared" ref="EL734:EL797" si="1102">IF(ISNUMBER(BB734),BB734,"")</f>
        <v/>
      </c>
      <c r="EM734" s="398" t="str">
        <f t="shared" ref="EM734:EM797" si="1103">IF(ISNUMBER(AV734),AV734,"")</f>
        <v/>
      </c>
      <c r="EN734" s="398" t="str">
        <f t="shared" ref="EN734:EN797" si="1104">IF(ISNUMBER(AW734),AW734,"")</f>
        <v/>
      </c>
      <c r="EO734" s="398" t="str">
        <f t="shared" ref="EO734:EO797" si="1105">IF(ISNUMBER(BF734),BF734,"")</f>
        <v/>
      </c>
      <c r="EP734" s="398" t="str">
        <f t="shared" ref="EP734:EP797" si="1106">IF(ISNUMBER(BE734),BE734,"")</f>
        <v/>
      </c>
      <c r="EQ734" s="398">
        <f t="shared" ref="EQ734:EQ797" si="1107">IF(ISNUMBER(AZ734),AZ734,"")</f>
        <v>140</v>
      </c>
      <c r="ER734" s="398" t="str">
        <f t="shared" ref="ER734:ER797" si="1108">IF(ISNUMBER(BL734),BL734,"")</f>
        <v/>
      </c>
      <c r="ES734" s="398" t="str">
        <f t="shared" ref="ES734:ES797" si="1109">IF(ISNUMBER(BJ734),BJ734,"")</f>
        <v/>
      </c>
      <c r="ET734" s="398" t="str">
        <f t="shared" ref="ET734:ET797" si="1110">IF(ISNUMBER(AY734),AY734,"")</f>
        <v/>
      </c>
      <c r="EU734" s="172" t="str">
        <f t="shared" ref="EU734:EU797" si="1111">IF(ISNUMBER(AX734),AX734,"")</f>
        <v/>
      </c>
      <c r="EV734" s="57" t="str">
        <f t="shared" ref="EV734:EV797" si="1112">IF(ISNUMBER(EK734),EK734*EV$4,"")</f>
        <v/>
      </c>
      <c r="EW734" s="57" t="str">
        <f t="shared" ref="EW734:EW797" si="1113">IF(ISNUMBER(EL734),EL734*EW$4,"")</f>
        <v/>
      </c>
      <c r="EX734" s="57" t="str">
        <f t="shared" ref="EX734:EX797" si="1114">IF(ISNUMBER(EM734),EM734*EX$4,"")</f>
        <v/>
      </c>
      <c r="EY734" s="57" t="str">
        <f t="shared" ref="EY734:EY797" si="1115">IF(ISNUMBER(EN734),EN734*EY$4,"")</f>
        <v/>
      </c>
      <c r="EZ734" s="57" t="str">
        <f t="shared" ref="EZ734:EZ797" si="1116">IF(ISNUMBER(EO734),EO734*EZ$4,"")</f>
        <v/>
      </c>
      <c r="FA734" s="57" t="str">
        <f t="shared" ref="FA734:FA797" si="1117">IF(ISNUMBER(EP734),EP734*FA$4,"")</f>
        <v/>
      </c>
      <c r="FB734" s="57">
        <f t="shared" ref="FB734:FB797" si="1118">IF(ISNUMBER(EQ734),EQ734*FB$4,"")</f>
        <v>2.2944387720819246</v>
      </c>
      <c r="FC734" s="57" t="str">
        <f t="shared" ref="FC734:FC797" si="1119">IF(ISNUMBER(ER734),ER734*FC$4,"")</f>
        <v/>
      </c>
      <c r="FD734" s="57" t="str">
        <f t="shared" ref="FD734:FD797" si="1120">IF(ISNUMBER(ES734),ES734*FD$4,"")</f>
        <v/>
      </c>
      <c r="FE734" s="57" t="str">
        <f t="shared" ref="FE734:FE797" si="1121">IF(ISNUMBER(ET734),ET734*FE$4,"")</f>
        <v/>
      </c>
      <c r="FF734" s="56" t="str">
        <f t="shared" ref="FF734:FF797" si="1122">IF(ISNUMBER(EU734),EU734*FF$4,"")</f>
        <v/>
      </c>
      <c r="FG734" s="59" t="str">
        <f t="shared" ref="FG734:FG797" si="1123">IF(ISNUMBER(EV734),EV734/SUM($EV734:$FA734)*100,"")</f>
        <v/>
      </c>
      <c r="FH734" s="59" t="str">
        <f t="shared" ref="FH734:FH797" si="1124">IF(ISNUMBER(EW734),EW734/SUM($EV734:$FA734)*100,"")</f>
        <v/>
      </c>
      <c r="FI734" s="59" t="str">
        <f t="shared" ref="FI734:FI797" si="1125">IF(ISNUMBER(EX734),EX734/SUM($EV734:$FA734)*100,"")</f>
        <v/>
      </c>
      <c r="FJ734" s="59" t="str">
        <f t="shared" ref="FJ734:FJ797" si="1126">IF(ISNUMBER(EY734),EY734/SUM($EV734:$FA734)*100,"")</f>
        <v/>
      </c>
      <c r="FK734" s="59" t="str">
        <f t="shared" ref="FK734:FK797" si="1127">IF(ISNUMBER(EZ734),EZ734/SUM($EV734:$FA734)*100,"")</f>
        <v/>
      </c>
      <c r="FL734" s="59" t="str">
        <f t="shared" ref="FL734:FL797" si="1128">IF(ISNUMBER(FA734),FA734/SUM($EV734:$FA734)*100,"")</f>
        <v/>
      </c>
      <c r="FM734" s="59">
        <f t="shared" ref="FM734:FM797" si="1129">IF(ISNUMBER(FB734),FB734/SUM($FB734:$FF734)*100,"")</f>
        <v>100</v>
      </c>
      <c r="FN734" s="59" t="str">
        <f t="shared" ref="FN734:FN797" si="1130">IF(ISNUMBER(FC734),FC734/SUM($FB734:$FF734)*100,"")</f>
        <v/>
      </c>
      <c r="FO734" s="59" t="str">
        <f t="shared" ref="FO734:FO797" si="1131">IF(ISNUMBER(FD734),FD734/SUM($FB734:$FF734)*100,"")</f>
        <v/>
      </c>
      <c r="FP734" s="59" t="str">
        <f t="shared" ref="FP734:FP797" si="1132">IF(ISNUMBER(FE734),FE734/SUM($FB734:$FF734)*100,"")</f>
        <v/>
      </c>
      <c r="FQ734" s="66" t="str">
        <f t="shared" ref="FQ734:FQ797" si="1133">IF(ISNUMBER(FF734),FF734/SUM($FB734:$FF734)*100,"")</f>
        <v/>
      </c>
      <c r="FR734" s="331">
        <f t="shared" si="1078"/>
        <v>-100</v>
      </c>
      <c r="FS734" s="331">
        <f t="shared" ref="FS734:FS797" si="1134">ABS(AT734)</f>
        <v>0</v>
      </c>
      <c r="FT734" s="400">
        <f t="shared" ref="FT734:FT797" si="1135">IF(FS734=0,1,0)</f>
        <v>1</v>
      </c>
      <c r="FU734" s="400">
        <f t="shared" ref="FU734:FU797" si="1136">IF(FT734=1,0,IF(FS734&lt;5,1,0))</f>
        <v>0</v>
      </c>
      <c r="FV734" s="400">
        <f t="shared" ref="FV734:FV797" si="1137">IF(FT734+FU734=1,0,IF(FS734&lt;10,1,0))</f>
        <v>0</v>
      </c>
      <c r="FW734" s="402">
        <f t="shared" ref="FW734:FW797" si="1138">IF(FT734+FU734+FV734=1,0,1)</f>
        <v>0</v>
      </c>
      <c r="FX734" s="222">
        <f t="shared" ref="FX734:FX797" si="1139">IF(ISNUMBER(FG734),IF(FG734&gt;20,FG734,0),0)</f>
        <v>0</v>
      </c>
      <c r="FY734" s="222">
        <f t="shared" ref="FY734:FY797" si="1140">IF(ISNUMBER(FJ734),IF(FJ734&gt;20,FJ734,0),0)</f>
        <v>0</v>
      </c>
      <c r="FZ734" s="222">
        <f t="shared" ref="FZ734:FZ797" si="1141">IF(ISNUMBER(FI734),IF(FI734&gt;20,FI734,0),0)</f>
        <v>0</v>
      </c>
      <c r="GA734" s="221">
        <f t="shared" ref="GA734:GA797" si="1142">IF(ISNUMBER(FQ734),IF(FQ734&gt;20,FQ734,0),0)</f>
        <v>0</v>
      </c>
      <c r="GB734" s="222">
        <f t="shared" ref="GB734:GB797" si="1143">IF(ISNUMBER(FM734),IF(FM734&gt;20,FM734,0),0)</f>
        <v>100</v>
      </c>
      <c r="GC734" s="222">
        <f t="shared" ref="GC734:GC797" si="1144">IF(ISNUMBER(FP734),IF(FP734&gt;20,FP734,0),0)</f>
        <v>0</v>
      </c>
      <c r="GD734" s="222">
        <f t="shared" ref="GD734:GD797" si="1145">IF(ISNUMBER(FH734),IF(FH734&gt;20,FH734,0),0)</f>
        <v>0</v>
      </c>
      <c r="GE734" s="222">
        <f t="shared" ref="GE734:GE797" si="1146">IF(ISNUMBER(FL734),IF(FL734&gt;20,FL734,0),0)</f>
        <v>0</v>
      </c>
      <c r="GF734" s="222">
        <f t="shared" ref="GF734:GF797" si="1147">IF(ISNUMBER(FK734),IF(FK734&gt;20,FK734,0),0)</f>
        <v>0</v>
      </c>
      <c r="GG734" s="398">
        <f t="shared" ref="GG734:GG797" si="1148">IF(GD734&gt;20,GD734,IF(GE734&gt;20,GE734,IF(GF734&gt;20,GF734,0)))</f>
        <v>0</v>
      </c>
      <c r="GH734" s="399">
        <f t="shared" ref="GH734:GH797" si="1149">IF(ISNUMBER(FO734),IF(FO734&gt;20,FO734,0),0)</f>
        <v>0</v>
      </c>
      <c r="GI734" s="398" t="str">
        <f t="shared" ref="GI734:GI797" si="1150">IF(ISNUMBER(FR734),IF(GG734&gt;0,"K/Fe/Mn",IF(FY734+FZ734=0,"Na",IF(FX734+FZ734=0,"Ca",IF(FX734+FY734=0,"Mg",IF(FZ734=0,IF(FX734&gt;FY734,"Na-Ca","Ca-Na"),IF(FY734=0,IF(FX734&gt;FZ734,"Na-Mg","Mg-Na"),IF(FX734=0,IF(FY734&gt;FZ734,"Ca-Mg","Mg-Ca"),IF(FX734&gt;FY734,IF(FX734&gt;FZ734,IF(FY734&gt;FZ734,"Na-Ca-Mg","Na-Mg-Ca"),"Mg-Na-Ca"),IF(FY734&gt;FX734,IF(FY734&gt;FZ734,IF(FX734&gt;FZ734,"Ca-Na-Mg","Ca-Mg-Na"),"Mg-Ca-Na"),"x"))))))))),"")</f>
        <v>Na</v>
      </c>
      <c r="GJ734" s="398" t="str">
        <f t="shared" ref="GJ734:GJ797" si="1151">IF(ISNUMBER(FR734),IF(GH734&gt;0,"NO3",IF(GB734+GC734=0,"Cl",IF(GA734+GC734=0,"HCO3",IF(GA734+GB734=0,"SO4",IF(GC734=0,IF(GA734&gt;GB734,"Cl-HCO3","HCO3-Cl"),IF(GB734=0,IF(GA734&gt;GC734,"Cl-SO4","SO4-Cl"),IF(GA734=0,IF(GB734&gt;GC734,"HCO3-SO4","SO4-HCO3"),IF(GA734&gt;GB734,IF(GA734&gt;GC734,IF(GB734&gt;GC734,"Cl-HCO3-SO4","Cl-SO4-HCO3"),"SO4-Cl-HCO3"),IF(GB734&gt;GA734,IF(GB734&gt;GC734,IF(GA734&gt;GC734,"HCO3-Cl-SO4","HCO3-SO4-Cl"),"SO4-HCO3-Cl"),"x"))))))))),"")</f>
        <v>HCO3</v>
      </c>
    </row>
    <row r="735" spans="1:192" ht="14.25">
      <c r="A735" s="402">
        <f t="shared" si="1072"/>
        <v>730</v>
      </c>
      <c r="B735" s="65" t="s">
        <v>1136</v>
      </c>
      <c r="C735" s="398" t="s">
        <v>1140</v>
      </c>
      <c r="D735" s="398" t="s">
        <v>1138</v>
      </c>
      <c r="F735" s="236">
        <v>3537970</v>
      </c>
      <c r="G735" s="549">
        <v>5680430</v>
      </c>
      <c r="H735" s="410">
        <f t="shared" si="1079"/>
        <v>537880.38199999998</v>
      </c>
      <c r="I735" s="410">
        <f t="shared" si="1080"/>
        <v>5678597.6180000007</v>
      </c>
      <c r="J735" s="392">
        <v>268.5</v>
      </c>
      <c r="K735" s="392" t="s">
        <v>1355</v>
      </c>
      <c r="L735" s="171">
        <v>183</v>
      </c>
      <c r="M735" s="171">
        <v>87.5</v>
      </c>
      <c r="N735" s="400">
        <v>183</v>
      </c>
      <c r="O735" s="171"/>
      <c r="P735" s="171"/>
      <c r="Q735" s="383" t="s">
        <v>1361</v>
      </c>
      <c r="R735" s="381" t="s">
        <v>2891</v>
      </c>
      <c r="S735" s="383" t="s">
        <v>1346</v>
      </c>
      <c r="T735" s="499" t="str">
        <f t="shared" si="1081"/>
        <v>-</v>
      </c>
      <c r="U735" s="499" t="str">
        <f t="shared" si="1082"/>
        <v>-</v>
      </c>
      <c r="V735" s="499" t="str">
        <f t="shared" si="1083"/>
        <v>-</v>
      </c>
      <c r="W735" s="499" t="str">
        <f t="shared" si="1077"/>
        <v>-</v>
      </c>
      <c r="X735" s="529" t="str">
        <f t="shared" si="1073"/>
        <v>Ca-Mg</v>
      </c>
      <c r="Y735" s="530" t="str">
        <f t="shared" si="1076"/>
        <v>HCO3</v>
      </c>
      <c r="Z735" s="406"/>
      <c r="AA735" s="251">
        <v>33786</v>
      </c>
      <c r="AB735" s="176">
        <v>2</v>
      </c>
      <c r="AC735" s="383" t="s">
        <v>1050</v>
      </c>
      <c r="AD735" s="383" t="s">
        <v>2309</v>
      </c>
      <c r="AE735" s="125" t="s">
        <v>1810</v>
      </c>
      <c r="AF735" s="392">
        <v>13.3</v>
      </c>
      <c r="AG735" s="408">
        <v>266</v>
      </c>
      <c r="AH735" s="408">
        <v>6.67</v>
      </c>
      <c r="AI735" s="559"/>
      <c r="AJ735" s="408"/>
      <c r="AK735" s="408"/>
      <c r="AL735" s="408"/>
      <c r="AM735" s="392"/>
      <c r="AN735" s="69"/>
      <c r="AO735" s="401"/>
      <c r="AP735" s="171"/>
      <c r="AQ735" s="69"/>
      <c r="AR735" s="69"/>
      <c r="AS735" s="507">
        <f>SUM(AU735:BN735)+SUM(BO735:CL735)/1000</f>
        <v>223.79599999999999</v>
      </c>
      <c r="AT735" s="509">
        <f>FR735</f>
        <v>0.23853249574448038</v>
      </c>
      <c r="AU735" s="69">
        <v>8.6999999999999993</v>
      </c>
      <c r="AV735" s="69">
        <v>11.7</v>
      </c>
      <c r="AW735" s="401">
        <v>30.6</v>
      </c>
      <c r="AX735" s="69">
        <v>5.6</v>
      </c>
      <c r="AY735" s="69">
        <v>10.6</v>
      </c>
      <c r="AZ735" s="70">
        <v>153</v>
      </c>
      <c r="BA735" s="69"/>
      <c r="BB735" s="401">
        <v>2</v>
      </c>
      <c r="BC735" s="69"/>
      <c r="BD735" s="362">
        <v>0</v>
      </c>
      <c r="BE735" s="401">
        <v>0.08</v>
      </c>
      <c r="BF735" s="67">
        <v>1.6E-2</v>
      </c>
      <c r="BG735" s="91"/>
      <c r="BH735" s="69"/>
      <c r="BI735" s="69"/>
      <c r="BJ735" s="91">
        <v>1.5</v>
      </c>
      <c r="BK735" s="91">
        <v>0</v>
      </c>
      <c r="BL735" s="401"/>
      <c r="BM735" s="69"/>
      <c r="BN735" s="70">
        <v>0</v>
      </c>
      <c r="BO735" s="143"/>
      <c r="BP735" s="564">
        <v>0</v>
      </c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1"/>
      <c r="CG735" s="143"/>
      <c r="CH735" s="143"/>
      <c r="CI735" s="143"/>
      <c r="CJ735" s="143"/>
      <c r="CK735" s="143"/>
      <c r="CL735" s="144"/>
      <c r="CM735" s="143">
        <v>8</v>
      </c>
      <c r="CN735" s="143">
        <v>28.5</v>
      </c>
      <c r="CO735" s="141"/>
      <c r="CP735" s="69"/>
      <c r="CQ735" s="70"/>
      <c r="CR735" s="69"/>
      <c r="CS735" s="69"/>
      <c r="CT735" s="69"/>
      <c r="CU735" s="69"/>
      <c r="CV735" s="69"/>
      <c r="CW735" s="69"/>
      <c r="CX735" s="69"/>
      <c r="CY735" s="69"/>
      <c r="CZ735" s="69"/>
      <c r="DA735" s="70"/>
      <c r="DB735" s="182"/>
      <c r="DC735" s="141" t="s">
        <v>2313</v>
      </c>
      <c r="DD735" s="182"/>
      <c r="DE735" s="182">
        <v>-16.2</v>
      </c>
      <c r="DF735" s="141" t="s">
        <v>2314</v>
      </c>
      <c r="DG735" s="182">
        <v>-8.84</v>
      </c>
      <c r="DH735" s="182"/>
      <c r="DI735" s="180"/>
      <c r="DJ735" s="180"/>
      <c r="DK735" s="180"/>
      <c r="DL735" s="180"/>
      <c r="DM735" s="180"/>
      <c r="DN735" s="180"/>
      <c r="DO735" s="180"/>
      <c r="DP735" s="180"/>
      <c r="DQ735" s="180"/>
      <c r="DR735" s="180"/>
      <c r="DS735" s="181"/>
      <c r="DT735" s="402">
        <f t="shared" si="1084"/>
        <v>0</v>
      </c>
      <c r="DU735" s="100">
        <f t="shared" si="1085"/>
        <v>0</v>
      </c>
      <c r="DV735" s="100">
        <f t="shared" si="1086"/>
        <v>0</v>
      </c>
      <c r="DW735" s="100">
        <f t="shared" si="1087"/>
        <v>1</v>
      </c>
      <c r="DX735" s="100">
        <f t="shared" si="1088"/>
        <v>0</v>
      </c>
      <c r="DY735" s="229">
        <f t="shared" si="1089"/>
        <v>0</v>
      </c>
      <c r="DZ735" s="100">
        <f t="shared" si="1090"/>
        <v>1</v>
      </c>
      <c r="EA735" s="400">
        <f t="shared" si="1091"/>
        <v>0</v>
      </c>
      <c r="EB735" s="402">
        <f t="shared" si="1092"/>
        <v>0</v>
      </c>
      <c r="EC735" s="19">
        <f t="shared" si="1093"/>
        <v>1</v>
      </c>
      <c r="ED735" s="19">
        <f t="shared" si="1094"/>
        <v>0</v>
      </c>
      <c r="EE735" s="19">
        <f t="shared" si="1095"/>
        <v>0</v>
      </c>
      <c r="EF735" s="402">
        <f t="shared" si="1096"/>
        <v>0</v>
      </c>
      <c r="EG735" s="400">
        <f t="shared" si="1097"/>
        <v>1</v>
      </c>
      <c r="EH735" s="400">
        <f t="shared" si="1098"/>
        <v>0</v>
      </c>
      <c r="EI735" s="402">
        <f t="shared" si="1099"/>
        <v>0</v>
      </c>
      <c r="EJ735" s="229">
        <f t="shared" si="1100"/>
        <v>1</v>
      </c>
      <c r="EK735" s="398">
        <f t="shared" si="1101"/>
        <v>8.6999999999999993</v>
      </c>
      <c r="EL735" s="398">
        <f t="shared" si="1102"/>
        <v>2</v>
      </c>
      <c r="EM735" s="398">
        <f t="shared" si="1103"/>
        <v>11.7</v>
      </c>
      <c r="EN735" s="398">
        <f t="shared" si="1104"/>
        <v>30.6</v>
      </c>
      <c r="EO735" s="398">
        <f t="shared" si="1105"/>
        <v>1.6E-2</v>
      </c>
      <c r="EP735" s="398">
        <f t="shared" si="1106"/>
        <v>0.08</v>
      </c>
      <c r="EQ735" s="398">
        <f t="shared" si="1107"/>
        <v>153</v>
      </c>
      <c r="ER735" s="398" t="str">
        <f t="shared" si="1108"/>
        <v/>
      </c>
      <c r="ES735" s="398">
        <f t="shared" si="1109"/>
        <v>1.5</v>
      </c>
      <c r="ET735" s="398">
        <f t="shared" si="1110"/>
        <v>10.6</v>
      </c>
      <c r="EU735" s="172">
        <f t="shared" si="1111"/>
        <v>5.6</v>
      </c>
      <c r="EV735" s="57">
        <f t="shared" si="1112"/>
        <v>0.37842869446450161</v>
      </c>
      <c r="EW735" s="57">
        <f t="shared" si="1113"/>
        <v>5.1150895140664961E-2</v>
      </c>
      <c r="EX735" s="57">
        <f t="shared" si="1114"/>
        <v>0.96276486319687316</v>
      </c>
      <c r="EY735" s="57">
        <f t="shared" si="1115"/>
        <v>1.5270223065023205</v>
      </c>
      <c r="EZ735" s="57">
        <f t="shared" si="1116"/>
        <v>5.8346248518552281E-4</v>
      </c>
      <c r="FA735" s="57">
        <f t="shared" si="1117"/>
        <v>4.2976094547408005E-3</v>
      </c>
      <c r="FB735" s="57">
        <f t="shared" si="1118"/>
        <v>2.5074938009181031</v>
      </c>
      <c r="FC735" s="57" t="str">
        <f t="shared" si="1119"/>
        <v/>
      </c>
      <c r="FD735" s="57">
        <f t="shared" si="1120"/>
        <v>2.4191636467440478E-2</v>
      </c>
      <c r="FE735" s="57">
        <f t="shared" si="1121"/>
        <v>0.22068942543716286</v>
      </c>
      <c r="FF735" s="56">
        <f t="shared" si="1122"/>
        <v>0.15795560319295965</v>
      </c>
      <c r="FG735" s="59">
        <f t="shared" si="1123"/>
        <v>12.941060960058156</v>
      </c>
      <c r="FH735" s="59">
        <f t="shared" si="1124"/>
        <v>1.74919836116968</v>
      </c>
      <c r="FI735" s="59">
        <f t="shared" si="1125"/>
        <v>32.923504393511358</v>
      </c>
      <c r="FJ735" s="59">
        <f t="shared" si="1126"/>
        <v>52.219319107866546</v>
      </c>
      <c r="FK735" s="59">
        <f t="shared" si="1127"/>
        <v>1.9952566227509377E-2</v>
      </c>
      <c r="FL735" s="59">
        <f t="shared" si="1128"/>
        <v>0.14696461116676765</v>
      </c>
      <c r="FM735" s="59">
        <f t="shared" si="1129"/>
        <v>86.15838751641634</v>
      </c>
      <c r="FN735" s="59" t="str">
        <f t="shared" si="1130"/>
        <v/>
      </c>
      <c r="FO735" s="59">
        <f t="shared" si="1131"/>
        <v>0.83123331696965619</v>
      </c>
      <c r="FP735" s="59">
        <f t="shared" si="1132"/>
        <v>7.5829679142689805</v>
      </c>
      <c r="FQ735" s="66">
        <f t="shared" si="1133"/>
        <v>5.4274112523450242</v>
      </c>
      <c r="FR735" s="331">
        <f t="shared" si="1078"/>
        <v>0.23853249574448038</v>
      </c>
      <c r="FS735" s="331">
        <f t="shared" si="1134"/>
        <v>0.23853249574448038</v>
      </c>
      <c r="FT735" s="400">
        <f t="shared" si="1135"/>
        <v>0</v>
      </c>
      <c r="FU735" s="400">
        <f t="shared" si="1136"/>
        <v>1</v>
      </c>
      <c r="FV735" s="400">
        <f t="shared" si="1137"/>
        <v>0</v>
      </c>
      <c r="FW735" s="402">
        <f t="shared" si="1138"/>
        <v>0</v>
      </c>
      <c r="FX735" s="222">
        <f t="shared" si="1139"/>
        <v>0</v>
      </c>
      <c r="FY735" s="222">
        <f t="shared" si="1140"/>
        <v>52.219319107866546</v>
      </c>
      <c r="FZ735" s="222">
        <f t="shared" si="1141"/>
        <v>32.923504393511358</v>
      </c>
      <c r="GA735" s="221">
        <f t="shared" si="1142"/>
        <v>0</v>
      </c>
      <c r="GB735" s="222">
        <f t="shared" si="1143"/>
        <v>86.15838751641634</v>
      </c>
      <c r="GC735" s="222">
        <f t="shared" si="1144"/>
        <v>0</v>
      </c>
      <c r="GD735" s="222">
        <f t="shared" si="1145"/>
        <v>0</v>
      </c>
      <c r="GE735" s="222">
        <f t="shared" si="1146"/>
        <v>0</v>
      </c>
      <c r="GF735" s="222">
        <f t="shared" si="1147"/>
        <v>0</v>
      </c>
      <c r="GG735" s="398">
        <f t="shared" si="1148"/>
        <v>0</v>
      </c>
      <c r="GH735" s="399">
        <f t="shared" si="1149"/>
        <v>0</v>
      </c>
      <c r="GI735" s="398" t="str">
        <f t="shared" si="1150"/>
        <v>Ca-Mg</v>
      </c>
      <c r="GJ735" s="398" t="str">
        <f t="shared" si="1151"/>
        <v>HCO3</v>
      </c>
    </row>
    <row r="736" spans="1:192" ht="14.25">
      <c r="A736" s="402">
        <f t="shared" si="1072"/>
        <v>731</v>
      </c>
      <c r="B736" s="65" t="s">
        <v>1136</v>
      </c>
      <c r="C736" s="398" t="s">
        <v>1141</v>
      </c>
      <c r="D736" s="398" t="s">
        <v>1143</v>
      </c>
      <c r="F736" s="236">
        <v>3537620</v>
      </c>
      <c r="G736" s="549">
        <v>5679490</v>
      </c>
      <c r="H736" s="410">
        <f t="shared" si="1079"/>
        <v>537530.522</v>
      </c>
      <c r="I736" s="410">
        <f t="shared" si="1080"/>
        <v>5677657.9939999999</v>
      </c>
      <c r="J736" s="392">
        <v>321.07</v>
      </c>
      <c r="K736" s="392" t="s">
        <v>1355</v>
      </c>
      <c r="L736" s="171">
        <v>192.1</v>
      </c>
      <c r="M736" s="171">
        <v>156.1</v>
      </c>
      <c r="N736" s="400">
        <v>192.1</v>
      </c>
      <c r="O736" s="171"/>
      <c r="P736" s="171"/>
      <c r="Q736" s="383" t="s">
        <v>1361</v>
      </c>
      <c r="R736" s="381" t="s">
        <v>2907</v>
      </c>
      <c r="S736" s="383" t="s">
        <v>1346</v>
      </c>
      <c r="T736" s="499" t="str">
        <f t="shared" si="1081"/>
        <v>-</v>
      </c>
      <c r="U736" s="499" t="str">
        <f t="shared" si="1082"/>
        <v>-</v>
      </c>
      <c r="V736" s="499" t="str">
        <f t="shared" si="1083"/>
        <v>-</v>
      </c>
      <c r="W736" s="499" t="str">
        <f t="shared" si="1077"/>
        <v>-</v>
      </c>
      <c r="X736" s="529" t="str">
        <f t="shared" si="1073"/>
        <v>Na</v>
      </c>
      <c r="Y736" s="530" t="str">
        <f t="shared" si="1076"/>
        <v>HCO3</v>
      </c>
      <c r="Z736" s="406"/>
      <c r="AA736" s="177" t="s">
        <v>1806</v>
      </c>
      <c r="AB736" s="176">
        <v>1</v>
      </c>
      <c r="AC736" s="383" t="s">
        <v>1050</v>
      </c>
      <c r="AD736" s="383" t="s">
        <v>2306</v>
      </c>
      <c r="AE736" s="61" t="s">
        <v>1454</v>
      </c>
      <c r="AF736" s="392">
        <v>12.6</v>
      </c>
      <c r="AG736" s="408"/>
      <c r="AH736" s="408">
        <v>7.1</v>
      </c>
      <c r="AI736" s="559"/>
      <c r="AJ736" s="408"/>
      <c r="AK736" s="408"/>
      <c r="AL736" s="408"/>
      <c r="AM736" s="392"/>
      <c r="AN736" s="69"/>
      <c r="AO736" s="401"/>
      <c r="AP736" s="171"/>
      <c r="AQ736" s="69"/>
      <c r="AR736" s="69"/>
      <c r="AS736" s="508"/>
      <c r="AT736" s="511"/>
      <c r="AU736" s="403"/>
      <c r="AV736" s="403"/>
      <c r="AW736" s="55"/>
      <c r="AX736" s="403"/>
      <c r="AY736" s="403"/>
      <c r="AZ736" s="53">
        <v>146</v>
      </c>
      <c r="BA736" s="69"/>
      <c r="BB736" s="401"/>
      <c r="BC736" s="69"/>
      <c r="BD736" s="74"/>
      <c r="BE736" s="69"/>
      <c r="BF736" s="91"/>
      <c r="BG736" s="91"/>
      <c r="BH736" s="69"/>
      <c r="BI736" s="69"/>
      <c r="BJ736" s="91"/>
      <c r="BK736" s="91"/>
      <c r="BL736" s="401"/>
      <c r="BM736" s="69"/>
      <c r="BN736" s="70"/>
      <c r="BO736" s="143"/>
      <c r="BP736" s="564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1"/>
      <c r="CG736" s="143"/>
      <c r="CH736" s="143"/>
      <c r="CI736" s="143"/>
      <c r="CJ736" s="143"/>
      <c r="CK736" s="143"/>
      <c r="CL736" s="144"/>
      <c r="CM736" s="143"/>
      <c r="CN736" s="143">
        <v>23</v>
      </c>
      <c r="CO736" s="141"/>
      <c r="CP736" s="69"/>
      <c r="CQ736" s="70"/>
      <c r="CR736" s="69"/>
      <c r="CS736" s="69"/>
      <c r="CT736" s="69"/>
      <c r="CU736" s="69"/>
      <c r="CV736" s="69"/>
      <c r="CW736" s="69"/>
      <c r="CX736" s="69"/>
      <c r="CY736" s="69"/>
      <c r="CZ736" s="69"/>
      <c r="DA736" s="70"/>
      <c r="DB736" s="182"/>
      <c r="DC736" s="182" t="s">
        <v>1909</v>
      </c>
      <c r="DD736" s="182"/>
      <c r="DE736" s="182">
        <v>-18.8</v>
      </c>
      <c r="DF736" s="141" t="s">
        <v>2315</v>
      </c>
      <c r="DG736" s="182">
        <v>-8.58</v>
      </c>
      <c r="DH736" s="182"/>
      <c r="DI736" s="180"/>
      <c r="DJ736" s="180"/>
      <c r="DK736" s="180"/>
      <c r="DL736" s="180"/>
      <c r="DM736" s="180"/>
      <c r="DN736" s="180"/>
      <c r="DO736" s="180"/>
      <c r="DP736" s="180"/>
      <c r="DQ736" s="180"/>
      <c r="DR736" s="180"/>
      <c r="DS736" s="181"/>
      <c r="DT736" s="402">
        <f t="shared" si="1084"/>
        <v>1</v>
      </c>
      <c r="DU736" s="100">
        <f t="shared" si="1085"/>
        <v>0</v>
      </c>
      <c r="DV736" s="100">
        <f t="shared" si="1086"/>
        <v>0</v>
      </c>
      <c r="DW736" s="100">
        <f t="shared" si="1087"/>
        <v>1</v>
      </c>
      <c r="DX736" s="100">
        <f t="shared" si="1088"/>
        <v>0</v>
      </c>
      <c r="DY736" s="229">
        <f t="shared" si="1089"/>
        <v>0</v>
      </c>
      <c r="DZ736" s="100">
        <f t="shared" si="1090"/>
        <v>1</v>
      </c>
      <c r="EA736" s="400">
        <f t="shared" si="1091"/>
        <v>0</v>
      </c>
      <c r="EB736" s="402">
        <f t="shared" si="1092"/>
        <v>0</v>
      </c>
      <c r="EC736" s="19">
        <f t="shared" si="1093"/>
        <v>0</v>
      </c>
      <c r="ED736" s="19">
        <f t="shared" si="1094"/>
        <v>0</v>
      </c>
      <c r="EE736" s="19">
        <f t="shared" si="1095"/>
        <v>0</v>
      </c>
      <c r="EF736" s="402">
        <f t="shared" si="1096"/>
        <v>1</v>
      </c>
      <c r="EG736" s="400">
        <f t="shared" si="1097"/>
        <v>1</v>
      </c>
      <c r="EH736" s="400">
        <f t="shared" si="1098"/>
        <v>0</v>
      </c>
      <c r="EI736" s="402">
        <f t="shared" si="1099"/>
        <v>0</v>
      </c>
      <c r="EJ736" s="229">
        <f t="shared" si="1100"/>
        <v>1</v>
      </c>
      <c r="EK736" s="398" t="str">
        <f t="shared" si="1101"/>
        <v/>
      </c>
      <c r="EL736" s="398" t="str">
        <f t="shared" si="1102"/>
        <v/>
      </c>
      <c r="EM736" s="398" t="str">
        <f t="shared" si="1103"/>
        <v/>
      </c>
      <c r="EN736" s="398" t="str">
        <f t="shared" si="1104"/>
        <v/>
      </c>
      <c r="EO736" s="398" t="str">
        <f t="shared" si="1105"/>
        <v/>
      </c>
      <c r="EP736" s="398" t="str">
        <f t="shared" si="1106"/>
        <v/>
      </c>
      <c r="EQ736" s="398">
        <f t="shared" si="1107"/>
        <v>146</v>
      </c>
      <c r="ER736" s="398" t="str">
        <f t="shared" si="1108"/>
        <v/>
      </c>
      <c r="ES736" s="398" t="str">
        <f t="shared" si="1109"/>
        <v/>
      </c>
      <c r="ET736" s="398" t="str">
        <f t="shared" si="1110"/>
        <v/>
      </c>
      <c r="EU736" s="172" t="str">
        <f t="shared" si="1111"/>
        <v/>
      </c>
      <c r="EV736" s="57" t="str">
        <f t="shared" si="1112"/>
        <v/>
      </c>
      <c r="EW736" s="57" t="str">
        <f t="shared" si="1113"/>
        <v/>
      </c>
      <c r="EX736" s="57" t="str">
        <f t="shared" si="1114"/>
        <v/>
      </c>
      <c r="EY736" s="57" t="str">
        <f t="shared" si="1115"/>
        <v/>
      </c>
      <c r="EZ736" s="57" t="str">
        <f t="shared" si="1116"/>
        <v/>
      </c>
      <c r="FA736" s="57" t="str">
        <f t="shared" si="1117"/>
        <v/>
      </c>
      <c r="FB736" s="57">
        <f t="shared" si="1118"/>
        <v>2.3927718623140071</v>
      </c>
      <c r="FC736" s="57" t="str">
        <f t="shared" si="1119"/>
        <v/>
      </c>
      <c r="FD736" s="57" t="str">
        <f t="shared" si="1120"/>
        <v/>
      </c>
      <c r="FE736" s="57" t="str">
        <f t="shared" si="1121"/>
        <v/>
      </c>
      <c r="FF736" s="56" t="str">
        <f t="shared" si="1122"/>
        <v/>
      </c>
      <c r="FG736" s="59" t="str">
        <f t="shared" si="1123"/>
        <v/>
      </c>
      <c r="FH736" s="59" t="str">
        <f t="shared" si="1124"/>
        <v/>
      </c>
      <c r="FI736" s="59" t="str">
        <f t="shared" si="1125"/>
        <v/>
      </c>
      <c r="FJ736" s="59" t="str">
        <f t="shared" si="1126"/>
        <v/>
      </c>
      <c r="FK736" s="59" t="str">
        <f t="shared" si="1127"/>
        <v/>
      </c>
      <c r="FL736" s="59" t="str">
        <f t="shared" si="1128"/>
        <v/>
      </c>
      <c r="FM736" s="59">
        <f t="shared" si="1129"/>
        <v>100</v>
      </c>
      <c r="FN736" s="59" t="str">
        <f t="shared" si="1130"/>
        <v/>
      </c>
      <c r="FO736" s="59" t="str">
        <f t="shared" si="1131"/>
        <v/>
      </c>
      <c r="FP736" s="59" t="str">
        <f t="shared" si="1132"/>
        <v/>
      </c>
      <c r="FQ736" s="66" t="str">
        <f t="shared" si="1133"/>
        <v/>
      </c>
      <c r="FR736" s="331">
        <f t="shared" si="1078"/>
        <v>-100</v>
      </c>
      <c r="FS736" s="331">
        <f t="shared" si="1134"/>
        <v>0</v>
      </c>
      <c r="FT736" s="400">
        <f t="shared" si="1135"/>
        <v>1</v>
      </c>
      <c r="FU736" s="400">
        <f t="shared" si="1136"/>
        <v>0</v>
      </c>
      <c r="FV736" s="400">
        <f t="shared" si="1137"/>
        <v>0</v>
      </c>
      <c r="FW736" s="402">
        <f t="shared" si="1138"/>
        <v>0</v>
      </c>
      <c r="FX736" s="222">
        <f t="shared" si="1139"/>
        <v>0</v>
      </c>
      <c r="FY736" s="222">
        <f t="shared" si="1140"/>
        <v>0</v>
      </c>
      <c r="FZ736" s="222">
        <f t="shared" si="1141"/>
        <v>0</v>
      </c>
      <c r="GA736" s="221">
        <f t="shared" si="1142"/>
        <v>0</v>
      </c>
      <c r="GB736" s="222">
        <f t="shared" si="1143"/>
        <v>100</v>
      </c>
      <c r="GC736" s="222">
        <f t="shared" si="1144"/>
        <v>0</v>
      </c>
      <c r="GD736" s="222">
        <f t="shared" si="1145"/>
        <v>0</v>
      </c>
      <c r="GE736" s="222">
        <f t="shared" si="1146"/>
        <v>0</v>
      </c>
      <c r="GF736" s="222">
        <f t="shared" si="1147"/>
        <v>0</v>
      </c>
      <c r="GG736" s="398">
        <f t="shared" si="1148"/>
        <v>0</v>
      </c>
      <c r="GH736" s="399">
        <f t="shared" si="1149"/>
        <v>0</v>
      </c>
      <c r="GI736" s="398" t="str">
        <f t="shared" si="1150"/>
        <v>Na</v>
      </c>
      <c r="GJ736" s="398" t="str">
        <f t="shared" si="1151"/>
        <v>HCO3</v>
      </c>
    </row>
    <row r="737" spans="1:192" ht="14.25">
      <c r="A737" s="402">
        <f t="shared" si="1072"/>
        <v>732</v>
      </c>
      <c r="B737" s="65" t="s">
        <v>1136</v>
      </c>
      <c r="C737" s="398" t="s">
        <v>1141</v>
      </c>
      <c r="D737" s="398" t="s">
        <v>1143</v>
      </c>
      <c r="F737" s="236">
        <v>3537620</v>
      </c>
      <c r="G737" s="549">
        <v>5679490</v>
      </c>
      <c r="H737" s="410">
        <f t="shared" si="1079"/>
        <v>537530.522</v>
      </c>
      <c r="I737" s="410">
        <f t="shared" si="1080"/>
        <v>5677657.9939999999</v>
      </c>
      <c r="J737" s="392">
        <v>321.07</v>
      </c>
      <c r="K737" s="392" t="s">
        <v>1355</v>
      </c>
      <c r="L737" s="171">
        <v>192.1</v>
      </c>
      <c r="M737" s="171">
        <v>156.1</v>
      </c>
      <c r="N737" s="400">
        <v>192.1</v>
      </c>
      <c r="O737" s="171"/>
      <c r="P737" s="171"/>
      <c r="Q737" s="383" t="s">
        <v>1361</v>
      </c>
      <c r="R737" s="381" t="s">
        <v>2907</v>
      </c>
      <c r="S737" s="383" t="s">
        <v>1346</v>
      </c>
      <c r="T737" s="499" t="str">
        <f t="shared" si="1081"/>
        <v>-</v>
      </c>
      <c r="U737" s="499" t="str">
        <f t="shared" si="1082"/>
        <v>-</v>
      </c>
      <c r="V737" s="499" t="str">
        <f t="shared" si="1083"/>
        <v>-</v>
      </c>
      <c r="W737" s="499" t="str">
        <f t="shared" si="1077"/>
        <v>-</v>
      </c>
      <c r="X737" s="529" t="str">
        <f t="shared" si="1073"/>
        <v>Ca-Mg</v>
      </c>
      <c r="Y737" s="530" t="str">
        <f t="shared" ref="Y737:Y768" si="1152">GJ737</f>
        <v>HCO3</v>
      </c>
      <c r="Z737" s="406"/>
      <c r="AA737" s="251">
        <v>33786</v>
      </c>
      <c r="AB737" s="176">
        <v>2</v>
      </c>
      <c r="AC737" s="383" t="s">
        <v>1050</v>
      </c>
      <c r="AD737" s="383" t="s">
        <v>2309</v>
      </c>
      <c r="AE737" s="125" t="s">
        <v>1810</v>
      </c>
      <c r="AF737" s="240">
        <v>12.6</v>
      </c>
      <c r="AG737" s="408">
        <v>238</v>
      </c>
      <c r="AH737" s="408">
        <v>6.58</v>
      </c>
      <c r="AI737" s="559"/>
      <c r="AJ737" s="408"/>
      <c r="AK737" s="408"/>
      <c r="AL737" s="408"/>
      <c r="AM737" s="392"/>
      <c r="AN737" s="69"/>
      <c r="AO737" s="401"/>
      <c r="AP737" s="171"/>
      <c r="AQ737" s="69"/>
      <c r="AR737" s="69"/>
      <c r="AS737" s="507">
        <f>SUM(AU737:BN737)+SUM(BO737:CL737)/1000</f>
        <v>193.8</v>
      </c>
      <c r="AT737" s="509">
        <f>FR737</f>
        <v>0.27657497899348527</v>
      </c>
      <c r="AU737" s="69">
        <v>7.5</v>
      </c>
      <c r="AV737" s="69">
        <v>9.3000000000000007</v>
      </c>
      <c r="AW737" s="401">
        <v>28.3</v>
      </c>
      <c r="AX737" s="69">
        <v>6.7</v>
      </c>
      <c r="AY737" s="69">
        <v>9.3000000000000007</v>
      </c>
      <c r="AZ737" s="70">
        <v>129</v>
      </c>
      <c r="BA737" s="69"/>
      <c r="BB737" s="401">
        <v>1.6</v>
      </c>
      <c r="BC737" s="69"/>
      <c r="BD737" s="362">
        <v>0</v>
      </c>
      <c r="BE737" s="69"/>
      <c r="BF737" s="91"/>
      <c r="BG737" s="91"/>
      <c r="BH737" s="69"/>
      <c r="BI737" s="69"/>
      <c r="BJ737" s="91">
        <v>2.1</v>
      </c>
      <c r="BK737" s="91">
        <v>0</v>
      </c>
      <c r="BL737" s="401"/>
      <c r="BM737" s="69"/>
      <c r="BN737" s="70">
        <v>0</v>
      </c>
      <c r="BO737" s="143"/>
      <c r="BP737" s="564">
        <v>0</v>
      </c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1"/>
      <c r="CG737" s="143"/>
      <c r="CH737" s="143"/>
      <c r="CI737" s="143"/>
      <c r="CJ737" s="143"/>
      <c r="CK737" s="143"/>
      <c r="CL737" s="144"/>
      <c r="CM737" s="143">
        <v>6</v>
      </c>
      <c r="CN737" s="143">
        <v>28.8</v>
      </c>
      <c r="CO737" s="141"/>
      <c r="CP737" s="69"/>
      <c r="CQ737" s="70"/>
      <c r="CR737" s="69"/>
      <c r="CS737" s="69"/>
      <c r="CT737" s="69"/>
      <c r="CU737" s="69"/>
      <c r="CV737" s="69"/>
      <c r="CW737" s="69"/>
      <c r="CX737" s="69"/>
      <c r="CY737" s="69"/>
      <c r="CZ737" s="69"/>
      <c r="DA737" s="70"/>
      <c r="DB737" s="182"/>
      <c r="DC737" s="141" t="s">
        <v>2316</v>
      </c>
      <c r="DD737" s="182"/>
      <c r="DE737" s="182">
        <v>-16.2</v>
      </c>
      <c r="DF737" s="141" t="s">
        <v>2317</v>
      </c>
      <c r="DG737" s="182">
        <v>-8.8699999999999992</v>
      </c>
      <c r="DH737" s="182"/>
      <c r="DI737" s="180"/>
      <c r="DJ737" s="180"/>
      <c r="DK737" s="180"/>
      <c r="DL737" s="180"/>
      <c r="DM737" s="180"/>
      <c r="DN737" s="180"/>
      <c r="DO737" s="180"/>
      <c r="DP737" s="180"/>
      <c r="DQ737" s="180"/>
      <c r="DR737" s="180"/>
      <c r="DS737" s="181"/>
      <c r="DT737" s="402">
        <f t="shared" si="1084"/>
        <v>0</v>
      </c>
      <c r="DU737" s="100">
        <f t="shared" si="1085"/>
        <v>0</v>
      </c>
      <c r="DV737" s="100">
        <f t="shared" si="1086"/>
        <v>0</v>
      </c>
      <c r="DW737" s="100">
        <f t="shared" si="1087"/>
        <v>1</v>
      </c>
      <c r="DX737" s="100">
        <f t="shared" si="1088"/>
        <v>0</v>
      </c>
      <c r="DY737" s="229">
        <f t="shared" si="1089"/>
        <v>0</v>
      </c>
      <c r="DZ737" s="100">
        <f t="shared" si="1090"/>
        <v>1</v>
      </c>
      <c r="EA737" s="400">
        <f t="shared" si="1091"/>
        <v>0</v>
      </c>
      <c r="EB737" s="402">
        <f t="shared" si="1092"/>
        <v>0</v>
      </c>
      <c r="EC737" s="19">
        <f t="shared" si="1093"/>
        <v>1</v>
      </c>
      <c r="ED737" s="19">
        <f t="shared" si="1094"/>
        <v>0</v>
      </c>
      <c r="EE737" s="19">
        <f t="shared" si="1095"/>
        <v>0</v>
      </c>
      <c r="EF737" s="402">
        <f t="shared" si="1096"/>
        <v>0</v>
      </c>
      <c r="EG737" s="400">
        <f t="shared" si="1097"/>
        <v>1</v>
      </c>
      <c r="EH737" s="400">
        <f t="shared" si="1098"/>
        <v>0</v>
      </c>
      <c r="EI737" s="402">
        <f t="shared" si="1099"/>
        <v>0</v>
      </c>
      <c r="EJ737" s="229">
        <f t="shared" si="1100"/>
        <v>1</v>
      </c>
      <c r="EK737" s="398">
        <f t="shared" si="1101"/>
        <v>7.5</v>
      </c>
      <c r="EL737" s="398">
        <f t="shared" si="1102"/>
        <v>1.6</v>
      </c>
      <c r="EM737" s="398">
        <f t="shared" si="1103"/>
        <v>9.3000000000000007</v>
      </c>
      <c r="EN737" s="398">
        <f t="shared" si="1104"/>
        <v>28.3</v>
      </c>
      <c r="EO737" s="398" t="str">
        <f t="shared" si="1105"/>
        <v/>
      </c>
      <c r="EP737" s="398" t="str">
        <f t="shared" si="1106"/>
        <v/>
      </c>
      <c r="EQ737" s="398">
        <f t="shared" si="1107"/>
        <v>129</v>
      </c>
      <c r="ER737" s="398" t="str">
        <f t="shared" si="1108"/>
        <v/>
      </c>
      <c r="ES737" s="398">
        <f t="shared" si="1109"/>
        <v>2.1</v>
      </c>
      <c r="ET737" s="398">
        <f t="shared" si="1110"/>
        <v>9.3000000000000007</v>
      </c>
      <c r="EU737" s="172">
        <f t="shared" si="1111"/>
        <v>6.7</v>
      </c>
      <c r="EV737" s="57">
        <f t="shared" si="1112"/>
        <v>0.32623163315905312</v>
      </c>
      <c r="EW737" s="57">
        <f t="shared" si="1113"/>
        <v>4.0920716112531973E-2</v>
      </c>
      <c r="EX737" s="57">
        <f t="shared" si="1114"/>
        <v>0.76527463484879665</v>
      </c>
      <c r="EY737" s="57">
        <f t="shared" si="1115"/>
        <v>1.4122461200658714</v>
      </c>
      <c r="EZ737" s="57" t="str">
        <f t="shared" si="1116"/>
        <v/>
      </c>
      <c r="FA737" s="57" t="str">
        <f t="shared" si="1117"/>
        <v/>
      </c>
      <c r="FB737" s="57">
        <f t="shared" si="1118"/>
        <v>2.1141614399897732</v>
      </c>
      <c r="FC737" s="57" t="str">
        <f t="shared" si="1119"/>
        <v/>
      </c>
      <c r="FD737" s="57">
        <f t="shared" si="1120"/>
        <v>3.3868291054416667E-2</v>
      </c>
      <c r="FE737" s="57">
        <f t="shared" si="1121"/>
        <v>0.19362374118543535</v>
      </c>
      <c r="FF737" s="56">
        <f t="shared" si="1122"/>
        <v>0.18898259667729103</v>
      </c>
      <c r="FG737" s="59">
        <f t="shared" si="1123"/>
        <v>12.820178459165071</v>
      </c>
      <c r="FH737" s="59">
        <f t="shared" si="1124"/>
        <v>1.6080932377999013</v>
      </c>
      <c r="FI737" s="59">
        <f t="shared" si="1125"/>
        <v>30.073593090988389</v>
      </c>
      <c r="FJ737" s="59">
        <f t="shared" si="1126"/>
        <v>55.498135212046648</v>
      </c>
      <c r="FK737" s="59" t="str">
        <f t="shared" si="1127"/>
        <v/>
      </c>
      <c r="FL737" s="59" t="str">
        <f t="shared" si="1128"/>
        <v/>
      </c>
      <c r="FM737" s="59">
        <f t="shared" si="1129"/>
        <v>83.542689759534056</v>
      </c>
      <c r="FN737" s="59" t="str">
        <f t="shared" si="1130"/>
        <v/>
      </c>
      <c r="FO737" s="59">
        <f t="shared" si="1131"/>
        <v>1.3383311599224044</v>
      </c>
      <c r="FP737" s="59">
        <f t="shared" si="1132"/>
        <v>7.651188709606485</v>
      </c>
      <c r="FQ737" s="66">
        <f t="shared" si="1133"/>
        <v>7.4677903709370677</v>
      </c>
      <c r="FR737" s="331">
        <f t="shared" si="1078"/>
        <v>0.27657497899348527</v>
      </c>
      <c r="FS737" s="331">
        <f t="shared" si="1134"/>
        <v>0.27657497899348527</v>
      </c>
      <c r="FT737" s="400">
        <f t="shared" si="1135"/>
        <v>0</v>
      </c>
      <c r="FU737" s="400">
        <f t="shared" si="1136"/>
        <v>1</v>
      </c>
      <c r="FV737" s="400">
        <f t="shared" si="1137"/>
        <v>0</v>
      </c>
      <c r="FW737" s="402">
        <f t="shared" si="1138"/>
        <v>0</v>
      </c>
      <c r="FX737" s="222">
        <f t="shared" si="1139"/>
        <v>0</v>
      </c>
      <c r="FY737" s="222">
        <f t="shared" si="1140"/>
        <v>55.498135212046648</v>
      </c>
      <c r="FZ737" s="222">
        <f t="shared" si="1141"/>
        <v>30.073593090988389</v>
      </c>
      <c r="GA737" s="221">
        <f t="shared" si="1142"/>
        <v>0</v>
      </c>
      <c r="GB737" s="222">
        <f t="shared" si="1143"/>
        <v>83.542689759534056</v>
      </c>
      <c r="GC737" s="222">
        <f t="shared" si="1144"/>
        <v>0</v>
      </c>
      <c r="GD737" s="222">
        <f t="shared" si="1145"/>
        <v>0</v>
      </c>
      <c r="GE737" s="222">
        <f t="shared" si="1146"/>
        <v>0</v>
      </c>
      <c r="GF737" s="222">
        <f t="shared" si="1147"/>
        <v>0</v>
      </c>
      <c r="GG737" s="398">
        <f t="shared" si="1148"/>
        <v>0</v>
      </c>
      <c r="GH737" s="399">
        <f t="shared" si="1149"/>
        <v>0</v>
      </c>
      <c r="GI737" s="398" t="str">
        <f t="shared" si="1150"/>
        <v>Ca-Mg</v>
      </c>
      <c r="GJ737" s="398" t="str">
        <f t="shared" si="1151"/>
        <v>HCO3</v>
      </c>
    </row>
    <row r="738" spans="1:192" ht="14.25">
      <c r="A738" s="402">
        <f t="shared" ref="A738:A801" si="1153">A737+1</f>
        <v>733</v>
      </c>
      <c r="B738" s="65" t="s">
        <v>1136</v>
      </c>
      <c r="C738" s="398" t="s">
        <v>1142</v>
      </c>
      <c r="D738" s="398" t="s">
        <v>1144</v>
      </c>
      <c r="F738" s="236">
        <v>3536740</v>
      </c>
      <c r="G738" s="549">
        <v>5679900</v>
      </c>
      <c r="H738" s="410">
        <f t="shared" si="1079"/>
        <v>536650.87399999995</v>
      </c>
      <c r="I738" s="410">
        <f t="shared" si="1080"/>
        <v>5678067.8300000001</v>
      </c>
      <c r="J738" s="392">
        <v>313.60000000000002</v>
      </c>
      <c r="K738" s="392" t="s">
        <v>1355</v>
      </c>
      <c r="L738" s="171">
        <v>195.5</v>
      </c>
      <c r="M738" s="171">
        <v>164</v>
      </c>
      <c r="N738" s="400">
        <v>193.7</v>
      </c>
      <c r="O738" s="171"/>
      <c r="P738" s="171"/>
      <c r="Q738" s="383" t="s">
        <v>1361</v>
      </c>
      <c r="R738" s="381" t="s">
        <v>2907</v>
      </c>
      <c r="S738" s="383" t="s">
        <v>1346</v>
      </c>
      <c r="T738" s="499" t="str">
        <f t="shared" si="1081"/>
        <v>-</v>
      </c>
      <c r="U738" s="499" t="str">
        <f t="shared" si="1082"/>
        <v>-</v>
      </c>
      <c r="V738" s="499" t="str">
        <f t="shared" si="1083"/>
        <v>-</v>
      </c>
      <c r="W738" s="499" t="str">
        <f t="shared" si="1077"/>
        <v>-</v>
      </c>
      <c r="X738" s="529" t="str">
        <f t="shared" si="1073"/>
        <v>Na</v>
      </c>
      <c r="Y738" s="530" t="str">
        <f t="shared" si="1152"/>
        <v>HCO3</v>
      </c>
      <c r="Z738" s="406"/>
      <c r="AA738" s="177" t="s">
        <v>1806</v>
      </c>
      <c r="AB738" s="176">
        <v>1</v>
      </c>
      <c r="AC738" s="383" t="s">
        <v>1050</v>
      </c>
      <c r="AD738" s="383" t="s">
        <v>2306</v>
      </c>
      <c r="AE738" s="61" t="s">
        <v>1454</v>
      </c>
      <c r="AF738" s="240">
        <v>12</v>
      </c>
      <c r="AG738" s="408"/>
      <c r="AH738" s="408">
        <v>7.3</v>
      </c>
      <c r="AI738" s="559"/>
      <c r="AJ738" s="408"/>
      <c r="AK738" s="408"/>
      <c r="AL738" s="408"/>
      <c r="AM738" s="392"/>
      <c r="AN738" s="69"/>
      <c r="AO738" s="401"/>
      <c r="AP738" s="171"/>
      <c r="AQ738" s="69"/>
      <c r="AR738" s="69"/>
      <c r="AS738" s="508"/>
      <c r="AT738" s="511"/>
      <c r="AU738" s="403"/>
      <c r="AV738" s="403"/>
      <c r="AW738" s="55"/>
      <c r="AX738" s="403"/>
      <c r="AY738" s="403"/>
      <c r="AZ738" s="53">
        <v>171</v>
      </c>
      <c r="BA738" s="69"/>
      <c r="BB738" s="401"/>
      <c r="BC738" s="69"/>
      <c r="BD738" s="74"/>
      <c r="BE738" s="69"/>
      <c r="BF738" s="91"/>
      <c r="BG738" s="91"/>
      <c r="BH738" s="69"/>
      <c r="BI738" s="69"/>
      <c r="BJ738" s="91"/>
      <c r="BK738" s="91"/>
      <c r="BL738" s="401"/>
      <c r="BM738" s="69"/>
      <c r="BN738" s="70"/>
      <c r="BO738" s="143"/>
      <c r="BP738" s="564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1"/>
      <c r="CG738" s="143"/>
      <c r="CH738" s="143"/>
      <c r="CI738" s="143"/>
      <c r="CJ738" s="143"/>
      <c r="CK738" s="143"/>
      <c r="CL738" s="144"/>
      <c r="CM738" s="143"/>
      <c r="CN738" s="143">
        <v>23</v>
      </c>
      <c r="CO738" s="141"/>
      <c r="CP738" s="69"/>
      <c r="CQ738" s="70"/>
      <c r="CR738" s="69"/>
      <c r="CS738" s="69"/>
      <c r="CT738" s="69"/>
      <c r="CU738" s="69"/>
      <c r="CV738" s="69"/>
      <c r="CW738" s="69"/>
      <c r="CX738" s="69"/>
      <c r="CY738" s="69"/>
      <c r="CZ738" s="69"/>
      <c r="DA738" s="70"/>
      <c r="DB738" s="182"/>
      <c r="DC738" s="141" t="s">
        <v>2318</v>
      </c>
      <c r="DD738" s="182"/>
      <c r="DE738" s="182">
        <v>-12.5</v>
      </c>
      <c r="DF738" s="141" t="s">
        <v>2319</v>
      </c>
      <c r="DG738" s="182">
        <v>-8.67</v>
      </c>
      <c r="DH738" s="182"/>
      <c r="DI738" s="180"/>
      <c r="DJ738" s="180"/>
      <c r="DK738" s="180"/>
      <c r="DL738" s="180"/>
      <c r="DM738" s="180"/>
      <c r="DN738" s="180"/>
      <c r="DO738" s="180"/>
      <c r="DP738" s="180"/>
      <c r="DQ738" s="180"/>
      <c r="DR738" s="180"/>
      <c r="DS738" s="181"/>
      <c r="DT738" s="402">
        <f t="shared" si="1084"/>
        <v>1</v>
      </c>
      <c r="DU738" s="100">
        <f t="shared" si="1085"/>
        <v>0</v>
      </c>
      <c r="DV738" s="100">
        <f t="shared" si="1086"/>
        <v>0</v>
      </c>
      <c r="DW738" s="100">
        <f t="shared" si="1087"/>
        <v>1</v>
      </c>
      <c r="DX738" s="100">
        <f t="shared" si="1088"/>
        <v>0</v>
      </c>
      <c r="DY738" s="229">
        <f t="shared" si="1089"/>
        <v>0</v>
      </c>
      <c r="DZ738" s="100">
        <f t="shared" si="1090"/>
        <v>1</v>
      </c>
      <c r="EA738" s="400">
        <f t="shared" si="1091"/>
        <v>0</v>
      </c>
      <c r="EB738" s="402">
        <f t="shared" si="1092"/>
        <v>0</v>
      </c>
      <c r="EC738" s="19">
        <f t="shared" si="1093"/>
        <v>0</v>
      </c>
      <c r="ED738" s="19">
        <f t="shared" si="1094"/>
        <v>0</v>
      </c>
      <c r="EE738" s="19">
        <f t="shared" si="1095"/>
        <v>0</v>
      </c>
      <c r="EF738" s="402">
        <f t="shared" si="1096"/>
        <v>1</v>
      </c>
      <c r="EG738" s="400">
        <f t="shared" si="1097"/>
        <v>1</v>
      </c>
      <c r="EH738" s="400">
        <f t="shared" si="1098"/>
        <v>0</v>
      </c>
      <c r="EI738" s="402">
        <f t="shared" si="1099"/>
        <v>0</v>
      </c>
      <c r="EJ738" s="229">
        <f t="shared" si="1100"/>
        <v>1</v>
      </c>
      <c r="EK738" s="398" t="str">
        <f t="shared" si="1101"/>
        <v/>
      </c>
      <c r="EL738" s="398" t="str">
        <f t="shared" si="1102"/>
        <v/>
      </c>
      <c r="EM738" s="398" t="str">
        <f t="shared" si="1103"/>
        <v/>
      </c>
      <c r="EN738" s="398" t="str">
        <f t="shared" si="1104"/>
        <v/>
      </c>
      <c r="EO738" s="398" t="str">
        <f t="shared" si="1105"/>
        <v/>
      </c>
      <c r="EP738" s="398" t="str">
        <f t="shared" si="1106"/>
        <v/>
      </c>
      <c r="EQ738" s="398">
        <f t="shared" si="1107"/>
        <v>171</v>
      </c>
      <c r="ER738" s="398" t="str">
        <f t="shared" si="1108"/>
        <v/>
      </c>
      <c r="ES738" s="398" t="str">
        <f t="shared" si="1109"/>
        <v/>
      </c>
      <c r="ET738" s="398" t="str">
        <f t="shared" si="1110"/>
        <v/>
      </c>
      <c r="EU738" s="172" t="str">
        <f t="shared" si="1111"/>
        <v/>
      </c>
      <c r="EV738" s="57" t="str">
        <f t="shared" si="1112"/>
        <v/>
      </c>
      <c r="EW738" s="57" t="str">
        <f t="shared" si="1113"/>
        <v/>
      </c>
      <c r="EX738" s="57" t="str">
        <f t="shared" si="1114"/>
        <v/>
      </c>
      <c r="EY738" s="57" t="str">
        <f t="shared" si="1115"/>
        <v/>
      </c>
      <c r="EZ738" s="57" t="str">
        <f t="shared" si="1116"/>
        <v/>
      </c>
      <c r="FA738" s="57" t="str">
        <f t="shared" si="1117"/>
        <v/>
      </c>
      <c r="FB738" s="57">
        <f t="shared" si="1118"/>
        <v>2.8024930716143506</v>
      </c>
      <c r="FC738" s="57" t="str">
        <f t="shared" si="1119"/>
        <v/>
      </c>
      <c r="FD738" s="57" t="str">
        <f t="shared" si="1120"/>
        <v/>
      </c>
      <c r="FE738" s="57" t="str">
        <f t="shared" si="1121"/>
        <v/>
      </c>
      <c r="FF738" s="56" t="str">
        <f t="shared" si="1122"/>
        <v/>
      </c>
      <c r="FG738" s="59" t="str">
        <f t="shared" si="1123"/>
        <v/>
      </c>
      <c r="FH738" s="59" t="str">
        <f t="shared" si="1124"/>
        <v/>
      </c>
      <c r="FI738" s="59" t="str">
        <f t="shared" si="1125"/>
        <v/>
      </c>
      <c r="FJ738" s="59" t="str">
        <f t="shared" si="1126"/>
        <v/>
      </c>
      <c r="FK738" s="59" t="str">
        <f t="shared" si="1127"/>
        <v/>
      </c>
      <c r="FL738" s="59" t="str">
        <f t="shared" si="1128"/>
        <v/>
      </c>
      <c r="FM738" s="59">
        <f t="shared" si="1129"/>
        <v>100</v>
      </c>
      <c r="FN738" s="59" t="str">
        <f t="shared" si="1130"/>
        <v/>
      </c>
      <c r="FO738" s="59" t="str">
        <f t="shared" si="1131"/>
        <v/>
      </c>
      <c r="FP738" s="59" t="str">
        <f t="shared" si="1132"/>
        <v/>
      </c>
      <c r="FQ738" s="66" t="str">
        <f t="shared" si="1133"/>
        <v/>
      </c>
      <c r="FR738" s="331">
        <f t="shared" si="1078"/>
        <v>-100</v>
      </c>
      <c r="FS738" s="331">
        <f t="shared" si="1134"/>
        <v>0</v>
      </c>
      <c r="FT738" s="400">
        <f t="shared" si="1135"/>
        <v>1</v>
      </c>
      <c r="FU738" s="400">
        <f t="shared" si="1136"/>
        <v>0</v>
      </c>
      <c r="FV738" s="400">
        <f t="shared" si="1137"/>
        <v>0</v>
      </c>
      <c r="FW738" s="402">
        <f t="shared" si="1138"/>
        <v>0</v>
      </c>
      <c r="FX738" s="222">
        <f t="shared" si="1139"/>
        <v>0</v>
      </c>
      <c r="FY738" s="222">
        <f t="shared" si="1140"/>
        <v>0</v>
      </c>
      <c r="FZ738" s="222">
        <f t="shared" si="1141"/>
        <v>0</v>
      </c>
      <c r="GA738" s="221">
        <f t="shared" si="1142"/>
        <v>0</v>
      </c>
      <c r="GB738" s="222">
        <f t="shared" si="1143"/>
        <v>100</v>
      </c>
      <c r="GC738" s="222">
        <f t="shared" si="1144"/>
        <v>0</v>
      </c>
      <c r="GD738" s="222">
        <f t="shared" si="1145"/>
        <v>0</v>
      </c>
      <c r="GE738" s="222">
        <f t="shared" si="1146"/>
        <v>0</v>
      </c>
      <c r="GF738" s="222">
        <f t="shared" si="1147"/>
        <v>0</v>
      </c>
      <c r="GG738" s="398">
        <f t="shared" si="1148"/>
        <v>0</v>
      </c>
      <c r="GH738" s="399">
        <f t="shared" si="1149"/>
        <v>0</v>
      </c>
      <c r="GI738" s="398" t="str">
        <f t="shared" si="1150"/>
        <v>Na</v>
      </c>
      <c r="GJ738" s="398" t="str">
        <f t="shared" si="1151"/>
        <v>HCO3</v>
      </c>
    </row>
    <row r="739" spans="1:192" ht="14.25">
      <c r="A739" s="402">
        <f t="shared" si="1153"/>
        <v>734</v>
      </c>
      <c r="B739" s="65" t="s">
        <v>1136</v>
      </c>
      <c r="C739" s="398" t="s">
        <v>1142</v>
      </c>
      <c r="D739" s="398" t="s">
        <v>1144</v>
      </c>
      <c r="F739" s="236">
        <v>3536740</v>
      </c>
      <c r="G739" s="549">
        <v>5679900</v>
      </c>
      <c r="H739" s="410">
        <f t="shared" si="1079"/>
        <v>536650.87399999995</v>
      </c>
      <c r="I739" s="410">
        <f t="shared" si="1080"/>
        <v>5678067.8300000001</v>
      </c>
      <c r="J739" s="392">
        <v>313.60000000000002</v>
      </c>
      <c r="K739" s="392" t="s">
        <v>1355</v>
      </c>
      <c r="L739" s="171">
        <v>195.5</v>
      </c>
      <c r="M739" s="171">
        <v>164</v>
      </c>
      <c r="N739" s="400">
        <v>193.7</v>
      </c>
      <c r="O739" s="171"/>
      <c r="P739" s="171"/>
      <c r="Q739" s="383" t="s">
        <v>1361</v>
      </c>
      <c r="R739" s="381" t="s">
        <v>2907</v>
      </c>
      <c r="S739" s="383" t="s">
        <v>1346</v>
      </c>
      <c r="T739" s="499" t="str">
        <f t="shared" si="1081"/>
        <v>-</v>
      </c>
      <c r="U739" s="499" t="str">
        <f t="shared" si="1082"/>
        <v>-</v>
      </c>
      <c r="V739" s="499" t="str">
        <f t="shared" si="1083"/>
        <v>-</v>
      </c>
      <c r="W739" s="499" t="str">
        <f t="shared" si="1077"/>
        <v>-</v>
      </c>
      <c r="X739" s="529" t="str">
        <f t="shared" si="1073"/>
        <v>Ca-Mg</v>
      </c>
      <c r="Y739" s="530" t="str">
        <f t="shared" si="1152"/>
        <v>HCO3</v>
      </c>
      <c r="Z739" s="406"/>
      <c r="AA739" s="251">
        <v>33786</v>
      </c>
      <c r="AB739" s="176">
        <v>2</v>
      </c>
      <c r="AC739" s="383" t="s">
        <v>1050</v>
      </c>
      <c r="AD739" s="383" t="s">
        <v>2309</v>
      </c>
      <c r="AE739" s="125" t="s">
        <v>1810</v>
      </c>
      <c r="AF739" s="392">
        <v>13.7</v>
      </c>
      <c r="AG739" s="408">
        <v>275</v>
      </c>
      <c r="AH739" s="253">
        <v>6.72</v>
      </c>
      <c r="AI739" s="559"/>
      <c r="AJ739" s="408"/>
      <c r="AK739" s="408"/>
      <c r="AL739" s="408"/>
      <c r="AM739" s="392"/>
      <c r="AN739" s="69"/>
      <c r="AO739" s="401"/>
      <c r="AP739" s="171"/>
      <c r="AQ739" s="69"/>
      <c r="AR739" s="69"/>
      <c r="AS739" s="507">
        <f>SUM(AU739:BN739)+SUM(BO739:CL739)/1000</f>
        <v>237.1</v>
      </c>
      <c r="AT739" s="509">
        <f>FR739</f>
        <v>0.32867992612686636</v>
      </c>
      <c r="AU739" s="69">
        <v>8.6</v>
      </c>
      <c r="AV739" s="69">
        <v>12.4</v>
      </c>
      <c r="AW739" s="401">
        <v>33</v>
      </c>
      <c r="AX739" s="69">
        <v>6</v>
      </c>
      <c r="AY739" s="69">
        <v>5.7</v>
      </c>
      <c r="AZ739" s="70">
        <v>168</v>
      </c>
      <c r="BA739" s="69"/>
      <c r="BB739" s="401">
        <v>1.8</v>
      </c>
      <c r="BC739" s="69"/>
      <c r="BD739" s="362">
        <v>0</v>
      </c>
      <c r="BE739" s="401">
        <v>0</v>
      </c>
      <c r="BF739" s="67">
        <v>0</v>
      </c>
      <c r="BG739" s="91"/>
      <c r="BH739" s="69"/>
      <c r="BI739" s="69"/>
      <c r="BJ739" s="91">
        <v>1.6</v>
      </c>
      <c r="BK739" s="91">
        <v>0</v>
      </c>
      <c r="BL739" s="401"/>
      <c r="BM739" s="69"/>
      <c r="BN739" s="70">
        <v>0</v>
      </c>
      <c r="BO739" s="143"/>
      <c r="BP739" s="564">
        <v>0</v>
      </c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1"/>
      <c r="CG739" s="143"/>
      <c r="CH739" s="143"/>
      <c r="CI739" s="143"/>
      <c r="CJ739" s="143"/>
      <c r="CK739" s="143"/>
      <c r="CL739" s="144"/>
      <c r="CM739" s="143">
        <v>6.2</v>
      </c>
      <c r="CN739" s="143">
        <v>26.6</v>
      </c>
      <c r="CO739" s="141"/>
      <c r="CP739" s="69"/>
      <c r="CQ739" s="70"/>
      <c r="CR739" s="69"/>
      <c r="CS739" s="69"/>
      <c r="CT739" s="69"/>
      <c r="CU739" s="69"/>
      <c r="CV739" s="69"/>
      <c r="CW739" s="69"/>
      <c r="CX739" s="69"/>
      <c r="CY739" s="69"/>
      <c r="CZ739" s="69"/>
      <c r="DA739" s="70"/>
      <c r="DB739" s="182"/>
      <c r="DC739" s="182" t="s">
        <v>1693</v>
      </c>
      <c r="DD739" s="182"/>
      <c r="DE739" s="182">
        <v>-17.7</v>
      </c>
      <c r="DF739" s="141" t="s">
        <v>2320</v>
      </c>
      <c r="DG739" s="182">
        <v>-8.8800000000000008</v>
      </c>
      <c r="DH739" s="182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1"/>
      <c r="DT739" s="402">
        <f t="shared" si="1084"/>
        <v>0</v>
      </c>
      <c r="DU739" s="100">
        <f t="shared" si="1085"/>
        <v>0</v>
      </c>
      <c r="DV739" s="100">
        <f t="shared" si="1086"/>
        <v>0</v>
      </c>
      <c r="DW739" s="100">
        <f t="shared" si="1087"/>
        <v>1</v>
      </c>
      <c r="DX739" s="100">
        <f t="shared" si="1088"/>
        <v>0</v>
      </c>
      <c r="DY739" s="229">
        <f t="shared" si="1089"/>
        <v>0</v>
      </c>
      <c r="DZ739" s="100">
        <f t="shared" si="1090"/>
        <v>1</v>
      </c>
      <c r="EA739" s="400">
        <f t="shared" si="1091"/>
        <v>0</v>
      </c>
      <c r="EB739" s="402">
        <f t="shared" si="1092"/>
        <v>0</v>
      </c>
      <c r="EC739" s="19">
        <f t="shared" si="1093"/>
        <v>1</v>
      </c>
      <c r="ED739" s="19">
        <f t="shared" si="1094"/>
        <v>0</v>
      </c>
      <c r="EE739" s="19">
        <f t="shared" si="1095"/>
        <v>0</v>
      </c>
      <c r="EF739" s="402">
        <f t="shared" si="1096"/>
        <v>0</v>
      </c>
      <c r="EG739" s="400">
        <f t="shared" si="1097"/>
        <v>1</v>
      </c>
      <c r="EH739" s="400">
        <f t="shared" si="1098"/>
        <v>0</v>
      </c>
      <c r="EI739" s="402">
        <f t="shared" si="1099"/>
        <v>0</v>
      </c>
      <c r="EJ739" s="229">
        <f t="shared" si="1100"/>
        <v>1</v>
      </c>
      <c r="EK739" s="398">
        <f t="shared" si="1101"/>
        <v>8.6</v>
      </c>
      <c r="EL739" s="398">
        <f t="shared" si="1102"/>
        <v>1.8</v>
      </c>
      <c r="EM739" s="398">
        <f t="shared" si="1103"/>
        <v>12.4</v>
      </c>
      <c r="EN739" s="398">
        <f t="shared" si="1104"/>
        <v>33</v>
      </c>
      <c r="EO739" s="398">
        <f t="shared" si="1105"/>
        <v>0</v>
      </c>
      <c r="EP739" s="398">
        <f t="shared" si="1106"/>
        <v>0</v>
      </c>
      <c r="EQ739" s="398">
        <f t="shared" si="1107"/>
        <v>168</v>
      </c>
      <c r="ER739" s="398" t="str">
        <f t="shared" si="1108"/>
        <v/>
      </c>
      <c r="ES739" s="398">
        <f t="shared" si="1109"/>
        <v>1.6</v>
      </c>
      <c r="ET739" s="398">
        <f t="shared" si="1110"/>
        <v>5.7</v>
      </c>
      <c r="EU739" s="172">
        <f t="shared" si="1111"/>
        <v>6</v>
      </c>
      <c r="EV739" s="57">
        <f t="shared" si="1112"/>
        <v>0.37407893935571424</v>
      </c>
      <c r="EW739" s="57">
        <f t="shared" si="1113"/>
        <v>4.6035805626598467E-2</v>
      </c>
      <c r="EX739" s="57">
        <f t="shared" si="1114"/>
        <v>1.0203661797983956</v>
      </c>
      <c r="EY739" s="57">
        <f t="shared" si="1115"/>
        <v>1.6467887619142669</v>
      </c>
      <c r="EZ739" s="57">
        <f t="shared" si="1116"/>
        <v>0</v>
      </c>
      <c r="FA739" s="57">
        <f t="shared" si="1117"/>
        <v>0</v>
      </c>
      <c r="FB739" s="57">
        <f t="shared" si="1118"/>
        <v>2.7533265264983093</v>
      </c>
      <c r="FC739" s="57" t="str">
        <f t="shared" si="1119"/>
        <v/>
      </c>
      <c r="FD739" s="57">
        <f t="shared" si="1120"/>
        <v>2.580441223193651E-2</v>
      </c>
      <c r="FE739" s="57">
        <f t="shared" si="1121"/>
        <v>0.11867261556526683</v>
      </c>
      <c r="FF739" s="56">
        <f t="shared" si="1122"/>
        <v>0.16923814627817108</v>
      </c>
      <c r="FG739" s="59">
        <f t="shared" si="1123"/>
        <v>12.116820923285717</v>
      </c>
      <c r="FH739" s="59">
        <f t="shared" si="1124"/>
        <v>1.4911494718131126</v>
      </c>
      <c r="FI739" s="59">
        <f t="shared" si="1125"/>
        <v>33.050762756354182</v>
      </c>
      <c r="FJ739" s="59">
        <f t="shared" si="1126"/>
        <v>53.341266848546972</v>
      </c>
      <c r="FK739" s="59">
        <f t="shared" si="1127"/>
        <v>0</v>
      </c>
      <c r="FL739" s="59">
        <f t="shared" si="1128"/>
        <v>0</v>
      </c>
      <c r="FM739" s="59">
        <f t="shared" si="1129"/>
        <v>89.771408259082534</v>
      </c>
      <c r="FN739" s="59" t="str">
        <f t="shared" si="1130"/>
        <v/>
      </c>
      <c r="FO739" s="59">
        <f t="shared" si="1131"/>
        <v>0.8413453337497776</v>
      </c>
      <c r="FP739" s="59">
        <f t="shared" si="1132"/>
        <v>3.8692860140463483</v>
      </c>
      <c r="FQ739" s="66">
        <f t="shared" si="1133"/>
        <v>5.5179603931213403</v>
      </c>
      <c r="FR739" s="331">
        <f t="shared" si="1078"/>
        <v>0.32867992612686636</v>
      </c>
      <c r="FS739" s="331">
        <f t="shared" si="1134"/>
        <v>0.32867992612686636</v>
      </c>
      <c r="FT739" s="400">
        <f t="shared" si="1135"/>
        <v>0</v>
      </c>
      <c r="FU739" s="400">
        <f t="shared" si="1136"/>
        <v>1</v>
      </c>
      <c r="FV739" s="400">
        <f t="shared" si="1137"/>
        <v>0</v>
      </c>
      <c r="FW739" s="402">
        <f t="shared" si="1138"/>
        <v>0</v>
      </c>
      <c r="FX739" s="222">
        <f t="shared" si="1139"/>
        <v>0</v>
      </c>
      <c r="FY739" s="222">
        <f t="shared" si="1140"/>
        <v>53.341266848546972</v>
      </c>
      <c r="FZ739" s="222">
        <f t="shared" si="1141"/>
        <v>33.050762756354182</v>
      </c>
      <c r="GA739" s="221">
        <f t="shared" si="1142"/>
        <v>0</v>
      </c>
      <c r="GB739" s="222">
        <f t="shared" si="1143"/>
        <v>89.771408259082534</v>
      </c>
      <c r="GC739" s="222">
        <f t="shared" si="1144"/>
        <v>0</v>
      </c>
      <c r="GD739" s="222">
        <f t="shared" si="1145"/>
        <v>0</v>
      </c>
      <c r="GE739" s="222">
        <f t="shared" si="1146"/>
        <v>0</v>
      </c>
      <c r="GF739" s="222">
        <f t="shared" si="1147"/>
        <v>0</v>
      </c>
      <c r="GG739" s="398">
        <f t="shared" si="1148"/>
        <v>0</v>
      </c>
      <c r="GH739" s="399">
        <f t="shared" si="1149"/>
        <v>0</v>
      </c>
      <c r="GI739" s="398" t="str">
        <f t="shared" si="1150"/>
        <v>Ca-Mg</v>
      </c>
      <c r="GJ739" s="398" t="str">
        <f t="shared" si="1151"/>
        <v>HCO3</v>
      </c>
    </row>
    <row r="740" spans="1:192">
      <c r="A740" s="402">
        <f t="shared" si="1153"/>
        <v>735</v>
      </c>
      <c r="B740" s="381" t="s">
        <v>129</v>
      </c>
      <c r="C740" s="116" t="s">
        <v>431</v>
      </c>
      <c r="D740" s="116"/>
      <c r="E740" s="116"/>
      <c r="F740" s="236">
        <v>3449280</v>
      </c>
      <c r="G740" s="236">
        <v>5599130</v>
      </c>
      <c r="H740" s="410">
        <f t="shared" si="1079"/>
        <v>449225.85800000001</v>
      </c>
      <c r="I740" s="410">
        <f t="shared" si="1080"/>
        <v>5597330.1380000003</v>
      </c>
      <c r="J740" s="433">
        <v>135</v>
      </c>
      <c r="K740" s="377" t="s">
        <v>1355</v>
      </c>
      <c r="L740" s="407">
        <v>22</v>
      </c>
      <c r="M740" s="378"/>
      <c r="O740" s="407"/>
      <c r="P740" s="407"/>
      <c r="Q740" s="382" t="s">
        <v>2851</v>
      </c>
      <c r="R740" s="381" t="s">
        <v>2898</v>
      </c>
      <c r="S740" s="116" t="s">
        <v>2663</v>
      </c>
      <c r="T740" s="499" t="str">
        <f t="shared" si="1081"/>
        <v>-</v>
      </c>
      <c r="U740" s="499" t="str">
        <f t="shared" si="1082"/>
        <v>M</v>
      </c>
      <c r="V740" s="499" t="str">
        <f t="shared" si="1083"/>
        <v>-</v>
      </c>
      <c r="W740" s="499" t="str">
        <f t="shared" si="1077"/>
        <v>A</v>
      </c>
      <c r="X740" s="529" t="str">
        <f t="shared" si="1073"/>
        <v>Ca-Na</v>
      </c>
      <c r="Y740" s="530" t="str">
        <f t="shared" si="1152"/>
        <v>HCO3-Cl</v>
      </c>
      <c r="Z740" s="118" t="s">
        <v>2321</v>
      </c>
      <c r="AA740" s="89" t="s">
        <v>1467</v>
      </c>
      <c r="AB740" s="405">
        <v>1</v>
      </c>
      <c r="AC740" s="117"/>
      <c r="AD740" s="385" t="s">
        <v>2322</v>
      </c>
      <c r="AE740" s="120"/>
      <c r="AF740" s="379">
        <v>15</v>
      </c>
      <c r="AG740" s="377"/>
      <c r="AH740" s="377"/>
      <c r="AI740" s="379"/>
      <c r="AJ740" s="377"/>
      <c r="AK740" s="377"/>
      <c r="AL740" s="377"/>
      <c r="AM740" s="379"/>
      <c r="AN740" s="117"/>
      <c r="AO740" s="116"/>
      <c r="AP740" s="378"/>
      <c r="AQ740" s="117"/>
      <c r="AR740" s="384">
        <v>2400</v>
      </c>
      <c r="AS740" s="507">
        <f>SUM(AU740:BN740)+SUM(BO740:CL740)/1000</f>
        <v>2324.5</v>
      </c>
      <c r="AT740" s="509">
        <f>FR740</f>
        <v>-4.7178964390985145</v>
      </c>
      <c r="AU740" s="384">
        <v>305</v>
      </c>
      <c r="AV740" s="384">
        <v>24</v>
      </c>
      <c r="AW740" s="116">
        <v>280</v>
      </c>
      <c r="AX740" s="384">
        <v>363</v>
      </c>
      <c r="AY740" s="384">
        <v>69</v>
      </c>
      <c r="AZ740" s="120">
        <v>1269</v>
      </c>
      <c r="BA740" s="117"/>
      <c r="BB740" s="117">
        <v>13</v>
      </c>
      <c r="BC740" s="117"/>
      <c r="BD740" s="117"/>
      <c r="BE740" s="117"/>
      <c r="BF740" s="117"/>
      <c r="BG740" s="117"/>
      <c r="BH740" s="117"/>
      <c r="BI740" s="117">
        <v>1.5</v>
      </c>
      <c r="BJ740" s="117"/>
      <c r="BK740" s="117"/>
      <c r="BL740" s="116"/>
      <c r="BM740" s="117"/>
      <c r="BN740" s="118"/>
      <c r="BO740" s="114"/>
      <c r="BP740" s="114"/>
      <c r="BQ740" s="114"/>
      <c r="BR740" s="114"/>
      <c r="BS740" s="114"/>
      <c r="BT740" s="114"/>
      <c r="BU740" s="114"/>
      <c r="BV740" s="114"/>
      <c r="BW740" s="114"/>
      <c r="BX740" s="114"/>
      <c r="BY740" s="114"/>
      <c r="BZ740" s="114"/>
      <c r="CA740" s="114"/>
      <c r="CB740" s="114"/>
      <c r="CC740" s="114"/>
      <c r="CD740" s="114"/>
      <c r="CE740" s="114"/>
      <c r="CF740" s="247"/>
      <c r="CG740" s="114"/>
      <c r="CH740" s="114"/>
      <c r="CI740" s="114"/>
      <c r="CJ740" s="114"/>
      <c r="CK740" s="114"/>
      <c r="CL740" s="137"/>
      <c r="CM740" s="114"/>
      <c r="CN740" s="114">
        <v>1100</v>
      </c>
      <c r="CO740" s="247"/>
      <c r="CP740" s="117"/>
      <c r="CQ740" s="118"/>
      <c r="CR740" s="117"/>
      <c r="CS740" s="117"/>
      <c r="CT740" s="117"/>
      <c r="CU740" s="117"/>
      <c r="CV740" s="117"/>
      <c r="CW740" s="117"/>
      <c r="CX740" s="117"/>
      <c r="CY740" s="117"/>
      <c r="CZ740" s="117"/>
      <c r="DA740" s="118"/>
      <c r="DB740" s="111"/>
      <c r="DC740" s="111"/>
      <c r="DD740" s="121"/>
      <c r="DE740" s="111"/>
      <c r="DF740" s="420"/>
      <c r="DG740" s="111"/>
      <c r="DH740" s="111"/>
      <c r="DI740" s="111"/>
      <c r="DJ740" s="111"/>
      <c r="DK740" s="244"/>
      <c r="DL740" s="244"/>
      <c r="DM740" s="244"/>
      <c r="DN740" s="111"/>
      <c r="DO740" s="121"/>
      <c r="DP740" s="244"/>
      <c r="DQ740" s="241"/>
      <c r="DR740" s="244"/>
      <c r="DS740" s="472"/>
      <c r="DT740" s="402">
        <f t="shared" si="1084"/>
        <v>1</v>
      </c>
      <c r="DU740" s="100">
        <f t="shared" si="1085"/>
        <v>0</v>
      </c>
      <c r="DV740" s="100">
        <f t="shared" si="1086"/>
        <v>1</v>
      </c>
      <c r="DW740" s="100">
        <f t="shared" si="1087"/>
        <v>0</v>
      </c>
      <c r="DX740" s="100">
        <f t="shared" si="1088"/>
        <v>0</v>
      </c>
      <c r="DY740" s="229">
        <f t="shared" si="1089"/>
        <v>0</v>
      </c>
      <c r="DZ740" s="100">
        <f t="shared" si="1090"/>
        <v>1</v>
      </c>
      <c r="EA740" s="400">
        <f t="shared" si="1091"/>
        <v>0</v>
      </c>
      <c r="EB740" s="402">
        <f t="shared" si="1092"/>
        <v>0</v>
      </c>
      <c r="EC740" s="19">
        <f t="shared" si="1093"/>
        <v>0</v>
      </c>
      <c r="ED740" s="19">
        <f t="shared" si="1094"/>
        <v>1</v>
      </c>
      <c r="EE740" s="19">
        <f t="shared" si="1095"/>
        <v>0</v>
      </c>
      <c r="EF740" s="402">
        <f t="shared" si="1096"/>
        <v>0</v>
      </c>
      <c r="EG740" s="400">
        <f t="shared" si="1097"/>
        <v>0</v>
      </c>
      <c r="EH740" s="400">
        <f t="shared" si="1098"/>
        <v>1</v>
      </c>
      <c r="EI740" s="402">
        <f t="shared" si="1099"/>
        <v>0</v>
      </c>
      <c r="EJ740" s="229">
        <f t="shared" si="1100"/>
        <v>2</v>
      </c>
      <c r="EK740" s="398">
        <f t="shared" si="1101"/>
        <v>305</v>
      </c>
      <c r="EL740" s="398">
        <f t="shared" si="1102"/>
        <v>13</v>
      </c>
      <c r="EM740" s="398">
        <f t="shared" si="1103"/>
        <v>24</v>
      </c>
      <c r="EN740" s="398">
        <f t="shared" si="1104"/>
        <v>280</v>
      </c>
      <c r="EO740" s="398" t="str">
        <f t="shared" si="1105"/>
        <v/>
      </c>
      <c r="EP740" s="398" t="str">
        <f t="shared" si="1106"/>
        <v/>
      </c>
      <c r="EQ740" s="398">
        <f t="shared" si="1107"/>
        <v>1269</v>
      </c>
      <c r="ER740" s="398" t="str">
        <f t="shared" si="1108"/>
        <v/>
      </c>
      <c r="ES740" s="398" t="str">
        <f t="shared" si="1109"/>
        <v/>
      </c>
      <c r="ET740" s="398">
        <f t="shared" si="1110"/>
        <v>69</v>
      </c>
      <c r="EU740" s="172">
        <f t="shared" si="1111"/>
        <v>363</v>
      </c>
      <c r="EV740" s="57">
        <f t="shared" si="1112"/>
        <v>13.266753081801495</v>
      </c>
      <c r="EW740" s="57">
        <f t="shared" si="1113"/>
        <v>0.33248081841432225</v>
      </c>
      <c r="EX740" s="57">
        <f t="shared" si="1114"/>
        <v>1.9749022834807655</v>
      </c>
      <c r="EY740" s="57">
        <f t="shared" si="1115"/>
        <v>13.97275313139378</v>
      </c>
      <c r="EZ740" s="57" t="str">
        <f t="shared" si="1116"/>
        <v/>
      </c>
      <c r="FA740" s="57" t="str">
        <f t="shared" si="1117"/>
        <v/>
      </c>
      <c r="FB740" s="57">
        <f t="shared" si="1118"/>
        <v>20.797448584085444</v>
      </c>
      <c r="FC740" s="57" t="str">
        <f t="shared" si="1119"/>
        <v/>
      </c>
      <c r="FD740" s="57" t="str">
        <f t="shared" si="1120"/>
        <v/>
      </c>
      <c r="FE740" s="57">
        <f t="shared" si="1121"/>
        <v>1.4365632410532299</v>
      </c>
      <c r="FF740" s="56">
        <f t="shared" si="1122"/>
        <v>10.238907849829349</v>
      </c>
      <c r="FG740" s="59">
        <f t="shared" si="1123"/>
        <v>44.900676143345557</v>
      </c>
      <c r="FH740" s="59">
        <f t="shared" si="1124"/>
        <v>1.1252650486104327</v>
      </c>
      <c r="FI740" s="59">
        <f t="shared" si="1125"/>
        <v>6.6839600690964502</v>
      </c>
      <c r="FJ740" s="59">
        <f t="shared" si="1126"/>
        <v>47.29009873894757</v>
      </c>
      <c r="FK740" s="59" t="str">
        <f t="shared" si="1127"/>
        <v/>
      </c>
      <c r="FL740" s="59" t="str">
        <f t="shared" si="1128"/>
        <v/>
      </c>
      <c r="FM740" s="59">
        <f t="shared" si="1129"/>
        <v>64.045514823594075</v>
      </c>
      <c r="FN740" s="59" t="str">
        <f t="shared" si="1130"/>
        <v/>
      </c>
      <c r="FO740" s="59" t="str">
        <f t="shared" si="1131"/>
        <v/>
      </c>
      <c r="FP740" s="59">
        <f t="shared" si="1132"/>
        <v>4.4238807456559401</v>
      </c>
      <c r="FQ740" s="66">
        <f t="shared" si="1133"/>
        <v>31.530604430749975</v>
      </c>
      <c r="FR740" s="331">
        <f t="shared" si="1078"/>
        <v>-4.7178964390985145</v>
      </c>
      <c r="FS740" s="331">
        <f t="shared" si="1134"/>
        <v>4.7178964390985145</v>
      </c>
      <c r="FT740" s="400">
        <f t="shared" si="1135"/>
        <v>0</v>
      </c>
      <c r="FU740" s="400">
        <f t="shared" si="1136"/>
        <v>1</v>
      </c>
      <c r="FV740" s="400">
        <f t="shared" si="1137"/>
        <v>0</v>
      </c>
      <c r="FW740" s="402">
        <f t="shared" si="1138"/>
        <v>0</v>
      </c>
      <c r="FX740" s="222">
        <f t="shared" si="1139"/>
        <v>44.900676143345557</v>
      </c>
      <c r="FY740" s="222">
        <f t="shared" si="1140"/>
        <v>47.29009873894757</v>
      </c>
      <c r="FZ740" s="222">
        <f t="shared" si="1141"/>
        <v>0</v>
      </c>
      <c r="GA740" s="221">
        <f t="shared" si="1142"/>
        <v>31.530604430749975</v>
      </c>
      <c r="GB740" s="222">
        <f t="shared" si="1143"/>
        <v>64.045514823594075</v>
      </c>
      <c r="GC740" s="222">
        <f t="shared" si="1144"/>
        <v>0</v>
      </c>
      <c r="GD740" s="222">
        <f t="shared" si="1145"/>
        <v>0</v>
      </c>
      <c r="GE740" s="222">
        <f t="shared" si="1146"/>
        <v>0</v>
      </c>
      <c r="GF740" s="222">
        <f t="shared" si="1147"/>
        <v>0</v>
      </c>
      <c r="GG740" s="398">
        <f t="shared" si="1148"/>
        <v>0</v>
      </c>
      <c r="GH740" s="399">
        <f t="shared" si="1149"/>
        <v>0</v>
      </c>
      <c r="GI740" s="398" t="str">
        <f t="shared" si="1150"/>
        <v>Ca-Na</v>
      </c>
      <c r="GJ740" s="398" t="str">
        <f t="shared" si="1151"/>
        <v>HCO3-Cl</v>
      </c>
    </row>
    <row r="741" spans="1:192" ht="14.25">
      <c r="A741" s="402">
        <f t="shared" si="1153"/>
        <v>736</v>
      </c>
      <c r="B741" s="399" t="s">
        <v>129</v>
      </c>
      <c r="C741" s="2" t="s">
        <v>432</v>
      </c>
      <c r="D741" s="2"/>
      <c r="E741" s="2"/>
      <c r="F741" s="558">
        <v>3449270</v>
      </c>
      <c r="G741" s="549">
        <v>5599080</v>
      </c>
      <c r="H741" s="410">
        <f t="shared" si="1079"/>
        <v>449215.86200000002</v>
      </c>
      <c r="I741" s="410">
        <f t="shared" si="1080"/>
        <v>5597280.1579999998</v>
      </c>
      <c r="J741" s="542">
        <v>134</v>
      </c>
      <c r="K741" s="400" t="s">
        <v>1356</v>
      </c>
      <c r="L741" s="19">
        <v>63</v>
      </c>
      <c r="Q741" s="382" t="s">
        <v>2851</v>
      </c>
      <c r="R741" s="381" t="s">
        <v>2898</v>
      </c>
      <c r="S741" s="116" t="s">
        <v>2663</v>
      </c>
      <c r="T741" s="499" t="str">
        <f t="shared" si="1081"/>
        <v>-</v>
      </c>
      <c r="U741" s="499" t="str">
        <f t="shared" si="1082"/>
        <v>M</v>
      </c>
      <c r="V741" s="499" t="str">
        <f t="shared" si="1083"/>
        <v>-</v>
      </c>
      <c r="W741" s="499" t="str">
        <f t="shared" si="1077"/>
        <v>A</v>
      </c>
      <c r="X741" s="529" t="str">
        <f t="shared" si="1073"/>
        <v>Na-Ca</v>
      </c>
      <c r="Y741" s="530" t="str">
        <f t="shared" si="1152"/>
        <v>HCO3-Cl</v>
      </c>
      <c r="Z741" s="118" t="s">
        <v>2224</v>
      </c>
      <c r="AA741" s="51">
        <v>24709</v>
      </c>
      <c r="AB741" s="100">
        <v>1</v>
      </c>
      <c r="AD741" s="2" t="s">
        <v>2323</v>
      </c>
      <c r="AE741" s="120"/>
      <c r="AF741" s="391">
        <v>13</v>
      </c>
      <c r="AI741" s="554"/>
      <c r="AR741" s="384">
        <v>3917</v>
      </c>
      <c r="AS741" s="507">
        <f>SUM(AU741:BN741)+SUM(BO741:CL741)/1000</f>
        <v>3861.8999999999996</v>
      </c>
      <c r="AT741" s="509">
        <f>FR741</f>
        <v>-0.52411846020606789</v>
      </c>
      <c r="AU741" s="398">
        <v>724.1</v>
      </c>
      <c r="AV741" s="398">
        <v>95.1</v>
      </c>
      <c r="AW741" s="399">
        <v>263.89999999999998</v>
      </c>
      <c r="AX741" s="398">
        <v>766.8</v>
      </c>
      <c r="AY741" s="398">
        <v>49</v>
      </c>
      <c r="AZ741" s="172">
        <v>1925</v>
      </c>
      <c r="BB741" s="117">
        <v>32</v>
      </c>
      <c r="BC741" s="117"/>
      <c r="BD741" s="117"/>
      <c r="BE741" s="117">
        <v>6</v>
      </c>
      <c r="BO741" s="138"/>
      <c r="BP741" s="555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49"/>
      <c r="CG741" s="138"/>
      <c r="CH741" s="138"/>
      <c r="CI741" s="138"/>
      <c r="CJ741" s="138"/>
      <c r="CK741" s="138"/>
      <c r="CL741" s="139"/>
      <c r="CM741" s="138"/>
      <c r="CN741" s="138">
        <v>2340</v>
      </c>
      <c r="CO741" s="149"/>
      <c r="DB741" s="241"/>
      <c r="DC741" s="241"/>
      <c r="DD741" s="241"/>
      <c r="DE741" s="241"/>
      <c r="DF741" s="182"/>
      <c r="DG741" s="241"/>
      <c r="DH741" s="241"/>
      <c r="DI741" s="244"/>
      <c r="DJ741" s="244"/>
      <c r="DK741" s="244"/>
      <c r="DL741" s="244"/>
      <c r="DM741" s="244"/>
      <c r="DN741" s="244"/>
      <c r="DO741" s="244"/>
      <c r="DP741" s="244"/>
      <c r="DQ741" s="244"/>
      <c r="DR741" s="244"/>
      <c r="DS741" s="472"/>
      <c r="DT741" s="402">
        <f t="shared" si="1084"/>
        <v>1</v>
      </c>
      <c r="DU741" s="100">
        <f t="shared" si="1085"/>
        <v>0</v>
      </c>
      <c r="DV741" s="100">
        <f t="shared" si="1086"/>
        <v>1</v>
      </c>
      <c r="DW741" s="100">
        <f t="shared" si="1087"/>
        <v>0</v>
      </c>
      <c r="DX741" s="100">
        <f t="shared" si="1088"/>
        <v>0</v>
      </c>
      <c r="DY741" s="229">
        <f t="shared" si="1089"/>
        <v>0</v>
      </c>
      <c r="DZ741" s="100">
        <f t="shared" si="1090"/>
        <v>1</v>
      </c>
      <c r="EA741" s="400">
        <f t="shared" si="1091"/>
        <v>0</v>
      </c>
      <c r="EB741" s="402">
        <f t="shared" si="1092"/>
        <v>0</v>
      </c>
      <c r="EC741" s="19">
        <f t="shared" si="1093"/>
        <v>0</v>
      </c>
      <c r="ED741" s="19">
        <f t="shared" si="1094"/>
        <v>1</v>
      </c>
      <c r="EE741" s="19">
        <f t="shared" si="1095"/>
        <v>0</v>
      </c>
      <c r="EF741" s="402">
        <f t="shared" si="1096"/>
        <v>0</v>
      </c>
      <c r="EG741" s="400">
        <f t="shared" si="1097"/>
        <v>0</v>
      </c>
      <c r="EH741" s="400">
        <f t="shared" si="1098"/>
        <v>1</v>
      </c>
      <c r="EI741" s="402">
        <f t="shared" si="1099"/>
        <v>0</v>
      </c>
      <c r="EJ741" s="229">
        <f t="shared" si="1100"/>
        <v>2</v>
      </c>
      <c r="EK741" s="398">
        <f t="shared" si="1101"/>
        <v>724.1</v>
      </c>
      <c r="EL741" s="398">
        <f t="shared" si="1102"/>
        <v>32</v>
      </c>
      <c r="EM741" s="398">
        <f t="shared" si="1103"/>
        <v>95.1</v>
      </c>
      <c r="EN741" s="398">
        <f t="shared" si="1104"/>
        <v>263.89999999999998</v>
      </c>
      <c r="EO741" s="398" t="str">
        <f t="shared" si="1105"/>
        <v/>
      </c>
      <c r="EP741" s="398">
        <f t="shared" si="1106"/>
        <v>6</v>
      </c>
      <c r="EQ741" s="398">
        <f t="shared" si="1107"/>
        <v>1925</v>
      </c>
      <c r="ER741" s="398" t="str">
        <f t="shared" si="1108"/>
        <v/>
      </c>
      <c r="ES741" s="398" t="str">
        <f t="shared" si="1109"/>
        <v/>
      </c>
      <c r="ET741" s="398">
        <f t="shared" si="1110"/>
        <v>49</v>
      </c>
      <c r="EU741" s="172">
        <f t="shared" si="1111"/>
        <v>766.8</v>
      </c>
      <c r="EV741" s="57">
        <f t="shared" si="1112"/>
        <v>31.496576742729385</v>
      </c>
      <c r="EW741" s="57">
        <f t="shared" si="1113"/>
        <v>0.81841432225063937</v>
      </c>
      <c r="EX741" s="57">
        <f t="shared" si="1114"/>
        <v>7.8255502982925327</v>
      </c>
      <c r="EY741" s="57">
        <f t="shared" si="1115"/>
        <v>13.169319826338638</v>
      </c>
      <c r="EZ741" s="57" t="str">
        <f t="shared" si="1116"/>
        <v/>
      </c>
      <c r="FA741" s="57">
        <f t="shared" si="1117"/>
        <v>0.32232070910556004</v>
      </c>
      <c r="FB741" s="57">
        <f t="shared" si="1118"/>
        <v>31.548533116126464</v>
      </c>
      <c r="FC741" s="57" t="str">
        <f t="shared" si="1119"/>
        <v/>
      </c>
      <c r="FD741" s="57" t="str">
        <f t="shared" si="1120"/>
        <v/>
      </c>
      <c r="FE741" s="57">
        <f t="shared" si="1121"/>
        <v>1.0201680987189603</v>
      </c>
      <c r="FF741" s="56">
        <f t="shared" si="1122"/>
        <v>21.628635094350262</v>
      </c>
      <c r="FG741" s="59">
        <f t="shared" si="1123"/>
        <v>58.7270098431013</v>
      </c>
      <c r="FH741" s="59">
        <f t="shared" si="1124"/>
        <v>1.5259761830987923</v>
      </c>
      <c r="FI741" s="59">
        <f t="shared" si="1125"/>
        <v>14.591146623627804</v>
      </c>
      <c r="FJ741" s="59">
        <f t="shared" si="1126"/>
        <v>24.554883579431134</v>
      </c>
      <c r="FK741" s="59" t="str">
        <f t="shared" si="1127"/>
        <v/>
      </c>
      <c r="FL741" s="59">
        <f t="shared" si="1128"/>
        <v>0.60098377074096265</v>
      </c>
      <c r="FM741" s="59">
        <f t="shared" si="1129"/>
        <v>58.210486464025003</v>
      </c>
      <c r="FN741" s="59" t="str">
        <f t="shared" si="1130"/>
        <v/>
      </c>
      <c r="FO741" s="59" t="str">
        <f t="shared" si="1131"/>
        <v/>
      </c>
      <c r="FP741" s="59">
        <f t="shared" si="1132"/>
        <v>1.8823214722194157</v>
      </c>
      <c r="FQ741" s="66">
        <f t="shared" si="1133"/>
        <v>39.907192063755573</v>
      </c>
      <c r="FR741" s="331">
        <f t="shared" si="1078"/>
        <v>-0.52411846020606789</v>
      </c>
      <c r="FS741" s="331">
        <f t="shared" si="1134"/>
        <v>0.52411846020606789</v>
      </c>
      <c r="FT741" s="400">
        <f t="shared" si="1135"/>
        <v>0</v>
      </c>
      <c r="FU741" s="400">
        <f t="shared" si="1136"/>
        <v>1</v>
      </c>
      <c r="FV741" s="400">
        <f t="shared" si="1137"/>
        <v>0</v>
      </c>
      <c r="FW741" s="402">
        <f t="shared" si="1138"/>
        <v>0</v>
      </c>
      <c r="FX741" s="222">
        <f t="shared" si="1139"/>
        <v>58.7270098431013</v>
      </c>
      <c r="FY741" s="222">
        <f t="shared" si="1140"/>
        <v>24.554883579431134</v>
      </c>
      <c r="FZ741" s="222">
        <f t="shared" si="1141"/>
        <v>0</v>
      </c>
      <c r="GA741" s="221">
        <f t="shared" si="1142"/>
        <v>39.907192063755573</v>
      </c>
      <c r="GB741" s="222">
        <f t="shared" si="1143"/>
        <v>58.210486464025003</v>
      </c>
      <c r="GC741" s="222">
        <f t="shared" si="1144"/>
        <v>0</v>
      </c>
      <c r="GD741" s="222">
        <f t="shared" si="1145"/>
        <v>0</v>
      </c>
      <c r="GE741" s="222">
        <f t="shared" si="1146"/>
        <v>0</v>
      </c>
      <c r="GF741" s="222">
        <f t="shared" si="1147"/>
        <v>0</v>
      </c>
      <c r="GG741" s="398">
        <f t="shared" si="1148"/>
        <v>0</v>
      </c>
      <c r="GH741" s="399">
        <f t="shared" si="1149"/>
        <v>0</v>
      </c>
      <c r="GI741" s="398" t="str">
        <f t="shared" si="1150"/>
        <v>Na-Ca</v>
      </c>
      <c r="GJ741" s="398" t="str">
        <f t="shared" si="1151"/>
        <v>HCO3-Cl</v>
      </c>
    </row>
    <row r="742" spans="1:192">
      <c r="A742" s="402">
        <f t="shared" si="1153"/>
        <v>737</v>
      </c>
      <c r="B742" s="383" t="s">
        <v>129</v>
      </c>
      <c r="C742" s="381" t="s">
        <v>674</v>
      </c>
      <c r="D742" s="381" t="s">
        <v>1026</v>
      </c>
      <c r="E742" s="381"/>
      <c r="F742" s="115">
        <v>3450020</v>
      </c>
      <c r="G742" s="115">
        <v>5599420</v>
      </c>
      <c r="H742" s="410">
        <f t="shared" si="1079"/>
        <v>449965.56200000003</v>
      </c>
      <c r="I742" s="410">
        <f t="shared" si="1080"/>
        <v>5597620.0219999999</v>
      </c>
      <c r="J742" s="435">
        <v>137</v>
      </c>
      <c r="K742" s="377" t="s">
        <v>1355</v>
      </c>
      <c r="L742" s="407">
        <v>40</v>
      </c>
      <c r="M742" s="378"/>
      <c r="O742" s="378"/>
      <c r="P742" s="378"/>
      <c r="Q742" s="382" t="s">
        <v>1360</v>
      </c>
      <c r="R742" s="382" t="s">
        <v>2899</v>
      </c>
      <c r="S742" s="382" t="s">
        <v>2663</v>
      </c>
      <c r="T742" s="499" t="str">
        <f t="shared" si="1081"/>
        <v>-</v>
      </c>
      <c r="U742" s="499" t="str">
        <f t="shared" si="1082"/>
        <v>M</v>
      </c>
      <c r="V742" s="499" t="str">
        <f t="shared" si="1083"/>
        <v>-</v>
      </c>
      <c r="W742" s="499" t="str">
        <f t="shared" si="1077"/>
        <v>A</v>
      </c>
      <c r="X742" s="529" t="str">
        <f t="shared" si="1073"/>
        <v>Na-Ca</v>
      </c>
      <c r="Y742" s="530" t="str">
        <f t="shared" si="1152"/>
        <v>Cl-HCO3</v>
      </c>
      <c r="Z742" s="119" t="s">
        <v>1472</v>
      </c>
      <c r="AA742" s="89" t="s">
        <v>1902</v>
      </c>
      <c r="AB742" s="405">
        <v>1</v>
      </c>
      <c r="AC742" s="117" t="s">
        <v>675</v>
      </c>
      <c r="AD742" s="385" t="s">
        <v>2324</v>
      </c>
      <c r="AE742" s="125" t="s">
        <v>2765</v>
      </c>
      <c r="AF742" s="336">
        <v>13</v>
      </c>
      <c r="AG742" s="377"/>
      <c r="AH742" s="377"/>
      <c r="AI742" s="379"/>
      <c r="AJ742" s="377">
        <v>1.0024299999999999</v>
      </c>
      <c r="AK742" s="377">
        <v>20</v>
      </c>
      <c r="AL742" s="377"/>
      <c r="AM742" s="236" t="s">
        <v>2325</v>
      </c>
      <c r="AN742" s="117"/>
      <c r="AO742" s="116"/>
      <c r="AP742" s="378"/>
      <c r="AQ742" s="117"/>
      <c r="AR742" s="384">
        <v>4208</v>
      </c>
      <c r="AS742" s="507">
        <f>SUM(AU742:BN742)+SUM(BO742:CL742)/1000</f>
        <v>4208.6349999999993</v>
      </c>
      <c r="AT742" s="509">
        <f>FR742</f>
        <v>-0.10505705847114169</v>
      </c>
      <c r="AU742" s="384">
        <v>831.9</v>
      </c>
      <c r="AV742" s="384">
        <v>104</v>
      </c>
      <c r="AW742" s="381">
        <v>312.3</v>
      </c>
      <c r="AX742" s="384">
        <v>1152</v>
      </c>
      <c r="AY742" s="384">
        <v>15.68</v>
      </c>
      <c r="AZ742" s="120">
        <v>1736</v>
      </c>
      <c r="BA742" s="384">
        <v>1.9239999999999999</v>
      </c>
      <c r="BB742" s="384">
        <v>20.82</v>
      </c>
      <c r="BC742" s="384" t="s">
        <v>1344</v>
      </c>
      <c r="BD742" s="384">
        <v>1.407</v>
      </c>
      <c r="BE742" s="384">
        <v>4.2380000000000004</v>
      </c>
      <c r="BF742" s="384">
        <v>1.49</v>
      </c>
      <c r="BG742" s="384"/>
      <c r="BH742" s="384">
        <v>0.66200000000000003</v>
      </c>
      <c r="BI742" s="384">
        <v>1.4E-2</v>
      </c>
      <c r="BJ742" s="384"/>
      <c r="BK742" s="384"/>
      <c r="BL742" s="381"/>
      <c r="BM742" s="384">
        <v>26.2</v>
      </c>
      <c r="BN742" s="120" t="s">
        <v>1344</v>
      </c>
      <c r="BO742" s="114"/>
      <c r="BP742" s="147" t="s">
        <v>1344</v>
      </c>
      <c r="BQ742" s="147"/>
      <c r="BR742" s="147" t="s">
        <v>1344</v>
      </c>
      <c r="BS742" s="114"/>
      <c r="BT742" s="114"/>
      <c r="BU742" s="114"/>
      <c r="BV742" s="114"/>
      <c r="BW742" s="114"/>
      <c r="BX742" s="114"/>
      <c r="BY742" s="114"/>
      <c r="BZ742" s="114"/>
      <c r="CA742" s="114"/>
      <c r="CB742" s="114"/>
      <c r="CC742" s="114"/>
      <c r="CD742" s="147"/>
      <c r="CE742" s="114"/>
      <c r="CF742" s="247"/>
      <c r="CG742" s="114"/>
      <c r="CH742" s="114"/>
      <c r="CI742" s="114"/>
      <c r="CJ742" s="114"/>
      <c r="CK742" s="114"/>
      <c r="CL742" s="137"/>
      <c r="CM742" s="114"/>
      <c r="CN742" s="114">
        <v>2588</v>
      </c>
      <c r="CO742" s="247"/>
      <c r="CP742" s="117"/>
      <c r="CQ742" s="118"/>
      <c r="CR742" s="117"/>
      <c r="CS742" s="117"/>
      <c r="CT742" s="117"/>
      <c r="CU742" s="117"/>
      <c r="CV742" s="117"/>
      <c r="CW742" s="117"/>
      <c r="CX742" s="117"/>
      <c r="CY742" s="117"/>
      <c r="CZ742" s="117"/>
      <c r="DA742" s="118"/>
      <c r="DB742" s="111"/>
      <c r="DC742" s="111"/>
      <c r="DD742" s="121"/>
      <c r="DE742" s="111"/>
      <c r="DF742" s="420"/>
      <c r="DG742" s="111"/>
      <c r="DH742" s="111"/>
      <c r="DI742" s="111"/>
      <c r="DJ742" s="111"/>
      <c r="DK742" s="244"/>
      <c r="DL742" s="244"/>
      <c r="DM742" s="244"/>
      <c r="DN742" s="111"/>
      <c r="DO742" s="121"/>
      <c r="DP742" s="244"/>
      <c r="DQ742" s="241"/>
      <c r="DR742" s="244"/>
      <c r="DS742" s="472"/>
      <c r="DT742" s="402">
        <f t="shared" si="1084"/>
        <v>1</v>
      </c>
      <c r="DU742" s="100">
        <f t="shared" si="1085"/>
        <v>0</v>
      </c>
      <c r="DV742" s="100">
        <f t="shared" si="1086"/>
        <v>1</v>
      </c>
      <c r="DW742" s="100">
        <f t="shared" si="1087"/>
        <v>0</v>
      </c>
      <c r="DX742" s="100">
        <f t="shared" si="1088"/>
        <v>0</v>
      </c>
      <c r="DY742" s="229">
        <f t="shared" si="1089"/>
        <v>0</v>
      </c>
      <c r="DZ742" s="100">
        <f t="shared" si="1090"/>
        <v>1</v>
      </c>
      <c r="EA742" s="400">
        <f t="shared" si="1091"/>
        <v>0</v>
      </c>
      <c r="EB742" s="402">
        <f t="shared" si="1092"/>
        <v>0</v>
      </c>
      <c r="EC742" s="19">
        <f t="shared" si="1093"/>
        <v>0</v>
      </c>
      <c r="ED742" s="19">
        <f t="shared" si="1094"/>
        <v>1</v>
      </c>
      <c r="EE742" s="19">
        <f t="shared" si="1095"/>
        <v>0</v>
      </c>
      <c r="EF742" s="402">
        <f t="shared" si="1096"/>
        <v>0</v>
      </c>
      <c r="EG742" s="400">
        <f t="shared" si="1097"/>
        <v>0</v>
      </c>
      <c r="EH742" s="400">
        <f t="shared" si="1098"/>
        <v>1</v>
      </c>
      <c r="EI742" s="402">
        <f t="shared" si="1099"/>
        <v>0</v>
      </c>
      <c r="EJ742" s="229">
        <f t="shared" si="1100"/>
        <v>2</v>
      </c>
      <c r="EK742" s="398">
        <f t="shared" si="1101"/>
        <v>831.9</v>
      </c>
      <c r="EL742" s="398">
        <f t="shared" si="1102"/>
        <v>20.82</v>
      </c>
      <c r="EM742" s="398">
        <f t="shared" si="1103"/>
        <v>104</v>
      </c>
      <c r="EN742" s="398">
        <f t="shared" si="1104"/>
        <v>312.3</v>
      </c>
      <c r="EO742" s="398">
        <f t="shared" si="1105"/>
        <v>1.49</v>
      </c>
      <c r="EP742" s="398">
        <f t="shared" si="1106"/>
        <v>4.2380000000000004</v>
      </c>
      <c r="EQ742" s="398">
        <f t="shared" si="1107"/>
        <v>1736</v>
      </c>
      <c r="ER742" s="398" t="str">
        <f t="shared" si="1108"/>
        <v/>
      </c>
      <c r="ES742" s="398" t="str">
        <f t="shared" si="1109"/>
        <v/>
      </c>
      <c r="ET742" s="398">
        <f t="shared" si="1110"/>
        <v>15.68</v>
      </c>
      <c r="EU742" s="172">
        <f t="shared" si="1111"/>
        <v>1152</v>
      </c>
      <c r="EV742" s="57">
        <f t="shared" si="1112"/>
        <v>36.185612750002171</v>
      </c>
      <c r="EW742" s="57">
        <f t="shared" si="1113"/>
        <v>0.53248081841432227</v>
      </c>
      <c r="EX742" s="57">
        <f t="shared" si="1114"/>
        <v>8.5579098950833163</v>
      </c>
      <c r="EY742" s="57">
        <f t="shared" si="1115"/>
        <v>15.584610010479564</v>
      </c>
      <c r="EZ742" s="57">
        <f t="shared" si="1116"/>
        <v>5.4334943932901808E-2</v>
      </c>
      <c r="FA742" s="57">
        <f t="shared" si="1117"/>
        <v>0.22766586086489393</v>
      </c>
      <c r="FB742" s="57">
        <f t="shared" si="1118"/>
        <v>28.451040773815865</v>
      </c>
      <c r="FC742" s="57" t="str">
        <f t="shared" si="1119"/>
        <v/>
      </c>
      <c r="FD742" s="57" t="str">
        <f t="shared" si="1120"/>
        <v/>
      </c>
      <c r="FE742" s="57">
        <f t="shared" si="1121"/>
        <v>0.32645379159006732</v>
      </c>
      <c r="FF742" s="56">
        <f t="shared" si="1122"/>
        <v>32.493724085408843</v>
      </c>
      <c r="FG742" s="59">
        <f t="shared" si="1123"/>
        <v>59.182312004219185</v>
      </c>
      <c r="FH742" s="59">
        <f t="shared" si="1124"/>
        <v>0.87088330241572343</v>
      </c>
      <c r="FI742" s="59">
        <f t="shared" si="1125"/>
        <v>13.99663719981597</v>
      </c>
      <c r="FJ742" s="59">
        <f t="shared" si="1126"/>
        <v>25.488949392026633</v>
      </c>
      <c r="FK742" s="59">
        <f t="shared" si="1127"/>
        <v>8.8865915489259137E-2</v>
      </c>
      <c r="FL742" s="59">
        <f t="shared" si="1128"/>
        <v>0.37235218603323217</v>
      </c>
      <c r="FM742" s="59">
        <f t="shared" si="1129"/>
        <v>46.43459262000092</v>
      </c>
      <c r="FN742" s="59" t="str">
        <f t="shared" si="1130"/>
        <v/>
      </c>
      <c r="FO742" s="59" t="str">
        <f t="shared" si="1131"/>
        <v/>
      </c>
      <c r="FP742" s="59">
        <f t="shared" si="1132"/>
        <v>0.53280120549018362</v>
      </c>
      <c r="FQ742" s="66">
        <f t="shared" si="1133"/>
        <v>53.032606174508899</v>
      </c>
      <c r="FR742" s="331">
        <f t="shared" si="1078"/>
        <v>-0.10505705847114169</v>
      </c>
      <c r="FS742" s="331">
        <f t="shared" si="1134"/>
        <v>0.10505705847114169</v>
      </c>
      <c r="FT742" s="400">
        <f t="shared" si="1135"/>
        <v>0</v>
      </c>
      <c r="FU742" s="400">
        <f t="shared" si="1136"/>
        <v>1</v>
      </c>
      <c r="FV742" s="400">
        <f t="shared" si="1137"/>
        <v>0</v>
      </c>
      <c r="FW742" s="402">
        <f t="shared" si="1138"/>
        <v>0</v>
      </c>
      <c r="FX742" s="222">
        <f t="shared" si="1139"/>
        <v>59.182312004219185</v>
      </c>
      <c r="FY742" s="222">
        <f t="shared" si="1140"/>
        <v>25.488949392026633</v>
      </c>
      <c r="FZ742" s="222">
        <f t="shared" si="1141"/>
        <v>0</v>
      </c>
      <c r="GA742" s="221">
        <f t="shared" si="1142"/>
        <v>53.032606174508899</v>
      </c>
      <c r="GB742" s="222">
        <f t="shared" si="1143"/>
        <v>46.43459262000092</v>
      </c>
      <c r="GC742" s="222">
        <f t="shared" si="1144"/>
        <v>0</v>
      </c>
      <c r="GD742" s="222">
        <f t="shared" si="1145"/>
        <v>0</v>
      </c>
      <c r="GE742" s="222">
        <f t="shared" si="1146"/>
        <v>0</v>
      </c>
      <c r="GF742" s="222">
        <f t="shared" si="1147"/>
        <v>0</v>
      </c>
      <c r="GG742" s="398">
        <f t="shared" si="1148"/>
        <v>0</v>
      </c>
      <c r="GH742" s="399">
        <f t="shared" si="1149"/>
        <v>0</v>
      </c>
      <c r="GI742" s="398" t="str">
        <f t="shared" si="1150"/>
        <v>Na-Ca</v>
      </c>
      <c r="GJ742" s="398" t="str">
        <f t="shared" si="1151"/>
        <v>Cl-HCO3</v>
      </c>
    </row>
    <row r="743" spans="1:192">
      <c r="A743" s="402">
        <f t="shared" si="1153"/>
        <v>738</v>
      </c>
      <c r="B743" s="381" t="s">
        <v>129</v>
      </c>
      <c r="C743" s="2" t="s">
        <v>1027</v>
      </c>
      <c r="D743" s="398" t="s">
        <v>1028</v>
      </c>
      <c r="F743" s="549">
        <v>3448900</v>
      </c>
      <c r="G743" s="549">
        <v>5598600</v>
      </c>
      <c r="H743" s="410">
        <f t="shared" si="1079"/>
        <v>448846.01</v>
      </c>
      <c r="I743" s="410">
        <f t="shared" si="1080"/>
        <v>5596800.3500000006</v>
      </c>
      <c r="J743" s="433">
        <v>134</v>
      </c>
      <c r="K743" s="377" t="s">
        <v>1355</v>
      </c>
      <c r="L743" s="407">
        <v>307</v>
      </c>
      <c r="M743" s="378"/>
      <c r="O743" s="407"/>
      <c r="P743" s="407"/>
      <c r="Q743" s="382" t="s">
        <v>2851</v>
      </c>
      <c r="R743" s="381" t="s">
        <v>2898</v>
      </c>
      <c r="S743" s="116" t="s">
        <v>2663</v>
      </c>
      <c r="T743" s="499" t="str">
        <f t="shared" si="1081"/>
        <v>-</v>
      </c>
      <c r="U743" s="499" t="str">
        <f t="shared" si="1082"/>
        <v>M</v>
      </c>
      <c r="V743" s="499" t="str">
        <f t="shared" si="1083"/>
        <v>-</v>
      </c>
      <c r="W743" s="499" t="str">
        <f t="shared" si="1077"/>
        <v>A</v>
      </c>
      <c r="X743" s="529" t="str">
        <f t="shared" si="1073"/>
        <v>Na</v>
      </c>
      <c r="Y743" s="530" t="str">
        <f t="shared" si="1152"/>
        <v>Cl-HCO3</v>
      </c>
      <c r="Z743" s="118" t="s">
        <v>2290</v>
      </c>
      <c r="AA743" s="377" t="s">
        <v>1566</v>
      </c>
      <c r="AB743" s="405">
        <v>1</v>
      </c>
      <c r="AC743" s="117" t="s">
        <v>433</v>
      </c>
      <c r="AD743" s="385" t="s">
        <v>2326</v>
      </c>
      <c r="AE743" s="120"/>
      <c r="AF743" s="236">
        <v>11.5</v>
      </c>
      <c r="AG743" s="115">
        <v>6716</v>
      </c>
      <c r="AH743" s="115"/>
      <c r="AI743" s="236"/>
      <c r="AJ743" s="115">
        <v>1.0036</v>
      </c>
      <c r="AK743" s="115">
        <v>15</v>
      </c>
      <c r="AL743" s="115"/>
      <c r="AM743" s="236">
        <v>27.8</v>
      </c>
      <c r="AN743" s="117"/>
      <c r="AO743" s="116"/>
      <c r="AP743" s="407"/>
      <c r="AQ743" s="117"/>
      <c r="AR743" s="69">
        <v>6999.2</v>
      </c>
      <c r="AS743" s="507">
        <f>SUM(AU743:BN743)+SUM(BO743:CL743)/1000</f>
        <v>7014.3440000000001</v>
      </c>
      <c r="AT743" s="509">
        <f>FR743</f>
        <v>-3.24278058550607E-2</v>
      </c>
      <c r="AU743" s="384">
        <v>1592</v>
      </c>
      <c r="AV743" s="384">
        <v>153.1</v>
      </c>
      <c r="AW743" s="381">
        <v>347.7</v>
      </c>
      <c r="AX743" s="384">
        <v>1835</v>
      </c>
      <c r="AY743" s="384">
        <v>21.39</v>
      </c>
      <c r="AZ743" s="120">
        <v>2981</v>
      </c>
      <c r="BA743" s="384">
        <v>1.728</v>
      </c>
      <c r="BB743" s="384">
        <v>47</v>
      </c>
      <c r="BC743" s="384">
        <v>2.7679999999999998</v>
      </c>
      <c r="BD743" s="384">
        <v>3.1080000000000001</v>
      </c>
      <c r="BE743" s="384">
        <v>10.43</v>
      </c>
      <c r="BF743" s="384">
        <v>0.92800000000000005</v>
      </c>
      <c r="BG743" s="384" t="s">
        <v>1344</v>
      </c>
      <c r="BH743" s="381">
        <v>0.58599999999999997</v>
      </c>
      <c r="BI743" s="381">
        <v>2.9000000000000001E-2</v>
      </c>
      <c r="BJ743" s="384">
        <v>3.0000000000000001E-3</v>
      </c>
      <c r="BK743" s="384"/>
      <c r="BL743" s="381"/>
      <c r="BM743" s="384">
        <v>17.04</v>
      </c>
      <c r="BN743" s="120" t="s">
        <v>1344</v>
      </c>
      <c r="BO743" s="114"/>
      <c r="BP743" s="145">
        <v>408</v>
      </c>
      <c r="BQ743" s="147"/>
      <c r="BR743" s="147">
        <v>126</v>
      </c>
      <c r="BS743" s="147"/>
      <c r="BT743" s="147"/>
      <c r="BU743" s="147"/>
      <c r="BV743" s="147"/>
      <c r="BW743" s="147" t="s">
        <v>1344</v>
      </c>
      <c r="BX743" s="147"/>
      <c r="BY743" s="147"/>
      <c r="BZ743" s="147"/>
      <c r="CA743" s="147"/>
      <c r="CB743" s="147"/>
      <c r="CC743" s="147" t="s">
        <v>1344</v>
      </c>
      <c r="CD743" s="147"/>
      <c r="CE743" s="114"/>
      <c r="CF743" s="247"/>
      <c r="CG743" s="114"/>
      <c r="CH743" s="114"/>
      <c r="CI743" s="114"/>
      <c r="CJ743" s="114"/>
      <c r="CK743" s="114"/>
      <c r="CL743" s="137"/>
      <c r="CM743" s="114"/>
      <c r="CN743" s="114">
        <v>2382</v>
      </c>
      <c r="CO743" s="247"/>
      <c r="CP743" s="117"/>
      <c r="CQ743" s="118"/>
      <c r="CR743" s="117"/>
      <c r="CS743" s="117"/>
      <c r="CT743" s="117"/>
      <c r="CU743" s="117"/>
      <c r="CV743" s="117"/>
      <c r="CW743" s="117"/>
      <c r="CX743" s="117"/>
      <c r="CY743" s="117"/>
      <c r="CZ743" s="117"/>
      <c r="DA743" s="118"/>
      <c r="DB743" s="111"/>
      <c r="DC743" s="111"/>
      <c r="DD743" s="121"/>
      <c r="DE743" s="111"/>
      <c r="DF743" s="420"/>
      <c r="DG743" s="111"/>
      <c r="DH743" s="111"/>
      <c r="DI743" s="111"/>
      <c r="DJ743" s="111"/>
      <c r="DK743" s="244"/>
      <c r="DL743" s="244"/>
      <c r="DM743" s="244"/>
      <c r="DN743" s="111"/>
      <c r="DO743" s="121"/>
      <c r="DP743" s="244"/>
      <c r="DQ743" s="241"/>
      <c r="DR743" s="244"/>
      <c r="DS743" s="472"/>
      <c r="DT743" s="402">
        <f t="shared" si="1084"/>
        <v>1</v>
      </c>
      <c r="DU743" s="100">
        <f t="shared" si="1085"/>
        <v>0</v>
      </c>
      <c r="DV743" s="100">
        <f t="shared" si="1086"/>
        <v>0</v>
      </c>
      <c r="DW743" s="100">
        <f t="shared" si="1087"/>
        <v>1</v>
      </c>
      <c r="DX743" s="100">
        <f t="shared" si="1088"/>
        <v>0</v>
      </c>
      <c r="DY743" s="229">
        <f t="shared" si="1089"/>
        <v>0</v>
      </c>
      <c r="DZ743" s="100">
        <f t="shared" si="1090"/>
        <v>1</v>
      </c>
      <c r="EA743" s="400">
        <f t="shared" si="1091"/>
        <v>0</v>
      </c>
      <c r="EB743" s="402">
        <f t="shared" si="1092"/>
        <v>0</v>
      </c>
      <c r="EC743" s="19">
        <f t="shared" si="1093"/>
        <v>0</v>
      </c>
      <c r="ED743" s="19">
        <f t="shared" si="1094"/>
        <v>1</v>
      </c>
      <c r="EE743" s="19">
        <f t="shared" si="1095"/>
        <v>0</v>
      </c>
      <c r="EF743" s="402">
        <f t="shared" si="1096"/>
        <v>0</v>
      </c>
      <c r="EG743" s="400">
        <f t="shared" si="1097"/>
        <v>0</v>
      </c>
      <c r="EH743" s="400">
        <f t="shared" si="1098"/>
        <v>1</v>
      </c>
      <c r="EI743" s="402">
        <f t="shared" si="1099"/>
        <v>0</v>
      </c>
      <c r="EJ743" s="229">
        <f t="shared" si="1100"/>
        <v>3</v>
      </c>
      <c r="EK743" s="398">
        <f t="shared" si="1101"/>
        <v>1592</v>
      </c>
      <c r="EL743" s="398">
        <f t="shared" si="1102"/>
        <v>47</v>
      </c>
      <c r="EM743" s="398">
        <f t="shared" si="1103"/>
        <v>153.1</v>
      </c>
      <c r="EN743" s="398">
        <f t="shared" si="1104"/>
        <v>347.7</v>
      </c>
      <c r="EO743" s="398">
        <f t="shared" si="1105"/>
        <v>0.92800000000000005</v>
      </c>
      <c r="EP743" s="398">
        <f t="shared" si="1106"/>
        <v>10.43</v>
      </c>
      <c r="EQ743" s="398">
        <f t="shared" si="1107"/>
        <v>2981</v>
      </c>
      <c r="ER743" s="398" t="str">
        <f t="shared" si="1108"/>
        <v/>
      </c>
      <c r="ES743" s="398">
        <f t="shared" si="1109"/>
        <v>3.0000000000000001E-3</v>
      </c>
      <c r="ET743" s="398">
        <f t="shared" si="1110"/>
        <v>21.39</v>
      </c>
      <c r="EU743" s="172">
        <f t="shared" si="1111"/>
        <v>1835</v>
      </c>
      <c r="EV743" s="57">
        <f t="shared" si="1112"/>
        <v>69.248101331895015</v>
      </c>
      <c r="EW743" s="57">
        <f t="shared" si="1113"/>
        <v>1.2020460358056266</v>
      </c>
      <c r="EX743" s="57">
        <f t="shared" si="1114"/>
        <v>12.598230816704383</v>
      </c>
      <c r="EY743" s="57">
        <f t="shared" si="1115"/>
        <v>17.351165227805776</v>
      </c>
      <c r="EZ743" s="57">
        <f t="shared" si="1116"/>
        <v>3.3840824140760326E-2</v>
      </c>
      <c r="FA743" s="57">
        <f t="shared" si="1117"/>
        <v>0.56030083266183184</v>
      </c>
      <c r="FB743" s="57">
        <f t="shared" si="1118"/>
        <v>48.85515699697298</v>
      </c>
      <c r="FC743" s="57" t="str">
        <f t="shared" si="1119"/>
        <v/>
      </c>
      <c r="FD743" s="57">
        <f t="shared" si="1120"/>
        <v>4.8383272934880955E-5</v>
      </c>
      <c r="FE743" s="57">
        <f t="shared" si="1121"/>
        <v>0.44533460472650127</v>
      </c>
      <c r="FF743" s="56">
        <f t="shared" si="1122"/>
        <v>51.758666403407318</v>
      </c>
      <c r="FG743" s="59">
        <f t="shared" si="1123"/>
        <v>68.566763639305535</v>
      </c>
      <c r="FH743" s="59">
        <f t="shared" si="1124"/>
        <v>1.1902190072421024</v>
      </c>
      <c r="FI743" s="59">
        <f t="shared" si="1125"/>
        <v>12.474275800606208</v>
      </c>
      <c r="FJ743" s="59">
        <f t="shared" si="1126"/>
        <v>17.18044570405463</v>
      </c>
      <c r="FK743" s="59">
        <f t="shared" si="1127"/>
        <v>3.3507861523852121E-2</v>
      </c>
      <c r="FL743" s="59">
        <f t="shared" si="1128"/>
        <v>0.55478798726767309</v>
      </c>
      <c r="FM743" s="59">
        <f t="shared" si="1129"/>
        <v>48.343103753673034</v>
      </c>
      <c r="FN743" s="59" t="str">
        <f t="shared" si="1130"/>
        <v/>
      </c>
      <c r="FO743" s="59">
        <f t="shared" si="1131"/>
        <v>4.7876165531064659E-5</v>
      </c>
      <c r="FP743" s="59">
        <f t="shared" si="1132"/>
        <v>0.44066703137865521</v>
      </c>
      <c r="FQ743" s="66">
        <f t="shared" si="1133"/>
        <v>51.216181338782782</v>
      </c>
      <c r="FR743" s="331">
        <f t="shared" si="1078"/>
        <v>-3.24278058550607E-2</v>
      </c>
      <c r="FS743" s="331">
        <f t="shared" si="1134"/>
        <v>3.24278058550607E-2</v>
      </c>
      <c r="FT743" s="400">
        <f t="shared" si="1135"/>
        <v>0</v>
      </c>
      <c r="FU743" s="400">
        <f t="shared" si="1136"/>
        <v>1</v>
      </c>
      <c r="FV743" s="400">
        <f t="shared" si="1137"/>
        <v>0</v>
      </c>
      <c r="FW743" s="402">
        <f t="shared" si="1138"/>
        <v>0</v>
      </c>
      <c r="FX743" s="222">
        <f t="shared" si="1139"/>
        <v>68.566763639305535</v>
      </c>
      <c r="FY743" s="222">
        <f t="shared" si="1140"/>
        <v>0</v>
      </c>
      <c r="FZ743" s="222">
        <f t="shared" si="1141"/>
        <v>0</v>
      </c>
      <c r="GA743" s="221">
        <f t="shared" si="1142"/>
        <v>51.216181338782782</v>
      </c>
      <c r="GB743" s="222">
        <f t="shared" si="1143"/>
        <v>48.343103753673034</v>
      </c>
      <c r="GC743" s="222">
        <f t="shared" si="1144"/>
        <v>0</v>
      </c>
      <c r="GD743" s="222">
        <f t="shared" si="1145"/>
        <v>0</v>
      </c>
      <c r="GE743" s="222">
        <f t="shared" si="1146"/>
        <v>0</v>
      </c>
      <c r="GF743" s="222">
        <f t="shared" si="1147"/>
        <v>0</v>
      </c>
      <c r="GG743" s="398">
        <f t="shared" si="1148"/>
        <v>0</v>
      </c>
      <c r="GH743" s="399">
        <f t="shared" si="1149"/>
        <v>0</v>
      </c>
      <c r="GI743" s="398" t="str">
        <f t="shared" si="1150"/>
        <v>Na</v>
      </c>
      <c r="GJ743" s="398" t="str">
        <f t="shared" si="1151"/>
        <v>Cl-HCO3</v>
      </c>
    </row>
    <row r="744" spans="1:192" ht="14.25">
      <c r="A744" s="402">
        <f t="shared" si="1153"/>
        <v>739</v>
      </c>
      <c r="B744" s="65" t="s">
        <v>129</v>
      </c>
      <c r="C744" s="2" t="s">
        <v>1027</v>
      </c>
      <c r="D744" s="398" t="s">
        <v>1028</v>
      </c>
      <c r="F744" s="549">
        <v>3448900</v>
      </c>
      <c r="G744" s="549">
        <v>5598600</v>
      </c>
      <c r="H744" s="410">
        <f t="shared" si="1079"/>
        <v>448846.01</v>
      </c>
      <c r="I744" s="410">
        <f t="shared" si="1080"/>
        <v>5596800.3500000006</v>
      </c>
      <c r="J744" s="433">
        <v>134</v>
      </c>
      <c r="K744" s="377" t="s">
        <v>1355</v>
      </c>
      <c r="L744" s="407">
        <v>307</v>
      </c>
      <c r="M744" s="378"/>
      <c r="O744" s="407"/>
      <c r="P744" s="407"/>
      <c r="Q744" s="382" t="s">
        <v>2851</v>
      </c>
      <c r="R744" s="381" t="s">
        <v>2898</v>
      </c>
      <c r="S744" s="116" t="s">
        <v>2663</v>
      </c>
      <c r="T744" s="499" t="str">
        <f t="shared" si="1081"/>
        <v>-</v>
      </c>
      <c r="U744" s="499" t="str">
        <f t="shared" si="1082"/>
        <v>-</v>
      </c>
      <c r="V744" s="499" t="str">
        <f t="shared" si="1083"/>
        <v>-</v>
      </c>
      <c r="W744" s="499" t="str">
        <f t="shared" si="1077"/>
        <v>-</v>
      </c>
      <c r="X744" s="529" t="str">
        <f t="shared" si="1073"/>
        <v/>
      </c>
      <c r="Y744" s="530" t="str">
        <f t="shared" si="1152"/>
        <v/>
      </c>
      <c r="Z744" s="404"/>
      <c r="AA744" s="177">
        <v>32267</v>
      </c>
      <c r="AB744" s="176">
        <v>2</v>
      </c>
      <c r="AC744" s="65" t="s">
        <v>970</v>
      </c>
      <c r="AD744" s="65" t="s">
        <v>1603</v>
      </c>
      <c r="AE744" s="61" t="s">
        <v>1454</v>
      </c>
      <c r="AF744" s="392" t="s">
        <v>3116</v>
      </c>
      <c r="AG744" s="408"/>
      <c r="AH744" s="408"/>
      <c r="AI744" s="556"/>
      <c r="AJ744" s="408"/>
      <c r="AK744" s="408"/>
      <c r="AL744" s="408"/>
      <c r="AM744" s="392"/>
      <c r="AN744" s="168"/>
      <c r="AO744" s="401"/>
      <c r="AP744" s="171"/>
      <c r="AQ744" s="69"/>
      <c r="AR744" s="69"/>
      <c r="AS744" s="508"/>
      <c r="AT744" s="511"/>
      <c r="AU744" s="403"/>
      <c r="AV744" s="403"/>
      <c r="AW744" s="55"/>
      <c r="AX744" s="403"/>
      <c r="AY744" s="403"/>
      <c r="AZ744" s="53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401"/>
      <c r="BM744" s="69"/>
      <c r="BN744" s="70"/>
      <c r="BO744" s="143"/>
      <c r="BP744" s="557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1"/>
      <c r="CG744" s="143"/>
      <c r="CH744" s="143"/>
      <c r="CI744" s="143"/>
      <c r="CJ744" s="143"/>
      <c r="CK744" s="143"/>
      <c r="CL744" s="144"/>
      <c r="CM744" s="143"/>
      <c r="CN744" s="143" t="s">
        <v>3116</v>
      </c>
      <c r="CO744" s="141"/>
      <c r="CP744" s="69"/>
      <c r="CQ744" s="70"/>
      <c r="CR744" s="69"/>
      <c r="CS744" s="69"/>
      <c r="CT744" s="69"/>
      <c r="CU744" s="69"/>
      <c r="CV744" s="69"/>
      <c r="CW744" s="69"/>
      <c r="CX744" s="69"/>
      <c r="CY744" s="69"/>
      <c r="CZ744" s="69"/>
      <c r="DA744" s="70"/>
      <c r="DB744" s="182">
        <v>-65.7</v>
      </c>
      <c r="DC744" s="141" t="s">
        <v>2327</v>
      </c>
      <c r="DD744" s="182">
        <v>1.02</v>
      </c>
      <c r="DE744" s="182">
        <v>-4.34</v>
      </c>
      <c r="DF744" s="182"/>
      <c r="DG744" s="182">
        <v>-9.56</v>
      </c>
      <c r="DH744" s="182"/>
      <c r="DI744" s="180"/>
      <c r="DJ744" s="180">
        <f>SUM(DK744:DM744)</f>
        <v>0.83500000000000008</v>
      </c>
      <c r="DK744" s="180">
        <v>0.26</v>
      </c>
      <c r="DL744" s="180">
        <v>0.32200000000000001</v>
      </c>
      <c r="DM744" s="180">
        <v>0.253</v>
      </c>
      <c r="DN744" s="180"/>
      <c r="DO744" s="180"/>
      <c r="DP744" s="180"/>
      <c r="DQ744" s="180"/>
      <c r="DR744" s="180"/>
      <c r="DS744" s="181"/>
      <c r="DT744" s="402">
        <f t="shared" si="1084"/>
        <v>0</v>
      </c>
      <c r="DU744" s="100">
        <f t="shared" si="1085"/>
        <v>0</v>
      </c>
      <c r="DV744" s="100">
        <f t="shared" si="1086"/>
        <v>0</v>
      </c>
      <c r="DW744" s="100">
        <f t="shared" si="1087"/>
        <v>1</v>
      </c>
      <c r="DX744" s="100">
        <f t="shared" si="1088"/>
        <v>0</v>
      </c>
      <c r="DY744" s="229">
        <f t="shared" si="1089"/>
        <v>0</v>
      </c>
      <c r="DZ744" s="100">
        <f t="shared" si="1090"/>
        <v>0</v>
      </c>
      <c r="EA744" s="400">
        <f t="shared" si="1091"/>
        <v>0</v>
      </c>
      <c r="EB744" s="402">
        <f t="shared" si="1092"/>
        <v>1</v>
      </c>
      <c r="EC744" s="19">
        <f t="shared" si="1093"/>
        <v>0</v>
      </c>
      <c r="ED744" s="19">
        <f t="shared" si="1094"/>
        <v>0</v>
      </c>
      <c r="EE744" s="19">
        <f t="shared" si="1095"/>
        <v>0</v>
      </c>
      <c r="EF744" s="402">
        <f t="shared" si="1096"/>
        <v>1</v>
      </c>
      <c r="EG744" s="400">
        <f t="shared" si="1097"/>
        <v>0</v>
      </c>
      <c r="EH744" s="400">
        <f t="shared" si="1098"/>
        <v>0</v>
      </c>
      <c r="EI744" s="402">
        <f t="shared" si="1099"/>
        <v>1</v>
      </c>
      <c r="EJ744" s="229">
        <f t="shared" si="1100"/>
        <v>1</v>
      </c>
      <c r="EK744" s="398" t="str">
        <f t="shared" si="1101"/>
        <v/>
      </c>
      <c r="EL744" s="398" t="str">
        <f t="shared" si="1102"/>
        <v/>
      </c>
      <c r="EM744" s="398" t="str">
        <f t="shared" si="1103"/>
        <v/>
      </c>
      <c r="EN744" s="398" t="str">
        <f t="shared" si="1104"/>
        <v/>
      </c>
      <c r="EO744" s="398" t="str">
        <f t="shared" si="1105"/>
        <v/>
      </c>
      <c r="EP744" s="398" t="str">
        <f t="shared" si="1106"/>
        <v/>
      </c>
      <c r="EQ744" s="398" t="str">
        <f t="shared" si="1107"/>
        <v/>
      </c>
      <c r="ER744" s="398" t="str">
        <f t="shared" si="1108"/>
        <v/>
      </c>
      <c r="ES744" s="398" t="str">
        <f t="shared" si="1109"/>
        <v/>
      </c>
      <c r="ET744" s="398" t="str">
        <f t="shared" si="1110"/>
        <v/>
      </c>
      <c r="EU744" s="172" t="str">
        <f t="shared" si="1111"/>
        <v/>
      </c>
      <c r="EV744" s="57" t="str">
        <f t="shared" si="1112"/>
        <v/>
      </c>
      <c r="EW744" s="57" t="str">
        <f t="shared" si="1113"/>
        <v/>
      </c>
      <c r="EX744" s="57" t="str">
        <f t="shared" si="1114"/>
        <v/>
      </c>
      <c r="EY744" s="57" t="str">
        <f t="shared" si="1115"/>
        <v/>
      </c>
      <c r="EZ744" s="57" t="str">
        <f t="shared" si="1116"/>
        <v/>
      </c>
      <c r="FA744" s="57" t="str">
        <f t="shared" si="1117"/>
        <v/>
      </c>
      <c r="FB744" s="57" t="str">
        <f t="shared" si="1118"/>
        <v/>
      </c>
      <c r="FC744" s="57" t="str">
        <f t="shared" si="1119"/>
        <v/>
      </c>
      <c r="FD744" s="57" t="str">
        <f t="shared" si="1120"/>
        <v/>
      </c>
      <c r="FE744" s="57" t="str">
        <f t="shared" si="1121"/>
        <v/>
      </c>
      <c r="FF744" s="56" t="str">
        <f t="shared" si="1122"/>
        <v/>
      </c>
      <c r="FG744" s="59" t="str">
        <f t="shared" si="1123"/>
        <v/>
      </c>
      <c r="FH744" s="59" t="str">
        <f t="shared" si="1124"/>
        <v/>
      </c>
      <c r="FI744" s="59" t="str">
        <f t="shared" si="1125"/>
        <v/>
      </c>
      <c r="FJ744" s="59" t="str">
        <f t="shared" si="1126"/>
        <v/>
      </c>
      <c r="FK744" s="59" t="str">
        <f t="shared" si="1127"/>
        <v/>
      </c>
      <c r="FL744" s="59" t="str">
        <f t="shared" si="1128"/>
        <v/>
      </c>
      <c r="FM744" s="59" t="str">
        <f t="shared" si="1129"/>
        <v/>
      </c>
      <c r="FN744" s="59" t="str">
        <f t="shared" si="1130"/>
        <v/>
      </c>
      <c r="FO744" s="59" t="str">
        <f t="shared" si="1131"/>
        <v/>
      </c>
      <c r="FP744" s="59" t="str">
        <f t="shared" si="1132"/>
        <v/>
      </c>
      <c r="FQ744" s="66" t="str">
        <f t="shared" si="1133"/>
        <v/>
      </c>
      <c r="FR744" s="331" t="str">
        <f t="shared" si="1078"/>
        <v/>
      </c>
      <c r="FS744" s="331">
        <f t="shared" si="1134"/>
        <v>0</v>
      </c>
      <c r="FT744" s="400">
        <f t="shared" si="1135"/>
        <v>1</v>
      </c>
      <c r="FU744" s="400">
        <f t="shared" si="1136"/>
        <v>0</v>
      </c>
      <c r="FV744" s="400">
        <f t="shared" si="1137"/>
        <v>0</v>
      </c>
      <c r="FW744" s="402">
        <f t="shared" si="1138"/>
        <v>0</v>
      </c>
      <c r="FX744" s="222">
        <f t="shared" si="1139"/>
        <v>0</v>
      </c>
      <c r="FY744" s="222">
        <f t="shared" si="1140"/>
        <v>0</v>
      </c>
      <c r="FZ744" s="222">
        <f t="shared" si="1141"/>
        <v>0</v>
      </c>
      <c r="GA744" s="221">
        <f t="shared" si="1142"/>
        <v>0</v>
      </c>
      <c r="GB744" s="222">
        <f t="shared" si="1143"/>
        <v>0</v>
      </c>
      <c r="GC744" s="222">
        <f t="shared" si="1144"/>
        <v>0</v>
      </c>
      <c r="GD744" s="222">
        <f t="shared" si="1145"/>
        <v>0</v>
      </c>
      <c r="GE744" s="222">
        <f t="shared" si="1146"/>
        <v>0</v>
      </c>
      <c r="GF744" s="222">
        <f t="shared" si="1147"/>
        <v>0</v>
      </c>
      <c r="GG744" s="398">
        <f t="shared" si="1148"/>
        <v>0</v>
      </c>
      <c r="GH744" s="399">
        <f t="shared" si="1149"/>
        <v>0</v>
      </c>
      <c r="GI744" s="398" t="str">
        <f t="shared" si="1150"/>
        <v/>
      </c>
      <c r="GJ744" s="398" t="str">
        <f t="shared" si="1151"/>
        <v/>
      </c>
    </row>
    <row r="745" spans="1:192" s="69" customFormat="1">
      <c r="A745" s="402">
        <f t="shared" si="1153"/>
        <v>740</v>
      </c>
      <c r="B745" s="382" t="s">
        <v>128</v>
      </c>
      <c r="C745" s="116" t="s">
        <v>417</v>
      </c>
      <c r="D745" s="116" t="s">
        <v>2967</v>
      </c>
      <c r="E745" s="116" t="s">
        <v>2973</v>
      </c>
      <c r="F745" s="115">
        <v>3472900</v>
      </c>
      <c r="G745" s="115">
        <v>5623050</v>
      </c>
      <c r="H745" s="410">
        <f t="shared" si="1079"/>
        <v>472836.41000000003</v>
      </c>
      <c r="I745" s="410">
        <f t="shared" si="1080"/>
        <v>5621240.5700000003</v>
      </c>
      <c r="J745" s="115">
        <v>210</v>
      </c>
      <c r="K745" s="377" t="s">
        <v>1356</v>
      </c>
      <c r="L745" s="185">
        <v>132</v>
      </c>
      <c r="M745" s="378"/>
      <c r="N745" s="408"/>
      <c r="O745" s="407"/>
      <c r="P745" s="407"/>
      <c r="Q745" s="381" t="s">
        <v>2845</v>
      </c>
      <c r="R745" s="381" t="s">
        <v>2897</v>
      </c>
      <c r="S745" s="382" t="s">
        <v>2663</v>
      </c>
      <c r="T745" s="499" t="str">
        <f t="shared" si="1081"/>
        <v>-</v>
      </c>
      <c r="U745" s="499" t="str">
        <f t="shared" si="1082"/>
        <v>M</v>
      </c>
      <c r="V745" s="499" t="str">
        <f t="shared" si="1083"/>
        <v>-</v>
      </c>
      <c r="W745" s="499" t="str">
        <f t="shared" si="1077"/>
        <v>-</v>
      </c>
      <c r="X745" s="529" t="str">
        <f t="shared" si="1073"/>
        <v>Na</v>
      </c>
      <c r="Y745" s="530" t="str">
        <f t="shared" si="1152"/>
        <v>Cl</v>
      </c>
      <c r="Z745" s="119" t="s">
        <v>1595</v>
      </c>
      <c r="AA745" s="89">
        <v>22984</v>
      </c>
      <c r="AB745" s="405">
        <v>1</v>
      </c>
      <c r="AC745" s="117" t="s">
        <v>2988</v>
      </c>
      <c r="AD745" s="380" t="s">
        <v>2972</v>
      </c>
      <c r="AE745" s="120"/>
      <c r="AF745" s="153" t="s">
        <v>3116</v>
      </c>
      <c r="AG745" s="377"/>
      <c r="AH745" s="377"/>
      <c r="AI745" s="379"/>
      <c r="AJ745" s="377"/>
      <c r="AK745" s="377"/>
      <c r="AL745" s="377"/>
      <c r="AM745" s="379"/>
      <c r="AN745" s="117"/>
      <c r="AO745" s="116"/>
      <c r="AP745" s="378"/>
      <c r="AQ745" s="117"/>
      <c r="AR745" s="384">
        <v>4465</v>
      </c>
      <c r="AS745" s="507">
        <f t="shared" ref="AS745:AS786" si="1154">SUM(AU745:BN745)+SUM(BO745:CL745)/1000</f>
        <v>4347.9000000000005</v>
      </c>
      <c r="AT745" s="509">
        <f t="shared" ref="AT745:AT786" si="1155">FR745</f>
        <v>2.0969727319969431</v>
      </c>
      <c r="AU745" s="117">
        <v>1400</v>
      </c>
      <c r="AV745" s="117">
        <v>47.4</v>
      </c>
      <c r="AW745" s="116">
        <v>138.19999999999999</v>
      </c>
      <c r="AX745" s="117">
        <v>2072.4</v>
      </c>
      <c r="AY745" s="117">
        <v>20.3</v>
      </c>
      <c r="AZ745" s="118">
        <v>646.6</v>
      </c>
      <c r="BA745" s="117"/>
      <c r="BB745" s="117">
        <v>17</v>
      </c>
      <c r="BC745" s="117"/>
      <c r="BD745" s="117"/>
      <c r="BE745" s="117">
        <v>6</v>
      </c>
      <c r="BF745" s="117"/>
      <c r="BG745" s="117"/>
      <c r="BH745" s="117"/>
      <c r="BI745" s="117"/>
      <c r="BJ745" s="117"/>
      <c r="BK745" s="117"/>
      <c r="BL745" s="381"/>
      <c r="BM745" s="117"/>
      <c r="BN745" s="118"/>
      <c r="BO745" s="114"/>
      <c r="BP745" s="114"/>
      <c r="BQ745" s="114"/>
      <c r="BR745" s="114"/>
      <c r="BS745" s="114"/>
      <c r="BT745" s="114"/>
      <c r="BU745" s="114"/>
      <c r="BV745" s="114"/>
      <c r="BW745" s="114"/>
      <c r="BX745" s="114"/>
      <c r="BY745" s="114"/>
      <c r="BZ745" s="114"/>
      <c r="CA745" s="114"/>
      <c r="CB745" s="114"/>
      <c r="CC745" s="114"/>
      <c r="CD745" s="114"/>
      <c r="CE745" s="114"/>
      <c r="CF745" s="247"/>
      <c r="CG745" s="114"/>
      <c r="CH745" s="114"/>
      <c r="CI745" s="114"/>
      <c r="CJ745" s="114"/>
      <c r="CK745" s="114"/>
      <c r="CL745" s="137"/>
      <c r="CM745" s="114"/>
      <c r="CN745" s="602">
        <v>76</v>
      </c>
      <c r="CO745" s="247"/>
      <c r="CP745" s="117"/>
      <c r="CQ745" s="118"/>
      <c r="CR745" s="117"/>
      <c r="CS745" s="117"/>
      <c r="CT745" s="117"/>
      <c r="CU745" s="117"/>
      <c r="CV745" s="117"/>
      <c r="CW745" s="117"/>
      <c r="CX745" s="117"/>
      <c r="CY745" s="117"/>
      <c r="CZ745" s="117"/>
      <c r="DA745" s="118"/>
      <c r="DB745" s="111"/>
      <c r="DC745" s="111"/>
      <c r="DD745" s="121"/>
      <c r="DE745" s="111"/>
      <c r="DF745" s="420"/>
      <c r="DG745" s="111"/>
      <c r="DH745" s="111"/>
      <c r="DI745" s="111"/>
      <c r="DJ745" s="111"/>
      <c r="DK745" s="244"/>
      <c r="DL745" s="244"/>
      <c r="DM745" s="244"/>
      <c r="DN745" s="111"/>
      <c r="DO745" s="121"/>
      <c r="DP745" s="244"/>
      <c r="DQ745" s="241"/>
      <c r="DR745" s="244"/>
      <c r="DS745" s="472"/>
      <c r="DT745" s="402">
        <f t="shared" si="1084"/>
        <v>1</v>
      </c>
      <c r="DU745" s="100">
        <f t="shared" si="1085"/>
        <v>0</v>
      </c>
      <c r="DV745" s="100">
        <f t="shared" si="1086"/>
        <v>0</v>
      </c>
      <c r="DW745" s="100">
        <f t="shared" si="1087"/>
        <v>1</v>
      </c>
      <c r="DX745" s="100">
        <f t="shared" si="1088"/>
        <v>0</v>
      </c>
      <c r="DY745" s="229">
        <f t="shared" si="1089"/>
        <v>0</v>
      </c>
      <c r="DZ745" s="100">
        <f t="shared" si="1090"/>
        <v>0</v>
      </c>
      <c r="EA745" s="400">
        <f t="shared" si="1091"/>
        <v>0</v>
      </c>
      <c r="EB745" s="402">
        <f t="shared" si="1092"/>
        <v>1</v>
      </c>
      <c r="EC745" s="19">
        <f t="shared" si="1093"/>
        <v>0</v>
      </c>
      <c r="ED745" s="19">
        <f t="shared" si="1094"/>
        <v>1</v>
      </c>
      <c r="EE745" s="19">
        <f t="shared" si="1095"/>
        <v>0</v>
      </c>
      <c r="EF745" s="402">
        <f t="shared" si="1096"/>
        <v>0</v>
      </c>
      <c r="EG745" s="400">
        <f t="shared" si="1097"/>
        <v>1</v>
      </c>
      <c r="EH745" s="400">
        <f t="shared" si="1098"/>
        <v>0</v>
      </c>
      <c r="EI745" s="402">
        <f t="shared" si="1099"/>
        <v>0</v>
      </c>
      <c r="EJ745" s="229">
        <f t="shared" si="1100"/>
        <v>2</v>
      </c>
      <c r="EK745" s="398">
        <f t="shared" si="1101"/>
        <v>1400</v>
      </c>
      <c r="EL745" s="398">
        <f t="shared" si="1102"/>
        <v>17</v>
      </c>
      <c r="EM745" s="398">
        <f t="shared" si="1103"/>
        <v>47.4</v>
      </c>
      <c r="EN745" s="398">
        <f t="shared" si="1104"/>
        <v>138.19999999999999</v>
      </c>
      <c r="EO745" s="398" t="str">
        <f t="shared" si="1105"/>
        <v/>
      </c>
      <c r="EP745" s="398">
        <f t="shared" si="1106"/>
        <v>6</v>
      </c>
      <c r="EQ745" s="398">
        <f t="shared" si="1107"/>
        <v>646.6</v>
      </c>
      <c r="ER745" s="398" t="str">
        <f t="shared" si="1108"/>
        <v/>
      </c>
      <c r="ES745" s="398" t="str">
        <f t="shared" si="1109"/>
        <v/>
      </c>
      <c r="ET745" s="398">
        <f t="shared" si="1110"/>
        <v>20.3</v>
      </c>
      <c r="EU745" s="172">
        <f t="shared" si="1111"/>
        <v>2072.4</v>
      </c>
      <c r="EV745" s="57">
        <f t="shared" si="1112"/>
        <v>60.896571523023255</v>
      </c>
      <c r="EW745" s="57">
        <f t="shared" si="1113"/>
        <v>0.43478260869565216</v>
      </c>
      <c r="EX745" s="57">
        <f t="shared" si="1114"/>
        <v>3.9004320098745118</v>
      </c>
      <c r="EY745" s="57">
        <f t="shared" si="1115"/>
        <v>6.8965517241379297</v>
      </c>
      <c r="EZ745" s="57" t="str">
        <f t="shared" si="1116"/>
        <v/>
      </c>
      <c r="FA745" s="57">
        <f t="shared" si="1117"/>
        <v>0.32232070910556004</v>
      </c>
      <c r="FB745" s="57">
        <f t="shared" si="1118"/>
        <v>10.597029357344089</v>
      </c>
      <c r="FC745" s="57" t="str">
        <f t="shared" si="1119"/>
        <v/>
      </c>
      <c r="FD745" s="57" t="str">
        <f t="shared" si="1120"/>
        <v/>
      </c>
      <c r="FE745" s="57">
        <f t="shared" si="1121"/>
        <v>0.42264106946928359</v>
      </c>
      <c r="FF745" s="56">
        <f t="shared" si="1122"/>
        <v>58.454855724480289</v>
      </c>
      <c r="FG745" s="59">
        <f t="shared" si="1123"/>
        <v>84.052474775120203</v>
      </c>
      <c r="FH745" s="59">
        <f t="shared" si="1124"/>
        <v>0.60010856664132251</v>
      </c>
      <c r="FI745" s="59">
        <f t="shared" si="1125"/>
        <v>5.3835701242737697</v>
      </c>
      <c r="FJ745" s="59">
        <f t="shared" si="1126"/>
        <v>9.5189634708623547</v>
      </c>
      <c r="FK745" s="59" t="str">
        <f t="shared" si="1127"/>
        <v/>
      </c>
      <c r="FL745" s="59">
        <f t="shared" si="1128"/>
        <v>0.44488306310235026</v>
      </c>
      <c r="FM745" s="59">
        <f t="shared" si="1129"/>
        <v>15.253114982413976</v>
      </c>
      <c r="FN745" s="59" t="str">
        <f t="shared" si="1130"/>
        <v/>
      </c>
      <c r="FO745" s="59" t="str">
        <f t="shared" si="1131"/>
        <v/>
      </c>
      <c r="FP745" s="59">
        <f t="shared" si="1132"/>
        <v>0.60833962155985677</v>
      </c>
      <c r="FQ745" s="66">
        <f t="shared" si="1133"/>
        <v>84.13854539602616</v>
      </c>
      <c r="FR745" s="331">
        <f t="shared" si="1078"/>
        <v>2.0969727319969431</v>
      </c>
      <c r="FS745" s="331">
        <f t="shared" si="1134"/>
        <v>2.0969727319969431</v>
      </c>
      <c r="FT745" s="400">
        <f t="shared" si="1135"/>
        <v>0</v>
      </c>
      <c r="FU745" s="400">
        <f t="shared" si="1136"/>
        <v>1</v>
      </c>
      <c r="FV745" s="400">
        <f t="shared" si="1137"/>
        <v>0</v>
      </c>
      <c r="FW745" s="402">
        <f t="shared" si="1138"/>
        <v>0</v>
      </c>
      <c r="FX745" s="222">
        <f t="shared" si="1139"/>
        <v>84.052474775120203</v>
      </c>
      <c r="FY745" s="222">
        <f t="shared" si="1140"/>
        <v>0</v>
      </c>
      <c r="FZ745" s="222">
        <f t="shared" si="1141"/>
        <v>0</v>
      </c>
      <c r="GA745" s="221">
        <f t="shared" si="1142"/>
        <v>84.13854539602616</v>
      </c>
      <c r="GB745" s="222">
        <f t="shared" si="1143"/>
        <v>0</v>
      </c>
      <c r="GC745" s="222">
        <f t="shared" si="1144"/>
        <v>0</v>
      </c>
      <c r="GD745" s="222">
        <f t="shared" si="1145"/>
        <v>0</v>
      </c>
      <c r="GE745" s="222">
        <f t="shared" si="1146"/>
        <v>0</v>
      </c>
      <c r="GF745" s="222">
        <f t="shared" si="1147"/>
        <v>0</v>
      </c>
      <c r="GG745" s="398">
        <f t="shared" si="1148"/>
        <v>0</v>
      </c>
      <c r="GH745" s="399">
        <f t="shared" si="1149"/>
        <v>0</v>
      </c>
      <c r="GI745" s="398" t="str">
        <f t="shared" si="1150"/>
        <v>Na</v>
      </c>
      <c r="GJ745" s="398" t="str">
        <f t="shared" si="1151"/>
        <v>Cl</v>
      </c>
    </row>
    <row r="746" spans="1:192" ht="14.25">
      <c r="A746" s="402">
        <f t="shared" si="1153"/>
        <v>741</v>
      </c>
      <c r="B746" s="64" t="s">
        <v>319</v>
      </c>
      <c r="C746" s="398" t="s">
        <v>183</v>
      </c>
      <c r="F746" s="549">
        <v>3556790</v>
      </c>
      <c r="G746" s="549">
        <v>5642760</v>
      </c>
      <c r="H746" s="410">
        <f t="shared" si="1079"/>
        <v>556692.85399999993</v>
      </c>
      <c r="I746" s="410">
        <f t="shared" si="1080"/>
        <v>5640942.6860000007</v>
      </c>
      <c r="J746" s="392">
        <v>235</v>
      </c>
      <c r="K746" s="400" t="s">
        <v>1356</v>
      </c>
      <c r="L746" s="19">
        <v>329</v>
      </c>
      <c r="M746" s="153">
        <v>312</v>
      </c>
      <c r="N746" s="400">
        <v>312</v>
      </c>
      <c r="Q746" s="67" t="s">
        <v>1365</v>
      </c>
      <c r="R746" s="64" t="s">
        <v>2887</v>
      </c>
      <c r="S746" s="64" t="s">
        <v>1347</v>
      </c>
      <c r="T746" s="499" t="str">
        <f t="shared" si="1081"/>
        <v>-</v>
      </c>
      <c r="U746" s="499" t="str">
        <f t="shared" si="1082"/>
        <v>M</v>
      </c>
      <c r="V746" s="499" t="str">
        <f t="shared" si="1083"/>
        <v>-</v>
      </c>
      <c r="W746" s="499" t="str">
        <f t="shared" si="1077"/>
        <v>-</v>
      </c>
      <c r="X746" s="529" t="str">
        <f t="shared" si="1073"/>
        <v>Na</v>
      </c>
      <c r="Y746" s="530" t="str">
        <f t="shared" si="1152"/>
        <v>Cl-SO4</v>
      </c>
      <c r="Z746" s="60"/>
      <c r="AA746" s="51">
        <v>26075</v>
      </c>
      <c r="AB746" s="100">
        <v>1</v>
      </c>
      <c r="AC746" s="2" t="s">
        <v>692</v>
      </c>
      <c r="AD746" s="2" t="s">
        <v>2328</v>
      </c>
      <c r="AE746" s="120"/>
      <c r="AF746" s="391">
        <v>17</v>
      </c>
      <c r="AH746" s="400">
        <v>7.5</v>
      </c>
      <c r="AI746" s="554"/>
      <c r="AR746" s="69">
        <v>6562</v>
      </c>
      <c r="AS746" s="507">
        <f t="shared" si="1154"/>
        <v>10370</v>
      </c>
      <c r="AT746" s="509">
        <f t="shared" si="1155"/>
        <v>0.77425881546225539</v>
      </c>
      <c r="AU746" s="398">
        <v>3110</v>
      </c>
      <c r="AV746" s="398">
        <v>130</v>
      </c>
      <c r="AW746" s="399">
        <v>535</v>
      </c>
      <c r="AX746" s="398">
        <v>4735</v>
      </c>
      <c r="AY746" s="398">
        <v>1659</v>
      </c>
      <c r="AZ746" s="172">
        <v>168</v>
      </c>
      <c r="BB746" s="398">
        <v>33</v>
      </c>
      <c r="BO746" s="138"/>
      <c r="BP746" s="555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49"/>
      <c r="CG746" s="138"/>
      <c r="CH746" s="138"/>
      <c r="CI746" s="138"/>
      <c r="CJ746" s="138"/>
      <c r="CK746" s="138"/>
      <c r="CL746" s="139"/>
      <c r="CM746" s="138"/>
      <c r="CN746" s="143" t="s">
        <v>3116</v>
      </c>
      <c r="CO746" s="149"/>
      <c r="DB746" s="241"/>
      <c r="DC746" s="241"/>
      <c r="DD746" s="241"/>
      <c r="DE746" s="241"/>
      <c r="DF746" s="182"/>
      <c r="DG746" s="241"/>
      <c r="DH746" s="241"/>
      <c r="DI746" s="244"/>
      <c r="DJ746" s="244"/>
      <c r="DK746" s="244"/>
      <c r="DL746" s="244"/>
      <c r="DM746" s="244"/>
      <c r="DN746" s="244"/>
      <c r="DO746" s="244"/>
      <c r="DP746" s="244"/>
      <c r="DQ746" s="244"/>
      <c r="DR746" s="244"/>
      <c r="DS746" s="472"/>
      <c r="DT746" s="402">
        <f t="shared" si="1084"/>
        <v>1</v>
      </c>
      <c r="DU746" s="100">
        <f t="shared" si="1085"/>
        <v>0</v>
      </c>
      <c r="DV746" s="100">
        <f t="shared" si="1086"/>
        <v>0</v>
      </c>
      <c r="DW746" s="100">
        <f t="shared" si="1087"/>
        <v>1</v>
      </c>
      <c r="DX746" s="100">
        <f t="shared" si="1088"/>
        <v>0</v>
      </c>
      <c r="DY746" s="229">
        <f t="shared" si="1089"/>
        <v>0</v>
      </c>
      <c r="DZ746" s="100">
        <f t="shared" si="1090"/>
        <v>1</v>
      </c>
      <c r="EA746" s="400">
        <f t="shared" si="1091"/>
        <v>0</v>
      </c>
      <c r="EB746" s="402">
        <f t="shared" si="1092"/>
        <v>0</v>
      </c>
      <c r="EC746" s="19">
        <f t="shared" si="1093"/>
        <v>0</v>
      </c>
      <c r="ED746" s="19">
        <f t="shared" si="1094"/>
        <v>1</v>
      </c>
      <c r="EE746" s="19">
        <f t="shared" si="1095"/>
        <v>0</v>
      </c>
      <c r="EF746" s="402">
        <f t="shared" si="1096"/>
        <v>0</v>
      </c>
      <c r="EG746" s="400">
        <f t="shared" si="1097"/>
        <v>0</v>
      </c>
      <c r="EH746" s="400">
        <f t="shared" si="1098"/>
        <v>0</v>
      </c>
      <c r="EI746" s="402">
        <f t="shared" si="1099"/>
        <v>1</v>
      </c>
      <c r="EJ746" s="229">
        <f t="shared" si="1100"/>
        <v>2</v>
      </c>
      <c r="EK746" s="398">
        <f t="shared" si="1101"/>
        <v>3110</v>
      </c>
      <c r="EL746" s="398">
        <f t="shared" si="1102"/>
        <v>33</v>
      </c>
      <c r="EM746" s="398">
        <f t="shared" si="1103"/>
        <v>130</v>
      </c>
      <c r="EN746" s="398">
        <f t="shared" si="1104"/>
        <v>535</v>
      </c>
      <c r="EO746" s="398" t="str">
        <f t="shared" si="1105"/>
        <v/>
      </c>
      <c r="EP746" s="398" t="str">
        <f t="shared" si="1106"/>
        <v/>
      </c>
      <c r="EQ746" s="398">
        <f t="shared" si="1107"/>
        <v>168</v>
      </c>
      <c r="ER746" s="398" t="str">
        <f t="shared" si="1108"/>
        <v/>
      </c>
      <c r="ES746" s="398" t="str">
        <f t="shared" si="1109"/>
        <v/>
      </c>
      <c r="ET746" s="398">
        <f t="shared" si="1110"/>
        <v>1659</v>
      </c>
      <c r="EU746" s="172">
        <f t="shared" si="1111"/>
        <v>4735</v>
      </c>
      <c r="EV746" s="57">
        <f t="shared" si="1112"/>
        <v>135.27738388328737</v>
      </c>
      <c r="EW746" s="57">
        <f t="shared" si="1113"/>
        <v>0.84398976982097185</v>
      </c>
      <c r="EX746" s="57">
        <f t="shared" si="1114"/>
        <v>10.697387368854146</v>
      </c>
      <c r="EY746" s="57">
        <f t="shared" si="1115"/>
        <v>26.697939018913118</v>
      </c>
      <c r="EZ746" s="57" t="str">
        <f t="shared" si="1116"/>
        <v/>
      </c>
      <c r="FA746" s="57" t="str">
        <f t="shared" si="1117"/>
        <v/>
      </c>
      <c r="FB746" s="57">
        <f t="shared" si="1118"/>
        <v>2.7533265264983093</v>
      </c>
      <c r="FC746" s="57" t="str">
        <f t="shared" si="1119"/>
        <v/>
      </c>
      <c r="FD746" s="57" t="str">
        <f t="shared" si="1120"/>
        <v/>
      </c>
      <c r="FE746" s="57">
        <f t="shared" si="1121"/>
        <v>34.539977056627656</v>
      </c>
      <c r="FF746" s="56">
        <f t="shared" si="1122"/>
        <v>133.55710377119001</v>
      </c>
      <c r="FG746" s="59">
        <f t="shared" si="1123"/>
        <v>77.962169549916439</v>
      </c>
      <c r="FH746" s="59">
        <f t="shared" si="1124"/>
        <v>0.48640261693667053</v>
      </c>
      <c r="FI746" s="59">
        <f t="shared" si="1125"/>
        <v>6.1650477252818581</v>
      </c>
      <c r="FJ746" s="59">
        <f t="shared" si="1126"/>
        <v>15.38638010786503</v>
      </c>
      <c r="FK746" s="59" t="str">
        <f t="shared" si="1127"/>
        <v/>
      </c>
      <c r="FL746" s="59" t="str">
        <f t="shared" si="1128"/>
        <v/>
      </c>
      <c r="FM746" s="59">
        <f t="shared" si="1129"/>
        <v>1.6115422662050536</v>
      </c>
      <c r="FN746" s="59" t="str">
        <f t="shared" si="1130"/>
        <v/>
      </c>
      <c r="FO746" s="59" t="str">
        <f t="shared" si="1131"/>
        <v/>
      </c>
      <c r="FP746" s="59">
        <f t="shared" si="1132"/>
        <v>20.216502606866698</v>
      </c>
      <c r="FQ746" s="66">
        <f t="shared" si="1133"/>
        <v>78.171955126928268</v>
      </c>
      <c r="FR746" s="331">
        <f t="shared" si="1078"/>
        <v>0.77425881546225539</v>
      </c>
      <c r="FS746" s="331">
        <f t="shared" si="1134"/>
        <v>0.77425881546225539</v>
      </c>
      <c r="FT746" s="400">
        <f t="shared" si="1135"/>
        <v>0</v>
      </c>
      <c r="FU746" s="400">
        <f t="shared" si="1136"/>
        <v>1</v>
      </c>
      <c r="FV746" s="400">
        <f t="shared" si="1137"/>
        <v>0</v>
      </c>
      <c r="FW746" s="402">
        <f t="shared" si="1138"/>
        <v>0</v>
      </c>
      <c r="FX746" s="222">
        <f t="shared" si="1139"/>
        <v>77.962169549916439</v>
      </c>
      <c r="FY746" s="222">
        <f t="shared" si="1140"/>
        <v>0</v>
      </c>
      <c r="FZ746" s="222">
        <f t="shared" si="1141"/>
        <v>0</v>
      </c>
      <c r="GA746" s="221">
        <f t="shared" si="1142"/>
        <v>78.171955126928268</v>
      </c>
      <c r="GB746" s="222">
        <f t="shared" si="1143"/>
        <v>0</v>
      </c>
      <c r="GC746" s="222">
        <f t="shared" si="1144"/>
        <v>20.216502606866698</v>
      </c>
      <c r="GD746" s="222">
        <f t="shared" si="1145"/>
        <v>0</v>
      </c>
      <c r="GE746" s="222">
        <f t="shared" si="1146"/>
        <v>0</v>
      </c>
      <c r="GF746" s="222">
        <f t="shared" si="1147"/>
        <v>0</v>
      </c>
      <c r="GG746" s="398">
        <f t="shared" si="1148"/>
        <v>0</v>
      </c>
      <c r="GH746" s="399">
        <f t="shared" si="1149"/>
        <v>0</v>
      </c>
      <c r="GI746" s="398" t="str">
        <f t="shared" si="1150"/>
        <v>Na</v>
      </c>
      <c r="GJ746" s="398" t="str">
        <f t="shared" si="1151"/>
        <v>Cl-SO4</v>
      </c>
    </row>
    <row r="747" spans="1:192" s="69" customFormat="1" ht="14.25">
      <c r="A747" s="402">
        <f t="shared" si="1153"/>
        <v>742</v>
      </c>
      <c r="B747" s="64" t="s">
        <v>317</v>
      </c>
      <c r="C747" s="2" t="s">
        <v>181</v>
      </c>
      <c r="D747" s="2"/>
      <c r="E747" s="2"/>
      <c r="F747" s="549">
        <v>3551420</v>
      </c>
      <c r="G747" s="549">
        <v>5641560</v>
      </c>
      <c r="H747" s="410">
        <f t="shared" si="1079"/>
        <v>551325.00199999998</v>
      </c>
      <c r="I747" s="410">
        <f t="shared" si="1080"/>
        <v>5639743.1660000002</v>
      </c>
      <c r="J747" s="392">
        <v>216.1</v>
      </c>
      <c r="K747" s="400" t="s">
        <v>1356</v>
      </c>
      <c r="L747" s="19">
        <v>75</v>
      </c>
      <c r="M747" s="19"/>
      <c r="N747" s="408"/>
      <c r="O747" s="19"/>
      <c r="P747" s="19"/>
      <c r="Q747" s="67" t="s">
        <v>1361</v>
      </c>
      <c r="R747" s="64" t="s">
        <v>2893</v>
      </c>
      <c r="S747" s="64" t="s">
        <v>1346</v>
      </c>
      <c r="T747" s="499" t="str">
        <f t="shared" si="1081"/>
        <v>-</v>
      </c>
      <c r="U747" s="499" t="str">
        <f t="shared" si="1082"/>
        <v>M</v>
      </c>
      <c r="V747" s="499" t="str">
        <f t="shared" si="1083"/>
        <v>-</v>
      </c>
      <c r="W747" s="499" t="str">
        <f t="shared" si="1077"/>
        <v>-</v>
      </c>
      <c r="X747" s="529" t="str">
        <f t="shared" si="1073"/>
        <v>Ca-Mg</v>
      </c>
      <c r="Y747" s="530" t="str">
        <f t="shared" si="1152"/>
        <v>SO4</v>
      </c>
      <c r="Z747" s="60"/>
      <c r="AA747" s="51">
        <v>29360</v>
      </c>
      <c r="AB747" s="100">
        <v>1</v>
      </c>
      <c r="AC747" s="398"/>
      <c r="AD747" s="2" t="s">
        <v>2329</v>
      </c>
      <c r="AE747" s="120"/>
      <c r="AF747" s="391">
        <v>10.8</v>
      </c>
      <c r="AG747" s="400"/>
      <c r="AH747" s="400"/>
      <c r="AI747" s="554"/>
      <c r="AJ747" s="400"/>
      <c r="AK747" s="400"/>
      <c r="AL747" s="400"/>
      <c r="AM747" s="391"/>
      <c r="AN747" s="398">
        <v>79.099999999999994</v>
      </c>
      <c r="AO747" s="399">
        <v>8.9600000000000009</v>
      </c>
      <c r="AP747" s="19"/>
      <c r="AQ747" s="398"/>
      <c r="AR747" s="69">
        <v>2277</v>
      </c>
      <c r="AS747" s="507">
        <f t="shared" si="1154"/>
        <v>2255.8999999999996</v>
      </c>
      <c r="AT747" s="509">
        <f t="shared" si="1155"/>
        <v>-4.9975710680085932</v>
      </c>
      <c r="AU747" s="398">
        <v>83</v>
      </c>
      <c r="AV747" s="398">
        <v>99</v>
      </c>
      <c r="AW747" s="399">
        <v>400</v>
      </c>
      <c r="AX747" s="398">
        <v>144.80000000000001</v>
      </c>
      <c r="AY747" s="398">
        <v>1333.9</v>
      </c>
      <c r="AZ747" s="172">
        <v>195.2</v>
      </c>
      <c r="BA747" s="398"/>
      <c r="BB747" s="398"/>
      <c r="BC747" s="398"/>
      <c r="BD747" s="398"/>
      <c r="BE747" s="398"/>
      <c r="BF747" s="398"/>
      <c r="BG747" s="398"/>
      <c r="BH747" s="398"/>
      <c r="BI747" s="398"/>
      <c r="BJ747" s="398"/>
      <c r="BK747" s="398"/>
      <c r="BL747" s="399"/>
      <c r="BM747" s="398"/>
      <c r="BN747" s="172"/>
      <c r="BO747" s="138"/>
      <c r="BP747" s="555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49"/>
      <c r="CG747" s="138"/>
      <c r="CH747" s="138"/>
      <c r="CI747" s="138"/>
      <c r="CJ747" s="138"/>
      <c r="CK747" s="138"/>
      <c r="CL747" s="139"/>
      <c r="CM747" s="138"/>
      <c r="CN747" s="143" t="s">
        <v>3116</v>
      </c>
      <c r="CO747" s="149"/>
      <c r="CP747" s="398"/>
      <c r="CQ747" s="172"/>
      <c r="CR747" s="398"/>
      <c r="CS747" s="398"/>
      <c r="CT747" s="398"/>
      <c r="CU747" s="398"/>
      <c r="CV747" s="398"/>
      <c r="CW747" s="398"/>
      <c r="CX747" s="398"/>
      <c r="CY747" s="398"/>
      <c r="CZ747" s="398"/>
      <c r="DA747" s="172"/>
      <c r="DB747" s="241"/>
      <c r="DC747" s="241"/>
      <c r="DD747" s="241"/>
      <c r="DE747" s="241"/>
      <c r="DF747" s="182"/>
      <c r="DG747" s="241"/>
      <c r="DH747" s="241"/>
      <c r="DI747" s="244"/>
      <c r="DJ747" s="244"/>
      <c r="DK747" s="244"/>
      <c r="DL747" s="244"/>
      <c r="DM747" s="244"/>
      <c r="DN747" s="244"/>
      <c r="DO747" s="244"/>
      <c r="DP747" s="244"/>
      <c r="DQ747" s="244"/>
      <c r="DR747" s="244"/>
      <c r="DS747" s="472"/>
      <c r="DT747" s="402">
        <f t="shared" si="1084"/>
        <v>1</v>
      </c>
      <c r="DU747" s="100">
        <f t="shared" si="1085"/>
        <v>0</v>
      </c>
      <c r="DV747" s="100">
        <f t="shared" si="1086"/>
        <v>1</v>
      </c>
      <c r="DW747" s="100">
        <f t="shared" si="1087"/>
        <v>0</v>
      </c>
      <c r="DX747" s="100">
        <f t="shared" si="1088"/>
        <v>0</v>
      </c>
      <c r="DY747" s="229">
        <f t="shared" si="1089"/>
        <v>0</v>
      </c>
      <c r="DZ747" s="100">
        <f t="shared" si="1090"/>
        <v>1</v>
      </c>
      <c r="EA747" s="400">
        <f t="shared" si="1091"/>
        <v>0</v>
      </c>
      <c r="EB747" s="402">
        <f t="shared" si="1092"/>
        <v>0</v>
      </c>
      <c r="EC747" s="19">
        <f t="shared" si="1093"/>
        <v>0</v>
      </c>
      <c r="ED747" s="19">
        <f t="shared" si="1094"/>
        <v>1</v>
      </c>
      <c r="EE747" s="19">
        <f t="shared" si="1095"/>
        <v>0</v>
      </c>
      <c r="EF747" s="402">
        <f t="shared" si="1096"/>
        <v>0</v>
      </c>
      <c r="EG747" s="400">
        <f t="shared" si="1097"/>
        <v>0</v>
      </c>
      <c r="EH747" s="400">
        <f t="shared" si="1098"/>
        <v>0</v>
      </c>
      <c r="EI747" s="402">
        <f t="shared" si="1099"/>
        <v>1</v>
      </c>
      <c r="EJ747" s="229">
        <f t="shared" si="1100"/>
        <v>1</v>
      </c>
      <c r="EK747" s="398">
        <f t="shared" si="1101"/>
        <v>83</v>
      </c>
      <c r="EL747" s="398" t="str">
        <f t="shared" si="1102"/>
        <v/>
      </c>
      <c r="EM747" s="398">
        <f t="shared" si="1103"/>
        <v>99</v>
      </c>
      <c r="EN747" s="398">
        <f t="shared" si="1104"/>
        <v>400</v>
      </c>
      <c r="EO747" s="398" t="str">
        <f t="shared" si="1105"/>
        <v/>
      </c>
      <c r="EP747" s="398" t="str">
        <f t="shared" si="1106"/>
        <v/>
      </c>
      <c r="EQ747" s="398">
        <f t="shared" si="1107"/>
        <v>195.2</v>
      </c>
      <c r="ER747" s="398" t="str">
        <f t="shared" si="1108"/>
        <v/>
      </c>
      <c r="ES747" s="398" t="str">
        <f t="shared" si="1109"/>
        <v/>
      </c>
      <c r="ET747" s="398">
        <f t="shared" si="1110"/>
        <v>1333.9</v>
      </c>
      <c r="EU747" s="172">
        <f t="shared" si="1111"/>
        <v>144.80000000000001</v>
      </c>
      <c r="EV747" s="57">
        <f t="shared" si="1112"/>
        <v>3.6102967402935215</v>
      </c>
      <c r="EW747" s="57" t="str">
        <f t="shared" si="1113"/>
        <v/>
      </c>
      <c r="EX747" s="57">
        <f t="shared" si="1114"/>
        <v>8.1464719193581576</v>
      </c>
      <c r="EY747" s="57">
        <f t="shared" si="1115"/>
        <v>19.961075901991116</v>
      </c>
      <c r="EZ747" s="57" t="str">
        <f t="shared" si="1116"/>
        <v/>
      </c>
      <c r="FA747" s="57" t="str">
        <f t="shared" si="1117"/>
        <v/>
      </c>
      <c r="FB747" s="57">
        <f t="shared" si="1118"/>
        <v>3.1991032022170831</v>
      </c>
      <c r="FC747" s="57" t="str">
        <f t="shared" si="1119"/>
        <v/>
      </c>
      <c r="FD747" s="57" t="str">
        <f t="shared" si="1120"/>
        <v/>
      </c>
      <c r="FE747" s="57">
        <f t="shared" si="1121"/>
        <v>27.771474017984108</v>
      </c>
      <c r="FF747" s="56">
        <f t="shared" si="1122"/>
        <v>4.0842805968465292</v>
      </c>
      <c r="FG747" s="59">
        <f t="shared" si="1123"/>
        <v>11.382541248277464</v>
      </c>
      <c r="FH747" s="59" t="str">
        <f t="shared" si="1124"/>
        <v/>
      </c>
      <c r="FI747" s="59">
        <f t="shared" si="1125"/>
        <v>25.684191444742421</v>
      </c>
      <c r="FJ747" s="59">
        <f t="shared" si="1126"/>
        <v>62.933267306980113</v>
      </c>
      <c r="FK747" s="59" t="str">
        <f t="shared" si="1127"/>
        <v/>
      </c>
      <c r="FL747" s="59" t="str">
        <f t="shared" si="1128"/>
        <v/>
      </c>
      <c r="FM747" s="59">
        <f t="shared" si="1129"/>
        <v>9.1259910934835116</v>
      </c>
      <c r="FN747" s="59" t="str">
        <f t="shared" si="1130"/>
        <v/>
      </c>
      <c r="FO747" s="59" t="str">
        <f t="shared" si="1131"/>
        <v/>
      </c>
      <c r="FP747" s="59">
        <f t="shared" si="1132"/>
        <v>79.222897331160794</v>
      </c>
      <c r="FQ747" s="66">
        <f t="shared" si="1133"/>
        <v>11.651111575355701</v>
      </c>
      <c r="FR747" s="331">
        <f t="shared" si="1078"/>
        <v>-4.9975710680085932</v>
      </c>
      <c r="FS747" s="331">
        <f t="shared" si="1134"/>
        <v>4.9975710680085932</v>
      </c>
      <c r="FT747" s="400">
        <f t="shared" si="1135"/>
        <v>0</v>
      </c>
      <c r="FU747" s="400">
        <f t="shared" si="1136"/>
        <v>1</v>
      </c>
      <c r="FV747" s="400">
        <f t="shared" si="1137"/>
        <v>0</v>
      </c>
      <c r="FW747" s="402">
        <f t="shared" si="1138"/>
        <v>0</v>
      </c>
      <c r="FX747" s="222">
        <f t="shared" si="1139"/>
        <v>0</v>
      </c>
      <c r="FY747" s="222">
        <f t="shared" si="1140"/>
        <v>62.933267306980113</v>
      </c>
      <c r="FZ747" s="222">
        <f t="shared" si="1141"/>
        <v>25.684191444742421</v>
      </c>
      <c r="GA747" s="221">
        <f t="shared" si="1142"/>
        <v>0</v>
      </c>
      <c r="GB747" s="222">
        <f t="shared" si="1143"/>
        <v>0</v>
      </c>
      <c r="GC747" s="222">
        <f t="shared" si="1144"/>
        <v>79.222897331160794</v>
      </c>
      <c r="GD747" s="222">
        <f t="shared" si="1145"/>
        <v>0</v>
      </c>
      <c r="GE747" s="222">
        <f t="shared" si="1146"/>
        <v>0</v>
      </c>
      <c r="GF747" s="222">
        <f t="shared" si="1147"/>
        <v>0</v>
      </c>
      <c r="GG747" s="398">
        <f t="shared" si="1148"/>
        <v>0</v>
      </c>
      <c r="GH747" s="399">
        <f t="shared" si="1149"/>
        <v>0</v>
      </c>
      <c r="GI747" s="398" t="str">
        <f t="shared" si="1150"/>
        <v>Ca-Mg</v>
      </c>
      <c r="GJ747" s="398" t="str">
        <f t="shared" si="1151"/>
        <v>SO4</v>
      </c>
    </row>
    <row r="748" spans="1:192" s="69" customFormat="1" ht="14.25">
      <c r="A748" s="54">
        <f t="shared" si="1153"/>
        <v>743</v>
      </c>
      <c r="B748" s="65" t="s">
        <v>2796</v>
      </c>
      <c r="C748" s="91" t="s">
        <v>2797</v>
      </c>
      <c r="D748" s="91" t="s">
        <v>2801</v>
      </c>
      <c r="E748" s="91"/>
      <c r="F748" s="158">
        <v>3505340</v>
      </c>
      <c r="G748" s="158">
        <v>5516128</v>
      </c>
      <c r="H748" s="410">
        <f t="shared" si="1079"/>
        <v>505263.43400000001</v>
      </c>
      <c r="I748" s="410">
        <f t="shared" si="1080"/>
        <v>5514361.3388</v>
      </c>
      <c r="J748" s="392">
        <v>252.26</v>
      </c>
      <c r="K748" s="392" t="s">
        <v>1355</v>
      </c>
      <c r="L748" s="171">
        <v>120</v>
      </c>
      <c r="M748" s="171">
        <v>65</v>
      </c>
      <c r="N748" s="408">
        <v>117</v>
      </c>
      <c r="O748" s="171"/>
      <c r="P748" s="574">
        <v>1.2300000000000001E-5</v>
      </c>
      <c r="Q748" s="399" t="s">
        <v>1361</v>
      </c>
      <c r="R748" s="166" t="s">
        <v>1434</v>
      </c>
      <c r="S748" s="64" t="s">
        <v>1346</v>
      </c>
      <c r="T748" s="499" t="str">
        <f t="shared" si="1081"/>
        <v>-</v>
      </c>
      <c r="U748" s="499" t="str">
        <f t="shared" si="1082"/>
        <v>-</v>
      </c>
      <c r="V748" s="499" t="str">
        <f t="shared" si="1083"/>
        <v>-</v>
      </c>
      <c r="W748" s="499" t="str">
        <f t="shared" si="1077"/>
        <v>-</v>
      </c>
      <c r="X748" s="529" t="str">
        <f t="shared" ref="X748:X811" si="1156">GI748</f>
        <v>Ca</v>
      </c>
      <c r="Y748" s="530" t="str">
        <f t="shared" si="1152"/>
        <v>HCO3</v>
      </c>
      <c r="Z748" s="404"/>
      <c r="AA748" s="251" t="s">
        <v>2798</v>
      </c>
      <c r="AB748" s="176">
        <v>1</v>
      </c>
      <c r="AC748" s="69" t="s">
        <v>2799</v>
      </c>
      <c r="AD748" s="91" t="s">
        <v>3027</v>
      </c>
      <c r="AE748" s="125" t="s">
        <v>2804</v>
      </c>
      <c r="AF748" s="392">
        <v>11.7</v>
      </c>
      <c r="AG748" s="408">
        <v>130</v>
      </c>
      <c r="AH748" s="408">
        <v>6.34</v>
      </c>
      <c r="AI748" s="257">
        <v>323</v>
      </c>
      <c r="AJ748" s="408"/>
      <c r="AK748" s="408"/>
      <c r="AL748" s="408"/>
      <c r="AM748" s="392"/>
      <c r="AO748" s="401"/>
      <c r="AP748" s="171"/>
      <c r="AS748" s="507">
        <f t="shared" si="1154"/>
        <v>116.08035699999998</v>
      </c>
      <c r="AT748" s="509">
        <f t="shared" si="1155"/>
        <v>1.9543336955828821</v>
      </c>
      <c r="AU748" s="69">
        <v>2.7</v>
      </c>
      <c r="AV748" s="69">
        <v>2.6</v>
      </c>
      <c r="AW748" s="161">
        <v>19</v>
      </c>
      <c r="AX748" s="69">
        <v>5.5</v>
      </c>
      <c r="AY748" s="401">
        <v>1.3</v>
      </c>
      <c r="AZ748" s="414">
        <v>58</v>
      </c>
      <c r="BB748" s="69">
        <v>1.6</v>
      </c>
      <c r="BC748" s="69">
        <v>7.2999999999999995E-2</v>
      </c>
      <c r="BE748" s="91" t="s">
        <v>1042</v>
      </c>
      <c r="BG748" s="69">
        <v>3.2000000000000001E-2</v>
      </c>
      <c r="BJ748" s="69">
        <v>8.5</v>
      </c>
      <c r="BL748" s="401"/>
      <c r="BM748" s="69">
        <v>16.77</v>
      </c>
      <c r="BN748" s="70"/>
      <c r="BO748" s="143"/>
      <c r="BP748" s="146" t="s">
        <v>460</v>
      </c>
      <c r="BQ748" s="143" t="s">
        <v>458</v>
      </c>
      <c r="BR748" s="143">
        <v>5.7000000000000002E-2</v>
      </c>
      <c r="BS748" s="143"/>
      <c r="BT748" s="143" t="s">
        <v>288</v>
      </c>
      <c r="BU748" s="143" t="s">
        <v>458</v>
      </c>
      <c r="BV748" s="143" t="s">
        <v>1145</v>
      </c>
      <c r="BW748" s="143"/>
      <c r="BX748" s="143"/>
      <c r="BY748" s="143"/>
      <c r="BZ748" s="143"/>
      <c r="CA748" s="143" t="s">
        <v>476</v>
      </c>
      <c r="CB748" s="143" t="s">
        <v>458</v>
      </c>
      <c r="CC748" s="143">
        <v>4.5</v>
      </c>
      <c r="CD748" s="143"/>
      <c r="CE748" s="143"/>
      <c r="CF748" s="141">
        <v>0.8</v>
      </c>
      <c r="CG748" s="143"/>
      <c r="CH748" s="143"/>
      <c r="CI748" s="143"/>
      <c r="CJ748" s="143"/>
      <c r="CK748" s="143"/>
      <c r="CL748" s="144" t="s">
        <v>465</v>
      </c>
      <c r="CM748" s="143">
        <v>8.4</v>
      </c>
      <c r="CN748" s="143">
        <v>33.200000000000003</v>
      </c>
      <c r="CO748" s="141"/>
      <c r="CQ748" s="70"/>
      <c r="DA748" s="70"/>
      <c r="DB748" s="182"/>
      <c r="DC748" s="182"/>
      <c r="DD748" s="182"/>
      <c r="DE748" s="182"/>
      <c r="DF748" s="182"/>
      <c r="DG748" s="182"/>
      <c r="DH748" s="182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1"/>
      <c r="DT748" s="402">
        <f t="shared" si="1084"/>
        <v>1</v>
      </c>
      <c r="DU748" s="100">
        <f t="shared" si="1085"/>
        <v>0</v>
      </c>
      <c r="DV748" s="100">
        <f t="shared" si="1086"/>
        <v>0</v>
      </c>
      <c r="DW748" s="100">
        <f t="shared" si="1087"/>
        <v>1</v>
      </c>
      <c r="DX748" s="100">
        <f t="shared" si="1088"/>
        <v>0</v>
      </c>
      <c r="DY748" s="229">
        <f t="shared" si="1089"/>
        <v>0</v>
      </c>
      <c r="DZ748" s="100">
        <f t="shared" si="1090"/>
        <v>1</v>
      </c>
      <c r="EA748" s="400">
        <f t="shared" si="1091"/>
        <v>0</v>
      </c>
      <c r="EB748" s="402">
        <f t="shared" si="1092"/>
        <v>0</v>
      </c>
      <c r="EC748" s="19">
        <f t="shared" si="1093"/>
        <v>1</v>
      </c>
      <c r="ED748" s="19">
        <f t="shared" si="1094"/>
        <v>0</v>
      </c>
      <c r="EE748" s="19">
        <f t="shared" si="1095"/>
        <v>0</v>
      </c>
      <c r="EF748" s="402">
        <f t="shared" si="1096"/>
        <v>0</v>
      </c>
      <c r="EG748" s="400">
        <f t="shared" si="1097"/>
        <v>1</v>
      </c>
      <c r="EH748" s="400">
        <f t="shared" si="1098"/>
        <v>0</v>
      </c>
      <c r="EI748" s="402">
        <f t="shared" si="1099"/>
        <v>0</v>
      </c>
      <c r="EJ748" s="229">
        <f t="shared" si="1100"/>
        <v>1</v>
      </c>
      <c r="EK748" s="398">
        <f t="shared" si="1101"/>
        <v>2.7</v>
      </c>
      <c r="EL748" s="398">
        <f t="shared" si="1102"/>
        <v>1.6</v>
      </c>
      <c r="EM748" s="398">
        <f t="shared" si="1103"/>
        <v>2.6</v>
      </c>
      <c r="EN748" s="398">
        <f t="shared" si="1104"/>
        <v>19</v>
      </c>
      <c r="EO748" s="398" t="str">
        <f t="shared" si="1105"/>
        <v/>
      </c>
      <c r="EP748" s="398" t="str">
        <f t="shared" si="1106"/>
        <v/>
      </c>
      <c r="EQ748" s="398">
        <f t="shared" si="1107"/>
        <v>58</v>
      </c>
      <c r="ER748" s="398" t="str">
        <f t="shared" si="1108"/>
        <v/>
      </c>
      <c r="ES748" s="398">
        <f t="shared" si="1109"/>
        <v>8.5</v>
      </c>
      <c r="ET748" s="398">
        <f t="shared" si="1110"/>
        <v>1.3</v>
      </c>
      <c r="EU748" s="172">
        <f t="shared" si="1111"/>
        <v>5.5</v>
      </c>
      <c r="EV748" s="57">
        <f t="shared" si="1112"/>
        <v>0.11744338793725914</v>
      </c>
      <c r="EW748" s="57">
        <f t="shared" si="1113"/>
        <v>4.0920716112531973E-2</v>
      </c>
      <c r="EX748" s="57">
        <f t="shared" si="1114"/>
        <v>0.21394774737708294</v>
      </c>
      <c r="EY748" s="57">
        <f t="shared" si="1115"/>
        <v>0.94815110534457803</v>
      </c>
      <c r="EZ748" s="57" t="str">
        <f t="shared" si="1116"/>
        <v/>
      </c>
      <c r="FA748" s="57" t="str">
        <f t="shared" si="1117"/>
        <v/>
      </c>
      <c r="FB748" s="57">
        <f t="shared" si="1118"/>
        <v>0.95055320557679734</v>
      </c>
      <c r="FC748" s="57" t="str">
        <f t="shared" si="1119"/>
        <v/>
      </c>
      <c r="FD748" s="57">
        <f t="shared" si="1120"/>
        <v>0.1370859399821627</v>
      </c>
      <c r="FE748" s="57">
        <f t="shared" si="1121"/>
        <v>2.706568425172752E-2</v>
      </c>
      <c r="FF748" s="56">
        <f t="shared" si="1122"/>
        <v>0.15513496742165683</v>
      </c>
      <c r="FG748" s="59">
        <f t="shared" si="1123"/>
        <v>8.8941069747544947</v>
      </c>
      <c r="FH748" s="59">
        <f t="shared" si="1124"/>
        <v>3.098967366156459</v>
      </c>
      <c r="FI748" s="59">
        <f t="shared" si="1125"/>
        <v>16.202480068065505</v>
      </c>
      <c r="FJ748" s="59">
        <f t="shared" si="1126"/>
        <v>71.804445591023551</v>
      </c>
      <c r="FK748" s="59" t="str">
        <f t="shared" si="1127"/>
        <v/>
      </c>
      <c r="FL748" s="59" t="str">
        <f t="shared" si="1128"/>
        <v/>
      </c>
      <c r="FM748" s="59">
        <f t="shared" si="1129"/>
        <v>74.856151748319562</v>
      </c>
      <c r="FN748" s="59" t="str">
        <f t="shared" si="1130"/>
        <v/>
      </c>
      <c r="FO748" s="59">
        <f t="shared" si="1131"/>
        <v>10.795530292950794</v>
      </c>
      <c r="FP748" s="59">
        <f t="shared" si="1132"/>
        <v>2.1314251065936052</v>
      </c>
      <c r="FQ748" s="66">
        <f t="shared" si="1133"/>
        <v>12.21689285213602</v>
      </c>
      <c r="FR748" s="331">
        <f t="shared" si="1078"/>
        <v>1.9543336955828821</v>
      </c>
      <c r="FS748" s="331">
        <f t="shared" si="1134"/>
        <v>1.9543336955828821</v>
      </c>
      <c r="FT748" s="400">
        <f t="shared" si="1135"/>
        <v>0</v>
      </c>
      <c r="FU748" s="400">
        <f t="shared" si="1136"/>
        <v>1</v>
      </c>
      <c r="FV748" s="400">
        <f t="shared" si="1137"/>
        <v>0</v>
      </c>
      <c r="FW748" s="402">
        <f t="shared" si="1138"/>
        <v>0</v>
      </c>
      <c r="FX748" s="222">
        <f t="shared" si="1139"/>
        <v>0</v>
      </c>
      <c r="FY748" s="222">
        <f t="shared" si="1140"/>
        <v>71.804445591023551</v>
      </c>
      <c r="FZ748" s="222">
        <f t="shared" si="1141"/>
        <v>0</v>
      </c>
      <c r="GA748" s="221">
        <f t="shared" si="1142"/>
        <v>0</v>
      </c>
      <c r="GB748" s="222">
        <f t="shared" si="1143"/>
        <v>74.856151748319562</v>
      </c>
      <c r="GC748" s="222">
        <f t="shared" si="1144"/>
        <v>0</v>
      </c>
      <c r="GD748" s="222">
        <f t="shared" si="1145"/>
        <v>0</v>
      </c>
      <c r="GE748" s="222">
        <f t="shared" si="1146"/>
        <v>0</v>
      </c>
      <c r="GF748" s="222">
        <f t="shared" si="1147"/>
        <v>0</v>
      </c>
      <c r="GG748" s="398">
        <f t="shared" si="1148"/>
        <v>0</v>
      </c>
      <c r="GH748" s="399">
        <f t="shared" si="1149"/>
        <v>0</v>
      </c>
      <c r="GI748" s="398" t="str">
        <f t="shared" si="1150"/>
        <v>Ca</v>
      </c>
      <c r="GJ748" s="398" t="str">
        <f t="shared" si="1151"/>
        <v>HCO3</v>
      </c>
    </row>
    <row r="749" spans="1:192">
      <c r="A749" s="402">
        <f t="shared" si="1153"/>
        <v>744</v>
      </c>
      <c r="B749" s="166" t="s">
        <v>113</v>
      </c>
      <c r="C749" s="166" t="s">
        <v>1205</v>
      </c>
      <c r="D749" s="166"/>
      <c r="E749" s="166"/>
      <c r="F749" s="408">
        <v>3536910</v>
      </c>
      <c r="G749" s="408">
        <v>5662430</v>
      </c>
      <c r="H749" s="409">
        <f t="shared" si="1079"/>
        <v>536820.80599999998</v>
      </c>
      <c r="I749" s="405">
        <f t="shared" si="1080"/>
        <v>5660604.818</v>
      </c>
      <c r="J749" s="542">
        <v>206</v>
      </c>
      <c r="K749" s="408" t="s">
        <v>1355</v>
      </c>
      <c r="L749" s="171">
        <v>200</v>
      </c>
      <c r="M749" s="171"/>
      <c r="O749" s="185">
        <v>215</v>
      </c>
      <c r="P749" s="185"/>
      <c r="Q749" s="166" t="s">
        <v>1361</v>
      </c>
      <c r="R749" s="166" t="s">
        <v>1490</v>
      </c>
      <c r="S749" s="166" t="s">
        <v>1346</v>
      </c>
      <c r="T749" s="499" t="str">
        <f t="shared" si="1081"/>
        <v>-</v>
      </c>
      <c r="U749" s="499" t="str">
        <f t="shared" si="1082"/>
        <v>-</v>
      </c>
      <c r="V749" s="499" t="str">
        <f t="shared" si="1083"/>
        <v>-</v>
      </c>
      <c r="W749" s="499" t="str">
        <f t="shared" si="1077"/>
        <v>-</v>
      </c>
      <c r="X749" s="529" t="str">
        <f t="shared" si="1156"/>
        <v>Ca-Mg</v>
      </c>
      <c r="Y749" s="530" t="str">
        <f t="shared" si="1152"/>
        <v>HCO3</v>
      </c>
      <c r="Z749" s="183"/>
      <c r="AA749" s="193">
        <v>34737</v>
      </c>
      <c r="AB749" s="200">
        <v>1</v>
      </c>
      <c r="AC749" s="166" t="s">
        <v>569</v>
      </c>
      <c r="AD749" s="170" t="s">
        <v>2330</v>
      </c>
      <c r="AE749" s="183"/>
      <c r="AF749" s="240">
        <v>14</v>
      </c>
      <c r="AG749" s="408">
        <v>460</v>
      </c>
      <c r="AH749" s="408">
        <v>7.3</v>
      </c>
      <c r="AI749" s="392"/>
      <c r="AJ749" s="408"/>
      <c r="AK749" s="408"/>
      <c r="AL749" s="408"/>
      <c r="AM749" s="392">
        <v>1.9</v>
      </c>
      <c r="AN749" s="168">
        <v>10.7</v>
      </c>
      <c r="AO749" s="165">
        <v>9.6999999999999993</v>
      </c>
      <c r="AP749" s="171"/>
      <c r="AQ749" s="168"/>
      <c r="AR749" s="168"/>
      <c r="AS749" s="507">
        <f t="shared" si="1154"/>
        <v>333.96199999999999</v>
      </c>
      <c r="AT749" s="509">
        <f t="shared" si="1155"/>
        <v>1.2510028835533831</v>
      </c>
      <c r="AU749" s="168">
        <v>10.1</v>
      </c>
      <c r="AV749" s="168">
        <v>16.600000000000001</v>
      </c>
      <c r="AW749" s="165">
        <v>49.1</v>
      </c>
      <c r="AX749" s="165">
        <v>5.0999999999999996</v>
      </c>
      <c r="AY749" s="165">
        <v>34.9</v>
      </c>
      <c r="AZ749" s="167">
        <v>211.3</v>
      </c>
      <c r="BA749" s="168"/>
      <c r="BB749" s="168">
        <v>5.3</v>
      </c>
      <c r="BC749" s="168"/>
      <c r="BD749" s="168"/>
      <c r="BE749" s="168">
        <v>0.95</v>
      </c>
      <c r="BF749" s="168">
        <v>0.21199999999999999</v>
      </c>
      <c r="BG749" s="168"/>
      <c r="BH749" s="168"/>
      <c r="BI749" s="168"/>
      <c r="BJ749" s="168">
        <v>0.4</v>
      </c>
      <c r="BK749" s="168"/>
      <c r="BL749" s="165"/>
      <c r="BM749" s="168"/>
      <c r="BN749" s="167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  <c r="CA749" s="168"/>
      <c r="CB749" s="168"/>
      <c r="CC749" s="168"/>
      <c r="CD749" s="168"/>
      <c r="CE749" s="168"/>
      <c r="CF749" s="165"/>
      <c r="CG749" s="168"/>
      <c r="CH749" s="168"/>
      <c r="CI749" s="168"/>
      <c r="CJ749" s="168"/>
      <c r="CK749" s="168"/>
      <c r="CL749" s="167"/>
      <c r="CM749" s="168">
        <v>1.8</v>
      </c>
      <c r="CN749" s="182">
        <v>30.1</v>
      </c>
      <c r="CO749" s="165"/>
      <c r="CP749" s="168"/>
      <c r="CQ749" s="167"/>
      <c r="CR749" s="168"/>
      <c r="CS749" s="168"/>
      <c r="CT749" s="168"/>
      <c r="CU749" s="168"/>
      <c r="CV749" s="168"/>
      <c r="CW749" s="168"/>
      <c r="CX749" s="168"/>
      <c r="CY749" s="168"/>
      <c r="CZ749" s="168"/>
      <c r="DA749" s="167"/>
      <c r="DB749" s="182"/>
      <c r="DC749" s="182"/>
      <c r="DD749" s="182"/>
      <c r="DE749" s="182"/>
      <c r="DF749" s="182"/>
      <c r="DG749" s="182"/>
      <c r="DH749" s="182"/>
      <c r="DI749" s="180"/>
      <c r="DJ749" s="180"/>
      <c r="DK749" s="180"/>
      <c r="DL749" s="180"/>
      <c r="DM749" s="180"/>
      <c r="DN749" s="180"/>
      <c r="DO749" s="180"/>
      <c r="DP749" s="180"/>
      <c r="DQ749" s="180"/>
      <c r="DR749" s="180"/>
      <c r="DS749" s="181"/>
      <c r="DT749" s="402">
        <f t="shared" si="1084"/>
        <v>1</v>
      </c>
      <c r="DU749" s="100">
        <f t="shared" si="1085"/>
        <v>0</v>
      </c>
      <c r="DV749" s="100">
        <f t="shared" si="1086"/>
        <v>0</v>
      </c>
      <c r="DW749" s="100">
        <f t="shared" si="1087"/>
        <v>1</v>
      </c>
      <c r="DX749" s="100">
        <f t="shared" si="1088"/>
        <v>0</v>
      </c>
      <c r="DY749" s="229">
        <f t="shared" si="1089"/>
        <v>0</v>
      </c>
      <c r="DZ749" s="100">
        <f t="shared" si="1090"/>
        <v>1</v>
      </c>
      <c r="EA749" s="400">
        <f t="shared" si="1091"/>
        <v>0</v>
      </c>
      <c r="EB749" s="402">
        <f t="shared" si="1092"/>
        <v>0</v>
      </c>
      <c r="EC749" s="19">
        <f t="shared" si="1093"/>
        <v>1</v>
      </c>
      <c r="ED749" s="19">
        <f t="shared" si="1094"/>
        <v>0</v>
      </c>
      <c r="EE749" s="19">
        <f t="shared" si="1095"/>
        <v>0</v>
      </c>
      <c r="EF749" s="402">
        <f t="shared" si="1096"/>
        <v>0</v>
      </c>
      <c r="EG749" s="400">
        <f t="shared" si="1097"/>
        <v>1</v>
      </c>
      <c r="EH749" s="400">
        <f t="shared" si="1098"/>
        <v>0</v>
      </c>
      <c r="EI749" s="402">
        <f t="shared" si="1099"/>
        <v>0</v>
      </c>
      <c r="EJ749" s="229">
        <f t="shared" si="1100"/>
        <v>1</v>
      </c>
      <c r="EK749" s="398">
        <f t="shared" si="1101"/>
        <v>10.1</v>
      </c>
      <c r="EL749" s="398">
        <f t="shared" si="1102"/>
        <v>5.3</v>
      </c>
      <c r="EM749" s="398">
        <f t="shared" si="1103"/>
        <v>16.600000000000001</v>
      </c>
      <c r="EN749" s="398">
        <f t="shared" si="1104"/>
        <v>49.1</v>
      </c>
      <c r="EO749" s="398">
        <f t="shared" si="1105"/>
        <v>0.21199999999999999</v>
      </c>
      <c r="EP749" s="398">
        <f t="shared" si="1106"/>
        <v>0.95</v>
      </c>
      <c r="EQ749" s="398">
        <f t="shared" si="1107"/>
        <v>211.3</v>
      </c>
      <c r="ER749" s="398" t="str">
        <f t="shared" si="1108"/>
        <v/>
      </c>
      <c r="ES749" s="398">
        <f t="shared" si="1109"/>
        <v>0.4</v>
      </c>
      <c r="ET749" s="398">
        <f t="shared" si="1110"/>
        <v>34.9</v>
      </c>
      <c r="EU749" s="172">
        <f t="shared" si="1111"/>
        <v>5.0999999999999996</v>
      </c>
      <c r="EV749" s="57">
        <f t="shared" si="1112"/>
        <v>0.43932526598752486</v>
      </c>
      <c r="EW749" s="57">
        <f t="shared" si="1113"/>
        <v>0.13554987212276215</v>
      </c>
      <c r="EX749" s="57">
        <f t="shared" si="1114"/>
        <v>1.3659740794075295</v>
      </c>
      <c r="EY749" s="57">
        <f t="shared" si="1115"/>
        <v>2.4502220669694097</v>
      </c>
      <c r="EZ749" s="57">
        <f t="shared" si="1116"/>
        <v>7.7308779287081769E-3</v>
      </c>
      <c r="FA749" s="57">
        <f t="shared" si="1117"/>
        <v>5.1034112275047006E-2</v>
      </c>
      <c r="FB749" s="57">
        <f t="shared" si="1118"/>
        <v>3.4629636610065049</v>
      </c>
      <c r="FC749" s="57" t="str">
        <f t="shared" si="1119"/>
        <v/>
      </c>
      <c r="FD749" s="57">
        <f t="shared" si="1120"/>
        <v>6.4511030579841276E-3</v>
      </c>
      <c r="FE749" s="57">
        <f t="shared" si="1121"/>
        <v>0.72660952337330031</v>
      </c>
      <c r="FF749" s="56">
        <f t="shared" si="1122"/>
        <v>0.14385242433644541</v>
      </c>
      <c r="FG749" s="59">
        <f t="shared" si="1123"/>
        <v>9.8728411309477639</v>
      </c>
      <c r="FH749" s="59">
        <f t="shared" si="1124"/>
        <v>3.0461766176369136</v>
      </c>
      <c r="FI749" s="59">
        <f t="shared" si="1125"/>
        <v>30.697176145034454</v>
      </c>
      <c r="FJ749" s="59">
        <f t="shared" si="1126"/>
        <v>55.063195940609418</v>
      </c>
      <c r="FK749" s="59">
        <f t="shared" si="1127"/>
        <v>0.17373398595985531</v>
      </c>
      <c r="FL749" s="59">
        <f t="shared" si="1128"/>
        <v>1.1468761798116063</v>
      </c>
      <c r="FM749" s="59">
        <f t="shared" si="1129"/>
        <v>79.794056167802324</v>
      </c>
      <c r="FN749" s="59" t="str">
        <f t="shared" si="1130"/>
        <v/>
      </c>
      <c r="FO749" s="59">
        <f t="shared" si="1131"/>
        <v>0.14864715028613748</v>
      </c>
      <c r="FP749" s="59">
        <f t="shared" si="1132"/>
        <v>16.742630531461497</v>
      </c>
      <c r="FQ749" s="66">
        <f t="shared" si="1133"/>
        <v>3.3146661504500541</v>
      </c>
      <c r="FR749" s="331">
        <f t="shared" si="1078"/>
        <v>1.2510028835533831</v>
      </c>
      <c r="FS749" s="331">
        <f t="shared" si="1134"/>
        <v>1.2510028835533831</v>
      </c>
      <c r="FT749" s="400">
        <f t="shared" si="1135"/>
        <v>0</v>
      </c>
      <c r="FU749" s="400">
        <f t="shared" si="1136"/>
        <v>1</v>
      </c>
      <c r="FV749" s="400">
        <f t="shared" si="1137"/>
        <v>0</v>
      </c>
      <c r="FW749" s="402">
        <f t="shared" si="1138"/>
        <v>0</v>
      </c>
      <c r="FX749" s="222">
        <f t="shared" si="1139"/>
        <v>0</v>
      </c>
      <c r="FY749" s="222">
        <f t="shared" si="1140"/>
        <v>55.063195940609418</v>
      </c>
      <c r="FZ749" s="222">
        <f t="shared" si="1141"/>
        <v>30.697176145034454</v>
      </c>
      <c r="GA749" s="221">
        <f t="shared" si="1142"/>
        <v>0</v>
      </c>
      <c r="GB749" s="222">
        <f t="shared" si="1143"/>
        <v>79.794056167802324</v>
      </c>
      <c r="GC749" s="222">
        <f t="shared" si="1144"/>
        <v>0</v>
      </c>
      <c r="GD749" s="222">
        <f t="shared" si="1145"/>
        <v>0</v>
      </c>
      <c r="GE749" s="222">
        <f t="shared" si="1146"/>
        <v>0</v>
      </c>
      <c r="GF749" s="222">
        <f t="shared" si="1147"/>
        <v>0</v>
      </c>
      <c r="GG749" s="398">
        <f t="shared" si="1148"/>
        <v>0</v>
      </c>
      <c r="GH749" s="399">
        <f t="shared" si="1149"/>
        <v>0</v>
      </c>
      <c r="GI749" s="398" t="str">
        <f t="shared" si="1150"/>
        <v>Ca-Mg</v>
      </c>
      <c r="GJ749" s="398" t="str">
        <f t="shared" si="1151"/>
        <v>HCO3</v>
      </c>
    </row>
    <row r="750" spans="1:192" ht="14.25">
      <c r="A750" s="402">
        <f t="shared" si="1153"/>
        <v>745</v>
      </c>
      <c r="B750" s="64" t="s">
        <v>113</v>
      </c>
      <c r="C750" s="201" t="s">
        <v>576</v>
      </c>
      <c r="D750" s="166"/>
      <c r="E750" s="166"/>
      <c r="F750" s="408">
        <v>3538840</v>
      </c>
      <c r="G750" s="408">
        <v>5661880</v>
      </c>
      <c r="H750" s="409">
        <f t="shared" si="1079"/>
        <v>538750.03399999999</v>
      </c>
      <c r="I750" s="405">
        <f t="shared" si="1080"/>
        <v>5660055.0380000006</v>
      </c>
      <c r="J750" s="408">
        <v>171</v>
      </c>
      <c r="K750" s="400" t="s">
        <v>1356</v>
      </c>
      <c r="L750" s="19">
        <v>50</v>
      </c>
      <c r="Q750" s="64" t="s">
        <v>1361</v>
      </c>
      <c r="R750" s="166" t="s">
        <v>1490</v>
      </c>
      <c r="S750" s="399" t="s">
        <v>1346</v>
      </c>
      <c r="T750" s="499" t="str">
        <f t="shared" si="1081"/>
        <v>-</v>
      </c>
      <c r="U750" s="499" t="str">
        <f t="shared" si="1082"/>
        <v>M</v>
      </c>
      <c r="V750" s="499" t="str">
        <f t="shared" si="1083"/>
        <v>-</v>
      </c>
      <c r="W750" s="499" t="str">
        <f t="shared" si="1077"/>
        <v>A</v>
      </c>
      <c r="X750" s="529" t="str">
        <f t="shared" si="1156"/>
        <v>Ca-Mg-Na</v>
      </c>
      <c r="Y750" s="530" t="str">
        <f t="shared" si="1152"/>
        <v>HCO3-SO4</v>
      </c>
      <c r="Z750" s="172" t="s">
        <v>2331</v>
      </c>
      <c r="AA750" s="51">
        <v>24888</v>
      </c>
      <c r="AB750" s="100">
        <v>1</v>
      </c>
      <c r="AD750" s="398" t="s">
        <v>2332</v>
      </c>
      <c r="AE750" s="61" t="s">
        <v>2333</v>
      </c>
      <c r="AF750" s="391">
        <v>10.5</v>
      </c>
      <c r="AI750" s="554"/>
      <c r="AR750" s="69">
        <v>4290</v>
      </c>
      <c r="AS750" s="507">
        <f t="shared" si="1154"/>
        <v>4250.4500000000007</v>
      </c>
      <c r="AT750" s="509">
        <f t="shared" si="1155"/>
        <v>-0.60026218317959867</v>
      </c>
      <c r="AU750" s="398">
        <v>293.60000000000002</v>
      </c>
      <c r="AV750" s="398">
        <v>169.7</v>
      </c>
      <c r="AW750" s="399">
        <v>607.4</v>
      </c>
      <c r="AX750" s="398">
        <v>175.9</v>
      </c>
      <c r="AY750" s="398">
        <v>1005</v>
      </c>
      <c r="AZ750" s="172">
        <v>1986</v>
      </c>
      <c r="BE750" s="398">
        <v>12.85</v>
      </c>
      <c r="BO750" s="138"/>
      <c r="BP750" s="553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49"/>
      <c r="CG750" s="138"/>
      <c r="CH750" s="138"/>
      <c r="CI750" s="138"/>
      <c r="CJ750" s="138"/>
      <c r="CK750" s="138"/>
      <c r="CL750" s="139"/>
      <c r="CM750" s="138"/>
      <c r="CN750" s="138">
        <v>2499</v>
      </c>
      <c r="CO750" s="149"/>
      <c r="DB750" s="241"/>
      <c r="DC750" s="241"/>
      <c r="DD750" s="241"/>
      <c r="DE750" s="241"/>
      <c r="DF750" s="182"/>
      <c r="DG750" s="241"/>
      <c r="DH750" s="241">
        <v>11.4</v>
      </c>
      <c r="DI750" s="244"/>
      <c r="DJ750" s="244"/>
      <c r="DK750" s="244"/>
      <c r="DL750" s="244"/>
      <c r="DM750" s="244"/>
      <c r="DN750" s="244"/>
      <c r="DO750" s="244"/>
      <c r="DP750" s="244"/>
      <c r="DQ750" s="244"/>
      <c r="DR750" s="244"/>
      <c r="DS750" s="472"/>
      <c r="DT750" s="402">
        <f t="shared" si="1084"/>
        <v>1</v>
      </c>
      <c r="DU750" s="100">
        <f t="shared" si="1085"/>
        <v>0</v>
      </c>
      <c r="DV750" s="100">
        <f t="shared" si="1086"/>
        <v>1</v>
      </c>
      <c r="DW750" s="100">
        <f t="shared" si="1087"/>
        <v>0</v>
      </c>
      <c r="DX750" s="100">
        <f t="shared" si="1088"/>
        <v>0</v>
      </c>
      <c r="DY750" s="229">
        <f t="shared" si="1089"/>
        <v>0</v>
      </c>
      <c r="DZ750" s="100">
        <f t="shared" si="1090"/>
        <v>1</v>
      </c>
      <c r="EA750" s="400">
        <f t="shared" si="1091"/>
        <v>0</v>
      </c>
      <c r="EB750" s="402">
        <f t="shared" si="1092"/>
        <v>0</v>
      </c>
      <c r="EC750" s="19">
        <f t="shared" si="1093"/>
        <v>0</v>
      </c>
      <c r="ED750" s="19">
        <f t="shared" si="1094"/>
        <v>1</v>
      </c>
      <c r="EE750" s="19">
        <f t="shared" si="1095"/>
        <v>0</v>
      </c>
      <c r="EF750" s="402">
        <f t="shared" si="1096"/>
        <v>0</v>
      </c>
      <c r="EG750" s="400">
        <f t="shared" si="1097"/>
        <v>0</v>
      </c>
      <c r="EH750" s="400">
        <f t="shared" si="1098"/>
        <v>1</v>
      </c>
      <c r="EI750" s="402">
        <f t="shared" si="1099"/>
        <v>0</v>
      </c>
      <c r="EJ750" s="229">
        <f t="shared" si="1100"/>
        <v>2</v>
      </c>
      <c r="EK750" s="398">
        <f t="shared" si="1101"/>
        <v>293.60000000000002</v>
      </c>
      <c r="EL750" s="398" t="str">
        <f t="shared" si="1102"/>
        <v/>
      </c>
      <c r="EM750" s="398">
        <f t="shared" si="1103"/>
        <v>169.7</v>
      </c>
      <c r="EN750" s="398">
        <f t="shared" si="1104"/>
        <v>607.4</v>
      </c>
      <c r="EO750" s="398" t="str">
        <f t="shared" si="1105"/>
        <v/>
      </c>
      <c r="EP750" s="398">
        <f t="shared" si="1106"/>
        <v>12.85</v>
      </c>
      <c r="EQ750" s="398">
        <f t="shared" si="1107"/>
        <v>1986</v>
      </c>
      <c r="ER750" s="398" t="str">
        <f t="shared" si="1108"/>
        <v/>
      </c>
      <c r="ES750" s="398" t="str">
        <f t="shared" si="1109"/>
        <v/>
      </c>
      <c r="ET750" s="398">
        <f t="shared" si="1110"/>
        <v>1005</v>
      </c>
      <c r="EU750" s="172">
        <f t="shared" si="1111"/>
        <v>175.9</v>
      </c>
      <c r="EV750" s="57">
        <f t="shared" si="1112"/>
        <v>12.770880999399735</v>
      </c>
      <c r="EW750" s="57" t="str">
        <f t="shared" si="1113"/>
        <v/>
      </c>
      <c r="EX750" s="57">
        <f t="shared" si="1114"/>
        <v>13.964204896111912</v>
      </c>
      <c r="EY750" s="57">
        <f t="shared" si="1115"/>
        <v>30.310893757173506</v>
      </c>
      <c r="EZ750" s="57" t="str">
        <f t="shared" si="1116"/>
        <v/>
      </c>
      <c r="FA750" s="57">
        <f t="shared" si="1117"/>
        <v>0.69030351866774109</v>
      </c>
      <c r="FB750" s="57">
        <f t="shared" si="1118"/>
        <v>32.548252866819304</v>
      </c>
      <c r="FC750" s="57" t="str">
        <f t="shared" si="1119"/>
        <v/>
      </c>
      <c r="FD750" s="57" t="str">
        <f t="shared" si="1120"/>
        <v/>
      </c>
      <c r="FE750" s="57">
        <f t="shared" si="1121"/>
        <v>20.923855902297046</v>
      </c>
      <c r="FF750" s="56">
        <f t="shared" si="1122"/>
        <v>4.9614983217217157</v>
      </c>
      <c r="FG750" s="59">
        <f t="shared" si="1123"/>
        <v>22.119333455355306</v>
      </c>
      <c r="FH750" s="59" t="str">
        <f t="shared" si="1124"/>
        <v/>
      </c>
      <c r="FI750" s="59">
        <f t="shared" si="1125"/>
        <v>24.186186101845497</v>
      </c>
      <c r="FJ750" s="59">
        <f t="shared" si="1126"/>
        <v>52.498865691120415</v>
      </c>
      <c r="FK750" s="59" t="str">
        <f t="shared" si="1127"/>
        <v/>
      </c>
      <c r="FL750" s="59">
        <f t="shared" si="1128"/>
        <v>1.1956147516788025</v>
      </c>
      <c r="FM750" s="59">
        <f t="shared" si="1129"/>
        <v>55.7012556425301</v>
      </c>
      <c r="FN750" s="59" t="str">
        <f t="shared" si="1130"/>
        <v/>
      </c>
      <c r="FO750" s="59" t="str">
        <f t="shared" si="1131"/>
        <v/>
      </c>
      <c r="FP750" s="59">
        <f t="shared" si="1132"/>
        <v>35.807914219243443</v>
      </c>
      <c r="FQ750" s="66">
        <f t="shared" si="1133"/>
        <v>8.4908301382264675</v>
      </c>
      <c r="FR750" s="331">
        <f t="shared" si="1078"/>
        <v>-0.60026218317959867</v>
      </c>
      <c r="FS750" s="331">
        <f t="shared" si="1134"/>
        <v>0.60026218317959867</v>
      </c>
      <c r="FT750" s="400">
        <f t="shared" si="1135"/>
        <v>0</v>
      </c>
      <c r="FU750" s="400">
        <f t="shared" si="1136"/>
        <v>1</v>
      </c>
      <c r="FV750" s="400">
        <f t="shared" si="1137"/>
        <v>0</v>
      </c>
      <c r="FW750" s="402">
        <f t="shared" si="1138"/>
        <v>0</v>
      </c>
      <c r="FX750" s="222">
        <f t="shared" si="1139"/>
        <v>22.119333455355306</v>
      </c>
      <c r="FY750" s="222">
        <f t="shared" si="1140"/>
        <v>52.498865691120415</v>
      </c>
      <c r="FZ750" s="222">
        <f t="shared" si="1141"/>
        <v>24.186186101845497</v>
      </c>
      <c r="GA750" s="221">
        <f t="shared" si="1142"/>
        <v>0</v>
      </c>
      <c r="GB750" s="222">
        <f t="shared" si="1143"/>
        <v>55.7012556425301</v>
      </c>
      <c r="GC750" s="222">
        <f t="shared" si="1144"/>
        <v>35.807914219243443</v>
      </c>
      <c r="GD750" s="222">
        <f t="shared" si="1145"/>
        <v>0</v>
      </c>
      <c r="GE750" s="222">
        <f t="shared" si="1146"/>
        <v>0</v>
      </c>
      <c r="GF750" s="222">
        <f t="shared" si="1147"/>
        <v>0</v>
      </c>
      <c r="GG750" s="398">
        <f t="shared" si="1148"/>
        <v>0</v>
      </c>
      <c r="GH750" s="399">
        <f t="shared" si="1149"/>
        <v>0</v>
      </c>
      <c r="GI750" s="398" t="str">
        <f t="shared" si="1150"/>
        <v>Ca-Mg-Na</v>
      </c>
      <c r="GJ750" s="398" t="str">
        <f t="shared" si="1151"/>
        <v>HCO3-SO4</v>
      </c>
    </row>
    <row r="751" spans="1:192">
      <c r="A751" s="402">
        <f t="shared" si="1153"/>
        <v>746</v>
      </c>
      <c r="B751" s="166" t="s">
        <v>113</v>
      </c>
      <c r="C751" s="166" t="s">
        <v>576</v>
      </c>
      <c r="D751" s="166" t="s">
        <v>2997</v>
      </c>
      <c r="E751" s="166" t="s">
        <v>2996</v>
      </c>
      <c r="F751" s="408">
        <v>3538840</v>
      </c>
      <c r="G751" s="408">
        <v>5661880</v>
      </c>
      <c r="H751" s="409">
        <f t="shared" si="1079"/>
        <v>538750.03399999999</v>
      </c>
      <c r="I751" s="405">
        <f t="shared" si="1080"/>
        <v>5660055.0380000006</v>
      </c>
      <c r="J751" s="408">
        <v>170.8</v>
      </c>
      <c r="K751" s="408" t="s">
        <v>1356</v>
      </c>
      <c r="L751" s="171">
        <v>50</v>
      </c>
      <c r="M751" s="171"/>
      <c r="O751" s="171">
        <f>J751-2.3</f>
        <v>168.5</v>
      </c>
      <c r="P751" s="171"/>
      <c r="Q751" s="166" t="s">
        <v>1361</v>
      </c>
      <c r="R751" s="166" t="s">
        <v>1490</v>
      </c>
      <c r="S751" s="166" t="s">
        <v>1346</v>
      </c>
      <c r="T751" s="499" t="str">
        <f t="shared" si="1081"/>
        <v>-</v>
      </c>
      <c r="U751" s="499" t="str">
        <f t="shared" si="1082"/>
        <v>M</v>
      </c>
      <c r="V751" s="499" t="str">
        <f t="shared" si="1083"/>
        <v>-</v>
      </c>
      <c r="W751" s="499" t="str">
        <f t="shared" si="1077"/>
        <v>A</v>
      </c>
      <c r="X751" s="529" t="str">
        <f t="shared" si="1156"/>
        <v>Ca-Mg-Na</v>
      </c>
      <c r="Y751" s="530" t="str">
        <f t="shared" si="1152"/>
        <v>HCO3-SO4</v>
      </c>
      <c r="Z751" s="183" t="s">
        <v>2334</v>
      </c>
      <c r="AA751" s="177">
        <v>30985</v>
      </c>
      <c r="AB751" s="176">
        <v>2</v>
      </c>
      <c r="AC751" s="168" t="s">
        <v>577</v>
      </c>
      <c r="AD751" s="170" t="s">
        <v>2998</v>
      </c>
      <c r="AE751" s="167"/>
      <c r="AF751" s="392">
        <v>11.1</v>
      </c>
      <c r="AG751" s="408">
        <v>3830</v>
      </c>
      <c r="AH751" s="408">
        <v>5.9</v>
      </c>
      <c r="AI751" s="392"/>
      <c r="AJ751" s="408"/>
      <c r="AK751" s="408"/>
      <c r="AL751" s="408"/>
      <c r="AM751" s="392"/>
      <c r="AN751" s="168"/>
      <c r="AO751" s="165"/>
      <c r="AP751" s="171"/>
      <c r="AQ751" s="168"/>
      <c r="AR751" s="168">
        <v>4323.37</v>
      </c>
      <c r="AS751" s="507">
        <f t="shared" si="1154"/>
        <v>4321.7278000000006</v>
      </c>
      <c r="AT751" s="509">
        <f t="shared" si="1155"/>
        <v>6.3290505678163952E-2</v>
      </c>
      <c r="AU751" s="168">
        <v>287</v>
      </c>
      <c r="AV751" s="168">
        <v>171</v>
      </c>
      <c r="AW751" s="165">
        <v>615</v>
      </c>
      <c r="AX751" s="168">
        <v>190</v>
      </c>
      <c r="AY751" s="168">
        <v>1059</v>
      </c>
      <c r="AZ751" s="167">
        <v>1895</v>
      </c>
      <c r="BA751" s="168">
        <v>0.5</v>
      </c>
      <c r="BB751" s="168">
        <v>24.5</v>
      </c>
      <c r="BC751" s="168">
        <v>5.8</v>
      </c>
      <c r="BD751" s="168"/>
      <c r="BE751" s="168">
        <v>12</v>
      </c>
      <c r="BF751" s="168">
        <v>0.6</v>
      </c>
      <c r="BG751" s="168">
        <v>1.1000000000000001</v>
      </c>
      <c r="BH751" s="168"/>
      <c r="BI751" s="168">
        <v>0.11</v>
      </c>
      <c r="BJ751" s="168"/>
      <c r="BK751" s="168"/>
      <c r="BL751" s="165"/>
      <c r="BM751" s="168">
        <v>60</v>
      </c>
      <c r="BN751" s="167"/>
      <c r="BO751" s="168"/>
      <c r="BP751" s="168"/>
      <c r="BQ751" s="168">
        <v>117.8</v>
      </c>
      <c r="BR751" s="168"/>
      <c r="BS751" s="168"/>
      <c r="BT751" s="168"/>
      <c r="BU751" s="168"/>
      <c r="BV751" s="168"/>
      <c r="BW751" s="168"/>
      <c r="BX751" s="168"/>
      <c r="BY751" s="168"/>
      <c r="BZ751" s="168"/>
      <c r="CA751" s="168"/>
      <c r="CB751" s="168"/>
      <c r="CC751" s="168"/>
      <c r="CD751" s="168"/>
      <c r="CE751" s="168"/>
      <c r="CF751" s="165"/>
      <c r="CG751" s="168"/>
      <c r="CH751" s="168"/>
      <c r="CI751" s="168"/>
      <c r="CJ751" s="168"/>
      <c r="CK751" s="168"/>
      <c r="CL751" s="167"/>
      <c r="CM751" s="168"/>
      <c r="CN751" s="180">
        <v>2970</v>
      </c>
      <c r="CO751" s="165"/>
      <c r="CP751" s="168"/>
      <c r="CQ751" s="167"/>
      <c r="CR751" s="168"/>
      <c r="CS751" s="168"/>
      <c r="CT751" s="168"/>
      <c r="CU751" s="168"/>
      <c r="CV751" s="168"/>
      <c r="CW751" s="168"/>
      <c r="CX751" s="168"/>
      <c r="CY751" s="168"/>
      <c r="CZ751" s="168"/>
      <c r="DA751" s="167"/>
      <c r="DB751" s="182"/>
      <c r="DC751" s="182"/>
      <c r="DD751" s="182"/>
      <c r="DE751" s="182"/>
      <c r="DF751" s="182"/>
      <c r="DG751" s="182"/>
      <c r="DH751" s="182"/>
      <c r="DI751" s="180"/>
      <c r="DJ751" s="180"/>
      <c r="DK751" s="180"/>
      <c r="DL751" s="180"/>
      <c r="DM751" s="180"/>
      <c r="DN751" s="180"/>
      <c r="DO751" s="180"/>
      <c r="DP751" s="180"/>
      <c r="DQ751" s="180"/>
      <c r="DR751" s="180"/>
      <c r="DS751" s="181"/>
      <c r="DT751" s="402">
        <f t="shared" si="1084"/>
        <v>0</v>
      </c>
      <c r="DU751" s="100">
        <f t="shared" si="1085"/>
        <v>0</v>
      </c>
      <c r="DV751" s="100">
        <f t="shared" si="1086"/>
        <v>1</v>
      </c>
      <c r="DW751" s="100">
        <f t="shared" si="1087"/>
        <v>0</v>
      </c>
      <c r="DX751" s="100">
        <f t="shared" si="1088"/>
        <v>0</v>
      </c>
      <c r="DY751" s="229">
        <f t="shared" si="1089"/>
        <v>0</v>
      </c>
      <c r="DZ751" s="100">
        <f t="shared" si="1090"/>
        <v>1</v>
      </c>
      <c r="EA751" s="400">
        <f t="shared" si="1091"/>
        <v>0</v>
      </c>
      <c r="EB751" s="402">
        <f t="shared" si="1092"/>
        <v>0</v>
      </c>
      <c r="EC751" s="19">
        <f t="shared" si="1093"/>
        <v>0</v>
      </c>
      <c r="ED751" s="19">
        <f t="shared" si="1094"/>
        <v>1</v>
      </c>
      <c r="EE751" s="19">
        <f t="shared" si="1095"/>
        <v>0</v>
      </c>
      <c r="EF751" s="402">
        <f t="shared" si="1096"/>
        <v>0</v>
      </c>
      <c r="EG751" s="400">
        <f t="shared" si="1097"/>
        <v>0</v>
      </c>
      <c r="EH751" s="400">
        <f t="shared" si="1098"/>
        <v>1</v>
      </c>
      <c r="EI751" s="402">
        <f t="shared" si="1099"/>
        <v>0</v>
      </c>
      <c r="EJ751" s="229">
        <f t="shared" si="1100"/>
        <v>2</v>
      </c>
      <c r="EK751" s="398">
        <f t="shared" si="1101"/>
        <v>287</v>
      </c>
      <c r="EL751" s="398">
        <f t="shared" si="1102"/>
        <v>24.5</v>
      </c>
      <c r="EM751" s="398">
        <f t="shared" si="1103"/>
        <v>171</v>
      </c>
      <c r="EN751" s="398">
        <f t="shared" si="1104"/>
        <v>615</v>
      </c>
      <c r="EO751" s="398">
        <f t="shared" si="1105"/>
        <v>0.6</v>
      </c>
      <c r="EP751" s="398">
        <f t="shared" si="1106"/>
        <v>12</v>
      </c>
      <c r="EQ751" s="398">
        <f t="shared" si="1107"/>
        <v>1895</v>
      </c>
      <c r="ER751" s="398" t="str">
        <f t="shared" si="1108"/>
        <v/>
      </c>
      <c r="ES751" s="398" t="str">
        <f t="shared" si="1109"/>
        <v/>
      </c>
      <c r="ET751" s="398">
        <f t="shared" si="1110"/>
        <v>1059</v>
      </c>
      <c r="EU751" s="172">
        <f t="shared" si="1111"/>
        <v>190</v>
      </c>
      <c r="EV751" s="57">
        <f t="shared" si="1112"/>
        <v>12.483797162219767</v>
      </c>
      <c r="EW751" s="57">
        <f t="shared" si="1113"/>
        <v>0.62659846547314579</v>
      </c>
      <c r="EX751" s="57">
        <f t="shared" si="1114"/>
        <v>14.071178769800454</v>
      </c>
      <c r="EY751" s="57">
        <f t="shared" si="1115"/>
        <v>30.69015419931134</v>
      </c>
      <c r="EZ751" s="57">
        <f t="shared" si="1116"/>
        <v>2.1879843194457103E-2</v>
      </c>
      <c r="FA751" s="57">
        <f t="shared" si="1117"/>
        <v>0.64464141821112009</v>
      </c>
      <c r="FB751" s="57">
        <f t="shared" si="1118"/>
        <v>31.056867664966052</v>
      </c>
      <c r="FC751" s="57" t="str">
        <f t="shared" si="1119"/>
        <v/>
      </c>
      <c r="FD751" s="57" t="str">
        <f t="shared" si="1120"/>
        <v/>
      </c>
      <c r="FE751" s="57">
        <f t="shared" si="1121"/>
        <v>22.048122786599571</v>
      </c>
      <c r="FF751" s="56">
        <f t="shared" si="1122"/>
        <v>5.3592079654754174</v>
      </c>
      <c r="FG751" s="59">
        <f t="shared" si="1123"/>
        <v>21.325880415724203</v>
      </c>
      <c r="FH751" s="59">
        <f t="shared" si="1124"/>
        <v>1.0704086080312873</v>
      </c>
      <c r="FI751" s="59">
        <f t="shared" si="1125"/>
        <v>24.037580221279711</v>
      </c>
      <c r="FJ751" s="59">
        <f t="shared" si="1126"/>
        <v>52.42752264314047</v>
      </c>
      <c r="FK751" s="59">
        <f t="shared" si="1127"/>
        <v>3.7377002639221106E-2</v>
      </c>
      <c r="FL751" s="59">
        <f t="shared" si="1128"/>
        <v>1.1012311091851099</v>
      </c>
      <c r="FM751" s="59">
        <f t="shared" si="1129"/>
        <v>53.121172454001609</v>
      </c>
      <c r="FN751" s="59" t="str">
        <f t="shared" si="1130"/>
        <v/>
      </c>
      <c r="FO751" s="59" t="str">
        <f t="shared" si="1131"/>
        <v/>
      </c>
      <c r="FP751" s="59">
        <f t="shared" si="1132"/>
        <v>37.712178364824759</v>
      </c>
      <c r="FQ751" s="66">
        <f t="shared" si="1133"/>
        <v>9.1666491811736268</v>
      </c>
      <c r="FR751" s="331">
        <f t="shared" si="1078"/>
        <v>6.3290505678163952E-2</v>
      </c>
      <c r="FS751" s="331">
        <f t="shared" si="1134"/>
        <v>6.3290505678163952E-2</v>
      </c>
      <c r="FT751" s="400">
        <f t="shared" si="1135"/>
        <v>0</v>
      </c>
      <c r="FU751" s="400">
        <f t="shared" si="1136"/>
        <v>1</v>
      </c>
      <c r="FV751" s="400">
        <f t="shared" si="1137"/>
        <v>0</v>
      </c>
      <c r="FW751" s="402">
        <f t="shared" si="1138"/>
        <v>0</v>
      </c>
      <c r="FX751" s="222">
        <f t="shared" si="1139"/>
        <v>21.325880415724203</v>
      </c>
      <c r="FY751" s="222">
        <f t="shared" si="1140"/>
        <v>52.42752264314047</v>
      </c>
      <c r="FZ751" s="222">
        <f t="shared" si="1141"/>
        <v>24.037580221279711</v>
      </c>
      <c r="GA751" s="221">
        <f t="shared" si="1142"/>
        <v>0</v>
      </c>
      <c r="GB751" s="222">
        <f t="shared" si="1143"/>
        <v>53.121172454001609</v>
      </c>
      <c r="GC751" s="222">
        <f t="shared" si="1144"/>
        <v>37.712178364824759</v>
      </c>
      <c r="GD751" s="222">
        <f t="shared" si="1145"/>
        <v>0</v>
      </c>
      <c r="GE751" s="222">
        <f t="shared" si="1146"/>
        <v>0</v>
      </c>
      <c r="GF751" s="222">
        <f t="shared" si="1147"/>
        <v>0</v>
      </c>
      <c r="GG751" s="398">
        <f t="shared" si="1148"/>
        <v>0</v>
      </c>
      <c r="GH751" s="399">
        <f t="shared" si="1149"/>
        <v>0</v>
      </c>
      <c r="GI751" s="398" t="str">
        <f t="shared" si="1150"/>
        <v>Ca-Mg-Na</v>
      </c>
      <c r="GJ751" s="398" t="str">
        <f t="shared" si="1151"/>
        <v>HCO3-SO4</v>
      </c>
    </row>
    <row r="752" spans="1:192">
      <c r="A752" s="402">
        <f t="shared" si="1153"/>
        <v>747</v>
      </c>
      <c r="B752" s="383" t="s">
        <v>113</v>
      </c>
      <c r="C752" s="201" t="s">
        <v>271</v>
      </c>
      <c r="D752" s="166"/>
      <c r="E752" s="166"/>
      <c r="F752" s="408">
        <v>3538840</v>
      </c>
      <c r="G752" s="408">
        <v>5661920</v>
      </c>
      <c r="H752" s="409">
        <f t="shared" si="1079"/>
        <v>538750.03399999999</v>
      </c>
      <c r="I752" s="405">
        <f t="shared" si="1080"/>
        <v>5660095.0219999999</v>
      </c>
      <c r="J752" s="408">
        <v>171</v>
      </c>
      <c r="K752" s="377" t="s">
        <v>1356</v>
      </c>
      <c r="L752" s="407">
        <v>45</v>
      </c>
      <c r="M752" s="378"/>
      <c r="O752" s="407"/>
      <c r="P752" s="407"/>
      <c r="Q752" s="116" t="s">
        <v>1361</v>
      </c>
      <c r="R752" s="166" t="s">
        <v>1490</v>
      </c>
      <c r="S752" s="382" t="s">
        <v>1346</v>
      </c>
      <c r="T752" s="499" t="str">
        <f t="shared" si="1081"/>
        <v>-</v>
      </c>
      <c r="U752" s="499" t="str">
        <f t="shared" si="1082"/>
        <v>M</v>
      </c>
      <c r="V752" s="499" t="str">
        <f t="shared" si="1083"/>
        <v>-</v>
      </c>
      <c r="W752" s="499" t="str">
        <f t="shared" si="1077"/>
        <v>A</v>
      </c>
      <c r="X752" s="529" t="str">
        <f t="shared" si="1156"/>
        <v>Ca-Na</v>
      </c>
      <c r="Y752" s="530" t="str">
        <f t="shared" si="1152"/>
        <v>HCO3-SO4</v>
      </c>
      <c r="Z752" s="119" t="s">
        <v>2335</v>
      </c>
      <c r="AA752" s="377" t="s">
        <v>2336</v>
      </c>
      <c r="AB752" s="405">
        <v>1</v>
      </c>
      <c r="AC752" s="117" t="s">
        <v>426</v>
      </c>
      <c r="AD752" s="385" t="s">
        <v>2337</v>
      </c>
      <c r="AE752" s="125" t="s">
        <v>2333</v>
      </c>
      <c r="AF752" s="239">
        <v>11</v>
      </c>
      <c r="AG752" s="377"/>
      <c r="AH752" s="377"/>
      <c r="AI752" s="379"/>
      <c r="AJ752" s="377"/>
      <c r="AK752" s="377"/>
      <c r="AL752" s="377"/>
      <c r="AM752" s="379">
        <v>1</v>
      </c>
      <c r="AN752" s="117">
        <v>114.2</v>
      </c>
      <c r="AO752" s="116">
        <v>88.8</v>
      </c>
      <c r="AP752" s="378"/>
      <c r="AQ752" s="117"/>
      <c r="AR752" s="384"/>
      <c r="AS752" s="507">
        <f t="shared" si="1154"/>
        <v>4231.3399999999992</v>
      </c>
      <c r="AT752" s="509">
        <f t="shared" si="1155"/>
        <v>-4.5676276460085781</v>
      </c>
      <c r="AU752" s="384">
        <v>281.5</v>
      </c>
      <c r="AV752" s="384">
        <v>107.3</v>
      </c>
      <c r="AW752" s="116">
        <v>640.29999999999995</v>
      </c>
      <c r="AX752" s="384">
        <v>125.1</v>
      </c>
      <c r="AY752" s="384">
        <v>1127.5</v>
      </c>
      <c r="AZ752" s="120">
        <v>1938.2</v>
      </c>
      <c r="BA752" s="117"/>
      <c r="BB752" s="117"/>
      <c r="BC752" s="117"/>
      <c r="BD752" s="117"/>
      <c r="BE752" s="384">
        <v>11</v>
      </c>
      <c r="BF752" s="117">
        <v>0.44</v>
      </c>
      <c r="BG752" s="117"/>
      <c r="BH752" s="117"/>
      <c r="BI752" s="117"/>
      <c r="BJ752" s="117"/>
      <c r="BK752" s="117"/>
      <c r="BL752" s="116"/>
      <c r="BM752" s="117"/>
      <c r="BN752" s="118"/>
      <c r="BO752" s="114"/>
      <c r="BP752" s="114"/>
      <c r="BQ752" s="114"/>
      <c r="BR752" s="114"/>
      <c r="BS752" s="114"/>
      <c r="BT752" s="114"/>
      <c r="BU752" s="114"/>
      <c r="BV752" s="114"/>
      <c r="BW752" s="114"/>
      <c r="BX752" s="114"/>
      <c r="BY752" s="114"/>
      <c r="BZ752" s="114"/>
      <c r="CA752" s="114"/>
      <c r="CB752" s="114"/>
      <c r="CC752" s="114"/>
      <c r="CD752" s="114"/>
      <c r="CE752" s="114"/>
      <c r="CF752" s="247"/>
      <c r="CG752" s="114"/>
      <c r="CH752" s="114"/>
      <c r="CI752" s="114"/>
      <c r="CJ752" s="114"/>
      <c r="CK752" s="114"/>
      <c r="CL752" s="137"/>
      <c r="CM752" s="114"/>
      <c r="CN752" s="147">
        <v>2499</v>
      </c>
      <c r="CO752" s="247"/>
      <c r="CP752" s="117"/>
      <c r="CQ752" s="118"/>
      <c r="CR752" s="117"/>
      <c r="CS752" s="117"/>
      <c r="CT752" s="117"/>
      <c r="CU752" s="117"/>
      <c r="CV752" s="117"/>
      <c r="CW752" s="117"/>
      <c r="CX752" s="117"/>
      <c r="CY752" s="117"/>
      <c r="CZ752" s="117"/>
      <c r="DA752" s="118"/>
      <c r="DB752" s="111"/>
      <c r="DC752" s="111"/>
      <c r="DD752" s="121"/>
      <c r="DE752" s="111"/>
      <c r="DF752" s="420"/>
      <c r="DG752" s="111"/>
      <c r="DH752" s="111"/>
      <c r="DI752" s="111"/>
      <c r="DJ752" s="111"/>
      <c r="DK752" s="244"/>
      <c r="DL752" s="244"/>
      <c r="DM752" s="244"/>
      <c r="DN752" s="111"/>
      <c r="DO752" s="121"/>
      <c r="DP752" s="244"/>
      <c r="DQ752" s="241"/>
      <c r="DR752" s="244"/>
      <c r="DS752" s="472"/>
      <c r="DT752" s="402">
        <f t="shared" si="1084"/>
        <v>1</v>
      </c>
      <c r="DU752" s="100">
        <f t="shared" si="1085"/>
        <v>0</v>
      </c>
      <c r="DV752" s="100">
        <f t="shared" si="1086"/>
        <v>1</v>
      </c>
      <c r="DW752" s="100">
        <f t="shared" si="1087"/>
        <v>0</v>
      </c>
      <c r="DX752" s="100">
        <f t="shared" si="1088"/>
        <v>0</v>
      </c>
      <c r="DY752" s="229">
        <f t="shared" si="1089"/>
        <v>0</v>
      </c>
      <c r="DZ752" s="100">
        <f t="shared" si="1090"/>
        <v>1</v>
      </c>
      <c r="EA752" s="400">
        <f t="shared" si="1091"/>
        <v>0</v>
      </c>
      <c r="EB752" s="402">
        <f t="shared" si="1092"/>
        <v>0</v>
      </c>
      <c r="EC752" s="19">
        <f t="shared" si="1093"/>
        <v>0</v>
      </c>
      <c r="ED752" s="19">
        <f t="shared" si="1094"/>
        <v>1</v>
      </c>
      <c r="EE752" s="19">
        <f t="shared" si="1095"/>
        <v>0</v>
      </c>
      <c r="EF752" s="402">
        <f t="shared" si="1096"/>
        <v>0</v>
      </c>
      <c r="EG752" s="400">
        <f t="shared" si="1097"/>
        <v>0</v>
      </c>
      <c r="EH752" s="400">
        <f t="shared" si="1098"/>
        <v>1</v>
      </c>
      <c r="EI752" s="402">
        <f t="shared" si="1099"/>
        <v>0</v>
      </c>
      <c r="EJ752" s="229">
        <f t="shared" si="1100"/>
        <v>2</v>
      </c>
      <c r="EK752" s="398">
        <f t="shared" si="1101"/>
        <v>281.5</v>
      </c>
      <c r="EL752" s="398" t="str">
        <f t="shared" si="1102"/>
        <v/>
      </c>
      <c r="EM752" s="398">
        <f t="shared" si="1103"/>
        <v>107.3</v>
      </c>
      <c r="EN752" s="398">
        <f t="shared" si="1104"/>
        <v>640.29999999999995</v>
      </c>
      <c r="EO752" s="398">
        <f t="shared" si="1105"/>
        <v>0.44</v>
      </c>
      <c r="EP752" s="398">
        <f t="shared" si="1106"/>
        <v>11</v>
      </c>
      <c r="EQ752" s="398">
        <f t="shared" si="1107"/>
        <v>1938.2</v>
      </c>
      <c r="ER752" s="398" t="str">
        <f t="shared" si="1108"/>
        <v/>
      </c>
      <c r="ES752" s="398" t="str">
        <f t="shared" si="1109"/>
        <v/>
      </c>
      <c r="ET752" s="398">
        <f t="shared" si="1110"/>
        <v>1127.5</v>
      </c>
      <c r="EU752" s="172">
        <f t="shared" si="1111"/>
        <v>125.1</v>
      </c>
      <c r="EV752" s="57">
        <f t="shared" si="1112"/>
        <v>12.244560631236462</v>
      </c>
      <c r="EW752" s="57" t="str">
        <f t="shared" si="1113"/>
        <v/>
      </c>
      <c r="EX752" s="57">
        <f t="shared" si="1114"/>
        <v>8.8294589590619221</v>
      </c>
      <c r="EY752" s="57">
        <f t="shared" si="1115"/>
        <v>31.952692250112275</v>
      </c>
      <c r="EZ752" s="57">
        <f t="shared" si="1116"/>
        <v>1.6045218342601877E-2</v>
      </c>
      <c r="FA752" s="57">
        <f t="shared" si="1117"/>
        <v>0.59092130002686005</v>
      </c>
      <c r="FB752" s="57">
        <f t="shared" si="1118"/>
        <v>31.764865914637046</v>
      </c>
      <c r="FC752" s="57" t="str">
        <f t="shared" si="1119"/>
        <v/>
      </c>
      <c r="FD752" s="57" t="str">
        <f t="shared" si="1120"/>
        <v/>
      </c>
      <c r="FE752" s="57">
        <f t="shared" si="1121"/>
        <v>23.474276149094447</v>
      </c>
      <c r="FF752" s="56">
        <f t="shared" si="1122"/>
        <v>3.5286153498998667</v>
      </c>
      <c r="FG752" s="59">
        <f t="shared" si="1123"/>
        <v>22.829984826561802</v>
      </c>
      <c r="FH752" s="59" t="str">
        <f t="shared" si="1124"/>
        <v/>
      </c>
      <c r="FI752" s="59">
        <f t="shared" si="1125"/>
        <v>16.462527332169252</v>
      </c>
      <c r="FJ752" s="59">
        <f t="shared" si="1126"/>
        <v>59.575798691945302</v>
      </c>
      <c r="FK752" s="59">
        <f t="shared" si="1127"/>
        <v>2.9916311604190376E-2</v>
      </c>
      <c r="FL752" s="59">
        <f t="shared" si="1128"/>
        <v>1.1017728377194609</v>
      </c>
      <c r="FM752" s="59">
        <f t="shared" si="1129"/>
        <v>54.051519596133325</v>
      </c>
      <c r="FN752" s="59" t="str">
        <f t="shared" si="1130"/>
        <v/>
      </c>
      <c r="FO752" s="59" t="str">
        <f t="shared" si="1131"/>
        <v/>
      </c>
      <c r="FP752" s="59">
        <f t="shared" si="1132"/>
        <v>39.944141451362441</v>
      </c>
      <c r="FQ752" s="66">
        <f t="shared" si="1133"/>
        <v>6.0043389525042414</v>
      </c>
      <c r="FR752" s="331">
        <f t="shared" si="1078"/>
        <v>-4.5676276460085781</v>
      </c>
      <c r="FS752" s="331">
        <f t="shared" si="1134"/>
        <v>4.5676276460085781</v>
      </c>
      <c r="FT752" s="400">
        <f t="shared" si="1135"/>
        <v>0</v>
      </c>
      <c r="FU752" s="400">
        <f t="shared" si="1136"/>
        <v>1</v>
      </c>
      <c r="FV752" s="400">
        <f t="shared" si="1137"/>
        <v>0</v>
      </c>
      <c r="FW752" s="402">
        <f t="shared" si="1138"/>
        <v>0</v>
      </c>
      <c r="FX752" s="222">
        <f t="shared" si="1139"/>
        <v>22.829984826561802</v>
      </c>
      <c r="FY752" s="222">
        <f t="shared" si="1140"/>
        <v>59.575798691945302</v>
      </c>
      <c r="FZ752" s="222">
        <f t="shared" si="1141"/>
        <v>0</v>
      </c>
      <c r="GA752" s="221">
        <f t="shared" si="1142"/>
        <v>0</v>
      </c>
      <c r="GB752" s="222">
        <f t="shared" si="1143"/>
        <v>54.051519596133325</v>
      </c>
      <c r="GC752" s="222">
        <f t="shared" si="1144"/>
        <v>39.944141451362441</v>
      </c>
      <c r="GD752" s="222">
        <f t="shared" si="1145"/>
        <v>0</v>
      </c>
      <c r="GE752" s="222">
        <f t="shared" si="1146"/>
        <v>0</v>
      </c>
      <c r="GF752" s="222">
        <f t="shared" si="1147"/>
        <v>0</v>
      </c>
      <c r="GG752" s="398">
        <f t="shared" si="1148"/>
        <v>0</v>
      </c>
      <c r="GH752" s="399">
        <f t="shared" si="1149"/>
        <v>0</v>
      </c>
      <c r="GI752" s="398" t="str">
        <f t="shared" si="1150"/>
        <v>Ca-Na</v>
      </c>
      <c r="GJ752" s="398" t="str">
        <f t="shared" si="1151"/>
        <v>HCO3-SO4</v>
      </c>
    </row>
    <row r="753" spans="1:192">
      <c r="A753" s="402">
        <f t="shared" si="1153"/>
        <v>748</v>
      </c>
      <c r="B753" s="166" t="s">
        <v>113</v>
      </c>
      <c r="C753" s="166" t="s">
        <v>271</v>
      </c>
      <c r="D753" s="166" t="s">
        <v>2994</v>
      </c>
      <c r="E753" s="166" t="s">
        <v>2995</v>
      </c>
      <c r="F753" s="408">
        <v>3538840</v>
      </c>
      <c r="G753" s="408">
        <v>5661920</v>
      </c>
      <c r="H753" s="409">
        <f t="shared" si="1079"/>
        <v>538750.03399999999</v>
      </c>
      <c r="I753" s="405">
        <f t="shared" si="1080"/>
        <v>5660095.0219999999</v>
      </c>
      <c r="J753" s="408">
        <v>170.8</v>
      </c>
      <c r="K753" s="408" t="s">
        <v>1356</v>
      </c>
      <c r="L753" s="171">
        <v>47.75</v>
      </c>
      <c r="M753" s="171">
        <v>35</v>
      </c>
      <c r="N753" s="400">
        <v>40</v>
      </c>
      <c r="O753" s="185" t="s">
        <v>1352</v>
      </c>
      <c r="P753" s="171"/>
      <c r="Q753" s="166" t="s">
        <v>1361</v>
      </c>
      <c r="R753" s="166" t="s">
        <v>1490</v>
      </c>
      <c r="S753" s="166" t="s">
        <v>1346</v>
      </c>
      <c r="T753" s="499" t="str">
        <f t="shared" si="1081"/>
        <v>-</v>
      </c>
      <c r="U753" s="499" t="str">
        <f t="shared" si="1082"/>
        <v>M</v>
      </c>
      <c r="V753" s="499" t="str">
        <f t="shared" si="1083"/>
        <v>-</v>
      </c>
      <c r="W753" s="499" t="str">
        <f t="shared" si="1077"/>
        <v>A</v>
      </c>
      <c r="X753" s="529" t="str">
        <f t="shared" si="1156"/>
        <v>Ca-Mg</v>
      </c>
      <c r="Y753" s="530" t="str">
        <f t="shared" si="1152"/>
        <v>HCO3-SO4</v>
      </c>
      <c r="Z753" s="183" t="s">
        <v>1919</v>
      </c>
      <c r="AA753" s="177">
        <v>19798</v>
      </c>
      <c r="AB753" s="176">
        <v>2</v>
      </c>
      <c r="AC753" s="168" t="s">
        <v>561</v>
      </c>
      <c r="AD753" s="170" t="s">
        <v>2993</v>
      </c>
      <c r="AE753" s="167"/>
      <c r="AF753" s="392">
        <v>11.2</v>
      </c>
      <c r="AG753" s="408"/>
      <c r="AH753" s="408">
        <v>6.1</v>
      </c>
      <c r="AI753" s="392"/>
      <c r="AJ753" s="408"/>
      <c r="AK753" s="408"/>
      <c r="AL753" s="408"/>
      <c r="AM753" s="392">
        <v>4</v>
      </c>
      <c r="AN753" s="168"/>
      <c r="AO753" s="165"/>
      <c r="AP753" s="171"/>
      <c r="AQ753" s="168"/>
      <c r="AR753" s="168">
        <v>4232</v>
      </c>
      <c r="AS753" s="507">
        <f t="shared" si="1154"/>
        <v>4179.6099999999997</v>
      </c>
      <c r="AT753" s="509">
        <f t="shared" si="1155"/>
        <v>0.21895318126842578</v>
      </c>
      <c r="AU753" s="168">
        <v>257.10000000000002</v>
      </c>
      <c r="AV753" s="168">
        <v>162.19999999999999</v>
      </c>
      <c r="AW753" s="165">
        <v>618.4</v>
      </c>
      <c r="AX753" s="168">
        <v>128.4</v>
      </c>
      <c r="AY753" s="168">
        <v>977.4</v>
      </c>
      <c r="AZ753" s="167">
        <v>1993</v>
      </c>
      <c r="BA753" s="168"/>
      <c r="BB753" s="168">
        <v>28.69</v>
      </c>
      <c r="BC753" s="168"/>
      <c r="BD753" s="168"/>
      <c r="BE753" s="168">
        <v>13.49</v>
      </c>
      <c r="BF753" s="168">
        <v>0.93</v>
      </c>
      <c r="BG753" s="168"/>
      <c r="BH753" s="168"/>
      <c r="BI753" s="168"/>
      <c r="BJ753" s="168"/>
      <c r="BK753" s="168"/>
      <c r="BL753" s="165"/>
      <c r="BM753" s="168"/>
      <c r="BN753" s="167"/>
      <c r="BO753" s="168"/>
      <c r="BP753" s="168"/>
      <c r="BQ753" s="168"/>
      <c r="BR753" s="168"/>
      <c r="BS753" s="168"/>
      <c r="BT753" s="168"/>
      <c r="BU753" s="168"/>
      <c r="BV753" s="168"/>
      <c r="BW753" s="168"/>
      <c r="BX753" s="168"/>
      <c r="BY753" s="168"/>
      <c r="BZ753" s="168"/>
      <c r="CA753" s="168"/>
      <c r="CB753" s="168"/>
      <c r="CC753" s="168"/>
      <c r="CD753" s="168"/>
      <c r="CE753" s="168"/>
      <c r="CF753" s="165"/>
      <c r="CG753" s="168"/>
      <c r="CH753" s="168"/>
      <c r="CI753" s="168"/>
      <c r="CJ753" s="168"/>
      <c r="CK753" s="168"/>
      <c r="CL753" s="167"/>
      <c r="CM753" s="168"/>
      <c r="CN753" s="180">
        <v>2009</v>
      </c>
      <c r="CO753" s="165"/>
      <c r="CP753" s="168"/>
      <c r="CQ753" s="167"/>
      <c r="CR753" s="168"/>
      <c r="CS753" s="168"/>
      <c r="CT753" s="168"/>
      <c r="CU753" s="168"/>
      <c r="CV753" s="168"/>
      <c r="CW753" s="168"/>
      <c r="CX753" s="168"/>
      <c r="CY753" s="168"/>
      <c r="CZ753" s="168"/>
      <c r="DA753" s="167"/>
      <c r="DB753" s="182"/>
      <c r="DC753" s="182"/>
      <c r="DD753" s="182"/>
      <c r="DE753" s="182"/>
      <c r="DF753" s="182"/>
      <c r="DG753" s="182"/>
      <c r="DH753" s="182"/>
      <c r="DI753" s="180"/>
      <c r="DJ753" s="180"/>
      <c r="DK753" s="180"/>
      <c r="DL753" s="180"/>
      <c r="DM753" s="180"/>
      <c r="DN753" s="180"/>
      <c r="DO753" s="180"/>
      <c r="DP753" s="180"/>
      <c r="DQ753" s="180"/>
      <c r="DR753" s="180"/>
      <c r="DS753" s="181"/>
      <c r="DT753" s="402">
        <f t="shared" si="1084"/>
        <v>0</v>
      </c>
      <c r="DU753" s="100">
        <f t="shared" si="1085"/>
        <v>0</v>
      </c>
      <c r="DV753" s="100">
        <f t="shared" si="1086"/>
        <v>1</v>
      </c>
      <c r="DW753" s="100">
        <f t="shared" si="1087"/>
        <v>0</v>
      </c>
      <c r="DX753" s="100">
        <f t="shared" si="1088"/>
        <v>0</v>
      </c>
      <c r="DY753" s="229">
        <f t="shared" si="1089"/>
        <v>0</v>
      </c>
      <c r="DZ753" s="100">
        <f t="shared" si="1090"/>
        <v>1</v>
      </c>
      <c r="EA753" s="400">
        <f t="shared" si="1091"/>
        <v>0</v>
      </c>
      <c r="EB753" s="402">
        <f t="shared" si="1092"/>
        <v>0</v>
      </c>
      <c r="EC753" s="19">
        <f t="shared" si="1093"/>
        <v>0</v>
      </c>
      <c r="ED753" s="19">
        <f t="shared" si="1094"/>
        <v>1</v>
      </c>
      <c r="EE753" s="19">
        <f t="shared" si="1095"/>
        <v>0</v>
      </c>
      <c r="EF753" s="402">
        <f t="shared" si="1096"/>
        <v>0</v>
      </c>
      <c r="EG753" s="400">
        <f t="shared" si="1097"/>
        <v>0</v>
      </c>
      <c r="EH753" s="400">
        <f t="shared" si="1098"/>
        <v>1</v>
      </c>
      <c r="EI753" s="402">
        <f t="shared" si="1099"/>
        <v>0</v>
      </c>
      <c r="EJ753" s="229">
        <f t="shared" si="1100"/>
        <v>2</v>
      </c>
      <c r="EK753" s="398">
        <f t="shared" si="1101"/>
        <v>257.10000000000002</v>
      </c>
      <c r="EL753" s="398">
        <f t="shared" si="1102"/>
        <v>28.69</v>
      </c>
      <c r="EM753" s="398">
        <f t="shared" si="1103"/>
        <v>162.19999999999999</v>
      </c>
      <c r="EN753" s="398">
        <f t="shared" si="1104"/>
        <v>618.4</v>
      </c>
      <c r="EO753" s="398">
        <f t="shared" si="1105"/>
        <v>0.93</v>
      </c>
      <c r="EP753" s="398">
        <f t="shared" si="1106"/>
        <v>13.49</v>
      </c>
      <c r="EQ753" s="398">
        <f t="shared" si="1107"/>
        <v>1993</v>
      </c>
      <c r="ER753" s="398" t="str">
        <f t="shared" si="1108"/>
        <v/>
      </c>
      <c r="ES753" s="398" t="str">
        <f t="shared" si="1109"/>
        <v/>
      </c>
      <c r="ET753" s="398">
        <f t="shared" si="1110"/>
        <v>977.4</v>
      </c>
      <c r="EU753" s="172">
        <f t="shared" si="1111"/>
        <v>128.4</v>
      </c>
      <c r="EV753" s="57">
        <f t="shared" si="1112"/>
        <v>11.183220384692342</v>
      </c>
      <c r="EW753" s="57">
        <f t="shared" si="1113"/>
        <v>0.73375959079283892</v>
      </c>
      <c r="EX753" s="57">
        <f t="shared" si="1114"/>
        <v>13.347047932524172</v>
      </c>
      <c r="EY753" s="57">
        <f t="shared" si="1115"/>
        <v>30.859823344478265</v>
      </c>
      <c r="EZ753" s="57">
        <f t="shared" si="1116"/>
        <v>3.3913756951408511E-2</v>
      </c>
      <c r="FA753" s="57">
        <f t="shared" si="1117"/>
        <v>0.72468439430566756</v>
      </c>
      <c r="FB753" s="57">
        <f t="shared" si="1118"/>
        <v>32.662974805423396</v>
      </c>
      <c r="FC753" s="57" t="str">
        <f t="shared" si="1119"/>
        <v/>
      </c>
      <c r="FD753" s="57" t="str">
        <f t="shared" si="1120"/>
        <v/>
      </c>
      <c r="FE753" s="57">
        <f t="shared" si="1121"/>
        <v>20.349230605875753</v>
      </c>
      <c r="FF753" s="56">
        <f t="shared" si="1122"/>
        <v>3.6216963303528611</v>
      </c>
      <c r="FG753" s="59">
        <f t="shared" si="1123"/>
        <v>19.660230004012675</v>
      </c>
      <c r="FH753" s="59">
        <f t="shared" si="1124"/>
        <v>1.2899577962698174</v>
      </c>
      <c r="FI753" s="59">
        <f t="shared" si="1125"/>
        <v>23.464263709511613</v>
      </c>
      <c r="FJ753" s="59">
        <f t="shared" si="1126"/>
        <v>54.251924219083811</v>
      </c>
      <c r="FK753" s="59">
        <f t="shared" si="1127"/>
        <v>5.9620774609568584E-2</v>
      </c>
      <c r="FL753" s="59">
        <f t="shared" si="1128"/>
        <v>1.2740034965125113</v>
      </c>
      <c r="FM753" s="59">
        <f t="shared" si="1129"/>
        <v>57.673891081039642</v>
      </c>
      <c r="FN753" s="59" t="str">
        <f t="shared" si="1130"/>
        <v/>
      </c>
      <c r="FO753" s="59" t="str">
        <f t="shared" si="1131"/>
        <v/>
      </c>
      <c r="FP753" s="59">
        <f t="shared" si="1132"/>
        <v>35.93118252509467</v>
      </c>
      <c r="FQ753" s="66">
        <f t="shared" si="1133"/>
        <v>6.3949263938656822</v>
      </c>
      <c r="FR753" s="331">
        <f t="shared" si="1078"/>
        <v>0.21895318126842578</v>
      </c>
      <c r="FS753" s="331">
        <f t="shared" si="1134"/>
        <v>0.21895318126842578</v>
      </c>
      <c r="FT753" s="400">
        <f t="shared" si="1135"/>
        <v>0</v>
      </c>
      <c r="FU753" s="400">
        <f t="shared" si="1136"/>
        <v>1</v>
      </c>
      <c r="FV753" s="400">
        <f t="shared" si="1137"/>
        <v>0</v>
      </c>
      <c r="FW753" s="402">
        <f t="shared" si="1138"/>
        <v>0</v>
      </c>
      <c r="FX753" s="222">
        <f t="shared" si="1139"/>
        <v>0</v>
      </c>
      <c r="FY753" s="222">
        <f t="shared" si="1140"/>
        <v>54.251924219083811</v>
      </c>
      <c r="FZ753" s="222">
        <f t="shared" si="1141"/>
        <v>23.464263709511613</v>
      </c>
      <c r="GA753" s="221">
        <f t="shared" si="1142"/>
        <v>0</v>
      </c>
      <c r="GB753" s="222">
        <f t="shared" si="1143"/>
        <v>57.673891081039642</v>
      </c>
      <c r="GC753" s="222">
        <f t="shared" si="1144"/>
        <v>35.93118252509467</v>
      </c>
      <c r="GD753" s="222">
        <f t="shared" si="1145"/>
        <v>0</v>
      </c>
      <c r="GE753" s="222">
        <f t="shared" si="1146"/>
        <v>0</v>
      </c>
      <c r="GF753" s="222">
        <f t="shared" si="1147"/>
        <v>0</v>
      </c>
      <c r="GG753" s="398">
        <f t="shared" si="1148"/>
        <v>0</v>
      </c>
      <c r="GH753" s="399">
        <f t="shared" si="1149"/>
        <v>0</v>
      </c>
      <c r="GI753" s="398" t="str">
        <f t="shared" si="1150"/>
        <v>Ca-Mg</v>
      </c>
      <c r="GJ753" s="398" t="str">
        <f t="shared" si="1151"/>
        <v>HCO3-SO4</v>
      </c>
    </row>
    <row r="754" spans="1:192">
      <c r="A754" s="402">
        <f t="shared" si="1153"/>
        <v>749</v>
      </c>
      <c r="B754" s="166" t="s">
        <v>312</v>
      </c>
      <c r="C754" s="166" t="s">
        <v>578</v>
      </c>
      <c r="D754" s="166"/>
      <c r="E754" s="166"/>
      <c r="F754" s="408">
        <v>3539260</v>
      </c>
      <c r="G754" s="408">
        <v>5661630</v>
      </c>
      <c r="H754" s="409">
        <f t="shared" si="1079"/>
        <v>539169.86599999992</v>
      </c>
      <c r="I754" s="405">
        <f t="shared" si="1080"/>
        <v>5659805.1380000003</v>
      </c>
      <c r="J754" s="408">
        <v>172</v>
      </c>
      <c r="K754" s="408" t="s">
        <v>1356</v>
      </c>
      <c r="L754" s="171">
        <v>77.5</v>
      </c>
      <c r="M754" s="171"/>
      <c r="O754" s="171"/>
      <c r="P754" s="171"/>
      <c r="Q754" s="166" t="s">
        <v>1361</v>
      </c>
      <c r="R754" s="166" t="s">
        <v>1434</v>
      </c>
      <c r="S754" s="166" t="s">
        <v>1346</v>
      </c>
      <c r="T754" s="499" t="str">
        <f t="shared" si="1081"/>
        <v>-</v>
      </c>
      <c r="U754" s="499" t="str">
        <f t="shared" si="1082"/>
        <v>M</v>
      </c>
      <c r="V754" s="499" t="str">
        <f t="shared" si="1083"/>
        <v>-</v>
      </c>
      <c r="W754" s="499" t="str">
        <f t="shared" si="1077"/>
        <v>A</v>
      </c>
      <c r="X754" s="529" t="str">
        <f t="shared" si="1156"/>
        <v>Ca-Mg</v>
      </c>
      <c r="Y754" s="530" t="str">
        <f t="shared" si="1152"/>
        <v>HCO3-SO4</v>
      </c>
      <c r="Z754" s="183" t="s">
        <v>1919</v>
      </c>
      <c r="AA754" s="177">
        <v>31456</v>
      </c>
      <c r="AB754" s="176">
        <v>1</v>
      </c>
      <c r="AC754" s="168" t="s">
        <v>456</v>
      </c>
      <c r="AD754" s="170" t="s">
        <v>2338</v>
      </c>
      <c r="AE754" s="167"/>
      <c r="AF754" s="392">
        <v>10.5</v>
      </c>
      <c r="AG754" s="408">
        <v>2940</v>
      </c>
      <c r="AH754" s="408">
        <v>6.1</v>
      </c>
      <c r="AI754" s="392"/>
      <c r="AJ754" s="408"/>
      <c r="AK754" s="408"/>
      <c r="AL754" s="408"/>
      <c r="AM754" s="392"/>
      <c r="AN754" s="168"/>
      <c r="AO754" s="165"/>
      <c r="AP754" s="171"/>
      <c r="AQ754" s="168"/>
      <c r="AR754" s="168">
        <v>3288</v>
      </c>
      <c r="AS754" s="507">
        <f t="shared" si="1154"/>
        <v>3286.8799999999992</v>
      </c>
      <c r="AT754" s="509">
        <f t="shared" si="1155"/>
        <v>4.0958616674333551E-2</v>
      </c>
      <c r="AU754" s="168">
        <v>160</v>
      </c>
      <c r="AV754" s="168">
        <v>146</v>
      </c>
      <c r="AW754" s="165">
        <v>452</v>
      </c>
      <c r="AX754" s="168">
        <v>53.7</v>
      </c>
      <c r="AY754" s="168">
        <v>444</v>
      </c>
      <c r="AZ754" s="167">
        <v>1934</v>
      </c>
      <c r="BA754" s="168">
        <v>0.31</v>
      </c>
      <c r="BB754" s="168">
        <v>20</v>
      </c>
      <c r="BC754" s="168">
        <v>4.5</v>
      </c>
      <c r="BD754" s="168"/>
      <c r="BE754" s="168">
        <v>8.1</v>
      </c>
      <c r="BF754" s="168">
        <v>0.46</v>
      </c>
      <c r="BG754" s="168">
        <v>0.31</v>
      </c>
      <c r="BH754" s="168">
        <v>0.08</v>
      </c>
      <c r="BI754" s="168"/>
      <c r="BJ754" s="168">
        <v>0.22</v>
      </c>
      <c r="BK754" s="168"/>
      <c r="BL754" s="165"/>
      <c r="BM754" s="168">
        <v>63.2</v>
      </c>
      <c r="BN754" s="167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  <c r="BY754" s="168"/>
      <c r="BZ754" s="168"/>
      <c r="CA754" s="168"/>
      <c r="CB754" s="168"/>
      <c r="CC754" s="168"/>
      <c r="CD754" s="168"/>
      <c r="CE754" s="168"/>
      <c r="CF754" s="165"/>
      <c r="CG754" s="168"/>
      <c r="CH754" s="168"/>
      <c r="CI754" s="168"/>
      <c r="CJ754" s="168"/>
      <c r="CK754" s="168"/>
      <c r="CL754" s="167"/>
      <c r="CM754" s="168"/>
      <c r="CN754" s="180">
        <v>2375</v>
      </c>
      <c r="CO754" s="165"/>
      <c r="CP754" s="168"/>
      <c r="CQ754" s="167"/>
      <c r="CR754" s="168"/>
      <c r="CS754" s="168"/>
      <c r="CT754" s="168"/>
      <c r="CU754" s="168"/>
      <c r="CV754" s="168"/>
      <c r="CW754" s="168"/>
      <c r="CX754" s="168"/>
      <c r="CY754" s="168"/>
      <c r="CZ754" s="168"/>
      <c r="DA754" s="167"/>
      <c r="DB754" s="182"/>
      <c r="DC754" s="182"/>
      <c r="DD754" s="182"/>
      <c r="DE754" s="182"/>
      <c r="DF754" s="182"/>
      <c r="DG754" s="182"/>
      <c r="DH754" s="182"/>
      <c r="DI754" s="180"/>
      <c r="DJ754" s="180"/>
      <c r="DK754" s="180"/>
      <c r="DL754" s="180"/>
      <c r="DM754" s="180"/>
      <c r="DN754" s="180"/>
      <c r="DO754" s="180"/>
      <c r="DP754" s="180"/>
      <c r="DQ754" s="180"/>
      <c r="DR754" s="180"/>
      <c r="DS754" s="181"/>
      <c r="DT754" s="402">
        <f t="shared" si="1084"/>
        <v>1</v>
      </c>
      <c r="DU754" s="100">
        <f t="shared" si="1085"/>
        <v>0</v>
      </c>
      <c r="DV754" s="100">
        <f t="shared" si="1086"/>
        <v>1</v>
      </c>
      <c r="DW754" s="100">
        <f t="shared" si="1087"/>
        <v>0</v>
      </c>
      <c r="DX754" s="100">
        <f t="shared" si="1088"/>
        <v>0</v>
      </c>
      <c r="DY754" s="229">
        <f t="shared" si="1089"/>
        <v>0</v>
      </c>
      <c r="DZ754" s="100">
        <f t="shared" si="1090"/>
        <v>1</v>
      </c>
      <c r="EA754" s="400">
        <f t="shared" si="1091"/>
        <v>0</v>
      </c>
      <c r="EB754" s="402">
        <f t="shared" si="1092"/>
        <v>0</v>
      </c>
      <c r="EC754" s="19">
        <f t="shared" si="1093"/>
        <v>0</v>
      </c>
      <c r="ED754" s="19">
        <f t="shared" si="1094"/>
        <v>1</v>
      </c>
      <c r="EE754" s="19">
        <f t="shared" si="1095"/>
        <v>0</v>
      </c>
      <c r="EF754" s="402">
        <f t="shared" si="1096"/>
        <v>0</v>
      </c>
      <c r="EG754" s="400">
        <f t="shared" si="1097"/>
        <v>0</v>
      </c>
      <c r="EH754" s="400">
        <f t="shared" si="1098"/>
        <v>1</v>
      </c>
      <c r="EI754" s="402">
        <f t="shared" si="1099"/>
        <v>0</v>
      </c>
      <c r="EJ754" s="229">
        <f t="shared" si="1100"/>
        <v>2</v>
      </c>
      <c r="EK754" s="398">
        <f t="shared" si="1101"/>
        <v>160</v>
      </c>
      <c r="EL754" s="398">
        <f t="shared" si="1102"/>
        <v>20</v>
      </c>
      <c r="EM754" s="398">
        <f t="shared" si="1103"/>
        <v>146</v>
      </c>
      <c r="EN754" s="398">
        <f t="shared" si="1104"/>
        <v>452</v>
      </c>
      <c r="EO754" s="398">
        <f t="shared" si="1105"/>
        <v>0.46</v>
      </c>
      <c r="EP754" s="398">
        <f t="shared" si="1106"/>
        <v>8.1</v>
      </c>
      <c r="EQ754" s="398">
        <f t="shared" si="1107"/>
        <v>1934</v>
      </c>
      <c r="ER754" s="398" t="str">
        <f t="shared" si="1108"/>
        <v/>
      </c>
      <c r="ES754" s="398">
        <f t="shared" si="1109"/>
        <v>0.22</v>
      </c>
      <c r="ET754" s="398">
        <f t="shared" si="1110"/>
        <v>444</v>
      </c>
      <c r="EU754" s="172">
        <f t="shared" si="1111"/>
        <v>53.7</v>
      </c>
      <c r="EV754" s="57">
        <f t="shared" si="1112"/>
        <v>6.9596081740598006</v>
      </c>
      <c r="EW754" s="57">
        <f t="shared" si="1113"/>
        <v>0.51150895140664965</v>
      </c>
      <c r="EX754" s="57">
        <f t="shared" si="1114"/>
        <v>12.013988891174657</v>
      </c>
      <c r="EY754" s="57">
        <f t="shared" si="1115"/>
        <v>22.55601576924996</v>
      </c>
      <c r="EZ754" s="57">
        <f t="shared" si="1116"/>
        <v>1.6774546449083782E-2</v>
      </c>
      <c r="FA754" s="57">
        <f t="shared" si="1117"/>
        <v>0.43513295729250606</v>
      </c>
      <c r="FB754" s="57">
        <f t="shared" si="1118"/>
        <v>31.696032751474586</v>
      </c>
      <c r="FC754" s="57" t="str">
        <f t="shared" si="1119"/>
        <v/>
      </c>
      <c r="FD754" s="57">
        <f t="shared" si="1120"/>
        <v>3.5481066818912697E-3</v>
      </c>
      <c r="FE754" s="57">
        <f t="shared" si="1121"/>
        <v>9.2439721598207836</v>
      </c>
      <c r="FF754" s="56">
        <f t="shared" si="1122"/>
        <v>1.5146814091896312</v>
      </c>
      <c r="FG754" s="59">
        <f t="shared" si="1123"/>
        <v>16.378234949132676</v>
      </c>
      <c r="FH754" s="59">
        <f t="shared" si="1124"/>
        <v>1.2037479086750971</v>
      </c>
      <c r="FI754" s="59">
        <f t="shared" si="1125"/>
        <v>28.272846375077805</v>
      </c>
      <c r="FJ754" s="59">
        <f t="shared" si="1126"/>
        <v>53.081684564091837</v>
      </c>
      <c r="FK754" s="59">
        <f t="shared" si="1127"/>
        <v>3.9475995779798156E-2</v>
      </c>
      <c r="FL754" s="59">
        <f t="shared" si="1128"/>
        <v>1.0240102072427881</v>
      </c>
      <c r="FM754" s="59">
        <f t="shared" si="1129"/>
        <v>74.652262815699856</v>
      </c>
      <c r="FN754" s="59" t="str">
        <f t="shared" si="1130"/>
        <v/>
      </c>
      <c r="FO754" s="59">
        <f t="shared" si="1131"/>
        <v>8.3566985998386554E-3</v>
      </c>
      <c r="FP754" s="59">
        <f t="shared" si="1132"/>
        <v>21.771918414737542</v>
      </c>
      <c r="FQ754" s="66">
        <f t="shared" si="1133"/>
        <v>3.5674620709627591</v>
      </c>
      <c r="FR754" s="331">
        <f t="shared" si="1078"/>
        <v>4.0958616674333551E-2</v>
      </c>
      <c r="FS754" s="331">
        <f t="shared" si="1134"/>
        <v>4.0958616674333551E-2</v>
      </c>
      <c r="FT754" s="400">
        <f t="shared" si="1135"/>
        <v>0</v>
      </c>
      <c r="FU754" s="400">
        <f t="shared" si="1136"/>
        <v>1</v>
      </c>
      <c r="FV754" s="400">
        <f t="shared" si="1137"/>
        <v>0</v>
      </c>
      <c r="FW754" s="402">
        <f t="shared" si="1138"/>
        <v>0</v>
      </c>
      <c r="FX754" s="222">
        <f t="shared" si="1139"/>
        <v>0</v>
      </c>
      <c r="FY754" s="222">
        <f t="shared" si="1140"/>
        <v>53.081684564091837</v>
      </c>
      <c r="FZ754" s="222">
        <f t="shared" si="1141"/>
        <v>28.272846375077805</v>
      </c>
      <c r="GA754" s="221">
        <f t="shared" si="1142"/>
        <v>0</v>
      </c>
      <c r="GB754" s="222">
        <f t="shared" si="1143"/>
        <v>74.652262815699856</v>
      </c>
      <c r="GC754" s="222">
        <f t="shared" si="1144"/>
        <v>21.771918414737542</v>
      </c>
      <c r="GD754" s="222">
        <f t="shared" si="1145"/>
        <v>0</v>
      </c>
      <c r="GE754" s="222">
        <f t="shared" si="1146"/>
        <v>0</v>
      </c>
      <c r="GF754" s="222">
        <f t="shared" si="1147"/>
        <v>0</v>
      </c>
      <c r="GG754" s="398">
        <f t="shared" si="1148"/>
        <v>0</v>
      </c>
      <c r="GH754" s="399">
        <f t="shared" si="1149"/>
        <v>0</v>
      </c>
      <c r="GI754" s="398" t="str">
        <f t="shared" si="1150"/>
        <v>Ca-Mg</v>
      </c>
      <c r="GJ754" s="398" t="str">
        <f t="shared" si="1151"/>
        <v>HCO3-SO4</v>
      </c>
    </row>
    <row r="755" spans="1:192">
      <c r="A755" s="402">
        <f t="shared" si="1153"/>
        <v>750</v>
      </c>
      <c r="B755" s="166" t="s">
        <v>312</v>
      </c>
      <c r="C755" s="166" t="s">
        <v>178</v>
      </c>
      <c r="D755" s="166"/>
      <c r="E755" s="166"/>
      <c r="F755" s="396">
        <v>3539310</v>
      </c>
      <c r="G755" s="396">
        <v>5661510</v>
      </c>
      <c r="H755" s="409">
        <f t="shared" si="1079"/>
        <v>539219.84600000002</v>
      </c>
      <c r="I755" s="405">
        <f t="shared" si="1080"/>
        <v>5659685.1860000007</v>
      </c>
      <c r="J755" s="408">
        <v>171</v>
      </c>
      <c r="K755" s="408" t="s">
        <v>1356</v>
      </c>
      <c r="L755" s="185">
        <v>50</v>
      </c>
      <c r="M755" s="185">
        <v>41.5</v>
      </c>
      <c r="N755" s="400">
        <v>50</v>
      </c>
      <c r="O755" s="171"/>
      <c r="P755" s="171"/>
      <c r="Q755" s="166" t="s">
        <v>1361</v>
      </c>
      <c r="R755" s="166" t="s">
        <v>1434</v>
      </c>
      <c r="S755" s="166" t="s">
        <v>1346</v>
      </c>
      <c r="T755" s="499" t="str">
        <f t="shared" si="1081"/>
        <v>-</v>
      </c>
      <c r="U755" s="499" t="str">
        <f t="shared" si="1082"/>
        <v>M</v>
      </c>
      <c r="V755" s="499" t="str">
        <f t="shared" si="1083"/>
        <v>-</v>
      </c>
      <c r="W755" s="499" t="str">
        <f t="shared" si="1077"/>
        <v>A</v>
      </c>
      <c r="X755" s="529" t="str">
        <f t="shared" si="1156"/>
        <v>Ca-Mg</v>
      </c>
      <c r="Y755" s="530" t="str">
        <f t="shared" si="1152"/>
        <v>HCO3-SO4</v>
      </c>
      <c r="Z755" s="183" t="s">
        <v>2339</v>
      </c>
      <c r="AA755" s="177">
        <v>21831</v>
      </c>
      <c r="AB755" s="176">
        <v>1</v>
      </c>
      <c r="AC755" s="168" t="s">
        <v>579</v>
      </c>
      <c r="AD755" s="170" t="s">
        <v>2999</v>
      </c>
      <c r="AE755" s="187" t="s">
        <v>3000</v>
      </c>
      <c r="AF755" s="392">
        <v>9.9</v>
      </c>
      <c r="AG755" s="408"/>
      <c r="AH755" s="408">
        <v>6.2</v>
      </c>
      <c r="AI755" s="392"/>
      <c r="AJ755" s="408"/>
      <c r="AK755" s="408"/>
      <c r="AL755" s="408"/>
      <c r="AM755" s="392"/>
      <c r="AN755" s="168"/>
      <c r="AO755" s="165"/>
      <c r="AP755" s="171"/>
      <c r="AQ755" s="168"/>
      <c r="AR755" s="168">
        <v>3959</v>
      </c>
      <c r="AS755" s="507">
        <f t="shared" si="1154"/>
        <v>3959.3599999999997</v>
      </c>
      <c r="AT755" s="509">
        <f t="shared" si="1155"/>
        <v>0.20010811071596227</v>
      </c>
      <c r="AU755" s="168">
        <v>213.4</v>
      </c>
      <c r="AV755" s="168">
        <v>167</v>
      </c>
      <c r="AW755" s="165">
        <v>554.9</v>
      </c>
      <c r="AX755" s="168">
        <v>84.45</v>
      </c>
      <c r="AY755" s="168">
        <v>625.5</v>
      </c>
      <c r="AZ755" s="167">
        <v>2218</v>
      </c>
      <c r="BA755" s="168"/>
      <c r="BB755" s="168">
        <v>25.7</v>
      </c>
      <c r="BC755" s="168"/>
      <c r="BD755" s="168"/>
      <c r="BE755" s="168">
        <v>10.72</v>
      </c>
      <c r="BF755" s="168">
        <v>0.39</v>
      </c>
      <c r="BG755" s="168"/>
      <c r="BH755" s="168"/>
      <c r="BI755" s="168"/>
      <c r="BJ755" s="168"/>
      <c r="BK755" s="168"/>
      <c r="BL755" s="165"/>
      <c r="BM755" s="168">
        <v>59.3</v>
      </c>
      <c r="BN755" s="167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  <c r="BY755" s="168"/>
      <c r="BZ755" s="168"/>
      <c r="CA755" s="168"/>
      <c r="CB755" s="168"/>
      <c r="CC755" s="168"/>
      <c r="CD755" s="168"/>
      <c r="CE755" s="168"/>
      <c r="CF755" s="165"/>
      <c r="CG755" s="168"/>
      <c r="CH755" s="168"/>
      <c r="CI755" s="168"/>
      <c r="CJ755" s="168"/>
      <c r="CK755" s="168"/>
      <c r="CL755" s="167"/>
      <c r="CM755" s="168"/>
      <c r="CN755" s="180">
        <v>2360</v>
      </c>
      <c r="CO755" s="165"/>
      <c r="CP755" s="168"/>
      <c r="CQ755" s="167"/>
      <c r="CR755" s="168"/>
      <c r="CS755" s="168"/>
      <c r="CT755" s="168"/>
      <c r="CU755" s="168"/>
      <c r="CV755" s="168"/>
      <c r="CW755" s="168"/>
      <c r="CX755" s="168"/>
      <c r="CY755" s="168"/>
      <c r="CZ755" s="168"/>
      <c r="DA755" s="167"/>
      <c r="DB755" s="182"/>
      <c r="DC755" s="182"/>
      <c r="DD755" s="182"/>
      <c r="DE755" s="182"/>
      <c r="DF755" s="182"/>
      <c r="DG755" s="182"/>
      <c r="DH755" s="182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1"/>
      <c r="DT755" s="402">
        <f t="shared" si="1084"/>
        <v>1</v>
      </c>
      <c r="DU755" s="100">
        <f t="shared" si="1085"/>
        <v>0</v>
      </c>
      <c r="DV755" s="100">
        <f t="shared" si="1086"/>
        <v>1</v>
      </c>
      <c r="DW755" s="100">
        <f t="shared" si="1087"/>
        <v>0</v>
      </c>
      <c r="DX755" s="100">
        <f t="shared" si="1088"/>
        <v>0</v>
      </c>
      <c r="DY755" s="229">
        <f t="shared" si="1089"/>
        <v>0</v>
      </c>
      <c r="DZ755" s="100">
        <f t="shared" si="1090"/>
        <v>1</v>
      </c>
      <c r="EA755" s="400">
        <f t="shared" si="1091"/>
        <v>0</v>
      </c>
      <c r="EB755" s="402">
        <f t="shared" si="1092"/>
        <v>0</v>
      </c>
      <c r="EC755" s="19">
        <f t="shared" si="1093"/>
        <v>0</v>
      </c>
      <c r="ED755" s="19">
        <f t="shared" si="1094"/>
        <v>1</v>
      </c>
      <c r="EE755" s="19">
        <f t="shared" si="1095"/>
        <v>0</v>
      </c>
      <c r="EF755" s="402">
        <f t="shared" si="1096"/>
        <v>0</v>
      </c>
      <c r="EG755" s="400">
        <f t="shared" si="1097"/>
        <v>0</v>
      </c>
      <c r="EH755" s="400">
        <f t="shared" si="1098"/>
        <v>1</v>
      </c>
      <c r="EI755" s="402">
        <f t="shared" si="1099"/>
        <v>0</v>
      </c>
      <c r="EJ755" s="229">
        <f t="shared" si="1100"/>
        <v>2</v>
      </c>
      <c r="EK755" s="398">
        <f t="shared" si="1101"/>
        <v>213.4</v>
      </c>
      <c r="EL755" s="398">
        <f t="shared" si="1102"/>
        <v>25.7</v>
      </c>
      <c r="EM755" s="398">
        <f t="shared" si="1103"/>
        <v>167</v>
      </c>
      <c r="EN755" s="398">
        <f t="shared" si="1104"/>
        <v>554.9</v>
      </c>
      <c r="EO755" s="398">
        <f t="shared" si="1105"/>
        <v>0.39</v>
      </c>
      <c r="EP755" s="398">
        <f t="shared" si="1106"/>
        <v>10.72</v>
      </c>
      <c r="EQ755" s="398">
        <f t="shared" si="1107"/>
        <v>2218</v>
      </c>
      <c r="ER755" s="398" t="str">
        <f t="shared" si="1108"/>
        <v/>
      </c>
      <c r="ES755" s="398" t="str">
        <f t="shared" si="1109"/>
        <v/>
      </c>
      <c r="ET755" s="398">
        <f t="shared" si="1110"/>
        <v>625.5</v>
      </c>
      <c r="EU755" s="172">
        <f t="shared" si="1111"/>
        <v>84.45</v>
      </c>
      <c r="EV755" s="57">
        <f t="shared" si="1112"/>
        <v>9.2823774021522585</v>
      </c>
      <c r="EW755" s="57">
        <f t="shared" si="1113"/>
        <v>0.65728900255754474</v>
      </c>
      <c r="EX755" s="57">
        <f t="shared" si="1114"/>
        <v>13.742028389220327</v>
      </c>
      <c r="EY755" s="57">
        <f t="shared" si="1115"/>
        <v>27.691002545037176</v>
      </c>
      <c r="EZ755" s="57">
        <f t="shared" si="1116"/>
        <v>1.4221898076397118E-2</v>
      </c>
      <c r="FA755" s="57">
        <f t="shared" si="1117"/>
        <v>0.57587966693526726</v>
      </c>
      <c r="FB755" s="57">
        <f t="shared" si="1118"/>
        <v>36.350465689126494</v>
      </c>
      <c r="FC755" s="57" t="str">
        <f t="shared" si="1119"/>
        <v/>
      </c>
      <c r="FD755" s="57" t="str">
        <f t="shared" si="1120"/>
        <v/>
      </c>
      <c r="FE755" s="57">
        <f t="shared" si="1121"/>
        <v>13.02275807650428</v>
      </c>
      <c r="FF755" s="56">
        <f t="shared" si="1122"/>
        <v>2.3820269088652579</v>
      </c>
      <c r="FG755" s="59">
        <f t="shared" si="1123"/>
        <v>17.863505426843886</v>
      </c>
      <c r="FH755" s="59">
        <f t="shared" si="1124"/>
        <v>1.2649222451857072</v>
      </c>
      <c r="FI755" s="59">
        <f t="shared" si="1125"/>
        <v>26.445897216995473</v>
      </c>
      <c r="FJ755" s="59">
        <f t="shared" si="1126"/>
        <v>53.290051977775164</v>
      </c>
      <c r="FK755" s="59">
        <f t="shared" si="1127"/>
        <v>2.7369384206338623E-2</v>
      </c>
      <c r="FL755" s="59">
        <f t="shared" si="1128"/>
        <v>1.1082537489934365</v>
      </c>
      <c r="FM755" s="59">
        <f t="shared" si="1129"/>
        <v>70.23531953838895</v>
      </c>
      <c r="FN755" s="59" t="str">
        <f t="shared" si="1130"/>
        <v/>
      </c>
      <c r="FO755" s="59" t="str">
        <f t="shared" si="1131"/>
        <v/>
      </c>
      <c r="FP755" s="59">
        <f t="shared" si="1132"/>
        <v>25.162196891689753</v>
      </c>
      <c r="FQ755" s="66">
        <f t="shared" si="1133"/>
        <v>4.6024835699212909</v>
      </c>
      <c r="FR755" s="331">
        <f t="shared" si="1078"/>
        <v>0.20010811071596227</v>
      </c>
      <c r="FS755" s="331">
        <f t="shared" si="1134"/>
        <v>0.20010811071596227</v>
      </c>
      <c r="FT755" s="400">
        <f t="shared" si="1135"/>
        <v>0</v>
      </c>
      <c r="FU755" s="400">
        <f t="shared" si="1136"/>
        <v>1</v>
      </c>
      <c r="FV755" s="400">
        <f t="shared" si="1137"/>
        <v>0</v>
      </c>
      <c r="FW755" s="402">
        <f t="shared" si="1138"/>
        <v>0</v>
      </c>
      <c r="FX755" s="222">
        <f t="shared" si="1139"/>
        <v>0</v>
      </c>
      <c r="FY755" s="222">
        <f t="shared" si="1140"/>
        <v>53.290051977775164</v>
      </c>
      <c r="FZ755" s="222">
        <f t="shared" si="1141"/>
        <v>26.445897216995473</v>
      </c>
      <c r="GA755" s="221">
        <f t="shared" si="1142"/>
        <v>0</v>
      </c>
      <c r="GB755" s="222">
        <f t="shared" si="1143"/>
        <v>70.23531953838895</v>
      </c>
      <c r="GC755" s="222">
        <f t="shared" si="1144"/>
        <v>25.162196891689753</v>
      </c>
      <c r="GD755" s="222">
        <f t="shared" si="1145"/>
        <v>0</v>
      </c>
      <c r="GE755" s="222">
        <f t="shared" si="1146"/>
        <v>0</v>
      </c>
      <c r="GF755" s="222">
        <f t="shared" si="1147"/>
        <v>0</v>
      </c>
      <c r="GG755" s="398">
        <f t="shared" si="1148"/>
        <v>0</v>
      </c>
      <c r="GH755" s="399">
        <f t="shared" si="1149"/>
        <v>0</v>
      </c>
      <c r="GI755" s="398" t="str">
        <f t="shared" si="1150"/>
        <v>Ca-Mg</v>
      </c>
      <c r="GJ755" s="398" t="str">
        <f t="shared" si="1151"/>
        <v>HCO3-SO4</v>
      </c>
    </row>
    <row r="756" spans="1:192">
      <c r="A756" s="402">
        <f t="shared" si="1153"/>
        <v>751</v>
      </c>
      <c r="B756" s="383" t="s">
        <v>312</v>
      </c>
      <c r="C756" s="116" t="s">
        <v>178</v>
      </c>
      <c r="D756" s="116"/>
      <c r="E756" s="116"/>
      <c r="F756" s="408">
        <v>3539310</v>
      </c>
      <c r="G756" s="408">
        <v>5661510</v>
      </c>
      <c r="H756" s="409">
        <f t="shared" si="1079"/>
        <v>539219.84600000002</v>
      </c>
      <c r="I756" s="405">
        <f t="shared" si="1080"/>
        <v>5659685.1860000007</v>
      </c>
      <c r="J756" s="408">
        <v>171</v>
      </c>
      <c r="K756" s="408" t="s">
        <v>1356</v>
      </c>
      <c r="L756" s="185">
        <v>50</v>
      </c>
      <c r="M756" s="185"/>
      <c r="O756" s="171"/>
      <c r="P756" s="171"/>
      <c r="Q756" s="166" t="s">
        <v>1361</v>
      </c>
      <c r="R756" s="166" t="s">
        <v>1434</v>
      </c>
      <c r="S756" s="382" t="s">
        <v>1346</v>
      </c>
      <c r="T756" s="499" t="str">
        <f t="shared" si="1081"/>
        <v>-</v>
      </c>
      <c r="U756" s="499" t="str">
        <f t="shared" si="1082"/>
        <v>M</v>
      </c>
      <c r="V756" s="499" t="str">
        <f t="shared" si="1083"/>
        <v>-</v>
      </c>
      <c r="W756" s="499" t="str">
        <f t="shared" si="1077"/>
        <v>A</v>
      </c>
      <c r="X756" s="529" t="str">
        <f t="shared" si="1156"/>
        <v>Ca-Mg</v>
      </c>
      <c r="Y756" s="530" t="str">
        <f t="shared" si="1152"/>
        <v>HCO3-SO4</v>
      </c>
      <c r="Z756" s="119" t="s">
        <v>2335</v>
      </c>
      <c r="AA756" s="377" t="s">
        <v>1588</v>
      </c>
      <c r="AB756" s="405">
        <v>2</v>
      </c>
      <c r="AC756" s="117" t="s">
        <v>412</v>
      </c>
      <c r="AD756" s="385" t="s">
        <v>2340</v>
      </c>
      <c r="AE756" s="125" t="s">
        <v>2341</v>
      </c>
      <c r="AF756" s="379">
        <v>10.199999999999999</v>
      </c>
      <c r="AG756" s="377"/>
      <c r="AH756" s="377"/>
      <c r="AI756" s="379"/>
      <c r="AJ756" s="377"/>
      <c r="AK756" s="377"/>
      <c r="AL756" s="377"/>
      <c r="AM756" s="379"/>
      <c r="AN756" s="117"/>
      <c r="AO756" s="116"/>
      <c r="AP756" s="378"/>
      <c r="AQ756" s="117"/>
      <c r="AR756" s="384"/>
      <c r="AS756" s="507">
        <f t="shared" si="1154"/>
        <v>3016</v>
      </c>
      <c r="AT756" s="509">
        <f t="shared" si="1155"/>
        <v>1.0037059932040968E-2</v>
      </c>
      <c r="AU756" s="384">
        <v>167.1</v>
      </c>
      <c r="AV756" s="384">
        <v>132.4</v>
      </c>
      <c r="AW756" s="116">
        <v>416.7</v>
      </c>
      <c r="AX756" s="384">
        <v>68.8</v>
      </c>
      <c r="AY756" s="384">
        <v>485.8</v>
      </c>
      <c r="AZ756" s="120">
        <v>1675</v>
      </c>
      <c r="BA756" s="117"/>
      <c r="BB756" s="117">
        <v>20.7</v>
      </c>
      <c r="BC756" s="117"/>
      <c r="BD756" s="117"/>
      <c r="BE756" s="126">
        <v>0.08</v>
      </c>
      <c r="BF756" s="117">
        <v>0.62</v>
      </c>
      <c r="BG756" s="117"/>
      <c r="BH756" s="117"/>
      <c r="BI756" s="117"/>
      <c r="BJ756" s="117"/>
      <c r="BK756" s="117"/>
      <c r="BL756" s="116"/>
      <c r="BM756" s="117">
        <v>48.8</v>
      </c>
      <c r="BN756" s="118"/>
      <c r="BO756" s="114"/>
      <c r="BP756" s="114"/>
      <c r="BQ756" s="114"/>
      <c r="BR756" s="114"/>
      <c r="BS756" s="114"/>
      <c r="BT756" s="114"/>
      <c r="BU756" s="114"/>
      <c r="BV756" s="114"/>
      <c r="BW756" s="114"/>
      <c r="BX756" s="114"/>
      <c r="BY756" s="114"/>
      <c r="BZ756" s="114"/>
      <c r="CA756" s="114"/>
      <c r="CB756" s="114"/>
      <c r="CC756" s="114"/>
      <c r="CD756" s="114"/>
      <c r="CE756" s="114"/>
      <c r="CF756" s="247"/>
      <c r="CG756" s="114"/>
      <c r="CH756" s="114"/>
      <c r="CI756" s="114"/>
      <c r="CJ756" s="114"/>
      <c r="CK756" s="114"/>
      <c r="CL756" s="137"/>
      <c r="CM756" s="114"/>
      <c r="CN756" s="147">
        <v>2360</v>
      </c>
      <c r="CO756" s="247"/>
      <c r="CP756" s="117"/>
      <c r="CQ756" s="118"/>
      <c r="CR756" s="117"/>
      <c r="CS756" s="117"/>
      <c r="CT756" s="117"/>
      <c r="CU756" s="117"/>
      <c r="CV756" s="117"/>
      <c r="CW756" s="117"/>
      <c r="CX756" s="117"/>
      <c r="CY756" s="117"/>
      <c r="CZ756" s="117"/>
      <c r="DA756" s="118"/>
      <c r="DB756" s="111"/>
      <c r="DC756" s="111"/>
      <c r="DD756" s="121"/>
      <c r="DE756" s="111"/>
      <c r="DF756" s="420"/>
      <c r="DG756" s="111"/>
      <c r="DH756" s="111">
        <v>11.4</v>
      </c>
      <c r="DI756" s="111"/>
      <c r="DJ756" s="111"/>
      <c r="DK756" s="244"/>
      <c r="DL756" s="244"/>
      <c r="DM756" s="244"/>
      <c r="DN756" s="111"/>
      <c r="DO756" s="121"/>
      <c r="DP756" s="244"/>
      <c r="DQ756" s="241"/>
      <c r="DR756" s="244"/>
      <c r="DS756" s="472"/>
      <c r="DT756" s="402">
        <f t="shared" si="1084"/>
        <v>0</v>
      </c>
      <c r="DU756" s="100">
        <f t="shared" si="1085"/>
        <v>0</v>
      </c>
      <c r="DV756" s="100">
        <f t="shared" si="1086"/>
        <v>1</v>
      </c>
      <c r="DW756" s="100">
        <f t="shared" si="1087"/>
        <v>0</v>
      </c>
      <c r="DX756" s="100">
        <f t="shared" si="1088"/>
        <v>0</v>
      </c>
      <c r="DY756" s="229">
        <f t="shared" si="1089"/>
        <v>0</v>
      </c>
      <c r="DZ756" s="100">
        <f t="shared" si="1090"/>
        <v>1</v>
      </c>
      <c r="EA756" s="400">
        <f t="shared" si="1091"/>
        <v>0</v>
      </c>
      <c r="EB756" s="402">
        <f t="shared" si="1092"/>
        <v>0</v>
      </c>
      <c r="EC756" s="19">
        <f t="shared" si="1093"/>
        <v>0</v>
      </c>
      <c r="ED756" s="19">
        <f t="shared" si="1094"/>
        <v>1</v>
      </c>
      <c r="EE756" s="19">
        <f t="shared" si="1095"/>
        <v>0</v>
      </c>
      <c r="EF756" s="402">
        <f t="shared" si="1096"/>
        <v>0</v>
      </c>
      <c r="EG756" s="400">
        <f t="shared" si="1097"/>
        <v>0</v>
      </c>
      <c r="EH756" s="400">
        <f t="shared" si="1098"/>
        <v>1</v>
      </c>
      <c r="EI756" s="402">
        <f t="shared" si="1099"/>
        <v>0</v>
      </c>
      <c r="EJ756" s="229">
        <f t="shared" si="1100"/>
        <v>2</v>
      </c>
      <c r="EK756" s="398">
        <f t="shared" si="1101"/>
        <v>167.1</v>
      </c>
      <c r="EL756" s="398">
        <f t="shared" si="1102"/>
        <v>20.7</v>
      </c>
      <c r="EM756" s="398">
        <f t="shared" si="1103"/>
        <v>132.4</v>
      </c>
      <c r="EN756" s="398">
        <f t="shared" si="1104"/>
        <v>416.7</v>
      </c>
      <c r="EO756" s="398">
        <f t="shared" si="1105"/>
        <v>0.62</v>
      </c>
      <c r="EP756" s="398">
        <f t="shared" si="1106"/>
        <v>0.08</v>
      </c>
      <c r="EQ756" s="398">
        <f t="shared" si="1107"/>
        <v>1675</v>
      </c>
      <c r="ER756" s="398" t="str">
        <f t="shared" si="1108"/>
        <v/>
      </c>
      <c r="ES756" s="398" t="str">
        <f t="shared" si="1109"/>
        <v/>
      </c>
      <c r="ET756" s="398">
        <f t="shared" si="1110"/>
        <v>485.8</v>
      </c>
      <c r="EU756" s="172">
        <f t="shared" si="1111"/>
        <v>68.8</v>
      </c>
      <c r="EV756" s="57">
        <f t="shared" si="1112"/>
        <v>7.268440786783704</v>
      </c>
      <c r="EW756" s="57">
        <f t="shared" si="1113"/>
        <v>0.52941176470588236</v>
      </c>
      <c r="EX756" s="57">
        <f t="shared" si="1114"/>
        <v>10.894877597202223</v>
      </c>
      <c r="EY756" s="57">
        <f t="shared" si="1115"/>
        <v>20.794450820899243</v>
      </c>
      <c r="EZ756" s="57">
        <f t="shared" si="1116"/>
        <v>2.2609171300939007E-2</v>
      </c>
      <c r="FA756" s="57">
        <f t="shared" si="1117"/>
        <v>4.2976094547408005E-3</v>
      </c>
      <c r="FB756" s="57">
        <f t="shared" si="1118"/>
        <v>27.451321023123025</v>
      </c>
      <c r="FC756" s="57" t="str">
        <f t="shared" si="1119"/>
        <v/>
      </c>
      <c r="FD756" s="57" t="str">
        <f t="shared" si="1120"/>
        <v/>
      </c>
      <c r="FE756" s="57">
        <f t="shared" si="1121"/>
        <v>10.114238007299408</v>
      </c>
      <c r="FF756" s="56">
        <f t="shared" si="1122"/>
        <v>1.9405974106563615</v>
      </c>
      <c r="FG756" s="59">
        <f t="shared" si="1123"/>
        <v>18.39455546261453</v>
      </c>
      <c r="FH756" s="59">
        <f t="shared" si="1124"/>
        <v>1.3398051045762451</v>
      </c>
      <c r="FI756" s="59">
        <f t="shared" si="1125"/>
        <v>27.572134945989283</v>
      </c>
      <c r="FJ756" s="59">
        <f t="shared" si="1126"/>
        <v>52.625410340434279</v>
      </c>
      <c r="FK756" s="59">
        <f t="shared" si="1127"/>
        <v>5.7218001447447341E-2</v>
      </c>
      <c r="FL756" s="59">
        <f t="shared" si="1128"/>
        <v>1.0876144938214066E-2</v>
      </c>
      <c r="FM756" s="59">
        <f t="shared" si="1129"/>
        <v>69.486185182466741</v>
      </c>
      <c r="FN756" s="59" t="str">
        <f t="shared" si="1130"/>
        <v/>
      </c>
      <c r="FO756" s="59" t="str">
        <f t="shared" si="1131"/>
        <v/>
      </c>
      <c r="FP756" s="59">
        <f t="shared" si="1132"/>
        <v>25.60167558285308</v>
      </c>
      <c r="FQ756" s="66">
        <f t="shared" si="1133"/>
        <v>4.9121392346801773</v>
      </c>
      <c r="FR756" s="331">
        <f t="shared" si="1078"/>
        <v>1.0037059932040968E-2</v>
      </c>
      <c r="FS756" s="331">
        <f t="shared" si="1134"/>
        <v>1.0037059932040968E-2</v>
      </c>
      <c r="FT756" s="400">
        <f t="shared" si="1135"/>
        <v>0</v>
      </c>
      <c r="FU756" s="400">
        <f t="shared" si="1136"/>
        <v>1</v>
      </c>
      <c r="FV756" s="400">
        <f t="shared" si="1137"/>
        <v>0</v>
      </c>
      <c r="FW756" s="402">
        <f t="shared" si="1138"/>
        <v>0</v>
      </c>
      <c r="FX756" s="222">
        <f t="shared" si="1139"/>
        <v>0</v>
      </c>
      <c r="FY756" s="222">
        <f t="shared" si="1140"/>
        <v>52.625410340434279</v>
      </c>
      <c r="FZ756" s="222">
        <f t="shared" si="1141"/>
        <v>27.572134945989283</v>
      </c>
      <c r="GA756" s="221">
        <f t="shared" si="1142"/>
        <v>0</v>
      </c>
      <c r="GB756" s="222">
        <f t="shared" si="1143"/>
        <v>69.486185182466741</v>
      </c>
      <c r="GC756" s="222">
        <f t="shared" si="1144"/>
        <v>25.60167558285308</v>
      </c>
      <c r="GD756" s="222">
        <f t="shared" si="1145"/>
        <v>0</v>
      </c>
      <c r="GE756" s="222">
        <f t="shared" si="1146"/>
        <v>0</v>
      </c>
      <c r="GF756" s="222">
        <f t="shared" si="1147"/>
        <v>0</v>
      </c>
      <c r="GG756" s="398">
        <f t="shared" si="1148"/>
        <v>0</v>
      </c>
      <c r="GH756" s="399">
        <f t="shared" si="1149"/>
        <v>0</v>
      </c>
      <c r="GI756" s="398" t="str">
        <f t="shared" si="1150"/>
        <v>Ca-Mg</v>
      </c>
      <c r="GJ756" s="398" t="str">
        <f t="shared" si="1151"/>
        <v>HCO3-SO4</v>
      </c>
    </row>
    <row r="757" spans="1:192">
      <c r="A757" s="402">
        <f t="shared" si="1153"/>
        <v>752</v>
      </c>
      <c r="B757" s="170" t="s">
        <v>572</v>
      </c>
      <c r="C757" s="166" t="s">
        <v>1204</v>
      </c>
      <c r="D757" s="166"/>
      <c r="E757" s="166"/>
      <c r="F757" s="408">
        <v>3535450</v>
      </c>
      <c r="G757" s="408">
        <v>5661490</v>
      </c>
      <c r="H757" s="409">
        <f t="shared" si="1079"/>
        <v>535361.39</v>
      </c>
      <c r="I757" s="405">
        <f t="shared" si="1080"/>
        <v>5659665.1940000001</v>
      </c>
      <c r="J757" s="408">
        <v>259.5</v>
      </c>
      <c r="K757" s="408" t="s">
        <v>1355</v>
      </c>
      <c r="L757" s="171">
        <v>150</v>
      </c>
      <c r="M757" s="171"/>
      <c r="O757" s="185">
        <v>244</v>
      </c>
      <c r="P757" s="185"/>
      <c r="Q757" s="186" t="s">
        <v>1361</v>
      </c>
      <c r="R757" s="186" t="s">
        <v>1490</v>
      </c>
      <c r="S757" s="166" t="s">
        <v>1346</v>
      </c>
      <c r="T757" s="499" t="str">
        <f t="shared" si="1081"/>
        <v>-</v>
      </c>
      <c r="U757" s="499" t="str">
        <f t="shared" si="1082"/>
        <v>-</v>
      </c>
      <c r="V757" s="499" t="str">
        <f t="shared" si="1083"/>
        <v>-</v>
      </c>
      <c r="W757" s="499" t="str">
        <f t="shared" si="1077"/>
        <v>-</v>
      </c>
      <c r="X757" s="529" t="str">
        <f t="shared" si="1156"/>
        <v>Ca-Mg</v>
      </c>
      <c r="Y757" s="530" t="str">
        <f t="shared" si="1152"/>
        <v>HCO3</v>
      </c>
      <c r="Z757" s="183"/>
      <c r="AA757" s="193">
        <v>34737</v>
      </c>
      <c r="AB757" s="200">
        <v>1</v>
      </c>
      <c r="AC757" s="166" t="s">
        <v>569</v>
      </c>
      <c r="AD757" s="170" t="s">
        <v>1389</v>
      </c>
      <c r="AE757" s="167"/>
      <c r="AF757" s="392">
        <v>10.3</v>
      </c>
      <c r="AG757" s="408">
        <v>370</v>
      </c>
      <c r="AH757" s="408">
        <v>6.57</v>
      </c>
      <c r="AI757" s="392"/>
      <c r="AJ757" s="408"/>
      <c r="AK757" s="408"/>
      <c r="AL757" s="408"/>
      <c r="AM757" s="392">
        <v>0.7</v>
      </c>
      <c r="AN757" s="168">
        <v>10.7</v>
      </c>
      <c r="AO757" s="165">
        <v>9.4</v>
      </c>
      <c r="AP757" s="171"/>
      <c r="AQ757" s="168"/>
      <c r="AR757" s="168"/>
      <c r="AS757" s="507">
        <f t="shared" si="1154"/>
        <v>325.99099999999999</v>
      </c>
      <c r="AT757" s="509">
        <f t="shared" si="1155"/>
        <v>3.8158337465845826</v>
      </c>
      <c r="AU757" s="174">
        <v>6</v>
      </c>
      <c r="AV757" s="168">
        <v>13.6</v>
      </c>
      <c r="AW757" s="165">
        <v>54.3</v>
      </c>
      <c r="AX757" s="165">
        <v>8.8000000000000007</v>
      </c>
      <c r="AY757" s="165">
        <v>27.4</v>
      </c>
      <c r="AZ757" s="167">
        <v>204.8</v>
      </c>
      <c r="BA757" s="168"/>
      <c r="BB757" s="174">
        <v>5</v>
      </c>
      <c r="BC757" s="168"/>
      <c r="BD757" s="168"/>
      <c r="BE757" s="168">
        <v>5.42</v>
      </c>
      <c r="BF757" s="168">
        <v>0.17100000000000001</v>
      </c>
      <c r="BG757" s="168"/>
      <c r="BH757" s="168"/>
      <c r="BI757" s="168"/>
      <c r="BJ757" s="168">
        <v>0.5</v>
      </c>
      <c r="BK757" s="168"/>
      <c r="BL757" s="165"/>
      <c r="BM757" s="168"/>
      <c r="BN757" s="167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  <c r="BY757" s="168"/>
      <c r="BZ757" s="168"/>
      <c r="CA757" s="168"/>
      <c r="CB757" s="168"/>
      <c r="CC757" s="168"/>
      <c r="CD757" s="168"/>
      <c r="CE757" s="168"/>
      <c r="CF757" s="165"/>
      <c r="CG757" s="168"/>
      <c r="CH757" s="168"/>
      <c r="CI757" s="168"/>
      <c r="CJ757" s="168"/>
      <c r="CK757" s="168"/>
      <c r="CL757" s="167"/>
      <c r="CM757" s="168">
        <v>2.9</v>
      </c>
      <c r="CN757" s="180">
        <v>72.3</v>
      </c>
      <c r="CO757" s="165"/>
      <c r="CP757" s="168"/>
      <c r="CQ757" s="167"/>
      <c r="CR757" s="168"/>
      <c r="CS757" s="168"/>
      <c r="CT757" s="168"/>
      <c r="CU757" s="168"/>
      <c r="CV757" s="168"/>
      <c r="CW757" s="168"/>
      <c r="CX757" s="168"/>
      <c r="CY757" s="168"/>
      <c r="CZ757" s="168"/>
      <c r="DA757" s="167"/>
      <c r="DB757" s="182"/>
      <c r="DC757" s="182"/>
      <c r="DD757" s="182"/>
      <c r="DE757" s="182"/>
      <c r="DF757" s="182"/>
      <c r="DG757" s="182"/>
      <c r="DH757" s="182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1"/>
      <c r="DT757" s="402">
        <f t="shared" si="1084"/>
        <v>1</v>
      </c>
      <c r="DU757" s="100">
        <f t="shared" si="1085"/>
        <v>0</v>
      </c>
      <c r="DV757" s="100">
        <f t="shared" si="1086"/>
        <v>0</v>
      </c>
      <c r="DW757" s="100">
        <f t="shared" si="1087"/>
        <v>1</v>
      </c>
      <c r="DX757" s="100">
        <f t="shared" si="1088"/>
        <v>0</v>
      </c>
      <c r="DY757" s="229">
        <f t="shared" si="1089"/>
        <v>0</v>
      </c>
      <c r="DZ757" s="100">
        <f t="shared" si="1090"/>
        <v>1</v>
      </c>
      <c r="EA757" s="400">
        <f t="shared" si="1091"/>
        <v>0</v>
      </c>
      <c r="EB757" s="402">
        <f t="shared" si="1092"/>
        <v>0</v>
      </c>
      <c r="EC757" s="19">
        <f t="shared" si="1093"/>
        <v>1</v>
      </c>
      <c r="ED757" s="19">
        <f t="shared" si="1094"/>
        <v>0</v>
      </c>
      <c r="EE757" s="19">
        <f t="shared" si="1095"/>
        <v>0</v>
      </c>
      <c r="EF757" s="402">
        <f t="shared" si="1096"/>
        <v>0</v>
      </c>
      <c r="EG757" s="400">
        <f t="shared" si="1097"/>
        <v>1</v>
      </c>
      <c r="EH757" s="400">
        <f t="shared" si="1098"/>
        <v>0</v>
      </c>
      <c r="EI757" s="402">
        <f t="shared" si="1099"/>
        <v>0</v>
      </c>
      <c r="EJ757" s="229">
        <f t="shared" si="1100"/>
        <v>1</v>
      </c>
      <c r="EK757" s="398">
        <f t="shared" si="1101"/>
        <v>6</v>
      </c>
      <c r="EL757" s="398">
        <f t="shared" si="1102"/>
        <v>5</v>
      </c>
      <c r="EM757" s="398">
        <f t="shared" si="1103"/>
        <v>13.6</v>
      </c>
      <c r="EN757" s="398">
        <f t="shared" si="1104"/>
        <v>54.3</v>
      </c>
      <c r="EO757" s="398">
        <f t="shared" si="1105"/>
        <v>0.17100000000000001</v>
      </c>
      <c r="EP757" s="398">
        <f t="shared" si="1106"/>
        <v>5.42</v>
      </c>
      <c r="EQ757" s="398">
        <f t="shared" si="1107"/>
        <v>204.8</v>
      </c>
      <c r="ER757" s="398" t="str">
        <f t="shared" si="1108"/>
        <v/>
      </c>
      <c r="ES757" s="398">
        <f t="shared" si="1109"/>
        <v>0.5</v>
      </c>
      <c r="ET757" s="398">
        <f t="shared" si="1110"/>
        <v>27.4</v>
      </c>
      <c r="EU757" s="172">
        <f t="shared" si="1111"/>
        <v>8.8000000000000007</v>
      </c>
      <c r="EV757" s="57">
        <f t="shared" si="1112"/>
        <v>0.2609853065272425</v>
      </c>
      <c r="EW757" s="57">
        <f t="shared" si="1113"/>
        <v>0.12787723785166241</v>
      </c>
      <c r="EX757" s="57">
        <f t="shared" si="1114"/>
        <v>1.1191112939724337</v>
      </c>
      <c r="EY757" s="57">
        <f t="shared" si="1115"/>
        <v>2.7097160536952938</v>
      </c>
      <c r="EZ757" s="57">
        <f t="shared" si="1116"/>
        <v>6.2357553104202754E-3</v>
      </c>
      <c r="FA757" s="57">
        <f t="shared" si="1117"/>
        <v>0.29116304055868925</v>
      </c>
      <c r="FB757" s="57">
        <f t="shared" si="1118"/>
        <v>3.3564361465884156</v>
      </c>
      <c r="FC757" s="57" t="str">
        <f t="shared" si="1119"/>
        <v/>
      </c>
      <c r="FD757" s="57">
        <f t="shared" si="1120"/>
        <v>8.0638788224801587E-3</v>
      </c>
      <c r="FE757" s="57">
        <f t="shared" si="1121"/>
        <v>0.5704613449979492</v>
      </c>
      <c r="FF757" s="56">
        <f t="shared" si="1122"/>
        <v>0.24821594787465093</v>
      </c>
      <c r="FG757" s="59">
        <f t="shared" si="1123"/>
        <v>5.7802919182019155</v>
      </c>
      <c r="FH757" s="59">
        <f t="shared" si="1124"/>
        <v>2.8322198452915259</v>
      </c>
      <c r="FI757" s="59">
        <f t="shared" si="1125"/>
        <v>24.786031268170696</v>
      </c>
      <c r="FJ757" s="59">
        <f t="shared" si="1126"/>
        <v>60.014680574218239</v>
      </c>
      <c r="FK757" s="59">
        <f t="shared" si="1127"/>
        <v>0.13810925413513481</v>
      </c>
      <c r="FL757" s="59">
        <f t="shared" si="1128"/>
        <v>6.4486671399824962</v>
      </c>
      <c r="FM757" s="59">
        <f t="shared" si="1129"/>
        <v>80.236525760415972</v>
      </c>
      <c r="FN757" s="59" t="str">
        <f t="shared" si="1130"/>
        <v/>
      </c>
      <c r="FO757" s="59">
        <f t="shared" si="1131"/>
        <v>0.19276923278473526</v>
      </c>
      <c r="FP757" s="59">
        <f t="shared" si="1132"/>
        <v>13.637034760745678</v>
      </c>
      <c r="FQ757" s="66">
        <f t="shared" si="1133"/>
        <v>5.9336702460536053</v>
      </c>
      <c r="FR757" s="331">
        <f t="shared" si="1078"/>
        <v>3.8158337465845826</v>
      </c>
      <c r="FS757" s="331">
        <f t="shared" si="1134"/>
        <v>3.8158337465845826</v>
      </c>
      <c r="FT757" s="400">
        <f t="shared" si="1135"/>
        <v>0</v>
      </c>
      <c r="FU757" s="400">
        <f t="shared" si="1136"/>
        <v>1</v>
      </c>
      <c r="FV757" s="400">
        <f t="shared" si="1137"/>
        <v>0</v>
      </c>
      <c r="FW757" s="402">
        <f t="shared" si="1138"/>
        <v>0</v>
      </c>
      <c r="FX757" s="222">
        <f t="shared" si="1139"/>
        <v>0</v>
      </c>
      <c r="FY757" s="222">
        <f t="shared" si="1140"/>
        <v>60.014680574218239</v>
      </c>
      <c r="FZ757" s="222">
        <f t="shared" si="1141"/>
        <v>24.786031268170696</v>
      </c>
      <c r="GA757" s="221">
        <f t="shared" si="1142"/>
        <v>0</v>
      </c>
      <c r="GB757" s="222">
        <f t="shared" si="1143"/>
        <v>80.236525760415972</v>
      </c>
      <c r="GC757" s="222">
        <f t="shared" si="1144"/>
        <v>0</v>
      </c>
      <c r="GD757" s="222">
        <f t="shared" si="1145"/>
        <v>0</v>
      </c>
      <c r="GE757" s="222">
        <f t="shared" si="1146"/>
        <v>0</v>
      </c>
      <c r="GF757" s="222">
        <f t="shared" si="1147"/>
        <v>0</v>
      </c>
      <c r="GG757" s="398">
        <f t="shared" si="1148"/>
        <v>0</v>
      </c>
      <c r="GH757" s="399">
        <f t="shared" si="1149"/>
        <v>0</v>
      </c>
      <c r="GI757" s="398" t="str">
        <f t="shared" si="1150"/>
        <v>Ca-Mg</v>
      </c>
      <c r="GJ757" s="398" t="str">
        <f t="shared" si="1151"/>
        <v>HCO3</v>
      </c>
    </row>
    <row r="758" spans="1:192">
      <c r="A758" s="402">
        <f t="shared" si="1153"/>
        <v>753</v>
      </c>
      <c r="B758" s="170" t="s">
        <v>572</v>
      </c>
      <c r="C758" s="166" t="s">
        <v>1203</v>
      </c>
      <c r="D758" s="166"/>
      <c r="E758" s="166"/>
      <c r="F758" s="408">
        <v>3535680</v>
      </c>
      <c r="G758" s="408">
        <v>5659340</v>
      </c>
      <c r="H758" s="409">
        <f t="shared" si="1079"/>
        <v>535591.29799999995</v>
      </c>
      <c r="I758" s="405">
        <f t="shared" si="1080"/>
        <v>5657516.0540000005</v>
      </c>
      <c r="J758" s="408">
        <v>315</v>
      </c>
      <c r="K758" s="408" t="s">
        <v>1355</v>
      </c>
      <c r="L758" s="171">
        <v>220</v>
      </c>
      <c r="M758" s="171"/>
      <c r="O758" s="171">
        <v>225.5</v>
      </c>
      <c r="P758" s="171"/>
      <c r="Q758" s="186" t="s">
        <v>1361</v>
      </c>
      <c r="R758" s="186" t="s">
        <v>1490</v>
      </c>
      <c r="S758" s="166" t="s">
        <v>1346</v>
      </c>
      <c r="T758" s="499" t="str">
        <f t="shared" si="1081"/>
        <v>-</v>
      </c>
      <c r="U758" s="499" t="str">
        <f t="shared" si="1082"/>
        <v>-</v>
      </c>
      <c r="V758" s="499" t="str">
        <f t="shared" si="1083"/>
        <v>-</v>
      </c>
      <c r="W758" s="499" t="str">
        <f t="shared" si="1077"/>
        <v>-</v>
      </c>
      <c r="X758" s="529" t="str">
        <f t="shared" si="1156"/>
        <v>Ca</v>
      </c>
      <c r="Y758" s="530" t="str">
        <f t="shared" si="1152"/>
        <v>HCO3</v>
      </c>
      <c r="Z758" s="183"/>
      <c r="AA758" s="177">
        <v>34925</v>
      </c>
      <c r="AB758" s="176">
        <v>1</v>
      </c>
      <c r="AC758" s="166" t="s">
        <v>569</v>
      </c>
      <c r="AD758" s="170" t="s">
        <v>2330</v>
      </c>
      <c r="AE758" s="183"/>
      <c r="AF758" s="392">
        <v>12.3</v>
      </c>
      <c r="AG758" s="408">
        <v>243</v>
      </c>
      <c r="AH758" s="408">
        <v>7.08</v>
      </c>
      <c r="AI758" s="392"/>
      <c r="AJ758" s="408"/>
      <c r="AK758" s="408"/>
      <c r="AL758" s="408"/>
      <c r="AM758" s="392"/>
      <c r="AN758" s="168">
        <v>6.9</v>
      </c>
      <c r="AO758" s="165">
        <v>5.6</v>
      </c>
      <c r="AP758" s="171"/>
      <c r="AQ758" s="168"/>
      <c r="AR758" s="168"/>
      <c r="AS758" s="507">
        <f t="shared" si="1154"/>
        <v>210.14</v>
      </c>
      <c r="AT758" s="509">
        <f t="shared" si="1155"/>
        <v>0.72503216743691501</v>
      </c>
      <c r="AU758" s="168">
        <v>5.7</v>
      </c>
      <c r="AV758" s="168">
        <v>4.2</v>
      </c>
      <c r="AW758" s="165">
        <v>42.5</v>
      </c>
      <c r="AX758" s="165">
        <v>10.6</v>
      </c>
      <c r="AY758" s="165">
        <v>8.6</v>
      </c>
      <c r="AZ758" s="167">
        <v>122</v>
      </c>
      <c r="BA758" s="168"/>
      <c r="BB758" s="168">
        <v>1.6</v>
      </c>
      <c r="BC758" s="168"/>
      <c r="BD758" s="168"/>
      <c r="BE758" s="168">
        <v>0.04</v>
      </c>
      <c r="BF758" s="170" t="s">
        <v>1393</v>
      </c>
      <c r="BG758" s="168"/>
      <c r="BH758" s="168"/>
      <c r="BI758" s="168"/>
      <c r="BJ758" s="168">
        <v>14.9</v>
      </c>
      <c r="BK758" s="168"/>
      <c r="BL758" s="165"/>
      <c r="BM758" s="168"/>
      <c r="BN758" s="167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  <c r="BY758" s="168"/>
      <c r="BZ758" s="168"/>
      <c r="CA758" s="168"/>
      <c r="CB758" s="168"/>
      <c r="CC758" s="168"/>
      <c r="CD758" s="168"/>
      <c r="CE758" s="168"/>
      <c r="CF758" s="165"/>
      <c r="CG758" s="168"/>
      <c r="CH758" s="168"/>
      <c r="CI758" s="168"/>
      <c r="CJ758" s="168"/>
      <c r="CK758" s="168"/>
      <c r="CL758" s="167"/>
      <c r="CM758" s="168">
        <v>8.1</v>
      </c>
      <c r="CN758" s="182">
        <v>27.2</v>
      </c>
      <c r="CO758" s="165"/>
      <c r="CP758" s="168"/>
      <c r="CQ758" s="167"/>
      <c r="CR758" s="168"/>
      <c r="CS758" s="168"/>
      <c r="CT758" s="168"/>
      <c r="CU758" s="168"/>
      <c r="CV758" s="168"/>
      <c r="CW758" s="168"/>
      <c r="CX758" s="168"/>
      <c r="CY758" s="168"/>
      <c r="CZ758" s="168"/>
      <c r="DA758" s="167"/>
      <c r="DB758" s="182"/>
      <c r="DC758" s="182"/>
      <c r="DD758" s="182"/>
      <c r="DE758" s="182"/>
      <c r="DF758" s="182"/>
      <c r="DG758" s="182"/>
      <c r="DH758" s="182"/>
      <c r="DI758" s="180"/>
      <c r="DJ758" s="180"/>
      <c r="DK758" s="180"/>
      <c r="DL758" s="180"/>
      <c r="DM758" s="180"/>
      <c r="DN758" s="180"/>
      <c r="DO758" s="180"/>
      <c r="DP758" s="180"/>
      <c r="DQ758" s="180"/>
      <c r="DR758" s="180"/>
      <c r="DS758" s="181"/>
      <c r="DT758" s="402">
        <f t="shared" si="1084"/>
        <v>1</v>
      </c>
      <c r="DU758" s="100">
        <f t="shared" si="1085"/>
        <v>0</v>
      </c>
      <c r="DV758" s="100">
        <f t="shared" si="1086"/>
        <v>0</v>
      </c>
      <c r="DW758" s="100">
        <f t="shared" si="1087"/>
        <v>1</v>
      </c>
      <c r="DX758" s="100">
        <f t="shared" si="1088"/>
        <v>0</v>
      </c>
      <c r="DY758" s="229">
        <f t="shared" si="1089"/>
        <v>0</v>
      </c>
      <c r="DZ758" s="100">
        <f t="shared" si="1090"/>
        <v>1</v>
      </c>
      <c r="EA758" s="400">
        <f t="shared" si="1091"/>
        <v>0</v>
      </c>
      <c r="EB758" s="402">
        <f t="shared" si="1092"/>
        <v>0</v>
      </c>
      <c r="EC758" s="19">
        <f t="shared" si="1093"/>
        <v>1</v>
      </c>
      <c r="ED758" s="19">
        <f t="shared" si="1094"/>
        <v>0</v>
      </c>
      <c r="EE758" s="19">
        <f t="shared" si="1095"/>
        <v>0</v>
      </c>
      <c r="EF758" s="402">
        <f t="shared" si="1096"/>
        <v>0</v>
      </c>
      <c r="EG758" s="400">
        <f t="shared" si="1097"/>
        <v>1</v>
      </c>
      <c r="EH758" s="400">
        <f t="shared" si="1098"/>
        <v>0</v>
      </c>
      <c r="EI758" s="402">
        <f t="shared" si="1099"/>
        <v>0</v>
      </c>
      <c r="EJ758" s="229">
        <f t="shared" si="1100"/>
        <v>1</v>
      </c>
      <c r="EK758" s="398">
        <f t="shared" si="1101"/>
        <v>5.7</v>
      </c>
      <c r="EL758" s="398">
        <f t="shared" si="1102"/>
        <v>1.6</v>
      </c>
      <c r="EM758" s="398">
        <f t="shared" si="1103"/>
        <v>4.2</v>
      </c>
      <c r="EN758" s="398">
        <f t="shared" si="1104"/>
        <v>42.5</v>
      </c>
      <c r="EO758" s="398" t="str">
        <f t="shared" si="1105"/>
        <v/>
      </c>
      <c r="EP758" s="398">
        <f t="shared" si="1106"/>
        <v>0.04</v>
      </c>
      <c r="EQ758" s="398">
        <f t="shared" si="1107"/>
        <v>122</v>
      </c>
      <c r="ER758" s="398" t="str">
        <f t="shared" si="1108"/>
        <v/>
      </c>
      <c r="ES758" s="398">
        <f t="shared" si="1109"/>
        <v>14.9</v>
      </c>
      <c r="ET758" s="398">
        <f t="shared" si="1110"/>
        <v>8.6</v>
      </c>
      <c r="EU758" s="172">
        <f t="shared" si="1111"/>
        <v>10.6</v>
      </c>
      <c r="EV758" s="57">
        <f t="shared" si="1112"/>
        <v>0.24793604120088039</v>
      </c>
      <c r="EW758" s="57">
        <f t="shared" si="1113"/>
        <v>4.0920716112531973E-2</v>
      </c>
      <c r="EX758" s="57">
        <f t="shared" si="1114"/>
        <v>0.34560789960913396</v>
      </c>
      <c r="EY758" s="57">
        <f t="shared" si="1115"/>
        <v>2.120864314586556</v>
      </c>
      <c r="EZ758" s="57" t="str">
        <f t="shared" si="1116"/>
        <v/>
      </c>
      <c r="FA758" s="57">
        <f t="shared" si="1117"/>
        <v>2.1488047273704003E-3</v>
      </c>
      <c r="FB758" s="57">
        <f t="shared" si="1118"/>
        <v>1.9994395013856772</v>
      </c>
      <c r="FC758" s="57" t="str">
        <f t="shared" si="1119"/>
        <v/>
      </c>
      <c r="FD758" s="57">
        <f t="shared" si="1120"/>
        <v>0.24030358890990874</v>
      </c>
      <c r="FE758" s="57">
        <f t="shared" si="1121"/>
        <v>0.1790499112037359</v>
      </c>
      <c r="FF758" s="56">
        <f t="shared" si="1122"/>
        <v>0.29898739175810224</v>
      </c>
      <c r="FG758" s="59">
        <f t="shared" si="1123"/>
        <v>8.9914066882988415</v>
      </c>
      <c r="FH758" s="59">
        <f t="shared" si="1124"/>
        <v>1.4839907855352643</v>
      </c>
      <c r="FI758" s="59">
        <f t="shared" si="1125"/>
        <v>12.533479057837951</v>
      </c>
      <c r="FJ758" s="59">
        <f t="shared" si="1126"/>
        <v>76.913197011553251</v>
      </c>
      <c r="FK758" s="59" t="str">
        <f t="shared" si="1127"/>
        <v/>
      </c>
      <c r="FL758" s="59">
        <f t="shared" si="1128"/>
        <v>7.7926456774682837E-2</v>
      </c>
      <c r="FM758" s="59">
        <f t="shared" si="1129"/>
        <v>73.568839717370537</v>
      </c>
      <c r="FN758" s="59" t="str">
        <f t="shared" si="1130"/>
        <v/>
      </c>
      <c r="FO758" s="59">
        <f t="shared" si="1131"/>
        <v>8.8419060460543815</v>
      </c>
      <c r="FP758" s="59">
        <f t="shared" si="1132"/>
        <v>6.588093417994445</v>
      </c>
      <c r="FQ758" s="66">
        <f t="shared" si="1133"/>
        <v>11.001160818580628</v>
      </c>
      <c r="FR758" s="331">
        <f t="shared" si="1078"/>
        <v>0.72503216743691501</v>
      </c>
      <c r="FS758" s="331">
        <f t="shared" si="1134"/>
        <v>0.72503216743691501</v>
      </c>
      <c r="FT758" s="400">
        <f t="shared" si="1135"/>
        <v>0</v>
      </c>
      <c r="FU758" s="400">
        <f t="shared" si="1136"/>
        <v>1</v>
      </c>
      <c r="FV758" s="400">
        <f t="shared" si="1137"/>
        <v>0</v>
      </c>
      <c r="FW758" s="402">
        <f t="shared" si="1138"/>
        <v>0</v>
      </c>
      <c r="FX758" s="222">
        <f t="shared" si="1139"/>
        <v>0</v>
      </c>
      <c r="FY758" s="222">
        <f t="shared" si="1140"/>
        <v>76.913197011553251</v>
      </c>
      <c r="FZ758" s="222">
        <f t="shared" si="1141"/>
        <v>0</v>
      </c>
      <c r="GA758" s="221">
        <f t="shared" si="1142"/>
        <v>0</v>
      </c>
      <c r="GB758" s="222">
        <f t="shared" si="1143"/>
        <v>73.568839717370537</v>
      </c>
      <c r="GC758" s="222">
        <f t="shared" si="1144"/>
        <v>0</v>
      </c>
      <c r="GD758" s="222">
        <f t="shared" si="1145"/>
        <v>0</v>
      </c>
      <c r="GE758" s="222">
        <f t="shared" si="1146"/>
        <v>0</v>
      </c>
      <c r="GF758" s="222">
        <f t="shared" si="1147"/>
        <v>0</v>
      </c>
      <c r="GG758" s="398">
        <f t="shared" si="1148"/>
        <v>0</v>
      </c>
      <c r="GH758" s="399">
        <f t="shared" si="1149"/>
        <v>0</v>
      </c>
      <c r="GI758" s="398" t="str">
        <f t="shared" si="1150"/>
        <v>Ca</v>
      </c>
      <c r="GJ758" s="398" t="str">
        <f t="shared" si="1151"/>
        <v>HCO3</v>
      </c>
    </row>
    <row r="759" spans="1:192">
      <c r="A759" s="402">
        <f t="shared" si="1153"/>
        <v>754</v>
      </c>
      <c r="B759" s="170" t="s">
        <v>1157</v>
      </c>
      <c r="C759" s="166" t="s">
        <v>1161</v>
      </c>
      <c r="D759" s="166" t="s">
        <v>1168</v>
      </c>
      <c r="E759" s="166"/>
      <c r="F759" s="408">
        <v>3540540</v>
      </c>
      <c r="G759" s="408">
        <v>5665960</v>
      </c>
      <c r="H759" s="409">
        <f t="shared" si="1079"/>
        <v>540449.35399999993</v>
      </c>
      <c r="I759" s="405">
        <f t="shared" si="1080"/>
        <v>5664133.4060000004</v>
      </c>
      <c r="J759" s="408">
        <v>245.51</v>
      </c>
      <c r="K759" s="408" t="s">
        <v>1355</v>
      </c>
      <c r="L759" s="171">
        <v>114</v>
      </c>
      <c r="M759" s="171">
        <v>67</v>
      </c>
      <c r="N759" s="400">
        <v>112</v>
      </c>
      <c r="O759" s="171"/>
      <c r="P759" s="171"/>
      <c r="Q759" s="186" t="s">
        <v>1361</v>
      </c>
      <c r="R759" s="65" t="s">
        <v>2893</v>
      </c>
      <c r="S759" s="166" t="s">
        <v>1346</v>
      </c>
      <c r="T759" s="499" t="str">
        <f t="shared" si="1081"/>
        <v>-</v>
      </c>
      <c r="U759" s="499" t="str">
        <f t="shared" si="1082"/>
        <v>-</v>
      </c>
      <c r="V759" s="499" t="str">
        <f t="shared" si="1083"/>
        <v>-</v>
      </c>
      <c r="W759" s="499" t="str">
        <f t="shared" si="1077"/>
        <v>-</v>
      </c>
      <c r="X759" s="529" t="str">
        <f t="shared" si="1156"/>
        <v>Ca-Mg</v>
      </c>
      <c r="Y759" s="530" t="str">
        <f t="shared" si="1152"/>
        <v>HCO3</v>
      </c>
      <c r="Z759" s="183"/>
      <c r="AA759" s="251">
        <v>33842</v>
      </c>
      <c r="AB759" s="176">
        <v>1</v>
      </c>
      <c r="AC759" s="166" t="s">
        <v>1050</v>
      </c>
      <c r="AD759" s="65" t="s">
        <v>1872</v>
      </c>
      <c r="AE759" s="125" t="s">
        <v>2342</v>
      </c>
      <c r="AF759" s="392">
        <v>14.2</v>
      </c>
      <c r="AG759" s="408">
        <v>316</v>
      </c>
      <c r="AH759" s="408">
        <v>7.28</v>
      </c>
      <c r="AI759" s="392"/>
      <c r="AJ759" s="408"/>
      <c r="AK759" s="408"/>
      <c r="AL759" s="408"/>
      <c r="AM759" s="392"/>
      <c r="AN759" s="168"/>
      <c r="AO759" s="165"/>
      <c r="AP759" s="171"/>
      <c r="AQ759" s="168"/>
      <c r="AR759" s="168"/>
      <c r="AS759" s="507">
        <f t="shared" si="1154"/>
        <v>255.1</v>
      </c>
      <c r="AT759" s="509">
        <f t="shared" si="1155"/>
        <v>0.23942694488617655</v>
      </c>
      <c r="AU759" s="168">
        <v>8.4</v>
      </c>
      <c r="AV759" s="168">
        <v>13.6</v>
      </c>
      <c r="AW759" s="165">
        <v>37.6</v>
      </c>
      <c r="AX759" s="165">
        <v>13.9</v>
      </c>
      <c r="AY759" s="165">
        <v>15.8</v>
      </c>
      <c r="AZ759" s="167">
        <v>158</v>
      </c>
      <c r="BA759" s="168"/>
      <c r="BB759" s="168">
        <v>2.2000000000000002</v>
      </c>
      <c r="BC759" s="168"/>
      <c r="BD759" s="165">
        <v>0</v>
      </c>
      <c r="BE759" s="165">
        <v>0</v>
      </c>
      <c r="BF759" s="186">
        <v>0</v>
      </c>
      <c r="BG759" s="168"/>
      <c r="BH759" s="168"/>
      <c r="BI759" s="168"/>
      <c r="BJ759" s="168">
        <v>5.6</v>
      </c>
      <c r="BK759" s="168">
        <v>0</v>
      </c>
      <c r="BL759" s="165"/>
      <c r="BM759" s="168"/>
      <c r="BN759" s="167">
        <v>0</v>
      </c>
      <c r="BO759" s="168"/>
      <c r="BP759" s="168">
        <v>0</v>
      </c>
      <c r="BQ759" s="168"/>
      <c r="BR759" s="168"/>
      <c r="BS759" s="168"/>
      <c r="BT759" s="168"/>
      <c r="BU759" s="168"/>
      <c r="BV759" s="168"/>
      <c r="BW759" s="168"/>
      <c r="BX759" s="168"/>
      <c r="BY759" s="168"/>
      <c r="BZ759" s="168"/>
      <c r="CA759" s="168"/>
      <c r="CB759" s="168"/>
      <c r="CC759" s="168"/>
      <c r="CD759" s="168"/>
      <c r="CE759" s="168"/>
      <c r="CF759" s="165"/>
      <c r="CG759" s="168"/>
      <c r="CH759" s="168"/>
      <c r="CI759" s="168"/>
      <c r="CJ759" s="168"/>
      <c r="CK759" s="168"/>
      <c r="CL759" s="167"/>
      <c r="CM759" s="168">
        <v>6.3</v>
      </c>
      <c r="CN759" s="182">
        <v>17.8</v>
      </c>
      <c r="CO759" s="165"/>
      <c r="CP759" s="168"/>
      <c r="CQ759" s="167"/>
      <c r="CR759" s="168"/>
      <c r="CS759" s="168"/>
      <c r="CT759" s="168"/>
      <c r="CU759" s="168"/>
      <c r="CV759" s="168"/>
      <c r="CW759" s="168"/>
      <c r="CX759" s="168"/>
      <c r="CY759" s="168"/>
      <c r="CZ759" s="168"/>
      <c r="DA759" s="167"/>
      <c r="DB759" s="182"/>
      <c r="DC759" s="141" t="s">
        <v>2343</v>
      </c>
      <c r="DD759" s="182"/>
      <c r="DE759" s="182">
        <v>-14.8</v>
      </c>
      <c r="DF759" s="141" t="s">
        <v>2344</v>
      </c>
      <c r="DG759" s="182">
        <v>-8.7899999999999991</v>
      </c>
      <c r="DH759" s="182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1"/>
      <c r="DT759" s="402">
        <f t="shared" si="1084"/>
        <v>1</v>
      </c>
      <c r="DU759" s="100">
        <f t="shared" si="1085"/>
        <v>0</v>
      </c>
      <c r="DV759" s="100">
        <f t="shared" si="1086"/>
        <v>0</v>
      </c>
      <c r="DW759" s="100">
        <f t="shared" si="1087"/>
        <v>1</v>
      </c>
      <c r="DX759" s="100">
        <f t="shared" si="1088"/>
        <v>0</v>
      </c>
      <c r="DY759" s="229">
        <f t="shared" si="1089"/>
        <v>0</v>
      </c>
      <c r="DZ759" s="100">
        <f t="shared" si="1090"/>
        <v>1</v>
      </c>
      <c r="EA759" s="400">
        <f t="shared" si="1091"/>
        <v>0</v>
      </c>
      <c r="EB759" s="402">
        <f t="shared" si="1092"/>
        <v>0</v>
      </c>
      <c r="EC759" s="19">
        <f t="shared" si="1093"/>
        <v>1</v>
      </c>
      <c r="ED759" s="19">
        <f t="shared" si="1094"/>
        <v>0</v>
      </c>
      <c r="EE759" s="19">
        <f t="shared" si="1095"/>
        <v>0</v>
      </c>
      <c r="EF759" s="402">
        <f t="shared" si="1096"/>
        <v>0</v>
      </c>
      <c r="EG759" s="400">
        <f t="shared" si="1097"/>
        <v>1</v>
      </c>
      <c r="EH759" s="400">
        <f t="shared" si="1098"/>
        <v>0</v>
      </c>
      <c r="EI759" s="402">
        <f t="shared" si="1099"/>
        <v>0</v>
      </c>
      <c r="EJ759" s="229">
        <f t="shared" si="1100"/>
        <v>1</v>
      </c>
      <c r="EK759" s="398">
        <f t="shared" si="1101"/>
        <v>8.4</v>
      </c>
      <c r="EL759" s="398">
        <f t="shared" si="1102"/>
        <v>2.2000000000000002</v>
      </c>
      <c r="EM759" s="398">
        <f t="shared" si="1103"/>
        <v>13.6</v>
      </c>
      <c r="EN759" s="398">
        <f t="shared" si="1104"/>
        <v>37.6</v>
      </c>
      <c r="EO759" s="398">
        <f t="shared" si="1105"/>
        <v>0</v>
      </c>
      <c r="EP759" s="398">
        <f t="shared" si="1106"/>
        <v>0</v>
      </c>
      <c r="EQ759" s="398">
        <f t="shared" si="1107"/>
        <v>158</v>
      </c>
      <c r="ER759" s="398" t="str">
        <f t="shared" si="1108"/>
        <v/>
      </c>
      <c r="ES759" s="398">
        <f t="shared" si="1109"/>
        <v>5.6</v>
      </c>
      <c r="ET759" s="398">
        <f t="shared" si="1110"/>
        <v>15.8</v>
      </c>
      <c r="EU759" s="172">
        <f t="shared" si="1111"/>
        <v>13.9</v>
      </c>
      <c r="EV759" s="57">
        <f t="shared" si="1112"/>
        <v>0.36537942913813953</v>
      </c>
      <c r="EW759" s="57">
        <f t="shared" si="1113"/>
        <v>5.6265984654731462E-2</v>
      </c>
      <c r="EX759" s="57">
        <f t="shared" si="1114"/>
        <v>1.1191112939724337</v>
      </c>
      <c r="EY759" s="57">
        <f t="shared" si="1115"/>
        <v>1.876341134787165</v>
      </c>
      <c r="EZ759" s="57">
        <f t="shared" si="1116"/>
        <v>0</v>
      </c>
      <c r="FA759" s="57">
        <f t="shared" si="1117"/>
        <v>0</v>
      </c>
      <c r="FB759" s="57">
        <f t="shared" si="1118"/>
        <v>2.589438042778172</v>
      </c>
      <c r="FC759" s="57" t="str">
        <f t="shared" si="1119"/>
        <v/>
      </c>
      <c r="FD759" s="57">
        <f t="shared" si="1120"/>
        <v>9.0315442811777766E-2</v>
      </c>
      <c r="FE759" s="57">
        <f t="shared" si="1121"/>
        <v>0.32895216244407294</v>
      </c>
      <c r="FF759" s="56">
        <f t="shared" si="1122"/>
        <v>0.39206837221109636</v>
      </c>
      <c r="FG759" s="59">
        <f t="shared" si="1123"/>
        <v>10.692682679089225</v>
      </c>
      <c r="FH759" s="59">
        <f t="shared" si="1124"/>
        <v>1.6466015094464623</v>
      </c>
      <c r="FI759" s="59">
        <f t="shared" si="1125"/>
        <v>32.750343874745219</v>
      </c>
      <c r="FJ759" s="59">
        <f t="shared" si="1126"/>
        <v>54.910371936719095</v>
      </c>
      <c r="FK759" s="59">
        <f t="shared" si="1127"/>
        <v>0</v>
      </c>
      <c r="FL759" s="59">
        <f t="shared" si="1128"/>
        <v>0</v>
      </c>
      <c r="FM759" s="59">
        <f t="shared" si="1129"/>
        <v>76.142608340425156</v>
      </c>
      <c r="FN759" s="59" t="str">
        <f t="shared" si="1130"/>
        <v/>
      </c>
      <c r="FO759" s="59">
        <f t="shared" si="1131"/>
        <v>2.6557319679026503</v>
      </c>
      <c r="FP759" s="59">
        <f t="shared" si="1132"/>
        <v>9.6728615452185469</v>
      </c>
      <c r="FQ759" s="66">
        <f t="shared" si="1133"/>
        <v>11.528798146453644</v>
      </c>
      <c r="FR759" s="331">
        <f t="shared" si="1078"/>
        <v>0.23942694488617655</v>
      </c>
      <c r="FS759" s="331">
        <f t="shared" si="1134"/>
        <v>0.23942694488617655</v>
      </c>
      <c r="FT759" s="400">
        <f t="shared" si="1135"/>
        <v>0</v>
      </c>
      <c r="FU759" s="400">
        <f t="shared" si="1136"/>
        <v>1</v>
      </c>
      <c r="FV759" s="400">
        <f t="shared" si="1137"/>
        <v>0</v>
      </c>
      <c r="FW759" s="402">
        <f t="shared" si="1138"/>
        <v>0</v>
      </c>
      <c r="FX759" s="222">
        <f t="shared" si="1139"/>
        <v>0</v>
      </c>
      <c r="FY759" s="222">
        <f t="shared" si="1140"/>
        <v>54.910371936719095</v>
      </c>
      <c r="FZ759" s="222">
        <f t="shared" si="1141"/>
        <v>32.750343874745219</v>
      </c>
      <c r="GA759" s="221">
        <f t="shared" si="1142"/>
        <v>0</v>
      </c>
      <c r="GB759" s="222">
        <f t="shared" si="1143"/>
        <v>76.142608340425156</v>
      </c>
      <c r="GC759" s="222">
        <f t="shared" si="1144"/>
        <v>0</v>
      </c>
      <c r="GD759" s="222">
        <f t="shared" si="1145"/>
        <v>0</v>
      </c>
      <c r="GE759" s="222">
        <f t="shared" si="1146"/>
        <v>0</v>
      </c>
      <c r="GF759" s="222">
        <f t="shared" si="1147"/>
        <v>0</v>
      </c>
      <c r="GG759" s="398">
        <f t="shared" si="1148"/>
        <v>0</v>
      </c>
      <c r="GH759" s="399">
        <f t="shared" si="1149"/>
        <v>0</v>
      </c>
      <c r="GI759" s="398" t="str">
        <f t="shared" si="1150"/>
        <v>Ca-Mg</v>
      </c>
      <c r="GJ759" s="398" t="str">
        <f t="shared" si="1151"/>
        <v>HCO3</v>
      </c>
    </row>
    <row r="760" spans="1:192">
      <c r="A760" s="402">
        <f t="shared" si="1153"/>
        <v>755</v>
      </c>
      <c r="B760" s="170" t="s">
        <v>1157</v>
      </c>
      <c r="C760" s="166" t="s">
        <v>1164</v>
      </c>
      <c r="D760" s="166"/>
      <c r="E760" s="166"/>
      <c r="F760" s="408">
        <v>3536940</v>
      </c>
      <c r="G760" s="408">
        <v>5666680</v>
      </c>
      <c r="H760" s="409">
        <f t="shared" si="1079"/>
        <v>536850.79399999999</v>
      </c>
      <c r="I760" s="405">
        <f t="shared" si="1080"/>
        <v>5664853.1180000007</v>
      </c>
      <c r="J760" s="541">
        <v>227</v>
      </c>
      <c r="K760" s="408" t="s">
        <v>1355</v>
      </c>
      <c r="L760" s="171">
        <v>150</v>
      </c>
      <c r="M760" s="171">
        <v>50</v>
      </c>
      <c r="N760" s="400">
        <v>150</v>
      </c>
      <c r="O760" s="171"/>
      <c r="P760" s="171"/>
      <c r="Q760" s="186" t="s">
        <v>1361</v>
      </c>
      <c r="R760" s="65" t="s">
        <v>2893</v>
      </c>
      <c r="S760" s="166" t="s">
        <v>1346</v>
      </c>
      <c r="T760" s="499" t="str">
        <f t="shared" si="1081"/>
        <v>-</v>
      </c>
      <c r="U760" s="499" t="str">
        <f t="shared" si="1082"/>
        <v>-</v>
      </c>
      <c r="V760" s="499" t="str">
        <f t="shared" si="1083"/>
        <v>-</v>
      </c>
      <c r="W760" s="499" t="str">
        <f t="shared" si="1077"/>
        <v>-</v>
      </c>
      <c r="X760" s="529" t="str">
        <f t="shared" si="1156"/>
        <v>Ca-Mg</v>
      </c>
      <c r="Y760" s="530" t="str">
        <f t="shared" si="1152"/>
        <v>HCO3</v>
      </c>
      <c r="Z760" s="183"/>
      <c r="AA760" s="251">
        <v>33842</v>
      </c>
      <c r="AB760" s="176">
        <v>1</v>
      </c>
      <c r="AC760" s="166" t="s">
        <v>1050</v>
      </c>
      <c r="AD760" s="65" t="s">
        <v>1872</v>
      </c>
      <c r="AE760" s="125" t="s">
        <v>2342</v>
      </c>
      <c r="AF760" s="240">
        <v>12</v>
      </c>
      <c r="AG760" s="408">
        <v>570</v>
      </c>
      <c r="AH760" s="408">
        <v>6.94</v>
      </c>
      <c r="AI760" s="392"/>
      <c r="AJ760" s="408"/>
      <c r="AK760" s="408"/>
      <c r="AL760" s="408"/>
      <c r="AM760" s="392"/>
      <c r="AN760" s="168"/>
      <c r="AO760" s="165"/>
      <c r="AP760" s="171"/>
      <c r="AQ760" s="168"/>
      <c r="AR760" s="168"/>
      <c r="AS760" s="507">
        <f t="shared" si="1154"/>
        <v>456.863</v>
      </c>
      <c r="AT760" s="509">
        <f t="shared" si="1155"/>
        <v>0.46557626892025838</v>
      </c>
      <c r="AU760" s="168">
        <v>7.1</v>
      </c>
      <c r="AV760" s="168">
        <v>17.8</v>
      </c>
      <c r="AW760" s="165">
        <v>86.7</v>
      </c>
      <c r="AX760" s="165">
        <v>25.7</v>
      </c>
      <c r="AY760" s="165">
        <v>39.4</v>
      </c>
      <c r="AZ760" s="167">
        <v>265</v>
      </c>
      <c r="BA760" s="168"/>
      <c r="BB760" s="165">
        <v>2.1</v>
      </c>
      <c r="BC760" s="168"/>
      <c r="BD760" s="168">
        <v>0</v>
      </c>
      <c r="BE760" s="165">
        <v>0</v>
      </c>
      <c r="BF760" s="170">
        <v>3.1E-2</v>
      </c>
      <c r="BG760" s="168"/>
      <c r="BH760" s="168"/>
      <c r="BI760" s="168"/>
      <c r="BJ760" s="168">
        <v>13</v>
      </c>
      <c r="BK760" s="168">
        <v>0</v>
      </c>
      <c r="BL760" s="165"/>
      <c r="BM760" s="168"/>
      <c r="BN760" s="167">
        <v>0</v>
      </c>
      <c r="BO760" s="168"/>
      <c r="BP760" s="168">
        <v>32</v>
      </c>
      <c r="BQ760" s="168"/>
      <c r="BR760" s="168"/>
      <c r="BS760" s="168"/>
      <c r="BT760" s="168"/>
      <c r="BU760" s="168"/>
      <c r="BV760" s="168"/>
      <c r="BW760" s="168"/>
      <c r="BX760" s="168"/>
      <c r="BY760" s="168"/>
      <c r="BZ760" s="168"/>
      <c r="CA760" s="168"/>
      <c r="CB760" s="168"/>
      <c r="CC760" s="168"/>
      <c r="CD760" s="168"/>
      <c r="CE760" s="168"/>
      <c r="CF760" s="165"/>
      <c r="CG760" s="168"/>
      <c r="CH760" s="168"/>
      <c r="CI760" s="168"/>
      <c r="CJ760" s="168"/>
      <c r="CK760" s="168"/>
      <c r="CL760" s="167"/>
      <c r="CM760" s="168">
        <v>5.8</v>
      </c>
      <c r="CN760" s="182">
        <v>18.899999999999999</v>
      </c>
      <c r="CO760" s="165"/>
      <c r="CP760" s="168"/>
      <c r="CQ760" s="167"/>
      <c r="CR760" s="168"/>
      <c r="CS760" s="168"/>
      <c r="CT760" s="168"/>
      <c r="CU760" s="168"/>
      <c r="CV760" s="168"/>
      <c r="CW760" s="168"/>
      <c r="CX760" s="168"/>
      <c r="CY760" s="168"/>
      <c r="CZ760" s="168"/>
      <c r="DA760" s="167"/>
      <c r="DB760" s="182"/>
      <c r="DC760" s="141" t="s">
        <v>2345</v>
      </c>
      <c r="DD760" s="182"/>
      <c r="DE760" s="182">
        <v>-15.6</v>
      </c>
      <c r="DF760" s="141" t="s">
        <v>2346</v>
      </c>
      <c r="DG760" s="182">
        <v>-8.7899999999999991</v>
      </c>
      <c r="DH760" s="182"/>
      <c r="DI760" s="180"/>
      <c r="DJ760" s="180"/>
      <c r="DK760" s="180"/>
      <c r="DL760" s="180"/>
      <c r="DM760" s="180"/>
      <c r="DN760" s="180"/>
      <c r="DO760" s="180"/>
      <c r="DP760" s="180"/>
      <c r="DQ760" s="180"/>
      <c r="DR760" s="180"/>
      <c r="DS760" s="181"/>
      <c r="DT760" s="402">
        <f t="shared" si="1084"/>
        <v>1</v>
      </c>
      <c r="DU760" s="100">
        <f t="shared" si="1085"/>
        <v>0</v>
      </c>
      <c r="DV760" s="100">
        <f t="shared" si="1086"/>
        <v>0</v>
      </c>
      <c r="DW760" s="100">
        <f t="shared" si="1087"/>
        <v>1</v>
      </c>
      <c r="DX760" s="100">
        <f t="shared" si="1088"/>
        <v>0</v>
      </c>
      <c r="DY760" s="229">
        <f t="shared" si="1089"/>
        <v>0</v>
      </c>
      <c r="DZ760" s="100">
        <f t="shared" si="1090"/>
        <v>1</v>
      </c>
      <c r="EA760" s="400">
        <f t="shared" si="1091"/>
        <v>0</v>
      </c>
      <c r="EB760" s="402">
        <f t="shared" si="1092"/>
        <v>0</v>
      </c>
      <c r="EC760" s="19">
        <f t="shared" si="1093"/>
        <v>1</v>
      </c>
      <c r="ED760" s="19">
        <f t="shared" si="1094"/>
        <v>0</v>
      </c>
      <c r="EE760" s="19">
        <f t="shared" si="1095"/>
        <v>0</v>
      </c>
      <c r="EF760" s="402">
        <f t="shared" si="1096"/>
        <v>0</v>
      </c>
      <c r="EG760" s="400">
        <f t="shared" si="1097"/>
        <v>1</v>
      </c>
      <c r="EH760" s="400">
        <f t="shared" si="1098"/>
        <v>0</v>
      </c>
      <c r="EI760" s="402">
        <f t="shared" si="1099"/>
        <v>0</v>
      </c>
      <c r="EJ760" s="229">
        <f t="shared" si="1100"/>
        <v>1</v>
      </c>
      <c r="EK760" s="398">
        <f t="shared" si="1101"/>
        <v>7.1</v>
      </c>
      <c r="EL760" s="398">
        <f t="shared" si="1102"/>
        <v>2.1</v>
      </c>
      <c r="EM760" s="398">
        <f t="shared" si="1103"/>
        <v>17.8</v>
      </c>
      <c r="EN760" s="398">
        <f t="shared" si="1104"/>
        <v>86.7</v>
      </c>
      <c r="EO760" s="398">
        <f t="shared" si="1105"/>
        <v>3.1E-2</v>
      </c>
      <c r="EP760" s="398">
        <f t="shared" si="1106"/>
        <v>0</v>
      </c>
      <c r="EQ760" s="398">
        <f t="shared" si="1107"/>
        <v>265</v>
      </c>
      <c r="ER760" s="398" t="str">
        <f t="shared" si="1108"/>
        <v/>
      </c>
      <c r="ES760" s="398">
        <f t="shared" si="1109"/>
        <v>13</v>
      </c>
      <c r="ET760" s="398">
        <f t="shared" si="1110"/>
        <v>39.4</v>
      </c>
      <c r="EU760" s="172">
        <f t="shared" si="1111"/>
        <v>25.7</v>
      </c>
      <c r="EV760" s="57">
        <f t="shared" si="1112"/>
        <v>0.30883261272390361</v>
      </c>
      <c r="EW760" s="57">
        <f t="shared" si="1113"/>
        <v>5.3708439897698211E-2</v>
      </c>
      <c r="EX760" s="57">
        <f t="shared" si="1114"/>
        <v>1.4647191935815678</v>
      </c>
      <c r="EY760" s="57">
        <f t="shared" si="1115"/>
        <v>4.3265632017565743</v>
      </c>
      <c r="EZ760" s="57">
        <f t="shared" si="1116"/>
        <v>1.1304585650469504E-3</v>
      </c>
      <c r="FA760" s="57">
        <f t="shared" si="1117"/>
        <v>0</v>
      </c>
      <c r="FB760" s="57">
        <f t="shared" si="1118"/>
        <v>4.3430448185836434</v>
      </c>
      <c r="FC760" s="57" t="str">
        <f t="shared" si="1119"/>
        <v/>
      </c>
      <c r="FD760" s="57">
        <f t="shared" si="1120"/>
        <v>0.20966084938448412</v>
      </c>
      <c r="FE760" s="57">
        <f t="shared" si="1121"/>
        <v>0.82029843039851091</v>
      </c>
      <c r="FF760" s="56">
        <f t="shared" si="1122"/>
        <v>0.72490339322483277</v>
      </c>
      <c r="FG760" s="59">
        <f t="shared" si="1123"/>
        <v>5.0176267347268668</v>
      </c>
      <c r="FH760" s="59">
        <f t="shared" si="1124"/>
        <v>0.87260507086434158</v>
      </c>
      <c r="FI760" s="59">
        <f t="shared" si="1125"/>
        <v>23.797403129677981</v>
      </c>
      <c r="FJ760" s="59">
        <f t="shared" si="1126"/>
        <v>70.293998419225161</v>
      </c>
      <c r="FK760" s="59">
        <f t="shared" si="1127"/>
        <v>1.836664550564002E-2</v>
      </c>
      <c r="FL760" s="59">
        <f t="shared" si="1128"/>
        <v>0</v>
      </c>
      <c r="FM760" s="59">
        <f t="shared" si="1129"/>
        <v>71.22188758311529</v>
      </c>
      <c r="FN760" s="59" t="str">
        <f t="shared" si="1130"/>
        <v/>
      </c>
      <c r="FO760" s="59">
        <f t="shared" si="1131"/>
        <v>3.4382425393233622</v>
      </c>
      <c r="FP760" s="59">
        <f t="shared" si="1132"/>
        <v>13.452129792549938</v>
      </c>
      <c r="FQ760" s="66">
        <f t="shared" si="1133"/>
        <v>11.887740085011405</v>
      </c>
      <c r="FR760" s="331">
        <f t="shared" si="1078"/>
        <v>0.46557626892025838</v>
      </c>
      <c r="FS760" s="331">
        <f t="shared" si="1134"/>
        <v>0.46557626892025838</v>
      </c>
      <c r="FT760" s="400">
        <f t="shared" si="1135"/>
        <v>0</v>
      </c>
      <c r="FU760" s="400">
        <f t="shared" si="1136"/>
        <v>1</v>
      </c>
      <c r="FV760" s="400">
        <f t="shared" si="1137"/>
        <v>0</v>
      </c>
      <c r="FW760" s="402">
        <f t="shared" si="1138"/>
        <v>0</v>
      </c>
      <c r="FX760" s="222">
        <f t="shared" si="1139"/>
        <v>0</v>
      </c>
      <c r="FY760" s="222">
        <f t="shared" si="1140"/>
        <v>70.293998419225161</v>
      </c>
      <c r="FZ760" s="222">
        <f t="shared" si="1141"/>
        <v>23.797403129677981</v>
      </c>
      <c r="GA760" s="221">
        <f t="shared" si="1142"/>
        <v>0</v>
      </c>
      <c r="GB760" s="222">
        <f t="shared" si="1143"/>
        <v>71.22188758311529</v>
      </c>
      <c r="GC760" s="222">
        <f t="shared" si="1144"/>
        <v>0</v>
      </c>
      <c r="GD760" s="222">
        <f t="shared" si="1145"/>
        <v>0</v>
      </c>
      <c r="GE760" s="222">
        <f t="shared" si="1146"/>
        <v>0</v>
      </c>
      <c r="GF760" s="222">
        <f t="shared" si="1147"/>
        <v>0</v>
      </c>
      <c r="GG760" s="398">
        <f t="shared" si="1148"/>
        <v>0</v>
      </c>
      <c r="GH760" s="399">
        <f t="shared" si="1149"/>
        <v>0</v>
      </c>
      <c r="GI760" s="398" t="str">
        <f t="shared" si="1150"/>
        <v>Ca-Mg</v>
      </c>
      <c r="GJ760" s="398" t="str">
        <f t="shared" si="1151"/>
        <v>HCO3</v>
      </c>
    </row>
    <row r="761" spans="1:192">
      <c r="A761" s="402">
        <f t="shared" si="1153"/>
        <v>756</v>
      </c>
      <c r="B761" s="170" t="s">
        <v>1157</v>
      </c>
      <c r="C761" s="166" t="s">
        <v>1160</v>
      </c>
      <c r="D761" s="166"/>
      <c r="E761" s="166"/>
      <c r="F761" s="408">
        <v>3539640</v>
      </c>
      <c r="G761" s="408">
        <v>5665860</v>
      </c>
      <c r="H761" s="409">
        <f t="shared" si="1079"/>
        <v>539549.71399999992</v>
      </c>
      <c r="I761" s="405">
        <f t="shared" si="1080"/>
        <v>5664033.4460000005</v>
      </c>
      <c r="J761" s="408">
        <v>241.12</v>
      </c>
      <c r="K761" s="408" t="s">
        <v>1355</v>
      </c>
      <c r="L761" s="171">
        <v>121</v>
      </c>
      <c r="M761" s="171">
        <v>49</v>
      </c>
      <c r="N761" s="400">
        <v>120</v>
      </c>
      <c r="O761" s="171"/>
      <c r="P761" s="171"/>
      <c r="Q761" s="186" t="s">
        <v>1361</v>
      </c>
      <c r="R761" s="65" t="s">
        <v>2893</v>
      </c>
      <c r="S761" s="166" t="s">
        <v>1346</v>
      </c>
      <c r="T761" s="499" t="str">
        <f t="shared" si="1081"/>
        <v>-</v>
      </c>
      <c r="U761" s="499" t="str">
        <f t="shared" si="1082"/>
        <v>-</v>
      </c>
      <c r="V761" s="499" t="str">
        <f t="shared" si="1083"/>
        <v>-</v>
      </c>
      <c r="W761" s="499" t="str">
        <f t="shared" si="1077"/>
        <v>-</v>
      </c>
      <c r="X761" s="529" t="str">
        <f t="shared" si="1156"/>
        <v>Ca-Mg</v>
      </c>
      <c r="Y761" s="530" t="str">
        <f t="shared" si="1152"/>
        <v>HCO3</v>
      </c>
      <c r="Z761" s="183"/>
      <c r="AA761" s="251">
        <v>33842</v>
      </c>
      <c r="AB761" s="176">
        <v>1</v>
      </c>
      <c r="AC761" s="166" t="s">
        <v>1050</v>
      </c>
      <c r="AD761" s="65" t="s">
        <v>1872</v>
      </c>
      <c r="AE761" s="125" t="s">
        <v>2342</v>
      </c>
      <c r="AF761" s="392">
        <v>13.5</v>
      </c>
      <c r="AG761" s="408">
        <v>251</v>
      </c>
      <c r="AH761" s="408">
        <v>6.59</v>
      </c>
      <c r="AI761" s="392"/>
      <c r="AJ761" s="408"/>
      <c r="AK761" s="408"/>
      <c r="AL761" s="408"/>
      <c r="AM761" s="392"/>
      <c r="AN761" s="168"/>
      <c r="AO761" s="165"/>
      <c r="AP761" s="171"/>
      <c r="AQ761" s="168"/>
      <c r="AR761" s="168"/>
      <c r="AS761" s="507">
        <f t="shared" si="1154"/>
        <v>189.20000000000002</v>
      </c>
      <c r="AT761" s="509">
        <f t="shared" si="1155"/>
        <v>0.49679788832517824</v>
      </c>
      <c r="AU761" s="168">
        <v>8.1999999999999993</v>
      </c>
      <c r="AV761" s="168">
        <v>9.5</v>
      </c>
      <c r="AW761" s="165">
        <v>27.5</v>
      </c>
      <c r="AX761" s="165">
        <v>13.5</v>
      </c>
      <c r="AY761" s="165">
        <v>11.7</v>
      </c>
      <c r="AZ761" s="167">
        <v>109</v>
      </c>
      <c r="BA761" s="168"/>
      <c r="BB761" s="196">
        <v>2</v>
      </c>
      <c r="BC761" s="168"/>
      <c r="BD761" s="165">
        <v>0</v>
      </c>
      <c r="BE761" s="165">
        <v>0</v>
      </c>
      <c r="BF761" s="170">
        <v>0</v>
      </c>
      <c r="BG761" s="168"/>
      <c r="BH761" s="168"/>
      <c r="BI761" s="168"/>
      <c r="BJ761" s="168">
        <v>7.8</v>
      </c>
      <c r="BK761" s="168">
        <v>0</v>
      </c>
      <c r="BL761" s="165"/>
      <c r="BM761" s="168"/>
      <c r="BN761" s="167">
        <v>0</v>
      </c>
      <c r="BO761" s="168"/>
      <c r="BP761" s="168">
        <v>0</v>
      </c>
      <c r="BQ761" s="168"/>
      <c r="BR761" s="168"/>
      <c r="BS761" s="168"/>
      <c r="BT761" s="168"/>
      <c r="BU761" s="168"/>
      <c r="BV761" s="168"/>
      <c r="BW761" s="168"/>
      <c r="BX761" s="168"/>
      <c r="BY761" s="168"/>
      <c r="BZ761" s="168"/>
      <c r="CA761" s="168"/>
      <c r="CB761" s="168"/>
      <c r="CC761" s="168"/>
      <c r="CD761" s="168"/>
      <c r="CE761" s="168"/>
      <c r="CF761" s="165"/>
      <c r="CG761" s="168"/>
      <c r="CH761" s="168"/>
      <c r="CI761" s="168"/>
      <c r="CJ761" s="168"/>
      <c r="CK761" s="168"/>
      <c r="CL761" s="167"/>
      <c r="CM761" s="168">
        <v>5.9</v>
      </c>
      <c r="CN761" s="182">
        <v>41.8</v>
      </c>
      <c r="CO761" s="165"/>
      <c r="CP761" s="168"/>
      <c r="CQ761" s="167"/>
      <c r="CR761" s="168"/>
      <c r="CS761" s="168"/>
      <c r="CT761" s="168"/>
      <c r="CU761" s="168"/>
      <c r="CV761" s="168"/>
      <c r="CW761" s="168"/>
      <c r="CX761" s="168"/>
      <c r="CY761" s="168"/>
      <c r="CZ761" s="168"/>
      <c r="DA761" s="167"/>
      <c r="DB761" s="182"/>
      <c r="DC761" s="141" t="s">
        <v>2347</v>
      </c>
      <c r="DD761" s="182"/>
      <c r="DE761" s="370">
        <v>-20</v>
      </c>
      <c r="DF761" s="141" t="s">
        <v>2348</v>
      </c>
      <c r="DG761" s="182">
        <v>-8.84</v>
      </c>
      <c r="DH761" s="182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1"/>
      <c r="DT761" s="402">
        <f t="shared" si="1084"/>
        <v>1</v>
      </c>
      <c r="DU761" s="100">
        <f t="shared" si="1085"/>
        <v>0</v>
      </c>
      <c r="DV761" s="100">
        <f t="shared" si="1086"/>
        <v>0</v>
      </c>
      <c r="DW761" s="100">
        <f t="shared" si="1087"/>
        <v>1</v>
      </c>
      <c r="DX761" s="100">
        <f t="shared" si="1088"/>
        <v>0</v>
      </c>
      <c r="DY761" s="229">
        <f t="shared" si="1089"/>
        <v>0</v>
      </c>
      <c r="DZ761" s="100">
        <f t="shared" si="1090"/>
        <v>1</v>
      </c>
      <c r="EA761" s="400">
        <f t="shared" si="1091"/>
        <v>0</v>
      </c>
      <c r="EB761" s="402">
        <f t="shared" si="1092"/>
        <v>0</v>
      </c>
      <c r="EC761" s="19">
        <f t="shared" si="1093"/>
        <v>1</v>
      </c>
      <c r="ED761" s="19">
        <f t="shared" si="1094"/>
        <v>0</v>
      </c>
      <c r="EE761" s="19">
        <f t="shared" si="1095"/>
        <v>0</v>
      </c>
      <c r="EF761" s="402">
        <f t="shared" si="1096"/>
        <v>0</v>
      </c>
      <c r="EG761" s="400">
        <f t="shared" si="1097"/>
        <v>1</v>
      </c>
      <c r="EH761" s="400">
        <f t="shared" si="1098"/>
        <v>0</v>
      </c>
      <c r="EI761" s="402">
        <f t="shared" si="1099"/>
        <v>0</v>
      </c>
      <c r="EJ761" s="229">
        <f t="shared" si="1100"/>
        <v>1</v>
      </c>
      <c r="EK761" s="398">
        <f t="shared" si="1101"/>
        <v>8.1999999999999993</v>
      </c>
      <c r="EL761" s="398">
        <f t="shared" si="1102"/>
        <v>2</v>
      </c>
      <c r="EM761" s="398">
        <f t="shared" si="1103"/>
        <v>9.5</v>
      </c>
      <c r="EN761" s="398">
        <f t="shared" si="1104"/>
        <v>27.5</v>
      </c>
      <c r="EO761" s="398">
        <f t="shared" si="1105"/>
        <v>0</v>
      </c>
      <c r="EP761" s="398">
        <f t="shared" si="1106"/>
        <v>0</v>
      </c>
      <c r="EQ761" s="398">
        <f t="shared" si="1107"/>
        <v>109</v>
      </c>
      <c r="ER761" s="398" t="str">
        <f t="shared" si="1108"/>
        <v/>
      </c>
      <c r="ES761" s="398">
        <f t="shared" si="1109"/>
        <v>7.8</v>
      </c>
      <c r="ET761" s="398">
        <f t="shared" si="1110"/>
        <v>11.7</v>
      </c>
      <c r="EU761" s="172">
        <f t="shared" si="1111"/>
        <v>13.5</v>
      </c>
      <c r="EV761" s="57">
        <f t="shared" si="1112"/>
        <v>0.35667991892056472</v>
      </c>
      <c r="EW761" s="57">
        <f t="shared" si="1113"/>
        <v>5.1150895140664961E-2</v>
      </c>
      <c r="EX761" s="57">
        <f t="shared" si="1114"/>
        <v>0.78173215387780304</v>
      </c>
      <c r="EY761" s="57">
        <f t="shared" si="1115"/>
        <v>1.3723239682618893</v>
      </c>
      <c r="EZ761" s="57">
        <f t="shared" si="1116"/>
        <v>0</v>
      </c>
      <c r="FA761" s="57">
        <f t="shared" si="1117"/>
        <v>0</v>
      </c>
      <c r="FB761" s="57">
        <f t="shared" si="1118"/>
        <v>1.7863844725494984</v>
      </c>
      <c r="FC761" s="57" t="str">
        <f t="shared" si="1119"/>
        <v/>
      </c>
      <c r="FD761" s="57">
        <f t="shared" si="1120"/>
        <v>0.12579650963069047</v>
      </c>
      <c r="FE761" s="57">
        <f t="shared" si="1121"/>
        <v>0.24359115826554767</v>
      </c>
      <c r="FF761" s="56">
        <f t="shared" si="1122"/>
        <v>0.38078582912588493</v>
      </c>
      <c r="FG761" s="59">
        <f t="shared" si="1123"/>
        <v>13.922547239711255</v>
      </c>
      <c r="FH761" s="59">
        <f t="shared" si="1124"/>
        <v>1.9966101711154254</v>
      </c>
      <c r="FI761" s="59">
        <f t="shared" si="1125"/>
        <v>30.513920924123632</v>
      </c>
      <c r="FJ761" s="59">
        <f t="shared" si="1126"/>
        <v>53.566921665049684</v>
      </c>
      <c r="FK761" s="59">
        <f t="shared" si="1127"/>
        <v>0</v>
      </c>
      <c r="FL761" s="59">
        <f t="shared" si="1128"/>
        <v>0</v>
      </c>
      <c r="FM761" s="59">
        <f t="shared" si="1129"/>
        <v>70.425533103475118</v>
      </c>
      <c r="FN761" s="59" t="str">
        <f t="shared" si="1130"/>
        <v/>
      </c>
      <c r="FO761" s="59">
        <f t="shared" si="1131"/>
        <v>4.9593390389550303</v>
      </c>
      <c r="FP761" s="59">
        <f t="shared" si="1132"/>
        <v>9.6032166892162838</v>
      </c>
      <c r="FQ761" s="66">
        <f t="shared" si="1133"/>
        <v>15.011911168353576</v>
      </c>
      <c r="FR761" s="331">
        <f t="shared" si="1078"/>
        <v>0.49679788832517824</v>
      </c>
      <c r="FS761" s="331">
        <f t="shared" si="1134"/>
        <v>0.49679788832517824</v>
      </c>
      <c r="FT761" s="400">
        <f t="shared" si="1135"/>
        <v>0</v>
      </c>
      <c r="FU761" s="400">
        <f t="shared" si="1136"/>
        <v>1</v>
      </c>
      <c r="FV761" s="400">
        <f t="shared" si="1137"/>
        <v>0</v>
      </c>
      <c r="FW761" s="402">
        <f t="shared" si="1138"/>
        <v>0</v>
      </c>
      <c r="FX761" s="222">
        <f t="shared" si="1139"/>
        <v>0</v>
      </c>
      <c r="FY761" s="222">
        <f t="shared" si="1140"/>
        <v>53.566921665049684</v>
      </c>
      <c r="FZ761" s="222">
        <f t="shared" si="1141"/>
        <v>30.513920924123632</v>
      </c>
      <c r="GA761" s="221">
        <f t="shared" si="1142"/>
        <v>0</v>
      </c>
      <c r="GB761" s="222">
        <f t="shared" si="1143"/>
        <v>70.425533103475118</v>
      </c>
      <c r="GC761" s="222">
        <f t="shared" si="1144"/>
        <v>0</v>
      </c>
      <c r="GD761" s="222">
        <f t="shared" si="1145"/>
        <v>0</v>
      </c>
      <c r="GE761" s="222">
        <f t="shared" si="1146"/>
        <v>0</v>
      </c>
      <c r="GF761" s="222">
        <f t="shared" si="1147"/>
        <v>0</v>
      </c>
      <c r="GG761" s="398">
        <f t="shared" si="1148"/>
        <v>0</v>
      </c>
      <c r="GH761" s="399">
        <f t="shared" si="1149"/>
        <v>0</v>
      </c>
      <c r="GI761" s="398" t="str">
        <f t="shared" si="1150"/>
        <v>Ca-Mg</v>
      </c>
      <c r="GJ761" s="398" t="str">
        <f t="shared" si="1151"/>
        <v>HCO3</v>
      </c>
    </row>
    <row r="762" spans="1:192" s="69" customFormat="1">
      <c r="A762" s="402">
        <f t="shared" si="1153"/>
        <v>757</v>
      </c>
      <c r="B762" s="170" t="s">
        <v>1169</v>
      </c>
      <c r="C762" s="166" t="s">
        <v>1158</v>
      </c>
      <c r="D762" s="166"/>
      <c r="E762" s="166"/>
      <c r="F762" s="408">
        <v>3545310</v>
      </c>
      <c r="G762" s="408">
        <v>5669140</v>
      </c>
      <c r="H762" s="409">
        <f t="shared" si="1079"/>
        <v>545217.446</v>
      </c>
      <c r="I762" s="405">
        <f t="shared" si="1080"/>
        <v>5667312.1340000005</v>
      </c>
      <c r="J762" s="408">
        <v>332.29</v>
      </c>
      <c r="K762" s="408" t="s">
        <v>1355</v>
      </c>
      <c r="L762" s="171">
        <v>160</v>
      </c>
      <c r="M762" s="171">
        <v>50</v>
      </c>
      <c r="N762" s="408">
        <v>156</v>
      </c>
      <c r="O762" s="171"/>
      <c r="P762" s="171"/>
      <c r="Q762" s="186" t="s">
        <v>1361</v>
      </c>
      <c r="R762" s="65" t="s">
        <v>2893</v>
      </c>
      <c r="S762" s="166" t="s">
        <v>1346</v>
      </c>
      <c r="T762" s="499" t="str">
        <f t="shared" si="1081"/>
        <v>-</v>
      </c>
      <c r="U762" s="499" t="str">
        <f t="shared" si="1082"/>
        <v>-</v>
      </c>
      <c r="V762" s="499" t="str">
        <f t="shared" si="1083"/>
        <v>-</v>
      </c>
      <c r="W762" s="499" t="str">
        <f t="shared" si="1077"/>
        <v>-</v>
      </c>
      <c r="X762" s="529" t="str">
        <f t="shared" si="1156"/>
        <v>Ca-Mg</v>
      </c>
      <c r="Y762" s="530" t="str">
        <f t="shared" si="1152"/>
        <v>HCO3</v>
      </c>
      <c r="Z762" s="183"/>
      <c r="AA762" s="251">
        <v>33842</v>
      </c>
      <c r="AB762" s="176">
        <v>1</v>
      </c>
      <c r="AC762" s="166" t="s">
        <v>1050</v>
      </c>
      <c r="AD762" s="65" t="s">
        <v>1872</v>
      </c>
      <c r="AE762" s="125" t="s">
        <v>2342</v>
      </c>
      <c r="AF762" s="392">
        <v>15.8</v>
      </c>
      <c r="AG762" s="408">
        <v>252</v>
      </c>
      <c r="AH762" s="408">
        <v>7.69</v>
      </c>
      <c r="AI762" s="392"/>
      <c r="AJ762" s="408"/>
      <c r="AK762" s="408"/>
      <c r="AL762" s="408"/>
      <c r="AM762" s="392"/>
      <c r="AN762" s="168"/>
      <c r="AO762" s="165"/>
      <c r="AP762" s="171"/>
      <c r="AQ762" s="168"/>
      <c r="AR762" s="168"/>
      <c r="AS762" s="507">
        <f t="shared" si="1154"/>
        <v>181.33999999999997</v>
      </c>
      <c r="AT762" s="509">
        <f t="shared" si="1155"/>
        <v>0.45432641749250752</v>
      </c>
      <c r="AU762" s="168">
        <v>9.1</v>
      </c>
      <c r="AV762" s="168">
        <v>10.8</v>
      </c>
      <c r="AW762" s="196">
        <v>22</v>
      </c>
      <c r="AX762" s="165">
        <v>7.8</v>
      </c>
      <c r="AY762" s="165">
        <v>17.2</v>
      </c>
      <c r="AZ762" s="167">
        <v>110</v>
      </c>
      <c r="BA762" s="168"/>
      <c r="BB762" s="174">
        <v>2</v>
      </c>
      <c r="BC762" s="168"/>
      <c r="BD762" s="168">
        <v>0</v>
      </c>
      <c r="BE762" s="165">
        <v>0.11700000000000001</v>
      </c>
      <c r="BF762" s="186">
        <v>6.0000000000000001E-3</v>
      </c>
      <c r="BG762" s="168"/>
      <c r="BH762" s="168"/>
      <c r="BI762" s="168"/>
      <c r="BJ762" s="168">
        <v>2.2999999999999998</v>
      </c>
      <c r="BK762" s="168">
        <v>0</v>
      </c>
      <c r="BL762" s="165"/>
      <c r="BM762" s="168"/>
      <c r="BN762" s="167">
        <v>0</v>
      </c>
      <c r="BO762" s="168"/>
      <c r="BP762" s="168">
        <v>17</v>
      </c>
      <c r="BQ762" s="168"/>
      <c r="BR762" s="168"/>
      <c r="BS762" s="168"/>
      <c r="BT762" s="168"/>
      <c r="BU762" s="168"/>
      <c r="BV762" s="168"/>
      <c r="BW762" s="168"/>
      <c r="BX762" s="168"/>
      <c r="BY762" s="168"/>
      <c r="BZ762" s="168"/>
      <c r="CA762" s="168"/>
      <c r="CB762" s="168"/>
      <c r="CC762" s="168"/>
      <c r="CD762" s="168"/>
      <c r="CE762" s="168"/>
      <c r="CF762" s="165"/>
      <c r="CG762" s="168"/>
      <c r="CH762" s="168"/>
      <c r="CI762" s="168"/>
      <c r="CJ762" s="168"/>
      <c r="CK762" s="168"/>
      <c r="CL762" s="167"/>
      <c r="CM762" s="168">
        <v>5.3</v>
      </c>
      <c r="CN762" s="182">
        <v>8.8000000000000007</v>
      </c>
      <c r="CO762" s="165"/>
      <c r="CP762" s="168"/>
      <c r="CQ762" s="167"/>
      <c r="CR762" s="168"/>
      <c r="CS762" s="168"/>
      <c r="CT762" s="168"/>
      <c r="CU762" s="168"/>
      <c r="CV762" s="168"/>
      <c r="CW762" s="168"/>
      <c r="CX762" s="168"/>
      <c r="CY762" s="168"/>
      <c r="CZ762" s="168"/>
      <c r="DA762" s="167"/>
      <c r="DB762" s="182"/>
      <c r="DC762" s="141" t="s">
        <v>2349</v>
      </c>
      <c r="DD762" s="182"/>
      <c r="DE762" s="182">
        <v>-12.5</v>
      </c>
      <c r="DF762" s="141" t="s">
        <v>2350</v>
      </c>
      <c r="DG762" s="182">
        <v>-9.07</v>
      </c>
      <c r="DH762" s="182"/>
      <c r="DI762" s="180"/>
      <c r="DJ762" s="180"/>
      <c r="DK762" s="180"/>
      <c r="DL762" s="180"/>
      <c r="DM762" s="180"/>
      <c r="DN762" s="180"/>
      <c r="DO762" s="180"/>
      <c r="DP762" s="180"/>
      <c r="DQ762" s="180"/>
      <c r="DR762" s="180"/>
      <c r="DS762" s="181"/>
      <c r="DT762" s="402">
        <f t="shared" si="1084"/>
        <v>1</v>
      </c>
      <c r="DU762" s="100">
        <f t="shared" si="1085"/>
        <v>0</v>
      </c>
      <c r="DV762" s="100">
        <f t="shared" si="1086"/>
        <v>0</v>
      </c>
      <c r="DW762" s="100">
        <f t="shared" si="1087"/>
        <v>1</v>
      </c>
      <c r="DX762" s="100">
        <f t="shared" si="1088"/>
        <v>0</v>
      </c>
      <c r="DY762" s="229">
        <f t="shared" si="1089"/>
        <v>0</v>
      </c>
      <c r="DZ762" s="100">
        <f t="shared" si="1090"/>
        <v>1</v>
      </c>
      <c r="EA762" s="400">
        <f t="shared" si="1091"/>
        <v>0</v>
      </c>
      <c r="EB762" s="402">
        <f t="shared" si="1092"/>
        <v>0</v>
      </c>
      <c r="EC762" s="19">
        <f t="shared" si="1093"/>
        <v>1</v>
      </c>
      <c r="ED762" s="19">
        <f t="shared" si="1094"/>
        <v>0</v>
      </c>
      <c r="EE762" s="19">
        <f t="shared" si="1095"/>
        <v>0</v>
      </c>
      <c r="EF762" s="402">
        <f t="shared" si="1096"/>
        <v>0</v>
      </c>
      <c r="EG762" s="400">
        <f t="shared" si="1097"/>
        <v>1</v>
      </c>
      <c r="EH762" s="400">
        <f t="shared" si="1098"/>
        <v>0</v>
      </c>
      <c r="EI762" s="402">
        <f t="shared" si="1099"/>
        <v>0</v>
      </c>
      <c r="EJ762" s="229">
        <f t="shared" si="1100"/>
        <v>1</v>
      </c>
      <c r="EK762" s="398">
        <f t="shared" si="1101"/>
        <v>9.1</v>
      </c>
      <c r="EL762" s="398">
        <f t="shared" si="1102"/>
        <v>2</v>
      </c>
      <c r="EM762" s="398">
        <f t="shared" si="1103"/>
        <v>10.8</v>
      </c>
      <c r="EN762" s="398">
        <f t="shared" si="1104"/>
        <v>22</v>
      </c>
      <c r="EO762" s="398">
        <f t="shared" si="1105"/>
        <v>6.0000000000000001E-3</v>
      </c>
      <c r="EP762" s="398">
        <f t="shared" si="1106"/>
        <v>0.11700000000000001</v>
      </c>
      <c r="EQ762" s="398">
        <f t="shared" si="1107"/>
        <v>110</v>
      </c>
      <c r="ER762" s="398" t="str">
        <f t="shared" si="1108"/>
        <v/>
      </c>
      <c r="ES762" s="398">
        <f t="shared" si="1109"/>
        <v>2.2999999999999998</v>
      </c>
      <c r="ET762" s="398">
        <f t="shared" si="1110"/>
        <v>17.2</v>
      </c>
      <c r="EU762" s="172">
        <f t="shared" si="1111"/>
        <v>7.8</v>
      </c>
      <c r="EV762" s="57">
        <f t="shared" si="1112"/>
        <v>0.39582771489965113</v>
      </c>
      <c r="EW762" s="57">
        <f t="shared" si="1113"/>
        <v>5.1150895140664961E-2</v>
      </c>
      <c r="EX762" s="57">
        <f t="shared" si="1114"/>
        <v>0.88870602756634454</v>
      </c>
      <c r="EY762" s="57">
        <f t="shared" si="1115"/>
        <v>1.0978591746095114</v>
      </c>
      <c r="EZ762" s="57">
        <f t="shared" si="1116"/>
        <v>2.1879843194457104E-4</v>
      </c>
      <c r="FA762" s="57">
        <f t="shared" si="1117"/>
        <v>6.2852538275584213E-3</v>
      </c>
      <c r="FB762" s="57">
        <f t="shared" si="1118"/>
        <v>1.8027733209215122</v>
      </c>
      <c r="FC762" s="57" t="str">
        <f t="shared" si="1119"/>
        <v/>
      </c>
      <c r="FD762" s="57">
        <f t="shared" si="1120"/>
        <v>3.7093842583408726E-2</v>
      </c>
      <c r="FE762" s="57">
        <f t="shared" si="1121"/>
        <v>0.35809982240747179</v>
      </c>
      <c r="FF762" s="56">
        <f t="shared" si="1122"/>
        <v>0.22000959016162239</v>
      </c>
      <c r="FG762" s="59">
        <f t="shared" si="1123"/>
        <v>16.222129109123351</v>
      </c>
      <c r="FH762" s="59">
        <f t="shared" si="1124"/>
        <v>2.096307039110334</v>
      </c>
      <c r="FI762" s="59">
        <f t="shared" si="1125"/>
        <v>36.421663710163017</v>
      </c>
      <c r="FJ762" s="59">
        <f t="shared" si="1126"/>
        <v>44.993345851657004</v>
      </c>
      <c r="FK762" s="59">
        <f t="shared" si="1127"/>
        <v>8.9669729487698857E-3</v>
      </c>
      <c r="FL762" s="59">
        <f t="shared" si="1128"/>
        <v>0.25758731699753012</v>
      </c>
      <c r="FM762" s="59">
        <f t="shared" si="1129"/>
        <v>74.557104430209691</v>
      </c>
      <c r="FN762" s="59" t="str">
        <f t="shared" si="1130"/>
        <v/>
      </c>
      <c r="FO762" s="59">
        <f t="shared" si="1131"/>
        <v>1.5340861011828624</v>
      </c>
      <c r="FP762" s="59">
        <f t="shared" si="1132"/>
        <v>14.809896255856462</v>
      </c>
      <c r="FQ762" s="66">
        <f t="shared" si="1133"/>
        <v>9.0989132127509844</v>
      </c>
      <c r="FR762" s="331">
        <f t="shared" si="1078"/>
        <v>0.45432641749250752</v>
      </c>
      <c r="FS762" s="331">
        <f t="shared" si="1134"/>
        <v>0.45432641749250752</v>
      </c>
      <c r="FT762" s="400">
        <f t="shared" si="1135"/>
        <v>0</v>
      </c>
      <c r="FU762" s="400">
        <f t="shared" si="1136"/>
        <v>1</v>
      </c>
      <c r="FV762" s="400">
        <f t="shared" si="1137"/>
        <v>0</v>
      </c>
      <c r="FW762" s="402">
        <f t="shared" si="1138"/>
        <v>0</v>
      </c>
      <c r="FX762" s="222">
        <f t="shared" si="1139"/>
        <v>0</v>
      </c>
      <c r="FY762" s="222">
        <f t="shared" si="1140"/>
        <v>44.993345851657004</v>
      </c>
      <c r="FZ762" s="222">
        <f t="shared" si="1141"/>
        <v>36.421663710163017</v>
      </c>
      <c r="GA762" s="221">
        <f t="shared" si="1142"/>
        <v>0</v>
      </c>
      <c r="GB762" s="222">
        <f t="shared" si="1143"/>
        <v>74.557104430209691</v>
      </c>
      <c r="GC762" s="222">
        <f t="shared" si="1144"/>
        <v>0</v>
      </c>
      <c r="GD762" s="222">
        <f t="shared" si="1145"/>
        <v>0</v>
      </c>
      <c r="GE762" s="222">
        <f t="shared" si="1146"/>
        <v>0</v>
      </c>
      <c r="GF762" s="222">
        <f t="shared" si="1147"/>
        <v>0</v>
      </c>
      <c r="GG762" s="398">
        <f t="shared" si="1148"/>
        <v>0</v>
      </c>
      <c r="GH762" s="399">
        <f t="shared" si="1149"/>
        <v>0</v>
      </c>
      <c r="GI762" s="398" t="str">
        <f t="shared" si="1150"/>
        <v>Ca-Mg</v>
      </c>
      <c r="GJ762" s="398" t="str">
        <f t="shared" si="1151"/>
        <v>HCO3</v>
      </c>
    </row>
    <row r="763" spans="1:192" s="69" customFormat="1">
      <c r="A763" s="402">
        <f t="shared" si="1153"/>
        <v>758</v>
      </c>
      <c r="B763" s="170" t="s">
        <v>1167</v>
      </c>
      <c r="C763" s="166" t="s">
        <v>1163</v>
      </c>
      <c r="D763" s="166"/>
      <c r="E763" s="166"/>
      <c r="F763" s="408">
        <v>3543300</v>
      </c>
      <c r="G763" s="408">
        <v>5671100</v>
      </c>
      <c r="H763" s="409">
        <f t="shared" si="1079"/>
        <v>543208.25</v>
      </c>
      <c r="I763" s="405">
        <f t="shared" si="1080"/>
        <v>5669271.3500000006</v>
      </c>
      <c r="J763" s="408">
        <v>340.21</v>
      </c>
      <c r="K763" s="408" t="s">
        <v>1355</v>
      </c>
      <c r="L763" s="171">
        <v>140</v>
      </c>
      <c r="M763" s="171">
        <v>38</v>
      </c>
      <c r="N763" s="408">
        <v>137</v>
      </c>
      <c r="O763" s="171"/>
      <c r="P763" s="171"/>
      <c r="Q763" s="186" t="s">
        <v>1361</v>
      </c>
      <c r="R763" s="65" t="s">
        <v>2893</v>
      </c>
      <c r="S763" s="166" t="s">
        <v>1346</v>
      </c>
      <c r="T763" s="499" t="str">
        <f t="shared" si="1081"/>
        <v>-</v>
      </c>
      <c r="U763" s="499" t="str">
        <f t="shared" si="1082"/>
        <v>-</v>
      </c>
      <c r="V763" s="499" t="str">
        <f t="shared" si="1083"/>
        <v>-</v>
      </c>
      <c r="W763" s="499" t="str">
        <f t="shared" si="1077"/>
        <v>-</v>
      </c>
      <c r="X763" s="529" t="str">
        <f t="shared" si="1156"/>
        <v>Mg-Ca-Na</v>
      </c>
      <c r="Y763" s="530" t="str">
        <f t="shared" si="1152"/>
        <v>HCO3-SO4</v>
      </c>
      <c r="Z763" s="183"/>
      <c r="AA763" s="251">
        <v>33843</v>
      </c>
      <c r="AB763" s="176">
        <v>1</v>
      </c>
      <c r="AC763" s="166" t="s">
        <v>1050</v>
      </c>
      <c r="AD763" s="65" t="s">
        <v>1872</v>
      </c>
      <c r="AE763" s="125" t="s">
        <v>2766</v>
      </c>
      <c r="AF763" s="392">
        <v>13.6</v>
      </c>
      <c r="AG763" s="408">
        <v>123</v>
      </c>
      <c r="AH763" s="408">
        <v>6.24</v>
      </c>
      <c r="AI763" s="392"/>
      <c r="AJ763" s="408"/>
      <c r="AK763" s="408"/>
      <c r="AL763" s="408"/>
      <c r="AM763" s="392"/>
      <c r="AN763" s="168"/>
      <c r="AO763" s="165"/>
      <c r="AP763" s="171"/>
      <c r="AQ763" s="168"/>
      <c r="AR763" s="168"/>
      <c r="AS763" s="507">
        <f t="shared" si="1154"/>
        <v>99.41</v>
      </c>
      <c r="AT763" s="509">
        <f t="shared" si="1155"/>
        <v>-8.7957679355962451E-2</v>
      </c>
      <c r="AU763" s="168">
        <v>8.3000000000000007</v>
      </c>
      <c r="AV763" s="174">
        <v>6</v>
      </c>
      <c r="AW763" s="196">
        <v>8</v>
      </c>
      <c r="AX763" s="165">
        <v>3.2</v>
      </c>
      <c r="AY763" s="165">
        <v>14.6</v>
      </c>
      <c r="AZ763" s="187">
        <v>55.5</v>
      </c>
      <c r="BA763" s="168"/>
      <c r="BB763" s="165">
        <v>2.6</v>
      </c>
      <c r="BC763" s="168"/>
      <c r="BD763" s="168">
        <v>0</v>
      </c>
      <c r="BE763" s="165">
        <v>0</v>
      </c>
      <c r="BF763" s="186">
        <v>0.01</v>
      </c>
      <c r="BG763" s="168"/>
      <c r="BH763" s="168"/>
      <c r="BI763" s="168"/>
      <c r="BJ763" s="168">
        <v>1.2</v>
      </c>
      <c r="BK763" s="168">
        <v>0</v>
      </c>
      <c r="BL763" s="165"/>
      <c r="BM763" s="168"/>
      <c r="BN763" s="167">
        <v>0</v>
      </c>
      <c r="BO763" s="168"/>
      <c r="BP763" s="168">
        <v>0</v>
      </c>
      <c r="BQ763" s="168"/>
      <c r="BR763" s="168"/>
      <c r="BS763" s="168"/>
      <c r="BT763" s="168"/>
      <c r="BU763" s="168"/>
      <c r="BV763" s="168"/>
      <c r="BW763" s="168"/>
      <c r="BX763" s="168"/>
      <c r="BY763" s="168"/>
      <c r="BZ763" s="168"/>
      <c r="CA763" s="168"/>
      <c r="CB763" s="168"/>
      <c r="CC763" s="168"/>
      <c r="CD763" s="168"/>
      <c r="CE763" s="168"/>
      <c r="CF763" s="165"/>
      <c r="CG763" s="168"/>
      <c r="CH763" s="168"/>
      <c r="CI763" s="168"/>
      <c r="CJ763" s="168"/>
      <c r="CK763" s="168"/>
      <c r="CL763" s="167"/>
      <c r="CM763" s="168">
        <v>4.5999999999999996</v>
      </c>
      <c r="CN763" s="182">
        <v>27.1</v>
      </c>
      <c r="CO763" s="165"/>
      <c r="CP763" s="168"/>
      <c r="CQ763" s="167"/>
      <c r="CR763" s="168"/>
      <c r="CS763" s="168"/>
      <c r="CT763" s="168"/>
      <c r="CU763" s="168"/>
      <c r="CV763" s="168"/>
      <c r="CW763" s="168"/>
      <c r="CX763" s="168"/>
      <c r="CY763" s="168"/>
      <c r="CZ763" s="168"/>
      <c r="DA763" s="167"/>
      <c r="DB763" s="182"/>
      <c r="DC763" s="141" t="s">
        <v>1818</v>
      </c>
      <c r="DD763" s="182"/>
      <c r="DE763" s="182">
        <v>-19.600000000000001</v>
      </c>
      <c r="DF763" s="141" t="s">
        <v>2351</v>
      </c>
      <c r="DG763" s="182">
        <v>-9.2100000000000009</v>
      </c>
      <c r="DH763" s="182"/>
      <c r="DI763" s="180"/>
      <c r="DJ763" s="180"/>
      <c r="DK763" s="180"/>
      <c r="DL763" s="180"/>
      <c r="DM763" s="180"/>
      <c r="DN763" s="180"/>
      <c r="DO763" s="180"/>
      <c r="DP763" s="180"/>
      <c r="DQ763" s="180"/>
      <c r="DR763" s="180"/>
      <c r="DS763" s="181"/>
      <c r="DT763" s="402">
        <f t="shared" si="1084"/>
        <v>1</v>
      </c>
      <c r="DU763" s="100">
        <f t="shared" si="1085"/>
        <v>0</v>
      </c>
      <c r="DV763" s="100">
        <f t="shared" si="1086"/>
        <v>0</v>
      </c>
      <c r="DW763" s="100">
        <f t="shared" si="1087"/>
        <v>1</v>
      </c>
      <c r="DX763" s="100">
        <f t="shared" si="1088"/>
        <v>0</v>
      </c>
      <c r="DY763" s="229">
        <f t="shared" si="1089"/>
        <v>0</v>
      </c>
      <c r="DZ763" s="100">
        <f t="shared" si="1090"/>
        <v>1</v>
      </c>
      <c r="EA763" s="400">
        <f t="shared" si="1091"/>
        <v>0</v>
      </c>
      <c r="EB763" s="402">
        <f t="shared" si="1092"/>
        <v>0</v>
      </c>
      <c r="EC763" s="19">
        <f t="shared" si="1093"/>
        <v>1</v>
      </c>
      <c r="ED763" s="19">
        <f t="shared" si="1094"/>
        <v>0</v>
      </c>
      <c r="EE763" s="19">
        <f t="shared" si="1095"/>
        <v>0</v>
      </c>
      <c r="EF763" s="402">
        <f t="shared" si="1096"/>
        <v>0</v>
      </c>
      <c r="EG763" s="400">
        <f t="shared" si="1097"/>
        <v>1</v>
      </c>
      <c r="EH763" s="400">
        <f t="shared" si="1098"/>
        <v>0</v>
      </c>
      <c r="EI763" s="402">
        <f t="shared" si="1099"/>
        <v>0</v>
      </c>
      <c r="EJ763" s="229">
        <f t="shared" si="1100"/>
        <v>1</v>
      </c>
      <c r="EK763" s="398">
        <f t="shared" si="1101"/>
        <v>8.3000000000000007</v>
      </c>
      <c r="EL763" s="398">
        <f t="shared" si="1102"/>
        <v>2.6</v>
      </c>
      <c r="EM763" s="398">
        <f t="shared" si="1103"/>
        <v>6</v>
      </c>
      <c r="EN763" s="398">
        <f t="shared" si="1104"/>
        <v>8</v>
      </c>
      <c r="EO763" s="398">
        <f t="shared" si="1105"/>
        <v>0.01</v>
      </c>
      <c r="EP763" s="398">
        <f t="shared" si="1106"/>
        <v>0</v>
      </c>
      <c r="EQ763" s="398">
        <f t="shared" si="1107"/>
        <v>55.5</v>
      </c>
      <c r="ER763" s="398" t="str">
        <f t="shared" si="1108"/>
        <v/>
      </c>
      <c r="ES763" s="398">
        <f t="shared" si="1109"/>
        <v>1.2</v>
      </c>
      <c r="ET763" s="398">
        <f t="shared" si="1110"/>
        <v>14.6</v>
      </c>
      <c r="EU763" s="172">
        <f t="shared" si="1111"/>
        <v>3.2</v>
      </c>
      <c r="EV763" s="57">
        <f t="shared" si="1112"/>
        <v>0.36102967402935215</v>
      </c>
      <c r="EW763" s="57">
        <f t="shared" si="1113"/>
        <v>6.6496163682864456E-2</v>
      </c>
      <c r="EX763" s="57">
        <f t="shared" si="1114"/>
        <v>0.49372557087019137</v>
      </c>
      <c r="EY763" s="57">
        <f t="shared" si="1115"/>
        <v>0.39922151803982231</v>
      </c>
      <c r="EZ763" s="57">
        <f t="shared" si="1116"/>
        <v>3.6466405324095174E-4</v>
      </c>
      <c r="FA763" s="57">
        <f t="shared" si="1117"/>
        <v>0</v>
      </c>
      <c r="FB763" s="57">
        <f t="shared" si="1118"/>
        <v>0.90958108464676302</v>
      </c>
      <c r="FC763" s="57" t="str">
        <f t="shared" si="1119"/>
        <v/>
      </c>
      <c r="FD763" s="57">
        <f t="shared" si="1120"/>
        <v>1.9353309173952379E-2</v>
      </c>
      <c r="FE763" s="57">
        <f t="shared" si="1121"/>
        <v>0.30396845390401678</v>
      </c>
      <c r="FF763" s="56">
        <f t="shared" si="1122"/>
        <v>9.0260344681691251E-2</v>
      </c>
      <c r="FG763" s="59">
        <f t="shared" si="1123"/>
        <v>27.333388796477472</v>
      </c>
      <c r="FH763" s="59">
        <f t="shared" si="1124"/>
        <v>5.0343936417541375</v>
      </c>
      <c r="FI763" s="59">
        <f t="shared" si="1125"/>
        <v>37.379733462741783</v>
      </c>
      <c r="FJ763" s="59">
        <f t="shared" si="1126"/>
        <v>30.224875553069474</v>
      </c>
      <c r="FK763" s="59">
        <f t="shared" si="1127"/>
        <v>2.7608545957150114E-2</v>
      </c>
      <c r="FL763" s="59">
        <f t="shared" si="1128"/>
        <v>0</v>
      </c>
      <c r="FM763" s="59">
        <f t="shared" si="1129"/>
        <v>68.742925276852446</v>
      </c>
      <c r="FN763" s="59" t="str">
        <f t="shared" si="1130"/>
        <v/>
      </c>
      <c r="FO763" s="59">
        <f t="shared" si="1131"/>
        <v>1.4626547416841844</v>
      </c>
      <c r="FP763" s="59">
        <f t="shared" si="1132"/>
        <v>22.972861975641301</v>
      </c>
      <c r="FQ763" s="66">
        <f t="shared" si="1133"/>
        <v>6.8215580058220704</v>
      </c>
      <c r="FR763" s="331">
        <f t="shared" si="1078"/>
        <v>-8.7957679355962451E-2</v>
      </c>
      <c r="FS763" s="331">
        <f t="shared" si="1134"/>
        <v>8.7957679355962451E-2</v>
      </c>
      <c r="FT763" s="400">
        <f t="shared" si="1135"/>
        <v>0</v>
      </c>
      <c r="FU763" s="400">
        <f t="shared" si="1136"/>
        <v>1</v>
      </c>
      <c r="FV763" s="400">
        <f t="shared" si="1137"/>
        <v>0</v>
      </c>
      <c r="FW763" s="402">
        <f t="shared" si="1138"/>
        <v>0</v>
      </c>
      <c r="FX763" s="222">
        <f t="shared" si="1139"/>
        <v>27.333388796477472</v>
      </c>
      <c r="FY763" s="222">
        <f t="shared" si="1140"/>
        <v>30.224875553069474</v>
      </c>
      <c r="FZ763" s="222">
        <f t="shared" si="1141"/>
        <v>37.379733462741783</v>
      </c>
      <c r="GA763" s="221">
        <f t="shared" si="1142"/>
        <v>0</v>
      </c>
      <c r="GB763" s="222">
        <f t="shared" si="1143"/>
        <v>68.742925276852446</v>
      </c>
      <c r="GC763" s="222">
        <f t="shared" si="1144"/>
        <v>22.972861975641301</v>
      </c>
      <c r="GD763" s="222">
        <f t="shared" si="1145"/>
        <v>0</v>
      </c>
      <c r="GE763" s="222">
        <f t="shared" si="1146"/>
        <v>0</v>
      </c>
      <c r="GF763" s="222">
        <f t="shared" si="1147"/>
        <v>0</v>
      </c>
      <c r="GG763" s="398">
        <f t="shared" si="1148"/>
        <v>0</v>
      </c>
      <c r="GH763" s="399">
        <f t="shared" si="1149"/>
        <v>0</v>
      </c>
      <c r="GI763" s="398" t="str">
        <f t="shared" si="1150"/>
        <v>Mg-Ca-Na</v>
      </c>
      <c r="GJ763" s="398" t="str">
        <f t="shared" si="1151"/>
        <v>HCO3-SO4</v>
      </c>
    </row>
    <row r="764" spans="1:192" s="69" customFormat="1">
      <c r="A764" s="402">
        <f t="shared" si="1153"/>
        <v>759</v>
      </c>
      <c r="B764" s="170" t="s">
        <v>1166</v>
      </c>
      <c r="C764" s="166" t="s">
        <v>1159</v>
      </c>
      <c r="D764" s="166"/>
      <c r="E764" s="166"/>
      <c r="F764" s="408">
        <v>3543820</v>
      </c>
      <c r="G764" s="408">
        <v>5667310</v>
      </c>
      <c r="H764" s="409">
        <f t="shared" si="1079"/>
        <v>543728.04200000002</v>
      </c>
      <c r="I764" s="405">
        <f t="shared" si="1080"/>
        <v>5665482.8660000004</v>
      </c>
      <c r="J764" s="408">
        <v>306.45</v>
      </c>
      <c r="K764" s="408" t="s">
        <v>1355</v>
      </c>
      <c r="L764" s="171">
        <v>220</v>
      </c>
      <c r="M764" s="171">
        <v>40</v>
      </c>
      <c r="N764" s="408">
        <v>220</v>
      </c>
      <c r="O764" s="171"/>
      <c r="P764" s="171"/>
      <c r="Q764" s="186" t="s">
        <v>1361</v>
      </c>
      <c r="R764" s="65" t="s">
        <v>2908</v>
      </c>
      <c r="S764" s="166" t="s">
        <v>1346</v>
      </c>
      <c r="T764" s="499" t="str">
        <f t="shared" si="1081"/>
        <v>-</v>
      </c>
      <c r="U764" s="499" t="str">
        <f t="shared" si="1082"/>
        <v>-</v>
      </c>
      <c r="V764" s="499" t="str">
        <f t="shared" si="1083"/>
        <v>-</v>
      </c>
      <c r="W764" s="499" t="str">
        <f t="shared" si="1077"/>
        <v>-</v>
      </c>
      <c r="X764" s="529" t="str">
        <f t="shared" si="1156"/>
        <v>Ca-Mg</v>
      </c>
      <c r="Y764" s="530" t="str">
        <f t="shared" si="1152"/>
        <v>HCO3</v>
      </c>
      <c r="Z764" s="183"/>
      <c r="AA764" s="251">
        <v>33842</v>
      </c>
      <c r="AB764" s="176">
        <v>1</v>
      </c>
      <c r="AC764" s="166" t="s">
        <v>1050</v>
      </c>
      <c r="AD764" s="65" t="s">
        <v>1872</v>
      </c>
      <c r="AE764" s="125" t="s">
        <v>2342</v>
      </c>
      <c r="AF764" s="392">
        <v>13.3</v>
      </c>
      <c r="AG764" s="408">
        <v>278</v>
      </c>
      <c r="AH764" s="408">
        <v>7.55</v>
      </c>
      <c r="AI764" s="392"/>
      <c r="AJ764" s="408"/>
      <c r="AK764" s="408"/>
      <c r="AL764" s="408"/>
      <c r="AM764" s="392"/>
      <c r="AN764" s="168"/>
      <c r="AO764" s="165"/>
      <c r="AP764" s="171"/>
      <c r="AQ764" s="168"/>
      <c r="AR764" s="168"/>
      <c r="AS764" s="507">
        <f t="shared" si="1154"/>
        <v>237.61500000000001</v>
      </c>
      <c r="AT764" s="509">
        <f t="shared" si="1155"/>
        <v>7.8853191110339851E-2</v>
      </c>
      <c r="AU764" s="174">
        <v>10</v>
      </c>
      <c r="AV764" s="168">
        <v>15.4</v>
      </c>
      <c r="AW764" s="165">
        <v>26.6</v>
      </c>
      <c r="AX764" s="165">
        <v>4.0999999999999996</v>
      </c>
      <c r="AY764" s="165">
        <v>7.3</v>
      </c>
      <c r="AZ764" s="167">
        <v>170</v>
      </c>
      <c r="BA764" s="168"/>
      <c r="BB764" s="165">
        <v>2.2999999999999998</v>
      </c>
      <c r="BC764" s="168"/>
      <c r="BD764" s="168">
        <v>0</v>
      </c>
      <c r="BE764" s="165">
        <v>1.4999999999999999E-2</v>
      </c>
      <c r="BF764" s="170">
        <v>0</v>
      </c>
      <c r="BG764" s="168"/>
      <c r="BH764" s="168"/>
      <c r="BI764" s="168"/>
      <c r="BJ764" s="168">
        <v>1.9</v>
      </c>
      <c r="BK764" s="168">
        <v>0</v>
      </c>
      <c r="BL764" s="165"/>
      <c r="BM764" s="168"/>
      <c r="BN764" s="167">
        <v>0</v>
      </c>
      <c r="BO764" s="168"/>
      <c r="BP764" s="168">
        <v>0</v>
      </c>
      <c r="BQ764" s="168"/>
      <c r="BR764" s="168"/>
      <c r="BS764" s="168"/>
      <c r="BT764" s="168"/>
      <c r="BU764" s="168"/>
      <c r="BV764" s="168"/>
      <c r="BW764" s="168"/>
      <c r="BX764" s="168"/>
      <c r="BY764" s="168"/>
      <c r="BZ764" s="168"/>
      <c r="CA764" s="168"/>
      <c r="CB764" s="168"/>
      <c r="CC764" s="168"/>
      <c r="CD764" s="168"/>
      <c r="CE764" s="168"/>
      <c r="CF764" s="165"/>
      <c r="CG764" s="168"/>
      <c r="CH764" s="168"/>
      <c r="CI764" s="168"/>
      <c r="CJ764" s="168"/>
      <c r="CK764" s="168"/>
      <c r="CL764" s="167"/>
      <c r="CM764" s="168"/>
      <c r="CN764" s="182">
        <v>1</v>
      </c>
      <c r="CO764" s="165"/>
      <c r="CP764" s="168"/>
      <c r="CQ764" s="167"/>
      <c r="CR764" s="168"/>
      <c r="CS764" s="168"/>
      <c r="CT764" s="168"/>
      <c r="CU764" s="168"/>
      <c r="CV764" s="168"/>
      <c r="CW764" s="168"/>
      <c r="CX764" s="168"/>
      <c r="CY764" s="168"/>
      <c r="CZ764" s="168"/>
      <c r="DA764" s="167"/>
      <c r="DB764" s="182"/>
      <c r="DC764" s="141" t="s">
        <v>1818</v>
      </c>
      <c r="DD764" s="182"/>
      <c r="DE764" s="182">
        <v>-17.399999999999999</v>
      </c>
      <c r="DF764" s="141" t="s">
        <v>2352</v>
      </c>
      <c r="DG764" s="475">
        <v>-9</v>
      </c>
      <c r="DH764" s="182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1"/>
      <c r="DT764" s="402">
        <f t="shared" si="1084"/>
        <v>1</v>
      </c>
      <c r="DU764" s="100">
        <f t="shared" si="1085"/>
        <v>0</v>
      </c>
      <c r="DV764" s="100">
        <f t="shared" si="1086"/>
        <v>0</v>
      </c>
      <c r="DW764" s="100">
        <f t="shared" si="1087"/>
        <v>1</v>
      </c>
      <c r="DX764" s="100">
        <f t="shared" si="1088"/>
        <v>0</v>
      </c>
      <c r="DY764" s="229">
        <f t="shared" si="1089"/>
        <v>0</v>
      </c>
      <c r="DZ764" s="100">
        <f t="shared" si="1090"/>
        <v>1</v>
      </c>
      <c r="EA764" s="400">
        <f t="shared" si="1091"/>
        <v>0</v>
      </c>
      <c r="EB764" s="402">
        <f t="shared" si="1092"/>
        <v>0</v>
      </c>
      <c r="EC764" s="19">
        <f t="shared" si="1093"/>
        <v>1</v>
      </c>
      <c r="ED764" s="19">
        <f t="shared" si="1094"/>
        <v>0</v>
      </c>
      <c r="EE764" s="19">
        <f t="shared" si="1095"/>
        <v>0</v>
      </c>
      <c r="EF764" s="402">
        <f t="shared" si="1096"/>
        <v>0</v>
      </c>
      <c r="EG764" s="400">
        <f t="shared" si="1097"/>
        <v>1</v>
      </c>
      <c r="EH764" s="400">
        <f t="shared" si="1098"/>
        <v>0</v>
      </c>
      <c r="EI764" s="402">
        <f t="shared" si="1099"/>
        <v>0</v>
      </c>
      <c r="EJ764" s="229">
        <f t="shared" si="1100"/>
        <v>1</v>
      </c>
      <c r="EK764" s="398">
        <f t="shared" si="1101"/>
        <v>10</v>
      </c>
      <c r="EL764" s="398">
        <f t="shared" si="1102"/>
        <v>2.2999999999999998</v>
      </c>
      <c r="EM764" s="398">
        <f t="shared" si="1103"/>
        <v>15.4</v>
      </c>
      <c r="EN764" s="398">
        <f t="shared" si="1104"/>
        <v>26.6</v>
      </c>
      <c r="EO764" s="398">
        <f t="shared" si="1105"/>
        <v>0</v>
      </c>
      <c r="EP764" s="398">
        <f t="shared" si="1106"/>
        <v>1.4999999999999999E-2</v>
      </c>
      <c r="EQ764" s="398">
        <f t="shared" si="1107"/>
        <v>170</v>
      </c>
      <c r="ER764" s="398" t="str">
        <f t="shared" si="1108"/>
        <v/>
      </c>
      <c r="ES764" s="398">
        <f t="shared" si="1109"/>
        <v>1.9</v>
      </c>
      <c r="ET764" s="398">
        <f t="shared" si="1110"/>
        <v>7.3</v>
      </c>
      <c r="EU764" s="172">
        <f t="shared" si="1111"/>
        <v>4.0999999999999996</v>
      </c>
      <c r="EV764" s="57">
        <f t="shared" si="1112"/>
        <v>0.43497551087873754</v>
      </c>
      <c r="EW764" s="57">
        <f t="shared" si="1113"/>
        <v>5.8823529411764698E-2</v>
      </c>
      <c r="EX764" s="57">
        <f t="shared" si="1114"/>
        <v>1.2672289652334912</v>
      </c>
      <c r="EY764" s="57">
        <f t="shared" si="1115"/>
        <v>1.3274115474824093</v>
      </c>
      <c r="EZ764" s="57">
        <f t="shared" si="1116"/>
        <v>0</v>
      </c>
      <c r="FA764" s="57">
        <f t="shared" si="1117"/>
        <v>8.0580177276390005E-4</v>
      </c>
      <c r="FB764" s="57">
        <f t="shared" si="1118"/>
        <v>2.786104223242337</v>
      </c>
      <c r="FC764" s="57" t="str">
        <f t="shared" si="1119"/>
        <v/>
      </c>
      <c r="FD764" s="57">
        <f t="shared" si="1120"/>
        <v>3.0642739525424602E-2</v>
      </c>
      <c r="FE764" s="57">
        <f t="shared" si="1121"/>
        <v>0.15198422695200839</v>
      </c>
      <c r="FF764" s="56">
        <f t="shared" si="1122"/>
        <v>0.11564606662341689</v>
      </c>
      <c r="FG764" s="59">
        <f t="shared" si="1123"/>
        <v>14.080316094214265</v>
      </c>
      <c r="FH764" s="59">
        <f t="shared" si="1124"/>
        <v>1.9041391231927476</v>
      </c>
      <c r="FI764" s="59">
        <f t="shared" si="1125"/>
        <v>41.020664262650598</v>
      </c>
      <c r="FJ764" s="59">
        <f t="shared" si="1126"/>
        <v>42.968796422364413</v>
      </c>
      <c r="FK764" s="59">
        <f t="shared" si="1127"/>
        <v>0</v>
      </c>
      <c r="FL764" s="59">
        <f t="shared" si="1128"/>
        <v>2.6084097577982843E-2</v>
      </c>
      <c r="FM764" s="59">
        <f t="shared" si="1129"/>
        <v>90.329554126771114</v>
      </c>
      <c r="FN764" s="59" t="str">
        <f t="shared" si="1130"/>
        <v/>
      </c>
      <c r="FO764" s="59">
        <f t="shared" si="1131"/>
        <v>0.99348221630172395</v>
      </c>
      <c r="FP764" s="59">
        <f t="shared" si="1132"/>
        <v>4.9275498527115866</v>
      </c>
      <c r="FQ764" s="66">
        <f t="shared" si="1133"/>
        <v>3.7494138042155694</v>
      </c>
      <c r="FR764" s="331">
        <f t="shared" si="1078"/>
        <v>7.8853191110339851E-2</v>
      </c>
      <c r="FS764" s="331">
        <f t="shared" si="1134"/>
        <v>7.8853191110339851E-2</v>
      </c>
      <c r="FT764" s="400">
        <f t="shared" si="1135"/>
        <v>0</v>
      </c>
      <c r="FU764" s="400">
        <f t="shared" si="1136"/>
        <v>1</v>
      </c>
      <c r="FV764" s="400">
        <f t="shared" si="1137"/>
        <v>0</v>
      </c>
      <c r="FW764" s="402">
        <f t="shared" si="1138"/>
        <v>0</v>
      </c>
      <c r="FX764" s="222">
        <f t="shared" si="1139"/>
        <v>0</v>
      </c>
      <c r="FY764" s="222">
        <f t="shared" si="1140"/>
        <v>42.968796422364413</v>
      </c>
      <c r="FZ764" s="222">
        <f t="shared" si="1141"/>
        <v>41.020664262650598</v>
      </c>
      <c r="GA764" s="221">
        <f t="shared" si="1142"/>
        <v>0</v>
      </c>
      <c r="GB764" s="222">
        <f t="shared" si="1143"/>
        <v>90.329554126771114</v>
      </c>
      <c r="GC764" s="222">
        <f t="shared" si="1144"/>
        <v>0</v>
      </c>
      <c r="GD764" s="222">
        <f t="shared" si="1145"/>
        <v>0</v>
      </c>
      <c r="GE764" s="222">
        <f t="shared" si="1146"/>
        <v>0</v>
      </c>
      <c r="GF764" s="222">
        <f t="shared" si="1147"/>
        <v>0</v>
      </c>
      <c r="GG764" s="398">
        <f t="shared" si="1148"/>
        <v>0</v>
      </c>
      <c r="GH764" s="399">
        <f t="shared" si="1149"/>
        <v>0</v>
      </c>
      <c r="GI764" s="398" t="str">
        <f t="shared" si="1150"/>
        <v>Ca-Mg</v>
      </c>
      <c r="GJ764" s="398" t="str">
        <f t="shared" si="1151"/>
        <v>HCO3</v>
      </c>
    </row>
    <row r="765" spans="1:192" s="69" customFormat="1">
      <c r="A765" s="402">
        <f t="shared" si="1153"/>
        <v>760</v>
      </c>
      <c r="B765" s="170" t="s">
        <v>1166</v>
      </c>
      <c r="C765" s="166" t="s">
        <v>1165</v>
      </c>
      <c r="D765" s="166"/>
      <c r="E765" s="166"/>
      <c r="F765" s="408">
        <v>3544240</v>
      </c>
      <c r="G765" s="408">
        <v>5667900</v>
      </c>
      <c r="H765" s="409">
        <f t="shared" si="1079"/>
        <v>544147.87399999995</v>
      </c>
      <c r="I765" s="405">
        <f t="shared" si="1080"/>
        <v>5666072.6299999999</v>
      </c>
      <c r="J765" s="408">
        <v>281.45999999999998</v>
      </c>
      <c r="K765" s="408" t="s">
        <v>1355</v>
      </c>
      <c r="L765" s="171">
        <v>167.5</v>
      </c>
      <c r="M765" s="171">
        <v>30</v>
      </c>
      <c r="N765" s="408">
        <v>166</v>
      </c>
      <c r="O765" s="171"/>
      <c r="P765" s="171"/>
      <c r="Q765" s="186" t="s">
        <v>1361</v>
      </c>
      <c r="R765" s="65" t="s">
        <v>2893</v>
      </c>
      <c r="S765" s="166" t="s">
        <v>1346</v>
      </c>
      <c r="T765" s="499" t="str">
        <f t="shared" si="1081"/>
        <v>-</v>
      </c>
      <c r="U765" s="499" t="str">
        <f t="shared" si="1082"/>
        <v>-</v>
      </c>
      <c r="V765" s="499" t="str">
        <f t="shared" si="1083"/>
        <v>-</v>
      </c>
      <c r="W765" s="499" t="str">
        <f t="shared" si="1077"/>
        <v>-</v>
      </c>
      <c r="X765" s="529" t="str">
        <f t="shared" si="1156"/>
        <v>Ca-Mg</v>
      </c>
      <c r="Y765" s="530" t="str">
        <f t="shared" si="1152"/>
        <v>HCO3</v>
      </c>
      <c r="Z765" s="183"/>
      <c r="AA765" s="251">
        <v>33842</v>
      </c>
      <c r="AB765" s="176">
        <v>1</v>
      </c>
      <c r="AC765" s="166" t="s">
        <v>1050</v>
      </c>
      <c r="AD765" s="65" t="s">
        <v>1872</v>
      </c>
      <c r="AE765" s="125" t="s">
        <v>2342</v>
      </c>
      <c r="AF765" s="392">
        <v>13.5</v>
      </c>
      <c r="AG765" s="408">
        <v>241</v>
      </c>
      <c r="AH765" s="408">
        <v>7.48</v>
      </c>
      <c r="AI765" s="392"/>
      <c r="AJ765" s="408"/>
      <c r="AK765" s="408"/>
      <c r="AL765" s="408"/>
      <c r="AM765" s="392"/>
      <c r="AN765" s="168"/>
      <c r="AO765" s="165"/>
      <c r="AP765" s="171"/>
      <c r="AQ765" s="168"/>
      <c r="AR765" s="168"/>
      <c r="AS765" s="507">
        <f t="shared" si="1154"/>
        <v>199.01900000000001</v>
      </c>
      <c r="AT765" s="509">
        <f t="shared" si="1155"/>
        <v>-0.10689981318142076</v>
      </c>
      <c r="AU765" s="168">
        <v>9.3000000000000007</v>
      </c>
      <c r="AV765" s="168">
        <v>12.7</v>
      </c>
      <c r="AW765" s="165">
        <v>22.4</v>
      </c>
      <c r="AX765" s="165">
        <v>6.2</v>
      </c>
      <c r="AY765" s="165">
        <v>10.5</v>
      </c>
      <c r="AZ765" s="167">
        <v>134</v>
      </c>
      <c r="BA765" s="168"/>
      <c r="BB765" s="165">
        <v>1.9</v>
      </c>
      <c r="BC765" s="168"/>
      <c r="BD765" s="168">
        <v>0</v>
      </c>
      <c r="BE765" s="165">
        <v>0</v>
      </c>
      <c r="BF765" s="170">
        <v>7.0000000000000001E-3</v>
      </c>
      <c r="BG765" s="168"/>
      <c r="BH765" s="168"/>
      <c r="BI765" s="168"/>
      <c r="BJ765" s="174">
        <v>2</v>
      </c>
      <c r="BK765" s="168">
        <v>0</v>
      </c>
      <c r="BL765" s="165"/>
      <c r="BM765" s="168"/>
      <c r="BN765" s="167">
        <v>0</v>
      </c>
      <c r="BO765" s="168"/>
      <c r="BP765" s="168">
        <v>12</v>
      </c>
      <c r="BQ765" s="168"/>
      <c r="BR765" s="168"/>
      <c r="BS765" s="168"/>
      <c r="BT765" s="168"/>
      <c r="BU765" s="168"/>
      <c r="BV765" s="168"/>
      <c r="BW765" s="168"/>
      <c r="BX765" s="168"/>
      <c r="BY765" s="168"/>
      <c r="BZ765" s="168"/>
      <c r="CA765" s="168"/>
      <c r="CB765" s="168"/>
      <c r="CC765" s="168"/>
      <c r="CD765" s="168"/>
      <c r="CE765" s="168"/>
      <c r="CF765" s="165"/>
      <c r="CG765" s="168"/>
      <c r="CH765" s="168"/>
      <c r="CI765" s="168"/>
      <c r="CJ765" s="168"/>
      <c r="CK765" s="168"/>
      <c r="CL765" s="167"/>
      <c r="CM765" s="168">
        <v>5.4</v>
      </c>
      <c r="CN765" s="182">
        <v>24.8</v>
      </c>
      <c r="CO765" s="165"/>
      <c r="CP765" s="168"/>
      <c r="CQ765" s="167"/>
      <c r="CR765" s="168"/>
      <c r="CS765" s="168"/>
      <c r="CT765" s="168"/>
      <c r="CU765" s="168"/>
      <c r="CV765" s="168"/>
      <c r="CW765" s="168"/>
      <c r="CX765" s="168"/>
      <c r="CY765" s="168"/>
      <c r="CZ765" s="168"/>
      <c r="DA765" s="167"/>
      <c r="DB765" s="182"/>
      <c r="DC765" s="141" t="s">
        <v>2353</v>
      </c>
      <c r="DD765" s="182"/>
      <c r="DE765" s="182">
        <v>-11.9</v>
      </c>
      <c r="DF765" s="141" t="s">
        <v>2354</v>
      </c>
      <c r="DG765" s="475">
        <v>-9</v>
      </c>
      <c r="DH765" s="182"/>
      <c r="DI765" s="180"/>
      <c r="DJ765" s="180"/>
      <c r="DK765" s="180"/>
      <c r="DL765" s="180"/>
      <c r="DM765" s="180"/>
      <c r="DN765" s="180"/>
      <c r="DO765" s="180"/>
      <c r="DP765" s="180"/>
      <c r="DQ765" s="180"/>
      <c r="DR765" s="180"/>
      <c r="DS765" s="181"/>
      <c r="DT765" s="402">
        <f t="shared" si="1084"/>
        <v>1</v>
      </c>
      <c r="DU765" s="100">
        <f t="shared" si="1085"/>
        <v>0</v>
      </c>
      <c r="DV765" s="100">
        <f t="shared" si="1086"/>
        <v>0</v>
      </c>
      <c r="DW765" s="100">
        <f t="shared" si="1087"/>
        <v>1</v>
      </c>
      <c r="DX765" s="100">
        <f t="shared" si="1088"/>
        <v>0</v>
      </c>
      <c r="DY765" s="229">
        <f t="shared" si="1089"/>
        <v>0</v>
      </c>
      <c r="DZ765" s="100">
        <f t="shared" si="1090"/>
        <v>1</v>
      </c>
      <c r="EA765" s="400">
        <f t="shared" si="1091"/>
        <v>0</v>
      </c>
      <c r="EB765" s="402">
        <f t="shared" si="1092"/>
        <v>0</v>
      </c>
      <c r="EC765" s="19">
        <f t="shared" si="1093"/>
        <v>1</v>
      </c>
      <c r="ED765" s="19">
        <f t="shared" si="1094"/>
        <v>0</v>
      </c>
      <c r="EE765" s="19">
        <f t="shared" si="1095"/>
        <v>0</v>
      </c>
      <c r="EF765" s="402">
        <f t="shared" si="1096"/>
        <v>0</v>
      </c>
      <c r="EG765" s="400">
        <f t="shared" si="1097"/>
        <v>1</v>
      </c>
      <c r="EH765" s="400">
        <f t="shared" si="1098"/>
        <v>0</v>
      </c>
      <c r="EI765" s="402">
        <f t="shared" si="1099"/>
        <v>0</v>
      </c>
      <c r="EJ765" s="229">
        <f t="shared" si="1100"/>
        <v>1</v>
      </c>
      <c r="EK765" s="398">
        <f t="shared" si="1101"/>
        <v>9.3000000000000007</v>
      </c>
      <c r="EL765" s="398">
        <f t="shared" si="1102"/>
        <v>1.9</v>
      </c>
      <c r="EM765" s="398">
        <f t="shared" si="1103"/>
        <v>12.7</v>
      </c>
      <c r="EN765" s="398">
        <f t="shared" si="1104"/>
        <v>22.4</v>
      </c>
      <c r="EO765" s="398">
        <f t="shared" si="1105"/>
        <v>7.0000000000000001E-3</v>
      </c>
      <c r="EP765" s="398">
        <f t="shared" si="1106"/>
        <v>0</v>
      </c>
      <c r="EQ765" s="398">
        <f t="shared" si="1107"/>
        <v>134</v>
      </c>
      <c r="ER765" s="398" t="str">
        <f t="shared" si="1108"/>
        <v/>
      </c>
      <c r="ES765" s="398">
        <f t="shared" si="1109"/>
        <v>2</v>
      </c>
      <c r="ET765" s="398">
        <f t="shared" si="1110"/>
        <v>10.5</v>
      </c>
      <c r="EU765" s="172">
        <f t="shared" si="1111"/>
        <v>6.2</v>
      </c>
      <c r="EV765" s="57">
        <f t="shared" si="1112"/>
        <v>0.40452722511722594</v>
      </c>
      <c r="EW765" s="57">
        <f t="shared" si="1113"/>
        <v>4.859335038363171E-2</v>
      </c>
      <c r="EX765" s="57">
        <f t="shared" si="1114"/>
        <v>1.045052458341905</v>
      </c>
      <c r="EY765" s="57">
        <f t="shared" si="1115"/>
        <v>1.1178202505115025</v>
      </c>
      <c r="EZ765" s="57">
        <f t="shared" si="1116"/>
        <v>2.5526483726866624E-4</v>
      </c>
      <c r="FA765" s="57">
        <f t="shared" si="1117"/>
        <v>0</v>
      </c>
      <c r="FB765" s="57">
        <f t="shared" si="1118"/>
        <v>2.1961056818498421</v>
      </c>
      <c r="FC765" s="57" t="str">
        <f t="shared" si="1119"/>
        <v/>
      </c>
      <c r="FD765" s="57">
        <f t="shared" si="1120"/>
        <v>3.2255515289920635E-2</v>
      </c>
      <c r="FE765" s="57">
        <f t="shared" si="1121"/>
        <v>0.21860744972549151</v>
      </c>
      <c r="FF765" s="56">
        <f t="shared" si="1122"/>
        <v>0.17487941782077679</v>
      </c>
      <c r="FG765" s="59">
        <f t="shared" si="1123"/>
        <v>15.462109868813187</v>
      </c>
      <c r="FH765" s="59">
        <f t="shared" si="1124"/>
        <v>1.8573675042704907</v>
      </c>
      <c r="FI765" s="59">
        <f t="shared" si="1125"/>
        <v>39.94469327712936</v>
      </c>
      <c r="FJ765" s="59">
        <f t="shared" si="1126"/>
        <v>42.726072446630816</v>
      </c>
      <c r="FK765" s="59">
        <f t="shared" si="1127"/>
        <v>9.7569031561449901E-3</v>
      </c>
      <c r="FL765" s="59">
        <f t="shared" si="1128"/>
        <v>0</v>
      </c>
      <c r="FM765" s="59">
        <f t="shared" si="1129"/>
        <v>83.761744680381696</v>
      </c>
      <c r="FN765" s="59" t="str">
        <f t="shared" si="1130"/>
        <v/>
      </c>
      <c r="FO765" s="59">
        <f t="shared" si="1131"/>
        <v>1.2302587523805757</v>
      </c>
      <c r="FP765" s="59">
        <f t="shared" si="1132"/>
        <v>8.3379144913063428</v>
      </c>
      <c r="FQ765" s="66">
        <f t="shared" si="1133"/>
        <v>6.670082075931381</v>
      </c>
      <c r="FR765" s="331">
        <f t="shared" si="1078"/>
        <v>-0.10689981318142076</v>
      </c>
      <c r="FS765" s="331">
        <f t="shared" si="1134"/>
        <v>0.10689981318142076</v>
      </c>
      <c r="FT765" s="400">
        <f t="shared" si="1135"/>
        <v>0</v>
      </c>
      <c r="FU765" s="400">
        <f t="shared" si="1136"/>
        <v>1</v>
      </c>
      <c r="FV765" s="400">
        <f t="shared" si="1137"/>
        <v>0</v>
      </c>
      <c r="FW765" s="402">
        <f t="shared" si="1138"/>
        <v>0</v>
      </c>
      <c r="FX765" s="222">
        <f t="shared" si="1139"/>
        <v>0</v>
      </c>
      <c r="FY765" s="222">
        <f t="shared" si="1140"/>
        <v>42.726072446630816</v>
      </c>
      <c r="FZ765" s="222">
        <f t="shared" si="1141"/>
        <v>39.94469327712936</v>
      </c>
      <c r="GA765" s="221">
        <f t="shared" si="1142"/>
        <v>0</v>
      </c>
      <c r="GB765" s="222">
        <f t="shared" si="1143"/>
        <v>83.761744680381696</v>
      </c>
      <c r="GC765" s="222">
        <f t="shared" si="1144"/>
        <v>0</v>
      </c>
      <c r="GD765" s="222">
        <f t="shared" si="1145"/>
        <v>0</v>
      </c>
      <c r="GE765" s="222">
        <f t="shared" si="1146"/>
        <v>0</v>
      </c>
      <c r="GF765" s="222">
        <f t="shared" si="1147"/>
        <v>0</v>
      </c>
      <c r="GG765" s="398">
        <f t="shared" si="1148"/>
        <v>0</v>
      </c>
      <c r="GH765" s="399">
        <f t="shared" si="1149"/>
        <v>0</v>
      </c>
      <c r="GI765" s="398" t="str">
        <f t="shared" si="1150"/>
        <v>Ca-Mg</v>
      </c>
      <c r="GJ765" s="398" t="str">
        <f t="shared" si="1151"/>
        <v>HCO3</v>
      </c>
    </row>
    <row r="766" spans="1:192" s="69" customFormat="1">
      <c r="A766" s="402">
        <f t="shared" si="1153"/>
        <v>761</v>
      </c>
      <c r="B766" s="170" t="s">
        <v>1166</v>
      </c>
      <c r="C766" s="166" t="s">
        <v>1162</v>
      </c>
      <c r="D766" s="166"/>
      <c r="E766" s="166"/>
      <c r="F766" s="408">
        <v>3543200</v>
      </c>
      <c r="G766" s="408">
        <v>5668780</v>
      </c>
      <c r="H766" s="409">
        <f t="shared" si="1079"/>
        <v>543108.28999999992</v>
      </c>
      <c r="I766" s="405">
        <f t="shared" si="1080"/>
        <v>5666952.2779999999</v>
      </c>
      <c r="J766" s="408">
        <v>289.74</v>
      </c>
      <c r="K766" s="408" t="s">
        <v>1355</v>
      </c>
      <c r="L766" s="171">
        <v>110</v>
      </c>
      <c r="M766" s="171">
        <v>38</v>
      </c>
      <c r="N766" s="408">
        <v>106</v>
      </c>
      <c r="O766" s="171"/>
      <c r="P766" s="171"/>
      <c r="Q766" s="186" t="s">
        <v>1361</v>
      </c>
      <c r="R766" s="65" t="s">
        <v>2893</v>
      </c>
      <c r="S766" s="166" t="s">
        <v>1346</v>
      </c>
      <c r="T766" s="499" t="str">
        <f t="shared" si="1081"/>
        <v>-</v>
      </c>
      <c r="U766" s="499" t="str">
        <f t="shared" si="1082"/>
        <v>-</v>
      </c>
      <c r="V766" s="499" t="str">
        <f t="shared" si="1083"/>
        <v>-</v>
      </c>
      <c r="W766" s="499" t="str">
        <f t="shared" si="1077"/>
        <v>-</v>
      </c>
      <c r="X766" s="529" t="str">
        <f t="shared" si="1156"/>
        <v>Mg-Ca-Na</v>
      </c>
      <c r="Y766" s="530" t="str">
        <f t="shared" si="1152"/>
        <v>HCO3-SO4</v>
      </c>
      <c r="Z766" s="183"/>
      <c r="AA766" s="251">
        <v>33842</v>
      </c>
      <c r="AB766" s="176">
        <v>1</v>
      </c>
      <c r="AC766" s="166" t="s">
        <v>1050</v>
      </c>
      <c r="AD766" s="65" t="s">
        <v>1872</v>
      </c>
      <c r="AE766" s="125" t="s">
        <v>2766</v>
      </c>
      <c r="AF766" s="392">
        <v>13.3</v>
      </c>
      <c r="AG766" s="408">
        <v>176</v>
      </c>
      <c r="AH766" s="408">
        <v>6.39</v>
      </c>
      <c r="AI766" s="392"/>
      <c r="AJ766" s="408"/>
      <c r="AK766" s="408"/>
      <c r="AL766" s="408"/>
      <c r="AM766" s="392"/>
      <c r="AN766" s="168"/>
      <c r="AO766" s="165"/>
      <c r="AP766" s="171"/>
      <c r="AQ766" s="168"/>
      <c r="AR766" s="168"/>
      <c r="AS766" s="507">
        <f t="shared" si="1154"/>
        <v>136.80699999999999</v>
      </c>
      <c r="AT766" s="509">
        <f t="shared" si="1155"/>
        <v>0.17928155576332397</v>
      </c>
      <c r="AU766" s="168">
        <v>10.1</v>
      </c>
      <c r="AV766" s="168">
        <v>9.9</v>
      </c>
      <c r="AW766" s="165">
        <v>11.1</v>
      </c>
      <c r="AX766" s="165">
        <v>6.8</v>
      </c>
      <c r="AY766" s="165">
        <v>18.600000000000001</v>
      </c>
      <c r="AZ766" s="187">
        <v>73.2</v>
      </c>
      <c r="BA766" s="168"/>
      <c r="BB766" s="165">
        <v>2.2000000000000002</v>
      </c>
      <c r="BC766" s="168"/>
      <c r="BD766" s="168">
        <v>0</v>
      </c>
      <c r="BE766" s="168">
        <v>0</v>
      </c>
      <c r="BF766" s="170">
        <v>7.0000000000000001E-3</v>
      </c>
      <c r="BG766" s="168"/>
      <c r="BH766" s="168"/>
      <c r="BI766" s="168"/>
      <c r="BJ766" s="168">
        <v>4.9000000000000004</v>
      </c>
      <c r="BK766" s="168">
        <v>0</v>
      </c>
      <c r="BL766" s="165"/>
      <c r="BM766" s="168"/>
      <c r="BN766" s="167">
        <v>0</v>
      </c>
      <c r="BO766" s="168"/>
      <c r="BP766" s="168">
        <v>0</v>
      </c>
      <c r="BQ766" s="168"/>
      <c r="BR766" s="168"/>
      <c r="BS766" s="168"/>
      <c r="BT766" s="168"/>
      <c r="BU766" s="168"/>
      <c r="BV766" s="168"/>
      <c r="BW766" s="168"/>
      <c r="BX766" s="168"/>
      <c r="BY766" s="168"/>
      <c r="BZ766" s="168"/>
      <c r="CA766" s="168"/>
      <c r="CB766" s="168"/>
      <c r="CC766" s="168"/>
      <c r="CD766" s="168"/>
      <c r="CE766" s="168"/>
      <c r="CF766" s="165"/>
      <c r="CG766" s="168"/>
      <c r="CH766" s="168"/>
      <c r="CI766" s="168"/>
      <c r="CJ766" s="168"/>
      <c r="CK766" s="168"/>
      <c r="CL766" s="167"/>
      <c r="CM766" s="168">
        <v>6</v>
      </c>
      <c r="CN766" s="182">
        <v>14.7</v>
      </c>
      <c r="CO766" s="165"/>
      <c r="CP766" s="168"/>
      <c r="CQ766" s="167"/>
      <c r="CR766" s="168"/>
      <c r="CS766" s="168"/>
      <c r="CT766" s="168"/>
      <c r="CU766" s="168"/>
      <c r="CV766" s="168"/>
      <c r="CW766" s="168"/>
      <c r="CX766" s="168"/>
      <c r="CY766" s="168"/>
      <c r="CZ766" s="168"/>
      <c r="DA766" s="167"/>
      <c r="DB766" s="182"/>
      <c r="DC766" s="141" t="s">
        <v>2355</v>
      </c>
      <c r="DD766" s="182"/>
      <c r="DE766" s="182">
        <v>-19.2</v>
      </c>
      <c r="DF766" s="141" t="s">
        <v>2356</v>
      </c>
      <c r="DG766" s="182">
        <v>-8.9499999999999993</v>
      </c>
      <c r="DH766" s="182"/>
      <c r="DI766" s="180"/>
      <c r="DJ766" s="180"/>
      <c r="DK766" s="180"/>
      <c r="DL766" s="180"/>
      <c r="DM766" s="180"/>
      <c r="DN766" s="180"/>
      <c r="DO766" s="180"/>
      <c r="DP766" s="180"/>
      <c r="DQ766" s="180"/>
      <c r="DR766" s="180"/>
      <c r="DS766" s="181"/>
      <c r="DT766" s="402">
        <f t="shared" si="1084"/>
        <v>1</v>
      </c>
      <c r="DU766" s="100">
        <f t="shared" si="1085"/>
        <v>0</v>
      </c>
      <c r="DV766" s="100">
        <f t="shared" si="1086"/>
        <v>0</v>
      </c>
      <c r="DW766" s="100">
        <f t="shared" si="1087"/>
        <v>1</v>
      </c>
      <c r="DX766" s="100">
        <f t="shared" si="1088"/>
        <v>0</v>
      </c>
      <c r="DY766" s="229">
        <f t="shared" si="1089"/>
        <v>0</v>
      </c>
      <c r="DZ766" s="100">
        <f t="shared" si="1090"/>
        <v>1</v>
      </c>
      <c r="EA766" s="400">
        <f t="shared" si="1091"/>
        <v>0</v>
      </c>
      <c r="EB766" s="402">
        <f t="shared" si="1092"/>
        <v>0</v>
      </c>
      <c r="EC766" s="19">
        <f t="shared" si="1093"/>
        <v>1</v>
      </c>
      <c r="ED766" s="19">
        <f t="shared" si="1094"/>
        <v>0</v>
      </c>
      <c r="EE766" s="19">
        <f t="shared" si="1095"/>
        <v>0</v>
      </c>
      <c r="EF766" s="402">
        <f t="shared" si="1096"/>
        <v>0</v>
      </c>
      <c r="EG766" s="400">
        <f t="shared" si="1097"/>
        <v>1</v>
      </c>
      <c r="EH766" s="400">
        <f t="shared" si="1098"/>
        <v>0</v>
      </c>
      <c r="EI766" s="402">
        <f t="shared" si="1099"/>
        <v>0</v>
      </c>
      <c r="EJ766" s="229">
        <f t="shared" si="1100"/>
        <v>1</v>
      </c>
      <c r="EK766" s="398">
        <f t="shared" si="1101"/>
        <v>10.1</v>
      </c>
      <c r="EL766" s="398">
        <f t="shared" si="1102"/>
        <v>2.2000000000000002</v>
      </c>
      <c r="EM766" s="398">
        <f t="shared" si="1103"/>
        <v>9.9</v>
      </c>
      <c r="EN766" s="398">
        <f t="shared" si="1104"/>
        <v>11.1</v>
      </c>
      <c r="EO766" s="398">
        <f t="shared" si="1105"/>
        <v>7.0000000000000001E-3</v>
      </c>
      <c r="EP766" s="398">
        <f t="shared" si="1106"/>
        <v>0</v>
      </c>
      <c r="EQ766" s="398">
        <f t="shared" si="1107"/>
        <v>73.2</v>
      </c>
      <c r="ER766" s="398" t="str">
        <f t="shared" si="1108"/>
        <v/>
      </c>
      <c r="ES766" s="398">
        <f t="shared" si="1109"/>
        <v>4.9000000000000004</v>
      </c>
      <c r="ET766" s="398">
        <f t="shared" si="1110"/>
        <v>18.600000000000001</v>
      </c>
      <c r="EU766" s="172">
        <f t="shared" si="1111"/>
        <v>6.8</v>
      </c>
      <c r="EV766" s="57">
        <f t="shared" si="1112"/>
        <v>0.43932526598752486</v>
      </c>
      <c r="EW766" s="57">
        <f t="shared" si="1113"/>
        <v>5.6265984654731462E-2</v>
      </c>
      <c r="EX766" s="57">
        <f t="shared" si="1114"/>
        <v>0.81464719193581581</v>
      </c>
      <c r="EY766" s="57">
        <f t="shared" si="1115"/>
        <v>0.55391985628025342</v>
      </c>
      <c r="EZ766" s="57">
        <f t="shared" si="1116"/>
        <v>2.5526483726866624E-4</v>
      </c>
      <c r="FA766" s="57">
        <f t="shared" si="1117"/>
        <v>0</v>
      </c>
      <c r="FB766" s="57">
        <f t="shared" si="1118"/>
        <v>1.1996637008314064</v>
      </c>
      <c r="FC766" s="57" t="str">
        <f t="shared" si="1119"/>
        <v/>
      </c>
      <c r="FD766" s="57">
        <f t="shared" si="1120"/>
        <v>7.9026012460305564E-2</v>
      </c>
      <c r="FE766" s="57">
        <f t="shared" si="1121"/>
        <v>0.3872474823708707</v>
      </c>
      <c r="FF766" s="56">
        <f t="shared" si="1122"/>
        <v>0.19180323244859387</v>
      </c>
      <c r="FG766" s="59">
        <f t="shared" si="1123"/>
        <v>23.563723979603818</v>
      </c>
      <c r="FH766" s="59">
        <f t="shared" si="1124"/>
        <v>3.0178918320676891</v>
      </c>
      <c r="FI766" s="59">
        <f t="shared" si="1125"/>
        <v>43.694554030225049</v>
      </c>
      <c r="FJ766" s="59">
        <f t="shared" si="1126"/>
        <v>29.710138730287245</v>
      </c>
      <c r="FK766" s="59">
        <f t="shared" si="1127"/>
        <v>1.3691427816191521E-2</v>
      </c>
      <c r="FL766" s="59">
        <f t="shared" si="1128"/>
        <v>0</v>
      </c>
      <c r="FM766" s="59">
        <f t="shared" si="1129"/>
        <v>64.576497484696631</v>
      </c>
      <c r="FN766" s="59" t="str">
        <f t="shared" si="1130"/>
        <v/>
      </c>
      <c r="FO766" s="59">
        <f t="shared" si="1131"/>
        <v>4.2538780587691578</v>
      </c>
      <c r="FP766" s="59">
        <f t="shared" si="1132"/>
        <v>20.845080212018505</v>
      </c>
      <c r="FQ766" s="66">
        <f t="shared" si="1133"/>
        <v>10.324544244515705</v>
      </c>
      <c r="FR766" s="331">
        <f t="shared" si="1078"/>
        <v>0.17928155576332397</v>
      </c>
      <c r="FS766" s="331">
        <f t="shared" si="1134"/>
        <v>0.17928155576332397</v>
      </c>
      <c r="FT766" s="400">
        <f t="shared" si="1135"/>
        <v>0</v>
      </c>
      <c r="FU766" s="400">
        <f t="shared" si="1136"/>
        <v>1</v>
      </c>
      <c r="FV766" s="400">
        <f t="shared" si="1137"/>
        <v>0</v>
      </c>
      <c r="FW766" s="402">
        <f t="shared" si="1138"/>
        <v>0</v>
      </c>
      <c r="FX766" s="222">
        <f t="shared" si="1139"/>
        <v>23.563723979603818</v>
      </c>
      <c r="FY766" s="222">
        <f t="shared" si="1140"/>
        <v>29.710138730287245</v>
      </c>
      <c r="FZ766" s="222">
        <f t="shared" si="1141"/>
        <v>43.694554030225049</v>
      </c>
      <c r="GA766" s="221">
        <f t="shared" si="1142"/>
        <v>0</v>
      </c>
      <c r="GB766" s="222">
        <f t="shared" si="1143"/>
        <v>64.576497484696631</v>
      </c>
      <c r="GC766" s="222">
        <f t="shared" si="1144"/>
        <v>20.845080212018505</v>
      </c>
      <c r="GD766" s="222">
        <f t="shared" si="1145"/>
        <v>0</v>
      </c>
      <c r="GE766" s="222">
        <f t="shared" si="1146"/>
        <v>0</v>
      </c>
      <c r="GF766" s="222">
        <f t="shared" si="1147"/>
        <v>0</v>
      </c>
      <c r="GG766" s="398">
        <f t="shared" si="1148"/>
        <v>0</v>
      </c>
      <c r="GH766" s="399">
        <f t="shared" si="1149"/>
        <v>0</v>
      </c>
      <c r="GI766" s="398" t="str">
        <f t="shared" si="1150"/>
        <v>Mg-Ca-Na</v>
      </c>
      <c r="GJ766" s="398" t="str">
        <f t="shared" si="1151"/>
        <v>HCO3-SO4</v>
      </c>
    </row>
    <row r="767" spans="1:192" s="69" customFormat="1" ht="14.25">
      <c r="A767" s="402">
        <f t="shared" si="1153"/>
        <v>762</v>
      </c>
      <c r="B767" s="64" t="s">
        <v>499</v>
      </c>
      <c r="C767" s="398" t="s">
        <v>198</v>
      </c>
      <c r="D767" s="398"/>
      <c r="E767" s="398"/>
      <c r="F767" s="561">
        <v>3443845</v>
      </c>
      <c r="G767" s="545">
        <v>5602520</v>
      </c>
      <c r="H767" s="434">
        <f t="shared" si="1079"/>
        <v>443793.03200000001</v>
      </c>
      <c r="I767" s="434">
        <f t="shared" si="1080"/>
        <v>5600718.7820000006</v>
      </c>
      <c r="J767" s="541">
        <v>285</v>
      </c>
      <c r="K767" s="391" t="s">
        <v>1357</v>
      </c>
      <c r="L767" s="543">
        <v>0</v>
      </c>
      <c r="M767" s="19"/>
      <c r="N767" s="408"/>
      <c r="O767" s="19"/>
      <c r="P767" s="19"/>
      <c r="Q767" s="399" t="s">
        <v>2845</v>
      </c>
      <c r="R767" s="64" t="s">
        <v>2898</v>
      </c>
      <c r="S767" s="382" t="s">
        <v>2663</v>
      </c>
      <c r="T767" s="499" t="str">
        <f t="shared" si="1081"/>
        <v>-</v>
      </c>
      <c r="U767" s="499" t="str">
        <f t="shared" si="1082"/>
        <v>M</v>
      </c>
      <c r="V767" s="499" t="str">
        <f t="shared" si="1083"/>
        <v>-</v>
      </c>
      <c r="W767" s="499" t="str">
        <f t="shared" si="1077"/>
        <v>A</v>
      </c>
      <c r="X767" s="529" t="str">
        <f t="shared" si="1156"/>
        <v>Ca-Mg</v>
      </c>
      <c r="Y767" s="530" t="str">
        <f t="shared" si="1152"/>
        <v>HCO3</v>
      </c>
      <c r="Z767" s="119" t="s">
        <v>1608</v>
      </c>
      <c r="AA767" s="51">
        <v>26676</v>
      </c>
      <c r="AB767" s="100">
        <v>1</v>
      </c>
      <c r="AC767" s="398"/>
      <c r="AD767" s="2" t="s">
        <v>1387</v>
      </c>
      <c r="AE767" s="120"/>
      <c r="AF767" s="391">
        <v>8.6</v>
      </c>
      <c r="AG767" s="400"/>
      <c r="AH767" s="400"/>
      <c r="AI767" s="554"/>
      <c r="AJ767" s="400"/>
      <c r="AK767" s="400"/>
      <c r="AL767" s="400"/>
      <c r="AM767" s="391"/>
      <c r="AN767" s="398"/>
      <c r="AO767" s="399"/>
      <c r="AP767" s="19"/>
      <c r="AQ767" s="398"/>
      <c r="AR767" s="69">
        <v>1191</v>
      </c>
      <c r="AS767" s="507">
        <f t="shared" si="1154"/>
        <v>1186.0999999999999</v>
      </c>
      <c r="AT767" s="509">
        <f t="shared" si="1155"/>
        <v>0.54116499575691024</v>
      </c>
      <c r="AU767" s="398">
        <v>25.8</v>
      </c>
      <c r="AV767" s="398">
        <v>43.2</v>
      </c>
      <c r="AW767" s="399">
        <v>196.5</v>
      </c>
      <c r="AX767" s="398">
        <v>5.5</v>
      </c>
      <c r="AY767" s="398">
        <v>6.7</v>
      </c>
      <c r="AZ767" s="172">
        <v>896.1</v>
      </c>
      <c r="BA767" s="398"/>
      <c r="BB767" s="398"/>
      <c r="BC767" s="398"/>
      <c r="BD767" s="398"/>
      <c r="BE767" s="398">
        <v>12.3</v>
      </c>
      <c r="BF767" s="398"/>
      <c r="BG767" s="398"/>
      <c r="BH767" s="398"/>
      <c r="BI767" s="398"/>
      <c r="BJ767" s="398"/>
      <c r="BK767" s="398"/>
      <c r="BL767" s="399"/>
      <c r="BM767" s="398"/>
      <c r="BN767" s="172"/>
      <c r="BO767" s="138"/>
      <c r="BP767" s="555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49"/>
      <c r="CG767" s="138"/>
      <c r="CH767" s="138"/>
      <c r="CI767" s="138"/>
      <c r="CJ767" s="138"/>
      <c r="CK767" s="138"/>
      <c r="CL767" s="139"/>
      <c r="CM767" s="138"/>
      <c r="CN767" s="138">
        <v>2107</v>
      </c>
      <c r="CO767" s="149"/>
      <c r="CP767" s="398"/>
      <c r="CQ767" s="172"/>
      <c r="CR767" s="398"/>
      <c r="CS767" s="398"/>
      <c r="CT767" s="398"/>
      <c r="CU767" s="398"/>
      <c r="CV767" s="398"/>
      <c r="CW767" s="398"/>
      <c r="CX767" s="398"/>
      <c r="CY767" s="398"/>
      <c r="CZ767" s="398"/>
      <c r="DA767" s="172"/>
      <c r="DB767" s="241"/>
      <c r="DC767" s="241"/>
      <c r="DD767" s="241"/>
      <c r="DE767" s="241"/>
      <c r="DF767" s="182"/>
      <c r="DG767" s="241"/>
      <c r="DH767" s="241"/>
      <c r="DI767" s="244"/>
      <c r="DJ767" s="244"/>
      <c r="DK767" s="244"/>
      <c r="DL767" s="244"/>
      <c r="DM767" s="244"/>
      <c r="DN767" s="244"/>
      <c r="DO767" s="244"/>
      <c r="DP767" s="244"/>
      <c r="DQ767" s="244"/>
      <c r="DR767" s="244"/>
      <c r="DS767" s="472"/>
      <c r="DT767" s="402">
        <f t="shared" si="1084"/>
        <v>1</v>
      </c>
      <c r="DU767" s="100">
        <f t="shared" si="1085"/>
        <v>1</v>
      </c>
      <c r="DV767" s="100">
        <f t="shared" si="1086"/>
        <v>0</v>
      </c>
      <c r="DW767" s="100">
        <f t="shared" si="1087"/>
        <v>0</v>
      </c>
      <c r="DX767" s="100">
        <f t="shared" si="1088"/>
        <v>0</v>
      </c>
      <c r="DY767" s="229">
        <f t="shared" si="1089"/>
        <v>0</v>
      </c>
      <c r="DZ767" s="100">
        <f t="shared" si="1090"/>
        <v>1</v>
      </c>
      <c r="EA767" s="400">
        <f t="shared" si="1091"/>
        <v>0</v>
      </c>
      <c r="EB767" s="402">
        <f t="shared" si="1092"/>
        <v>0</v>
      </c>
      <c r="EC767" s="19">
        <f t="shared" si="1093"/>
        <v>0</v>
      </c>
      <c r="ED767" s="19">
        <f t="shared" si="1094"/>
        <v>1</v>
      </c>
      <c r="EE767" s="19">
        <f t="shared" si="1095"/>
        <v>0</v>
      </c>
      <c r="EF767" s="402">
        <f t="shared" si="1096"/>
        <v>0</v>
      </c>
      <c r="EG767" s="400">
        <f t="shared" si="1097"/>
        <v>0</v>
      </c>
      <c r="EH767" s="400">
        <f t="shared" si="1098"/>
        <v>1</v>
      </c>
      <c r="EI767" s="402">
        <f t="shared" si="1099"/>
        <v>0</v>
      </c>
      <c r="EJ767" s="229">
        <f t="shared" si="1100"/>
        <v>2</v>
      </c>
      <c r="EK767" s="398">
        <f t="shared" si="1101"/>
        <v>25.8</v>
      </c>
      <c r="EL767" s="398" t="str">
        <f t="shared" si="1102"/>
        <v/>
      </c>
      <c r="EM767" s="398">
        <f t="shared" si="1103"/>
        <v>43.2</v>
      </c>
      <c r="EN767" s="398">
        <f t="shared" si="1104"/>
        <v>196.5</v>
      </c>
      <c r="EO767" s="398" t="str">
        <f t="shared" si="1105"/>
        <v/>
      </c>
      <c r="EP767" s="398">
        <f t="shared" si="1106"/>
        <v>12.3</v>
      </c>
      <c r="EQ767" s="398">
        <f t="shared" si="1107"/>
        <v>896.1</v>
      </c>
      <c r="ER767" s="398" t="str">
        <f t="shared" si="1108"/>
        <v/>
      </c>
      <c r="ES767" s="398" t="str">
        <f t="shared" si="1109"/>
        <v/>
      </c>
      <c r="ET767" s="398">
        <f t="shared" si="1110"/>
        <v>6.7</v>
      </c>
      <c r="EU767" s="172">
        <f t="shared" si="1111"/>
        <v>5.5</v>
      </c>
      <c r="EV767" s="57">
        <f t="shared" si="1112"/>
        <v>1.1222368180671429</v>
      </c>
      <c r="EW767" s="57" t="str">
        <f t="shared" si="1113"/>
        <v/>
      </c>
      <c r="EX767" s="57">
        <f t="shared" si="1114"/>
        <v>3.5548241102653781</v>
      </c>
      <c r="EY767" s="57">
        <f t="shared" si="1115"/>
        <v>9.805878536853136</v>
      </c>
      <c r="EZ767" s="57" t="str">
        <f t="shared" si="1116"/>
        <v/>
      </c>
      <c r="FA767" s="57">
        <f t="shared" si="1117"/>
        <v>0.66075745366639815</v>
      </c>
      <c r="FB767" s="57">
        <f t="shared" si="1118"/>
        <v>14.686047026161519</v>
      </c>
      <c r="FC767" s="57" t="str">
        <f t="shared" si="1119"/>
        <v/>
      </c>
      <c r="FD767" s="57" t="str">
        <f t="shared" si="1120"/>
        <v/>
      </c>
      <c r="FE767" s="57">
        <f t="shared" si="1121"/>
        <v>0.13949237268198031</v>
      </c>
      <c r="FF767" s="56">
        <f t="shared" si="1122"/>
        <v>0.15513496742165683</v>
      </c>
      <c r="FG767" s="59">
        <f t="shared" si="1123"/>
        <v>7.4105868869449889</v>
      </c>
      <c r="FH767" s="59" t="str">
        <f t="shared" si="1124"/>
        <v/>
      </c>
      <c r="FI767" s="59">
        <f t="shared" si="1125"/>
        <v>23.473951765635611</v>
      </c>
      <c r="FJ767" s="59">
        <f t="shared" si="1126"/>
        <v>64.752210701245687</v>
      </c>
      <c r="FK767" s="59" t="str">
        <f t="shared" si="1127"/>
        <v/>
      </c>
      <c r="FL767" s="59">
        <f t="shared" si="1128"/>
        <v>4.363250646173694</v>
      </c>
      <c r="FM767" s="59">
        <f t="shared" si="1129"/>
        <v>98.033283863594917</v>
      </c>
      <c r="FN767" s="59" t="str">
        <f t="shared" si="1130"/>
        <v/>
      </c>
      <c r="FO767" s="59" t="str">
        <f t="shared" si="1131"/>
        <v/>
      </c>
      <c r="FP767" s="59">
        <f t="shared" si="1132"/>
        <v>0.93114882061719406</v>
      </c>
      <c r="FQ767" s="66">
        <f t="shared" si="1133"/>
        <v>1.0355673157878917</v>
      </c>
      <c r="FR767" s="331">
        <f t="shared" si="1078"/>
        <v>0.54116499575691024</v>
      </c>
      <c r="FS767" s="331">
        <f t="shared" si="1134"/>
        <v>0.54116499575691024</v>
      </c>
      <c r="FT767" s="400">
        <f t="shared" si="1135"/>
        <v>0</v>
      </c>
      <c r="FU767" s="400">
        <f t="shared" si="1136"/>
        <v>1</v>
      </c>
      <c r="FV767" s="400">
        <f t="shared" si="1137"/>
        <v>0</v>
      </c>
      <c r="FW767" s="402">
        <f t="shared" si="1138"/>
        <v>0</v>
      </c>
      <c r="FX767" s="222">
        <f t="shared" si="1139"/>
        <v>0</v>
      </c>
      <c r="FY767" s="222">
        <f t="shared" si="1140"/>
        <v>64.752210701245687</v>
      </c>
      <c r="FZ767" s="222">
        <f t="shared" si="1141"/>
        <v>23.473951765635611</v>
      </c>
      <c r="GA767" s="221">
        <f t="shared" si="1142"/>
        <v>0</v>
      </c>
      <c r="GB767" s="222">
        <f t="shared" si="1143"/>
        <v>98.033283863594917</v>
      </c>
      <c r="GC767" s="222">
        <f t="shared" si="1144"/>
        <v>0</v>
      </c>
      <c r="GD767" s="222">
        <f t="shared" si="1145"/>
        <v>0</v>
      </c>
      <c r="GE767" s="222">
        <f t="shared" si="1146"/>
        <v>0</v>
      </c>
      <c r="GF767" s="222">
        <f t="shared" si="1147"/>
        <v>0</v>
      </c>
      <c r="GG767" s="398">
        <f t="shared" si="1148"/>
        <v>0</v>
      </c>
      <c r="GH767" s="399">
        <f t="shared" si="1149"/>
        <v>0</v>
      </c>
      <c r="GI767" s="398" t="str">
        <f t="shared" si="1150"/>
        <v>Ca-Mg</v>
      </c>
      <c r="GJ767" s="398" t="str">
        <f t="shared" si="1151"/>
        <v>HCO3</v>
      </c>
    </row>
    <row r="768" spans="1:192" s="69" customFormat="1">
      <c r="A768" s="402">
        <f t="shared" si="1153"/>
        <v>763</v>
      </c>
      <c r="B768" s="383" t="s">
        <v>332</v>
      </c>
      <c r="C768" s="116" t="s">
        <v>197</v>
      </c>
      <c r="D768" s="116"/>
      <c r="E768" s="116"/>
      <c r="F768" s="433">
        <v>3444056</v>
      </c>
      <c r="G768" s="433">
        <v>5600927</v>
      </c>
      <c r="H768" s="434">
        <f t="shared" si="1079"/>
        <v>444003.94760000001</v>
      </c>
      <c r="I768" s="434">
        <f t="shared" si="1080"/>
        <v>5599126.4192000004</v>
      </c>
      <c r="J768" s="433">
        <v>220</v>
      </c>
      <c r="K768" s="377" t="s">
        <v>1354</v>
      </c>
      <c r="L768" s="407">
        <v>4</v>
      </c>
      <c r="M768" s="378"/>
      <c r="N768" s="408"/>
      <c r="O768" s="407"/>
      <c r="P768" s="407"/>
      <c r="Q768" s="382" t="s">
        <v>2852</v>
      </c>
      <c r="R768" s="116" t="s">
        <v>2898</v>
      </c>
      <c r="S768" s="382" t="s">
        <v>2663</v>
      </c>
      <c r="T768" s="499" t="str">
        <f t="shared" si="1081"/>
        <v>-</v>
      </c>
      <c r="U768" s="499" t="str">
        <f t="shared" si="1082"/>
        <v>M</v>
      </c>
      <c r="V768" s="499" t="str">
        <f t="shared" si="1083"/>
        <v>-</v>
      </c>
      <c r="W768" s="499" t="str">
        <f t="shared" si="1077"/>
        <v>A</v>
      </c>
      <c r="X768" s="529" t="str">
        <f t="shared" si="1156"/>
        <v>Ca</v>
      </c>
      <c r="Y768" s="530" t="str">
        <f t="shared" si="1152"/>
        <v>HCO3</v>
      </c>
      <c r="Z768" s="119" t="s">
        <v>2357</v>
      </c>
      <c r="AA768" s="377" t="s">
        <v>2358</v>
      </c>
      <c r="AB768" s="405">
        <v>1</v>
      </c>
      <c r="AC768" s="117" t="s">
        <v>430</v>
      </c>
      <c r="AD768" s="385" t="s">
        <v>2359</v>
      </c>
      <c r="AE768" s="120"/>
      <c r="AF768" s="379">
        <v>12.5</v>
      </c>
      <c r="AG768" s="377"/>
      <c r="AH768" s="377"/>
      <c r="AI768" s="379"/>
      <c r="AJ768" s="377"/>
      <c r="AK768" s="377"/>
      <c r="AL768" s="377"/>
      <c r="AM768" s="379"/>
      <c r="AN768" s="117"/>
      <c r="AO768" s="116"/>
      <c r="AP768" s="378"/>
      <c r="AQ768" s="117"/>
      <c r="AR768" s="384"/>
      <c r="AS768" s="507">
        <f t="shared" si="1154"/>
        <v>1227.3580000000002</v>
      </c>
      <c r="AT768" s="509">
        <f t="shared" si="1155"/>
        <v>0.47873424482165994</v>
      </c>
      <c r="AU768" s="384">
        <v>28.7</v>
      </c>
      <c r="AV768" s="384">
        <v>22.31</v>
      </c>
      <c r="AW768" s="116">
        <v>221.7</v>
      </c>
      <c r="AX768" s="384">
        <v>6.4279999999999999</v>
      </c>
      <c r="AY768" s="384">
        <v>4.1100000000000003</v>
      </c>
      <c r="AZ768" s="120">
        <v>891.3</v>
      </c>
      <c r="BA768" s="117"/>
      <c r="BB768" s="117">
        <v>1.68</v>
      </c>
      <c r="BC768" s="117"/>
      <c r="BD768" s="117"/>
      <c r="BE768" s="117">
        <v>15.39</v>
      </c>
      <c r="BF768" s="117"/>
      <c r="BG768" s="117"/>
      <c r="BH768" s="117"/>
      <c r="BI768" s="117"/>
      <c r="BJ768" s="384" t="s">
        <v>1344</v>
      </c>
      <c r="BK768" s="117"/>
      <c r="BL768" s="116"/>
      <c r="BM768" s="117">
        <v>34.409999999999997</v>
      </c>
      <c r="BN768" s="118"/>
      <c r="BO768" s="114"/>
      <c r="BP768" s="145">
        <v>1330</v>
      </c>
      <c r="BQ768" s="114"/>
      <c r="BR768" s="114"/>
      <c r="BS768" s="114"/>
      <c r="BT768" s="114"/>
      <c r="BU768" s="114"/>
      <c r="BV768" s="114"/>
      <c r="BW768" s="114"/>
      <c r="BX768" s="114"/>
      <c r="BY768" s="114"/>
      <c r="BZ768" s="114"/>
      <c r="CA768" s="114"/>
      <c r="CB768" s="114"/>
      <c r="CC768" s="114"/>
      <c r="CD768" s="114"/>
      <c r="CE768" s="114"/>
      <c r="CF768" s="247"/>
      <c r="CG768" s="114"/>
      <c r="CH768" s="114"/>
      <c r="CI768" s="114"/>
      <c r="CJ768" s="114"/>
      <c r="CK768" s="114"/>
      <c r="CL768" s="137"/>
      <c r="CM768" s="114"/>
      <c r="CN768" s="114">
        <v>2034</v>
      </c>
      <c r="CO768" s="247"/>
      <c r="CP768" s="117"/>
      <c r="CQ768" s="118"/>
      <c r="CR768" s="117"/>
      <c r="CS768" s="117"/>
      <c r="CT768" s="117"/>
      <c r="CU768" s="117"/>
      <c r="CV768" s="117"/>
      <c r="CW768" s="117"/>
      <c r="CX768" s="117"/>
      <c r="CY768" s="117"/>
      <c r="CZ768" s="117"/>
      <c r="DA768" s="118"/>
      <c r="DB768" s="111"/>
      <c r="DC768" s="111"/>
      <c r="DD768" s="121"/>
      <c r="DE768" s="111"/>
      <c r="DF768" s="420"/>
      <c r="DG768" s="111"/>
      <c r="DH768" s="111"/>
      <c r="DI768" s="111"/>
      <c r="DJ768" s="111"/>
      <c r="DK768" s="244"/>
      <c r="DL768" s="244"/>
      <c r="DM768" s="244"/>
      <c r="DN768" s="111"/>
      <c r="DO768" s="121"/>
      <c r="DP768" s="244"/>
      <c r="DQ768" s="241"/>
      <c r="DR768" s="244"/>
      <c r="DS768" s="472"/>
      <c r="DT768" s="402">
        <f t="shared" si="1084"/>
        <v>1</v>
      </c>
      <c r="DU768" s="100">
        <f t="shared" si="1085"/>
        <v>1</v>
      </c>
      <c r="DV768" s="100">
        <f t="shared" si="1086"/>
        <v>0</v>
      </c>
      <c r="DW768" s="100">
        <f t="shared" si="1087"/>
        <v>0</v>
      </c>
      <c r="DX768" s="100">
        <f t="shared" si="1088"/>
        <v>0</v>
      </c>
      <c r="DY768" s="229">
        <f t="shared" si="1089"/>
        <v>0</v>
      </c>
      <c r="DZ768" s="100">
        <f t="shared" si="1090"/>
        <v>1</v>
      </c>
      <c r="EA768" s="400">
        <f t="shared" si="1091"/>
        <v>0</v>
      </c>
      <c r="EB768" s="402">
        <f t="shared" si="1092"/>
        <v>0</v>
      </c>
      <c r="EC768" s="19">
        <f t="shared" si="1093"/>
        <v>0</v>
      </c>
      <c r="ED768" s="19">
        <f t="shared" si="1094"/>
        <v>1</v>
      </c>
      <c r="EE768" s="19">
        <f t="shared" si="1095"/>
        <v>0</v>
      </c>
      <c r="EF768" s="402">
        <f t="shared" si="1096"/>
        <v>0</v>
      </c>
      <c r="EG768" s="400">
        <f t="shared" si="1097"/>
        <v>0</v>
      </c>
      <c r="EH768" s="400">
        <f t="shared" si="1098"/>
        <v>1</v>
      </c>
      <c r="EI768" s="402">
        <f t="shared" si="1099"/>
        <v>0</v>
      </c>
      <c r="EJ768" s="229">
        <f t="shared" si="1100"/>
        <v>2</v>
      </c>
      <c r="EK768" s="398">
        <f t="shared" si="1101"/>
        <v>28.7</v>
      </c>
      <c r="EL768" s="398">
        <f t="shared" si="1102"/>
        <v>1.68</v>
      </c>
      <c r="EM768" s="398">
        <f t="shared" si="1103"/>
        <v>22.31</v>
      </c>
      <c r="EN768" s="398">
        <f t="shared" si="1104"/>
        <v>221.7</v>
      </c>
      <c r="EO768" s="398" t="str">
        <f t="shared" si="1105"/>
        <v/>
      </c>
      <c r="EP768" s="398">
        <f t="shared" si="1106"/>
        <v>15.39</v>
      </c>
      <c r="EQ768" s="398">
        <f t="shared" si="1107"/>
        <v>891.3</v>
      </c>
      <c r="ER768" s="398" t="str">
        <f t="shared" si="1108"/>
        <v/>
      </c>
      <c r="ES768" s="398" t="str">
        <f t="shared" si="1109"/>
        <v/>
      </c>
      <c r="ET768" s="398">
        <f t="shared" si="1110"/>
        <v>4.1100000000000003</v>
      </c>
      <c r="EU768" s="172">
        <f t="shared" si="1111"/>
        <v>6.4279999999999999</v>
      </c>
      <c r="EV768" s="57">
        <f t="shared" si="1112"/>
        <v>1.2483797162219767</v>
      </c>
      <c r="EW768" s="57">
        <f t="shared" si="1113"/>
        <v>4.2966751918158567E-2</v>
      </c>
      <c r="EX768" s="57">
        <f t="shared" si="1114"/>
        <v>1.8358362476856616</v>
      </c>
      <c r="EY768" s="57">
        <f t="shared" si="1115"/>
        <v>11.063426318678575</v>
      </c>
      <c r="EZ768" s="57" t="str">
        <f t="shared" si="1116"/>
        <v/>
      </c>
      <c r="FA768" s="57">
        <f t="shared" si="1117"/>
        <v>0.82675261885576157</v>
      </c>
      <c r="FB768" s="57">
        <f t="shared" si="1118"/>
        <v>14.607380553975853</v>
      </c>
      <c r="FC768" s="57" t="str">
        <f t="shared" si="1119"/>
        <v/>
      </c>
      <c r="FD768" s="57" t="str">
        <f t="shared" si="1120"/>
        <v/>
      </c>
      <c r="FE768" s="57">
        <f t="shared" si="1121"/>
        <v>8.5569201749692403E-2</v>
      </c>
      <c r="FF768" s="56">
        <f t="shared" si="1122"/>
        <v>0.18131046737934728</v>
      </c>
      <c r="FG768" s="59">
        <f t="shared" si="1123"/>
        <v>8.3129097176843434</v>
      </c>
      <c r="FH768" s="59">
        <f t="shared" si="1124"/>
        <v>0.28611385215288304</v>
      </c>
      <c r="FI768" s="59">
        <f t="shared" si="1125"/>
        <v>12.224758849533956</v>
      </c>
      <c r="FJ768" s="59">
        <f t="shared" si="1126"/>
        <v>73.670905542873001</v>
      </c>
      <c r="FK768" s="59" t="str">
        <f t="shared" si="1127"/>
        <v/>
      </c>
      <c r="FL768" s="59">
        <f t="shared" si="1128"/>
        <v>5.505312037755818</v>
      </c>
      <c r="FM768" s="59">
        <f t="shared" si="1129"/>
        <v>98.205761731165069</v>
      </c>
      <c r="FN768" s="59" t="str">
        <f t="shared" si="1130"/>
        <v/>
      </c>
      <c r="FO768" s="59" t="str">
        <f t="shared" si="1131"/>
        <v/>
      </c>
      <c r="FP768" s="59">
        <f t="shared" si="1132"/>
        <v>0.57528374834248031</v>
      </c>
      <c r="FQ768" s="66">
        <f t="shared" si="1133"/>
        <v>1.2189545204924488</v>
      </c>
      <c r="FR768" s="331">
        <f t="shared" si="1078"/>
        <v>0.47873424482165994</v>
      </c>
      <c r="FS768" s="331">
        <f t="shared" si="1134"/>
        <v>0.47873424482165994</v>
      </c>
      <c r="FT768" s="400">
        <f t="shared" si="1135"/>
        <v>0</v>
      </c>
      <c r="FU768" s="400">
        <f t="shared" si="1136"/>
        <v>1</v>
      </c>
      <c r="FV768" s="400">
        <f t="shared" si="1137"/>
        <v>0</v>
      </c>
      <c r="FW768" s="402">
        <f t="shared" si="1138"/>
        <v>0</v>
      </c>
      <c r="FX768" s="222">
        <f t="shared" si="1139"/>
        <v>0</v>
      </c>
      <c r="FY768" s="222">
        <f t="shared" si="1140"/>
        <v>73.670905542873001</v>
      </c>
      <c r="FZ768" s="222">
        <f t="shared" si="1141"/>
        <v>0</v>
      </c>
      <c r="GA768" s="221">
        <f t="shared" si="1142"/>
        <v>0</v>
      </c>
      <c r="GB768" s="222">
        <f t="shared" si="1143"/>
        <v>98.205761731165069</v>
      </c>
      <c r="GC768" s="222">
        <f t="shared" si="1144"/>
        <v>0</v>
      </c>
      <c r="GD768" s="222">
        <f t="shared" si="1145"/>
        <v>0</v>
      </c>
      <c r="GE768" s="222">
        <f t="shared" si="1146"/>
        <v>0</v>
      </c>
      <c r="GF768" s="222">
        <f t="shared" si="1147"/>
        <v>0</v>
      </c>
      <c r="GG768" s="398">
        <f t="shared" si="1148"/>
        <v>0</v>
      </c>
      <c r="GH768" s="399">
        <f t="shared" si="1149"/>
        <v>0</v>
      </c>
      <c r="GI768" s="398" t="str">
        <f t="shared" si="1150"/>
        <v>Ca</v>
      </c>
      <c r="GJ768" s="398" t="str">
        <f t="shared" si="1151"/>
        <v>HCO3</v>
      </c>
    </row>
    <row r="769" spans="1:195" s="69" customFormat="1" ht="14.25">
      <c r="A769" s="402">
        <f t="shared" si="1153"/>
        <v>764</v>
      </c>
      <c r="B769" s="64" t="s">
        <v>332</v>
      </c>
      <c r="C769" s="398" t="s">
        <v>197</v>
      </c>
      <c r="D769" s="398"/>
      <c r="E769" s="398"/>
      <c r="F769" s="433">
        <v>3444056</v>
      </c>
      <c r="G769" s="433">
        <v>5600927</v>
      </c>
      <c r="H769" s="434">
        <f t="shared" si="1079"/>
        <v>444003.94760000001</v>
      </c>
      <c r="I769" s="434">
        <f t="shared" si="1080"/>
        <v>5599126.4192000004</v>
      </c>
      <c r="J769" s="542">
        <v>220</v>
      </c>
      <c r="K769" s="391" t="s">
        <v>1357</v>
      </c>
      <c r="L769" s="153">
        <v>4</v>
      </c>
      <c r="M769" s="19"/>
      <c r="N769" s="408"/>
      <c r="O769" s="19"/>
      <c r="P769" s="19"/>
      <c r="Q769" s="382" t="s">
        <v>2852</v>
      </c>
      <c r="R769" s="116" t="s">
        <v>2898</v>
      </c>
      <c r="S769" s="382" t="s">
        <v>2663</v>
      </c>
      <c r="T769" s="499" t="str">
        <f t="shared" si="1081"/>
        <v>-</v>
      </c>
      <c r="U769" s="499" t="str">
        <f t="shared" si="1082"/>
        <v>M</v>
      </c>
      <c r="V769" s="499" t="str">
        <f t="shared" si="1083"/>
        <v>-</v>
      </c>
      <c r="W769" s="499" t="str">
        <f t="shared" si="1077"/>
        <v>A</v>
      </c>
      <c r="X769" s="529" t="str">
        <f t="shared" si="1156"/>
        <v>Ca-Mg</v>
      </c>
      <c r="Y769" s="530" t="str">
        <f t="shared" ref="Y769:Y774" si="1157">GJ769</f>
        <v>HCO3</v>
      </c>
      <c r="Z769" s="119" t="s">
        <v>1608</v>
      </c>
      <c r="AA769" s="51">
        <v>26721</v>
      </c>
      <c r="AB769" s="100">
        <v>2</v>
      </c>
      <c r="AC769" s="398"/>
      <c r="AD769" s="398" t="s">
        <v>1387</v>
      </c>
      <c r="AE769" s="120"/>
      <c r="AF769" s="391">
        <v>7.1</v>
      </c>
      <c r="AG769" s="400"/>
      <c r="AH769" s="400"/>
      <c r="AI769" s="554"/>
      <c r="AJ769" s="400"/>
      <c r="AK769" s="400"/>
      <c r="AL769" s="400"/>
      <c r="AM769" s="391"/>
      <c r="AN769" s="398"/>
      <c r="AO769" s="399"/>
      <c r="AP769" s="19"/>
      <c r="AQ769" s="398"/>
      <c r="AR769" s="69">
        <v>1601</v>
      </c>
      <c r="AS769" s="507">
        <f t="shared" si="1154"/>
        <v>1597.2</v>
      </c>
      <c r="AT769" s="509">
        <f t="shared" si="1155"/>
        <v>0.42104966582528847</v>
      </c>
      <c r="AU769" s="398">
        <v>39.4</v>
      </c>
      <c r="AV769" s="398">
        <v>52</v>
      </c>
      <c r="AW769" s="399">
        <v>274</v>
      </c>
      <c r="AX769" s="398">
        <v>5.0999999999999996</v>
      </c>
      <c r="AY769" s="398">
        <v>2.8</v>
      </c>
      <c r="AZ769" s="172">
        <v>1213</v>
      </c>
      <c r="BA769" s="398"/>
      <c r="BB769" s="398"/>
      <c r="BC769" s="398"/>
      <c r="BD769" s="398"/>
      <c r="BE769" s="398">
        <v>10.9</v>
      </c>
      <c r="BF769" s="398"/>
      <c r="BG769" s="398"/>
      <c r="BH769" s="398"/>
      <c r="BI769" s="398"/>
      <c r="BJ769" s="398"/>
      <c r="BK769" s="398"/>
      <c r="BL769" s="399"/>
      <c r="BM769" s="398"/>
      <c r="BN769" s="172"/>
      <c r="BO769" s="138"/>
      <c r="BP769" s="553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49"/>
      <c r="CG769" s="138"/>
      <c r="CH769" s="138"/>
      <c r="CI769" s="138"/>
      <c r="CJ769" s="138"/>
      <c r="CK769" s="138"/>
      <c r="CL769" s="139"/>
      <c r="CM769" s="138"/>
      <c r="CN769" s="138">
        <v>2296</v>
      </c>
      <c r="CO769" s="149"/>
      <c r="CP769" s="398"/>
      <c r="CQ769" s="172"/>
      <c r="CR769" s="398"/>
      <c r="CS769" s="398"/>
      <c r="CT769" s="398"/>
      <c r="CU769" s="398"/>
      <c r="CV769" s="398"/>
      <c r="CW769" s="398"/>
      <c r="CX769" s="398"/>
      <c r="CY769" s="398"/>
      <c r="CZ769" s="398"/>
      <c r="DA769" s="172"/>
      <c r="DB769" s="241"/>
      <c r="DC769" s="241"/>
      <c r="DD769" s="241"/>
      <c r="DE769" s="241"/>
      <c r="DF769" s="182"/>
      <c r="DG769" s="241"/>
      <c r="DH769" s="241"/>
      <c r="DI769" s="244"/>
      <c r="DJ769" s="244"/>
      <c r="DK769" s="244"/>
      <c r="DL769" s="244"/>
      <c r="DM769" s="244"/>
      <c r="DN769" s="244"/>
      <c r="DO769" s="244"/>
      <c r="DP769" s="244"/>
      <c r="DQ769" s="244"/>
      <c r="DR769" s="244"/>
      <c r="DS769" s="472"/>
      <c r="DT769" s="402">
        <f t="shared" si="1084"/>
        <v>0</v>
      </c>
      <c r="DU769" s="100">
        <f t="shared" si="1085"/>
        <v>1</v>
      </c>
      <c r="DV769" s="100">
        <f t="shared" si="1086"/>
        <v>0</v>
      </c>
      <c r="DW769" s="100">
        <f t="shared" si="1087"/>
        <v>0</v>
      </c>
      <c r="DX769" s="100">
        <f t="shared" si="1088"/>
        <v>0</v>
      </c>
      <c r="DY769" s="229">
        <f t="shared" si="1089"/>
        <v>0</v>
      </c>
      <c r="DZ769" s="100">
        <f t="shared" si="1090"/>
        <v>1</v>
      </c>
      <c r="EA769" s="400">
        <f t="shared" si="1091"/>
        <v>0</v>
      </c>
      <c r="EB769" s="402">
        <f t="shared" si="1092"/>
        <v>0</v>
      </c>
      <c r="EC769" s="19">
        <f t="shared" si="1093"/>
        <v>0</v>
      </c>
      <c r="ED769" s="19">
        <f t="shared" si="1094"/>
        <v>1</v>
      </c>
      <c r="EE769" s="19">
        <f t="shared" si="1095"/>
        <v>0</v>
      </c>
      <c r="EF769" s="402">
        <f t="shared" si="1096"/>
        <v>0</v>
      </c>
      <c r="EG769" s="400">
        <f t="shared" si="1097"/>
        <v>0</v>
      </c>
      <c r="EH769" s="400">
        <f t="shared" si="1098"/>
        <v>1</v>
      </c>
      <c r="EI769" s="402">
        <f t="shared" si="1099"/>
        <v>0</v>
      </c>
      <c r="EJ769" s="229">
        <f t="shared" si="1100"/>
        <v>2</v>
      </c>
      <c r="EK769" s="398">
        <f t="shared" si="1101"/>
        <v>39.4</v>
      </c>
      <c r="EL769" s="398" t="str">
        <f t="shared" si="1102"/>
        <v/>
      </c>
      <c r="EM769" s="398">
        <f t="shared" si="1103"/>
        <v>52</v>
      </c>
      <c r="EN769" s="398">
        <f t="shared" si="1104"/>
        <v>274</v>
      </c>
      <c r="EO769" s="398" t="str">
        <f t="shared" si="1105"/>
        <v/>
      </c>
      <c r="EP769" s="398">
        <f t="shared" si="1106"/>
        <v>10.9</v>
      </c>
      <c r="EQ769" s="398">
        <f t="shared" si="1107"/>
        <v>1213</v>
      </c>
      <c r="ER769" s="398" t="str">
        <f t="shared" si="1108"/>
        <v/>
      </c>
      <c r="ES769" s="398" t="str">
        <f t="shared" si="1109"/>
        <v/>
      </c>
      <c r="ET769" s="398">
        <f t="shared" si="1110"/>
        <v>2.8</v>
      </c>
      <c r="EU769" s="172">
        <f t="shared" si="1111"/>
        <v>5.0999999999999996</v>
      </c>
      <c r="EV769" s="57">
        <f t="shared" si="1112"/>
        <v>1.7138035128622258</v>
      </c>
      <c r="EW769" s="57" t="str">
        <f t="shared" si="1113"/>
        <v/>
      </c>
      <c r="EX769" s="57">
        <f t="shared" si="1114"/>
        <v>4.2789549475416582</v>
      </c>
      <c r="EY769" s="57">
        <f t="shared" si="1115"/>
        <v>13.673336992863915</v>
      </c>
      <c r="EZ769" s="57" t="str">
        <f t="shared" si="1116"/>
        <v/>
      </c>
      <c r="FA769" s="57">
        <f t="shared" si="1117"/>
        <v>0.5855492882084341</v>
      </c>
      <c r="FB769" s="57">
        <f t="shared" si="1118"/>
        <v>19.879673075252676</v>
      </c>
      <c r="FC769" s="57" t="str">
        <f t="shared" si="1119"/>
        <v/>
      </c>
      <c r="FD769" s="57" t="str">
        <f t="shared" si="1120"/>
        <v/>
      </c>
      <c r="FE769" s="57">
        <f t="shared" si="1121"/>
        <v>5.8295319926797734E-2</v>
      </c>
      <c r="FF769" s="56">
        <f t="shared" si="1122"/>
        <v>0.14385242433644541</v>
      </c>
      <c r="FG769" s="59">
        <f t="shared" si="1123"/>
        <v>8.4625398812782979</v>
      </c>
      <c r="FH769" s="59" t="str">
        <f t="shared" si="1124"/>
        <v/>
      </c>
      <c r="FI769" s="59">
        <f t="shared" si="1125"/>
        <v>21.128925586859499</v>
      </c>
      <c r="FJ769" s="59">
        <f t="shared" si="1126"/>
        <v>67.517167950612603</v>
      </c>
      <c r="FK769" s="59" t="str">
        <f t="shared" si="1127"/>
        <v/>
      </c>
      <c r="FL769" s="59">
        <f t="shared" si="1128"/>
        <v>2.8913665812495917</v>
      </c>
      <c r="FM769" s="59">
        <f t="shared" si="1129"/>
        <v>98.993379404785884</v>
      </c>
      <c r="FN769" s="59" t="str">
        <f t="shared" si="1130"/>
        <v/>
      </c>
      <c r="FO769" s="59" t="str">
        <f t="shared" si="1131"/>
        <v/>
      </c>
      <c r="FP769" s="59">
        <f t="shared" si="1132"/>
        <v>0.29028901537725682</v>
      </c>
      <c r="FQ769" s="66">
        <f t="shared" si="1133"/>
        <v>0.7163315798368578</v>
      </c>
      <c r="FR769" s="331">
        <f t="shared" si="1078"/>
        <v>0.42104966582528847</v>
      </c>
      <c r="FS769" s="331">
        <f t="shared" si="1134"/>
        <v>0.42104966582528847</v>
      </c>
      <c r="FT769" s="400">
        <f t="shared" si="1135"/>
        <v>0</v>
      </c>
      <c r="FU769" s="400">
        <f t="shared" si="1136"/>
        <v>1</v>
      </c>
      <c r="FV769" s="400">
        <f t="shared" si="1137"/>
        <v>0</v>
      </c>
      <c r="FW769" s="402">
        <f t="shared" si="1138"/>
        <v>0</v>
      </c>
      <c r="FX769" s="222">
        <f t="shared" si="1139"/>
        <v>0</v>
      </c>
      <c r="FY769" s="222">
        <f t="shared" si="1140"/>
        <v>67.517167950612603</v>
      </c>
      <c r="FZ769" s="222">
        <f t="shared" si="1141"/>
        <v>21.128925586859499</v>
      </c>
      <c r="GA769" s="221">
        <f t="shared" si="1142"/>
        <v>0</v>
      </c>
      <c r="GB769" s="222">
        <f t="shared" si="1143"/>
        <v>98.993379404785884</v>
      </c>
      <c r="GC769" s="222">
        <f t="shared" si="1144"/>
        <v>0</v>
      </c>
      <c r="GD769" s="222">
        <f t="shared" si="1145"/>
        <v>0</v>
      </c>
      <c r="GE769" s="222">
        <f t="shared" si="1146"/>
        <v>0</v>
      </c>
      <c r="GF769" s="222">
        <f t="shared" si="1147"/>
        <v>0</v>
      </c>
      <c r="GG769" s="398">
        <f t="shared" si="1148"/>
        <v>0</v>
      </c>
      <c r="GH769" s="399">
        <f t="shared" si="1149"/>
        <v>0</v>
      </c>
      <c r="GI769" s="398" t="str">
        <f t="shared" si="1150"/>
        <v>Ca-Mg</v>
      </c>
      <c r="GJ769" s="398" t="str">
        <f t="shared" si="1151"/>
        <v>HCO3</v>
      </c>
    </row>
    <row r="770" spans="1:195" s="69" customFormat="1">
      <c r="A770" s="54">
        <f t="shared" si="1153"/>
        <v>765</v>
      </c>
      <c r="B770" s="401" t="s">
        <v>924</v>
      </c>
      <c r="C770" s="398" t="s">
        <v>922</v>
      </c>
      <c r="D770" s="2" t="s">
        <v>604</v>
      </c>
      <c r="E770" s="398"/>
      <c r="F770" s="400">
        <v>3499392</v>
      </c>
      <c r="G770" s="400">
        <v>5504253</v>
      </c>
      <c r="H770" s="409">
        <f t="shared" si="1079"/>
        <v>499317.81320000003</v>
      </c>
      <c r="I770" s="405">
        <f t="shared" si="1080"/>
        <v>5502491.0888</v>
      </c>
      <c r="J770" s="400">
        <v>217.54</v>
      </c>
      <c r="K770" s="391" t="s">
        <v>1355</v>
      </c>
      <c r="L770" s="19">
        <v>120</v>
      </c>
      <c r="M770" s="153">
        <v>40</v>
      </c>
      <c r="N770" s="408">
        <v>120</v>
      </c>
      <c r="O770" s="19"/>
      <c r="P770" s="575">
        <v>3.27E-6</v>
      </c>
      <c r="Q770" s="399" t="s">
        <v>1361</v>
      </c>
      <c r="R770" s="186" t="s">
        <v>1490</v>
      </c>
      <c r="S770" s="64" t="s">
        <v>1346</v>
      </c>
      <c r="T770" s="499" t="str">
        <f t="shared" si="1081"/>
        <v>-</v>
      </c>
      <c r="U770" s="499" t="str">
        <f t="shared" si="1082"/>
        <v>-</v>
      </c>
      <c r="V770" s="499" t="str">
        <f t="shared" si="1083"/>
        <v>-</v>
      </c>
      <c r="W770" s="499" t="str">
        <f t="shared" si="1077"/>
        <v>-</v>
      </c>
      <c r="X770" s="529" t="str">
        <f t="shared" si="1156"/>
        <v>Ca</v>
      </c>
      <c r="Y770" s="530" t="str">
        <f t="shared" si="1157"/>
        <v>HCO3</v>
      </c>
      <c r="Z770" s="172"/>
      <c r="AA770" s="251" t="s">
        <v>2798</v>
      </c>
      <c r="AB770" s="176">
        <v>1</v>
      </c>
      <c r="AC770" s="69" t="s">
        <v>2799</v>
      </c>
      <c r="AD770" s="91" t="s">
        <v>3027</v>
      </c>
      <c r="AE770" s="125" t="s">
        <v>2804</v>
      </c>
      <c r="AF770" s="400">
        <v>11.2</v>
      </c>
      <c r="AG770" s="400">
        <v>77</v>
      </c>
      <c r="AH770" s="400">
        <v>6.01</v>
      </c>
      <c r="AI770" s="391">
        <v>321</v>
      </c>
      <c r="AJ770" s="400"/>
      <c r="AK770" s="400"/>
      <c r="AL770" s="400"/>
      <c r="AM770" s="391"/>
      <c r="AN770" s="398"/>
      <c r="AO770" s="399"/>
      <c r="AP770" s="19"/>
      <c r="AQ770" s="398"/>
      <c r="AS770" s="507">
        <f t="shared" si="1154"/>
        <v>71.759100000000004</v>
      </c>
      <c r="AT770" s="509">
        <f t="shared" si="1155"/>
        <v>1.4372616358767214</v>
      </c>
      <c r="AU770" s="398">
        <v>1.9</v>
      </c>
      <c r="AV770" s="398">
        <v>1.6</v>
      </c>
      <c r="AW770" s="401">
        <v>9.6</v>
      </c>
      <c r="AX770" s="401">
        <v>4.0999999999999996</v>
      </c>
      <c r="AY770" s="401">
        <v>1.8</v>
      </c>
      <c r="AZ770" s="70">
        <v>27.5</v>
      </c>
      <c r="BA770" s="398">
        <v>3.0000000000000001E-3</v>
      </c>
      <c r="BB770" s="401">
        <v>1.6</v>
      </c>
      <c r="BC770" s="398">
        <v>5.0999999999999997E-2</v>
      </c>
      <c r="BD770" s="91"/>
      <c r="BE770" s="91" t="s">
        <v>1042</v>
      </c>
      <c r="BF770" s="91"/>
      <c r="BG770" s="69">
        <v>2.9000000000000001E-2</v>
      </c>
      <c r="BJ770" s="69">
        <v>6.8</v>
      </c>
      <c r="BK770" s="91"/>
      <c r="BL770" s="399"/>
      <c r="BM770" s="398">
        <v>16.77</v>
      </c>
      <c r="BN770" s="172"/>
      <c r="BO770" s="398"/>
      <c r="BP770" s="2" t="s">
        <v>460</v>
      </c>
      <c r="BQ770" s="398" t="s">
        <v>458</v>
      </c>
      <c r="BR770" s="398"/>
      <c r="BS770" s="398"/>
      <c r="BT770" s="398" t="s">
        <v>288</v>
      </c>
      <c r="BU770" s="398" t="s">
        <v>458</v>
      </c>
      <c r="BV770" s="398" t="s">
        <v>1145</v>
      </c>
      <c r="BW770" s="398"/>
      <c r="BX770" s="398"/>
      <c r="BY770" s="398"/>
      <c r="BZ770" s="398"/>
      <c r="CA770" s="398" t="s">
        <v>476</v>
      </c>
      <c r="CB770" s="398" t="s">
        <v>458</v>
      </c>
      <c r="CC770" s="398">
        <v>4.5</v>
      </c>
      <c r="CD770" s="398"/>
      <c r="CE770" s="398"/>
      <c r="CF770" s="399">
        <v>0.5</v>
      </c>
      <c r="CG770" s="398"/>
      <c r="CH770" s="398">
        <v>1.1000000000000001</v>
      </c>
      <c r="CI770" s="398"/>
      <c r="CJ770" s="398"/>
      <c r="CK770" s="398"/>
      <c r="CL770" s="172" t="s">
        <v>465</v>
      </c>
      <c r="CM770" s="398">
        <v>9.5</v>
      </c>
      <c r="CN770" s="244">
        <v>24.2</v>
      </c>
      <c r="CO770" s="399"/>
      <c r="CP770" s="398"/>
      <c r="CQ770" s="172"/>
      <c r="CR770" s="398"/>
      <c r="CS770" s="398"/>
      <c r="CT770" s="398"/>
      <c r="CU770" s="398"/>
      <c r="CV770" s="398"/>
      <c r="CW770" s="398"/>
      <c r="CX770" s="398"/>
      <c r="CY770" s="398"/>
      <c r="CZ770" s="398"/>
      <c r="DA770" s="172"/>
      <c r="DB770" s="241"/>
      <c r="DC770" s="241"/>
      <c r="DD770" s="241"/>
      <c r="DE770" s="241"/>
      <c r="DF770" s="182"/>
      <c r="DG770" s="241"/>
      <c r="DH770" s="241"/>
      <c r="DI770" s="244"/>
      <c r="DJ770" s="244"/>
      <c r="DK770" s="244"/>
      <c r="DL770" s="244"/>
      <c r="DM770" s="244"/>
      <c r="DN770" s="244"/>
      <c r="DO770" s="244"/>
      <c r="DP770" s="244"/>
      <c r="DQ770" s="244"/>
      <c r="DR770" s="244"/>
      <c r="DS770" s="472"/>
      <c r="DT770" s="402">
        <f t="shared" si="1084"/>
        <v>1</v>
      </c>
      <c r="DU770" s="100">
        <f t="shared" si="1085"/>
        <v>0</v>
      </c>
      <c r="DV770" s="100">
        <f t="shared" si="1086"/>
        <v>0</v>
      </c>
      <c r="DW770" s="100">
        <f t="shared" si="1087"/>
        <v>1</v>
      </c>
      <c r="DX770" s="100">
        <f t="shared" si="1088"/>
        <v>0</v>
      </c>
      <c r="DY770" s="229">
        <f t="shared" si="1089"/>
        <v>0</v>
      </c>
      <c r="DZ770" s="100">
        <f t="shared" si="1090"/>
        <v>1</v>
      </c>
      <c r="EA770" s="400">
        <f t="shared" si="1091"/>
        <v>0</v>
      </c>
      <c r="EB770" s="402">
        <f t="shared" si="1092"/>
        <v>0</v>
      </c>
      <c r="EC770" s="19">
        <f t="shared" si="1093"/>
        <v>1</v>
      </c>
      <c r="ED770" s="19">
        <f t="shared" si="1094"/>
        <v>0</v>
      </c>
      <c r="EE770" s="19">
        <f t="shared" si="1095"/>
        <v>0</v>
      </c>
      <c r="EF770" s="402">
        <f t="shared" si="1096"/>
        <v>0</v>
      </c>
      <c r="EG770" s="400">
        <f t="shared" si="1097"/>
        <v>1</v>
      </c>
      <c r="EH770" s="400">
        <f t="shared" si="1098"/>
        <v>0</v>
      </c>
      <c r="EI770" s="402">
        <f t="shared" si="1099"/>
        <v>0</v>
      </c>
      <c r="EJ770" s="229">
        <f t="shared" si="1100"/>
        <v>1</v>
      </c>
      <c r="EK770" s="398">
        <f t="shared" si="1101"/>
        <v>1.9</v>
      </c>
      <c r="EL770" s="398">
        <f t="shared" si="1102"/>
        <v>1.6</v>
      </c>
      <c r="EM770" s="398">
        <f t="shared" si="1103"/>
        <v>1.6</v>
      </c>
      <c r="EN770" s="398">
        <f t="shared" si="1104"/>
        <v>9.6</v>
      </c>
      <c r="EO770" s="398" t="str">
        <f t="shared" si="1105"/>
        <v/>
      </c>
      <c r="EP770" s="398" t="str">
        <f t="shared" si="1106"/>
        <v/>
      </c>
      <c r="EQ770" s="398">
        <f t="shared" si="1107"/>
        <v>27.5</v>
      </c>
      <c r="ER770" s="398" t="str">
        <f t="shared" si="1108"/>
        <v/>
      </c>
      <c r="ES770" s="398">
        <f t="shared" si="1109"/>
        <v>6.8</v>
      </c>
      <c r="ET770" s="398">
        <f t="shared" si="1110"/>
        <v>1.8</v>
      </c>
      <c r="EU770" s="172">
        <f t="shared" si="1111"/>
        <v>4.0999999999999996</v>
      </c>
      <c r="EV770" s="57">
        <f t="shared" si="1112"/>
        <v>8.2645347066960126E-2</v>
      </c>
      <c r="EW770" s="57">
        <f t="shared" si="1113"/>
        <v>4.0920716112531973E-2</v>
      </c>
      <c r="EX770" s="57">
        <f t="shared" si="1114"/>
        <v>0.13166015223205105</v>
      </c>
      <c r="EY770" s="57">
        <f t="shared" si="1115"/>
        <v>0.47906582164778677</v>
      </c>
      <c r="EZ770" s="57" t="str">
        <f t="shared" si="1116"/>
        <v/>
      </c>
      <c r="FA770" s="57" t="str">
        <f t="shared" si="1117"/>
        <v/>
      </c>
      <c r="FB770" s="57">
        <f t="shared" si="1118"/>
        <v>0.45069333023037805</v>
      </c>
      <c r="FC770" s="57" t="str">
        <f t="shared" si="1119"/>
        <v/>
      </c>
      <c r="FD770" s="57">
        <f t="shared" si="1120"/>
        <v>0.10966875198573016</v>
      </c>
      <c r="FE770" s="57">
        <f t="shared" si="1121"/>
        <v>3.7475562810084261E-2</v>
      </c>
      <c r="FF770" s="56">
        <f t="shared" si="1122"/>
        <v>0.11564606662341689</v>
      </c>
      <c r="FG770" s="59">
        <f t="shared" si="1123"/>
        <v>11.25510599269681</v>
      </c>
      <c r="FH770" s="59">
        <f t="shared" si="1124"/>
        <v>5.5728121847010623</v>
      </c>
      <c r="FI770" s="59">
        <f t="shared" si="1125"/>
        <v>17.930216533372683</v>
      </c>
      <c r="FJ770" s="59">
        <f t="shared" si="1126"/>
        <v>65.241865289229452</v>
      </c>
      <c r="FK770" s="59" t="str">
        <f t="shared" si="1127"/>
        <v/>
      </c>
      <c r="FL770" s="59" t="str">
        <f t="shared" si="1128"/>
        <v/>
      </c>
      <c r="FM770" s="59">
        <f t="shared" si="1129"/>
        <v>63.167991486218092</v>
      </c>
      <c r="FN770" s="59" t="str">
        <f t="shared" si="1130"/>
        <v/>
      </c>
      <c r="FO770" s="59">
        <f t="shared" si="1131"/>
        <v>15.370883763018306</v>
      </c>
      <c r="FP770" s="59">
        <f t="shared" si="1132"/>
        <v>5.2524762931782876</v>
      </c>
      <c r="FQ770" s="66">
        <f t="shared" si="1133"/>
        <v>16.208648457585319</v>
      </c>
      <c r="FR770" s="331">
        <f t="shared" si="1078"/>
        <v>1.4372616358767214</v>
      </c>
      <c r="FS770" s="331">
        <f t="shared" si="1134"/>
        <v>1.4372616358767214</v>
      </c>
      <c r="FT770" s="400">
        <f t="shared" si="1135"/>
        <v>0</v>
      </c>
      <c r="FU770" s="400">
        <f t="shared" si="1136"/>
        <v>1</v>
      </c>
      <c r="FV770" s="400">
        <f t="shared" si="1137"/>
        <v>0</v>
      </c>
      <c r="FW770" s="402">
        <f t="shared" si="1138"/>
        <v>0</v>
      </c>
      <c r="FX770" s="222">
        <f t="shared" si="1139"/>
        <v>0</v>
      </c>
      <c r="FY770" s="222">
        <f t="shared" si="1140"/>
        <v>65.241865289229452</v>
      </c>
      <c r="FZ770" s="222">
        <f t="shared" si="1141"/>
        <v>0</v>
      </c>
      <c r="GA770" s="221">
        <f t="shared" si="1142"/>
        <v>0</v>
      </c>
      <c r="GB770" s="222">
        <f t="shared" si="1143"/>
        <v>63.167991486218092</v>
      </c>
      <c r="GC770" s="222">
        <f t="shared" si="1144"/>
        <v>0</v>
      </c>
      <c r="GD770" s="222">
        <f t="shared" si="1145"/>
        <v>0</v>
      </c>
      <c r="GE770" s="222">
        <f t="shared" si="1146"/>
        <v>0</v>
      </c>
      <c r="GF770" s="222">
        <f t="shared" si="1147"/>
        <v>0</v>
      </c>
      <c r="GG770" s="398">
        <f t="shared" si="1148"/>
        <v>0</v>
      </c>
      <c r="GH770" s="399">
        <f t="shared" si="1149"/>
        <v>0</v>
      </c>
      <c r="GI770" s="398" t="str">
        <f t="shared" si="1150"/>
        <v>Ca</v>
      </c>
      <c r="GJ770" s="398" t="str">
        <f t="shared" si="1151"/>
        <v>HCO3</v>
      </c>
    </row>
    <row r="771" spans="1:195" ht="14.25">
      <c r="A771" s="54">
        <f t="shared" si="1153"/>
        <v>766</v>
      </c>
      <c r="B771" s="401" t="s">
        <v>924</v>
      </c>
      <c r="C771" s="398" t="s">
        <v>923</v>
      </c>
      <c r="D771" s="2" t="s">
        <v>865</v>
      </c>
      <c r="E771" s="69"/>
      <c r="F771" s="400">
        <v>3501247</v>
      </c>
      <c r="G771" s="400">
        <v>5505992</v>
      </c>
      <c r="H771" s="409">
        <f t="shared" si="1079"/>
        <v>501172.07120000001</v>
      </c>
      <c r="I771" s="405">
        <f t="shared" si="1080"/>
        <v>5504229.3931999998</v>
      </c>
      <c r="J771" s="400">
        <v>258.33</v>
      </c>
      <c r="K771" s="391" t="s">
        <v>1355</v>
      </c>
      <c r="L771" s="19">
        <v>200</v>
      </c>
      <c r="M771" s="153">
        <v>62</v>
      </c>
      <c r="N771" s="408">
        <v>200</v>
      </c>
      <c r="P771" s="575">
        <v>9.2500000000000004E-7</v>
      </c>
      <c r="Q771" s="399" t="s">
        <v>1361</v>
      </c>
      <c r="R771" s="186" t="s">
        <v>1490</v>
      </c>
      <c r="S771" s="64" t="s">
        <v>1346</v>
      </c>
      <c r="T771" s="499" t="str">
        <f t="shared" si="1081"/>
        <v>-</v>
      </c>
      <c r="U771" s="499" t="str">
        <f t="shared" si="1082"/>
        <v>-</v>
      </c>
      <c r="V771" s="499" t="str">
        <f t="shared" si="1083"/>
        <v>-</v>
      </c>
      <c r="W771" s="499" t="str">
        <f t="shared" si="1077"/>
        <v>-</v>
      </c>
      <c r="X771" s="529" t="str">
        <f t="shared" si="1156"/>
        <v>Ca</v>
      </c>
      <c r="Y771" s="530" t="str">
        <f t="shared" si="1157"/>
        <v>HCO3</v>
      </c>
      <c r="Z771" s="406"/>
      <c r="AA771" s="251" t="s">
        <v>2798</v>
      </c>
      <c r="AB771" s="176">
        <v>1</v>
      </c>
      <c r="AC771" s="69" t="s">
        <v>2799</v>
      </c>
      <c r="AD771" s="91" t="s">
        <v>3027</v>
      </c>
      <c r="AE771" s="125" t="s">
        <v>2804</v>
      </c>
      <c r="AF771" s="392">
        <v>11.8</v>
      </c>
      <c r="AG771" s="408">
        <v>73</v>
      </c>
      <c r="AH771" s="408">
        <v>6.17</v>
      </c>
      <c r="AI771" s="257">
        <v>276</v>
      </c>
      <c r="AJ771" s="408"/>
      <c r="AK771" s="408"/>
      <c r="AL771" s="408"/>
      <c r="AM771" s="392"/>
      <c r="AN771" s="69"/>
      <c r="AO771" s="401"/>
      <c r="AP771" s="171"/>
      <c r="AQ771" s="69"/>
      <c r="AR771" s="69"/>
      <c r="AS771" s="507">
        <f t="shared" si="1154"/>
        <v>71.305799999999991</v>
      </c>
      <c r="AT771" s="509">
        <f t="shared" si="1155"/>
        <v>2.5274034173423385</v>
      </c>
      <c r="AU771" s="74">
        <v>2</v>
      </c>
      <c r="AV771" s="69">
        <v>1.3</v>
      </c>
      <c r="AW771" s="401">
        <v>9.8000000000000007</v>
      </c>
      <c r="AX771" s="69">
        <v>2.9</v>
      </c>
      <c r="AY771" s="401">
        <v>1.3</v>
      </c>
      <c r="AZ771" s="70">
        <v>32.299999999999997</v>
      </c>
      <c r="BA771" s="69">
        <v>1.2E-2</v>
      </c>
      <c r="BB771" s="69">
        <v>1.4</v>
      </c>
      <c r="BC771" s="69">
        <v>3.9E-2</v>
      </c>
      <c r="BD771" s="69"/>
      <c r="BE771" s="91" t="s">
        <v>1042</v>
      </c>
      <c r="BF771" s="69"/>
      <c r="BG771" s="69">
        <v>2.8000000000000001E-2</v>
      </c>
      <c r="BH771" s="69"/>
      <c r="BI771" s="69"/>
      <c r="BJ771" s="69">
        <v>2.8</v>
      </c>
      <c r="BK771" s="69"/>
      <c r="BL771" s="401"/>
      <c r="BM771" s="69">
        <v>17.420000000000002</v>
      </c>
      <c r="BN771" s="70"/>
      <c r="BO771" s="143"/>
      <c r="BP771" s="142" t="s">
        <v>460</v>
      </c>
      <c r="BQ771" s="143" t="s">
        <v>458</v>
      </c>
      <c r="BR771" s="143"/>
      <c r="BS771" s="143"/>
      <c r="BT771" s="143" t="s">
        <v>288</v>
      </c>
      <c r="BU771" s="143" t="s">
        <v>458</v>
      </c>
      <c r="BV771" s="143" t="s">
        <v>1145</v>
      </c>
      <c r="BW771" s="143"/>
      <c r="BX771" s="143">
        <v>1.4</v>
      </c>
      <c r="BY771" s="143"/>
      <c r="BZ771" s="143"/>
      <c r="CA771" s="143" t="s">
        <v>476</v>
      </c>
      <c r="CB771" s="143" t="s">
        <v>458</v>
      </c>
      <c r="CC771" s="219">
        <v>4</v>
      </c>
      <c r="CD771" s="143"/>
      <c r="CE771" s="143"/>
      <c r="CF771" s="141"/>
      <c r="CG771" s="143"/>
      <c r="CH771" s="143">
        <v>1.4</v>
      </c>
      <c r="CI771" s="143"/>
      <c r="CJ771" s="143"/>
      <c r="CK771" s="143"/>
      <c r="CL771" s="144" t="s">
        <v>465</v>
      </c>
      <c r="CM771" s="143">
        <v>8.1999999999999993</v>
      </c>
      <c r="CN771" s="143" t="s">
        <v>3116</v>
      </c>
      <c r="CO771" s="141"/>
      <c r="CP771" s="69"/>
      <c r="CQ771" s="70"/>
      <c r="CR771" s="69"/>
      <c r="CS771" s="69"/>
      <c r="CT771" s="69"/>
      <c r="CU771" s="69"/>
      <c r="CV771" s="69"/>
      <c r="CW771" s="69"/>
      <c r="CX771" s="69"/>
      <c r="CY771" s="69"/>
      <c r="CZ771" s="69"/>
      <c r="DA771" s="70"/>
      <c r="DB771" s="182"/>
      <c r="DC771" s="182"/>
      <c r="DD771" s="182"/>
      <c r="DE771" s="182"/>
      <c r="DF771" s="182"/>
      <c r="DG771" s="182"/>
      <c r="DH771" s="182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1"/>
      <c r="DT771" s="402">
        <f t="shared" si="1084"/>
        <v>1</v>
      </c>
      <c r="DU771" s="100">
        <f t="shared" si="1085"/>
        <v>0</v>
      </c>
      <c r="DV771" s="100">
        <f t="shared" si="1086"/>
        <v>0</v>
      </c>
      <c r="DW771" s="100">
        <f t="shared" si="1087"/>
        <v>1</v>
      </c>
      <c r="DX771" s="100">
        <f t="shared" si="1088"/>
        <v>0</v>
      </c>
      <c r="DY771" s="229">
        <f t="shared" si="1089"/>
        <v>0</v>
      </c>
      <c r="DZ771" s="100">
        <f t="shared" si="1090"/>
        <v>1</v>
      </c>
      <c r="EA771" s="400">
        <f t="shared" si="1091"/>
        <v>0</v>
      </c>
      <c r="EB771" s="402">
        <f t="shared" si="1092"/>
        <v>0</v>
      </c>
      <c r="EC771" s="19">
        <f t="shared" si="1093"/>
        <v>1</v>
      </c>
      <c r="ED771" s="19">
        <f t="shared" si="1094"/>
        <v>0</v>
      </c>
      <c r="EE771" s="19">
        <f t="shared" si="1095"/>
        <v>0</v>
      </c>
      <c r="EF771" s="402">
        <f t="shared" si="1096"/>
        <v>0</v>
      </c>
      <c r="EG771" s="400">
        <f t="shared" si="1097"/>
        <v>0</v>
      </c>
      <c r="EH771" s="400">
        <f t="shared" si="1098"/>
        <v>0</v>
      </c>
      <c r="EI771" s="402">
        <f t="shared" si="1099"/>
        <v>1</v>
      </c>
      <c r="EJ771" s="229">
        <f t="shared" si="1100"/>
        <v>1</v>
      </c>
      <c r="EK771" s="398">
        <f t="shared" si="1101"/>
        <v>2</v>
      </c>
      <c r="EL771" s="398">
        <f t="shared" si="1102"/>
        <v>1.4</v>
      </c>
      <c r="EM771" s="398">
        <f t="shared" si="1103"/>
        <v>1.3</v>
      </c>
      <c r="EN771" s="398">
        <f t="shared" si="1104"/>
        <v>9.8000000000000007</v>
      </c>
      <c r="EO771" s="398" t="str">
        <f t="shared" si="1105"/>
        <v/>
      </c>
      <c r="EP771" s="398" t="str">
        <f t="shared" si="1106"/>
        <v/>
      </c>
      <c r="EQ771" s="398">
        <f t="shared" si="1107"/>
        <v>32.299999999999997</v>
      </c>
      <c r="ER771" s="398" t="str">
        <f t="shared" si="1108"/>
        <v/>
      </c>
      <c r="ES771" s="398">
        <f t="shared" si="1109"/>
        <v>2.8</v>
      </c>
      <c r="ET771" s="398">
        <f t="shared" si="1110"/>
        <v>1.3</v>
      </c>
      <c r="EU771" s="172">
        <f t="shared" si="1111"/>
        <v>2.9</v>
      </c>
      <c r="EV771" s="57">
        <f t="shared" si="1112"/>
        <v>8.6995102175747505E-2</v>
      </c>
      <c r="EW771" s="57">
        <f t="shared" si="1113"/>
        <v>3.5805626598465472E-2</v>
      </c>
      <c r="EX771" s="57">
        <f t="shared" si="1114"/>
        <v>0.10697387368854147</v>
      </c>
      <c r="EY771" s="57">
        <f t="shared" si="1115"/>
        <v>0.48904635959878234</v>
      </c>
      <c r="EZ771" s="57" t="str">
        <f t="shared" si="1116"/>
        <v/>
      </c>
      <c r="FA771" s="57" t="str">
        <f t="shared" si="1117"/>
        <v/>
      </c>
      <c r="FB771" s="57">
        <f t="shared" si="1118"/>
        <v>0.52935980241604397</v>
      </c>
      <c r="FC771" s="57" t="str">
        <f t="shared" si="1119"/>
        <v/>
      </c>
      <c r="FD771" s="57">
        <f t="shared" si="1120"/>
        <v>4.5157721405888883E-2</v>
      </c>
      <c r="FE771" s="57">
        <f t="shared" si="1121"/>
        <v>2.706568425172752E-2</v>
      </c>
      <c r="FF771" s="56">
        <f t="shared" si="1122"/>
        <v>8.1798437367782681E-2</v>
      </c>
      <c r="FG771" s="59">
        <f t="shared" si="1123"/>
        <v>12.102471514777561</v>
      </c>
      <c r="FH771" s="59">
        <f t="shared" si="1124"/>
        <v>4.9811606071944556</v>
      </c>
      <c r="FI771" s="59">
        <f t="shared" si="1125"/>
        <v>14.881852273999719</v>
      </c>
      <c r="FJ771" s="59">
        <f t="shared" si="1126"/>
        <v>68.034515604028272</v>
      </c>
      <c r="FK771" s="59" t="str">
        <f t="shared" si="1127"/>
        <v/>
      </c>
      <c r="FL771" s="59" t="str">
        <f t="shared" si="1128"/>
        <v/>
      </c>
      <c r="FM771" s="59">
        <f t="shared" si="1129"/>
        <v>77.461811558326858</v>
      </c>
      <c r="FN771" s="59" t="str">
        <f t="shared" si="1130"/>
        <v/>
      </c>
      <c r="FO771" s="59">
        <f t="shared" si="1131"/>
        <v>6.6079798465641284</v>
      </c>
      <c r="FP771" s="59">
        <f t="shared" si="1132"/>
        <v>3.9605518281434002</v>
      </c>
      <c r="FQ771" s="66">
        <f t="shared" si="1133"/>
        <v>11.969656766965619</v>
      </c>
      <c r="FR771" s="331">
        <f t="shared" si="1078"/>
        <v>2.5274034173423385</v>
      </c>
      <c r="FS771" s="331">
        <f t="shared" si="1134"/>
        <v>2.5274034173423385</v>
      </c>
      <c r="FT771" s="400">
        <f t="shared" si="1135"/>
        <v>0</v>
      </c>
      <c r="FU771" s="400">
        <f t="shared" si="1136"/>
        <v>1</v>
      </c>
      <c r="FV771" s="400">
        <f t="shared" si="1137"/>
        <v>0</v>
      </c>
      <c r="FW771" s="402">
        <f t="shared" si="1138"/>
        <v>0</v>
      </c>
      <c r="FX771" s="222">
        <f t="shared" si="1139"/>
        <v>0</v>
      </c>
      <c r="FY771" s="222">
        <f t="shared" si="1140"/>
        <v>68.034515604028272</v>
      </c>
      <c r="FZ771" s="222">
        <f t="shared" si="1141"/>
        <v>0</v>
      </c>
      <c r="GA771" s="221">
        <f t="shared" si="1142"/>
        <v>0</v>
      </c>
      <c r="GB771" s="222">
        <f t="shared" si="1143"/>
        <v>77.461811558326858</v>
      </c>
      <c r="GC771" s="222">
        <f t="shared" si="1144"/>
        <v>0</v>
      </c>
      <c r="GD771" s="222">
        <f t="shared" si="1145"/>
        <v>0</v>
      </c>
      <c r="GE771" s="222">
        <f t="shared" si="1146"/>
        <v>0</v>
      </c>
      <c r="GF771" s="222">
        <f t="shared" si="1147"/>
        <v>0</v>
      </c>
      <c r="GG771" s="398">
        <f t="shared" si="1148"/>
        <v>0</v>
      </c>
      <c r="GH771" s="399">
        <f t="shared" si="1149"/>
        <v>0</v>
      </c>
      <c r="GI771" s="398" t="str">
        <f t="shared" si="1150"/>
        <v>Ca</v>
      </c>
      <c r="GJ771" s="398" t="str">
        <f t="shared" si="1151"/>
        <v>HCO3</v>
      </c>
      <c r="GK771" s="69"/>
      <c r="GL771" s="69"/>
      <c r="GM771" s="69"/>
    </row>
    <row r="772" spans="1:195" s="69" customFormat="1">
      <c r="A772" s="402">
        <f t="shared" si="1153"/>
        <v>767</v>
      </c>
      <c r="B772" s="399" t="s">
        <v>924</v>
      </c>
      <c r="C772" s="398" t="s">
        <v>923</v>
      </c>
      <c r="D772" s="2" t="s">
        <v>865</v>
      </c>
      <c r="E772" s="398"/>
      <c r="F772" s="400">
        <v>3501247</v>
      </c>
      <c r="G772" s="400">
        <v>5505992</v>
      </c>
      <c r="H772" s="409">
        <f t="shared" si="1079"/>
        <v>501172.07120000001</v>
      </c>
      <c r="I772" s="405">
        <f t="shared" si="1080"/>
        <v>5504229.3931999998</v>
      </c>
      <c r="J772" s="400">
        <v>258.33</v>
      </c>
      <c r="K772" s="400" t="s">
        <v>1355</v>
      </c>
      <c r="L772" s="19">
        <v>200</v>
      </c>
      <c r="M772" s="153">
        <v>62</v>
      </c>
      <c r="N772" s="400">
        <v>200</v>
      </c>
      <c r="O772" s="19"/>
      <c r="P772" s="19"/>
      <c r="Q772" s="399" t="s">
        <v>1361</v>
      </c>
      <c r="R772" s="186" t="s">
        <v>1490</v>
      </c>
      <c r="S772" s="64" t="s">
        <v>1346</v>
      </c>
      <c r="T772" s="499" t="str">
        <f t="shared" si="1081"/>
        <v>-</v>
      </c>
      <c r="U772" s="499" t="str">
        <f t="shared" si="1082"/>
        <v>-</v>
      </c>
      <c r="V772" s="499" t="str">
        <f t="shared" si="1083"/>
        <v>-</v>
      </c>
      <c r="W772" s="499" t="str">
        <f t="shared" si="1077"/>
        <v>-</v>
      </c>
      <c r="X772" s="529" t="str">
        <f t="shared" si="1156"/>
        <v>Ca</v>
      </c>
      <c r="Y772" s="530" t="str">
        <f t="shared" si="1157"/>
        <v>HCO3</v>
      </c>
      <c r="Z772" s="172"/>
      <c r="AA772" s="51">
        <v>42929</v>
      </c>
      <c r="AB772" s="100">
        <v>2</v>
      </c>
      <c r="AC772" s="398" t="s">
        <v>2360</v>
      </c>
      <c r="AD772" s="398" t="s">
        <v>926</v>
      </c>
      <c r="AE772" s="70"/>
      <c r="AF772" s="400">
        <v>12.9</v>
      </c>
      <c r="AG772" s="400">
        <v>82.3</v>
      </c>
      <c r="AH772" s="400">
        <v>6.16</v>
      </c>
      <c r="AI772" s="391"/>
      <c r="AJ772" s="400"/>
      <c r="AK772" s="400"/>
      <c r="AL772" s="400"/>
      <c r="AM772" s="391"/>
      <c r="AN772" s="398">
        <v>1.9</v>
      </c>
      <c r="AO772" s="399"/>
      <c r="AP772" s="19"/>
      <c r="AQ772" s="398"/>
      <c r="AS772" s="507">
        <f t="shared" si="1154"/>
        <v>63.349999999999994</v>
      </c>
      <c r="AT772" s="509">
        <f t="shared" si="1155"/>
        <v>-1.1439764124489902</v>
      </c>
      <c r="AU772" s="398">
        <v>2.2999999999999998</v>
      </c>
      <c r="AV772" s="398">
        <v>1.5</v>
      </c>
      <c r="AW772" s="401">
        <v>11</v>
      </c>
      <c r="AX772" s="401">
        <v>4</v>
      </c>
      <c r="AY772" s="401">
        <v>3</v>
      </c>
      <c r="AZ772" s="70">
        <v>35</v>
      </c>
      <c r="BA772" s="398"/>
      <c r="BB772" s="398">
        <v>1.5</v>
      </c>
      <c r="BC772" s="398"/>
      <c r="BD772" s="91" t="s">
        <v>1403</v>
      </c>
      <c r="BE772" s="91" t="s">
        <v>2361</v>
      </c>
      <c r="BF772" s="91" t="s">
        <v>2361</v>
      </c>
      <c r="BJ772" s="69">
        <v>5</v>
      </c>
      <c r="BK772" s="91" t="s">
        <v>1392</v>
      </c>
      <c r="BL772" s="399"/>
      <c r="BM772" s="398"/>
      <c r="BN772" s="172"/>
      <c r="BO772" s="398"/>
      <c r="BP772" s="398">
        <v>50</v>
      </c>
      <c r="BQ772" s="398"/>
      <c r="BR772" s="398"/>
      <c r="BS772" s="398"/>
      <c r="BT772" s="398"/>
      <c r="BU772" s="398"/>
      <c r="BV772" s="398"/>
      <c r="BW772" s="398"/>
      <c r="BX772" s="398"/>
      <c r="BY772" s="398"/>
      <c r="BZ772" s="398"/>
      <c r="CA772" s="398"/>
      <c r="CB772" s="398"/>
      <c r="CC772" s="398"/>
      <c r="CD772" s="398"/>
      <c r="CE772" s="398"/>
      <c r="CF772" s="399"/>
      <c r="CG772" s="398"/>
      <c r="CH772" s="398"/>
      <c r="CI772" s="398"/>
      <c r="CJ772" s="398"/>
      <c r="CK772" s="398"/>
      <c r="CL772" s="172"/>
      <c r="CM772" s="398">
        <v>9.3000000000000007</v>
      </c>
      <c r="CN772" s="244">
        <v>38</v>
      </c>
      <c r="CO772" s="399"/>
      <c r="CP772" s="398"/>
      <c r="CQ772" s="172"/>
      <c r="CR772" s="398"/>
      <c r="CS772" s="398"/>
      <c r="CT772" s="398"/>
      <c r="CU772" s="398"/>
      <c r="CV772" s="398"/>
      <c r="CW772" s="398"/>
      <c r="CX772" s="398"/>
      <c r="CY772" s="398"/>
      <c r="CZ772" s="398"/>
      <c r="DA772" s="172"/>
      <c r="DB772" s="241"/>
      <c r="DC772" s="241"/>
      <c r="DD772" s="241"/>
      <c r="DE772" s="241"/>
      <c r="DF772" s="182"/>
      <c r="DG772" s="241"/>
      <c r="DH772" s="241"/>
      <c r="DI772" s="244"/>
      <c r="DJ772" s="244"/>
      <c r="DK772" s="244"/>
      <c r="DL772" s="244"/>
      <c r="DM772" s="244"/>
      <c r="DN772" s="244"/>
      <c r="DO772" s="244"/>
      <c r="DP772" s="244"/>
      <c r="DQ772" s="244"/>
      <c r="DR772" s="244"/>
      <c r="DS772" s="472"/>
      <c r="DT772" s="402">
        <f t="shared" si="1084"/>
        <v>0</v>
      </c>
      <c r="DU772" s="100">
        <f t="shared" si="1085"/>
        <v>0</v>
      </c>
      <c r="DV772" s="100">
        <f t="shared" si="1086"/>
        <v>0</v>
      </c>
      <c r="DW772" s="100">
        <f t="shared" si="1087"/>
        <v>1</v>
      </c>
      <c r="DX772" s="100">
        <f t="shared" si="1088"/>
        <v>0</v>
      </c>
      <c r="DY772" s="229">
        <f t="shared" si="1089"/>
        <v>0</v>
      </c>
      <c r="DZ772" s="100">
        <f t="shared" si="1090"/>
        <v>1</v>
      </c>
      <c r="EA772" s="400">
        <f t="shared" si="1091"/>
        <v>0</v>
      </c>
      <c r="EB772" s="402">
        <f t="shared" si="1092"/>
        <v>0</v>
      </c>
      <c r="EC772" s="19">
        <f t="shared" si="1093"/>
        <v>1</v>
      </c>
      <c r="ED772" s="19">
        <f t="shared" si="1094"/>
        <v>0</v>
      </c>
      <c r="EE772" s="19">
        <f t="shared" si="1095"/>
        <v>0</v>
      </c>
      <c r="EF772" s="402">
        <f t="shared" si="1096"/>
        <v>0</v>
      </c>
      <c r="EG772" s="400">
        <f t="shared" si="1097"/>
        <v>1</v>
      </c>
      <c r="EH772" s="400">
        <f t="shared" si="1098"/>
        <v>0</v>
      </c>
      <c r="EI772" s="402">
        <f t="shared" si="1099"/>
        <v>0</v>
      </c>
      <c r="EJ772" s="229">
        <f t="shared" si="1100"/>
        <v>1</v>
      </c>
      <c r="EK772" s="398">
        <f t="shared" si="1101"/>
        <v>2.2999999999999998</v>
      </c>
      <c r="EL772" s="398">
        <f t="shared" si="1102"/>
        <v>1.5</v>
      </c>
      <c r="EM772" s="398">
        <f t="shared" si="1103"/>
        <v>1.5</v>
      </c>
      <c r="EN772" s="398">
        <f t="shared" si="1104"/>
        <v>11</v>
      </c>
      <c r="EO772" s="398" t="str">
        <f t="shared" si="1105"/>
        <v/>
      </c>
      <c r="EP772" s="398" t="str">
        <f t="shared" si="1106"/>
        <v/>
      </c>
      <c r="EQ772" s="398">
        <f t="shared" si="1107"/>
        <v>35</v>
      </c>
      <c r="ER772" s="398" t="str">
        <f t="shared" si="1108"/>
        <v/>
      </c>
      <c r="ES772" s="398">
        <f t="shared" si="1109"/>
        <v>5</v>
      </c>
      <c r="ET772" s="398">
        <f t="shared" si="1110"/>
        <v>3</v>
      </c>
      <c r="EU772" s="172">
        <f t="shared" si="1111"/>
        <v>4</v>
      </c>
      <c r="EV772" s="57">
        <f t="shared" si="1112"/>
        <v>0.10004436750210963</v>
      </c>
      <c r="EW772" s="57">
        <f t="shared" si="1113"/>
        <v>3.8363171355498722E-2</v>
      </c>
      <c r="EX772" s="57">
        <f t="shared" si="1114"/>
        <v>0.12343139271754784</v>
      </c>
      <c r="EY772" s="57">
        <f t="shared" si="1115"/>
        <v>0.54892958730475572</v>
      </c>
      <c r="EZ772" s="57" t="str">
        <f t="shared" si="1116"/>
        <v/>
      </c>
      <c r="FA772" s="57" t="str">
        <f t="shared" si="1117"/>
        <v/>
      </c>
      <c r="FB772" s="57">
        <f t="shared" si="1118"/>
        <v>0.57360969302048115</v>
      </c>
      <c r="FC772" s="57" t="str">
        <f t="shared" si="1119"/>
        <v/>
      </c>
      <c r="FD772" s="57">
        <f t="shared" si="1120"/>
        <v>8.0638788224801583E-2</v>
      </c>
      <c r="FE772" s="57">
        <f t="shared" si="1121"/>
        <v>6.2459271350140427E-2</v>
      </c>
      <c r="FF772" s="56">
        <f t="shared" si="1122"/>
        <v>0.11282543085211405</v>
      </c>
      <c r="FG772" s="59">
        <f t="shared" si="1123"/>
        <v>12.339448951511132</v>
      </c>
      <c r="FH772" s="59">
        <f t="shared" si="1124"/>
        <v>4.7317046064514177</v>
      </c>
      <c r="FI772" s="59">
        <f t="shared" si="1125"/>
        <v>15.223999186360867</v>
      </c>
      <c r="FJ772" s="59">
        <f t="shared" si="1126"/>
        <v>67.704847255676597</v>
      </c>
      <c r="FK772" s="59" t="str">
        <f t="shared" si="1127"/>
        <v/>
      </c>
      <c r="FL772" s="59" t="str">
        <f t="shared" si="1128"/>
        <v/>
      </c>
      <c r="FM772" s="59">
        <f t="shared" si="1129"/>
        <v>69.14849272654304</v>
      </c>
      <c r="FN772" s="59" t="str">
        <f t="shared" si="1130"/>
        <v/>
      </c>
      <c r="FO772" s="59">
        <f t="shared" si="1131"/>
        <v>9.7209840225639983</v>
      </c>
      <c r="FP772" s="59">
        <f t="shared" si="1132"/>
        <v>7.5294482000780132</v>
      </c>
      <c r="FQ772" s="66">
        <f t="shared" si="1133"/>
        <v>13.601075050814959</v>
      </c>
      <c r="FR772" s="331">
        <f t="shared" si="1078"/>
        <v>-1.1439764124489902</v>
      </c>
      <c r="FS772" s="331">
        <f t="shared" si="1134"/>
        <v>1.1439764124489902</v>
      </c>
      <c r="FT772" s="400">
        <f t="shared" si="1135"/>
        <v>0</v>
      </c>
      <c r="FU772" s="400">
        <f t="shared" si="1136"/>
        <v>1</v>
      </c>
      <c r="FV772" s="400">
        <f t="shared" si="1137"/>
        <v>0</v>
      </c>
      <c r="FW772" s="402">
        <f t="shared" si="1138"/>
        <v>0</v>
      </c>
      <c r="FX772" s="222">
        <f t="shared" si="1139"/>
        <v>0</v>
      </c>
      <c r="FY772" s="222">
        <f t="shared" si="1140"/>
        <v>67.704847255676597</v>
      </c>
      <c r="FZ772" s="222">
        <f t="shared" si="1141"/>
        <v>0</v>
      </c>
      <c r="GA772" s="221">
        <f t="shared" si="1142"/>
        <v>0</v>
      </c>
      <c r="GB772" s="222">
        <f t="shared" si="1143"/>
        <v>69.14849272654304</v>
      </c>
      <c r="GC772" s="222">
        <f t="shared" si="1144"/>
        <v>0</v>
      </c>
      <c r="GD772" s="222">
        <f t="shared" si="1145"/>
        <v>0</v>
      </c>
      <c r="GE772" s="222">
        <f t="shared" si="1146"/>
        <v>0</v>
      </c>
      <c r="GF772" s="222">
        <f t="shared" si="1147"/>
        <v>0</v>
      </c>
      <c r="GG772" s="398">
        <f t="shared" si="1148"/>
        <v>0</v>
      </c>
      <c r="GH772" s="399">
        <f t="shared" si="1149"/>
        <v>0</v>
      </c>
      <c r="GI772" s="398" t="str">
        <f t="shared" si="1150"/>
        <v>Ca</v>
      </c>
      <c r="GJ772" s="398" t="str">
        <f t="shared" si="1151"/>
        <v>HCO3</v>
      </c>
      <c r="GK772" s="398"/>
      <c r="GL772" s="398"/>
      <c r="GM772" s="398"/>
    </row>
    <row r="773" spans="1:195">
      <c r="A773" s="402">
        <f t="shared" si="1153"/>
        <v>768</v>
      </c>
      <c r="B773" s="399" t="s">
        <v>921</v>
      </c>
      <c r="C773" s="398" t="s">
        <v>922</v>
      </c>
      <c r="D773" s="2" t="s">
        <v>604</v>
      </c>
      <c r="F773" s="400">
        <v>3499392</v>
      </c>
      <c r="G773" s="400">
        <v>5504253</v>
      </c>
      <c r="H773" s="409">
        <f t="shared" si="1079"/>
        <v>499317.81320000003</v>
      </c>
      <c r="I773" s="405">
        <f t="shared" si="1080"/>
        <v>5502491.0888</v>
      </c>
      <c r="J773" s="400">
        <v>217.54</v>
      </c>
      <c r="K773" s="400" t="s">
        <v>1355</v>
      </c>
      <c r="L773" s="19">
        <v>120</v>
      </c>
      <c r="M773" s="153">
        <v>40</v>
      </c>
      <c r="N773" s="400">
        <v>120</v>
      </c>
      <c r="Q773" s="399" t="s">
        <v>1361</v>
      </c>
      <c r="R773" s="186" t="s">
        <v>1490</v>
      </c>
      <c r="S773" s="64" t="s">
        <v>1346</v>
      </c>
      <c r="T773" s="499" t="str">
        <f t="shared" si="1081"/>
        <v>-</v>
      </c>
      <c r="U773" s="499" t="str">
        <f t="shared" si="1082"/>
        <v>-</v>
      </c>
      <c r="V773" s="499" t="str">
        <f t="shared" si="1083"/>
        <v>-</v>
      </c>
      <c r="W773" s="499" t="str">
        <f t="shared" si="1077"/>
        <v>-</v>
      </c>
      <c r="X773" s="529" t="str">
        <f t="shared" si="1156"/>
        <v>Ca</v>
      </c>
      <c r="Y773" s="530" t="str">
        <f t="shared" si="1157"/>
        <v>HCO3</v>
      </c>
      <c r="AA773" s="51">
        <v>42929</v>
      </c>
      <c r="AB773" s="100">
        <v>2</v>
      </c>
      <c r="AC773" s="398" t="s">
        <v>2360</v>
      </c>
      <c r="AD773" s="398" t="s">
        <v>926</v>
      </c>
      <c r="AE773" s="70"/>
      <c r="AF773" s="400">
        <v>12.2</v>
      </c>
      <c r="AG773" s="400">
        <v>73.7</v>
      </c>
      <c r="AH773" s="400">
        <v>5.99</v>
      </c>
      <c r="AN773" s="398">
        <v>1.6</v>
      </c>
      <c r="AR773" s="69"/>
      <c r="AS773" s="507">
        <f t="shared" si="1154"/>
        <v>56.2</v>
      </c>
      <c r="AT773" s="509">
        <f t="shared" si="1155"/>
        <v>-2.5671035691406154</v>
      </c>
      <c r="AU773" s="398">
        <v>2</v>
      </c>
      <c r="AV773" s="398">
        <v>1.5</v>
      </c>
      <c r="AW773" s="401">
        <v>9.1</v>
      </c>
      <c r="AX773" s="401">
        <v>4</v>
      </c>
      <c r="AY773" s="401">
        <v>2</v>
      </c>
      <c r="AZ773" s="70">
        <v>29</v>
      </c>
      <c r="BB773" s="398">
        <v>1.6</v>
      </c>
      <c r="BD773" s="91" t="s">
        <v>1403</v>
      </c>
      <c r="BE773" s="91" t="s">
        <v>2361</v>
      </c>
      <c r="BF773" s="91" t="s">
        <v>2361</v>
      </c>
      <c r="BG773" s="69"/>
      <c r="BH773" s="69"/>
      <c r="BI773" s="69"/>
      <c r="BJ773" s="69">
        <v>7</v>
      </c>
      <c r="BK773" s="91" t="s">
        <v>1392</v>
      </c>
      <c r="BP773" s="244" t="s">
        <v>465</v>
      </c>
      <c r="CM773" s="398">
        <v>9</v>
      </c>
      <c r="CN773" s="244">
        <v>33</v>
      </c>
      <c r="DB773" s="241"/>
      <c r="DC773" s="241"/>
      <c r="DD773" s="241"/>
      <c r="DE773" s="241"/>
      <c r="DF773" s="182"/>
      <c r="DG773" s="241"/>
      <c r="DH773" s="241"/>
      <c r="DI773" s="244"/>
      <c r="DJ773" s="244"/>
      <c r="DK773" s="244"/>
      <c r="DL773" s="244"/>
      <c r="DM773" s="244"/>
      <c r="DN773" s="244"/>
      <c r="DO773" s="244"/>
      <c r="DP773" s="244"/>
      <c r="DQ773" s="244"/>
      <c r="DR773" s="244"/>
      <c r="DS773" s="472"/>
      <c r="DT773" s="402">
        <f t="shared" si="1084"/>
        <v>0</v>
      </c>
      <c r="DU773" s="100">
        <f t="shared" si="1085"/>
        <v>0</v>
      </c>
      <c r="DV773" s="100">
        <f t="shared" si="1086"/>
        <v>0</v>
      </c>
      <c r="DW773" s="100">
        <f t="shared" si="1087"/>
        <v>1</v>
      </c>
      <c r="DX773" s="100">
        <f t="shared" si="1088"/>
        <v>0</v>
      </c>
      <c r="DY773" s="229">
        <f t="shared" si="1089"/>
        <v>0</v>
      </c>
      <c r="DZ773" s="100">
        <f t="shared" si="1090"/>
        <v>1</v>
      </c>
      <c r="EA773" s="400">
        <f t="shared" si="1091"/>
        <v>0</v>
      </c>
      <c r="EB773" s="402">
        <f t="shared" si="1092"/>
        <v>0</v>
      </c>
      <c r="EC773" s="19">
        <f t="shared" si="1093"/>
        <v>1</v>
      </c>
      <c r="ED773" s="19">
        <f t="shared" si="1094"/>
        <v>0</v>
      </c>
      <c r="EE773" s="19">
        <f t="shared" si="1095"/>
        <v>0</v>
      </c>
      <c r="EF773" s="402">
        <f t="shared" si="1096"/>
        <v>0</v>
      </c>
      <c r="EG773" s="400">
        <f t="shared" si="1097"/>
        <v>1</v>
      </c>
      <c r="EH773" s="400">
        <f t="shared" si="1098"/>
        <v>0</v>
      </c>
      <c r="EI773" s="402">
        <f t="shared" si="1099"/>
        <v>0</v>
      </c>
      <c r="EJ773" s="229">
        <f t="shared" si="1100"/>
        <v>1</v>
      </c>
      <c r="EK773" s="398">
        <f t="shared" si="1101"/>
        <v>2</v>
      </c>
      <c r="EL773" s="398">
        <f t="shared" si="1102"/>
        <v>1.6</v>
      </c>
      <c r="EM773" s="398">
        <f t="shared" si="1103"/>
        <v>1.5</v>
      </c>
      <c r="EN773" s="398">
        <f t="shared" si="1104"/>
        <v>9.1</v>
      </c>
      <c r="EO773" s="398" t="str">
        <f t="shared" si="1105"/>
        <v/>
      </c>
      <c r="EP773" s="398" t="str">
        <f t="shared" si="1106"/>
        <v/>
      </c>
      <c r="EQ773" s="398">
        <f t="shared" si="1107"/>
        <v>29</v>
      </c>
      <c r="ER773" s="398" t="str">
        <f t="shared" si="1108"/>
        <v/>
      </c>
      <c r="ES773" s="398">
        <f t="shared" si="1109"/>
        <v>7</v>
      </c>
      <c r="ET773" s="398">
        <f t="shared" si="1110"/>
        <v>2</v>
      </c>
      <c r="EU773" s="172">
        <f t="shared" si="1111"/>
        <v>4</v>
      </c>
      <c r="EV773" s="57">
        <f t="shared" si="1112"/>
        <v>8.6995102175747505E-2</v>
      </c>
      <c r="EW773" s="57">
        <f t="shared" si="1113"/>
        <v>4.0920716112531973E-2</v>
      </c>
      <c r="EX773" s="57">
        <f t="shared" si="1114"/>
        <v>0.12343139271754784</v>
      </c>
      <c r="EY773" s="57">
        <f t="shared" si="1115"/>
        <v>0.45411447677029787</v>
      </c>
      <c r="EZ773" s="57" t="str">
        <f t="shared" si="1116"/>
        <v/>
      </c>
      <c r="FA773" s="57" t="str">
        <f t="shared" si="1117"/>
        <v/>
      </c>
      <c r="FB773" s="57">
        <f t="shared" si="1118"/>
        <v>0.47527660278839867</v>
      </c>
      <c r="FC773" s="57" t="str">
        <f t="shared" si="1119"/>
        <v/>
      </c>
      <c r="FD773" s="57">
        <f t="shared" si="1120"/>
        <v>0.11289430351472222</v>
      </c>
      <c r="FE773" s="57">
        <f t="shared" si="1121"/>
        <v>4.1639514233426954E-2</v>
      </c>
      <c r="FF773" s="56">
        <f t="shared" si="1122"/>
        <v>0.11282543085211405</v>
      </c>
      <c r="FG773" s="59">
        <f t="shared" si="1123"/>
        <v>12.331655096676911</v>
      </c>
      <c r="FH773" s="59">
        <f t="shared" si="1124"/>
        <v>5.8005582473981159</v>
      </c>
      <c r="FI773" s="59">
        <f t="shared" si="1125"/>
        <v>17.496540897443914</v>
      </c>
      <c r="FJ773" s="59">
        <f t="shared" si="1126"/>
        <v>64.371245758481052</v>
      </c>
      <c r="FK773" s="59" t="str">
        <f t="shared" si="1127"/>
        <v/>
      </c>
      <c r="FL773" s="59" t="str">
        <f t="shared" si="1128"/>
        <v/>
      </c>
      <c r="FM773" s="59">
        <f t="shared" si="1129"/>
        <v>63.998607379333286</v>
      </c>
      <c r="FN773" s="59" t="str">
        <f t="shared" si="1130"/>
        <v/>
      </c>
      <c r="FO773" s="59">
        <f t="shared" si="1131"/>
        <v>15.201838600118764</v>
      </c>
      <c r="FP773" s="59">
        <f t="shared" si="1132"/>
        <v>5.6069895030740611</v>
      </c>
      <c r="FQ773" s="66">
        <f t="shared" si="1133"/>
        <v>15.192564517473899</v>
      </c>
      <c r="FR773" s="331">
        <f t="shared" si="1078"/>
        <v>-2.5671035691406154</v>
      </c>
      <c r="FS773" s="331">
        <f t="shared" si="1134"/>
        <v>2.5671035691406154</v>
      </c>
      <c r="FT773" s="400">
        <f t="shared" si="1135"/>
        <v>0</v>
      </c>
      <c r="FU773" s="400">
        <f t="shared" si="1136"/>
        <v>1</v>
      </c>
      <c r="FV773" s="400">
        <f t="shared" si="1137"/>
        <v>0</v>
      </c>
      <c r="FW773" s="402">
        <f t="shared" si="1138"/>
        <v>0</v>
      </c>
      <c r="FX773" s="222">
        <f t="shared" si="1139"/>
        <v>0</v>
      </c>
      <c r="FY773" s="222">
        <f t="shared" si="1140"/>
        <v>64.371245758481052</v>
      </c>
      <c r="FZ773" s="222">
        <f t="shared" si="1141"/>
        <v>0</v>
      </c>
      <c r="GA773" s="221">
        <f t="shared" si="1142"/>
        <v>0</v>
      </c>
      <c r="GB773" s="222">
        <f t="shared" si="1143"/>
        <v>63.998607379333286</v>
      </c>
      <c r="GC773" s="222">
        <f t="shared" si="1144"/>
        <v>0</v>
      </c>
      <c r="GD773" s="222">
        <f t="shared" si="1145"/>
        <v>0</v>
      </c>
      <c r="GE773" s="222">
        <f t="shared" si="1146"/>
        <v>0</v>
      </c>
      <c r="GF773" s="222">
        <f t="shared" si="1147"/>
        <v>0</v>
      </c>
      <c r="GG773" s="398">
        <f t="shared" si="1148"/>
        <v>0</v>
      </c>
      <c r="GH773" s="399">
        <f t="shared" si="1149"/>
        <v>0</v>
      </c>
      <c r="GI773" s="398" t="str">
        <f t="shared" si="1150"/>
        <v>Ca</v>
      </c>
      <c r="GJ773" s="398" t="str">
        <f t="shared" si="1151"/>
        <v>HCO3</v>
      </c>
    </row>
    <row r="774" spans="1:195" s="69" customFormat="1">
      <c r="A774" s="54">
        <f t="shared" si="1153"/>
        <v>769</v>
      </c>
      <c r="B774" s="65" t="s">
        <v>920</v>
      </c>
      <c r="C774" s="398" t="s">
        <v>1202</v>
      </c>
      <c r="D774" s="91"/>
      <c r="F774" s="400">
        <v>3498922</v>
      </c>
      <c r="G774" s="400">
        <v>5505132</v>
      </c>
      <c r="H774" s="409">
        <f t="shared" si="1079"/>
        <v>498848.00120000006</v>
      </c>
      <c r="I774" s="405">
        <f t="shared" si="1080"/>
        <v>5503369.7372000003</v>
      </c>
      <c r="J774" s="400">
        <v>236</v>
      </c>
      <c r="K774" s="391" t="s">
        <v>1355</v>
      </c>
      <c r="L774" s="50">
        <v>136.5</v>
      </c>
      <c r="M774" s="153">
        <v>55</v>
      </c>
      <c r="N774" s="408">
        <v>132.5</v>
      </c>
      <c r="O774" s="19"/>
      <c r="P774" s="575">
        <v>1.73E-6</v>
      </c>
      <c r="Q774" s="399" t="s">
        <v>1361</v>
      </c>
      <c r="R774" s="186" t="s">
        <v>1490</v>
      </c>
      <c r="S774" s="64" t="s">
        <v>1346</v>
      </c>
      <c r="T774" s="499" t="str">
        <f t="shared" si="1081"/>
        <v>-</v>
      </c>
      <c r="U774" s="499" t="str">
        <f t="shared" si="1082"/>
        <v>-</v>
      </c>
      <c r="V774" s="499" t="str">
        <f t="shared" si="1083"/>
        <v>-</v>
      </c>
      <c r="W774" s="499" t="str">
        <f t="shared" si="1077"/>
        <v>-</v>
      </c>
      <c r="X774" s="529" t="str">
        <f t="shared" si="1156"/>
        <v>Ca</v>
      </c>
      <c r="Y774" s="530" t="str">
        <f t="shared" si="1157"/>
        <v>HCO3-Cl</v>
      </c>
      <c r="Z774" s="70"/>
      <c r="AA774" s="251" t="s">
        <v>2798</v>
      </c>
      <c r="AB774" s="176">
        <v>1</v>
      </c>
      <c r="AC774" s="69" t="s">
        <v>2799</v>
      </c>
      <c r="AD774" s="91" t="s">
        <v>3027</v>
      </c>
      <c r="AE774" s="125" t="s">
        <v>2804</v>
      </c>
      <c r="AF774" s="408">
        <v>10.9</v>
      </c>
      <c r="AG774" s="408">
        <v>55</v>
      </c>
      <c r="AH774" s="408">
        <v>5.85</v>
      </c>
      <c r="AI774" s="392">
        <v>310</v>
      </c>
      <c r="AJ774" s="408"/>
      <c r="AK774" s="408"/>
      <c r="AL774" s="408"/>
      <c r="AM774" s="392"/>
      <c r="AO774" s="401"/>
      <c r="AP774" s="171"/>
      <c r="AS774" s="507">
        <f t="shared" si="1154"/>
        <v>49.270399999999995</v>
      </c>
      <c r="AT774" s="509">
        <f t="shared" si="1155"/>
        <v>-0.10411146248073186</v>
      </c>
      <c r="AU774" s="69">
        <v>1.9</v>
      </c>
      <c r="AV774" s="69">
        <v>0.9</v>
      </c>
      <c r="AW774" s="401">
        <v>5.9</v>
      </c>
      <c r="AX774" s="161">
        <v>4</v>
      </c>
      <c r="AY774" s="401">
        <v>1.1000000000000001</v>
      </c>
      <c r="AZ774" s="70">
        <v>15.9</v>
      </c>
      <c r="BA774" s="69">
        <v>1.2E-2</v>
      </c>
      <c r="BB774" s="401">
        <v>1.6</v>
      </c>
      <c r="BC774" s="69">
        <v>2.9000000000000001E-2</v>
      </c>
      <c r="BD774" s="91"/>
      <c r="BE774" s="91" t="s">
        <v>1042</v>
      </c>
      <c r="BF774" s="91"/>
      <c r="BG774" s="69">
        <v>2.1999999999999999E-2</v>
      </c>
      <c r="BJ774" s="74">
        <v>6</v>
      </c>
      <c r="BK774" s="91"/>
      <c r="BL774" s="401"/>
      <c r="BM774" s="69">
        <v>11.9</v>
      </c>
      <c r="BN774" s="70"/>
      <c r="BP774" s="143" t="s">
        <v>460</v>
      </c>
      <c r="BQ774" s="69" t="s">
        <v>458</v>
      </c>
      <c r="BT774" s="69" t="s">
        <v>288</v>
      </c>
      <c r="BU774" s="69" t="s">
        <v>458</v>
      </c>
      <c r="BV774" s="69" t="s">
        <v>1145</v>
      </c>
      <c r="BX774" s="69">
        <v>2.6</v>
      </c>
      <c r="CA774" s="69" t="s">
        <v>476</v>
      </c>
      <c r="CB774" s="69" t="s">
        <v>458</v>
      </c>
      <c r="CC774" s="69">
        <v>3.7</v>
      </c>
      <c r="CF774" s="401"/>
      <c r="CH774" s="69">
        <v>1.1000000000000001</v>
      </c>
      <c r="CL774" s="70" t="s">
        <v>465</v>
      </c>
      <c r="CM774" s="69">
        <v>8.6</v>
      </c>
      <c r="CN774" s="143" t="s">
        <v>3116</v>
      </c>
      <c r="CO774" s="401"/>
      <c r="CQ774" s="70"/>
      <c r="DA774" s="70"/>
      <c r="DB774" s="182"/>
      <c r="DC774" s="182"/>
      <c r="DD774" s="182"/>
      <c r="DE774" s="182"/>
      <c r="DF774" s="182"/>
      <c r="DG774" s="182"/>
      <c r="DH774" s="182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1"/>
      <c r="DT774" s="402">
        <f t="shared" si="1084"/>
        <v>1</v>
      </c>
      <c r="DU774" s="100">
        <f t="shared" si="1085"/>
        <v>0</v>
      </c>
      <c r="DV774" s="100">
        <f t="shared" si="1086"/>
        <v>0</v>
      </c>
      <c r="DW774" s="100">
        <f t="shared" si="1087"/>
        <v>1</v>
      </c>
      <c r="DX774" s="100">
        <f t="shared" si="1088"/>
        <v>0</v>
      </c>
      <c r="DY774" s="229">
        <f t="shared" si="1089"/>
        <v>0</v>
      </c>
      <c r="DZ774" s="100">
        <f t="shared" si="1090"/>
        <v>1</v>
      </c>
      <c r="EA774" s="400">
        <f t="shared" si="1091"/>
        <v>0</v>
      </c>
      <c r="EB774" s="402">
        <f t="shared" si="1092"/>
        <v>0</v>
      </c>
      <c r="EC774" s="19">
        <f t="shared" si="1093"/>
        <v>1</v>
      </c>
      <c r="ED774" s="19">
        <f t="shared" si="1094"/>
        <v>0</v>
      </c>
      <c r="EE774" s="19">
        <f t="shared" si="1095"/>
        <v>0</v>
      </c>
      <c r="EF774" s="402">
        <f t="shared" si="1096"/>
        <v>0</v>
      </c>
      <c r="EG774" s="400">
        <f t="shared" si="1097"/>
        <v>0</v>
      </c>
      <c r="EH774" s="400">
        <f t="shared" si="1098"/>
        <v>0</v>
      </c>
      <c r="EI774" s="402">
        <f t="shared" si="1099"/>
        <v>1</v>
      </c>
      <c r="EJ774" s="229">
        <f t="shared" si="1100"/>
        <v>1</v>
      </c>
      <c r="EK774" s="398">
        <f t="shared" si="1101"/>
        <v>1.9</v>
      </c>
      <c r="EL774" s="398">
        <f t="shared" si="1102"/>
        <v>1.6</v>
      </c>
      <c r="EM774" s="398">
        <f t="shared" si="1103"/>
        <v>0.9</v>
      </c>
      <c r="EN774" s="398">
        <f t="shared" si="1104"/>
        <v>5.9</v>
      </c>
      <c r="EO774" s="398" t="str">
        <f t="shared" si="1105"/>
        <v/>
      </c>
      <c r="EP774" s="398" t="str">
        <f t="shared" si="1106"/>
        <v/>
      </c>
      <c r="EQ774" s="398">
        <f t="shared" si="1107"/>
        <v>15.9</v>
      </c>
      <c r="ER774" s="398" t="str">
        <f t="shared" si="1108"/>
        <v/>
      </c>
      <c r="ES774" s="398">
        <f t="shared" si="1109"/>
        <v>6</v>
      </c>
      <c r="ET774" s="398">
        <f t="shared" si="1110"/>
        <v>1.1000000000000001</v>
      </c>
      <c r="EU774" s="172">
        <f t="shared" si="1111"/>
        <v>4</v>
      </c>
      <c r="EV774" s="57">
        <f t="shared" si="1112"/>
        <v>8.2645347066960126E-2</v>
      </c>
      <c r="EW774" s="57">
        <f t="shared" si="1113"/>
        <v>4.0920716112531973E-2</v>
      </c>
      <c r="EX774" s="57">
        <f t="shared" si="1114"/>
        <v>7.4058835630528702E-2</v>
      </c>
      <c r="EY774" s="57">
        <f t="shared" si="1115"/>
        <v>0.29442586955436895</v>
      </c>
      <c r="EZ774" s="57" t="str">
        <f t="shared" si="1116"/>
        <v/>
      </c>
      <c r="FA774" s="57" t="str">
        <f t="shared" si="1117"/>
        <v/>
      </c>
      <c r="FB774" s="57">
        <f t="shared" si="1118"/>
        <v>0.26058268911501858</v>
      </c>
      <c r="FC774" s="57" t="str">
        <f t="shared" si="1119"/>
        <v/>
      </c>
      <c r="FD774" s="57">
        <f t="shared" si="1120"/>
        <v>9.6766545869761911E-2</v>
      </c>
      <c r="FE774" s="57">
        <f t="shared" si="1121"/>
        <v>2.2901732828384827E-2</v>
      </c>
      <c r="FF774" s="56">
        <f t="shared" si="1122"/>
        <v>0.11282543085211405</v>
      </c>
      <c r="FG774" s="59">
        <f t="shared" si="1123"/>
        <v>16.79610161806654</v>
      </c>
      <c r="FH774" s="59">
        <f t="shared" si="1124"/>
        <v>8.3163605756688916</v>
      </c>
      <c r="FI774" s="59">
        <f t="shared" si="1125"/>
        <v>15.051055783675595</v>
      </c>
      <c r="FJ774" s="59">
        <f t="shared" si="1126"/>
        <v>59.836482022588967</v>
      </c>
      <c r="FK774" s="59" t="str">
        <f t="shared" si="1127"/>
        <v/>
      </c>
      <c r="FL774" s="59" t="str">
        <f t="shared" si="1128"/>
        <v/>
      </c>
      <c r="FM774" s="59">
        <f t="shared" si="1129"/>
        <v>52.848339490674526</v>
      </c>
      <c r="FN774" s="59" t="str">
        <f t="shared" si="1130"/>
        <v/>
      </c>
      <c r="FO774" s="59">
        <f t="shared" si="1131"/>
        <v>19.625061376229251</v>
      </c>
      <c r="FP774" s="59">
        <f t="shared" si="1132"/>
        <v>4.6446621437120275</v>
      </c>
      <c r="FQ774" s="66">
        <f t="shared" si="1133"/>
        <v>22.881936989384201</v>
      </c>
      <c r="FR774" s="331">
        <f t="shared" si="1078"/>
        <v>-0.10411146248073186</v>
      </c>
      <c r="FS774" s="331">
        <f t="shared" si="1134"/>
        <v>0.10411146248073186</v>
      </c>
      <c r="FT774" s="400">
        <f t="shared" si="1135"/>
        <v>0</v>
      </c>
      <c r="FU774" s="400">
        <f t="shared" si="1136"/>
        <v>1</v>
      </c>
      <c r="FV774" s="400">
        <f t="shared" si="1137"/>
        <v>0</v>
      </c>
      <c r="FW774" s="402">
        <f t="shared" si="1138"/>
        <v>0</v>
      </c>
      <c r="FX774" s="222">
        <f t="shared" si="1139"/>
        <v>0</v>
      </c>
      <c r="FY774" s="222">
        <f t="shared" si="1140"/>
        <v>59.836482022588967</v>
      </c>
      <c r="FZ774" s="222">
        <f t="shared" si="1141"/>
        <v>0</v>
      </c>
      <c r="GA774" s="221">
        <f t="shared" si="1142"/>
        <v>22.881936989384201</v>
      </c>
      <c r="GB774" s="222">
        <f t="shared" si="1143"/>
        <v>52.848339490674526</v>
      </c>
      <c r="GC774" s="222">
        <f t="shared" si="1144"/>
        <v>0</v>
      </c>
      <c r="GD774" s="222">
        <f t="shared" si="1145"/>
        <v>0</v>
      </c>
      <c r="GE774" s="222">
        <f t="shared" si="1146"/>
        <v>0</v>
      </c>
      <c r="GF774" s="222">
        <f t="shared" si="1147"/>
        <v>0</v>
      </c>
      <c r="GG774" s="398">
        <f t="shared" si="1148"/>
        <v>0</v>
      </c>
      <c r="GH774" s="399">
        <f t="shared" si="1149"/>
        <v>0</v>
      </c>
      <c r="GI774" s="398" t="str">
        <f t="shared" si="1150"/>
        <v>Ca</v>
      </c>
      <c r="GJ774" s="398" t="str">
        <f t="shared" si="1151"/>
        <v>HCO3-Cl</v>
      </c>
    </row>
    <row r="775" spans="1:195">
      <c r="A775" s="402">
        <f t="shared" si="1153"/>
        <v>770</v>
      </c>
      <c r="B775" s="399" t="s">
        <v>920</v>
      </c>
      <c r="C775" s="398" t="s">
        <v>1202</v>
      </c>
      <c r="F775" s="400">
        <v>3498922</v>
      </c>
      <c r="G775" s="400">
        <v>5505132</v>
      </c>
      <c r="H775" s="409">
        <f t="shared" si="1079"/>
        <v>498848.00120000006</v>
      </c>
      <c r="I775" s="405">
        <f t="shared" si="1080"/>
        <v>5503369.7372000003</v>
      </c>
      <c r="J775" s="400">
        <v>236</v>
      </c>
      <c r="K775" s="400" t="s">
        <v>1355</v>
      </c>
      <c r="L775" s="50">
        <v>136.5</v>
      </c>
      <c r="M775" s="153">
        <v>55</v>
      </c>
      <c r="N775" s="400">
        <v>132.5</v>
      </c>
      <c r="Q775" s="399" t="s">
        <v>1361</v>
      </c>
      <c r="R775" s="186" t="s">
        <v>1490</v>
      </c>
      <c r="S775" s="64" t="s">
        <v>1346</v>
      </c>
      <c r="T775" s="499" t="str">
        <f t="shared" si="1081"/>
        <v>-</v>
      </c>
      <c r="U775" s="499" t="str">
        <f t="shared" si="1082"/>
        <v>-</v>
      </c>
      <c r="V775" s="499" t="str">
        <f t="shared" si="1083"/>
        <v>-</v>
      </c>
      <c r="W775" s="499" t="str">
        <f t="shared" ref="W775:W838" si="1158">IF(EH775=1,"A","-")</f>
        <v>-</v>
      </c>
      <c r="X775" s="529" t="str">
        <f t="shared" si="1156"/>
        <v>Ca</v>
      </c>
      <c r="Y775" s="537" t="s">
        <v>1341</v>
      </c>
      <c r="AA775" s="51">
        <v>42929</v>
      </c>
      <c r="AB775" s="100">
        <v>2</v>
      </c>
      <c r="AC775" s="398" t="s">
        <v>2360</v>
      </c>
      <c r="AD775" s="398" t="s">
        <v>926</v>
      </c>
      <c r="AE775" s="70"/>
      <c r="AF775" s="400">
        <v>12.2</v>
      </c>
      <c r="AG775" s="400">
        <v>50.8</v>
      </c>
      <c r="AH775" s="400">
        <v>5.97</v>
      </c>
      <c r="AN775" s="398">
        <v>1</v>
      </c>
      <c r="AR775" s="69"/>
      <c r="AS775" s="507">
        <f t="shared" si="1154"/>
        <v>34.799999999999997</v>
      </c>
      <c r="AT775" s="509">
        <f t="shared" si="1155"/>
        <v>2.3008539879875896</v>
      </c>
      <c r="AU775" s="398">
        <v>1.8</v>
      </c>
      <c r="AV775" s="398">
        <v>0.8</v>
      </c>
      <c r="AW775" s="401">
        <v>5.6</v>
      </c>
      <c r="AX775" s="401">
        <v>3</v>
      </c>
      <c r="AY775" s="401">
        <v>0</v>
      </c>
      <c r="AZ775" s="70">
        <v>16</v>
      </c>
      <c r="BB775" s="398">
        <v>1.6</v>
      </c>
      <c r="BD775" s="91" t="s">
        <v>1403</v>
      </c>
      <c r="BE775" s="91" t="s">
        <v>2361</v>
      </c>
      <c r="BF775" s="91" t="s">
        <v>2361</v>
      </c>
      <c r="BG775" s="69"/>
      <c r="BH775" s="69"/>
      <c r="BI775" s="69"/>
      <c r="BJ775" s="69">
        <v>6</v>
      </c>
      <c r="BK775" s="91" t="s">
        <v>1392</v>
      </c>
      <c r="BP775" s="244" t="s">
        <v>465</v>
      </c>
      <c r="CM775" s="398">
        <v>9.1</v>
      </c>
      <c r="CN775" s="244">
        <v>29</v>
      </c>
      <c r="DB775" s="241"/>
      <c r="DC775" s="241"/>
      <c r="DD775" s="241"/>
      <c r="DE775" s="241"/>
      <c r="DF775" s="182"/>
      <c r="DG775" s="241"/>
      <c r="DH775" s="241"/>
      <c r="DI775" s="244"/>
      <c r="DJ775" s="244"/>
      <c r="DK775" s="244"/>
      <c r="DL775" s="244"/>
      <c r="DM775" s="244"/>
      <c r="DN775" s="244"/>
      <c r="DO775" s="244"/>
      <c r="DP775" s="244"/>
      <c r="DQ775" s="244"/>
      <c r="DR775" s="244"/>
      <c r="DS775" s="472"/>
      <c r="DT775" s="402">
        <f t="shared" si="1084"/>
        <v>0</v>
      </c>
      <c r="DU775" s="100">
        <f t="shared" si="1085"/>
        <v>0</v>
      </c>
      <c r="DV775" s="100">
        <f t="shared" si="1086"/>
        <v>0</v>
      </c>
      <c r="DW775" s="100">
        <f t="shared" si="1087"/>
        <v>1</v>
      </c>
      <c r="DX775" s="100">
        <f t="shared" si="1088"/>
        <v>0</v>
      </c>
      <c r="DY775" s="229">
        <f t="shared" si="1089"/>
        <v>0</v>
      </c>
      <c r="DZ775" s="100">
        <f t="shared" si="1090"/>
        <v>1</v>
      </c>
      <c r="EA775" s="400">
        <f t="shared" si="1091"/>
        <v>0</v>
      </c>
      <c r="EB775" s="402">
        <f t="shared" si="1092"/>
        <v>0</v>
      </c>
      <c r="EC775" s="19">
        <f t="shared" si="1093"/>
        <v>1</v>
      </c>
      <c r="ED775" s="19">
        <f t="shared" si="1094"/>
        <v>0</v>
      </c>
      <c r="EE775" s="19">
        <f t="shared" si="1095"/>
        <v>0</v>
      </c>
      <c r="EF775" s="402">
        <f t="shared" si="1096"/>
        <v>0</v>
      </c>
      <c r="EG775" s="400">
        <f t="shared" si="1097"/>
        <v>1</v>
      </c>
      <c r="EH775" s="400">
        <f t="shared" si="1098"/>
        <v>0</v>
      </c>
      <c r="EI775" s="402">
        <f t="shared" si="1099"/>
        <v>0</v>
      </c>
      <c r="EJ775" s="229">
        <f t="shared" si="1100"/>
        <v>1</v>
      </c>
      <c r="EK775" s="398">
        <f t="shared" si="1101"/>
        <v>1.8</v>
      </c>
      <c r="EL775" s="398">
        <f t="shared" si="1102"/>
        <v>1.6</v>
      </c>
      <c r="EM775" s="398">
        <f t="shared" si="1103"/>
        <v>0.8</v>
      </c>
      <c r="EN775" s="398">
        <f t="shared" si="1104"/>
        <v>5.6</v>
      </c>
      <c r="EO775" s="398" t="str">
        <f t="shared" si="1105"/>
        <v/>
      </c>
      <c r="EP775" s="398" t="str">
        <f t="shared" si="1106"/>
        <v/>
      </c>
      <c r="EQ775" s="398">
        <f t="shared" si="1107"/>
        <v>16</v>
      </c>
      <c r="ER775" s="398" t="str">
        <f t="shared" si="1108"/>
        <v/>
      </c>
      <c r="ES775" s="398">
        <f t="shared" si="1109"/>
        <v>6</v>
      </c>
      <c r="ET775" s="398">
        <f t="shared" si="1110"/>
        <v>0</v>
      </c>
      <c r="EU775" s="172">
        <f t="shared" si="1111"/>
        <v>3</v>
      </c>
      <c r="EV775" s="57">
        <f t="shared" si="1112"/>
        <v>7.8295591958172761E-2</v>
      </c>
      <c r="EW775" s="57">
        <f t="shared" si="1113"/>
        <v>4.0920716112531973E-2</v>
      </c>
      <c r="EX775" s="57">
        <f t="shared" si="1114"/>
        <v>6.5830076116025524E-2</v>
      </c>
      <c r="EY775" s="57">
        <f t="shared" si="1115"/>
        <v>0.27945506262787562</v>
      </c>
      <c r="EZ775" s="57" t="str">
        <f t="shared" si="1116"/>
        <v/>
      </c>
      <c r="FA775" s="57" t="str">
        <f t="shared" si="1117"/>
        <v/>
      </c>
      <c r="FB775" s="57">
        <f t="shared" si="1118"/>
        <v>0.26222157395221996</v>
      </c>
      <c r="FC775" s="57" t="str">
        <f t="shared" si="1119"/>
        <v/>
      </c>
      <c r="FD775" s="57">
        <f t="shared" si="1120"/>
        <v>9.6766545869761911E-2</v>
      </c>
      <c r="FE775" s="57">
        <f t="shared" si="1121"/>
        <v>0</v>
      </c>
      <c r="FF775" s="56">
        <f t="shared" si="1122"/>
        <v>8.4619073139085538E-2</v>
      </c>
      <c r="FG775" s="59">
        <f t="shared" si="1123"/>
        <v>16.85583381819314</v>
      </c>
      <c r="FH775" s="59">
        <f t="shared" si="1124"/>
        <v>8.80959927964755</v>
      </c>
      <c r="FI775" s="59">
        <f t="shared" si="1125"/>
        <v>14.172200445760927</v>
      </c>
      <c r="FJ775" s="59">
        <f t="shared" si="1126"/>
        <v>60.162366456398388</v>
      </c>
      <c r="FK775" s="59" t="str">
        <f t="shared" si="1127"/>
        <v/>
      </c>
      <c r="FL775" s="59" t="str">
        <f t="shared" si="1128"/>
        <v/>
      </c>
      <c r="FM775" s="59">
        <f t="shared" si="1129"/>
        <v>59.111208770510956</v>
      </c>
      <c r="FN775" s="59" t="str">
        <f t="shared" si="1130"/>
        <v/>
      </c>
      <c r="FO775" s="59">
        <f t="shared" si="1131"/>
        <v>21.813565560974681</v>
      </c>
      <c r="FP775" s="59">
        <f t="shared" si="1132"/>
        <v>0</v>
      </c>
      <c r="FQ775" s="66">
        <f t="shared" si="1133"/>
        <v>19.075225668514353</v>
      </c>
      <c r="FR775" s="331">
        <f t="shared" ref="FR775:FR838" si="1159">IFERROR((SUM(EV775:FA775)-SUM(FB775:FF775))/SUM(EV775:FF775)*100,"")</f>
        <v>2.3008539879875896</v>
      </c>
      <c r="FS775" s="331">
        <f t="shared" si="1134"/>
        <v>2.3008539879875896</v>
      </c>
      <c r="FT775" s="400">
        <f t="shared" si="1135"/>
        <v>0</v>
      </c>
      <c r="FU775" s="400">
        <f t="shared" si="1136"/>
        <v>1</v>
      </c>
      <c r="FV775" s="400">
        <f t="shared" si="1137"/>
        <v>0</v>
      </c>
      <c r="FW775" s="402">
        <f t="shared" si="1138"/>
        <v>0</v>
      </c>
      <c r="FX775" s="222">
        <f t="shared" si="1139"/>
        <v>0</v>
      </c>
      <c r="FY775" s="222">
        <f t="shared" si="1140"/>
        <v>60.162366456398388</v>
      </c>
      <c r="FZ775" s="222">
        <f t="shared" si="1141"/>
        <v>0</v>
      </c>
      <c r="GA775" s="221">
        <f t="shared" si="1142"/>
        <v>0</v>
      </c>
      <c r="GB775" s="222">
        <f t="shared" si="1143"/>
        <v>59.111208770510956</v>
      </c>
      <c r="GC775" s="222">
        <f t="shared" si="1144"/>
        <v>0</v>
      </c>
      <c r="GD775" s="222">
        <f t="shared" si="1145"/>
        <v>0</v>
      </c>
      <c r="GE775" s="222">
        <f t="shared" si="1146"/>
        <v>0</v>
      </c>
      <c r="GF775" s="222">
        <f t="shared" si="1147"/>
        <v>0</v>
      </c>
      <c r="GG775" s="398">
        <f t="shared" si="1148"/>
        <v>0</v>
      </c>
      <c r="GH775" s="399">
        <f t="shared" si="1149"/>
        <v>21.813565560974681</v>
      </c>
      <c r="GI775" s="398" t="str">
        <f t="shared" si="1150"/>
        <v>Ca</v>
      </c>
      <c r="GJ775" s="398" t="str">
        <f t="shared" si="1151"/>
        <v>NO3</v>
      </c>
    </row>
    <row r="776" spans="1:195">
      <c r="A776" s="402">
        <f t="shared" si="1153"/>
        <v>771</v>
      </c>
      <c r="B776" s="399" t="s">
        <v>925</v>
      </c>
      <c r="C776" s="398" t="s">
        <v>1201</v>
      </c>
      <c r="F776" s="400">
        <v>3505836</v>
      </c>
      <c r="G776" s="400">
        <v>5507051</v>
      </c>
      <c r="H776" s="409">
        <f t="shared" si="1079"/>
        <v>505759.23560000001</v>
      </c>
      <c r="I776" s="405">
        <f t="shared" si="1080"/>
        <v>5505287.9696000004</v>
      </c>
      <c r="J776" s="400">
        <v>473.4</v>
      </c>
      <c r="K776" s="400" t="s">
        <v>1355</v>
      </c>
      <c r="L776" s="19">
        <v>278</v>
      </c>
      <c r="Q776" s="399" t="s">
        <v>1361</v>
      </c>
      <c r="R776" s="399" t="s">
        <v>274</v>
      </c>
      <c r="S776" s="399" t="s">
        <v>1346</v>
      </c>
      <c r="T776" s="499" t="str">
        <f t="shared" si="1081"/>
        <v>-</v>
      </c>
      <c r="U776" s="499" t="str">
        <f t="shared" si="1082"/>
        <v>-</v>
      </c>
      <c r="V776" s="499" t="str">
        <f t="shared" si="1083"/>
        <v>-</v>
      </c>
      <c r="W776" s="499" t="str">
        <f t="shared" si="1158"/>
        <v>-</v>
      </c>
      <c r="X776" s="529" t="str">
        <f t="shared" si="1156"/>
        <v>Ca</v>
      </c>
      <c r="Y776" s="530" t="str">
        <f t="shared" ref="Y776:Y839" si="1160">GJ776</f>
        <v>HCO3</v>
      </c>
      <c r="AA776" s="51">
        <v>42929</v>
      </c>
      <c r="AB776" s="100">
        <v>1</v>
      </c>
      <c r="AC776" s="398" t="s">
        <v>2360</v>
      </c>
      <c r="AD776" s="398" t="s">
        <v>926</v>
      </c>
      <c r="AE776" s="61" t="s">
        <v>2362</v>
      </c>
      <c r="AF776" s="400">
        <v>11.8</v>
      </c>
      <c r="AG776" s="400">
        <v>37.1</v>
      </c>
      <c r="AH776" s="400">
        <v>5.72</v>
      </c>
      <c r="AN776" s="398">
        <v>0.8</v>
      </c>
      <c r="AR776" s="69"/>
      <c r="AS776" s="507">
        <f t="shared" si="1154"/>
        <v>28.09</v>
      </c>
      <c r="AT776" s="510">
        <f t="shared" si="1155"/>
        <v>4.7807220113358104</v>
      </c>
      <c r="AU776" s="398">
        <v>1.6</v>
      </c>
      <c r="AV776" s="398">
        <v>0.4</v>
      </c>
      <c r="AW776" s="399">
        <v>5</v>
      </c>
      <c r="AX776" s="401">
        <v>2</v>
      </c>
      <c r="AY776" s="55">
        <v>0.75</v>
      </c>
      <c r="AZ776" s="70">
        <v>15</v>
      </c>
      <c r="BB776" s="398">
        <v>1.3</v>
      </c>
      <c r="BD776" s="69"/>
      <c r="BE776" s="91" t="s">
        <v>2361</v>
      </c>
      <c r="BF776" s="91" t="s">
        <v>2361</v>
      </c>
      <c r="BG776" s="69"/>
      <c r="BH776" s="69"/>
      <c r="BI776" s="69"/>
      <c r="BJ776" s="69">
        <v>2</v>
      </c>
      <c r="BK776" s="91" t="s">
        <v>1392</v>
      </c>
      <c r="BP776" s="398">
        <v>40</v>
      </c>
      <c r="CM776" s="398">
        <v>8.5</v>
      </c>
      <c r="CN776" s="244">
        <v>44</v>
      </c>
      <c r="DB776" s="241"/>
      <c r="DC776" s="241"/>
      <c r="DD776" s="241"/>
      <c r="DE776" s="241"/>
      <c r="DF776" s="182"/>
      <c r="DG776" s="241"/>
      <c r="DH776" s="241"/>
      <c r="DI776" s="244"/>
      <c r="DJ776" s="244"/>
      <c r="DK776" s="244"/>
      <c r="DL776" s="244"/>
      <c r="DM776" s="244"/>
      <c r="DN776" s="244"/>
      <c r="DO776" s="244"/>
      <c r="DP776" s="244"/>
      <c r="DQ776" s="244"/>
      <c r="DR776" s="244"/>
      <c r="DS776" s="472"/>
      <c r="DT776" s="402">
        <f t="shared" si="1084"/>
        <v>1</v>
      </c>
      <c r="DU776" s="100">
        <f t="shared" si="1085"/>
        <v>0</v>
      </c>
      <c r="DV776" s="100">
        <f t="shared" si="1086"/>
        <v>0</v>
      </c>
      <c r="DW776" s="100">
        <f t="shared" si="1087"/>
        <v>1</v>
      </c>
      <c r="DX776" s="100">
        <f t="shared" si="1088"/>
        <v>0</v>
      </c>
      <c r="DY776" s="229">
        <f t="shared" si="1089"/>
        <v>0</v>
      </c>
      <c r="DZ776" s="100">
        <f t="shared" si="1090"/>
        <v>1</v>
      </c>
      <c r="EA776" s="400">
        <f t="shared" si="1091"/>
        <v>0</v>
      </c>
      <c r="EB776" s="402">
        <f t="shared" si="1092"/>
        <v>0</v>
      </c>
      <c r="EC776" s="19">
        <f t="shared" si="1093"/>
        <v>1</v>
      </c>
      <c r="ED776" s="19">
        <f t="shared" si="1094"/>
        <v>0</v>
      </c>
      <c r="EE776" s="19">
        <f t="shared" si="1095"/>
        <v>0</v>
      </c>
      <c r="EF776" s="402">
        <f t="shared" si="1096"/>
        <v>0</v>
      </c>
      <c r="EG776" s="400">
        <f t="shared" si="1097"/>
        <v>1</v>
      </c>
      <c r="EH776" s="400">
        <f t="shared" si="1098"/>
        <v>0</v>
      </c>
      <c r="EI776" s="402">
        <f t="shared" si="1099"/>
        <v>0</v>
      </c>
      <c r="EJ776" s="229">
        <f t="shared" si="1100"/>
        <v>1</v>
      </c>
      <c r="EK776" s="398">
        <f t="shared" si="1101"/>
        <v>1.6</v>
      </c>
      <c r="EL776" s="398">
        <f t="shared" si="1102"/>
        <v>1.3</v>
      </c>
      <c r="EM776" s="398">
        <f t="shared" si="1103"/>
        <v>0.4</v>
      </c>
      <c r="EN776" s="398">
        <f t="shared" si="1104"/>
        <v>5</v>
      </c>
      <c r="EO776" s="398" t="str">
        <f t="shared" si="1105"/>
        <v/>
      </c>
      <c r="EP776" s="398" t="str">
        <f t="shared" si="1106"/>
        <v/>
      </c>
      <c r="EQ776" s="398">
        <f t="shared" si="1107"/>
        <v>15</v>
      </c>
      <c r="ER776" s="398" t="str">
        <f t="shared" si="1108"/>
        <v/>
      </c>
      <c r="ES776" s="398">
        <f t="shared" si="1109"/>
        <v>2</v>
      </c>
      <c r="ET776" s="398">
        <f t="shared" si="1110"/>
        <v>0.75</v>
      </c>
      <c r="EU776" s="172">
        <f t="shared" si="1111"/>
        <v>2</v>
      </c>
      <c r="EV776" s="57">
        <f t="shared" si="1112"/>
        <v>6.9596081740598004E-2</v>
      </c>
      <c r="EW776" s="57">
        <f t="shared" si="1113"/>
        <v>3.3248081841432228E-2</v>
      </c>
      <c r="EX776" s="57">
        <f t="shared" si="1114"/>
        <v>3.2915038058012762E-2</v>
      </c>
      <c r="EY776" s="57">
        <f t="shared" si="1115"/>
        <v>0.24951344877488896</v>
      </c>
      <c r="EZ776" s="57" t="str">
        <f t="shared" si="1116"/>
        <v/>
      </c>
      <c r="FA776" s="57" t="str">
        <f t="shared" si="1117"/>
        <v/>
      </c>
      <c r="FB776" s="57">
        <f t="shared" si="1118"/>
        <v>0.24583272558020622</v>
      </c>
      <c r="FC776" s="57" t="str">
        <f t="shared" si="1119"/>
        <v/>
      </c>
      <c r="FD776" s="57">
        <f t="shared" si="1120"/>
        <v>3.2255515289920635E-2</v>
      </c>
      <c r="FE776" s="57">
        <f t="shared" si="1121"/>
        <v>1.5614817837535107E-2</v>
      </c>
      <c r="FF776" s="56">
        <f t="shared" si="1122"/>
        <v>5.6412715426057025E-2</v>
      </c>
      <c r="FG776" s="59">
        <f t="shared" si="1123"/>
        <v>18.064111653304284</v>
      </c>
      <c r="FH776" s="59">
        <f t="shared" si="1124"/>
        <v>8.6297539692019711</v>
      </c>
      <c r="FI776" s="59">
        <f t="shared" si="1125"/>
        <v>8.5433103083138224</v>
      </c>
      <c r="FJ776" s="59">
        <f t="shared" si="1126"/>
        <v>64.762824069179914</v>
      </c>
      <c r="FK776" s="59" t="str">
        <f t="shared" si="1127"/>
        <v/>
      </c>
      <c r="FL776" s="59" t="str">
        <f t="shared" si="1128"/>
        <v/>
      </c>
      <c r="FM776" s="59">
        <f t="shared" si="1129"/>
        <v>70.214695749845262</v>
      </c>
      <c r="FN776" s="59" t="str">
        <f t="shared" si="1130"/>
        <v/>
      </c>
      <c r="FO776" s="59">
        <f t="shared" si="1131"/>
        <v>9.2128140669267164</v>
      </c>
      <c r="FP776" s="59">
        <f t="shared" si="1132"/>
        <v>4.4599012644232854</v>
      </c>
      <c r="FQ776" s="66">
        <f t="shared" si="1133"/>
        <v>16.11258891880474</v>
      </c>
      <c r="FR776" s="331">
        <f t="shared" si="1159"/>
        <v>4.7807220113358104</v>
      </c>
      <c r="FS776" s="331">
        <f t="shared" si="1134"/>
        <v>4.7807220113358104</v>
      </c>
      <c r="FT776" s="400">
        <f t="shared" si="1135"/>
        <v>0</v>
      </c>
      <c r="FU776" s="400">
        <f t="shared" si="1136"/>
        <v>1</v>
      </c>
      <c r="FV776" s="400">
        <f t="shared" si="1137"/>
        <v>0</v>
      </c>
      <c r="FW776" s="402">
        <f t="shared" si="1138"/>
        <v>0</v>
      </c>
      <c r="FX776" s="222">
        <f t="shared" si="1139"/>
        <v>0</v>
      </c>
      <c r="FY776" s="222">
        <f t="shared" si="1140"/>
        <v>64.762824069179914</v>
      </c>
      <c r="FZ776" s="222">
        <f t="shared" si="1141"/>
        <v>0</v>
      </c>
      <c r="GA776" s="221">
        <f t="shared" si="1142"/>
        <v>0</v>
      </c>
      <c r="GB776" s="222">
        <f t="shared" si="1143"/>
        <v>70.214695749845262</v>
      </c>
      <c r="GC776" s="222">
        <f t="shared" si="1144"/>
        <v>0</v>
      </c>
      <c r="GD776" s="222">
        <f t="shared" si="1145"/>
        <v>0</v>
      </c>
      <c r="GE776" s="222">
        <f t="shared" si="1146"/>
        <v>0</v>
      </c>
      <c r="GF776" s="222">
        <f t="shared" si="1147"/>
        <v>0</v>
      </c>
      <c r="GG776" s="398">
        <f t="shared" si="1148"/>
        <v>0</v>
      </c>
      <c r="GH776" s="399">
        <f t="shared" si="1149"/>
        <v>0</v>
      </c>
      <c r="GI776" s="398" t="str">
        <f t="shared" si="1150"/>
        <v>Ca</v>
      </c>
      <c r="GJ776" s="398" t="str">
        <f t="shared" si="1151"/>
        <v>HCO3</v>
      </c>
    </row>
    <row r="777" spans="1:195">
      <c r="A777" s="402">
        <f t="shared" si="1153"/>
        <v>772</v>
      </c>
      <c r="B777" s="519" t="s">
        <v>1245</v>
      </c>
      <c r="C777" s="2" t="s">
        <v>1246</v>
      </c>
      <c r="F777" s="400">
        <v>3480590</v>
      </c>
      <c r="G777" s="400">
        <v>5496120</v>
      </c>
      <c r="H777" s="409">
        <f t="shared" si="1079"/>
        <v>480523.33400000003</v>
      </c>
      <c r="I777" s="405">
        <f t="shared" si="1080"/>
        <v>5494361.3420000002</v>
      </c>
      <c r="J777" s="541">
        <v>172</v>
      </c>
      <c r="K777" s="391" t="s">
        <v>1355</v>
      </c>
      <c r="L777" s="19">
        <v>97</v>
      </c>
      <c r="Q777" s="65" t="s">
        <v>2925</v>
      </c>
      <c r="R777" s="65" t="s">
        <v>2917</v>
      </c>
      <c r="S777" s="65" t="s">
        <v>2656</v>
      </c>
      <c r="T777" s="499" t="str">
        <f t="shared" si="1081"/>
        <v>-</v>
      </c>
      <c r="U777" s="499" t="str">
        <f t="shared" si="1082"/>
        <v>-</v>
      </c>
      <c r="V777" s="499" t="str">
        <f t="shared" si="1083"/>
        <v>-</v>
      </c>
      <c r="W777" s="499" t="str">
        <f t="shared" si="1158"/>
        <v>-</v>
      </c>
      <c r="X777" s="529" t="str">
        <f t="shared" si="1156"/>
        <v>Ca</v>
      </c>
      <c r="Y777" s="530" t="str">
        <f t="shared" si="1160"/>
        <v>HCO3</v>
      </c>
      <c r="AA777" s="51">
        <v>36951</v>
      </c>
      <c r="AB777" s="100">
        <v>1</v>
      </c>
      <c r="AD777" s="2" t="s">
        <v>962</v>
      </c>
      <c r="AE777" s="61" t="s">
        <v>2141</v>
      </c>
      <c r="AF777" s="400">
        <v>10.9</v>
      </c>
      <c r="AG777" s="400">
        <v>748</v>
      </c>
      <c r="AH777" s="400">
        <v>7.1</v>
      </c>
      <c r="AR777" s="69"/>
      <c r="AS777" s="507">
        <f t="shared" si="1154"/>
        <v>624.6</v>
      </c>
      <c r="AT777" s="509">
        <f t="shared" si="1155"/>
        <v>-1.9898776781736163</v>
      </c>
      <c r="AU777" s="398">
        <v>10.6</v>
      </c>
      <c r="AV777" s="2">
        <v>17.899999999999999</v>
      </c>
      <c r="AW777" s="401">
        <v>118</v>
      </c>
      <c r="AX777" s="401">
        <v>16</v>
      </c>
      <c r="AY777" s="401">
        <v>48</v>
      </c>
      <c r="AZ777" s="70">
        <v>386</v>
      </c>
      <c r="BB777" s="401">
        <v>2.1</v>
      </c>
      <c r="BD777" s="518" t="s">
        <v>1392</v>
      </c>
      <c r="BE777" s="91" t="s">
        <v>1405</v>
      </c>
      <c r="BF777" s="91" t="s">
        <v>1405</v>
      </c>
      <c r="BG777" s="69"/>
      <c r="BH777" s="69"/>
      <c r="BI777" s="69"/>
      <c r="BJ777" s="69">
        <v>26</v>
      </c>
      <c r="BK777" s="91" t="s">
        <v>1392</v>
      </c>
      <c r="BN777" s="60" t="s">
        <v>2363</v>
      </c>
      <c r="BP777" s="2" t="s">
        <v>464</v>
      </c>
      <c r="CM777" s="398">
        <v>7.1</v>
      </c>
      <c r="CN777" s="244">
        <v>52.4</v>
      </c>
      <c r="DB777" s="241"/>
      <c r="DC777" s="241"/>
      <c r="DD777" s="241"/>
      <c r="DE777" s="241"/>
      <c r="DF777" s="182"/>
      <c r="DG777" s="241"/>
      <c r="DH777" s="241"/>
      <c r="DI777" s="244"/>
      <c r="DJ777" s="244"/>
      <c r="DK777" s="244"/>
      <c r="DL777" s="244"/>
      <c r="DM777" s="244"/>
      <c r="DN777" s="244"/>
      <c r="DO777" s="244"/>
      <c r="DP777" s="244"/>
      <c r="DQ777" s="244"/>
      <c r="DR777" s="244"/>
      <c r="DS777" s="472"/>
      <c r="DT777" s="402">
        <f t="shared" si="1084"/>
        <v>1</v>
      </c>
      <c r="DU777" s="100">
        <f t="shared" si="1085"/>
        <v>0</v>
      </c>
      <c r="DV777" s="100">
        <f t="shared" si="1086"/>
        <v>1</v>
      </c>
      <c r="DW777" s="100">
        <f t="shared" si="1087"/>
        <v>0</v>
      </c>
      <c r="DX777" s="100">
        <f t="shared" si="1088"/>
        <v>0</v>
      </c>
      <c r="DY777" s="229">
        <f t="shared" si="1089"/>
        <v>0</v>
      </c>
      <c r="DZ777" s="100">
        <f t="shared" si="1090"/>
        <v>1</v>
      </c>
      <c r="EA777" s="400">
        <f t="shared" si="1091"/>
        <v>0</v>
      </c>
      <c r="EB777" s="402">
        <f t="shared" si="1092"/>
        <v>0</v>
      </c>
      <c r="EC777" s="19">
        <f t="shared" si="1093"/>
        <v>1</v>
      </c>
      <c r="ED777" s="19">
        <f t="shared" si="1094"/>
        <v>0</v>
      </c>
      <c r="EE777" s="19">
        <f t="shared" si="1095"/>
        <v>0</v>
      </c>
      <c r="EF777" s="402">
        <f t="shared" si="1096"/>
        <v>0</v>
      </c>
      <c r="EG777" s="400">
        <f t="shared" si="1097"/>
        <v>1</v>
      </c>
      <c r="EH777" s="400">
        <f t="shared" si="1098"/>
        <v>0</v>
      </c>
      <c r="EI777" s="402">
        <f t="shared" si="1099"/>
        <v>0</v>
      </c>
      <c r="EJ777" s="229">
        <f t="shared" si="1100"/>
        <v>0</v>
      </c>
      <c r="EK777" s="398">
        <f t="shared" si="1101"/>
        <v>10.6</v>
      </c>
      <c r="EL777" s="398">
        <f t="shared" si="1102"/>
        <v>2.1</v>
      </c>
      <c r="EM777" s="398">
        <f t="shared" si="1103"/>
        <v>17.899999999999999</v>
      </c>
      <c r="EN777" s="398">
        <f t="shared" si="1104"/>
        <v>118</v>
      </c>
      <c r="EO777" s="398" t="str">
        <f t="shared" si="1105"/>
        <v/>
      </c>
      <c r="EP777" s="398" t="str">
        <f t="shared" si="1106"/>
        <v/>
      </c>
      <c r="EQ777" s="398">
        <f t="shared" si="1107"/>
        <v>386</v>
      </c>
      <c r="ER777" s="398" t="str">
        <f t="shared" si="1108"/>
        <v/>
      </c>
      <c r="ES777" s="398">
        <f t="shared" si="1109"/>
        <v>26</v>
      </c>
      <c r="ET777" s="398">
        <f t="shared" si="1110"/>
        <v>48</v>
      </c>
      <c r="EU777" s="172">
        <f t="shared" si="1111"/>
        <v>16</v>
      </c>
      <c r="EV777" s="57">
        <f t="shared" si="1112"/>
        <v>0.46107404153146175</v>
      </c>
      <c r="EW777" s="57">
        <f t="shared" si="1113"/>
        <v>5.3708439897698211E-2</v>
      </c>
      <c r="EX777" s="57">
        <f t="shared" si="1114"/>
        <v>1.4729479530960707</v>
      </c>
      <c r="EY777" s="57">
        <f t="shared" si="1115"/>
        <v>5.8885173910873787</v>
      </c>
      <c r="EZ777" s="57" t="str">
        <f t="shared" si="1116"/>
        <v/>
      </c>
      <c r="FA777" s="57" t="str">
        <f t="shared" si="1117"/>
        <v/>
      </c>
      <c r="FB777" s="57">
        <f t="shared" si="1118"/>
        <v>6.3260954715973066</v>
      </c>
      <c r="FC777" s="57" t="str">
        <f t="shared" si="1119"/>
        <v/>
      </c>
      <c r="FD777" s="57">
        <f t="shared" si="1120"/>
        <v>0.41932169876896824</v>
      </c>
      <c r="FE777" s="57">
        <f t="shared" si="1121"/>
        <v>0.99934834160224684</v>
      </c>
      <c r="FF777" s="56">
        <f t="shared" si="1122"/>
        <v>0.4513017234084562</v>
      </c>
      <c r="FG777" s="59">
        <f t="shared" si="1123"/>
        <v>5.853980876936153</v>
      </c>
      <c r="FH777" s="59">
        <f t="shared" si="1124"/>
        <v>0.68190388477930863</v>
      </c>
      <c r="FI777" s="59">
        <f t="shared" si="1125"/>
        <v>18.701137720758627</v>
      </c>
      <c r="FJ777" s="59">
        <f t="shared" si="1126"/>
        <v>74.762977517525911</v>
      </c>
      <c r="FK777" s="59" t="str">
        <f t="shared" si="1127"/>
        <v/>
      </c>
      <c r="FL777" s="59" t="str">
        <f t="shared" si="1128"/>
        <v/>
      </c>
      <c r="FM777" s="59">
        <f t="shared" si="1129"/>
        <v>77.184523868859372</v>
      </c>
      <c r="FN777" s="59" t="str">
        <f t="shared" si="1130"/>
        <v/>
      </c>
      <c r="FO777" s="59">
        <f t="shared" si="1131"/>
        <v>5.1161329784977241</v>
      </c>
      <c r="FP777" s="59">
        <f t="shared" si="1132"/>
        <v>12.193022737645732</v>
      </c>
      <c r="FQ777" s="66">
        <f t="shared" si="1133"/>
        <v>5.5063204149971643</v>
      </c>
      <c r="FR777" s="331">
        <f t="shared" si="1159"/>
        <v>-1.9898776781736163</v>
      </c>
      <c r="FS777" s="331">
        <f t="shared" si="1134"/>
        <v>1.9898776781736163</v>
      </c>
      <c r="FT777" s="400">
        <f t="shared" si="1135"/>
        <v>0</v>
      </c>
      <c r="FU777" s="400">
        <f t="shared" si="1136"/>
        <v>1</v>
      </c>
      <c r="FV777" s="400">
        <f t="shared" si="1137"/>
        <v>0</v>
      </c>
      <c r="FW777" s="402">
        <f t="shared" si="1138"/>
        <v>0</v>
      </c>
      <c r="FX777" s="222">
        <f t="shared" si="1139"/>
        <v>0</v>
      </c>
      <c r="FY777" s="222">
        <f t="shared" si="1140"/>
        <v>74.762977517525911</v>
      </c>
      <c r="FZ777" s="222">
        <f t="shared" si="1141"/>
        <v>0</v>
      </c>
      <c r="GA777" s="221">
        <f t="shared" si="1142"/>
        <v>0</v>
      </c>
      <c r="GB777" s="222">
        <f t="shared" si="1143"/>
        <v>77.184523868859372</v>
      </c>
      <c r="GC777" s="222">
        <f t="shared" si="1144"/>
        <v>0</v>
      </c>
      <c r="GD777" s="222">
        <f t="shared" si="1145"/>
        <v>0</v>
      </c>
      <c r="GE777" s="222">
        <f t="shared" si="1146"/>
        <v>0</v>
      </c>
      <c r="GF777" s="222">
        <f t="shared" si="1147"/>
        <v>0</v>
      </c>
      <c r="GG777" s="398">
        <f t="shared" si="1148"/>
        <v>0</v>
      </c>
      <c r="GH777" s="399">
        <f t="shared" si="1149"/>
        <v>0</v>
      </c>
      <c r="GI777" s="398" t="str">
        <f t="shared" si="1150"/>
        <v>Ca</v>
      </c>
      <c r="GJ777" s="398" t="str">
        <f t="shared" si="1151"/>
        <v>HCO3</v>
      </c>
    </row>
    <row r="778" spans="1:195" s="91" customFormat="1">
      <c r="A778" s="402">
        <f t="shared" si="1153"/>
        <v>773</v>
      </c>
      <c r="B778" s="166" t="s">
        <v>573</v>
      </c>
      <c r="C778" s="166" t="s">
        <v>1200</v>
      </c>
      <c r="D778" s="166"/>
      <c r="E778" s="166"/>
      <c r="F778" s="408">
        <v>3543390</v>
      </c>
      <c r="G778" s="408">
        <v>5661240</v>
      </c>
      <c r="H778" s="409">
        <f t="shared" si="1079"/>
        <v>543298.21399999992</v>
      </c>
      <c r="I778" s="405">
        <f t="shared" si="1080"/>
        <v>5659415.2940000007</v>
      </c>
      <c r="J778" s="542">
        <v>319</v>
      </c>
      <c r="K778" s="408" t="s">
        <v>1355</v>
      </c>
      <c r="L778" s="171">
        <v>230</v>
      </c>
      <c r="M778" s="171"/>
      <c r="N778" s="392"/>
      <c r="O778" s="185">
        <v>265</v>
      </c>
      <c r="P778" s="185"/>
      <c r="Q778" s="186" t="s">
        <v>1368</v>
      </c>
      <c r="R778" s="166" t="s">
        <v>2364</v>
      </c>
      <c r="S778" s="166" t="s">
        <v>1346</v>
      </c>
      <c r="T778" s="499" t="str">
        <f t="shared" si="1081"/>
        <v>-</v>
      </c>
      <c r="U778" s="499" t="str">
        <f t="shared" si="1082"/>
        <v>-</v>
      </c>
      <c r="V778" s="499" t="str">
        <f t="shared" si="1083"/>
        <v>-</v>
      </c>
      <c r="W778" s="499" t="str">
        <f t="shared" si="1158"/>
        <v>-</v>
      </c>
      <c r="X778" s="529" t="str">
        <f t="shared" si="1156"/>
        <v>Ca-Mg</v>
      </c>
      <c r="Y778" s="530" t="str">
        <f t="shared" si="1160"/>
        <v>SO4-HCO3</v>
      </c>
      <c r="Z778" s="183"/>
      <c r="AA778" s="193">
        <v>35005</v>
      </c>
      <c r="AB778" s="200">
        <v>1</v>
      </c>
      <c r="AC778" s="166" t="s">
        <v>569</v>
      </c>
      <c r="AD778" s="170" t="s">
        <v>2330</v>
      </c>
      <c r="AE778" s="183"/>
      <c r="AF778" s="392">
        <v>10.9</v>
      </c>
      <c r="AG778" s="408">
        <v>391</v>
      </c>
      <c r="AH778" s="408">
        <v>6.65</v>
      </c>
      <c r="AI778" s="392"/>
      <c r="AJ778" s="408"/>
      <c r="AK778" s="408"/>
      <c r="AL778" s="408"/>
      <c r="AM778" s="392">
        <v>0.46</v>
      </c>
      <c r="AN778" s="168">
        <v>10.7</v>
      </c>
      <c r="AO778" s="165">
        <v>4.5</v>
      </c>
      <c r="AP778" s="171"/>
      <c r="AQ778" s="168"/>
      <c r="AR778" s="168"/>
      <c r="AS778" s="507">
        <f t="shared" si="1154"/>
        <v>277.21200000000005</v>
      </c>
      <c r="AT778" s="509">
        <f t="shared" si="1155"/>
        <v>2.9993145595431199</v>
      </c>
      <c r="AU778" s="168">
        <v>5.5</v>
      </c>
      <c r="AV778" s="168">
        <v>11.1</v>
      </c>
      <c r="AW778" s="165">
        <v>57.7</v>
      </c>
      <c r="AX778" s="165">
        <v>7.3</v>
      </c>
      <c r="AY778" s="165">
        <v>106</v>
      </c>
      <c r="AZ778" s="167">
        <v>84.97</v>
      </c>
      <c r="BA778" s="168"/>
      <c r="BB778" s="174">
        <v>2</v>
      </c>
      <c r="BC778" s="168"/>
      <c r="BD778" s="168"/>
      <c r="BE778" s="168">
        <v>0.03</v>
      </c>
      <c r="BF778" s="168">
        <v>1.2E-2</v>
      </c>
      <c r="BG778" s="168"/>
      <c r="BH778" s="168"/>
      <c r="BI778" s="168"/>
      <c r="BJ778" s="168">
        <v>2.6</v>
      </c>
      <c r="BK778" s="168"/>
      <c r="BL778" s="165"/>
      <c r="BM778" s="168"/>
      <c r="BN778" s="167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  <c r="BY778" s="168"/>
      <c r="BZ778" s="168"/>
      <c r="CA778" s="168"/>
      <c r="CB778" s="168"/>
      <c r="CC778" s="168"/>
      <c r="CD778" s="168"/>
      <c r="CE778" s="168"/>
      <c r="CF778" s="165"/>
      <c r="CG778" s="168"/>
      <c r="CH778" s="168"/>
      <c r="CI778" s="168"/>
      <c r="CJ778" s="168"/>
      <c r="CK778" s="168"/>
      <c r="CL778" s="167"/>
      <c r="CM778" s="168">
        <v>9.1</v>
      </c>
      <c r="CN778" s="182">
        <v>19.600000000000001</v>
      </c>
      <c r="CO778" s="165"/>
      <c r="CP778" s="168"/>
      <c r="CQ778" s="167"/>
      <c r="CR778" s="168"/>
      <c r="CS778" s="168"/>
      <c r="CT778" s="168"/>
      <c r="CU778" s="168"/>
      <c r="CV778" s="168"/>
      <c r="CW778" s="168"/>
      <c r="CX778" s="168"/>
      <c r="CY778" s="168"/>
      <c r="CZ778" s="168"/>
      <c r="DA778" s="167"/>
      <c r="DB778" s="182"/>
      <c r="DC778" s="182"/>
      <c r="DD778" s="182"/>
      <c r="DE778" s="182"/>
      <c r="DF778" s="182"/>
      <c r="DG778" s="182"/>
      <c r="DH778" s="182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1"/>
      <c r="DT778" s="402">
        <f t="shared" si="1084"/>
        <v>1</v>
      </c>
      <c r="DU778" s="100">
        <f t="shared" si="1085"/>
        <v>0</v>
      </c>
      <c r="DV778" s="100">
        <f t="shared" si="1086"/>
        <v>0</v>
      </c>
      <c r="DW778" s="100">
        <f t="shared" si="1087"/>
        <v>1</v>
      </c>
      <c r="DX778" s="100">
        <f t="shared" si="1088"/>
        <v>0</v>
      </c>
      <c r="DY778" s="229">
        <f t="shared" si="1089"/>
        <v>0</v>
      </c>
      <c r="DZ778" s="100">
        <f t="shared" si="1090"/>
        <v>1</v>
      </c>
      <c r="EA778" s="400">
        <f t="shared" si="1091"/>
        <v>0</v>
      </c>
      <c r="EB778" s="402">
        <f t="shared" si="1092"/>
        <v>0</v>
      </c>
      <c r="EC778" s="19">
        <f t="shared" si="1093"/>
        <v>1</v>
      </c>
      <c r="ED778" s="19">
        <f t="shared" si="1094"/>
        <v>0</v>
      </c>
      <c r="EE778" s="19">
        <f t="shared" si="1095"/>
        <v>0</v>
      </c>
      <c r="EF778" s="402">
        <f t="shared" si="1096"/>
        <v>0</v>
      </c>
      <c r="EG778" s="400">
        <f t="shared" si="1097"/>
        <v>1</v>
      </c>
      <c r="EH778" s="400">
        <f t="shared" si="1098"/>
        <v>0</v>
      </c>
      <c r="EI778" s="402">
        <f t="shared" si="1099"/>
        <v>0</v>
      </c>
      <c r="EJ778" s="229">
        <f t="shared" si="1100"/>
        <v>1</v>
      </c>
      <c r="EK778" s="398">
        <f t="shared" si="1101"/>
        <v>5.5</v>
      </c>
      <c r="EL778" s="398">
        <f t="shared" si="1102"/>
        <v>2</v>
      </c>
      <c r="EM778" s="398">
        <f t="shared" si="1103"/>
        <v>11.1</v>
      </c>
      <c r="EN778" s="398">
        <f t="shared" si="1104"/>
        <v>57.7</v>
      </c>
      <c r="EO778" s="398">
        <f t="shared" si="1105"/>
        <v>1.2E-2</v>
      </c>
      <c r="EP778" s="398">
        <f t="shared" si="1106"/>
        <v>0.03</v>
      </c>
      <c r="EQ778" s="398">
        <f t="shared" si="1107"/>
        <v>84.97</v>
      </c>
      <c r="ER778" s="398" t="str">
        <f t="shared" si="1108"/>
        <v/>
      </c>
      <c r="ES778" s="398">
        <f t="shared" si="1109"/>
        <v>2.6</v>
      </c>
      <c r="ET778" s="398">
        <f t="shared" si="1110"/>
        <v>106</v>
      </c>
      <c r="EU778" s="172">
        <f t="shared" si="1111"/>
        <v>7.3</v>
      </c>
      <c r="EV778" s="57">
        <f t="shared" si="1112"/>
        <v>0.23923653098330563</v>
      </c>
      <c r="EW778" s="57">
        <f t="shared" si="1113"/>
        <v>5.1150895140664961E-2</v>
      </c>
      <c r="EX778" s="57">
        <f t="shared" si="1114"/>
        <v>0.913392306109854</v>
      </c>
      <c r="EY778" s="57">
        <f t="shared" si="1115"/>
        <v>2.8793851988622183</v>
      </c>
      <c r="EZ778" s="57">
        <f t="shared" si="1116"/>
        <v>4.3759686388914208E-4</v>
      </c>
      <c r="FA778" s="57">
        <f t="shared" si="1117"/>
        <v>1.6116035455278001E-3</v>
      </c>
      <c r="FB778" s="57">
        <f t="shared" si="1118"/>
        <v>1.3925604461700081</v>
      </c>
      <c r="FC778" s="57" t="str">
        <f t="shared" si="1119"/>
        <v/>
      </c>
      <c r="FD778" s="57">
        <f t="shared" si="1120"/>
        <v>4.1932169876896824E-2</v>
      </c>
      <c r="FE778" s="57">
        <f t="shared" si="1121"/>
        <v>2.2068942543716283</v>
      </c>
      <c r="FF778" s="56">
        <f t="shared" si="1122"/>
        <v>0.20590641130510814</v>
      </c>
      <c r="FG778" s="59">
        <f t="shared" si="1123"/>
        <v>5.8561564530558297</v>
      </c>
      <c r="FH778" s="59">
        <f t="shared" si="1124"/>
        <v>1.2520982620270906</v>
      </c>
      <c r="FI778" s="59">
        <f t="shared" si="1125"/>
        <v>22.358492767018213</v>
      </c>
      <c r="FJ778" s="59">
        <f t="shared" si="1126"/>
        <v>70.483091122597386</v>
      </c>
      <c r="FK778" s="59">
        <f t="shared" si="1127"/>
        <v>1.0711724032147157E-2</v>
      </c>
      <c r="FL778" s="59">
        <f t="shared" si="1128"/>
        <v>3.9449671269346689E-2</v>
      </c>
      <c r="FM778" s="59">
        <f t="shared" si="1129"/>
        <v>36.19584846274369</v>
      </c>
      <c r="FN778" s="59" t="str">
        <f t="shared" si="1130"/>
        <v/>
      </c>
      <c r="FO778" s="59">
        <f t="shared" si="1131"/>
        <v>1.0899135263769291</v>
      </c>
      <c r="FP778" s="59">
        <f t="shared" si="1132"/>
        <v>57.362256858746896</v>
      </c>
      <c r="FQ778" s="66">
        <f t="shared" si="1133"/>
        <v>5.3519811521324723</v>
      </c>
      <c r="FR778" s="331">
        <f t="shared" si="1159"/>
        <v>2.9993145595431199</v>
      </c>
      <c r="FS778" s="331">
        <f t="shared" si="1134"/>
        <v>2.9993145595431199</v>
      </c>
      <c r="FT778" s="400">
        <f t="shared" si="1135"/>
        <v>0</v>
      </c>
      <c r="FU778" s="400">
        <f t="shared" si="1136"/>
        <v>1</v>
      </c>
      <c r="FV778" s="400">
        <f t="shared" si="1137"/>
        <v>0</v>
      </c>
      <c r="FW778" s="402">
        <f t="shared" si="1138"/>
        <v>0</v>
      </c>
      <c r="FX778" s="222">
        <f t="shared" si="1139"/>
        <v>0</v>
      </c>
      <c r="FY778" s="222">
        <f t="shared" si="1140"/>
        <v>70.483091122597386</v>
      </c>
      <c r="FZ778" s="222">
        <f t="shared" si="1141"/>
        <v>22.358492767018213</v>
      </c>
      <c r="GA778" s="221">
        <f t="shared" si="1142"/>
        <v>0</v>
      </c>
      <c r="GB778" s="222">
        <f t="shared" si="1143"/>
        <v>36.19584846274369</v>
      </c>
      <c r="GC778" s="222">
        <f t="shared" si="1144"/>
        <v>57.362256858746896</v>
      </c>
      <c r="GD778" s="222">
        <f t="shared" si="1145"/>
        <v>0</v>
      </c>
      <c r="GE778" s="222">
        <f t="shared" si="1146"/>
        <v>0</v>
      </c>
      <c r="GF778" s="222">
        <f t="shared" si="1147"/>
        <v>0</v>
      </c>
      <c r="GG778" s="398">
        <f t="shared" si="1148"/>
        <v>0</v>
      </c>
      <c r="GH778" s="399">
        <f t="shared" si="1149"/>
        <v>0</v>
      </c>
      <c r="GI778" s="398" t="str">
        <f t="shared" si="1150"/>
        <v>Ca-Mg</v>
      </c>
      <c r="GJ778" s="398" t="str">
        <f t="shared" si="1151"/>
        <v>SO4-HCO3</v>
      </c>
    </row>
    <row r="779" spans="1:195" s="91" customFormat="1">
      <c r="A779" s="402">
        <f t="shared" si="1153"/>
        <v>774</v>
      </c>
      <c r="B779" s="170" t="s">
        <v>574</v>
      </c>
      <c r="C779" s="166" t="s">
        <v>1199</v>
      </c>
      <c r="D779" s="166"/>
      <c r="E779" s="166"/>
      <c r="F779" s="408">
        <v>3544860</v>
      </c>
      <c r="G779" s="408">
        <v>5661070</v>
      </c>
      <c r="H779" s="409">
        <f t="shared" si="1079"/>
        <v>544767.62599999993</v>
      </c>
      <c r="I779" s="405">
        <f t="shared" si="1080"/>
        <v>5659245.3620000007</v>
      </c>
      <c r="J779" s="408">
        <v>283.8</v>
      </c>
      <c r="K779" s="408" t="s">
        <v>1355</v>
      </c>
      <c r="L779" s="171">
        <v>101.5</v>
      </c>
      <c r="M779" s="171"/>
      <c r="N779" s="392"/>
      <c r="O779" s="185">
        <v>283.8</v>
      </c>
      <c r="P779" s="185"/>
      <c r="Q779" s="186" t="s">
        <v>1361</v>
      </c>
      <c r="R779" s="166" t="s">
        <v>1388</v>
      </c>
      <c r="S779" s="166" t="s">
        <v>1346</v>
      </c>
      <c r="T779" s="499" t="str">
        <f t="shared" si="1081"/>
        <v>-</v>
      </c>
      <c r="U779" s="499" t="str">
        <f t="shared" si="1082"/>
        <v>-</v>
      </c>
      <c r="V779" s="499" t="str">
        <f t="shared" si="1083"/>
        <v>-</v>
      </c>
      <c r="W779" s="499" t="str">
        <f t="shared" si="1158"/>
        <v>-</v>
      </c>
      <c r="X779" s="529" t="str">
        <f t="shared" si="1156"/>
        <v>Ca-Mg</v>
      </c>
      <c r="Y779" s="530" t="str">
        <f t="shared" si="1160"/>
        <v>HCO3</v>
      </c>
      <c r="Z779" s="183"/>
      <c r="AA779" s="193">
        <v>34548</v>
      </c>
      <c r="AB779" s="200">
        <v>1</v>
      </c>
      <c r="AC779" s="166" t="s">
        <v>569</v>
      </c>
      <c r="AD779" s="170" t="s">
        <v>2330</v>
      </c>
      <c r="AE779" s="183" t="s">
        <v>1352</v>
      </c>
      <c r="AF779" s="392">
        <v>12.1</v>
      </c>
      <c r="AG779" s="408">
        <v>266</v>
      </c>
      <c r="AH779" s="408">
        <v>6.88</v>
      </c>
      <c r="AI779" s="392"/>
      <c r="AJ779" s="408"/>
      <c r="AK779" s="408"/>
      <c r="AL779" s="408"/>
      <c r="AM779" s="392">
        <v>1.74</v>
      </c>
      <c r="AN779" s="168">
        <v>6.6</v>
      </c>
      <c r="AO779" s="165">
        <v>5.5</v>
      </c>
      <c r="AP779" s="171"/>
      <c r="AQ779" s="168"/>
      <c r="AR779" s="168"/>
      <c r="AS779" s="507">
        <f t="shared" si="1154"/>
        <v>198.49999999999997</v>
      </c>
      <c r="AT779" s="509">
        <f t="shared" si="1155"/>
        <v>-9.669179663390122E-2</v>
      </c>
      <c r="AU779" s="168">
        <v>5.7</v>
      </c>
      <c r="AV779" s="168">
        <v>12.4</v>
      </c>
      <c r="AW779" s="165">
        <v>26.7</v>
      </c>
      <c r="AX779" s="165">
        <v>7.9</v>
      </c>
      <c r="AY779" s="165">
        <v>21.4</v>
      </c>
      <c r="AZ779" s="167">
        <v>119.8</v>
      </c>
      <c r="BA779" s="168"/>
      <c r="BB779" s="168">
        <v>2.4</v>
      </c>
      <c r="BC779" s="168"/>
      <c r="BD779" s="168"/>
      <c r="BE779" s="170" t="s">
        <v>1392</v>
      </c>
      <c r="BF779" s="170" t="s">
        <v>1393</v>
      </c>
      <c r="BG779" s="168"/>
      <c r="BH779" s="168"/>
      <c r="BI779" s="168"/>
      <c r="BJ779" s="168">
        <v>2.2000000000000002</v>
      </c>
      <c r="BK779" s="168"/>
      <c r="BL779" s="165"/>
      <c r="BM779" s="168"/>
      <c r="BN779" s="167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  <c r="BY779" s="168"/>
      <c r="BZ779" s="168"/>
      <c r="CA779" s="168"/>
      <c r="CB779" s="168"/>
      <c r="CC779" s="168"/>
      <c r="CD779" s="168"/>
      <c r="CE779" s="168"/>
      <c r="CF779" s="165"/>
      <c r="CG779" s="168"/>
      <c r="CH779" s="168"/>
      <c r="CI779" s="168"/>
      <c r="CJ779" s="168"/>
      <c r="CK779" s="168"/>
      <c r="CL779" s="167"/>
      <c r="CM779" s="168">
        <v>5.4</v>
      </c>
      <c r="CN779" s="182">
        <v>22.8</v>
      </c>
      <c r="CO779" s="165"/>
      <c r="CP779" s="168"/>
      <c r="CQ779" s="167"/>
      <c r="CR779" s="168"/>
      <c r="CS779" s="168"/>
      <c r="CT779" s="168"/>
      <c r="CU779" s="168"/>
      <c r="CV779" s="168"/>
      <c r="CW779" s="168"/>
      <c r="CX779" s="168"/>
      <c r="CY779" s="168"/>
      <c r="CZ779" s="168"/>
      <c r="DA779" s="167"/>
      <c r="DB779" s="182"/>
      <c r="DC779" s="182"/>
      <c r="DD779" s="182"/>
      <c r="DE779" s="182"/>
      <c r="DF779" s="182"/>
      <c r="DG779" s="182"/>
      <c r="DH779" s="182"/>
      <c r="DI779" s="180"/>
      <c r="DJ779" s="180"/>
      <c r="DK779" s="180"/>
      <c r="DL779" s="180"/>
      <c r="DM779" s="180"/>
      <c r="DN779" s="180"/>
      <c r="DO779" s="180"/>
      <c r="DP779" s="180"/>
      <c r="DQ779" s="180"/>
      <c r="DR779" s="180"/>
      <c r="DS779" s="181"/>
      <c r="DT779" s="402">
        <f t="shared" si="1084"/>
        <v>1</v>
      </c>
      <c r="DU779" s="100">
        <f t="shared" si="1085"/>
        <v>0</v>
      </c>
      <c r="DV779" s="100">
        <f t="shared" si="1086"/>
        <v>0</v>
      </c>
      <c r="DW779" s="100">
        <f t="shared" si="1087"/>
        <v>1</v>
      </c>
      <c r="DX779" s="100">
        <f t="shared" si="1088"/>
        <v>0</v>
      </c>
      <c r="DY779" s="229">
        <f t="shared" si="1089"/>
        <v>0</v>
      </c>
      <c r="DZ779" s="100">
        <f t="shared" si="1090"/>
        <v>1</v>
      </c>
      <c r="EA779" s="400">
        <f t="shared" si="1091"/>
        <v>0</v>
      </c>
      <c r="EB779" s="402">
        <f t="shared" si="1092"/>
        <v>0</v>
      </c>
      <c r="EC779" s="19">
        <f t="shared" si="1093"/>
        <v>1</v>
      </c>
      <c r="ED779" s="19">
        <f t="shared" si="1094"/>
        <v>0</v>
      </c>
      <c r="EE779" s="19">
        <f t="shared" si="1095"/>
        <v>0</v>
      </c>
      <c r="EF779" s="402">
        <f t="shared" si="1096"/>
        <v>0</v>
      </c>
      <c r="EG779" s="400">
        <f t="shared" si="1097"/>
        <v>1</v>
      </c>
      <c r="EH779" s="400">
        <f t="shared" si="1098"/>
        <v>0</v>
      </c>
      <c r="EI779" s="402">
        <f t="shared" si="1099"/>
        <v>0</v>
      </c>
      <c r="EJ779" s="229">
        <f t="shared" si="1100"/>
        <v>1</v>
      </c>
      <c r="EK779" s="398">
        <f t="shared" si="1101"/>
        <v>5.7</v>
      </c>
      <c r="EL779" s="398">
        <f t="shared" si="1102"/>
        <v>2.4</v>
      </c>
      <c r="EM779" s="398">
        <f t="shared" si="1103"/>
        <v>12.4</v>
      </c>
      <c r="EN779" s="398">
        <f t="shared" si="1104"/>
        <v>26.7</v>
      </c>
      <c r="EO779" s="398" t="str">
        <f t="shared" si="1105"/>
        <v/>
      </c>
      <c r="EP779" s="398" t="str">
        <f t="shared" si="1106"/>
        <v/>
      </c>
      <c r="EQ779" s="398">
        <f t="shared" si="1107"/>
        <v>119.8</v>
      </c>
      <c r="ER779" s="398" t="str">
        <f t="shared" si="1108"/>
        <v/>
      </c>
      <c r="ES779" s="398">
        <f t="shared" si="1109"/>
        <v>2.2000000000000002</v>
      </c>
      <c r="ET779" s="398">
        <f t="shared" si="1110"/>
        <v>21.4</v>
      </c>
      <c r="EU779" s="172">
        <f t="shared" si="1111"/>
        <v>7.9</v>
      </c>
      <c r="EV779" s="57">
        <f t="shared" si="1112"/>
        <v>0.24793604120088039</v>
      </c>
      <c r="EW779" s="57">
        <f t="shared" si="1113"/>
        <v>6.1381074168797949E-2</v>
      </c>
      <c r="EX779" s="57">
        <f t="shared" si="1114"/>
        <v>1.0203661797983956</v>
      </c>
      <c r="EY779" s="57">
        <f t="shared" si="1115"/>
        <v>1.332401816457907</v>
      </c>
      <c r="EZ779" s="57" t="str">
        <f t="shared" si="1116"/>
        <v/>
      </c>
      <c r="FA779" s="57" t="str">
        <f t="shared" si="1117"/>
        <v/>
      </c>
      <c r="FB779" s="57">
        <f t="shared" si="1118"/>
        <v>1.9633840349672469</v>
      </c>
      <c r="FC779" s="57" t="str">
        <f t="shared" si="1119"/>
        <v/>
      </c>
      <c r="FD779" s="57">
        <f t="shared" si="1120"/>
        <v>3.54810668189127E-2</v>
      </c>
      <c r="FE779" s="57">
        <f t="shared" si="1121"/>
        <v>0.44554280229766835</v>
      </c>
      <c r="FF779" s="56">
        <f t="shared" si="1122"/>
        <v>0.22283022593292526</v>
      </c>
      <c r="FG779" s="59">
        <f t="shared" si="1123"/>
        <v>9.3136030894760911</v>
      </c>
      <c r="FH779" s="59">
        <f t="shared" si="1124"/>
        <v>2.3057517545450255</v>
      </c>
      <c r="FI779" s="59">
        <f t="shared" si="1125"/>
        <v>38.329585156470216</v>
      </c>
      <c r="FJ779" s="59">
        <f t="shared" si="1126"/>
        <v>50.051059999508674</v>
      </c>
      <c r="FK779" s="59" t="str">
        <f t="shared" si="1127"/>
        <v/>
      </c>
      <c r="FL779" s="59" t="str">
        <f t="shared" si="1128"/>
        <v/>
      </c>
      <c r="FM779" s="59">
        <f t="shared" si="1129"/>
        <v>73.611126538406026</v>
      </c>
      <c r="FN779" s="59" t="str">
        <f t="shared" si="1130"/>
        <v/>
      </c>
      <c r="FO779" s="59">
        <f t="shared" si="1131"/>
        <v>1.3302549337313891</v>
      </c>
      <c r="FP779" s="59">
        <f t="shared" si="1132"/>
        <v>16.704275380723875</v>
      </c>
      <c r="FQ779" s="66">
        <f t="shared" si="1133"/>
        <v>8.3543431471387084</v>
      </c>
      <c r="FR779" s="331">
        <f t="shared" si="1159"/>
        <v>-9.669179663390122E-2</v>
      </c>
      <c r="FS779" s="331">
        <f t="shared" si="1134"/>
        <v>9.669179663390122E-2</v>
      </c>
      <c r="FT779" s="400">
        <f t="shared" si="1135"/>
        <v>0</v>
      </c>
      <c r="FU779" s="400">
        <f t="shared" si="1136"/>
        <v>1</v>
      </c>
      <c r="FV779" s="400">
        <f t="shared" si="1137"/>
        <v>0</v>
      </c>
      <c r="FW779" s="402">
        <f t="shared" si="1138"/>
        <v>0</v>
      </c>
      <c r="FX779" s="222">
        <f t="shared" si="1139"/>
        <v>0</v>
      </c>
      <c r="FY779" s="222">
        <f t="shared" si="1140"/>
        <v>50.051059999508674</v>
      </c>
      <c r="FZ779" s="222">
        <f t="shared" si="1141"/>
        <v>38.329585156470216</v>
      </c>
      <c r="GA779" s="221">
        <f t="shared" si="1142"/>
        <v>0</v>
      </c>
      <c r="GB779" s="222">
        <f t="shared" si="1143"/>
        <v>73.611126538406026</v>
      </c>
      <c r="GC779" s="222">
        <f t="shared" si="1144"/>
        <v>0</v>
      </c>
      <c r="GD779" s="222">
        <f t="shared" si="1145"/>
        <v>0</v>
      </c>
      <c r="GE779" s="222">
        <f t="shared" si="1146"/>
        <v>0</v>
      </c>
      <c r="GF779" s="222">
        <f t="shared" si="1147"/>
        <v>0</v>
      </c>
      <c r="GG779" s="398">
        <f t="shared" si="1148"/>
        <v>0</v>
      </c>
      <c r="GH779" s="399">
        <f t="shared" si="1149"/>
        <v>0</v>
      </c>
      <c r="GI779" s="398" t="str">
        <f t="shared" si="1150"/>
        <v>Ca-Mg</v>
      </c>
      <c r="GJ779" s="398" t="str">
        <f t="shared" si="1151"/>
        <v>HCO3</v>
      </c>
    </row>
    <row r="780" spans="1:195">
      <c r="A780" s="402">
        <f t="shared" si="1153"/>
        <v>775</v>
      </c>
      <c r="B780" s="166" t="s">
        <v>575</v>
      </c>
      <c r="C780" s="166" t="s">
        <v>1198</v>
      </c>
      <c r="D780" s="166"/>
      <c r="E780" s="166"/>
      <c r="F780" s="408">
        <v>3541100</v>
      </c>
      <c r="G780" s="408">
        <v>5656730</v>
      </c>
      <c r="H780" s="409">
        <f t="shared" si="1079"/>
        <v>541009.13</v>
      </c>
      <c r="I780" s="405">
        <f t="shared" si="1080"/>
        <v>5654907.0980000002</v>
      </c>
      <c r="J780" s="408">
        <v>230.4</v>
      </c>
      <c r="K780" s="408" t="s">
        <v>1355</v>
      </c>
      <c r="L780" s="171">
        <v>160</v>
      </c>
      <c r="M780" s="171"/>
      <c r="O780" s="185">
        <v>167.8</v>
      </c>
      <c r="P780" s="185"/>
      <c r="Q780" s="166" t="s">
        <v>1365</v>
      </c>
      <c r="R780" s="166" t="s">
        <v>421</v>
      </c>
      <c r="S780" s="166" t="s">
        <v>1346</v>
      </c>
      <c r="T780" s="499" t="str">
        <f t="shared" si="1081"/>
        <v>-</v>
      </c>
      <c r="U780" s="499" t="str">
        <f t="shared" si="1082"/>
        <v>-</v>
      </c>
      <c r="V780" s="499" t="str">
        <f t="shared" si="1083"/>
        <v>-</v>
      </c>
      <c r="W780" s="499" t="str">
        <f t="shared" si="1158"/>
        <v>-</v>
      </c>
      <c r="X780" s="529" t="str">
        <f t="shared" si="1156"/>
        <v>Ca-Mg</v>
      </c>
      <c r="Y780" s="530" t="str">
        <f t="shared" si="1160"/>
        <v>HCO3</v>
      </c>
      <c r="Z780" s="183"/>
      <c r="AA780" s="193">
        <v>34548</v>
      </c>
      <c r="AB780" s="200">
        <v>1</v>
      </c>
      <c r="AC780" s="166" t="s">
        <v>569</v>
      </c>
      <c r="AD780" s="170" t="s">
        <v>2330</v>
      </c>
      <c r="AE780" s="183"/>
      <c r="AF780" s="392">
        <v>13.2</v>
      </c>
      <c r="AG780" s="408">
        <v>826</v>
      </c>
      <c r="AH780" s="408">
        <v>7.2</v>
      </c>
      <c r="AI780" s="392"/>
      <c r="AJ780" s="408"/>
      <c r="AK780" s="408"/>
      <c r="AL780" s="408"/>
      <c r="AM780" s="392">
        <v>1.1599999999999999</v>
      </c>
      <c r="AN780" s="168">
        <v>23.9</v>
      </c>
      <c r="AO780" s="165">
        <v>17.399999999999999</v>
      </c>
      <c r="AP780" s="171"/>
      <c r="AQ780" s="168"/>
      <c r="AR780" s="168"/>
      <c r="AS780" s="507">
        <f t="shared" si="1154"/>
        <v>669.54</v>
      </c>
      <c r="AT780" s="509">
        <f t="shared" si="1155"/>
        <v>-1.9965878124746306E-2</v>
      </c>
      <c r="AU780" s="168">
        <v>9.3000000000000007</v>
      </c>
      <c r="AV780" s="168">
        <v>33.1</v>
      </c>
      <c r="AW780" s="165">
        <v>116</v>
      </c>
      <c r="AX780" s="165">
        <v>30.2</v>
      </c>
      <c r="AY780" s="165">
        <v>73.599999999999994</v>
      </c>
      <c r="AZ780" s="167">
        <v>379.1</v>
      </c>
      <c r="BA780" s="168"/>
      <c r="BB780" s="168">
        <v>3.1</v>
      </c>
      <c r="BC780" s="168"/>
      <c r="BD780" s="168"/>
      <c r="BE780" s="168">
        <v>0.04</v>
      </c>
      <c r="BF780" s="170" t="s">
        <v>1393</v>
      </c>
      <c r="BG780" s="168"/>
      <c r="BH780" s="168"/>
      <c r="BI780" s="168"/>
      <c r="BJ780" s="168">
        <v>25.1</v>
      </c>
      <c r="BK780" s="168"/>
      <c r="BL780" s="165"/>
      <c r="BM780" s="168"/>
      <c r="BN780" s="167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  <c r="BY780" s="168"/>
      <c r="BZ780" s="168"/>
      <c r="CA780" s="168"/>
      <c r="CB780" s="168"/>
      <c r="CC780" s="168"/>
      <c r="CD780" s="168"/>
      <c r="CE780" s="168"/>
      <c r="CF780" s="165"/>
      <c r="CG780" s="168"/>
      <c r="CH780" s="168"/>
      <c r="CI780" s="168"/>
      <c r="CJ780" s="168"/>
      <c r="CK780" s="168"/>
      <c r="CL780" s="167"/>
      <c r="CM780" s="168">
        <v>8.1</v>
      </c>
      <c r="CN780" s="182">
        <v>29.4</v>
      </c>
      <c r="CO780" s="165"/>
      <c r="CP780" s="168"/>
      <c r="CQ780" s="167"/>
      <c r="CR780" s="168"/>
      <c r="CS780" s="168"/>
      <c r="CT780" s="168"/>
      <c r="CU780" s="168"/>
      <c r="CV780" s="168"/>
      <c r="CW780" s="168"/>
      <c r="CX780" s="168"/>
      <c r="CY780" s="168"/>
      <c r="CZ780" s="168"/>
      <c r="DA780" s="167"/>
      <c r="DB780" s="182"/>
      <c r="DC780" s="182"/>
      <c r="DD780" s="182"/>
      <c r="DE780" s="182"/>
      <c r="DF780" s="182"/>
      <c r="DG780" s="182"/>
      <c r="DH780" s="182"/>
      <c r="DI780" s="180"/>
      <c r="DJ780" s="180"/>
      <c r="DK780" s="180"/>
      <c r="DL780" s="180"/>
      <c r="DM780" s="180"/>
      <c r="DN780" s="180"/>
      <c r="DO780" s="180"/>
      <c r="DP780" s="180"/>
      <c r="DQ780" s="180"/>
      <c r="DR780" s="180"/>
      <c r="DS780" s="181"/>
      <c r="DT780" s="402">
        <f t="shared" si="1084"/>
        <v>1</v>
      </c>
      <c r="DU780" s="100">
        <f t="shared" si="1085"/>
        <v>0</v>
      </c>
      <c r="DV780" s="100">
        <f t="shared" si="1086"/>
        <v>0</v>
      </c>
      <c r="DW780" s="100">
        <f t="shared" si="1087"/>
        <v>1</v>
      </c>
      <c r="DX780" s="100">
        <f t="shared" si="1088"/>
        <v>0</v>
      </c>
      <c r="DY780" s="229">
        <f t="shared" si="1089"/>
        <v>0</v>
      </c>
      <c r="DZ780" s="100">
        <f t="shared" si="1090"/>
        <v>1</v>
      </c>
      <c r="EA780" s="400">
        <f t="shared" si="1091"/>
        <v>0</v>
      </c>
      <c r="EB780" s="402">
        <f t="shared" si="1092"/>
        <v>0</v>
      </c>
      <c r="EC780" s="19">
        <f t="shared" si="1093"/>
        <v>1</v>
      </c>
      <c r="ED780" s="19">
        <f t="shared" si="1094"/>
        <v>0</v>
      </c>
      <c r="EE780" s="19">
        <f t="shared" si="1095"/>
        <v>0</v>
      </c>
      <c r="EF780" s="402">
        <f t="shared" si="1096"/>
        <v>0</v>
      </c>
      <c r="EG780" s="400">
        <f t="shared" si="1097"/>
        <v>1</v>
      </c>
      <c r="EH780" s="400">
        <f t="shared" si="1098"/>
        <v>0</v>
      </c>
      <c r="EI780" s="402">
        <f t="shared" si="1099"/>
        <v>0</v>
      </c>
      <c r="EJ780" s="229">
        <f t="shared" si="1100"/>
        <v>1</v>
      </c>
      <c r="EK780" s="398">
        <f t="shared" si="1101"/>
        <v>9.3000000000000007</v>
      </c>
      <c r="EL780" s="398">
        <f t="shared" si="1102"/>
        <v>3.1</v>
      </c>
      <c r="EM780" s="398">
        <f t="shared" si="1103"/>
        <v>33.1</v>
      </c>
      <c r="EN780" s="398">
        <f t="shared" si="1104"/>
        <v>116</v>
      </c>
      <c r="EO780" s="398" t="str">
        <f t="shared" si="1105"/>
        <v/>
      </c>
      <c r="EP780" s="398">
        <f t="shared" si="1106"/>
        <v>0.04</v>
      </c>
      <c r="EQ780" s="398">
        <f t="shared" si="1107"/>
        <v>379.1</v>
      </c>
      <c r="ER780" s="398" t="str">
        <f t="shared" si="1108"/>
        <v/>
      </c>
      <c r="ES780" s="398">
        <f t="shared" si="1109"/>
        <v>25.1</v>
      </c>
      <c r="ET780" s="398">
        <f t="shared" si="1110"/>
        <v>73.599999999999994</v>
      </c>
      <c r="EU780" s="172">
        <f t="shared" si="1111"/>
        <v>30.2</v>
      </c>
      <c r="EV780" s="57">
        <f t="shared" si="1112"/>
        <v>0.40452722511722594</v>
      </c>
      <c r="EW780" s="57">
        <f t="shared" si="1113"/>
        <v>7.9283887468030695E-2</v>
      </c>
      <c r="EX780" s="57">
        <f t="shared" si="1114"/>
        <v>2.7237193993005557</v>
      </c>
      <c r="EY780" s="57">
        <f t="shared" si="1115"/>
        <v>5.7887120115774238</v>
      </c>
      <c r="EZ780" s="57" t="str">
        <f t="shared" si="1116"/>
        <v/>
      </c>
      <c r="FA780" s="57">
        <f t="shared" si="1117"/>
        <v>2.1488047273704003E-3</v>
      </c>
      <c r="FB780" s="57">
        <f t="shared" si="1118"/>
        <v>6.213012417830412</v>
      </c>
      <c r="FC780" s="57" t="str">
        <f t="shared" si="1119"/>
        <v/>
      </c>
      <c r="FD780" s="57">
        <f t="shared" si="1120"/>
        <v>0.404806716888504</v>
      </c>
      <c r="FE780" s="57">
        <f t="shared" si="1121"/>
        <v>1.5323341237901118</v>
      </c>
      <c r="FF780" s="56">
        <f t="shared" si="1122"/>
        <v>0.85183200293346106</v>
      </c>
      <c r="FG780" s="59">
        <f t="shared" si="1123"/>
        <v>4.4955504863397415</v>
      </c>
      <c r="FH780" s="59">
        <f t="shared" si="1124"/>
        <v>0.88108957008400157</v>
      </c>
      <c r="FI780" s="59">
        <f t="shared" si="1125"/>
        <v>30.268959194601287</v>
      </c>
      <c r="FJ780" s="59">
        <f t="shared" si="1126"/>
        <v>64.330520872572635</v>
      </c>
      <c r="FK780" s="59" t="str">
        <f t="shared" si="1127"/>
        <v/>
      </c>
      <c r="FL780" s="59">
        <f t="shared" si="1128"/>
        <v>2.3879876402335583E-2</v>
      </c>
      <c r="FM780" s="59">
        <f t="shared" si="1129"/>
        <v>69.01824694650557</v>
      </c>
      <c r="FN780" s="59" t="str">
        <f t="shared" si="1130"/>
        <v/>
      </c>
      <c r="FO780" s="59">
        <f t="shared" si="1131"/>
        <v>4.496860471682635</v>
      </c>
      <c r="FP780" s="59">
        <f t="shared" si="1132"/>
        <v>17.02217987795915</v>
      </c>
      <c r="FQ780" s="66">
        <f t="shared" si="1133"/>
        <v>9.4627127038526453</v>
      </c>
      <c r="FR780" s="331">
        <f t="shared" si="1159"/>
        <v>-1.9965878124746306E-2</v>
      </c>
      <c r="FS780" s="331">
        <f t="shared" si="1134"/>
        <v>1.9965878124746306E-2</v>
      </c>
      <c r="FT780" s="400">
        <f t="shared" si="1135"/>
        <v>0</v>
      </c>
      <c r="FU780" s="400">
        <f t="shared" si="1136"/>
        <v>1</v>
      </c>
      <c r="FV780" s="400">
        <f t="shared" si="1137"/>
        <v>0</v>
      </c>
      <c r="FW780" s="402">
        <f t="shared" si="1138"/>
        <v>0</v>
      </c>
      <c r="FX780" s="222">
        <f t="shared" si="1139"/>
        <v>0</v>
      </c>
      <c r="FY780" s="222">
        <f t="shared" si="1140"/>
        <v>64.330520872572635</v>
      </c>
      <c r="FZ780" s="222">
        <f t="shared" si="1141"/>
        <v>30.268959194601287</v>
      </c>
      <c r="GA780" s="221">
        <f t="shared" si="1142"/>
        <v>0</v>
      </c>
      <c r="GB780" s="222">
        <f t="shared" si="1143"/>
        <v>69.01824694650557</v>
      </c>
      <c r="GC780" s="222">
        <f t="shared" si="1144"/>
        <v>0</v>
      </c>
      <c r="GD780" s="222">
        <f t="shared" si="1145"/>
        <v>0</v>
      </c>
      <c r="GE780" s="222">
        <f t="shared" si="1146"/>
        <v>0</v>
      </c>
      <c r="GF780" s="222">
        <f t="shared" si="1147"/>
        <v>0</v>
      </c>
      <c r="GG780" s="398">
        <f t="shared" si="1148"/>
        <v>0</v>
      </c>
      <c r="GH780" s="399">
        <f t="shared" si="1149"/>
        <v>0</v>
      </c>
      <c r="GI780" s="398" t="str">
        <f t="shared" si="1150"/>
        <v>Ca-Mg</v>
      </c>
      <c r="GJ780" s="398" t="str">
        <f t="shared" si="1151"/>
        <v>HCO3</v>
      </c>
    </row>
    <row r="781" spans="1:195">
      <c r="A781" s="402">
        <f t="shared" si="1153"/>
        <v>776</v>
      </c>
      <c r="B781" s="166" t="s">
        <v>508</v>
      </c>
      <c r="C781" s="166" t="s">
        <v>509</v>
      </c>
      <c r="D781" s="166"/>
      <c r="E781" s="166"/>
      <c r="F781" s="408">
        <v>3502430</v>
      </c>
      <c r="G781" s="408">
        <v>5609560</v>
      </c>
      <c r="H781" s="409">
        <f t="shared" si="1079"/>
        <v>502354.59800000006</v>
      </c>
      <c r="I781" s="405">
        <f t="shared" si="1080"/>
        <v>5607755.966</v>
      </c>
      <c r="J781" s="408">
        <v>264.47000000000003</v>
      </c>
      <c r="K781" s="408" t="s">
        <v>1356</v>
      </c>
      <c r="L781" s="171">
        <v>200</v>
      </c>
      <c r="M781" s="171"/>
      <c r="O781" s="171"/>
      <c r="P781" s="171"/>
      <c r="Q781" s="166" t="s">
        <v>363</v>
      </c>
      <c r="R781" s="383" t="s">
        <v>1949</v>
      </c>
      <c r="S781" s="2" t="s">
        <v>2835</v>
      </c>
      <c r="T781" s="499" t="str">
        <f t="shared" si="1081"/>
        <v>-</v>
      </c>
      <c r="U781" s="499" t="str">
        <f t="shared" si="1082"/>
        <v>-</v>
      </c>
      <c r="V781" s="499" t="str">
        <f t="shared" si="1083"/>
        <v>-</v>
      </c>
      <c r="W781" s="499" t="str">
        <f t="shared" si="1158"/>
        <v>-</v>
      </c>
      <c r="X781" s="529" t="str">
        <f t="shared" si="1156"/>
        <v>Mg-Ca</v>
      </c>
      <c r="Y781" s="530" t="str">
        <f t="shared" si="1160"/>
        <v>HCO3</v>
      </c>
      <c r="Z781" s="183"/>
      <c r="AA781" s="177">
        <v>27724</v>
      </c>
      <c r="AB781" s="176">
        <v>1</v>
      </c>
      <c r="AC781" s="170" t="s">
        <v>510</v>
      </c>
      <c r="AD781" s="168" t="s">
        <v>2365</v>
      </c>
      <c r="AE781" s="183"/>
      <c r="AF781" s="153" t="s">
        <v>3116</v>
      </c>
      <c r="AG781" s="408"/>
      <c r="AH781" s="408">
        <v>7.71</v>
      </c>
      <c r="AI781" s="392"/>
      <c r="AJ781" s="408"/>
      <c r="AK781" s="408"/>
      <c r="AL781" s="408"/>
      <c r="AM781" s="392"/>
      <c r="AN781" s="180">
        <v>6.6</v>
      </c>
      <c r="AO781" s="182">
        <v>6.6</v>
      </c>
      <c r="AP781" s="496">
        <v>5.6</v>
      </c>
      <c r="AQ781" s="168"/>
      <c r="AR781" s="168"/>
      <c r="AS781" s="507">
        <f t="shared" si="1154"/>
        <v>252.48000000000002</v>
      </c>
      <c r="AT781" s="510">
        <f t="shared" si="1155"/>
        <v>-4.9651838976123486</v>
      </c>
      <c r="AU781" s="180">
        <v>6.4</v>
      </c>
      <c r="AV781" s="242">
        <v>16</v>
      </c>
      <c r="AW781" s="182">
        <v>20.8</v>
      </c>
      <c r="AX781" s="180">
        <v>7.6</v>
      </c>
      <c r="AY781" s="180">
        <v>10.3</v>
      </c>
      <c r="AZ781" s="461">
        <v>143</v>
      </c>
      <c r="BA781" s="168"/>
      <c r="BB781" s="180">
        <v>1.7</v>
      </c>
      <c r="BC781" s="168"/>
      <c r="BD781" s="168">
        <v>0</v>
      </c>
      <c r="BE781" s="180">
        <v>0.03</v>
      </c>
      <c r="BF781" s="180">
        <v>0</v>
      </c>
      <c r="BG781" s="180"/>
      <c r="BH781" s="180"/>
      <c r="BI781" s="168"/>
      <c r="BJ781" s="180">
        <v>11.5</v>
      </c>
      <c r="BK781" s="180"/>
      <c r="BL781" s="165"/>
      <c r="BM781" s="180">
        <v>35.15</v>
      </c>
      <c r="BN781" s="181"/>
      <c r="BO781" s="168"/>
      <c r="BP781" s="168"/>
      <c r="BQ781" s="168"/>
      <c r="BR781" s="168"/>
      <c r="BS781" s="168"/>
      <c r="BT781" s="168"/>
      <c r="BU781" s="180"/>
      <c r="BV781" s="168"/>
      <c r="BW781" s="168"/>
      <c r="BX781" s="168"/>
      <c r="BY781" s="168"/>
      <c r="BZ781" s="180"/>
      <c r="CA781" s="180"/>
      <c r="CB781" s="168"/>
      <c r="CC781" s="168"/>
      <c r="CD781" s="168"/>
      <c r="CE781" s="168"/>
      <c r="CF781" s="165"/>
      <c r="CG781" s="168"/>
      <c r="CH781" s="168"/>
      <c r="CI781" s="168"/>
      <c r="CJ781" s="168"/>
      <c r="CK781" s="168"/>
      <c r="CL781" s="167"/>
      <c r="CM781" s="168"/>
      <c r="CN781" s="143" t="s">
        <v>3116</v>
      </c>
      <c r="CO781" s="165"/>
      <c r="CP781" s="168"/>
      <c r="CQ781" s="167"/>
      <c r="CR781" s="168"/>
      <c r="CS781" s="168"/>
      <c r="CT781" s="168"/>
      <c r="CU781" s="168"/>
      <c r="CV781" s="168"/>
      <c r="CW781" s="168"/>
      <c r="CX781" s="168"/>
      <c r="CY781" s="168"/>
      <c r="CZ781" s="168"/>
      <c r="DA781" s="167"/>
      <c r="DB781" s="182"/>
      <c r="DC781" s="182"/>
      <c r="DD781" s="182"/>
      <c r="DE781" s="182"/>
      <c r="DF781" s="182"/>
      <c r="DG781" s="182"/>
      <c r="DH781" s="182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1"/>
      <c r="DT781" s="402">
        <f t="shared" si="1084"/>
        <v>1</v>
      </c>
      <c r="DU781" s="100">
        <f t="shared" si="1085"/>
        <v>0</v>
      </c>
      <c r="DV781" s="100">
        <f t="shared" si="1086"/>
        <v>0</v>
      </c>
      <c r="DW781" s="100">
        <f t="shared" si="1087"/>
        <v>1</v>
      </c>
      <c r="DX781" s="100">
        <f t="shared" si="1088"/>
        <v>0</v>
      </c>
      <c r="DY781" s="229">
        <f t="shared" si="1089"/>
        <v>0</v>
      </c>
      <c r="DZ781" s="100">
        <f t="shared" si="1090"/>
        <v>0</v>
      </c>
      <c r="EA781" s="400">
        <f t="shared" si="1091"/>
        <v>0</v>
      </c>
      <c r="EB781" s="402">
        <f t="shared" si="1092"/>
        <v>1</v>
      </c>
      <c r="EC781" s="19">
        <f t="shared" si="1093"/>
        <v>1</v>
      </c>
      <c r="ED781" s="19">
        <f t="shared" si="1094"/>
        <v>0</v>
      </c>
      <c r="EE781" s="19">
        <f t="shared" si="1095"/>
        <v>0</v>
      </c>
      <c r="EF781" s="402">
        <f t="shared" si="1096"/>
        <v>0</v>
      </c>
      <c r="EG781" s="400">
        <f t="shared" si="1097"/>
        <v>0</v>
      </c>
      <c r="EH781" s="400">
        <f t="shared" si="1098"/>
        <v>0</v>
      </c>
      <c r="EI781" s="402">
        <f t="shared" si="1099"/>
        <v>1</v>
      </c>
      <c r="EJ781" s="229">
        <f t="shared" si="1100"/>
        <v>1</v>
      </c>
      <c r="EK781" s="398">
        <f t="shared" si="1101"/>
        <v>6.4</v>
      </c>
      <c r="EL781" s="398">
        <f t="shared" si="1102"/>
        <v>1.7</v>
      </c>
      <c r="EM781" s="398">
        <f t="shared" si="1103"/>
        <v>16</v>
      </c>
      <c r="EN781" s="398">
        <f t="shared" si="1104"/>
        <v>20.8</v>
      </c>
      <c r="EO781" s="398">
        <f t="shared" si="1105"/>
        <v>0</v>
      </c>
      <c r="EP781" s="398">
        <f t="shared" si="1106"/>
        <v>0.03</v>
      </c>
      <c r="EQ781" s="398">
        <f t="shared" si="1107"/>
        <v>143</v>
      </c>
      <c r="ER781" s="398" t="str">
        <f t="shared" si="1108"/>
        <v/>
      </c>
      <c r="ES781" s="398">
        <f t="shared" si="1109"/>
        <v>11.5</v>
      </c>
      <c r="ET781" s="398">
        <f t="shared" si="1110"/>
        <v>10.3</v>
      </c>
      <c r="EU781" s="172">
        <f t="shared" si="1111"/>
        <v>7.6</v>
      </c>
      <c r="EV781" s="57">
        <f t="shared" si="1112"/>
        <v>0.27838432696239201</v>
      </c>
      <c r="EW781" s="57">
        <f t="shared" si="1113"/>
        <v>4.3478260869565216E-2</v>
      </c>
      <c r="EX781" s="57">
        <f t="shared" si="1114"/>
        <v>1.3166015223205103</v>
      </c>
      <c r="EY781" s="57">
        <f t="shared" si="1115"/>
        <v>1.0379759469035381</v>
      </c>
      <c r="EZ781" s="57">
        <f t="shared" si="1116"/>
        <v>0</v>
      </c>
      <c r="FA781" s="57">
        <f t="shared" si="1117"/>
        <v>1.6116035455278001E-3</v>
      </c>
      <c r="FB781" s="57">
        <f t="shared" si="1118"/>
        <v>2.3436053171979658</v>
      </c>
      <c r="FC781" s="57" t="str">
        <f t="shared" si="1119"/>
        <v/>
      </c>
      <c r="FD781" s="57">
        <f t="shared" si="1120"/>
        <v>0.18546921291704366</v>
      </c>
      <c r="FE781" s="57">
        <f t="shared" si="1121"/>
        <v>0.21444349830214882</v>
      </c>
      <c r="FF781" s="56">
        <f t="shared" si="1122"/>
        <v>0.21436831861901667</v>
      </c>
      <c r="FG781" s="59">
        <f t="shared" si="1123"/>
        <v>10.395031995008729</v>
      </c>
      <c r="FH781" s="59">
        <f t="shared" si="1124"/>
        <v>1.623503441296547</v>
      </c>
      <c r="FI781" s="59">
        <f t="shared" si="1125"/>
        <v>49.16266335298328</v>
      </c>
      <c r="FJ781" s="59">
        <f t="shared" si="1126"/>
        <v>38.758623000961528</v>
      </c>
      <c r="FK781" s="59">
        <f t="shared" si="1127"/>
        <v>0</v>
      </c>
      <c r="FL781" s="59">
        <f t="shared" si="1128"/>
        <v>6.0178209749912295E-2</v>
      </c>
      <c r="FM781" s="59">
        <f t="shared" si="1129"/>
        <v>79.232432968436271</v>
      </c>
      <c r="FN781" s="59" t="str">
        <f t="shared" si="1130"/>
        <v/>
      </c>
      <c r="FO781" s="59">
        <f t="shared" si="1131"/>
        <v>6.2703292539581597</v>
      </c>
      <c r="FP781" s="59">
        <f t="shared" si="1132"/>
        <v>7.2498897233500141</v>
      </c>
      <c r="FQ781" s="66">
        <f t="shared" si="1133"/>
        <v>7.2473480542555455</v>
      </c>
      <c r="FR781" s="331">
        <f t="shared" si="1159"/>
        <v>-4.9651838976123486</v>
      </c>
      <c r="FS781" s="331">
        <f t="shared" si="1134"/>
        <v>4.9651838976123486</v>
      </c>
      <c r="FT781" s="400">
        <f t="shared" si="1135"/>
        <v>0</v>
      </c>
      <c r="FU781" s="400">
        <f t="shared" si="1136"/>
        <v>1</v>
      </c>
      <c r="FV781" s="400">
        <f t="shared" si="1137"/>
        <v>0</v>
      </c>
      <c r="FW781" s="402">
        <f t="shared" si="1138"/>
        <v>0</v>
      </c>
      <c r="FX781" s="222">
        <f t="shared" si="1139"/>
        <v>0</v>
      </c>
      <c r="FY781" s="222">
        <f t="shared" si="1140"/>
        <v>38.758623000961528</v>
      </c>
      <c r="FZ781" s="222">
        <f t="shared" si="1141"/>
        <v>49.16266335298328</v>
      </c>
      <c r="GA781" s="221">
        <f t="shared" si="1142"/>
        <v>0</v>
      </c>
      <c r="GB781" s="222">
        <f t="shared" si="1143"/>
        <v>79.232432968436271</v>
      </c>
      <c r="GC781" s="222">
        <f t="shared" si="1144"/>
        <v>0</v>
      </c>
      <c r="GD781" s="222">
        <f t="shared" si="1145"/>
        <v>0</v>
      </c>
      <c r="GE781" s="222">
        <f t="shared" si="1146"/>
        <v>0</v>
      </c>
      <c r="GF781" s="222">
        <f t="shared" si="1147"/>
        <v>0</v>
      </c>
      <c r="GG781" s="398">
        <f t="shared" si="1148"/>
        <v>0</v>
      </c>
      <c r="GH781" s="399">
        <f t="shared" si="1149"/>
        <v>0</v>
      </c>
      <c r="GI781" s="398" t="str">
        <f t="shared" si="1150"/>
        <v>Mg-Ca</v>
      </c>
      <c r="GJ781" s="398" t="str">
        <f t="shared" si="1151"/>
        <v>HCO3</v>
      </c>
    </row>
    <row r="782" spans="1:195">
      <c r="A782" s="402">
        <f t="shared" si="1153"/>
        <v>777</v>
      </c>
      <c r="B782" s="170" t="s">
        <v>511</v>
      </c>
      <c r="C782" s="166" t="s">
        <v>512</v>
      </c>
      <c r="D782" s="166"/>
      <c r="E782" s="166"/>
      <c r="F782" s="408">
        <v>3500260</v>
      </c>
      <c r="G782" s="408">
        <v>5612075</v>
      </c>
      <c r="H782" s="409">
        <f t="shared" si="1079"/>
        <v>500185.46600000001</v>
      </c>
      <c r="I782" s="405">
        <f t="shared" si="1080"/>
        <v>5610269.96</v>
      </c>
      <c r="J782" s="408">
        <v>329</v>
      </c>
      <c r="K782" s="408" t="s">
        <v>1356</v>
      </c>
      <c r="L782" s="171">
        <v>145</v>
      </c>
      <c r="M782" s="171"/>
      <c r="O782" s="171"/>
      <c r="P782" s="171"/>
      <c r="Q782" s="166" t="s">
        <v>363</v>
      </c>
      <c r="R782" s="383" t="s">
        <v>1949</v>
      </c>
      <c r="S782" s="2" t="s">
        <v>2835</v>
      </c>
      <c r="T782" s="499" t="str">
        <f t="shared" si="1081"/>
        <v>-</v>
      </c>
      <c r="U782" s="499" t="str">
        <f t="shared" si="1082"/>
        <v>-</v>
      </c>
      <c r="V782" s="499" t="str">
        <f t="shared" si="1083"/>
        <v>-</v>
      </c>
      <c r="W782" s="499" t="str">
        <f t="shared" si="1158"/>
        <v>-</v>
      </c>
      <c r="X782" s="529" t="str">
        <f t="shared" si="1156"/>
        <v>Ca-Mg</v>
      </c>
      <c r="Y782" s="530" t="str">
        <f t="shared" si="1160"/>
        <v>HCO3</v>
      </c>
      <c r="Z782" s="183"/>
      <c r="AA782" s="177">
        <v>26835</v>
      </c>
      <c r="AB782" s="176">
        <v>1</v>
      </c>
      <c r="AC782" s="170" t="s">
        <v>513</v>
      </c>
      <c r="AD782" s="170" t="s">
        <v>2366</v>
      </c>
      <c r="AE782" s="183"/>
      <c r="AF782" s="392">
        <v>12.5</v>
      </c>
      <c r="AG782" s="408"/>
      <c r="AH782" s="408">
        <v>8.0299999999999994</v>
      </c>
      <c r="AI782" s="392"/>
      <c r="AJ782" s="408"/>
      <c r="AK782" s="408"/>
      <c r="AL782" s="408"/>
      <c r="AM782" s="392"/>
      <c r="AN782" s="180">
        <v>5.7</v>
      </c>
      <c r="AO782" s="182">
        <v>5.7</v>
      </c>
      <c r="AP782" s="496">
        <v>0.9</v>
      </c>
      <c r="AQ782" s="168"/>
      <c r="AR782" s="168"/>
      <c r="AS782" s="507">
        <f t="shared" si="1154"/>
        <v>211.732</v>
      </c>
      <c r="AT782" s="509">
        <f t="shared" si="1155"/>
        <v>2.5343547456918789</v>
      </c>
      <c r="AU782" s="180">
        <v>6.8</v>
      </c>
      <c r="AV782" s="180">
        <v>12.1</v>
      </c>
      <c r="AW782" s="182">
        <v>20.7</v>
      </c>
      <c r="AX782" s="180">
        <v>5.5</v>
      </c>
      <c r="AY782" s="143" t="s">
        <v>2367</v>
      </c>
      <c r="AZ782" s="459">
        <f>AO782*21.76</f>
        <v>124.03200000000001</v>
      </c>
      <c r="BA782" s="168"/>
      <c r="BB782" s="180">
        <v>0.9</v>
      </c>
      <c r="BC782" s="168"/>
      <c r="BD782" s="168">
        <v>0</v>
      </c>
      <c r="BE782" s="143" t="s">
        <v>1403</v>
      </c>
      <c r="BF782" s="180">
        <v>0</v>
      </c>
      <c r="BG782" s="180"/>
      <c r="BH782" s="180"/>
      <c r="BI782" s="168"/>
      <c r="BJ782" s="180">
        <v>2.7</v>
      </c>
      <c r="BK782" s="180"/>
      <c r="BL782" s="165"/>
      <c r="BM782" s="572">
        <v>39</v>
      </c>
      <c r="BN782" s="181"/>
      <c r="BO782" s="168"/>
      <c r="BP782" s="168"/>
      <c r="BQ782" s="168"/>
      <c r="BR782" s="168"/>
      <c r="BS782" s="168"/>
      <c r="BT782" s="168"/>
      <c r="BU782" s="180"/>
      <c r="BV782" s="168"/>
      <c r="BW782" s="168"/>
      <c r="BX782" s="168"/>
      <c r="BY782" s="168"/>
      <c r="BZ782" s="180"/>
      <c r="CA782" s="180"/>
      <c r="CB782" s="168"/>
      <c r="CC782" s="168"/>
      <c r="CD782" s="168"/>
      <c r="CE782" s="168"/>
      <c r="CF782" s="165"/>
      <c r="CG782" s="168"/>
      <c r="CH782" s="168"/>
      <c r="CI782" s="168"/>
      <c r="CJ782" s="168"/>
      <c r="CK782" s="168"/>
      <c r="CL782" s="167"/>
      <c r="CM782" s="168"/>
      <c r="CN782" s="143" t="s">
        <v>3116</v>
      </c>
      <c r="CO782" s="165"/>
      <c r="CP782" s="168"/>
      <c r="CQ782" s="167"/>
      <c r="CR782" s="168"/>
      <c r="CS782" s="168"/>
      <c r="CT782" s="168"/>
      <c r="CU782" s="168"/>
      <c r="CV782" s="168"/>
      <c r="CW782" s="168"/>
      <c r="CX782" s="168"/>
      <c r="CY782" s="168"/>
      <c r="CZ782" s="168"/>
      <c r="DA782" s="167"/>
      <c r="DB782" s="182"/>
      <c r="DC782" s="182"/>
      <c r="DD782" s="182"/>
      <c r="DE782" s="182"/>
      <c r="DF782" s="182"/>
      <c r="DG782" s="182"/>
      <c r="DH782" s="182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1"/>
      <c r="DT782" s="402">
        <f t="shared" si="1084"/>
        <v>1</v>
      </c>
      <c r="DU782" s="100">
        <f t="shared" si="1085"/>
        <v>0</v>
      </c>
      <c r="DV782" s="100">
        <f t="shared" si="1086"/>
        <v>0</v>
      </c>
      <c r="DW782" s="100">
        <f t="shared" si="1087"/>
        <v>1</v>
      </c>
      <c r="DX782" s="100">
        <f t="shared" si="1088"/>
        <v>0</v>
      </c>
      <c r="DY782" s="229">
        <f t="shared" si="1089"/>
        <v>0</v>
      </c>
      <c r="DZ782" s="100">
        <f t="shared" si="1090"/>
        <v>1</v>
      </c>
      <c r="EA782" s="400">
        <f t="shared" si="1091"/>
        <v>0</v>
      </c>
      <c r="EB782" s="402">
        <f t="shared" si="1092"/>
        <v>0</v>
      </c>
      <c r="EC782" s="19">
        <f t="shared" si="1093"/>
        <v>1</v>
      </c>
      <c r="ED782" s="19">
        <f t="shared" si="1094"/>
        <v>0</v>
      </c>
      <c r="EE782" s="19">
        <f t="shared" si="1095"/>
        <v>0</v>
      </c>
      <c r="EF782" s="402">
        <f t="shared" si="1096"/>
        <v>0</v>
      </c>
      <c r="EG782" s="400">
        <f t="shared" si="1097"/>
        <v>0</v>
      </c>
      <c r="EH782" s="400">
        <f t="shared" si="1098"/>
        <v>0</v>
      </c>
      <c r="EI782" s="402">
        <f t="shared" si="1099"/>
        <v>1</v>
      </c>
      <c r="EJ782" s="229">
        <f t="shared" si="1100"/>
        <v>1</v>
      </c>
      <c r="EK782" s="398">
        <f t="shared" si="1101"/>
        <v>6.8</v>
      </c>
      <c r="EL782" s="398">
        <f t="shared" si="1102"/>
        <v>0.9</v>
      </c>
      <c r="EM782" s="398">
        <f t="shared" si="1103"/>
        <v>12.1</v>
      </c>
      <c r="EN782" s="398">
        <f t="shared" si="1104"/>
        <v>20.7</v>
      </c>
      <c r="EO782" s="398">
        <f t="shared" si="1105"/>
        <v>0</v>
      </c>
      <c r="EP782" s="398" t="str">
        <f t="shared" si="1106"/>
        <v/>
      </c>
      <c r="EQ782" s="398">
        <f t="shared" si="1107"/>
        <v>124.03200000000001</v>
      </c>
      <c r="ER782" s="398" t="str">
        <f t="shared" si="1108"/>
        <v/>
      </c>
      <c r="ES782" s="398">
        <f t="shared" si="1109"/>
        <v>2.7</v>
      </c>
      <c r="ET782" s="398" t="str">
        <f t="shared" si="1110"/>
        <v/>
      </c>
      <c r="EU782" s="172">
        <f t="shared" si="1111"/>
        <v>5.5</v>
      </c>
      <c r="EV782" s="57">
        <f t="shared" si="1112"/>
        <v>0.29578334739754153</v>
      </c>
      <c r="EW782" s="57">
        <f t="shared" si="1113"/>
        <v>2.3017902813299233E-2</v>
      </c>
      <c r="EX782" s="57">
        <f t="shared" si="1114"/>
        <v>0.99567990125488592</v>
      </c>
      <c r="EY782" s="57">
        <f t="shared" si="1115"/>
        <v>1.0329856779280402</v>
      </c>
      <c r="EZ782" s="57">
        <f t="shared" si="1116"/>
        <v>0</v>
      </c>
      <c r="FA782" s="57" t="str">
        <f t="shared" si="1117"/>
        <v/>
      </c>
      <c r="FB782" s="57">
        <f t="shared" si="1118"/>
        <v>2.0327416412776094</v>
      </c>
      <c r="FC782" s="57" t="str">
        <f t="shared" si="1119"/>
        <v/>
      </c>
      <c r="FD782" s="57">
        <f t="shared" si="1120"/>
        <v>4.3544945641392857E-2</v>
      </c>
      <c r="FE782" s="57" t="str">
        <f t="shared" si="1121"/>
        <v/>
      </c>
      <c r="FF782" s="56">
        <f t="shared" si="1122"/>
        <v>0.15513496742165683</v>
      </c>
      <c r="FG782" s="59">
        <f t="shared" si="1123"/>
        <v>12.600107643434841</v>
      </c>
      <c r="FH782" s="59">
        <f t="shared" si="1124"/>
        <v>0.98054219659596231</v>
      </c>
      <c r="FI782" s="59">
        <f t="shared" si="1125"/>
        <v>42.415078619535599</v>
      </c>
      <c r="FJ782" s="59">
        <f t="shared" si="1126"/>
        <v>44.004271540433592</v>
      </c>
      <c r="FK782" s="59">
        <f t="shared" si="1127"/>
        <v>0</v>
      </c>
      <c r="FL782" s="59" t="str">
        <f t="shared" si="1128"/>
        <v/>
      </c>
      <c r="FM782" s="59">
        <f t="shared" si="1129"/>
        <v>91.096262708560431</v>
      </c>
      <c r="FN782" s="59" t="str">
        <f t="shared" si="1130"/>
        <v/>
      </c>
      <c r="FO782" s="59">
        <f t="shared" si="1131"/>
        <v>1.9514441615340372</v>
      </c>
      <c r="FP782" s="59" t="str">
        <f t="shared" si="1132"/>
        <v/>
      </c>
      <c r="FQ782" s="66">
        <f t="shared" si="1133"/>
        <v>6.9522931299055291</v>
      </c>
      <c r="FR782" s="331">
        <f t="shared" si="1159"/>
        <v>2.5343547456918789</v>
      </c>
      <c r="FS782" s="331">
        <f t="shared" si="1134"/>
        <v>2.5343547456918789</v>
      </c>
      <c r="FT782" s="400">
        <f t="shared" si="1135"/>
        <v>0</v>
      </c>
      <c r="FU782" s="400">
        <f t="shared" si="1136"/>
        <v>1</v>
      </c>
      <c r="FV782" s="400">
        <f t="shared" si="1137"/>
        <v>0</v>
      </c>
      <c r="FW782" s="402">
        <f t="shared" si="1138"/>
        <v>0</v>
      </c>
      <c r="FX782" s="222">
        <f t="shared" si="1139"/>
        <v>0</v>
      </c>
      <c r="FY782" s="222">
        <f t="shared" si="1140"/>
        <v>44.004271540433592</v>
      </c>
      <c r="FZ782" s="222">
        <f t="shared" si="1141"/>
        <v>42.415078619535599</v>
      </c>
      <c r="GA782" s="221">
        <f t="shared" si="1142"/>
        <v>0</v>
      </c>
      <c r="GB782" s="222">
        <f t="shared" si="1143"/>
        <v>91.096262708560431</v>
      </c>
      <c r="GC782" s="222">
        <f t="shared" si="1144"/>
        <v>0</v>
      </c>
      <c r="GD782" s="222">
        <f t="shared" si="1145"/>
        <v>0</v>
      </c>
      <c r="GE782" s="222">
        <f t="shared" si="1146"/>
        <v>0</v>
      </c>
      <c r="GF782" s="222">
        <f t="shared" si="1147"/>
        <v>0</v>
      </c>
      <c r="GG782" s="398">
        <f t="shared" si="1148"/>
        <v>0</v>
      </c>
      <c r="GH782" s="399">
        <f t="shared" si="1149"/>
        <v>0</v>
      </c>
      <c r="GI782" s="398" t="str">
        <f t="shared" si="1150"/>
        <v>Ca-Mg</v>
      </c>
      <c r="GJ782" s="398" t="str">
        <f t="shared" si="1151"/>
        <v>HCO3</v>
      </c>
    </row>
    <row r="783" spans="1:195">
      <c r="A783" s="402">
        <f t="shared" si="1153"/>
        <v>778</v>
      </c>
      <c r="B783" s="64" t="s">
        <v>751</v>
      </c>
      <c r="C783" s="2" t="s">
        <v>755</v>
      </c>
      <c r="D783" s="2"/>
      <c r="E783" s="2"/>
      <c r="F783" s="400">
        <v>3483780</v>
      </c>
      <c r="G783" s="400">
        <v>5591870</v>
      </c>
      <c r="H783" s="410">
        <f t="shared" si="1079"/>
        <v>483712.05800000002</v>
      </c>
      <c r="I783" s="410">
        <f t="shared" si="1080"/>
        <v>5590073.0420000004</v>
      </c>
      <c r="J783" s="400">
        <v>151</v>
      </c>
      <c r="K783" s="391" t="s">
        <v>1357</v>
      </c>
      <c r="L783" s="19">
        <v>0</v>
      </c>
      <c r="O783" s="19">
        <v>151</v>
      </c>
      <c r="Q783" s="67" t="s">
        <v>2846</v>
      </c>
      <c r="R783" s="64" t="s">
        <v>1507</v>
      </c>
      <c r="S783" s="64" t="s">
        <v>1345</v>
      </c>
      <c r="T783" s="499" t="str">
        <f t="shared" si="1081"/>
        <v>-</v>
      </c>
      <c r="U783" s="499" t="str">
        <f t="shared" si="1082"/>
        <v>M</v>
      </c>
      <c r="V783" s="499" t="str">
        <f t="shared" si="1083"/>
        <v>-</v>
      </c>
      <c r="W783" s="499" t="str">
        <f t="shared" si="1158"/>
        <v>-</v>
      </c>
      <c r="X783" s="529" t="str">
        <f t="shared" si="1156"/>
        <v>Na</v>
      </c>
      <c r="Y783" s="530" t="str">
        <f t="shared" si="1160"/>
        <v>Cl</v>
      </c>
      <c r="Z783" s="60" t="s">
        <v>1495</v>
      </c>
      <c r="AA783" s="51">
        <v>25365</v>
      </c>
      <c r="AB783" s="100">
        <v>1</v>
      </c>
      <c r="AC783" s="2" t="s">
        <v>405</v>
      </c>
      <c r="AD783" s="2" t="s">
        <v>1565</v>
      </c>
      <c r="AF783" s="400">
        <v>10.6</v>
      </c>
      <c r="AH783" s="211">
        <v>6.4</v>
      </c>
      <c r="AM783" s="391">
        <v>0.05</v>
      </c>
      <c r="AR783" s="69">
        <v>11261.02</v>
      </c>
      <c r="AS783" s="507">
        <f t="shared" si="1154"/>
        <v>11261.019999999999</v>
      </c>
      <c r="AT783" s="509">
        <f t="shared" si="1155"/>
        <v>0.50129833909223154</v>
      </c>
      <c r="AU783" s="398">
        <v>3500.69</v>
      </c>
      <c r="AV783" s="398">
        <v>154.68</v>
      </c>
      <c r="AW783" s="401">
        <v>483.68</v>
      </c>
      <c r="AX783" s="401">
        <v>6344.64</v>
      </c>
      <c r="AY783" s="401">
        <v>16.670000000000002</v>
      </c>
      <c r="AZ783" s="172">
        <v>647.21</v>
      </c>
      <c r="BB783" s="57">
        <v>97</v>
      </c>
      <c r="BE783" s="398">
        <v>6.82</v>
      </c>
      <c r="BJ783" s="398">
        <v>9.6300000000000008</v>
      </c>
      <c r="CN783" s="244">
        <v>536</v>
      </c>
      <c r="DB783" s="241"/>
      <c r="DC783" s="241"/>
      <c r="DD783" s="241"/>
      <c r="DE783" s="241"/>
      <c r="DF783" s="182"/>
      <c r="DG783" s="241"/>
      <c r="DH783" s="241"/>
      <c r="DI783" s="244"/>
      <c r="DJ783" s="244"/>
      <c r="DK783" s="244"/>
      <c r="DL783" s="244"/>
      <c r="DM783" s="244"/>
      <c r="DN783" s="244"/>
      <c r="DO783" s="244"/>
      <c r="DP783" s="244"/>
      <c r="DQ783" s="244"/>
      <c r="DR783" s="244"/>
      <c r="DS783" s="472"/>
      <c r="DT783" s="402">
        <f t="shared" si="1084"/>
        <v>1</v>
      </c>
      <c r="DU783" s="100">
        <f t="shared" si="1085"/>
        <v>1</v>
      </c>
      <c r="DV783" s="100">
        <f t="shared" si="1086"/>
        <v>0</v>
      </c>
      <c r="DW783" s="100">
        <f t="shared" si="1087"/>
        <v>0</v>
      </c>
      <c r="DX783" s="100">
        <f t="shared" si="1088"/>
        <v>0</v>
      </c>
      <c r="DY783" s="229">
        <f t="shared" si="1089"/>
        <v>0</v>
      </c>
      <c r="DZ783" s="100">
        <f t="shared" si="1090"/>
        <v>1</v>
      </c>
      <c r="EA783" s="400">
        <f t="shared" si="1091"/>
        <v>0</v>
      </c>
      <c r="EB783" s="402">
        <f t="shared" si="1092"/>
        <v>0</v>
      </c>
      <c r="EC783" s="19">
        <f t="shared" si="1093"/>
        <v>0</v>
      </c>
      <c r="ED783" s="19">
        <f t="shared" si="1094"/>
        <v>1</v>
      </c>
      <c r="EE783" s="19">
        <f t="shared" si="1095"/>
        <v>0</v>
      </c>
      <c r="EF783" s="402">
        <f t="shared" si="1096"/>
        <v>0</v>
      </c>
      <c r="EG783" s="400">
        <f t="shared" si="1097"/>
        <v>1</v>
      </c>
      <c r="EH783" s="400">
        <f t="shared" si="1098"/>
        <v>0</v>
      </c>
      <c r="EI783" s="402">
        <f t="shared" si="1099"/>
        <v>0</v>
      </c>
      <c r="EJ783" s="229">
        <f t="shared" si="1100"/>
        <v>1</v>
      </c>
      <c r="EK783" s="398">
        <f t="shared" si="1101"/>
        <v>3500.69</v>
      </c>
      <c r="EL783" s="398">
        <f t="shared" si="1102"/>
        <v>97</v>
      </c>
      <c r="EM783" s="398">
        <f t="shared" si="1103"/>
        <v>154.68</v>
      </c>
      <c r="EN783" s="398">
        <f t="shared" si="1104"/>
        <v>483.68</v>
      </c>
      <c r="EO783" s="398" t="str">
        <f t="shared" si="1105"/>
        <v/>
      </c>
      <c r="EP783" s="398">
        <f t="shared" si="1106"/>
        <v>6.82</v>
      </c>
      <c r="EQ783" s="398">
        <f t="shared" si="1107"/>
        <v>647.21</v>
      </c>
      <c r="ER783" s="398" t="str">
        <f t="shared" si="1108"/>
        <v/>
      </c>
      <c r="ES783" s="398">
        <f t="shared" si="1109"/>
        <v>9.6300000000000008</v>
      </c>
      <c r="ET783" s="398">
        <f t="shared" si="1110"/>
        <v>16.670000000000002</v>
      </c>
      <c r="EU783" s="172">
        <f t="shared" si="1111"/>
        <v>6344.64</v>
      </c>
      <c r="EV783" s="57">
        <f t="shared" si="1112"/>
        <v>152.27144211780876</v>
      </c>
      <c r="EW783" s="57">
        <f t="shared" si="1113"/>
        <v>2.4808184143222505</v>
      </c>
      <c r="EX783" s="57">
        <f t="shared" si="1114"/>
        <v>12.728245217033534</v>
      </c>
      <c r="EY783" s="57">
        <f t="shared" si="1115"/>
        <v>24.136932980687657</v>
      </c>
      <c r="EZ783" s="57" t="str">
        <f t="shared" si="1116"/>
        <v/>
      </c>
      <c r="FA783" s="57">
        <f t="shared" si="1117"/>
        <v>0.36637120601665324</v>
      </c>
      <c r="FB783" s="57">
        <f t="shared" si="1118"/>
        <v>10.607026554851018</v>
      </c>
      <c r="FC783" s="57" t="str">
        <f t="shared" si="1119"/>
        <v/>
      </c>
      <c r="FD783" s="57">
        <f t="shared" si="1120"/>
        <v>0.15531030612096786</v>
      </c>
      <c r="FE783" s="57">
        <f t="shared" si="1121"/>
        <v>0.34706535113561371</v>
      </c>
      <c r="FF783" s="56">
        <f t="shared" si="1122"/>
        <v>178.95918540038923</v>
      </c>
      <c r="FG783" s="59">
        <f t="shared" si="1123"/>
        <v>79.314730845624027</v>
      </c>
      <c r="FH783" s="59">
        <f t="shared" si="1124"/>
        <v>1.2922018867898051</v>
      </c>
      <c r="FI783" s="59">
        <f t="shared" si="1125"/>
        <v>6.6298534346647955</v>
      </c>
      <c r="FJ783" s="59">
        <f t="shared" si="1126"/>
        <v>12.572379404675047</v>
      </c>
      <c r="FK783" s="59" t="str">
        <f t="shared" si="1127"/>
        <v/>
      </c>
      <c r="FL783" s="59">
        <f t="shared" si="1128"/>
        <v>0.19083442824633889</v>
      </c>
      <c r="FM783" s="59">
        <f t="shared" si="1129"/>
        <v>5.5806310175125518</v>
      </c>
      <c r="FN783" s="59" t="str">
        <f t="shared" si="1130"/>
        <v/>
      </c>
      <c r="FO783" s="59">
        <f t="shared" si="1131"/>
        <v>8.1712769096599719E-2</v>
      </c>
      <c r="FP783" s="59">
        <f t="shared" si="1132"/>
        <v>0.18260005795549694</v>
      </c>
      <c r="FQ783" s="66">
        <f t="shared" si="1133"/>
        <v>94.155056155435361</v>
      </c>
      <c r="FR783" s="331">
        <f t="shared" si="1159"/>
        <v>0.50129833909223154</v>
      </c>
      <c r="FS783" s="331">
        <f t="shared" si="1134"/>
        <v>0.50129833909223154</v>
      </c>
      <c r="FT783" s="400">
        <f t="shared" si="1135"/>
        <v>0</v>
      </c>
      <c r="FU783" s="400">
        <f t="shared" si="1136"/>
        <v>1</v>
      </c>
      <c r="FV783" s="400">
        <f t="shared" si="1137"/>
        <v>0</v>
      </c>
      <c r="FW783" s="402">
        <f t="shared" si="1138"/>
        <v>0</v>
      </c>
      <c r="FX783" s="222">
        <f t="shared" si="1139"/>
        <v>79.314730845624027</v>
      </c>
      <c r="FY783" s="222">
        <f t="shared" si="1140"/>
        <v>0</v>
      </c>
      <c r="FZ783" s="222">
        <f t="shared" si="1141"/>
        <v>0</v>
      </c>
      <c r="GA783" s="221">
        <f t="shared" si="1142"/>
        <v>94.155056155435361</v>
      </c>
      <c r="GB783" s="222">
        <f t="shared" si="1143"/>
        <v>0</v>
      </c>
      <c r="GC783" s="222">
        <f t="shared" si="1144"/>
        <v>0</v>
      </c>
      <c r="GD783" s="222">
        <f t="shared" si="1145"/>
        <v>0</v>
      </c>
      <c r="GE783" s="222">
        <f t="shared" si="1146"/>
        <v>0</v>
      </c>
      <c r="GF783" s="222">
        <f t="shared" si="1147"/>
        <v>0</v>
      </c>
      <c r="GG783" s="398">
        <f t="shared" si="1148"/>
        <v>0</v>
      </c>
      <c r="GH783" s="399">
        <f t="shared" si="1149"/>
        <v>0</v>
      </c>
      <c r="GI783" s="398" t="str">
        <f t="shared" si="1150"/>
        <v>Na</v>
      </c>
      <c r="GJ783" s="398" t="str">
        <f t="shared" si="1151"/>
        <v>Cl</v>
      </c>
    </row>
    <row r="784" spans="1:195" s="69" customFormat="1">
      <c r="A784" s="402">
        <f t="shared" si="1153"/>
        <v>779</v>
      </c>
      <c r="B784" s="64" t="s">
        <v>345</v>
      </c>
      <c r="C784" s="91" t="s">
        <v>785</v>
      </c>
      <c r="D784" s="91" t="s">
        <v>1004</v>
      </c>
      <c r="E784" s="91"/>
      <c r="F784" s="400">
        <v>3483200</v>
      </c>
      <c r="G784" s="400">
        <v>5592150</v>
      </c>
      <c r="H784" s="410">
        <f t="shared" si="1079"/>
        <v>483132.29000000004</v>
      </c>
      <c r="I784" s="410">
        <f t="shared" si="1080"/>
        <v>5590352.9300000006</v>
      </c>
      <c r="J784" s="400">
        <v>150</v>
      </c>
      <c r="K784" s="391" t="s">
        <v>1354</v>
      </c>
      <c r="L784" s="19">
        <v>1.4</v>
      </c>
      <c r="M784" s="19"/>
      <c r="N784" s="408"/>
      <c r="O784" s="19">
        <v>149.4</v>
      </c>
      <c r="P784" s="19"/>
      <c r="Q784" s="67" t="s">
        <v>2846</v>
      </c>
      <c r="R784" s="64" t="s">
        <v>1507</v>
      </c>
      <c r="S784" s="64" t="s">
        <v>1345</v>
      </c>
      <c r="T784" s="499" t="str">
        <f t="shared" si="1081"/>
        <v>-</v>
      </c>
      <c r="U784" s="499" t="str">
        <f t="shared" si="1082"/>
        <v>M</v>
      </c>
      <c r="V784" s="499" t="str">
        <f t="shared" si="1083"/>
        <v>-</v>
      </c>
      <c r="W784" s="499" t="str">
        <f t="shared" si="1158"/>
        <v>-</v>
      </c>
      <c r="X784" s="529" t="str">
        <f t="shared" si="1156"/>
        <v>Na</v>
      </c>
      <c r="Y784" s="530" t="str">
        <f t="shared" si="1160"/>
        <v>Cl</v>
      </c>
      <c r="Z784" s="60" t="s">
        <v>1495</v>
      </c>
      <c r="AA784" s="51">
        <v>20872</v>
      </c>
      <c r="AB784" s="100">
        <v>1</v>
      </c>
      <c r="AC784" s="2" t="s">
        <v>405</v>
      </c>
      <c r="AD784" s="2" t="s">
        <v>2368</v>
      </c>
      <c r="AE784" s="404"/>
      <c r="AF784" s="400">
        <v>10.8</v>
      </c>
      <c r="AG784" s="400"/>
      <c r="AH784" s="400">
        <v>6.2</v>
      </c>
      <c r="AI784" s="391"/>
      <c r="AJ784" s="400"/>
      <c r="AK784" s="400"/>
      <c r="AL784" s="400"/>
      <c r="AM784" s="391">
        <v>0.23</v>
      </c>
      <c r="AN784" s="398"/>
      <c r="AO784" s="399"/>
      <c r="AP784" s="19"/>
      <c r="AQ784" s="398"/>
      <c r="AR784" s="69">
        <v>8395.4</v>
      </c>
      <c r="AS784" s="507">
        <f t="shared" si="1154"/>
        <v>8395.4</v>
      </c>
      <c r="AT784" s="509">
        <f t="shared" si="1155"/>
        <v>0.31246763452856235</v>
      </c>
      <c r="AU784" s="222">
        <v>2600</v>
      </c>
      <c r="AV784" s="398">
        <v>96.5</v>
      </c>
      <c r="AW784" s="272">
        <v>365</v>
      </c>
      <c r="AX784" s="59">
        <v>4548</v>
      </c>
      <c r="AY784" s="59">
        <v>13.9</v>
      </c>
      <c r="AZ784" s="66">
        <v>704</v>
      </c>
      <c r="BA784" s="398"/>
      <c r="BB784" s="398">
        <v>68</v>
      </c>
      <c r="BC784" s="398"/>
      <c r="BD784" s="398"/>
      <c r="BE784" s="398"/>
      <c r="BF784" s="398"/>
      <c r="BG784" s="398"/>
      <c r="BH784" s="398"/>
      <c r="BI784" s="398"/>
      <c r="BJ784" s="398"/>
      <c r="BK784" s="398"/>
      <c r="BL784" s="399"/>
      <c r="BM784" s="398"/>
      <c r="BN784" s="172"/>
      <c r="BO784" s="398"/>
      <c r="BP784" s="398"/>
      <c r="BQ784" s="398"/>
      <c r="BR784" s="398"/>
      <c r="BS784" s="398"/>
      <c r="BT784" s="398"/>
      <c r="BU784" s="398"/>
      <c r="BV784" s="398"/>
      <c r="BW784" s="398"/>
      <c r="BX784" s="398"/>
      <c r="BY784" s="398"/>
      <c r="BZ784" s="398"/>
      <c r="CA784" s="398"/>
      <c r="CB784" s="398"/>
      <c r="CC784" s="398"/>
      <c r="CD784" s="398"/>
      <c r="CE784" s="398"/>
      <c r="CF784" s="399"/>
      <c r="CG784" s="398"/>
      <c r="CH784" s="398"/>
      <c r="CI784" s="398"/>
      <c r="CJ784" s="398"/>
      <c r="CK784" s="398"/>
      <c r="CL784" s="172"/>
      <c r="CM784" s="398"/>
      <c r="CN784" s="244">
        <v>406</v>
      </c>
      <c r="CO784" s="399"/>
      <c r="CP784" s="398"/>
      <c r="CQ784" s="172"/>
      <c r="CR784" s="398"/>
      <c r="CS784" s="398"/>
      <c r="CT784" s="398"/>
      <c r="CU784" s="398"/>
      <c r="CV784" s="398"/>
      <c r="CW784" s="398"/>
      <c r="CX784" s="398"/>
      <c r="CY784" s="398"/>
      <c r="CZ784" s="398"/>
      <c r="DA784" s="172"/>
      <c r="DB784" s="241"/>
      <c r="DC784" s="241"/>
      <c r="DD784" s="241"/>
      <c r="DE784" s="241"/>
      <c r="DF784" s="182"/>
      <c r="DG784" s="241"/>
      <c r="DH784" s="241"/>
      <c r="DI784" s="244"/>
      <c r="DJ784" s="244"/>
      <c r="DK784" s="244"/>
      <c r="DL784" s="244"/>
      <c r="DM784" s="244"/>
      <c r="DN784" s="244"/>
      <c r="DO784" s="244"/>
      <c r="DP784" s="244"/>
      <c r="DQ784" s="244"/>
      <c r="DR784" s="244"/>
      <c r="DS784" s="472"/>
      <c r="DT784" s="402">
        <f t="shared" si="1084"/>
        <v>1</v>
      </c>
      <c r="DU784" s="100">
        <f t="shared" si="1085"/>
        <v>1</v>
      </c>
      <c r="DV784" s="100">
        <f t="shared" si="1086"/>
        <v>0</v>
      </c>
      <c r="DW784" s="100">
        <f t="shared" si="1087"/>
        <v>0</v>
      </c>
      <c r="DX784" s="100">
        <f t="shared" si="1088"/>
        <v>0</v>
      </c>
      <c r="DY784" s="229">
        <f t="shared" si="1089"/>
        <v>0</v>
      </c>
      <c r="DZ784" s="100">
        <f t="shared" si="1090"/>
        <v>1</v>
      </c>
      <c r="EA784" s="400">
        <f t="shared" si="1091"/>
        <v>0</v>
      </c>
      <c r="EB784" s="402">
        <f t="shared" si="1092"/>
        <v>0</v>
      </c>
      <c r="EC784" s="19">
        <f t="shared" si="1093"/>
        <v>0</v>
      </c>
      <c r="ED784" s="19">
        <f t="shared" si="1094"/>
        <v>1</v>
      </c>
      <c r="EE784" s="19">
        <f t="shared" si="1095"/>
        <v>0</v>
      </c>
      <c r="EF784" s="402">
        <f t="shared" si="1096"/>
        <v>0</v>
      </c>
      <c r="EG784" s="400">
        <f t="shared" si="1097"/>
        <v>1</v>
      </c>
      <c r="EH784" s="400">
        <f t="shared" si="1098"/>
        <v>0</v>
      </c>
      <c r="EI784" s="402">
        <f t="shared" si="1099"/>
        <v>0</v>
      </c>
      <c r="EJ784" s="229">
        <f t="shared" si="1100"/>
        <v>1</v>
      </c>
      <c r="EK784" s="398">
        <f t="shared" si="1101"/>
        <v>2600</v>
      </c>
      <c r="EL784" s="398">
        <f t="shared" si="1102"/>
        <v>68</v>
      </c>
      <c r="EM784" s="398">
        <f t="shared" si="1103"/>
        <v>96.5</v>
      </c>
      <c r="EN784" s="398">
        <f t="shared" si="1104"/>
        <v>365</v>
      </c>
      <c r="EO784" s="398" t="str">
        <f t="shared" si="1105"/>
        <v/>
      </c>
      <c r="EP784" s="398" t="str">
        <f t="shared" si="1106"/>
        <v/>
      </c>
      <c r="EQ784" s="398">
        <f t="shared" si="1107"/>
        <v>704</v>
      </c>
      <c r="ER784" s="398" t="str">
        <f t="shared" si="1108"/>
        <v/>
      </c>
      <c r="ES784" s="398" t="str">
        <f t="shared" si="1109"/>
        <v/>
      </c>
      <c r="ET784" s="398">
        <f t="shared" si="1110"/>
        <v>13.9</v>
      </c>
      <c r="EU784" s="172">
        <f t="shared" si="1111"/>
        <v>4548</v>
      </c>
      <c r="EV784" s="57">
        <f t="shared" si="1112"/>
        <v>113.09363282847175</v>
      </c>
      <c r="EW784" s="57">
        <f t="shared" si="1113"/>
        <v>1.7391304347826086</v>
      </c>
      <c r="EX784" s="57">
        <f t="shared" si="1114"/>
        <v>7.9407529314955774</v>
      </c>
      <c r="EY784" s="57">
        <f t="shared" si="1115"/>
        <v>18.214481760566894</v>
      </c>
      <c r="EZ784" s="57" t="str">
        <f t="shared" si="1116"/>
        <v/>
      </c>
      <c r="FA784" s="57" t="str">
        <f t="shared" si="1117"/>
        <v/>
      </c>
      <c r="FB784" s="57">
        <f t="shared" si="1118"/>
        <v>11.537749253897678</v>
      </c>
      <c r="FC784" s="57" t="str">
        <f t="shared" si="1119"/>
        <v/>
      </c>
      <c r="FD784" s="57" t="str">
        <f t="shared" si="1120"/>
        <v/>
      </c>
      <c r="FE784" s="57">
        <f t="shared" si="1121"/>
        <v>0.28939462392231735</v>
      </c>
      <c r="FF784" s="56">
        <f t="shared" si="1122"/>
        <v>128.28251487885368</v>
      </c>
      <c r="FG784" s="59">
        <f t="shared" si="1123"/>
        <v>80.215078211348441</v>
      </c>
      <c r="FH784" s="59">
        <f t="shared" si="1124"/>
        <v>1.2335308395071962</v>
      </c>
      <c r="FI784" s="59">
        <f t="shared" si="1125"/>
        <v>5.6322190871965079</v>
      </c>
      <c r="FJ784" s="59">
        <f t="shared" si="1126"/>
        <v>12.919171861947842</v>
      </c>
      <c r="FK784" s="59" t="str">
        <f t="shared" si="1127"/>
        <v/>
      </c>
      <c r="FL784" s="59" t="str">
        <f t="shared" si="1128"/>
        <v/>
      </c>
      <c r="FM784" s="59">
        <f t="shared" si="1129"/>
        <v>8.2347993395195633</v>
      </c>
      <c r="FN784" s="59" t="str">
        <f t="shared" si="1130"/>
        <v/>
      </c>
      <c r="FO784" s="59" t="str">
        <f t="shared" si="1131"/>
        <v/>
      </c>
      <c r="FP784" s="59">
        <f t="shared" si="1132"/>
        <v>0.20654866087776619</v>
      </c>
      <c r="FQ784" s="66">
        <f t="shared" si="1133"/>
        <v>91.558651999602674</v>
      </c>
      <c r="FR784" s="331">
        <f t="shared" si="1159"/>
        <v>0.31246763452856235</v>
      </c>
      <c r="FS784" s="331">
        <f t="shared" si="1134"/>
        <v>0.31246763452856235</v>
      </c>
      <c r="FT784" s="400">
        <f t="shared" si="1135"/>
        <v>0</v>
      </c>
      <c r="FU784" s="400">
        <f t="shared" si="1136"/>
        <v>1</v>
      </c>
      <c r="FV784" s="400">
        <f t="shared" si="1137"/>
        <v>0</v>
      </c>
      <c r="FW784" s="402">
        <f t="shared" si="1138"/>
        <v>0</v>
      </c>
      <c r="FX784" s="222">
        <f t="shared" si="1139"/>
        <v>80.215078211348441</v>
      </c>
      <c r="FY784" s="222">
        <f t="shared" si="1140"/>
        <v>0</v>
      </c>
      <c r="FZ784" s="222">
        <f t="shared" si="1141"/>
        <v>0</v>
      </c>
      <c r="GA784" s="221">
        <f t="shared" si="1142"/>
        <v>91.558651999602674</v>
      </c>
      <c r="GB784" s="222">
        <f t="shared" si="1143"/>
        <v>0</v>
      </c>
      <c r="GC784" s="222">
        <f t="shared" si="1144"/>
        <v>0</v>
      </c>
      <c r="GD784" s="222">
        <f t="shared" si="1145"/>
        <v>0</v>
      </c>
      <c r="GE784" s="222">
        <f t="shared" si="1146"/>
        <v>0</v>
      </c>
      <c r="GF784" s="222">
        <f t="shared" si="1147"/>
        <v>0</v>
      </c>
      <c r="GG784" s="398">
        <f t="shared" si="1148"/>
        <v>0</v>
      </c>
      <c r="GH784" s="399">
        <f t="shared" si="1149"/>
        <v>0</v>
      </c>
      <c r="GI784" s="398" t="str">
        <f t="shared" si="1150"/>
        <v>Na</v>
      </c>
      <c r="GJ784" s="398" t="str">
        <f t="shared" si="1151"/>
        <v>Cl</v>
      </c>
    </row>
    <row r="785" spans="1:192">
      <c r="A785" s="402">
        <f t="shared" si="1153"/>
        <v>780</v>
      </c>
      <c r="B785" s="64" t="s">
        <v>756</v>
      </c>
      <c r="C785" s="2" t="s">
        <v>753</v>
      </c>
      <c r="D785" s="2"/>
      <c r="E785" s="2"/>
      <c r="F785" s="400">
        <v>3485430</v>
      </c>
      <c r="G785" s="400">
        <v>5593040</v>
      </c>
      <c r="H785" s="410">
        <f t="shared" si="1079"/>
        <v>485361.39800000004</v>
      </c>
      <c r="I785" s="410">
        <f t="shared" si="1080"/>
        <v>5591242.574</v>
      </c>
      <c r="J785" s="541">
        <v>152</v>
      </c>
      <c r="K785" s="391" t="s">
        <v>2298</v>
      </c>
      <c r="L785" s="438">
        <v>2</v>
      </c>
      <c r="Q785" s="67" t="s">
        <v>2846</v>
      </c>
      <c r="R785" s="64" t="s">
        <v>1507</v>
      </c>
      <c r="S785" s="64" t="s">
        <v>1345</v>
      </c>
      <c r="T785" s="499" t="str">
        <f t="shared" si="1081"/>
        <v>-</v>
      </c>
      <c r="U785" s="499" t="str">
        <f t="shared" si="1082"/>
        <v>M</v>
      </c>
      <c r="V785" s="499" t="str">
        <f t="shared" si="1083"/>
        <v>-</v>
      </c>
      <c r="W785" s="499" t="str">
        <f t="shared" si="1158"/>
        <v>-</v>
      </c>
      <c r="X785" s="529" t="str">
        <f t="shared" si="1156"/>
        <v>Na-Ca</v>
      </c>
      <c r="Y785" s="530" t="str">
        <f t="shared" si="1160"/>
        <v>Cl-HCO3</v>
      </c>
      <c r="Z785" s="60"/>
      <c r="AA785" s="51">
        <v>25365</v>
      </c>
      <c r="AB785" s="100">
        <v>1</v>
      </c>
      <c r="AC785" s="2" t="s">
        <v>405</v>
      </c>
      <c r="AD785" s="2" t="s">
        <v>1565</v>
      </c>
      <c r="AE785" s="404"/>
      <c r="AF785" s="391" t="s">
        <v>3116</v>
      </c>
      <c r="AR785" s="69">
        <v>2062.15</v>
      </c>
      <c r="AS785" s="507">
        <f t="shared" si="1154"/>
        <v>2061.8799999999997</v>
      </c>
      <c r="AT785" s="509">
        <f t="shared" si="1155"/>
        <v>-0.42073018913130211</v>
      </c>
      <c r="AU785" s="59">
        <v>352</v>
      </c>
      <c r="AV785" s="398">
        <v>72.959999999999994</v>
      </c>
      <c r="AW785" s="401">
        <v>198.6</v>
      </c>
      <c r="AX785" s="398">
        <v>660.3</v>
      </c>
      <c r="AY785" s="398">
        <v>36.36</v>
      </c>
      <c r="AZ785" s="172">
        <v>740.54</v>
      </c>
      <c r="BB785" s="398">
        <v>1.1200000000000001</v>
      </c>
      <c r="BJ785" s="398">
        <v>0</v>
      </c>
      <c r="CN785" s="143" t="s">
        <v>3116</v>
      </c>
      <c r="DB785" s="241"/>
      <c r="DC785" s="241"/>
      <c r="DD785" s="241"/>
      <c r="DE785" s="241"/>
      <c r="DF785" s="182"/>
      <c r="DG785" s="241"/>
      <c r="DH785" s="241"/>
      <c r="DI785" s="244"/>
      <c r="DJ785" s="244"/>
      <c r="DK785" s="244"/>
      <c r="DL785" s="244"/>
      <c r="DM785" s="244"/>
      <c r="DN785" s="244"/>
      <c r="DO785" s="244"/>
      <c r="DP785" s="244"/>
      <c r="DQ785" s="244"/>
      <c r="DR785" s="244"/>
      <c r="DS785" s="472"/>
      <c r="DT785" s="402">
        <f t="shared" si="1084"/>
        <v>1</v>
      </c>
      <c r="DU785" s="100">
        <f t="shared" si="1085"/>
        <v>1</v>
      </c>
      <c r="DV785" s="100">
        <f t="shared" si="1086"/>
        <v>0</v>
      </c>
      <c r="DW785" s="100">
        <f t="shared" si="1087"/>
        <v>0</v>
      </c>
      <c r="DX785" s="100">
        <f t="shared" si="1088"/>
        <v>0</v>
      </c>
      <c r="DY785" s="229">
        <f t="shared" si="1089"/>
        <v>0</v>
      </c>
      <c r="DZ785" s="100">
        <f t="shared" si="1090"/>
        <v>0</v>
      </c>
      <c r="EA785" s="400">
        <f t="shared" si="1091"/>
        <v>0</v>
      </c>
      <c r="EB785" s="402">
        <f t="shared" si="1092"/>
        <v>1</v>
      </c>
      <c r="EC785" s="19">
        <f t="shared" si="1093"/>
        <v>0</v>
      </c>
      <c r="ED785" s="19">
        <f t="shared" si="1094"/>
        <v>1</v>
      </c>
      <c r="EE785" s="19">
        <f t="shared" si="1095"/>
        <v>0</v>
      </c>
      <c r="EF785" s="402">
        <f t="shared" si="1096"/>
        <v>0</v>
      </c>
      <c r="EG785" s="400">
        <f t="shared" si="1097"/>
        <v>0</v>
      </c>
      <c r="EH785" s="400">
        <f t="shared" si="1098"/>
        <v>0</v>
      </c>
      <c r="EI785" s="402">
        <f t="shared" si="1099"/>
        <v>1</v>
      </c>
      <c r="EJ785" s="229">
        <f t="shared" si="1100"/>
        <v>1</v>
      </c>
      <c r="EK785" s="398">
        <f t="shared" si="1101"/>
        <v>352</v>
      </c>
      <c r="EL785" s="398">
        <f t="shared" si="1102"/>
        <v>1.1200000000000001</v>
      </c>
      <c r="EM785" s="398">
        <f t="shared" si="1103"/>
        <v>72.959999999999994</v>
      </c>
      <c r="EN785" s="398">
        <f t="shared" si="1104"/>
        <v>198.6</v>
      </c>
      <c r="EO785" s="398" t="str">
        <f t="shared" si="1105"/>
        <v/>
      </c>
      <c r="EP785" s="398" t="str">
        <f t="shared" si="1106"/>
        <v/>
      </c>
      <c r="EQ785" s="398">
        <f t="shared" si="1107"/>
        <v>740.54</v>
      </c>
      <c r="ER785" s="398" t="str">
        <f t="shared" si="1108"/>
        <v/>
      </c>
      <c r="ES785" s="398">
        <f t="shared" si="1109"/>
        <v>0</v>
      </c>
      <c r="ET785" s="398">
        <f t="shared" si="1110"/>
        <v>36.36</v>
      </c>
      <c r="EU785" s="172">
        <f t="shared" si="1111"/>
        <v>660.3</v>
      </c>
      <c r="EV785" s="57">
        <f t="shared" si="1112"/>
        <v>15.311137982931561</v>
      </c>
      <c r="EW785" s="57">
        <f t="shared" si="1113"/>
        <v>2.8644501278772379E-2</v>
      </c>
      <c r="EX785" s="57">
        <f t="shared" si="1114"/>
        <v>6.0037029417815262</v>
      </c>
      <c r="EY785" s="57">
        <f t="shared" si="1115"/>
        <v>9.9106741853385891</v>
      </c>
      <c r="EZ785" s="57" t="str">
        <f t="shared" si="1116"/>
        <v/>
      </c>
      <c r="FA785" s="57" t="str">
        <f t="shared" si="1117"/>
        <v/>
      </c>
      <c r="FB785" s="57">
        <f t="shared" si="1118"/>
        <v>12.13659777341106</v>
      </c>
      <c r="FC785" s="57" t="str">
        <f t="shared" si="1119"/>
        <v/>
      </c>
      <c r="FD785" s="57">
        <f t="shared" si="1120"/>
        <v>0</v>
      </c>
      <c r="FE785" s="57">
        <f t="shared" si="1121"/>
        <v>0.75700636876370198</v>
      </c>
      <c r="FF785" s="56">
        <f t="shared" si="1122"/>
        <v>18.624657997912724</v>
      </c>
      <c r="FG785" s="59">
        <f t="shared" si="1123"/>
        <v>48.989120722928909</v>
      </c>
      <c r="FH785" s="59">
        <f t="shared" si="1124"/>
        <v>9.1650204756707015E-2</v>
      </c>
      <c r="FI785" s="59">
        <f t="shared" si="1125"/>
        <v>19.209292511595887</v>
      </c>
      <c r="FJ785" s="59">
        <f t="shared" si="1126"/>
        <v>31.709936560718504</v>
      </c>
      <c r="FK785" s="59" t="str">
        <f t="shared" si="1127"/>
        <v/>
      </c>
      <c r="FL785" s="59" t="str">
        <f t="shared" si="1128"/>
        <v/>
      </c>
      <c r="FM785" s="59">
        <f t="shared" si="1129"/>
        <v>38.506557625126007</v>
      </c>
      <c r="FN785" s="59" t="str">
        <f t="shared" si="1130"/>
        <v/>
      </c>
      <c r="FO785" s="59">
        <f t="shared" si="1131"/>
        <v>0</v>
      </c>
      <c r="FP785" s="59">
        <f t="shared" si="1132"/>
        <v>2.4018023753945488</v>
      </c>
      <c r="FQ785" s="66">
        <f t="shared" si="1133"/>
        <v>59.091639999479447</v>
      </c>
      <c r="FR785" s="331">
        <f t="shared" si="1159"/>
        <v>-0.42073018913130211</v>
      </c>
      <c r="FS785" s="331">
        <f t="shared" si="1134"/>
        <v>0.42073018913130211</v>
      </c>
      <c r="FT785" s="400">
        <f t="shared" si="1135"/>
        <v>0</v>
      </c>
      <c r="FU785" s="400">
        <f t="shared" si="1136"/>
        <v>1</v>
      </c>
      <c r="FV785" s="400">
        <f t="shared" si="1137"/>
        <v>0</v>
      </c>
      <c r="FW785" s="402">
        <f t="shared" si="1138"/>
        <v>0</v>
      </c>
      <c r="FX785" s="222">
        <f t="shared" si="1139"/>
        <v>48.989120722928909</v>
      </c>
      <c r="FY785" s="222">
        <f t="shared" si="1140"/>
        <v>31.709936560718504</v>
      </c>
      <c r="FZ785" s="222">
        <f t="shared" si="1141"/>
        <v>0</v>
      </c>
      <c r="GA785" s="221">
        <f t="shared" si="1142"/>
        <v>59.091639999479447</v>
      </c>
      <c r="GB785" s="222">
        <f t="shared" si="1143"/>
        <v>38.506557625126007</v>
      </c>
      <c r="GC785" s="222">
        <f t="shared" si="1144"/>
        <v>0</v>
      </c>
      <c r="GD785" s="222">
        <f t="shared" si="1145"/>
        <v>0</v>
      </c>
      <c r="GE785" s="222">
        <f t="shared" si="1146"/>
        <v>0</v>
      </c>
      <c r="GF785" s="222">
        <f t="shared" si="1147"/>
        <v>0</v>
      </c>
      <c r="GG785" s="398">
        <f t="shared" si="1148"/>
        <v>0</v>
      </c>
      <c r="GH785" s="399">
        <f t="shared" si="1149"/>
        <v>0</v>
      </c>
      <c r="GI785" s="398" t="str">
        <f t="shared" si="1150"/>
        <v>Na-Ca</v>
      </c>
      <c r="GJ785" s="398" t="str">
        <f t="shared" si="1151"/>
        <v>Cl-HCO3</v>
      </c>
    </row>
    <row r="786" spans="1:192">
      <c r="A786" s="402">
        <f t="shared" si="1153"/>
        <v>781</v>
      </c>
      <c r="B786" s="201" t="s">
        <v>522</v>
      </c>
      <c r="C786" s="165" t="s">
        <v>523</v>
      </c>
      <c r="D786" s="166" t="s">
        <v>2951</v>
      </c>
      <c r="E786" s="165"/>
      <c r="F786" s="408">
        <v>3419350</v>
      </c>
      <c r="G786" s="408">
        <v>5561360</v>
      </c>
      <c r="H786" s="409">
        <f t="shared" si="1079"/>
        <v>419307.83</v>
      </c>
      <c r="I786" s="405">
        <f t="shared" si="1080"/>
        <v>5559575.2460000003</v>
      </c>
      <c r="J786" s="408">
        <v>265</v>
      </c>
      <c r="K786" s="408" t="s">
        <v>1355</v>
      </c>
      <c r="L786" s="543">
        <v>0</v>
      </c>
      <c r="M786" s="171"/>
      <c r="O786" s="171"/>
      <c r="P786" s="171"/>
      <c r="Q786" s="186" t="s">
        <v>2845</v>
      </c>
      <c r="R786" s="382" t="s">
        <v>2899</v>
      </c>
      <c r="S786" s="166" t="s">
        <v>2663</v>
      </c>
      <c r="T786" s="499" t="str">
        <f t="shared" si="1081"/>
        <v>-</v>
      </c>
      <c r="U786" s="499" t="str">
        <f t="shared" si="1082"/>
        <v>M</v>
      </c>
      <c r="V786" s="499" t="str">
        <f t="shared" si="1083"/>
        <v>-</v>
      </c>
      <c r="W786" s="499" t="str">
        <f t="shared" si="1158"/>
        <v>A</v>
      </c>
      <c r="X786" s="529" t="str">
        <f t="shared" si="1156"/>
        <v>Ca-Na-Mg</v>
      </c>
      <c r="Y786" s="530" t="str">
        <f t="shared" si="1160"/>
        <v>HCO3</v>
      </c>
      <c r="Z786" s="183"/>
      <c r="AA786" s="193" t="s">
        <v>2369</v>
      </c>
      <c r="AB786" s="200">
        <v>1</v>
      </c>
      <c r="AC786" s="168" t="s">
        <v>524</v>
      </c>
      <c r="AD786" s="170" t="s">
        <v>2370</v>
      </c>
      <c r="AE786" s="188" t="s">
        <v>2952</v>
      </c>
      <c r="AF786" s="153" t="s">
        <v>3116</v>
      </c>
      <c r="AG786" s="408"/>
      <c r="AH786" s="408"/>
      <c r="AI786" s="392"/>
      <c r="AJ786" s="408"/>
      <c r="AK786" s="408"/>
      <c r="AL786" s="408"/>
      <c r="AM786" s="392"/>
      <c r="AN786" s="168"/>
      <c r="AO786" s="165"/>
      <c r="AP786" s="171"/>
      <c r="AQ786" s="168"/>
      <c r="AR786" s="168">
        <v>5271</v>
      </c>
      <c r="AS786" s="507">
        <f t="shared" si="1154"/>
        <v>2703.3300000000004</v>
      </c>
      <c r="AT786" s="509">
        <f t="shared" si="1155"/>
        <v>0.76019456075000047</v>
      </c>
      <c r="AU786" s="168">
        <v>196.2</v>
      </c>
      <c r="AV786" s="168">
        <v>82.03</v>
      </c>
      <c r="AW786" s="165">
        <v>326.5</v>
      </c>
      <c r="AX786" s="168">
        <v>5.33</v>
      </c>
      <c r="AY786" s="168">
        <v>2.71</v>
      </c>
      <c r="AZ786" s="167">
        <v>1995</v>
      </c>
      <c r="BA786" s="168"/>
      <c r="BB786" s="168">
        <v>5.26</v>
      </c>
      <c r="BC786" s="168"/>
      <c r="BD786" s="168">
        <v>0.4</v>
      </c>
      <c r="BE786" s="168">
        <v>29.44</v>
      </c>
      <c r="BF786" s="168">
        <v>3.1</v>
      </c>
      <c r="BG786" s="168"/>
      <c r="BH786" s="168"/>
      <c r="BI786" s="168"/>
      <c r="BJ786" s="168"/>
      <c r="BK786" s="168"/>
      <c r="BL786" s="165"/>
      <c r="BM786" s="168">
        <v>57.36</v>
      </c>
      <c r="BN786" s="167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  <c r="CA786" s="168"/>
      <c r="CB786" s="168"/>
      <c r="CC786" s="168"/>
      <c r="CD786" s="168"/>
      <c r="CE786" s="168"/>
      <c r="CF786" s="165"/>
      <c r="CG786" s="168"/>
      <c r="CH786" s="168"/>
      <c r="CI786" s="168"/>
      <c r="CJ786" s="168"/>
      <c r="CK786" s="168"/>
      <c r="CL786" s="167"/>
      <c r="CM786" s="168"/>
      <c r="CN786" s="194">
        <v>2581</v>
      </c>
      <c r="CO786" s="165"/>
      <c r="CP786" s="168"/>
      <c r="CQ786" s="167"/>
      <c r="CR786" s="168"/>
      <c r="CS786" s="168"/>
      <c r="CT786" s="168"/>
      <c r="CU786" s="168"/>
      <c r="CV786" s="168"/>
      <c r="CW786" s="168"/>
      <c r="CX786" s="168"/>
      <c r="CY786" s="168"/>
      <c r="CZ786" s="168"/>
      <c r="DA786" s="167"/>
      <c r="DB786" s="182"/>
      <c r="DC786" s="182"/>
      <c r="DD786" s="182"/>
      <c r="DE786" s="182"/>
      <c r="DF786" s="182"/>
      <c r="DG786" s="182"/>
      <c r="DH786" s="182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1"/>
      <c r="DT786" s="402">
        <f t="shared" si="1084"/>
        <v>1</v>
      </c>
      <c r="DU786" s="100">
        <f t="shared" si="1085"/>
        <v>1</v>
      </c>
      <c r="DV786" s="100">
        <f t="shared" si="1086"/>
        <v>0</v>
      </c>
      <c r="DW786" s="100">
        <f t="shared" si="1087"/>
        <v>0</v>
      </c>
      <c r="DX786" s="100">
        <f t="shared" si="1088"/>
        <v>0</v>
      </c>
      <c r="DY786" s="229">
        <f t="shared" si="1089"/>
        <v>0</v>
      </c>
      <c r="DZ786" s="100">
        <f t="shared" si="1090"/>
        <v>0</v>
      </c>
      <c r="EA786" s="400">
        <f t="shared" si="1091"/>
        <v>0</v>
      </c>
      <c r="EB786" s="402">
        <f t="shared" si="1092"/>
        <v>1</v>
      </c>
      <c r="EC786" s="19">
        <f t="shared" si="1093"/>
        <v>0</v>
      </c>
      <c r="ED786" s="19">
        <f t="shared" si="1094"/>
        <v>1</v>
      </c>
      <c r="EE786" s="19">
        <f t="shared" si="1095"/>
        <v>0</v>
      </c>
      <c r="EF786" s="402">
        <f t="shared" si="1096"/>
        <v>0</v>
      </c>
      <c r="EG786" s="400">
        <f t="shared" si="1097"/>
        <v>0</v>
      </c>
      <c r="EH786" s="400">
        <f t="shared" si="1098"/>
        <v>1</v>
      </c>
      <c r="EI786" s="402">
        <f t="shared" si="1099"/>
        <v>0</v>
      </c>
      <c r="EJ786" s="229">
        <f t="shared" si="1100"/>
        <v>2</v>
      </c>
      <c r="EK786" s="398">
        <f t="shared" si="1101"/>
        <v>196.2</v>
      </c>
      <c r="EL786" s="398">
        <f t="shared" si="1102"/>
        <v>5.26</v>
      </c>
      <c r="EM786" s="398">
        <f t="shared" si="1103"/>
        <v>82.03</v>
      </c>
      <c r="EN786" s="398">
        <f t="shared" si="1104"/>
        <v>326.5</v>
      </c>
      <c r="EO786" s="398">
        <f t="shared" si="1105"/>
        <v>3.1</v>
      </c>
      <c r="EP786" s="398">
        <f t="shared" si="1106"/>
        <v>29.44</v>
      </c>
      <c r="EQ786" s="398">
        <f t="shared" si="1107"/>
        <v>1995</v>
      </c>
      <c r="ER786" s="398" t="str">
        <f t="shared" si="1108"/>
        <v/>
      </c>
      <c r="ES786" s="398" t="str">
        <f t="shared" si="1109"/>
        <v/>
      </c>
      <c r="ET786" s="398">
        <f t="shared" si="1110"/>
        <v>2.71</v>
      </c>
      <c r="EU786" s="172">
        <f t="shared" si="1111"/>
        <v>5.33</v>
      </c>
      <c r="EV786" s="57">
        <f t="shared" si="1112"/>
        <v>8.5342195234408305</v>
      </c>
      <c r="EW786" s="57">
        <f t="shared" si="1113"/>
        <v>0.13452685421994884</v>
      </c>
      <c r="EX786" s="57">
        <f t="shared" si="1114"/>
        <v>6.750051429746966</v>
      </c>
      <c r="EY786" s="57">
        <f t="shared" si="1115"/>
        <v>16.293228205000247</v>
      </c>
      <c r="EZ786" s="57">
        <f t="shared" si="1116"/>
        <v>0.11304585650469505</v>
      </c>
      <c r="FA786" s="57">
        <f t="shared" si="1117"/>
        <v>1.5815202793446146</v>
      </c>
      <c r="FB786" s="57">
        <f t="shared" si="1118"/>
        <v>32.695752502167423</v>
      </c>
      <c r="FC786" s="57" t="str">
        <f t="shared" si="1119"/>
        <v/>
      </c>
      <c r="FD786" s="57" t="str">
        <f t="shared" si="1120"/>
        <v/>
      </c>
      <c r="FE786" s="57">
        <f t="shared" si="1121"/>
        <v>5.6421541786293522E-2</v>
      </c>
      <c r="FF786" s="56">
        <f t="shared" si="1122"/>
        <v>0.15033988661044198</v>
      </c>
      <c r="FG786" s="59">
        <f t="shared" si="1123"/>
        <v>25.546513351515348</v>
      </c>
      <c r="FH786" s="59">
        <f t="shared" si="1124"/>
        <v>0.40269553273474684</v>
      </c>
      <c r="FI786" s="59">
        <f t="shared" si="1125"/>
        <v>20.205746817246339</v>
      </c>
      <c r="FJ786" s="59">
        <f t="shared" si="1126"/>
        <v>48.772494161306433</v>
      </c>
      <c r="FK786" s="59">
        <f t="shared" si="1127"/>
        <v>0.33839385952030498</v>
      </c>
      <c r="FL786" s="59">
        <f t="shared" si="1128"/>
        <v>4.7341562776768198</v>
      </c>
      <c r="FM786" s="59">
        <f t="shared" si="1129"/>
        <v>99.371593827653797</v>
      </c>
      <c r="FN786" s="59" t="str">
        <f t="shared" si="1130"/>
        <v/>
      </c>
      <c r="FO786" s="59" t="str">
        <f t="shared" si="1131"/>
        <v/>
      </c>
      <c r="FP786" s="59">
        <f t="shared" si="1132"/>
        <v>0.1714809449070146</v>
      </c>
      <c r="FQ786" s="66">
        <f t="shared" si="1133"/>
        <v>0.45692522743919167</v>
      </c>
      <c r="FR786" s="331">
        <f t="shared" si="1159"/>
        <v>0.76019456075000047</v>
      </c>
      <c r="FS786" s="331">
        <f t="shared" si="1134"/>
        <v>0.76019456075000047</v>
      </c>
      <c r="FT786" s="400">
        <f t="shared" si="1135"/>
        <v>0</v>
      </c>
      <c r="FU786" s="400">
        <f t="shared" si="1136"/>
        <v>1</v>
      </c>
      <c r="FV786" s="400">
        <f t="shared" si="1137"/>
        <v>0</v>
      </c>
      <c r="FW786" s="402">
        <f t="shared" si="1138"/>
        <v>0</v>
      </c>
      <c r="FX786" s="222">
        <f t="shared" si="1139"/>
        <v>25.546513351515348</v>
      </c>
      <c r="FY786" s="222">
        <f t="shared" si="1140"/>
        <v>48.772494161306433</v>
      </c>
      <c r="FZ786" s="222">
        <f t="shared" si="1141"/>
        <v>20.205746817246339</v>
      </c>
      <c r="GA786" s="221">
        <f t="shared" si="1142"/>
        <v>0</v>
      </c>
      <c r="GB786" s="222">
        <f t="shared" si="1143"/>
        <v>99.371593827653797</v>
      </c>
      <c r="GC786" s="222">
        <f t="shared" si="1144"/>
        <v>0</v>
      </c>
      <c r="GD786" s="222">
        <f t="shared" si="1145"/>
        <v>0</v>
      </c>
      <c r="GE786" s="222">
        <f t="shared" si="1146"/>
        <v>0</v>
      </c>
      <c r="GF786" s="222">
        <f t="shared" si="1147"/>
        <v>0</v>
      </c>
      <c r="GG786" s="398">
        <f t="shared" si="1148"/>
        <v>0</v>
      </c>
      <c r="GH786" s="399">
        <f t="shared" si="1149"/>
        <v>0</v>
      </c>
      <c r="GI786" s="398" t="str">
        <f t="shared" si="1150"/>
        <v>Ca-Na-Mg</v>
      </c>
      <c r="GJ786" s="398" t="str">
        <f t="shared" si="1151"/>
        <v>HCO3</v>
      </c>
    </row>
    <row r="787" spans="1:192">
      <c r="A787" s="402">
        <f t="shared" si="1153"/>
        <v>782</v>
      </c>
      <c r="B787" s="170" t="s">
        <v>1154</v>
      </c>
      <c r="C787" s="166" t="s">
        <v>1156</v>
      </c>
      <c r="D787" s="166"/>
      <c r="E787" s="166"/>
      <c r="F787" s="408">
        <v>3517310</v>
      </c>
      <c r="G787" s="408">
        <v>5650660</v>
      </c>
      <c r="H787" s="410">
        <f t="shared" si="1079"/>
        <v>517228.64600000001</v>
      </c>
      <c r="I787" s="102">
        <f t="shared" si="1080"/>
        <v>5648839.5260000005</v>
      </c>
      <c r="J787" s="408">
        <v>200</v>
      </c>
      <c r="K787" s="392" t="s">
        <v>1355</v>
      </c>
      <c r="L787" s="195">
        <v>170</v>
      </c>
      <c r="M787" s="185"/>
      <c r="O787" s="171"/>
      <c r="P787" s="171"/>
      <c r="Q787" s="381" t="s">
        <v>1361</v>
      </c>
      <c r="R787" s="186" t="s">
        <v>2891</v>
      </c>
      <c r="S787" s="166" t="s">
        <v>1346</v>
      </c>
      <c r="T787" s="499" t="str">
        <f t="shared" si="1081"/>
        <v>-</v>
      </c>
      <c r="U787" s="499" t="str">
        <f t="shared" si="1082"/>
        <v>-</v>
      </c>
      <c r="V787" s="499" t="str">
        <f t="shared" si="1083"/>
        <v>-</v>
      </c>
      <c r="W787" s="499" t="str">
        <f t="shared" si="1158"/>
        <v>-</v>
      </c>
      <c r="X787" s="529" t="str">
        <f t="shared" si="1156"/>
        <v>Na</v>
      </c>
      <c r="Y787" s="530" t="str">
        <f t="shared" si="1160"/>
        <v>HCO3</v>
      </c>
      <c r="Z787" s="183"/>
      <c r="AA787" s="177" t="s">
        <v>2371</v>
      </c>
      <c r="AB787" s="176">
        <v>1</v>
      </c>
      <c r="AC787" s="166" t="s">
        <v>1050</v>
      </c>
      <c r="AD787" s="65" t="s">
        <v>1877</v>
      </c>
      <c r="AE787" s="61" t="s">
        <v>1454</v>
      </c>
      <c r="AF787" s="185">
        <v>10.8</v>
      </c>
      <c r="AG787" s="408">
        <v>450</v>
      </c>
      <c r="AH787" s="408">
        <v>7.5</v>
      </c>
      <c r="AI787" s="392"/>
      <c r="AJ787" s="408"/>
      <c r="AK787" s="408"/>
      <c r="AL787" s="408"/>
      <c r="AM787" s="392"/>
      <c r="AN787" s="168"/>
      <c r="AO787" s="165"/>
      <c r="AP787" s="171"/>
      <c r="AQ787" s="168"/>
      <c r="AR787" s="168"/>
      <c r="AS787" s="508"/>
      <c r="AT787" s="511"/>
      <c r="AU787" s="189"/>
      <c r="AV787" s="189"/>
      <c r="AW787" s="207"/>
      <c r="AX787" s="189"/>
      <c r="AY787" s="189"/>
      <c r="AZ787" s="187">
        <v>104</v>
      </c>
      <c r="BA787" s="170"/>
      <c r="BB787" s="168"/>
      <c r="BC787" s="168"/>
      <c r="BD787" s="168"/>
      <c r="BE787" s="168"/>
      <c r="BF787" s="168"/>
      <c r="BG787" s="168"/>
      <c r="BH787" s="168"/>
      <c r="BI787" s="168"/>
      <c r="BJ787" s="170"/>
      <c r="BK787" s="168"/>
      <c r="BL787" s="165"/>
      <c r="BM787" s="168"/>
      <c r="BN787" s="167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  <c r="CA787" s="168"/>
      <c r="CB787" s="168"/>
      <c r="CC787" s="168"/>
      <c r="CD787" s="168"/>
      <c r="CE787" s="168"/>
      <c r="CF787" s="165"/>
      <c r="CG787" s="168"/>
      <c r="CH787" s="168"/>
      <c r="CI787" s="168"/>
      <c r="CJ787" s="168"/>
      <c r="CK787" s="168"/>
      <c r="CL787" s="167"/>
      <c r="CM787" s="168"/>
      <c r="CN787" s="143">
        <v>9</v>
      </c>
      <c r="CO787" s="165"/>
      <c r="CP787" s="168"/>
      <c r="CQ787" s="167"/>
      <c r="CR787" s="168"/>
      <c r="CS787" s="168"/>
      <c r="CT787" s="168"/>
      <c r="CU787" s="168"/>
      <c r="CV787" s="168"/>
      <c r="CW787" s="168"/>
      <c r="CX787" s="168"/>
      <c r="CY787" s="168"/>
      <c r="CZ787" s="168"/>
      <c r="DA787" s="167"/>
      <c r="DB787" s="182"/>
      <c r="DC787" s="141" t="s">
        <v>2372</v>
      </c>
      <c r="DD787" s="182"/>
      <c r="DE787" s="370">
        <v>-19</v>
      </c>
      <c r="DF787" s="141" t="s">
        <v>2373</v>
      </c>
      <c r="DG787" s="182">
        <v>-8.65</v>
      </c>
      <c r="DH787" s="182"/>
      <c r="DI787" s="180"/>
      <c r="DJ787" s="180"/>
      <c r="DK787" s="180"/>
      <c r="DL787" s="180"/>
      <c r="DM787" s="180"/>
      <c r="DN787" s="180"/>
      <c r="DO787" s="180"/>
      <c r="DP787" s="180"/>
      <c r="DQ787" s="180"/>
      <c r="DR787" s="180"/>
      <c r="DS787" s="181"/>
      <c r="DT787" s="402">
        <f t="shared" si="1084"/>
        <v>1</v>
      </c>
      <c r="DU787" s="100">
        <f t="shared" si="1085"/>
        <v>0</v>
      </c>
      <c r="DV787" s="100">
        <f t="shared" si="1086"/>
        <v>0</v>
      </c>
      <c r="DW787" s="100">
        <f t="shared" si="1087"/>
        <v>1</v>
      </c>
      <c r="DX787" s="100">
        <f t="shared" si="1088"/>
        <v>0</v>
      </c>
      <c r="DY787" s="229">
        <f t="shared" si="1089"/>
        <v>0</v>
      </c>
      <c r="DZ787" s="100">
        <f t="shared" si="1090"/>
        <v>1</v>
      </c>
      <c r="EA787" s="400">
        <f t="shared" si="1091"/>
        <v>0</v>
      </c>
      <c r="EB787" s="402">
        <f t="shared" si="1092"/>
        <v>0</v>
      </c>
      <c r="EC787" s="19">
        <f t="shared" si="1093"/>
        <v>0</v>
      </c>
      <c r="ED787" s="19">
        <f t="shared" si="1094"/>
        <v>0</v>
      </c>
      <c r="EE787" s="19">
        <f t="shared" si="1095"/>
        <v>0</v>
      </c>
      <c r="EF787" s="402">
        <f t="shared" si="1096"/>
        <v>1</v>
      </c>
      <c r="EG787" s="400">
        <f t="shared" si="1097"/>
        <v>1</v>
      </c>
      <c r="EH787" s="400">
        <f t="shared" si="1098"/>
        <v>0</v>
      </c>
      <c r="EI787" s="402">
        <f t="shared" si="1099"/>
        <v>0</v>
      </c>
      <c r="EJ787" s="229">
        <f t="shared" si="1100"/>
        <v>1</v>
      </c>
      <c r="EK787" s="398" t="str">
        <f t="shared" si="1101"/>
        <v/>
      </c>
      <c r="EL787" s="398" t="str">
        <f t="shared" si="1102"/>
        <v/>
      </c>
      <c r="EM787" s="398" t="str">
        <f t="shared" si="1103"/>
        <v/>
      </c>
      <c r="EN787" s="398" t="str">
        <f t="shared" si="1104"/>
        <v/>
      </c>
      <c r="EO787" s="398" t="str">
        <f t="shared" si="1105"/>
        <v/>
      </c>
      <c r="EP787" s="398" t="str">
        <f t="shared" si="1106"/>
        <v/>
      </c>
      <c r="EQ787" s="398">
        <f t="shared" si="1107"/>
        <v>104</v>
      </c>
      <c r="ER787" s="398" t="str">
        <f t="shared" si="1108"/>
        <v/>
      </c>
      <c r="ES787" s="398" t="str">
        <f t="shared" si="1109"/>
        <v/>
      </c>
      <c r="ET787" s="398" t="str">
        <f t="shared" si="1110"/>
        <v/>
      </c>
      <c r="EU787" s="172" t="str">
        <f t="shared" si="1111"/>
        <v/>
      </c>
      <c r="EV787" s="57" t="str">
        <f t="shared" si="1112"/>
        <v/>
      </c>
      <c r="EW787" s="57" t="str">
        <f t="shared" si="1113"/>
        <v/>
      </c>
      <c r="EX787" s="57" t="str">
        <f t="shared" si="1114"/>
        <v/>
      </c>
      <c r="EY787" s="57" t="str">
        <f t="shared" si="1115"/>
        <v/>
      </c>
      <c r="EZ787" s="57" t="str">
        <f t="shared" si="1116"/>
        <v/>
      </c>
      <c r="FA787" s="57" t="str">
        <f t="shared" si="1117"/>
        <v/>
      </c>
      <c r="FB787" s="57">
        <f t="shared" si="1118"/>
        <v>1.7044402306894297</v>
      </c>
      <c r="FC787" s="57" t="str">
        <f t="shared" si="1119"/>
        <v/>
      </c>
      <c r="FD787" s="57" t="str">
        <f t="shared" si="1120"/>
        <v/>
      </c>
      <c r="FE787" s="57" t="str">
        <f t="shared" si="1121"/>
        <v/>
      </c>
      <c r="FF787" s="56" t="str">
        <f t="shared" si="1122"/>
        <v/>
      </c>
      <c r="FG787" s="59" t="str">
        <f t="shared" si="1123"/>
        <v/>
      </c>
      <c r="FH787" s="59" t="str">
        <f t="shared" si="1124"/>
        <v/>
      </c>
      <c r="FI787" s="59" t="str">
        <f t="shared" si="1125"/>
        <v/>
      </c>
      <c r="FJ787" s="59" t="str">
        <f t="shared" si="1126"/>
        <v/>
      </c>
      <c r="FK787" s="59" t="str">
        <f t="shared" si="1127"/>
        <v/>
      </c>
      <c r="FL787" s="59" t="str">
        <f t="shared" si="1128"/>
        <v/>
      </c>
      <c r="FM787" s="59">
        <f t="shared" si="1129"/>
        <v>100</v>
      </c>
      <c r="FN787" s="59" t="str">
        <f t="shared" si="1130"/>
        <v/>
      </c>
      <c r="FO787" s="59" t="str">
        <f t="shared" si="1131"/>
        <v/>
      </c>
      <c r="FP787" s="59" t="str">
        <f t="shared" si="1132"/>
        <v/>
      </c>
      <c r="FQ787" s="66" t="str">
        <f t="shared" si="1133"/>
        <v/>
      </c>
      <c r="FR787" s="331">
        <f t="shared" si="1159"/>
        <v>-100</v>
      </c>
      <c r="FS787" s="331">
        <f t="shared" si="1134"/>
        <v>0</v>
      </c>
      <c r="FT787" s="400">
        <f t="shared" si="1135"/>
        <v>1</v>
      </c>
      <c r="FU787" s="400">
        <f t="shared" si="1136"/>
        <v>0</v>
      </c>
      <c r="FV787" s="400">
        <f t="shared" si="1137"/>
        <v>0</v>
      </c>
      <c r="FW787" s="402">
        <f t="shared" si="1138"/>
        <v>0</v>
      </c>
      <c r="FX787" s="222">
        <f t="shared" si="1139"/>
        <v>0</v>
      </c>
      <c r="FY787" s="222">
        <f t="shared" si="1140"/>
        <v>0</v>
      </c>
      <c r="FZ787" s="222">
        <f t="shared" si="1141"/>
        <v>0</v>
      </c>
      <c r="GA787" s="221">
        <f t="shared" si="1142"/>
        <v>0</v>
      </c>
      <c r="GB787" s="222">
        <f t="shared" si="1143"/>
        <v>100</v>
      </c>
      <c r="GC787" s="222">
        <f t="shared" si="1144"/>
        <v>0</v>
      </c>
      <c r="GD787" s="222">
        <f t="shared" si="1145"/>
        <v>0</v>
      </c>
      <c r="GE787" s="222">
        <f t="shared" si="1146"/>
        <v>0</v>
      </c>
      <c r="GF787" s="222">
        <f t="shared" si="1147"/>
        <v>0</v>
      </c>
      <c r="GG787" s="398">
        <f t="shared" si="1148"/>
        <v>0</v>
      </c>
      <c r="GH787" s="399">
        <f t="shared" si="1149"/>
        <v>0</v>
      </c>
      <c r="GI787" s="398" t="str">
        <f t="shared" si="1150"/>
        <v>Na</v>
      </c>
      <c r="GJ787" s="398" t="str">
        <f t="shared" si="1151"/>
        <v>HCO3</v>
      </c>
    </row>
    <row r="788" spans="1:192">
      <c r="A788" s="402">
        <f t="shared" si="1153"/>
        <v>783</v>
      </c>
      <c r="B788" s="170" t="s">
        <v>1154</v>
      </c>
      <c r="C788" s="166" t="s">
        <v>1156</v>
      </c>
      <c r="D788" s="166"/>
      <c r="E788" s="166"/>
      <c r="F788" s="408">
        <v>3517310</v>
      </c>
      <c r="G788" s="408">
        <v>5650660</v>
      </c>
      <c r="H788" s="410">
        <f t="shared" si="1079"/>
        <v>517228.64600000001</v>
      </c>
      <c r="I788" s="102">
        <f t="shared" si="1080"/>
        <v>5648839.5260000005</v>
      </c>
      <c r="J788" s="408">
        <v>200</v>
      </c>
      <c r="K788" s="392" t="s">
        <v>1355</v>
      </c>
      <c r="L788" s="195">
        <v>170</v>
      </c>
      <c r="M788" s="185"/>
      <c r="O788" s="171"/>
      <c r="P788" s="171"/>
      <c r="Q788" s="381" t="s">
        <v>1361</v>
      </c>
      <c r="R788" s="186" t="s">
        <v>2891</v>
      </c>
      <c r="S788" s="166" t="s">
        <v>1346</v>
      </c>
      <c r="T788" s="499" t="str">
        <f t="shared" si="1081"/>
        <v>-</v>
      </c>
      <c r="U788" s="499" t="str">
        <f t="shared" si="1082"/>
        <v>-</v>
      </c>
      <c r="V788" s="499" t="str">
        <f t="shared" si="1083"/>
        <v>-</v>
      </c>
      <c r="W788" s="499" t="str">
        <f t="shared" si="1158"/>
        <v>-</v>
      </c>
      <c r="X788" s="529" t="str">
        <f t="shared" si="1156"/>
        <v>Ca-Mg</v>
      </c>
      <c r="Y788" s="530" t="str">
        <f t="shared" si="1160"/>
        <v>HCO3</v>
      </c>
      <c r="Z788" s="183"/>
      <c r="AA788" s="177" t="s">
        <v>1226</v>
      </c>
      <c r="AB788" s="176">
        <v>2</v>
      </c>
      <c r="AC788" s="166"/>
      <c r="AD788" s="65" t="s">
        <v>962</v>
      </c>
      <c r="AE788" s="183"/>
      <c r="AF788" s="185">
        <v>12.3</v>
      </c>
      <c r="AG788" s="408">
        <v>374</v>
      </c>
      <c r="AH788" s="408">
        <v>6.79</v>
      </c>
      <c r="AI788" s="392"/>
      <c r="AJ788" s="408"/>
      <c r="AK788" s="408"/>
      <c r="AL788" s="408"/>
      <c r="AM788" s="392"/>
      <c r="AN788" s="168"/>
      <c r="AO788" s="165"/>
      <c r="AP788" s="171"/>
      <c r="AQ788" s="168"/>
      <c r="AR788" s="168"/>
      <c r="AS788" s="507">
        <f t="shared" ref="AS788:AS819" si="1161">SUM(AU788:BN788)+SUM(BO788:CL788)/1000</f>
        <v>254.70000000000002</v>
      </c>
      <c r="AT788" s="509">
        <f t="shared" ref="AT788:AT819" si="1162">FR788</f>
        <v>3.2496983318200425</v>
      </c>
      <c r="AU788" s="168">
        <v>7</v>
      </c>
      <c r="AV788" s="168">
        <v>13.5</v>
      </c>
      <c r="AW788" s="165">
        <v>41.7</v>
      </c>
      <c r="AX788" s="168">
        <v>16.2</v>
      </c>
      <c r="AY788" s="168">
        <v>22.4</v>
      </c>
      <c r="AZ788" s="167">
        <v>119.6</v>
      </c>
      <c r="BA788" s="170"/>
      <c r="BB788" s="166">
        <v>4</v>
      </c>
      <c r="BC788" s="168"/>
      <c r="BD788" s="165" t="s">
        <v>1403</v>
      </c>
      <c r="BE788" s="165" t="s">
        <v>1392</v>
      </c>
      <c r="BF788" s="168" t="s">
        <v>2374</v>
      </c>
      <c r="BG788" s="168"/>
      <c r="BH788" s="168"/>
      <c r="BI788" s="168"/>
      <c r="BJ788" s="170">
        <v>30.3</v>
      </c>
      <c r="BK788" s="168" t="s">
        <v>1403</v>
      </c>
      <c r="BL788" s="165"/>
      <c r="BM788" s="168"/>
      <c r="BN788" s="167" t="s">
        <v>2363</v>
      </c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  <c r="CA788" s="168"/>
      <c r="CB788" s="168"/>
      <c r="CC788" s="168"/>
      <c r="CD788" s="168"/>
      <c r="CE788" s="168"/>
      <c r="CF788" s="165"/>
      <c r="CG788" s="168"/>
      <c r="CH788" s="168"/>
      <c r="CI788" s="168"/>
      <c r="CJ788" s="168"/>
      <c r="CK788" s="168"/>
      <c r="CL788" s="167"/>
      <c r="CM788" s="168">
        <v>5.0999999999999996</v>
      </c>
      <c r="CN788" s="143">
        <v>34.299999999999997</v>
      </c>
      <c r="CO788" s="165"/>
      <c r="CP788" s="168"/>
      <c r="CQ788" s="167"/>
      <c r="CR788" s="168"/>
      <c r="CS788" s="168"/>
      <c r="CT788" s="168"/>
      <c r="CU788" s="168"/>
      <c r="CV788" s="168"/>
      <c r="CW788" s="168"/>
      <c r="CX788" s="168"/>
      <c r="CY788" s="168"/>
      <c r="CZ788" s="168"/>
      <c r="DA788" s="167"/>
      <c r="DB788" s="182"/>
      <c r="DC788" s="141"/>
      <c r="DD788" s="182"/>
      <c r="DE788" s="370"/>
      <c r="DF788" s="141"/>
      <c r="DG788" s="182"/>
      <c r="DH788" s="182"/>
      <c r="DI788" s="180"/>
      <c r="DJ788" s="180"/>
      <c r="DK788" s="180"/>
      <c r="DL788" s="180"/>
      <c r="DM788" s="180"/>
      <c r="DN788" s="180"/>
      <c r="DO788" s="180"/>
      <c r="DP788" s="180"/>
      <c r="DQ788" s="180"/>
      <c r="DR788" s="180"/>
      <c r="DS788" s="181"/>
      <c r="DT788" s="402">
        <f t="shared" si="1084"/>
        <v>0</v>
      </c>
      <c r="DU788" s="100">
        <f t="shared" si="1085"/>
        <v>0</v>
      </c>
      <c r="DV788" s="100">
        <f t="shared" si="1086"/>
        <v>0</v>
      </c>
      <c r="DW788" s="100">
        <f t="shared" si="1087"/>
        <v>1</v>
      </c>
      <c r="DX788" s="100">
        <f t="shared" si="1088"/>
        <v>0</v>
      </c>
      <c r="DY788" s="229">
        <f t="shared" si="1089"/>
        <v>0</v>
      </c>
      <c r="DZ788" s="100">
        <f t="shared" si="1090"/>
        <v>1</v>
      </c>
      <c r="EA788" s="400">
        <f t="shared" si="1091"/>
        <v>0</v>
      </c>
      <c r="EB788" s="402">
        <f t="shared" si="1092"/>
        <v>0</v>
      </c>
      <c r="EC788" s="19">
        <f t="shared" si="1093"/>
        <v>1</v>
      </c>
      <c r="ED788" s="19">
        <f t="shared" si="1094"/>
        <v>0</v>
      </c>
      <c r="EE788" s="19">
        <f t="shared" si="1095"/>
        <v>0</v>
      </c>
      <c r="EF788" s="402">
        <f t="shared" si="1096"/>
        <v>0</v>
      </c>
      <c r="EG788" s="400">
        <f t="shared" si="1097"/>
        <v>1</v>
      </c>
      <c r="EH788" s="400">
        <f t="shared" si="1098"/>
        <v>0</v>
      </c>
      <c r="EI788" s="402">
        <f t="shared" si="1099"/>
        <v>0</v>
      </c>
      <c r="EJ788" s="229">
        <f t="shared" si="1100"/>
        <v>1</v>
      </c>
      <c r="EK788" s="398">
        <f t="shared" si="1101"/>
        <v>7</v>
      </c>
      <c r="EL788" s="398">
        <f t="shared" si="1102"/>
        <v>4</v>
      </c>
      <c r="EM788" s="398">
        <f t="shared" si="1103"/>
        <v>13.5</v>
      </c>
      <c r="EN788" s="398">
        <f t="shared" si="1104"/>
        <v>41.7</v>
      </c>
      <c r="EO788" s="398" t="str">
        <f t="shared" si="1105"/>
        <v/>
      </c>
      <c r="EP788" s="398" t="str">
        <f t="shared" si="1106"/>
        <v/>
      </c>
      <c r="EQ788" s="398">
        <f t="shared" si="1107"/>
        <v>119.6</v>
      </c>
      <c r="ER788" s="398" t="str">
        <f t="shared" si="1108"/>
        <v/>
      </c>
      <c r="ES788" s="398">
        <f t="shared" si="1109"/>
        <v>30.3</v>
      </c>
      <c r="ET788" s="398">
        <f t="shared" si="1110"/>
        <v>22.4</v>
      </c>
      <c r="EU788" s="172">
        <f t="shared" si="1111"/>
        <v>16.2</v>
      </c>
      <c r="EV788" s="57">
        <f t="shared" si="1112"/>
        <v>0.30448285761511629</v>
      </c>
      <c r="EW788" s="57">
        <f t="shared" si="1113"/>
        <v>0.10230179028132992</v>
      </c>
      <c r="EX788" s="57">
        <f t="shared" si="1114"/>
        <v>1.1108825344579305</v>
      </c>
      <c r="EY788" s="57">
        <f t="shared" si="1115"/>
        <v>2.0809421627825739</v>
      </c>
      <c r="EZ788" s="57" t="str">
        <f t="shared" si="1116"/>
        <v/>
      </c>
      <c r="FA788" s="57" t="str">
        <f t="shared" si="1117"/>
        <v/>
      </c>
      <c r="FB788" s="57">
        <f t="shared" si="1118"/>
        <v>1.960106265292844</v>
      </c>
      <c r="FC788" s="57" t="str">
        <f t="shared" si="1119"/>
        <v/>
      </c>
      <c r="FD788" s="57">
        <f t="shared" si="1120"/>
        <v>0.48867105664229765</v>
      </c>
      <c r="FE788" s="57">
        <f t="shared" si="1121"/>
        <v>0.46636255941438187</v>
      </c>
      <c r="FF788" s="56">
        <f t="shared" si="1122"/>
        <v>0.45694299495106189</v>
      </c>
      <c r="FG788" s="59">
        <f t="shared" si="1123"/>
        <v>8.4611256297265225</v>
      </c>
      <c r="FH788" s="59">
        <f t="shared" si="1124"/>
        <v>2.8428145561167231</v>
      </c>
      <c r="FI788" s="59">
        <f t="shared" si="1125"/>
        <v>30.869772957132529</v>
      </c>
      <c r="FJ788" s="59">
        <f t="shared" si="1126"/>
        <v>57.826286857024222</v>
      </c>
      <c r="FK788" s="59" t="str">
        <f t="shared" si="1127"/>
        <v/>
      </c>
      <c r="FL788" s="59" t="str">
        <f t="shared" si="1128"/>
        <v/>
      </c>
      <c r="FM788" s="59">
        <f t="shared" si="1129"/>
        <v>58.127464157797327</v>
      </c>
      <c r="FN788" s="59" t="str">
        <f t="shared" si="1130"/>
        <v/>
      </c>
      <c r="FO788" s="59">
        <f t="shared" si="1131"/>
        <v>14.491668045193611</v>
      </c>
      <c r="FP788" s="59">
        <f t="shared" si="1132"/>
        <v>13.830103722895885</v>
      </c>
      <c r="FQ788" s="66">
        <f t="shared" si="1133"/>
        <v>13.550764074113172</v>
      </c>
      <c r="FR788" s="331">
        <f t="shared" si="1159"/>
        <v>3.2496983318200425</v>
      </c>
      <c r="FS788" s="331">
        <f t="shared" si="1134"/>
        <v>3.2496983318200425</v>
      </c>
      <c r="FT788" s="400">
        <f t="shared" si="1135"/>
        <v>0</v>
      </c>
      <c r="FU788" s="400">
        <f t="shared" si="1136"/>
        <v>1</v>
      </c>
      <c r="FV788" s="400">
        <f t="shared" si="1137"/>
        <v>0</v>
      </c>
      <c r="FW788" s="402">
        <f t="shared" si="1138"/>
        <v>0</v>
      </c>
      <c r="FX788" s="222">
        <f t="shared" si="1139"/>
        <v>0</v>
      </c>
      <c r="FY788" s="222">
        <f t="shared" si="1140"/>
        <v>57.826286857024222</v>
      </c>
      <c r="FZ788" s="222">
        <f t="shared" si="1141"/>
        <v>30.869772957132529</v>
      </c>
      <c r="GA788" s="221">
        <f t="shared" si="1142"/>
        <v>0</v>
      </c>
      <c r="GB788" s="222">
        <f t="shared" si="1143"/>
        <v>58.127464157797327</v>
      </c>
      <c r="GC788" s="222">
        <f t="shared" si="1144"/>
        <v>0</v>
      </c>
      <c r="GD788" s="222">
        <f t="shared" si="1145"/>
        <v>0</v>
      </c>
      <c r="GE788" s="222">
        <f t="shared" si="1146"/>
        <v>0</v>
      </c>
      <c r="GF788" s="222">
        <f t="shared" si="1147"/>
        <v>0</v>
      </c>
      <c r="GG788" s="398">
        <f t="shared" si="1148"/>
        <v>0</v>
      </c>
      <c r="GH788" s="399">
        <f t="shared" si="1149"/>
        <v>0</v>
      </c>
      <c r="GI788" s="398" t="str">
        <f t="shared" si="1150"/>
        <v>Ca-Mg</v>
      </c>
      <c r="GJ788" s="398" t="str">
        <f t="shared" si="1151"/>
        <v>HCO3</v>
      </c>
    </row>
    <row r="789" spans="1:192" s="69" customFormat="1">
      <c r="A789" s="402">
        <f t="shared" si="1153"/>
        <v>784</v>
      </c>
      <c r="B789" s="170" t="s">
        <v>1154</v>
      </c>
      <c r="C789" s="166" t="s">
        <v>1155</v>
      </c>
      <c r="D789" s="166"/>
      <c r="E789" s="166"/>
      <c r="F789" s="408">
        <v>3516910</v>
      </c>
      <c r="G789" s="408">
        <v>5653440</v>
      </c>
      <c r="H789" s="410">
        <f t="shared" si="1079"/>
        <v>516828.80600000004</v>
      </c>
      <c r="I789" s="102">
        <f t="shared" si="1080"/>
        <v>5651618.4139999999</v>
      </c>
      <c r="J789" s="408">
        <v>195.58</v>
      </c>
      <c r="K789" s="392" t="s">
        <v>1355</v>
      </c>
      <c r="L789" s="195">
        <v>165</v>
      </c>
      <c r="M789" s="185">
        <v>30</v>
      </c>
      <c r="N789" s="408">
        <v>163</v>
      </c>
      <c r="O789" s="171"/>
      <c r="P789" s="171"/>
      <c r="Q789" s="381" t="s">
        <v>1361</v>
      </c>
      <c r="R789" s="186" t="s">
        <v>2906</v>
      </c>
      <c r="S789" s="166" t="s">
        <v>1346</v>
      </c>
      <c r="T789" s="499" t="str">
        <f t="shared" si="1081"/>
        <v>-</v>
      </c>
      <c r="U789" s="499" t="str">
        <f t="shared" si="1082"/>
        <v>-</v>
      </c>
      <c r="V789" s="499" t="str">
        <f t="shared" si="1083"/>
        <v>-</v>
      </c>
      <c r="W789" s="499" t="str">
        <f t="shared" si="1158"/>
        <v>-</v>
      </c>
      <c r="X789" s="529" t="str">
        <f t="shared" si="1156"/>
        <v>Ca-Mg</v>
      </c>
      <c r="Y789" s="530" t="str">
        <f t="shared" si="1160"/>
        <v>HCO3</v>
      </c>
      <c r="Z789" s="183"/>
      <c r="AA789" s="251">
        <v>32798</v>
      </c>
      <c r="AB789" s="176">
        <v>1</v>
      </c>
      <c r="AC789" s="166" t="s">
        <v>1050</v>
      </c>
      <c r="AD789" s="65" t="s">
        <v>1872</v>
      </c>
      <c r="AE789" s="125" t="s">
        <v>1881</v>
      </c>
      <c r="AF789" s="185">
        <v>10.4</v>
      </c>
      <c r="AG789" s="408">
        <v>386</v>
      </c>
      <c r="AH789" s="408">
        <v>7.04</v>
      </c>
      <c r="AI789" s="392"/>
      <c r="AJ789" s="408"/>
      <c r="AK789" s="408"/>
      <c r="AL789" s="408">
        <v>0.1</v>
      </c>
      <c r="AM789" s="392"/>
      <c r="AN789" s="168">
        <v>7.5</v>
      </c>
      <c r="AO789" s="165">
        <v>5</v>
      </c>
      <c r="AP789" s="171"/>
      <c r="AQ789" s="168"/>
      <c r="AR789" s="168"/>
      <c r="AS789" s="507">
        <f t="shared" si="1161"/>
        <v>248.93300000000002</v>
      </c>
      <c r="AT789" s="509">
        <f t="shared" si="1162"/>
        <v>-4.9379339935124547</v>
      </c>
      <c r="AU789" s="168">
        <v>7.5</v>
      </c>
      <c r="AV789" s="168">
        <v>10.6</v>
      </c>
      <c r="AW789" s="182">
        <v>35.9</v>
      </c>
      <c r="AX789" s="168">
        <v>14.6</v>
      </c>
      <c r="AY789" s="168">
        <v>25</v>
      </c>
      <c r="AZ789" s="167">
        <v>128</v>
      </c>
      <c r="BA789" s="170"/>
      <c r="BB789" s="166">
        <v>3.8</v>
      </c>
      <c r="BC789" s="168"/>
      <c r="BD789" s="168">
        <v>0</v>
      </c>
      <c r="BE789" s="165">
        <v>0.02</v>
      </c>
      <c r="BF789" s="165">
        <v>0</v>
      </c>
      <c r="BG789" s="168"/>
      <c r="BH789" s="168"/>
      <c r="BI789" s="168"/>
      <c r="BJ789" s="170">
        <v>23.5</v>
      </c>
      <c r="BK789" s="168">
        <v>0</v>
      </c>
      <c r="BL789" s="165"/>
      <c r="BM789" s="168"/>
      <c r="BN789" s="167"/>
      <c r="BO789" s="168">
        <v>2</v>
      </c>
      <c r="BP789" s="168">
        <v>11</v>
      </c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  <c r="CA789" s="168"/>
      <c r="CB789" s="168"/>
      <c r="CC789" s="168"/>
      <c r="CD789" s="168"/>
      <c r="CE789" s="168"/>
      <c r="CF789" s="165"/>
      <c r="CG789" s="168"/>
      <c r="CH789" s="168"/>
      <c r="CI789" s="168"/>
      <c r="CJ789" s="168"/>
      <c r="CK789" s="168"/>
      <c r="CL789" s="167"/>
      <c r="CM789" s="168">
        <v>5.0999999999999996</v>
      </c>
      <c r="CN789" s="143">
        <v>44.1</v>
      </c>
      <c r="CO789" s="165"/>
      <c r="CP789" s="168"/>
      <c r="CQ789" s="167"/>
      <c r="CR789" s="168"/>
      <c r="CS789" s="168"/>
      <c r="CT789" s="168"/>
      <c r="CU789" s="168"/>
      <c r="CV789" s="168"/>
      <c r="CW789" s="168"/>
      <c r="CX789" s="168"/>
      <c r="CY789" s="168"/>
      <c r="CZ789" s="168"/>
      <c r="DA789" s="167"/>
      <c r="DB789" s="182"/>
      <c r="DC789" s="141" t="s">
        <v>2375</v>
      </c>
      <c r="DD789" s="182"/>
      <c r="DE789" s="182">
        <v>-18.899999999999999</v>
      </c>
      <c r="DF789" s="141" t="s">
        <v>2376</v>
      </c>
      <c r="DG789" s="182">
        <v>-8.77</v>
      </c>
      <c r="DH789" s="182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1"/>
      <c r="DT789" s="402">
        <f t="shared" si="1084"/>
        <v>1</v>
      </c>
      <c r="DU789" s="100">
        <f t="shared" si="1085"/>
        <v>0</v>
      </c>
      <c r="DV789" s="100">
        <f t="shared" si="1086"/>
        <v>0</v>
      </c>
      <c r="DW789" s="100">
        <f t="shared" si="1087"/>
        <v>1</v>
      </c>
      <c r="DX789" s="100">
        <f t="shared" si="1088"/>
        <v>0</v>
      </c>
      <c r="DY789" s="229">
        <f t="shared" si="1089"/>
        <v>0</v>
      </c>
      <c r="DZ789" s="100">
        <f t="shared" si="1090"/>
        <v>1</v>
      </c>
      <c r="EA789" s="400">
        <f t="shared" si="1091"/>
        <v>0</v>
      </c>
      <c r="EB789" s="402">
        <f t="shared" si="1092"/>
        <v>0</v>
      </c>
      <c r="EC789" s="19">
        <f t="shared" si="1093"/>
        <v>1</v>
      </c>
      <c r="ED789" s="19">
        <f t="shared" si="1094"/>
        <v>0</v>
      </c>
      <c r="EE789" s="19">
        <f t="shared" si="1095"/>
        <v>0</v>
      </c>
      <c r="EF789" s="402">
        <f t="shared" si="1096"/>
        <v>0</v>
      </c>
      <c r="EG789" s="400">
        <f t="shared" si="1097"/>
        <v>1</v>
      </c>
      <c r="EH789" s="400">
        <f t="shared" si="1098"/>
        <v>0</v>
      </c>
      <c r="EI789" s="402">
        <f t="shared" si="1099"/>
        <v>0</v>
      </c>
      <c r="EJ789" s="229">
        <f t="shared" si="1100"/>
        <v>1</v>
      </c>
      <c r="EK789" s="398">
        <f t="shared" si="1101"/>
        <v>7.5</v>
      </c>
      <c r="EL789" s="398">
        <f t="shared" si="1102"/>
        <v>3.8</v>
      </c>
      <c r="EM789" s="398">
        <f t="shared" si="1103"/>
        <v>10.6</v>
      </c>
      <c r="EN789" s="398">
        <f t="shared" si="1104"/>
        <v>35.9</v>
      </c>
      <c r="EO789" s="398">
        <f t="shared" si="1105"/>
        <v>0</v>
      </c>
      <c r="EP789" s="398">
        <f t="shared" si="1106"/>
        <v>0.02</v>
      </c>
      <c r="EQ789" s="398">
        <f t="shared" si="1107"/>
        <v>128</v>
      </c>
      <c r="ER789" s="398" t="str">
        <f t="shared" si="1108"/>
        <v/>
      </c>
      <c r="ES789" s="398">
        <f t="shared" si="1109"/>
        <v>23.5</v>
      </c>
      <c r="ET789" s="398">
        <f t="shared" si="1110"/>
        <v>25</v>
      </c>
      <c r="EU789" s="172">
        <f t="shared" si="1111"/>
        <v>14.6</v>
      </c>
      <c r="EV789" s="57">
        <f t="shared" si="1112"/>
        <v>0.32623163315905312</v>
      </c>
      <c r="EW789" s="57">
        <f t="shared" si="1113"/>
        <v>9.718670076726342E-2</v>
      </c>
      <c r="EX789" s="57">
        <f t="shared" si="1114"/>
        <v>0.87224850853733804</v>
      </c>
      <c r="EY789" s="57">
        <f t="shared" si="1115"/>
        <v>1.7915065622037025</v>
      </c>
      <c r="EZ789" s="57">
        <f t="shared" si="1116"/>
        <v>0</v>
      </c>
      <c r="FA789" s="57">
        <f t="shared" si="1117"/>
        <v>1.0744023636852001E-3</v>
      </c>
      <c r="FB789" s="57">
        <f t="shared" si="1118"/>
        <v>2.0977725916177596</v>
      </c>
      <c r="FC789" s="57" t="str">
        <f t="shared" si="1119"/>
        <v/>
      </c>
      <c r="FD789" s="57">
        <f t="shared" si="1120"/>
        <v>0.37900230465656748</v>
      </c>
      <c r="FE789" s="57">
        <f t="shared" si="1121"/>
        <v>0.52049392791783688</v>
      </c>
      <c r="FF789" s="56">
        <f t="shared" si="1122"/>
        <v>0.41181282261021629</v>
      </c>
      <c r="FG789" s="59">
        <f t="shared" si="1123"/>
        <v>10.563648176688364</v>
      </c>
      <c r="FH789" s="59">
        <f t="shared" si="1124"/>
        <v>3.1469851786504166</v>
      </c>
      <c r="FI789" s="59">
        <f t="shared" si="1125"/>
        <v>28.244122979751879</v>
      </c>
      <c r="FJ789" s="59">
        <f t="shared" si="1126"/>
        <v>58.010453634095128</v>
      </c>
      <c r="FK789" s="59">
        <f t="shared" si="1127"/>
        <v>0</v>
      </c>
      <c r="FL789" s="59">
        <f t="shared" si="1128"/>
        <v>3.4790030814207923E-2</v>
      </c>
      <c r="FM789" s="59">
        <f t="shared" si="1129"/>
        <v>61.534829873769951</v>
      </c>
      <c r="FN789" s="59" t="str">
        <f t="shared" si="1130"/>
        <v/>
      </c>
      <c r="FO789" s="59">
        <f t="shared" si="1131"/>
        <v>11.117431141963428</v>
      </c>
      <c r="FP789" s="59">
        <f t="shared" si="1132"/>
        <v>15.267863367427562</v>
      </c>
      <c r="FQ789" s="66">
        <f t="shared" si="1133"/>
        <v>12.079875616839063</v>
      </c>
      <c r="FR789" s="331">
        <f t="shared" si="1159"/>
        <v>-4.9379339935124547</v>
      </c>
      <c r="FS789" s="331">
        <f t="shared" si="1134"/>
        <v>4.9379339935124547</v>
      </c>
      <c r="FT789" s="400">
        <f t="shared" si="1135"/>
        <v>0</v>
      </c>
      <c r="FU789" s="400">
        <f t="shared" si="1136"/>
        <v>1</v>
      </c>
      <c r="FV789" s="400">
        <f t="shared" si="1137"/>
        <v>0</v>
      </c>
      <c r="FW789" s="402">
        <f t="shared" si="1138"/>
        <v>0</v>
      </c>
      <c r="FX789" s="222">
        <f t="shared" si="1139"/>
        <v>0</v>
      </c>
      <c r="FY789" s="222">
        <f t="shared" si="1140"/>
        <v>58.010453634095128</v>
      </c>
      <c r="FZ789" s="222">
        <f t="shared" si="1141"/>
        <v>28.244122979751879</v>
      </c>
      <c r="GA789" s="221">
        <f t="shared" si="1142"/>
        <v>0</v>
      </c>
      <c r="GB789" s="222">
        <f t="shared" si="1143"/>
        <v>61.534829873769951</v>
      </c>
      <c r="GC789" s="222">
        <f t="shared" si="1144"/>
        <v>0</v>
      </c>
      <c r="GD789" s="222">
        <f t="shared" si="1145"/>
        <v>0</v>
      </c>
      <c r="GE789" s="222">
        <f t="shared" si="1146"/>
        <v>0</v>
      </c>
      <c r="GF789" s="222">
        <f t="shared" si="1147"/>
        <v>0</v>
      </c>
      <c r="GG789" s="398">
        <f t="shared" si="1148"/>
        <v>0</v>
      </c>
      <c r="GH789" s="399">
        <f t="shared" si="1149"/>
        <v>0</v>
      </c>
      <c r="GI789" s="398" t="str">
        <f t="shared" si="1150"/>
        <v>Ca-Mg</v>
      </c>
      <c r="GJ789" s="398" t="str">
        <f t="shared" si="1151"/>
        <v>HCO3</v>
      </c>
    </row>
    <row r="790" spans="1:192">
      <c r="A790" s="402">
        <f t="shared" si="1153"/>
        <v>785</v>
      </c>
      <c r="B790" s="166" t="s">
        <v>587</v>
      </c>
      <c r="C790" s="186" t="s">
        <v>588</v>
      </c>
      <c r="D790" s="186"/>
      <c r="E790" s="186"/>
      <c r="F790" s="408">
        <v>3476439</v>
      </c>
      <c r="G790" s="408">
        <v>5544636</v>
      </c>
      <c r="H790" s="409">
        <f t="shared" si="1079"/>
        <v>476373.99440000003</v>
      </c>
      <c r="I790" s="405">
        <f t="shared" si="1080"/>
        <v>5542857.9356000004</v>
      </c>
      <c r="J790" s="541">
        <v>128</v>
      </c>
      <c r="K790" s="392" t="s">
        <v>1356</v>
      </c>
      <c r="L790" s="171">
        <v>100.6</v>
      </c>
      <c r="M790" s="185">
        <v>27</v>
      </c>
      <c r="N790" s="400">
        <v>97.5</v>
      </c>
      <c r="O790" s="171"/>
      <c r="P790" s="171"/>
      <c r="Q790" s="67" t="s">
        <v>2846</v>
      </c>
      <c r="R790" s="166" t="s">
        <v>1394</v>
      </c>
      <c r="S790" s="2" t="s">
        <v>2835</v>
      </c>
      <c r="T790" s="499" t="str">
        <f t="shared" si="1081"/>
        <v>-</v>
      </c>
      <c r="U790" s="499" t="str">
        <f t="shared" si="1082"/>
        <v>-</v>
      </c>
      <c r="V790" s="499" t="str">
        <f t="shared" si="1083"/>
        <v>-</v>
      </c>
      <c r="W790" s="499" t="str">
        <f t="shared" si="1158"/>
        <v>-</v>
      </c>
      <c r="X790" s="529" t="str">
        <f t="shared" si="1156"/>
        <v>Ca</v>
      </c>
      <c r="Y790" s="530" t="str">
        <f t="shared" si="1160"/>
        <v>SO4-Cl-HCO3</v>
      </c>
      <c r="Z790" s="183"/>
      <c r="AA790" s="177">
        <v>35389</v>
      </c>
      <c r="AB790" s="176">
        <v>1</v>
      </c>
      <c r="AC790" s="184" t="s">
        <v>589</v>
      </c>
      <c r="AD790" s="170" t="s">
        <v>2377</v>
      </c>
      <c r="AE790" s="183"/>
      <c r="AF790" s="392">
        <v>9.9</v>
      </c>
      <c r="AG790" s="408">
        <v>276</v>
      </c>
      <c r="AH790" s="408">
        <v>6.46</v>
      </c>
      <c r="AI790" s="392"/>
      <c r="AJ790" s="408"/>
      <c r="AK790" s="408"/>
      <c r="AL790" s="408"/>
      <c r="AM790" s="392"/>
      <c r="AN790" s="168"/>
      <c r="AO790" s="165"/>
      <c r="AP790" s="171"/>
      <c r="AQ790" s="168"/>
      <c r="AR790" s="168"/>
      <c r="AS790" s="507">
        <f t="shared" si="1161"/>
        <v>166.39</v>
      </c>
      <c r="AT790" s="509">
        <f t="shared" si="1162"/>
        <v>-0.86534788506372162</v>
      </c>
      <c r="AU790" s="168">
        <v>10.199999999999999</v>
      </c>
      <c r="AV790" s="168">
        <v>4.8</v>
      </c>
      <c r="AW790" s="165">
        <v>30.2</v>
      </c>
      <c r="AX790" s="165">
        <v>24</v>
      </c>
      <c r="AY790" s="165">
        <v>60</v>
      </c>
      <c r="AZ790" s="167">
        <v>34</v>
      </c>
      <c r="BA790" s="170"/>
      <c r="BB790" s="168">
        <v>2.7</v>
      </c>
      <c r="BC790" s="168"/>
      <c r="BD790" s="168"/>
      <c r="BE790" s="168">
        <v>0.47</v>
      </c>
      <c r="BF790" s="168">
        <v>0.02</v>
      </c>
      <c r="BG790" s="168"/>
      <c r="BH790" s="168"/>
      <c r="BI790" s="168"/>
      <c r="BJ790" s="170" t="s">
        <v>457</v>
      </c>
      <c r="BK790" s="168"/>
      <c r="BL790" s="165"/>
      <c r="BM790" s="168"/>
      <c r="BN790" s="167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  <c r="CA790" s="168"/>
      <c r="CB790" s="168"/>
      <c r="CC790" s="168"/>
      <c r="CD790" s="168"/>
      <c r="CE790" s="168"/>
      <c r="CF790" s="165"/>
      <c r="CG790" s="168"/>
      <c r="CH790" s="168"/>
      <c r="CI790" s="168"/>
      <c r="CJ790" s="168"/>
      <c r="CK790" s="168"/>
      <c r="CL790" s="167"/>
      <c r="CM790" s="168">
        <v>1.3</v>
      </c>
      <c r="CN790" s="180">
        <v>35.6</v>
      </c>
      <c r="CO790" s="165"/>
      <c r="CP790" s="168"/>
      <c r="CQ790" s="167"/>
      <c r="CR790" s="168"/>
      <c r="CS790" s="168"/>
      <c r="CT790" s="168"/>
      <c r="CU790" s="168"/>
      <c r="CV790" s="168"/>
      <c r="CW790" s="168"/>
      <c r="CX790" s="168"/>
      <c r="CY790" s="168"/>
      <c r="CZ790" s="168"/>
      <c r="DA790" s="167"/>
      <c r="DB790" s="182"/>
      <c r="DC790" s="182"/>
      <c r="DD790" s="182"/>
      <c r="DE790" s="182"/>
      <c r="DF790" s="182"/>
      <c r="DG790" s="182"/>
      <c r="DH790" s="182"/>
      <c r="DI790" s="180"/>
      <c r="DJ790" s="180"/>
      <c r="DK790" s="180"/>
      <c r="DL790" s="180"/>
      <c r="DM790" s="180"/>
      <c r="DN790" s="180"/>
      <c r="DO790" s="180"/>
      <c r="DP790" s="180"/>
      <c r="DQ790" s="180"/>
      <c r="DR790" s="180"/>
      <c r="DS790" s="181"/>
      <c r="DT790" s="402">
        <f t="shared" si="1084"/>
        <v>1</v>
      </c>
      <c r="DU790" s="100">
        <f t="shared" si="1085"/>
        <v>0</v>
      </c>
      <c r="DV790" s="100">
        <f t="shared" si="1086"/>
        <v>0</v>
      </c>
      <c r="DW790" s="100">
        <f t="shared" si="1087"/>
        <v>1</v>
      </c>
      <c r="DX790" s="100">
        <f t="shared" si="1088"/>
        <v>0</v>
      </c>
      <c r="DY790" s="229">
        <f t="shared" si="1089"/>
        <v>0</v>
      </c>
      <c r="DZ790" s="100">
        <f t="shared" si="1090"/>
        <v>1</v>
      </c>
      <c r="EA790" s="400">
        <f t="shared" si="1091"/>
        <v>0</v>
      </c>
      <c r="EB790" s="402">
        <f t="shared" si="1092"/>
        <v>0</v>
      </c>
      <c r="EC790" s="19">
        <f t="shared" si="1093"/>
        <v>1</v>
      </c>
      <c r="ED790" s="19">
        <f t="shared" si="1094"/>
        <v>0</v>
      </c>
      <c r="EE790" s="19">
        <f t="shared" si="1095"/>
        <v>0</v>
      </c>
      <c r="EF790" s="402">
        <f t="shared" si="1096"/>
        <v>0</v>
      </c>
      <c r="EG790" s="400">
        <f t="shared" si="1097"/>
        <v>1</v>
      </c>
      <c r="EH790" s="400">
        <f t="shared" si="1098"/>
        <v>0</v>
      </c>
      <c r="EI790" s="402">
        <f t="shared" si="1099"/>
        <v>0</v>
      </c>
      <c r="EJ790" s="229">
        <f t="shared" si="1100"/>
        <v>1</v>
      </c>
      <c r="EK790" s="398">
        <f t="shared" si="1101"/>
        <v>10.199999999999999</v>
      </c>
      <c r="EL790" s="398">
        <f t="shared" si="1102"/>
        <v>2.7</v>
      </c>
      <c r="EM790" s="398">
        <f t="shared" si="1103"/>
        <v>4.8</v>
      </c>
      <c r="EN790" s="398">
        <f t="shared" si="1104"/>
        <v>30.2</v>
      </c>
      <c r="EO790" s="398">
        <f t="shared" si="1105"/>
        <v>0.02</v>
      </c>
      <c r="EP790" s="398">
        <f t="shared" si="1106"/>
        <v>0.47</v>
      </c>
      <c r="EQ790" s="398">
        <f t="shared" si="1107"/>
        <v>34</v>
      </c>
      <c r="ER790" s="398" t="str">
        <f t="shared" si="1108"/>
        <v/>
      </c>
      <c r="ES790" s="398" t="str">
        <f t="shared" si="1109"/>
        <v/>
      </c>
      <c r="ET790" s="398">
        <f t="shared" si="1110"/>
        <v>60</v>
      </c>
      <c r="EU790" s="172">
        <f t="shared" si="1111"/>
        <v>24</v>
      </c>
      <c r="EV790" s="57">
        <f t="shared" si="1112"/>
        <v>0.44367502109631224</v>
      </c>
      <c r="EW790" s="57">
        <f t="shared" si="1113"/>
        <v>6.9053708439897707E-2</v>
      </c>
      <c r="EX790" s="57">
        <f t="shared" si="1114"/>
        <v>0.39498045669615306</v>
      </c>
      <c r="EY790" s="57">
        <f t="shared" si="1115"/>
        <v>1.5070612306003293</v>
      </c>
      <c r="EZ790" s="57">
        <f t="shared" si="1116"/>
        <v>7.2932810648190349E-4</v>
      </c>
      <c r="FA790" s="57">
        <f t="shared" si="1117"/>
        <v>2.5248455546602201E-2</v>
      </c>
      <c r="FB790" s="57">
        <f t="shared" si="1118"/>
        <v>0.55722084464846744</v>
      </c>
      <c r="FC790" s="57" t="str">
        <f t="shared" si="1119"/>
        <v/>
      </c>
      <c r="FD790" s="57" t="str">
        <f t="shared" si="1120"/>
        <v/>
      </c>
      <c r="FE790" s="57">
        <f t="shared" si="1121"/>
        <v>1.2491854270028087</v>
      </c>
      <c r="FF790" s="56">
        <f t="shared" si="1122"/>
        <v>0.6769525851126843</v>
      </c>
      <c r="FG790" s="59">
        <f t="shared" si="1123"/>
        <v>18.17782846292824</v>
      </c>
      <c r="FH790" s="59">
        <f t="shared" si="1124"/>
        <v>2.8292024726743263</v>
      </c>
      <c r="FI790" s="59">
        <f t="shared" si="1125"/>
        <v>16.182761360534489</v>
      </c>
      <c r="FJ790" s="59">
        <f t="shared" si="1126"/>
        <v>61.745870807172267</v>
      </c>
      <c r="FK790" s="59">
        <f t="shared" si="1127"/>
        <v>2.9881333368872182E-2</v>
      </c>
      <c r="FL790" s="59">
        <f t="shared" si="1128"/>
        <v>1.0344555633218151</v>
      </c>
      <c r="FM790" s="59">
        <f t="shared" si="1129"/>
        <v>22.438192657124727</v>
      </c>
      <c r="FN790" s="59" t="str">
        <f t="shared" si="1130"/>
        <v/>
      </c>
      <c r="FO790" s="59" t="str">
        <f t="shared" si="1131"/>
        <v/>
      </c>
      <c r="FP790" s="59">
        <f t="shared" si="1132"/>
        <v>50.302251871507998</v>
      </c>
      <c r="FQ790" s="66">
        <f t="shared" si="1133"/>
        <v>27.259555471367293</v>
      </c>
      <c r="FR790" s="331">
        <f t="shared" si="1159"/>
        <v>-0.86534788506372162</v>
      </c>
      <c r="FS790" s="331">
        <f t="shared" si="1134"/>
        <v>0.86534788506372162</v>
      </c>
      <c r="FT790" s="400">
        <f t="shared" si="1135"/>
        <v>0</v>
      </c>
      <c r="FU790" s="400">
        <f t="shared" si="1136"/>
        <v>1</v>
      </c>
      <c r="FV790" s="400">
        <f t="shared" si="1137"/>
        <v>0</v>
      </c>
      <c r="FW790" s="402">
        <f t="shared" si="1138"/>
        <v>0</v>
      </c>
      <c r="FX790" s="222">
        <f t="shared" si="1139"/>
        <v>0</v>
      </c>
      <c r="FY790" s="222">
        <f t="shared" si="1140"/>
        <v>61.745870807172267</v>
      </c>
      <c r="FZ790" s="222">
        <f t="shared" si="1141"/>
        <v>0</v>
      </c>
      <c r="GA790" s="221">
        <f t="shared" si="1142"/>
        <v>27.259555471367293</v>
      </c>
      <c r="GB790" s="222">
        <f t="shared" si="1143"/>
        <v>22.438192657124727</v>
      </c>
      <c r="GC790" s="222">
        <f t="shared" si="1144"/>
        <v>50.302251871507998</v>
      </c>
      <c r="GD790" s="222">
        <f t="shared" si="1145"/>
        <v>0</v>
      </c>
      <c r="GE790" s="222">
        <f t="shared" si="1146"/>
        <v>0</v>
      </c>
      <c r="GF790" s="222">
        <f t="shared" si="1147"/>
        <v>0</v>
      </c>
      <c r="GG790" s="398">
        <f t="shared" si="1148"/>
        <v>0</v>
      </c>
      <c r="GH790" s="399">
        <f t="shared" si="1149"/>
        <v>0</v>
      </c>
      <c r="GI790" s="398" t="str">
        <f t="shared" si="1150"/>
        <v>Ca</v>
      </c>
      <c r="GJ790" s="398" t="str">
        <f t="shared" si="1151"/>
        <v>SO4-Cl-HCO3</v>
      </c>
    </row>
    <row r="791" spans="1:192" s="69" customFormat="1">
      <c r="A791" s="402">
        <f t="shared" si="1153"/>
        <v>786</v>
      </c>
      <c r="B791" s="166" t="s">
        <v>587</v>
      </c>
      <c r="C791" s="186" t="s">
        <v>590</v>
      </c>
      <c r="D791" s="186"/>
      <c r="E791" s="186"/>
      <c r="F791" s="408">
        <v>3476241</v>
      </c>
      <c r="G791" s="408">
        <v>5544500</v>
      </c>
      <c r="H791" s="409">
        <f t="shared" si="1079"/>
        <v>476176.0736</v>
      </c>
      <c r="I791" s="405">
        <f t="shared" si="1080"/>
        <v>5542721.9900000002</v>
      </c>
      <c r="J791" s="541">
        <v>139</v>
      </c>
      <c r="K791" s="392" t="s">
        <v>1356</v>
      </c>
      <c r="L791" s="195">
        <v>101</v>
      </c>
      <c r="M791" s="185">
        <v>27</v>
      </c>
      <c r="N791" s="408">
        <v>97.5</v>
      </c>
      <c r="O791" s="171"/>
      <c r="P791" s="171"/>
      <c r="Q791" s="67" t="s">
        <v>2846</v>
      </c>
      <c r="R791" s="166" t="s">
        <v>1394</v>
      </c>
      <c r="S791" s="2" t="s">
        <v>2835</v>
      </c>
      <c r="T791" s="499" t="str">
        <f t="shared" si="1081"/>
        <v>-</v>
      </c>
      <c r="U791" s="499" t="str">
        <f t="shared" si="1082"/>
        <v>-</v>
      </c>
      <c r="V791" s="499" t="str">
        <f t="shared" si="1083"/>
        <v>-</v>
      </c>
      <c r="W791" s="499" t="str">
        <f t="shared" si="1158"/>
        <v>-</v>
      </c>
      <c r="X791" s="529" t="str">
        <f t="shared" si="1156"/>
        <v>Ca</v>
      </c>
      <c r="Y791" s="530" t="str">
        <f t="shared" si="1160"/>
        <v>SO4-HCO3</v>
      </c>
      <c r="Z791" s="183"/>
      <c r="AA791" s="177">
        <v>35389</v>
      </c>
      <c r="AB791" s="176">
        <v>1</v>
      </c>
      <c r="AC791" s="184" t="s">
        <v>589</v>
      </c>
      <c r="AD791" s="170" t="s">
        <v>2377</v>
      </c>
      <c r="AE791" s="183"/>
      <c r="AF791" s="392">
        <v>9.9</v>
      </c>
      <c r="AG791" s="408">
        <v>479</v>
      </c>
      <c r="AH791" s="408">
        <v>6.62</v>
      </c>
      <c r="AI791" s="392"/>
      <c r="AJ791" s="408"/>
      <c r="AK791" s="408"/>
      <c r="AL791" s="408"/>
      <c r="AM791" s="392"/>
      <c r="AN791" s="168">
        <v>5.3</v>
      </c>
      <c r="AO791" s="165">
        <v>1.6</v>
      </c>
      <c r="AP791" s="171"/>
      <c r="AQ791" s="168"/>
      <c r="AR791" s="168"/>
      <c r="AS791" s="507">
        <f t="shared" si="1161"/>
        <v>326.47999999999996</v>
      </c>
      <c r="AT791" s="509">
        <f t="shared" si="1162"/>
        <v>-1.6761692078211896</v>
      </c>
      <c r="AU791" s="168">
        <v>14</v>
      </c>
      <c r="AV791" s="168">
        <v>10.3</v>
      </c>
      <c r="AW791" s="165">
        <v>59.2</v>
      </c>
      <c r="AX791" s="165">
        <v>27</v>
      </c>
      <c r="AY791" s="165">
        <v>91</v>
      </c>
      <c r="AZ791" s="167">
        <v>71</v>
      </c>
      <c r="BA791" s="170"/>
      <c r="BB791" s="168">
        <v>2.9</v>
      </c>
      <c r="BC791" s="168"/>
      <c r="BD791" s="168"/>
      <c r="BE791" s="168">
        <v>0.08</v>
      </c>
      <c r="BF791" s="170" t="s">
        <v>1405</v>
      </c>
      <c r="BG791" s="168"/>
      <c r="BH791" s="168"/>
      <c r="BI791" s="168"/>
      <c r="BJ791" s="168">
        <v>51</v>
      </c>
      <c r="BK791" s="168"/>
      <c r="BL791" s="165"/>
      <c r="BM791" s="168"/>
      <c r="BN791" s="167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  <c r="BY791" s="168"/>
      <c r="BZ791" s="168"/>
      <c r="CA791" s="168"/>
      <c r="CB791" s="168"/>
      <c r="CC791" s="168"/>
      <c r="CD791" s="168"/>
      <c r="CE791" s="168"/>
      <c r="CF791" s="165"/>
      <c r="CG791" s="168"/>
      <c r="CH791" s="168"/>
      <c r="CI791" s="168"/>
      <c r="CJ791" s="168"/>
      <c r="CK791" s="168"/>
      <c r="CL791" s="167"/>
      <c r="CM791" s="168">
        <v>9.1</v>
      </c>
      <c r="CN791" s="180">
        <v>36.6</v>
      </c>
      <c r="CO791" s="165"/>
      <c r="CP791" s="168"/>
      <c r="CQ791" s="167"/>
      <c r="CR791" s="168"/>
      <c r="CS791" s="168"/>
      <c r="CT791" s="168"/>
      <c r="CU791" s="168"/>
      <c r="CV791" s="168"/>
      <c r="CW791" s="168"/>
      <c r="CX791" s="168"/>
      <c r="CY791" s="168"/>
      <c r="CZ791" s="168"/>
      <c r="DA791" s="167"/>
      <c r="DB791" s="182"/>
      <c r="DC791" s="182"/>
      <c r="DD791" s="182"/>
      <c r="DE791" s="182"/>
      <c r="DF791" s="182"/>
      <c r="DG791" s="182"/>
      <c r="DH791" s="182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1"/>
      <c r="DT791" s="402">
        <f t="shared" si="1084"/>
        <v>1</v>
      </c>
      <c r="DU791" s="100">
        <f t="shared" si="1085"/>
        <v>0</v>
      </c>
      <c r="DV791" s="100">
        <f t="shared" si="1086"/>
        <v>0</v>
      </c>
      <c r="DW791" s="100">
        <f t="shared" si="1087"/>
        <v>1</v>
      </c>
      <c r="DX791" s="100">
        <f t="shared" si="1088"/>
        <v>0</v>
      </c>
      <c r="DY791" s="229">
        <f t="shared" si="1089"/>
        <v>0</v>
      </c>
      <c r="DZ791" s="100">
        <f t="shared" si="1090"/>
        <v>1</v>
      </c>
      <c r="EA791" s="400">
        <f t="shared" si="1091"/>
        <v>0</v>
      </c>
      <c r="EB791" s="402">
        <f t="shared" si="1092"/>
        <v>0</v>
      </c>
      <c r="EC791" s="19">
        <f t="shared" si="1093"/>
        <v>1</v>
      </c>
      <c r="ED791" s="19">
        <f t="shared" si="1094"/>
        <v>0</v>
      </c>
      <c r="EE791" s="19">
        <f t="shared" si="1095"/>
        <v>0</v>
      </c>
      <c r="EF791" s="402">
        <f t="shared" si="1096"/>
        <v>0</v>
      </c>
      <c r="EG791" s="400">
        <f t="shared" si="1097"/>
        <v>1</v>
      </c>
      <c r="EH791" s="400">
        <f t="shared" si="1098"/>
        <v>0</v>
      </c>
      <c r="EI791" s="402">
        <f t="shared" si="1099"/>
        <v>0</v>
      </c>
      <c r="EJ791" s="229">
        <f t="shared" si="1100"/>
        <v>1</v>
      </c>
      <c r="EK791" s="398">
        <f t="shared" si="1101"/>
        <v>14</v>
      </c>
      <c r="EL791" s="398">
        <f t="shared" si="1102"/>
        <v>2.9</v>
      </c>
      <c r="EM791" s="398">
        <f t="shared" si="1103"/>
        <v>10.3</v>
      </c>
      <c r="EN791" s="398">
        <f t="shared" si="1104"/>
        <v>59.2</v>
      </c>
      <c r="EO791" s="398" t="str">
        <f t="shared" si="1105"/>
        <v/>
      </c>
      <c r="EP791" s="398">
        <f t="shared" si="1106"/>
        <v>0.08</v>
      </c>
      <c r="EQ791" s="398">
        <f t="shared" si="1107"/>
        <v>71</v>
      </c>
      <c r="ER791" s="398" t="str">
        <f t="shared" si="1108"/>
        <v/>
      </c>
      <c r="ES791" s="398">
        <f t="shared" si="1109"/>
        <v>51</v>
      </c>
      <c r="ET791" s="398">
        <f t="shared" si="1110"/>
        <v>91</v>
      </c>
      <c r="EU791" s="172">
        <f t="shared" si="1111"/>
        <v>27</v>
      </c>
      <c r="EV791" s="57">
        <f t="shared" si="1112"/>
        <v>0.60896571523023257</v>
      </c>
      <c r="EW791" s="57">
        <f t="shared" si="1113"/>
        <v>7.4168797953964194E-2</v>
      </c>
      <c r="EX791" s="57">
        <f t="shared" si="1114"/>
        <v>0.84756222999382858</v>
      </c>
      <c r="EY791" s="57">
        <f t="shared" si="1115"/>
        <v>2.9542392334946852</v>
      </c>
      <c r="EZ791" s="57" t="str">
        <f t="shared" si="1116"/>
        <v/>
      </c>
      <c r="FA791" s="57">
        <f t="shared" si="1117"/>
        <v>4.2976094547408005E-3</v>
      </c>
      <c r="FB791" s="57">
        <f t="shared" si="1118"/>
        <v>1.1636082344129761</v>
      </c>
      <c r="FC791" s="57" t="str">
        <f t="shared" si="1119"/>
        <v/>
      </c>
      <c r="FD791" s="57">
        <f t="shared" si="1120"/>
        <v>0.82251563989297616</v>
      </c>
      <c r="FE791" s="57">
        <f t="shared" si="1121"/>
        <v>1.8945978976209263</v>
      </c>
      <c r="FF791" s="56">
        <f t="shared" si="1122"/>
        <v>0.76157165825176987</v>
      </c>
      <c r="FG791" s="59">
        <f t="shared" si="1123"/>
        <v>13.565026268894703</v>
      </c>
      <c r="FH791" s="59">
        <f t="shared" si="1124"/>
        <v>1.6521483351447621</v>
      </c>
      <c r="FI791" s="59">
        <f t="shared" si="1125"/>
        <v>18.879887039359012</v>
      </c>
      <c r="FJ791" s="59">
        <f t="shared" si="1126"/>
        <v>65.80720688323774</v>
      </c>
      <c r="FK791" s="59" t="str">
        <f t="shared" si="1127"/>
        <v/>
      </c>
      <c r="FL791" s="59">
        <f t="shared" si="1128"/>
        <v>9.5731473363765154E-2</v>
      </c>
      <c r="FM791" s="59">
        <f t="shared" si="1129"/>
        <v>25.065374516151547</v>
      </c>
      <c r="FN791" s="59" t="str">
        <f t="shared" si="1130"/>
        <v/>
      </c>
      <c r="FO791" s="59">
        <f t="shared" si="1131"/>
        <v>17.717872690811866</v>
      </c>
      <c r="FP791" s="59">
        <f t="shared" si="1132"/>
        <v>40.811679100345387</v>
      </c>
      <c r="FQ791" s="66">
        <f t="shared" si="1133"/>
        <v>16.405073692691214</v>
      </c>
      <c r="FR791" s="331">
        <f t="shared" si="1159"/>
        <v>-1.6761692078211896</v>
      </c>
      <c r="FS791" s="331">
        <f t="shared" si="1134"/>
        <v>1.6761692078211896</v>
      </c>
      <c r="FT791" s="400">
        <f t="shared" si="1135"/>
        <v>0</v>
      </c>
      <c r="FU791" s="400">
        <f t="shared" si="1136"/>
        <v>1</v>
      </c>
      <c r="FV791" s="400">
        <f t="shared" si="1137"/>
        <v>0</v>
      </c>
      <c r="FW791" s="402">
        <f t="shared" si="1138"/>
        <v>0</v>
      </c>
      <c r="FX791" s="222">
        <f t="shared" si="1139"/>
        <v>0</v>
      </c>
      <c r="FY791" s="222">
        <f t="shared" si="1140"/>
        <v>65.80720688323774</v>
      </c>
      <c r="FZ791" s="222">
        <f t="shared" si="1141"/>
        <v>0</v>
      </c>
      <c r="GA791" s="221">
        <f t="shared" si="1142"/>
        <v>0</v>
      </c>
      <c r="GB791" s="222">
        <f t="shared" si="1143"/>
        <v>25.065374516151547</v>
      </c>
      <c r="GC791" s="222">
        <f t="shared" si="1144"/>
        <v>40.811679100345387</v>
      </c>
      <c r="GD791" s="222">
        <f t="shared" si="1145"/>
        <v>0</v>
      </c>
      <c r="GE791" s="222">
        <f t="shared" si="1146"/>
        <v>0</v>
      </c>
      <c r="GF791" s="222">
        <f t="shared" si="1147"/>
        <v>0</v>
      </c>
      <c r="GG791" s="398">
        <f t="shared" si="1148"/>
        <v>0</v>
      </c>
      <c r="GH791" s="399">
        <f t="shared" si="1149"/>
        <v>0</v>
      </c>
      <c r="GI791" s="398" t="str">
        <f t="shared" si="1150"/>
        <v>Ca</v>
      </c>
      <c r="GJ791" s="398" t="str">
        <f t="shared" si="1151"/>
        <v>SO4-HCO3</v>
      </c>
    </row>
    <row r="792" spans="1:192">
      <c r="A792" s="402">
        <f t="shared" si="1153"/>
        <v>787</v>
      </c>
      <c r="B792" s="166" t="s">
        <v>587</v>
      </c>
      <c r="C792" s="166" t="s">
        <v>591</v>
      </c>
      <c r="D792" s="166"/>
      <c r="E792" s="166"/>
      <c r="F792" s="408">
        <v>3478430</v>
      </c>
      <c r="G792" s="408">
        <v>5551180</v>
      </c>
      <c r="H792" s="409">
        <f t="shared" si="1079"/>
        <v>478364.19800000003</v>
      </c>
      <c r="I792" s="405">
        <f t="shared" si="1080"/>
        <v>5549399.318</v>
      </c>
      <c r="J792" s="541">
        <v>132</v>
      </c>
      <c r="K792" s="392" t="s">
        <v>1356</v>
      </c>
      <c r="L792" s="195">
        <v>247</v>
      </c>
      <c r="M792" s="185">
        <v>210</v>
      </c>
      <c r="N792" s="400">
        <v>247</v>
      </c>
      <c r="O792" s="171"/>
      <c r="P792" s="171"/>
      <c r="Q792" s="381" t="s">
        <v>786</v>
      </c>
      <c r="R792" s="166" t="s">
        <v>276</v>
      </c>
      <c r="S792" s="166" t="s">
        <v>1347</v>
      </c>
      <c r="T792" s="499" t="str">
        <f t="shared" si="1081"/>
        <v>-</v>
      </c>
      <c r="U792" s="499" t="str">
        <f t="shared" si="1082"/>
        <v>M</v>
      </c>
      <c r="V792" s="499" t="str">
        <f t="shared" si="1083"/>
        <v>-</v>
      </c>
      <c r="W792" s="499" t="str">
        <f t="shared" si="1158"/>
        <v>-</v>
      </c>
      <c r="X792" s="529" t="str">
        <f t="shared" si="1156"/>
        <v>Na</v>
      </c>
      <c r="Y792" s="530" t="str">
        <f t="shared" si="1160"/>
        <v>HCO3</v>
      </c>
      <c r="Z792" s="183"/>
      <c r="AA792" s="177">
        <v>32251</v>
      </c>
      <c r="AB792" s="176">
        <v>1</v>
      </c>
      <c r="AC792" s="170" t="s">
        <v>592</v>
      </c>
      <c r="AD792" s="170" t="s">
        <v>2378</v>
      </c>
      <c r="AE792" s="183"/>
      <c r="AF792" s="153" t="s">
        <v>3116</v>
      </c>
      <c r="AG792" s="408">
        <v>1200</v>
      </c>
      <c r="AH792" s="408">
        <v>7.8</v>
      </c>
      <c r="AI792" s="392"/>
      <c r="AJ792" s="408"/>
      <c r="AK792" s="408"/>
      <c r="AL792" s="408"/>
      <c r="AM792" s="392"/>
      <c r="AN792" s="168"/>
      <c r="AO792" s="165"/>
      <c r="AP792" s="171"/>
      <c r="AQ792" s="168">
        <v>568</v>
      </c>
      <c r="AR792" s="168">
        <v>2506.34</v>
      </c>
      <c r="AS792" s="507">
        <f t="shared" si="1161"/>
        <v>2503.34</v>
      </c>
      <c r="AT792" s="509">
        <f t="shared" si="1162"/>
        <v>-0.10268219143687131</v>
      </c>
      <c r="AU792" s="168">
        <v>623</v>
      </c>
      <c r="AV792" s="168">
        <v>38.9</v>
      </c>
      <c r="AW792" s="165">
        <v>36.1</v>
      </c>
      <c r="AX792" s="168">
        <v>170</v>
      </c>
      <c r="AY792" s="168">
        <v>148</v>
      </c>
      <c r="AZ792" s="167">
        <v>1482.3</v>
      </c>
      <c r="BA792" s="170"/>
      <c r="BB792" s="168"/>
      <c r="BC792" s="168"/>
      <c r="BD792" s="168">
        <v>5</v>
      </c>
      <c r="BE792" s="168">
        <v>0.04</v>
      </c>
      <c r="BF792" s="168"/>
      <c r="BG792" s="168"/>
      <c r="BH792" s="168"/>
      <c r="BI792" s="168"/>
      <c r="BJ792" s="170" t="s">
        <v>460</v>
      </c>
      <c r="BK792" s="168"/>
      <c r="BL792" s="165"/>
      <c r="BM792" s="168"/>
      <c r="BN792" s="167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  <c r="CA792" s="168"/>
      <c r="CB792" s="168"/>
      <c r="CC792" s="168"/>
      <c r="CD792" s="168"/>
      <c r="CE792" s="168"/>
      <c r="CF792" s="165"/>
      <c r="CG792" s="168"/>
      <c r="CH792" s="168"/>
      <c r="CI792" s="168"/>
      <c r="CJ792" s="168"/>
      <c r="CK792" s="168"/>
      <c r="CL792" s="167"/>
      <c r="CM792" s="168"/>
      <c r="CN792" s="143" t="s">
        <v>3116</v>
      </c>
      <c r="CO792" s="165"/>
      <c r="CP792" s="168"/>
      <c r="CQ792" s="167"/>
      <c r="CR792" s="168"/>
      <c r="CS792" s="168"/>
      <c r="CT792" s="168"/>
      <c r="CU792" s="168"/>
      <c r="CV792" s="168"/>
      <c r="CW792" s="168"/>
      <c r="CX792" s="168"/>
      <c r="CY792" s="168"/>
      <c r="CZ792" s="168"/>
      <c r="DA792" s="167"/>
      <c r="DB792" s="182"/>
      <c r="DC792" s="182"/>
      <c r="DD792" s="182"/>
      <c r="DE792" s="182"/>
      <c r="DF792" s="182"/>
      <c r="DG792" s="182"/>
      <c r="DH792" s="182"/>
      <c r="DI792" s="180"/>
      <c r="DJ792" s="180"/>
      <c r="DK792" s="180"/>
      <c r="DL792" s="180"/>
      <c r="DM792" s="180"/>
      <c r="DN792" s="180"/>
      <c r="DO792" s="180"/>
      <c r="DP792" s="180"/>
      <c r="DQ792" s="180"/>
      <c r="DR792" s="180"/>
      <c r="DS792" s="181"/>
      <c r="DT792" s="402">
        <f t="shared" si="1084"/>
        <v>1</v>
      </c>
      <c r="DU792" s="100">
        <f t="shared" si="1085"/>
        <v>0</v>
      </c>
      <c r="DV792" s="100">
        <f t="shared" si="1086"/>
        <v>0</v>
      </c>
      <c r="DW792" s="100">
        <f t="shared" si="1087"/>
        <v>1</v>
      </c>
      <c r="DX792" s="100">
        <f t="shared" si="1088"/>
        <v>0</v>
      </c>
      <c r="DY792" s="229">
        <f t="shared" si="1089"/>
        <v>0</v>
      </c>
      <c r="DZ792" s="100">
        <f t="shared" si="1090"/>
        <v>0</v>
      </c>
      <c r="EA792" s="400">
        <f t="shared" si="1091"/>
        <v>0</v>
      </c>
      <c r="EB792" s="402">
        <f t="shared" si="1092"/>
        <v>1</v>
      </c>
      <c r="EC792" s="19">
        <f t="shared" si="1093"/>
        <v>0</v>
      </c>
      <c r="ED792" s="19">
        <f t="shared" si="1094"/>
        <v>1</v>
      </c>
      <c r="EE792" s="19">
        <f t="shared" si="1095"/>
        <v>0</v>
      </c>
      <c r="EF792" s="402">
        <f t="shared" si="1096"/>
        <v>0</v>
      </c>
      <c r="EG792" s="400">
        <f t="shared" si="1097"/>
        <v>0</v>
      </c>
      <c r="EH792" s="400">
        <f t="shared" si="1098"/>
        <v>0</v>
      </c>
      <c r="EI792" s="402">
        <f t="shared" si="1099"/>
        <v>1</v>
      </c>
      <c r="EJ792" s="229">
        <f t="shared" si="1100"/>
        <v>2</v>
      </c>
      <c r="EK792" s="398">
        <f t="shared" si="1101"/>
        <v>623</v>
      </c>
      <c r="EL792" s="398" t="str">
        <f t="shared" si="1102"/>
        <v/>
      </c>
      <c r="EM792" s="398">
        <f t="shared" si="1103"/>
        <v>38.9</v>
      </c>
      <c r="EN792" s="398">
        <f t="shared" si="1104"/>
        <v>36.1</v>
      </c>
      <c r="EO792" s="398" t="str">
        <f t="shared" si="1105"/>
        <v/>
      </c>
      <c r="EP792" s="398">
        <f t="shared" si="1106"/>
        <v>0.04</v>
      </c>
      <c r="EQ792" s="398">
        <f t="shared" si="1107"/>
        <v>1482.3</v>
      </c>
      <c r="ER792" s="398" t="str">
        <f t="shared" si="1108"/>
        <v/>
      </c>
      <c r="ES792" s="398" t="str">
        <f t="shared" si="1109"/>
        <v/>
      </c>
      <c r="ET792" s="398">
        <f t="shared" si="1110"/>
        <v>148</v>
      </c>
      <c r="EU792" s="172">
        <f t="shared" si="1111"/>
        <v>170</v>
      </c>
      <c r="EV792" s="57">
        <f t="shared" si="1112"/>
        <v>27.098974327745349</v>
      </c>
      <c r="EW792" s="57" t="str">
        <f t="shared" si="1113"/>
        <v/>
      </c>
      <c r="EX792" s="57">
        <f t="shared" si="1114"/>
        <v>3.2009874511417404</v>
      </c>
      <c r="EY792" s="57">
        <f t="shared" si="1115"/>
        <v>1.8014871001546982</v>
      </c>
      <c r="EZ792" s="57" t="str">
        <f t="shared" si="1116"/>
        <v/>
      </c>
      <c r="FA792" s="57">
        <f t="shared" si="1117"/>
        <v>2.1488047273704003E-3</v>
      </c>
      <c r="FB792" s="57">
        <f t="shared" si="1118"/>
        <v>24.293189941835976</v>
      </c>
      <c r="FC792" s="57" t="str">
        <f t="shared" si="1119"/>
        <v/>
      </c>
      <c r="FD792" s="57" t="str">
        <f t="shared" si="1120"/>
        <v/>
      </c>
      <c r="FE792" s="57">
        <f t="shared" si="1121"/>
        <v>3.0813240532735944</v>
      </c>
      <c r="FF792" s="56">
        <f t="shared" si="1122"/>
        <v>4.7950808112148469</v>
      </c>
      <c r="FG792" s="59">
        <f t="shared" si="1123"/>
        <v>84.411020206143348</v>
      </c>
      <c r="FH792" s="59" t="str">
        <f t="shared" si="1124"/>
        <v/>
      </c>
      <c r="FI792" s="59">
        <f t="shared" si="1125"/>
        <v>9.9708060220306294</v>
      </c>
      <c r="FJ792" s="59">
        <f t="shared" si="1126"/>
        <v>5.6114804262747446</v>
      </c>
      <c r="FK792" s="59" t="str">
        <f t="shared" si="1127"/>
        <v/>
      </c>
      <c r="FL792" s="59">
        <f t="shared" si="1128"/>
        <v>6.6933455512893716E-3</v>
      </c>
      <c r="FM792" s="59">
        <f t="shared" si="1129"/>
        <v>75.515996045620156</v>
      </c>
      <c r="FN792" s="59" t="str">
        <f t="shared" si="1130"/>
        <v/>
      </c>
      <c r="FO792" s="59" t="str">
        <f t="shared" si="1131"/>
        <v/>
      </c>
      <c r="FP792" s="59">
        <f t="shared" si="1132"/>
        <v>9.5783738397221523</v>
      </c>
      <c r="FQ792" s="66">
        <f t="shared" si="1133"/>
        <v>14.905630114657683</v>
      </c>
      <c r="FR792" s="331">
        <f t="shared" si="1159"/>
        <v>-0.10268219143687131</v>
      </c>
      <c r="FS792" s="331">
        <f t="shared" si="1134"/>
        <v>0.10268219143687131</v>
      </c>
      <c r="FT792" s="400">
        <f t="shared" si="1135"/>
        <v>0</v>
      </c>
      <c r="FU792" s="400">
        <f t="shared" si="1136"/>
        <v>1</v>
      </c>
      <c r="FV792" s="400">
        <f t="shared" si="1137"/>
        <v>0</v>
      </c>
      <c r="FW792" s="402">
        <f t="shared" si="1138"/>
        <v>0</v>
      </c>
      <c r="FX792" s="222">
        <f t="shared" si="1139"/>
        <v>84.411020206143348</v>
      </c>
      <c r="FY792" s="222">
        <f t="shared" si="1140"/>
        <v>0</v>
      </c>
      <c r="FZ792" s="222">
        <f t="shared" si="1141"/>
        <v>0</v>
      </c>
      <c r="GA792" s="221">
        <f t="shared" si="1142"/>
        <v>0</v>
      </c>
      <c r="GB792" s="222">
        <f t="shared" si="1143"/>
        <v>75.515996045620156</v>
      </c>
      <c r="GC792" s="222">
        <f t="shared" si="1144"/>
        <v>0</v>
      </c>
      <c r="GD792" s="222">
        <f t="shared" si="1145"/>
        <v>0</v>
      </c>
      <c r="GE792" s="222">
        <f t="shared" si="1146"/>
        <v>0</v>
      </c>
      <c r="GF792" s="222">
        <f t="shared" si="1147"/>
        <v>0</v>
      </c>
      <c r="GG792" s="398">
        <f t="shared" si="1148"/>
        <v>0</v>
      </c>
      <c r="GH792" s="399">
        <f t="shared" si="1149"/>
        <v>0</v>
      </c>
      <c r="GI792" s="398" t="str">
        <f t="shared" si="1150"/>
        <v>Na</v>
      </c>
      <c r="GJ792" s="398" t="str">
        <f t="shared" si="1151"/>
        <v>HCO3</v>
      </c>
    </row>
    <row r="793" spans="1:192" s="69" customFormat="1">
      <c r="A793" s="402">
        <f t="shared" si="1153"/>
        <v>788</v>
      </c>
      <c r="B793" s="166" t="s">
        <v>156</v>
      </c>
      <c r="C793" s="166" t="s">
        <v>1180</v>
      </c>
      <c r="D793" s="166"/>
      <c r="E793" s="166"/>
      <c r="F793" s="408">
        <v>3525260</v>
      </c>
      <c r="G793" s="408">
        <v>5638290</v>
      </c>
      <c r="H793" s="410">
        <f t="shared" si="1079"/>
        <v>525175.46600000001</v>
      </c>
      <c r="I793" s="102">
        <f t="shared" si="1080"/>
        <v>5636474.4740000004</v>
      </c>
      <c r="J793" s="408">
        <v>310</v>
      </c>
      <c r="K793" s="392" t="s">
        <v>1355</v>
      </c>
      <c r="L793" s="195">
        <v>70</v>
      </c>
      <c r="M793" s="185">
        <v>29</v>
      </c>
      <c r="N793" s="408">
        <v>68</v>
      </c>
      <c r="O793" s="171"/>
      <c r="P793" s="171"/>
      <c r="Q793" s="381" t="s">
        <v>1361</v>
      </c>
      <c r="R793" s="166" t="s">
        <v>1490</v>
      </c>
      <c r="S793" s="166" t="s">
        <v>1346</v>
      </c>
      <c r="T793" s="499" t="str">
        <f t="shared" si="1081"/>
        <v>-</v>
      </c>
      <c r="U793" s="499" t="str">
        <f t="shared" si="1082"/>
        <v>-</v>
      </c>
      <c r="V793" s="499" t="str">
        <f t="shared" si="1083"/>
        <v>-</v>
      </c>
      <c r="W793" s="499" t="str">
        <f t="shared" si="1158"/>
        <v>-</v>
      </c>
      <c r="X793" s="529" t="str">
        <f t="shared" si="1156"/>
        <v>Ca-Mg</v>
      </c>
      <c r="Y793" s="530" t="str">
        <f t="shared" si="1160"/>
        <v>HCO3</v>
      </c>
      <c r="Z793" s="183"/>
      <c r="AA793" s="177">
        <v>34128</v>
      </c>
      <c r="AB793" s="176">
        <v>1</v>
      </c>
      <c r="AC793" s="166" t="s">
        <v>1050</v>
      </c>
      <c r="AD793" s="65" t="s">
        <v>2055</v>
      </c>
      <c r="AE793" s="183"/>
      <c r="AF793" s="185">
        <v>11.9</v>
      </c>
      <c r="AG793" s="408">
        <v>225</v>
      </c>
      <c r="AH793" s="408">
        <v>7.41</v>
      </c>
      <c r="AI793" s="392"/>
      <c r="AJ793" s="408"/>
      <c r="AK793" s="408"/>
      <c r="AL793" s="408">
        <v>0.14000000000000001</v>
      </c>
      <c r="AM793" s="392"/>
      <c r="AN793" s="168"/>
      <c r="AO793" s="165"/>
      <c r="AP793" s="171"/>
      <c r="AQ793" s="168"/>
      <c r="AR793" s="168"/>
      <c r="AS793" s="507">
        <f t="shared" si="1161"/>
        <v>181.64999999999998</v>
      </c>
      <c r="AT793" s="509">
        <f t="shared" si="1162"/>
        <v>0.11609967922617187</v>
      </c>
      <c r="AU793" s="168">
        <v>5.6</v>
      </c>
      <c r="AV793" s="168">
        <v>11.6</v>
      </c>
      <c r="AW793" s="182">
        <v>24</v>
      </c>
      <c r="AX793" s="168">
        <v>10</v>
      </c>
      <c r="AY793" s="165">
        <v>9.9</v>
      </c>
      <c r="AZ793" s="167">
        <v>112.8</v>
      </c>
      <c r="BA793" s="170"/>
      <c r="BB793" s="166">
        <v>1.7</v>
      </c>
      <c r="BC793" s="168"/>
      <c r="BD793" s="168">
        <v>0</v>
      </c>
      <c r="BE793" s="168">
        <v>0</v>
      </c>
      <c r="BF793" s="165">
        <v>0</v>
      </c>
      <c r="BG793" s="168"/>
      <c r="BH793" s="168"/>
      <c r="BI793" s="168"/>
      <c r="BJ793" s="170">
        <v>6</v>
      </c>
      <c r="BK793" s="168">
        <v>0</v>
      </c>
      <c r="BL793" s="165"/>
      <c r="BM793" s="168"/>
      <c r="BN793" s="167">
        <v>0.04</v>
      </c>
      <c r="BO793" s="168"/>
      <c r="BP793" s="168">
        <v>10</v>
      </c>
      <c r="BQ793" s="168"/>
      <c r="BR793" s="168"/>
      <c r="BS793" s="168"/>
      <c r="BT793" s="168"/>
      <c r="BU793" s="168"/>
      <c r="BV793" s="168"/>
      <c r="BW793" s="168"/>
      <c r="BX793" s="168"/>
      <c r="BY793" s="168"/>
      <c r="BZ793" s="168"/>
      <c r="CA793" s="168"/>
      <c r="CB793" s="168"/>
      <c r="CC793" s="168"/>
      <c r="CD793" s="168"/>
      <c r="CE793" s="168"/>
      <c r="CF793" s="165"/>
      <c r="CG793" s="168"/>
      <c r="CH793" s="168"/>
      <c r="CI793" s="168"/>
      <c r="CJ793" s="168"/>
      <c r="CK793" s="168"/>
      <c r="CL793" s="167"/>
      <c r="CM793" s="168">
        <v>6.2</v>
      </c>
      <c r="CN793" s="143">
        <v>67.099999999999994</v>
      </c>
      <c r="CO793" s="165"/>
      <c r="CP793" s="168"/>
      <c r="CQ793" s="167"/>
      <c r="CR793" s="168"/>
      <c r="CS793" s="168"/>
      <c r="CT793" s="168"/>
      <c r="CU793" s="168"/>
      <c r="CV793" s="168"/>
      <c r="CW793" s="168"/>
      <c r="CX793" s="168"/>
      <c r="CY793" s="168"/>
      <c r="CZ793" s="168"/>
      <c r="DA793" s="167"/>
      <c r="DB793" s="182"/>
      <c r="DC793" s="141" t="s">
        <v>2379</v>
      </c>
      <c r="DD793" s="182"/>
      <c r="DE793" s="182">
        <v>-18.7</v>
      </c>
      <c r="DF793" s="141" t="s">
        <v>2380</v>
      </c>
      <c r="DG793" s="182">
        <v>-9.0500000000000007</v>
      </c>
      <c r="DH793" s="182"/>
      <c r="DI793" s="180"/>
      <c r="DJ793" s="180"/>
      <c r="DK793" s="180"/>
      <c r="DL793" s="180"/>
      <c r="DM793" s="180"/>
      <c r="DN793" s="180"/>
      <c r="DO793" s="180"/>
      <c r="DP793" s="180"/>
      <c r="DQ793" s="180"/>
      <c r="DR793" s="180"/>
      <c r="DS793" s="181"/>
      <c r="DT793" s="402">
        <f t="shared" si="1084"/>
        <v>1</v>
      </c>
      <c r="DU793" s="100">
        <f t="shared" si="1085"/>
        <v>0</v>
      </c>
      <c r="DV793" s="100">
        <f t="shared" si="1086"/>
        <v>1</v>
      </c>
      <c r="DW793" s="100">
        <f t="shared" si="1087"/>
        <v>0</v>
      </c>
      <c r="DX793" s="100">
        <f t="shared" si="1088"/>
        <v>0</v>
      </c>
      <c r="DY793" s="229">
        <f t="shared" si="1089"/>
        <v>0</v>
      </c>
      <c r="DZ793" s="100">
        <f t="shared" si="1090"/>
        <v>1</v>
      </c>
      <c r="EA793" s="400">
        <f t="shared" si="1091"/>
        <v>0</v>
      </c>
      <c r="EB793" s="402">
        <f t="shared" si="1092"/>
        <v>0</v>
      </c>
      <c r="EC793" s="19">
        <f t="shared" si="1093"/>
        <v>1</v>
      </c>
      <c r="ED793" s="19">
        <f t="shared" si="1094"/>
        <v>0</v>
      </c>
      <c r="EE793" s="19">
        <f t="shared" si="1095"/>
        <v>0</v>
      </c>
      <c r="EF793" s="402">
        <f t="shared" si="1096"/>
        <v>0</v>
      </c>
      <c r="EG793" s="400">
        <f t="shared" si="1097"/>
        <v>1</v>
      </c>
      <c r="EH793" s="400">
        <f t="shared" si="1098"/>
        <v>0</v>
      </c>
      <c r="EI793" s="402">
        <f t="shared" si="1099"/>
        <v>0</v>
      </c>
      <c r="EJ793" s="229">
        <f t="shared" si="1100"/>
        <v>0</v>
      </c>
      <c r="EK793" s="398">
        <f t="shared" si="1101"/>
        <v>5.6</v>
      </c>
      <c r="EL793" s="398">
        <f t="shared" si="1102"/>
        <v>1.7</v>
      </c>
      <c r="EM793" s="398">
        <f t="shared" si="1103"/>
        <v>11.6</v>
      </c>
      <c r="EN793" s="398">
        <f t="shared" si="1104"/>
        <v>24</v>
      </c>
      <c r="EO793" s="398">
        <f t="shared" si="1105"/>
        <v>0</v>
      </c>
      <c r="EP793" s="398">
        <f t="shared" si="1106"/>
        <v>0</v>
      </c>
      <c r="EQ793" s="398">
        <f t="shared" si="1107"/>
        <v>112.8</v>
      </c>
      <c r="ER793" s="398" t="str">
        <f t="shared" si="1108"/>
        <v/>
      </c>
      <c r="ES793" s="398">
        <f t="shared" si="1109"/>
        <v>6</v>
      </c>
      <c r="ET793" s="398">
        <f t="shared" si="1110"/>
        <v>9.9</v>
      </c>
      <c r="EU793" s="172">
        <f t="shared" si="1111"/>
        <v>10</v>
      </c>
      <c r="EV793" s="57">
        <f t="shared" si="1112"/>
        <v>0.24358628609209299</v>
      </c>
      <c r="EW793" s="57">
        <f t="shared" si="1113"/>
        <v>4.3478260869565216E-2</v>
      </c>
      <c r="EX793" s="57">
        <f t="shared" si="1114"/>
        <v>0.95453610368236996</v>
      </c>
      <c r="EY793" s="57">
        <f t="shared" si="1115"/>
        <v>1.1976645541194668</v>
      </c>
      <c r="EZ793" s="57">
        <f t="shared" si="1116"/>
        <v>0</v>
      </c>
      <c r="FA793" s="57">
        <f t="shared" si="1117"/>
        <v>0</v>
      </c>
      <c r="FB793" s="57">
        <f t="shared" si="1118"/>
        <v>1.8486620963631506</v>
      </c>
      <c r="FC793" s="57" t="str">
        <f t="shared" si="1119"/>
        <v/>
      </c>
      <c r="FD793" s="57">
        <f t="shared" si="1120"/>
        <v>9.6766545869761911E-2</v>
      </c>
      <c r="FE793" s="57">
        <f t="shared" si="1121"/>
        <v>0.20611559545546343</v>
      </c>
      <c r="FF793" s="56">
        <f t="shared" si="1122"/>
        <v>0.28206357713028513</v>
      </c>
      <c r="FG793" s="59">
        <f t="shared" si="1123"/>
        <v>9.9860517674096254</v>
      </c>
      <c r="FH793" s="59">
        <f t="shared" si="1124"/>
        <v>1.7824327090247967</v>
      </c>
      <c r="FI793" s="59">
        <f t="shared" si="1125"/>
        <v>39.132116582416444</v>
      </c>
      <c r="FJ793" s="59">
        <f t="shared" si="1126"/>
        <v>49.09939894114914</v>
      </c>
      <c r="FK793" s="59">
        <f t="shared" si="1127"/>
        <v>0</v>
      </c>
      <c r="FL793" s="59">
        <f t="shared" si="1128"/>
        <v>0</v>
      </c>
      <c r="FM793" s="59">
        <f t="shared" si="1129"/>
        <v>75.963846150818782</v>
      </c>
      <c r="FN793" s="59" t="str">
        <f t="shared" si="1130"/>
        <v/>
      </c>
      <c r="FO793" s="59">
        <f t="shared" si="1131"/>
        <v>3.9762588400864587</v>
      </c>
      <c r="FP793" s="59">
        <f t="shared" si="1132"/>
        <v>8.4695485525806475</v>
      </c>
      <c r="FQ793" s="66">
        <f t="shared" si="1133"/>
        <v>11.590346456514109</v>
      </c>
      <c r="FR793" s="331">
        <f t="shared" si="1159"/>
        <v>0.11609967922617187</v>
      </c>
      <c r="FS793" s="331">
        <f t="shared" si="1134"/>
        <v>0.11609967922617187</v>
      </c>
      <c r="FT793" s="400">
        <f t="shared" si="1135"/>
        <v>0</v>
      </c>
      <c r="FU793" s="400">
        <f t="shared" si="1136"/>
        <v>1</v>
      </c>
      <c r="FV793" s="400">
        <f t="shared" si="1137"/>
        <v>0</v>
      </c>
      <c r="FW793" s="402">
        <f t="shared" si="1138"/>
        <v>0</v>
      </c>
      <c r="FX793" s="222">
        <f t="shared" si="1139"/>
        <v>0</v>
      </c>
      <c r="FY793" s="222">
        <f t="shared" si="1140"/>
        <v>49.09939894114914</v>
      </c>
      <c r="FZ793" s="222">
        <f t="shared" si="1141"/>
        <v>39.132116582416444</v>
      </c>
      <c r="GA793" s="221">
        <f t="shared" si="1142"/>
        <v>0</v>
      </c>
      <c r="GB793" s="222">
        <f t="shared" si="1143"/>
        <v>75.963846150818782</v>
      </c>
      <c r="GC793" s="222">
        <f t="shared" si="1144"/>
        <v>0</v>
      </c>
      <c r="GD793" s="222">
        <f t="shared" si="1145"/>
        <v>0</v>
      </c>
      <c r="GE793" s="222">
        <f t="shared" si="1146"/>
        <v>0</v>
      </c>
      <c r="GF793" s="222">
        <f t="shared" si="1147"/>
        <v>0</v>
      </c>
      <c r="GG793" s="398">
        <f t="shared" si="1148"/>
        <v>0</v>
      </c>
      <c r="GH793" s="399">
        <f t="shared" si="1149"/>
        <v>0</v>
      </c>
      <c r="GI793" s="398" t="str">
        <f t="shared" si="1150"/>
        <v>Ca-Mg</v>
      </c>
      <c r="GJ793" s="398" t="str">
        <f t="shared" si="1151"/>
        <v>HCO3</v>
      </c>
    </row>
    <row r="794" spans="1:192" s="69" customFormat="1">
      <c r="A794" s="402">
        <f t="shared" si="1153"/>
        <v>789</v>
      </c>
      <c r="B794" s="399" t="s">
        <v>157</v>
      </c>
      <c r="C794" s="398" t="s">
        <v>1197</v>
      </c>
      <c r="D794" s="398"/>
      <c r="E794" s="398"/>
      <c r="F794" s="400">
        <v>3528620</v>
      </c>
      <c r="G794" s="400">
        <v>5637480</v>
      </c>
      <c r="H794" s="409">
        <f t="shared" si="1079"/>
        <v>528534.12199999997</v>
      </c>
      <c r="I794" s="405">
        <f t="shared" si="1080"/>
        <v>5635664.7980000004</v>
      </c>
      <c r="J794" s="400">
        <v>472</v>
      </c>
      <c r="K794" s="400" t="s">
        <v>1355</v>
      </c>
      <c r="L794" s="19">
        <v>120</v>
      </c>
      <c r="M794" s="19"/>
      <c r="N794" s="408"/>
      <c r="O794" s="19"/>
      <c r="P794" s="19"/>
      <c r="Q794" s="399" t="s">
        <v>1361</v>
      </c>
      <c r="R794" s="65" t="s">
        <v>2893</v>
      </c>
      <c r="S794" s="399" t="s">
        <v>1346</v>
      </c>
      <c r="T794" s="499" t="str">
        <f t="shared" si="1081"/>
        <v>-</v>
      </c>
      <c r="U794" s="499" t="str">
        <f t="shared" si="1082"/>
        <v>-</v>
      </c>
      <c r="V794" s="499" t="str">
        <f t="shared" si="1083"/>
        <v>-</v>
      </c>
      <c r="W794" s="499" t="str">
        <f t="shared" si="1158"/>
        <v>-</v>
      </c>
      <c r="X794" s="529" t="str">
        <f t="shared" si="1156"/>
        <v>Mg</v>
      </c>
      <c r="Y794" s="530" t="str">
        <f t="shared" si="1160"/>
        <v>HCO3</v>
      </c>
      <c r="Z794" s="172"/>
      <c r="AA794" s="51">
        <v>25898</v>
      </c>
      <c r="AB794" s="100">
        <v>1</v>
      </c>
      <c r="AC794" s="398" t="s">
        <v>285</v>
      </c>
      <c r="AD794" s="398" t="s">
        <v>2381</v>
      </c>
      <c r="AE794" s="172"/>
      <c r="AF794" s="391">
        <v>9.5</v>
      </c>
      <c r="AG794" s="400"/>
      <c r="AH794" s="400">
        <v>6.1</v>
      </c>
      <c r="AI794" s="391"/>
      <c r="AJ794" s="400"/>
      <c r="AK794" s="400"/>
      <c r="AL794" s="400"/>
      <c r="AM794" s="391"/>
      <c r="AN794" s="398">
        <v>4</v>
      </c>
      <c r="AO794" s="399">
        <v>3.8</v>
      </c>
      <c r="AP794" s="19">
        <v>3.8</v>
      </c>
      <c r="AQ794" s="398"/>
      <c r="AR794" s="69">
        <v>129.80000000000001</v>
      </c>
      <c r="AS794" s="507">
        <f t="shared" si="1161"/>
        <v>127.30000000000001</v>
      </c>
      <c r="AT794" s="512">
        <f t="shared" si="1162"/>
        <v>2.4472791186974199</v>
      </c>
      <c r="AU794" s="398">
        <v>6.7</v>
      </c>
      <c r="AV794" s="398">
        <v>18.8</v>
      </c>
      <c r="AW794" s="428">
        <v>0</v>
      </c>
      <c r="AX794" s="398">
        <v>6.4</v>
      </c>
      <c r="AY794" s="398">
        <v>2.1</v>
      </c>
      <c r="AZ794" s="172">
        <v>82.9</v>
      </c>
      <c r="BA794" s="398"/>
      <c r="BB794" s="398"/>
      <c r="BC794" s="398"/>
      <c r="BD794" s="398"/>
      <c r="BE794" s="398">
        <v>0</v>
      </c>
      <c r="BF794" s="398">
        <v>0</v>
      </c>
      <c r="BG794" s="398"/>
      <c r="BH794" s="398"/>
      <c r="BI794" s="398"/>
      <c r="BJ794" s="398">
        <v>10.4</v>
      </c>
      <c r="BK794" s="398"/>
      <c r="BL794" s="399"/>
      <c r="BM794" s="398"/>
      <c r="BN794" s="172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49"/>
      <c r="CG794" s="138"/>
      <c r="CH794" s="138"/>
      <c r="CI794" s="138"/>
      <c r="CJ794" s="138"/>
      <c r="CK794" s="138"/>
      <c r="CL794" s="139"/>
      <c r="CM794" s="138">
        <v>7.6</v>
      </c>
      <c r="CN794" s="138">
        <v>46.2</v>
      </c>
      <c r="CO794" s="149"/>
      <c r="CP794" s="398"/>
      <c r="CQ794" s="172"/>
      <c r="CR794" s="398"/>
      <c r="CS794" s="398"/>
      <c r="CT794" s="398"/>
      <c r="CU794" s="398"/>
      <c r="CV794" s="398"/>
      <c r="CW794" s="398"/>
      <c r="CX794" s="398"/>
      <c r="CY794" s="398"/>
      <c r="CZ794" s="398"/>
      <c r="DA794" s="172"/>
      <c r="DB794" s="241"/>
      <c r="DC794" s="241"/>
      <c r="DD794" s="241"/>
      <c r="DE794" s="241"/>
      <c r="DF794" s="182"/>
      <c r="DG794" s="241"/>
      <c r="DH794" s="241"/>
      <c r="DI794" s="244"/>
      <c r="DJ794" s="244"/>
      <c r="DK794" s="244"/>
      <c r="DL794" s="244"/>
      <c r="DM794" s="244"/>
      <c r="DN794" s="244"/>
      <c r="DO794" s="244"/>
      <c r="DP794" s="244"/>
      <c r="DQ794" s="244"/>
      <c r="DR794" s="244"/>
      <c r="DS794" s="472"/>
      <c r="DT794" s="402">
        <f t="shared" si="1084"/>
        <v>1</v>
      </c>
      <c r="DU794" s="100">
        <f t="shared" si="1085"/>
        <v>0</v>
      </c>
      <c r="DV794" s="100">
        <f t="shared" si="1086"/>
        <v>0</v>
      </c>
      <c r="DW794" s="100">
        <f t="shared" si="1087"/>
        <v>1</v>
      </c>
      <c r="DX794" s="100">
        <f t="shared" si="1088"/>
        <v>0</v>
      </c>
      <c r="DY794" s="229">
        <f t="shared" si="1089"/>
        <v>0</v>
      </c>
      <c r="DZ794" s="100">
        <f t="shared" si="1090"/>
        <v>1</v>
      </c>
      <c r="EA794" s="400">
        <f t="shared" si="1091"/>
        <v>0</v>
      </c>
      <c r="EB794" s="402">
        <f t="shared" si="1092"/>
        <v>0</v>
      </c>
      <c r="EC794" s="19">
        <f t="shared" si="1093"/>
        <v>1</v>
      </c>
      <c r="ED794" s="19">
        <f t="shared" si="1094"/>
        <v>0</v>
      </c>
      <c r="EE794" s="19">
        <f t="shared" si="1095"/>
        <v>0</v>
      </c>
      <c r="EF794" s="402">
        <f t="shared" si="1096"/>
        <v>0</v>
      </c>
      <c r="EG794" s="400">
        <f t="shared" si="1097"/>
        <v>1</v>
      </c>
      <c r="EH794" s="400">
        <f t="shared" si="1098"/>
        <v>0</v>
      </c>
      <c r="EI794" s="402">
        <f t="shared" si="1099"/>
        <v>0</v>
      </c>
      <c r="EJ794" s="229">
        <f t="shared" si="1100"/>
        <v>1</v>
      </c>
      <c r="EK794" s="398">
        <f t="shared" si="1101"/>
        <v>6.7</v>
      </c>
      <c r="EL794" s="398" t="str">
        <f t="shared" si="1102"/>
        <v/>
      </c>
      <c r="EM794" s="398">
        <f t="shared" si="1103"/>
        <v>18.8</v>
      </c>
      <c r="EN794" s="398">
        <f t="shared" si="1104"/>
        <v>0</v>
      </c>
      <c r="EO794" s="398">
        <f t="shared" si="1105"/>
        <v>0</v>
      </c>
      <c r="EP794" s="398">
        <f t="shared" si="1106"/>
        <v>0</v>
      </c>
      <c r="EQ794" s="398">
        <f t="shared" si="1107"/>
        <v>82.9</v>
      </c>
      <c r="ER794" s="398" t="str">
        <f t="shared" si="1108"/>
        <v/>
      </c>
      <c r="ES794" s="398">
        <f t="shared" si="1109"/>
        <v>10.4</v>
      </c>
      <c r="ET794" s="398">
        <f t="shared" si="1110"/>
        <v>2.1</v>
      </c>
      <c r="EU794" s="172">
        <f t="shared" si="1111"/>
        <v>6.4</v>
      </c>
      <c r="EV794" s="57">
        <f t="shared" si="1112"/>
        <v>0.29143359228875415</v>
      </c>
      <c r="EW794" s="57" t="str">
        <f t="shared" si="1113"/>
        <v/>
      </c>
      <c r="EX794" s="57">
        <f t="shared" si="1114"/>
        <v>1.5470067887265997</v>
      </c>
      <c r="EY794" s="57">
        <f t="shared" si="1115"/>
        <v>0</v>
      </c>
      <c r="EZ794" s="57">
        <f t="shared" si="1116"/>
        <v>0</v>
      </c>
      <c r="FA794" s="57">
        <f t="shared" si="1117"/>
        <v>0</v>
      </c>
      <c r="FB794" s="57">
        <f t="shared" si="1118"/>
        <v>1.3586355300399398</v>
      </c>
      <c r="FC794" s="57" t="str">
        <f t="shared" si="1119"/>
        <v/>
      </c>
      <c r="FD794" s="57">
        <f t="shared" si="1120"/>
        <v>0.1677286795075873</v>
      </c>
      <c r="FE794" s="57">
        <f t="shared" si="1121"/>
        <v>4.3721489945098301E-2</v>
      </c>
      <c r="FF794" s="56">
        <f t="shared" si="1122"/>
        <v>0.1805206893633825</v>
      </c>
      <c r="FG794" s="59">
        <f t="shared" si="1123"/>
        <v>15.852218831692438</v>
      </c>
      <c r="FH794" s="59" t="str">
        <f t="shared" si="1124"/>
        <v/>
      </c>
      <c r="FI794" s="59">
        <f t="shared" si="1125"/>
        <v>84.147781168307574</v>
      </c>
      <c r="FJ794" s="59">
        <f t="shared" si="1126"/>
        <v>0</v>
      </c>
      <c r="FK794" s="59">
        <f t="shared" si="1127"/>
        <v>0</v>
      </c>
      <c r="FL794" s="59">
        <f t="shared" si="1128"/>
        <v>0</v>
      </c>
      <c r="FM794" s="59">
        <f t="shared" si="1129"/>
        <v>77.609423722472854</v>
      </c>
      <c r="FN794" s="59" t="str">
        <f t="shared" si="1130"/>
        <v/>
      </c>
      <c r="FO794" s="59">
        <f t="shared" si="1131"/>
        <v>9.5811760185106607</v>
      </c>
      <c r="FP794" s="59">
        <f t="shared" si="1132"/>
        <v>2.4975054485931341</v>
      </c>
      <c r="FQ794" s="66">
        <f t="shared" si="1133"/>
        <v>10.311894810423365</v>
      </c>
      <c r="FR794" s="331">
        <f t="shared" si="1159"/>
        <v>2.4472791186974199</v>
      </c>
      <c r="FS794" s="331">
        <f t="shared" si="1134"/>
        <v>2.4472791186974199</v>
      </c>
      <c r="FT794" s="400">
        <f t="shared" si="1135"/>
        <v>0</v>
      </c>
      <c r="FU794" s="400">
        <f t="shared" si="1136"/>
        <v>1</v>
      </c>
      <c r="FV794" s="400">
        <f t="shared" si="1137"/>
        <v>0</v>
      </c>
      <c r="FW794" s="402">
        <f t="shared" si="1138"/>
        <v>0</v>
      </c>
      <c r="FX794" s="222">
        <f t="shared" si="1139"/>
        <v>0</v>
      </c>
      <c r="FY794" s="222">
        <f t="shared" si="1140"/>
        <v>0</v>
      </c>
      <c r="FZ794" s="222">
        <f t="shared" si="1141"/>
        <v>84.147781168307574</v>
      </c>
      <c r="GA794" s="221">
        <f t="shared" si="1142"/>
        <v>0</v>
      </c>
      <c r="GB794" s="222">
        <f t="shared" si="1143"/>
        <v>77.609423722472854</v>
      </c>
      <c r="GC794" s="222">
        <f t="shared" si="1144"/>
        <v>0</v>
      </c>
      <c r="GD794" s="222">
        <f t="shared" si="1145"/>
        <v>0</v>
      </c>
      <c r="GE794" s="222">
        <f t="shared" si="1146"/>
        <v>0</v>
      </c>
      <c r="GF794" s="222">
        <f t="shared" si="1147"/>
        <v>0</v>
      </c>
      <c r="GG794" s="398">
        <f t="shared" si="1148"/>
        <v>0</v>
      </c>
      <c r="GH794" s="399">
        <f t="shared" si="1149"/>
        <v>0</v>
      </c>
      <c r="GI794" s="398" t="str">
        <f t="shared" si="1150"/>
        <v>Mg</v>
      </c>
      <c r="GJ794" s="398" t="str">
        <f t="shared" si="1151"/>
        <v>HCO3</v>
      </c>
    </row>
    <row r="795" spans="1:192" s="69" customFormat="1">
      <c r="A795" s="402">
        <f t="shared" si="1153"/>
        <v>790</v>
      </c>
      <c r="B795" s="399" t="s">
        <v>1176</v>
      </c>
      <c r="C795" s="398" t="s">
        <v>1177</v>
      </c>
      <c r="D795" s="398"/>
      <c r="E795" s="398"/>
      <c r="F795" s="400">
        <v>3526620</v>
      </c>
      <c r="G795" s="400">
        <v>5639530</v>
      </c>
      <c r="H795" s="409">
        <f t="shared" si="1079"/>
        <v>526534.92200000002</v>
      </c>
      <c r="I795" s="405">
        <f t="shared" si="1080"/>
        <v>5637713.9780000001</v>
      </c>
      <c r="J795" s="400">
        <v>438</v>
      </c>
      <c r="K795" s="400" t="s">
        <v>1355</v>
      </c>
      <c r="L795" s="19">
        <v>222</v>
      </c>
      <c r="M795" s="19"/>
      <c r="N795" s="408"/>
      <c r="O795" s="19"/>
      <c r="P795" s="19"/>
      <c r="Q795" s="399" t="s">
        <v>1361</v>
      </c>
      <c r="R795" s="65" t="s">
        <v>2893</v>
      </c>
      <c r="S795" s="399" t="s">
        <v>1346</v>
      </c>
      <c r="T795" s="499" t="str">
        <f t="shared" si="1081"/>
        <v>-</v>
      </c>
      <c r="U795" s="499" t="str">
        <f t="shared" si="1082"/>
        <v>-</v>
      </c>
      <c r="V795" s="499" t="str">
        <f t="shared" si="1083"/>
        <v>-</v>
      </c>
      <c r="W795" s="499" t="str">
        <f t="shared" si="1158"/>
        <v>-</v>
      </c>
      <c r="X795" s="529" t="str">
        <f t="shared" si="1156"/>
        <v>Mg</v>
      </c>
      <c r="Y795" s="530" t="str">
        <f t="shared" si="1160"/>
        <v>HCO3</v>
      </c>
      <c r="Z795" s="172"/>
      <c r="AA795" s="177">
        <v>26233</v>
      </c>
      <c r="AB795" s="176">
        <v>1</v>
      </c>
      <c r="AC795" s="398" t="s">
        <v>285</v>
      </c>
      <c r="AD795" s="398" t="s">
        <v>2382</v>
      </c>
      <c r="AE795" s="404"/>
      <c r="AF795" s="391">
        <v>11</v>
      </c>
      <c r="AG795" s="400"/>
      <c r="AH795" s="400">
        <v>6</v>
      </c>
      <c r="AI795" s="391"/>
      <c r="AJ795" s="400"/>
      <c r="AK795" s="400"/>
      <c r="AL795" s="400"/>
      <c r="AM795" s="391"/>
      <c r="AN795" s="398">
        <v>5.5</v>
      </c>
      <c r="AO795" s="399">
        <v>4.5999999999999996</v>
      </c>
      <c r="AP795" s="19">
        <v>4.0999999999999996</v>
      </c>
      <c r="AQ795" s="398"/>
      <c r="AR795" s="69">
        <v>191</v>
      </c>
      <c r="AS795" s="507">
        <f t="shared" si="1161"/>
        <v>184.4</v>
      </c>
      <c r="AT795" s="512">
        <f t="shared" si="1162"/>
        <v>-0.21459328796536548</v>
      </c>
      <c r="AU795" s="398">
        <v>2.5</v>
      </c>
      <c r="AV795" s="398">
        <v>24.6</v>
      </c>
      <c r="AW795" s="428">
        <v>8.5</v>
      </c>
      <c r="AX795" s="398">
        <v>9.9</v>
      </c>
      <c r="AY795" s="398">
        <v>2.9</v>
      </c>
      <c r="AZ795" s="172">
        <v>134.80000000000001</v>
      </c>
      <c r="BA795" s="398"/>
      <c r="BB795" s="398"/>
      <c r="BC795" s="398"/>
      <c r="BD795" s="398"/>
      <c r="BE795" s="91" t="s">
        <v>1344</v>
      </c>
      <c r="BF795" s="398">
        <v>0</v>
      </c>
      <c r="BG795" s="398"/>
      <c r="BH795" s="398"/>
      <c r="BI795" s="398"/>
      <c r="BJ795" s="398">
        <v>1.2</v>
      </c>
      <c r="BK795" s="398"/>
      <c r="BL795" s="399"/>
      <c r="BM795" s="398"/>
      <c r="BN795" s="172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49"/>
      <c r="CG795" s="138"/>
      <c r="CH795" s="138"/>
      <c r="CI795" s="138"/>
      <c r="CJ795" s="138"/>
      <c r="CK795" s="138"/>
      <c r="CL795" s="139"/>
      <c r="CM795" s="138">
        <v>6.7</v>
      </c>
      <c r="CN795" s="138">
        <v>37.4</v>
      </c>
      <c r="CO795" s="149"/>
      <c r="CP795" s="398"/>
      <c r="CQ795" s="172"/>
      <c r="CR795" s="398"/>
      <c r="CS795" s="398"/>
      <c r="CT795" s="398"/>
      <c r="CU795" s="398"/>
      <c r="CV795" s="398"/>
      <c r="CW795" s="398"/>
      <c r="CX795" s="398"/>
      <c r="CY795" s="398"/>
      <c r="CZ795" s="398"/>
      <c r="DA795" s="172"/>
      <c r="DB795" s="241"/>
      <c r="DC795" s="241"/>
      <c r="DD795" s="241"/>
      <c r="DE795" s="241"/>
      <c r="DF795" s="182"/>
      <c r="DG795" s="241"/>
      <c r="DH795" s="241"/>
      <c r="DI795" s="244"/>
      <c r="DJ795" s="244"/>
      <c r="DK795" s="244"/>
      <c r="DL795" s="244"/>
      <c r="DM795" s="244"/>
      <c r="DN795" s="244"/>
      <c r="DO795" s="244"/>
      <c r="DP795" s="244"/>
      <c r="DQ795" s="244"/>
      <c r="DR795" s="244"/>
      <c r="DS795" s="472"/>
      <c r="DT795" s="402">
        <f t="shared" si="1084"/>
        <v>1</v>
      </c>
      <c r="DU795" s="100">
        <f t="shared" si="1085"/>
        <v>0</v>
      </c>
      <c r="DV795" s="100">
        <f t="shared" si="1086"/>
        <v>0</v>
      </c>
      <c r="DW795" s="100">
        <f t="shared" si="1087"/>
        <v>1</v>
      </c>
      <c r="DX795" s="100">
        <f t="shared" si="1088"/>
        <v>0</v>
      </c>
      <c r="DY795" s="229">
        <f t="shared" si="1089"/>
        <v>0</v>
      </c>
      <c r="DZ795" s="100">
        <f t="shared" si="1090"/>
        <v>1</v>
      </c>
      <c r="EA795" s="400">
        <f t="shared" si="1091"/>
        <v>0</v>
      </c>
      <c r="EB795" s="402">
        <f t="shared" si="1092"/>
        <v>0</v>
      </c>
      <c r="EC795" s="19">
        <f t="shared" si="1093"/>
        <v>1</v>
      </c>
      <c r="ED795" s="19">
        <f t="shared" si="1094"/>
        <v>0</v>
      </c>
      <c r="EE795" s="19">
        <f t="shared" si="1095"/>
        <v>0</v>
      </c>
      <c r="EF795" s="402">
        <f t="shared" si="1096"/>
        <v>0</v>
      </c>
      <c r="EG795" s="400">
        <f t="shared" si="1097"/>
        <v>1</v>
      </c>
      <c r="EH795" s="400">
        <f t="shared" si="1098"/>
        <v>0</v>
      </c>
      <c r="EI795" s="402">
        <f t="shared" si="1099"/>
        <v>0</v>
      </c>
      <c r="EJ795" s="229">
        <f t="shared" si="1100"/>
        <v>1</v>
      </c>
      <c r="EK795" s="398">
        <f t="shared" si="1101"/>
        <v>2.5</v>
      </c>
      <c r="EL795" s="398" t="str">
        <f t="shared" si="1102"/>
        <v/>
      </c>
      <c r="EM795" s="398">
        <f t="shared" si="1103"/>
        <v>24.6</v>
      </c>
      <c r="EN795" s="398">
        <f t="shared" si="1104"/>
        <v>8.5</v>
      </c>
      <c r="EO795" s="398">
        <f t="shared" si="1105"/>
        <v>0</v>
      </c>
      <c r="EP795" s="398" t="str">
        <f t="shared" si="1106"/>
        <v/>
      </c>
      <c r="EQ795" s="398">
        <f t="shared" si="1107"/>
        <v>134.80000000000001</v>
      </c>
      <c r="ER795" s="398" t="str">
        <f t="shared" si="1108"/>
        <v/>
      </c>
      <c r="ES795" s="398">
        <f t="shared" si="1109"/>
        <v>1.2</v>
      </c>
      <c r="ET795" s="398">
        <f t="shared" si="1110"/>
        <v>2.9</v>
      </c>
      <c r="EU795" s="172">
        <f t="shared" si="1111"/>
        <v>9.9</v>
      </c>
      <c r="EV795" s="57">
        <f t="shared" si="1112"/>
        <v>0.10874387771968438</v>
      </c>
      <c r="EW795" s="57" t="str">
        <f t="shared" si="1113"/>
        <v/>
      </c>
      <c r="EX795" s="57">
        <f t="shared" si="1114"/>
        <v>2.0242748405677848</v>
      </c>
      <c r="EY795" s="57">
        <f t="shared" si="1115"/>
        <v>0.42417286291731121</v>
      </c>
      <c r="EZ795" s="57">
        <f t="shared" si="1116"/>
        <v>0</v>
      </c>
      <c r="FA795" s="57" t="str">
        <f t="shared" si="1117"/>
        <v/>
      </c>
      <c r="FB795" s="57">
        <f t="shared" si="1118"/>
        <v>2.2092167605474535</v>
      </c>
      <c r="FC795" s="57" t="str">
        <f t="shared" si="1119"/>
        <v/>
      </c>
      <c r="FD795" s="57">
        <f t="shared" si="1120"/>
        <v>1.9353309173952379E-2</v>
      </c>
      <c r="FE795" s="57">
        <f t="shared" si="1121"/>
        <v>6.0377295638469081E-2</v>
      </c>
      <c r="FF795" s="56">
        <f t="shared" si="1122"/>
        <v>0.27924294135898231</v>
      </c>
      <c r="FG795" s="59">
        <f t="shared" si="1123"/>
        <v>4.2524728502528317</v>
      </c>
      <c r="FH795" s="59" t="str">
        <f t="shared" si="1124"/>
        <v/>
      </c>
      <c r="FI795" s="59">
        <f t="shared" si="1125"/>
        <v>79.160077619764394</v>
      </c>
      <c r="FJ795" s="59">
        <f t="shared" si="1126"/>
        <v>16.587449529982763</v>
      </c>
      <c r="FK795" s="59">
        <f t="shared" si="1127"/>
        <v>0</v>
      </c>
      <c r="FL795" s="59" t="str">
        <f t="shared" si="1128"/>
        <v/>
      </c>
      <c r="FM795" s="59">
        <f t="shared" si="1129"/>
        <v>86.022315198672644</v>
      </c>
      <c r="FN795" s="59" t="str">
        <f t="shared" si="1130"/>
        <v/>
      </c>
      <c r="FO795" s="59">
        <f t="shared" si="1131"/>
        <v>0.75357768944616632</v>
      </c>
      <c r="FP795" s="59">
        <f t="shared" si="1132"/>
        <v>2.3509665728630385</v>
      </c>
      <c r="FQ795" s="66">
        <f t="shared" si="1133"/>
        <v>10.873140539018136</v>
      </c>
      <c r="FR795" s="331">
        <f t="shared" si="1159"/>
        <v>-0.21459328796536548</v>
      </c>
      <c r="FS795" s="331">
        <f t="shared" si="1134"/>
        <v>0.21459328796536548</v>
      </c>
      <c r="FT795" s="400">
        <f t="shared" si="1135"/>
        <v>0</v>
      </c>
      <c r="FU795" s="400">
        <f t="shared" si="1136"/>
        <v>1</v>
      </c>
      <c r="FV795" s="400">
        <f t="shared" si="1137"/>
        <v>0</v>
      </c>
      <c r="FW795" s="402">
        <f t="shared" si="1138"/>
        <v>0</v>
      </c>
      <c r="FX795" s="222">
        <f t="shared" si="1139"/>
        <v>0</v>
      </c>
      <c r="FY795" s="222">
        <f t="shared" si="1140"/>
        <v>0</v>
      </c>
      <c r="FZ795" s="222">
        <f t="shared" si="1141"/>
        <v>79.160077619764394</v>
      </c>
      <c r="GA795" s="221">
        <f t="shared" si="1142"/>
        <v>0</v>
      </c>
      <c r="GB795" s="222">
        <f t="shared" si="1143"/>
        <v>86.022315198672644</v>
      </c>
      <c r="GC795" s="222">
        <f t="shared" si="1144"/>
        <v>0</v>
      </c>
      <c r="GD795" s="222">
        <f t="shared" si="1145"/>
        <v>0</v>
      </c>
      <c r="GE795" s="222">
        <f t="shared" si="1146"/>
        <v>0</v>
      </c>
      <c r="GF795" s="222">
        <f t="shared" si="1147"/>
        <v>0</v>
      </c>
      <c r="GG795" s="398">
        <f t="shared" si="1148"/>
        <v>0</v>
      </c>
      <c r="GH795" s="399">
        <f t="shared" si="1149"/>
        <v>0</v>
      </c>
      <c r="GI795" s="398" t="str">
        <f t="shared" si="1150"/>
        <v>Mg</v>
      </c>
      <c r="GJ795" s="398" t="str">
        <f t="shared" si="1151"/>
        <v>HCO3</v>
      </c>
    </row>
    <row r="796" spans="1:192" s="69" customFormat="1">
      <c r="A796" s="402">
        <f t="shared" si="1153"/>
        <v>791</v>
      </c>
      <c r="B796" s="399" t="s">
        <v>1176</v>
      </c>
      <c r="C796" s="69" t="s">
        <v>1177</v>
      </c>
      <c r="F796" s="408">
        <v>3526620</v>
      </c>
      <c r="G796" s="408">
        <v>5639530</v>
      </c>
      <c r="H796" s="410">
        <f t="shared" si="1079"/>
        <v>526534.92200000002</v>
      </c>
      <c r="I796" s="102">
        <f t="shared" si="1080"/>
        <v>5637713.9780000001</v>
      </c>
      <c r="J796" s="408">
        <v>438</v>
      </c>
      <c r="K796" s="408" t="s">
        <v>1355</v>
      </c>
      <c r="L796" s="171">
        <v>222</v>
      </c>
      <c r="M796" s="171">
        <v>56</v>
      </c>
      <c r="N796" s="408">
        <v>220</v>
      </c>
      <c r="O796" s="171"/>
      <c r="P796" s="171"/>
      <c r="Q796" s="401" t="s">
        <v>1361</v>
      </c>
      <c r="R796" s="65" t="s">
        <v>2893</v>
      </c>
      <c r="S796" s="401" t="s">
        <v>1346</v>
      </c>
      <c r="T796" s="499" t="str">
        <f t="shared" si="1081"/>
        <v>-</v>
      </c>
      <c r="U796" s="499" t="str">
        <f t="shared" si="1082"/>
        <v>-</v>
      </c>
      <c r="V796" s="499" t="str">
        <f t="shared" si="1083"/>
        <v>-</v>
      </c>
      <c r="W796" s="499" t="str">
        <f t="shared" si="1158"/>
        <v>-</v>
      </c>
      <c r="X796" s="529" t="str">
        <f t="shared" si="1156"/>
        <v>Mg-Ca</v>
      </c>
      <c r="Y796" s="530" t="str">
        <f t="shared" si="1160"/>
        <v>HCO3</v>
      </c>
      <c r="Z796" s="70"/>
      <c r="AA796" s="177">
        <v>34128</v>
      </c>
      <c r="AB796" s="176">
        <v>2</v>
      </c>
      <c r="AC796" s="401" t="s">
        <v>1050</v>
      </c>
      <c r="AD796" s="65" t="s">
        <v>2055</v>
      </c>
      <c r="AE796" s="70"/>
      <c r="AF796" s="392">
        <v>11.9</v>
      </c>
      <c r="AG796" s="408">
        <v>272</v>
      </c>
      <c r="AH796" s="408">
        <v>7.53</v>
      </c>
      <c r="AI796" s="392"/>
      <c r="AJ796" s="408"/>
      <c r="AK796" s="408"/>
      <c r="AL796" s="408">
        <v>0.17</v>
      </c>
      <c r="AM796" s="392"/>
      <c r="AO796" s="401"/>
      <c r="AP796" s="171"/>
      <c r="AS796" s="507">
        <f t="shared" si="1161"/>
        <v>261.73</v>
      </c>
      <c r="AT796" s="509">
        <f t="shared" si="1162"/>
        <v>0.43859634776738671</v>
      </c>
      <c r="AU796" s="69">
        <v>5.7</v>
      </c>
      <c r="AV796" s="69">
        <v>21.3</v>
      </c>
      <c r="AW796" s="182">
        <v>28</v>
      </c>
      <c r="AX796" s="69">
        <v>3</v>
      </c>
      <c r="AY796" s="69">
        <v>3</v>
      </c>
      <c r="AZ796" s="70">
        <v>198.3</v>
      </c>
      <c r="BB796" s="69">
        <v>1.6</v>
      </c>
      <c r="BD796" s="69">
        <v>0</v>
      </c>
      <c r="BE796" s="67">
        <v>0.02</v>
      </c>
      <c r="BF796" s="67">
        <v>0</v>
      </c>
      <c r="BJ796" s="69">
        <v>0.8</v>
      </c>
      <c r="BK796" s="69">
        <v>0</v>
      </c>
      <c r="BL796" s="401"/>
      <c r="BN796" s="70">
        <v>0</v>
      </c>
      <c r="BO796" s="143"/>
      <c r="BP796" s="143">
        <v>10</v>
      </c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1"/>
      <c r="CG796" s="143"/>
      <c r="CH796" s="143"/>
      <c r="CI796" s="143"/>
      <c r="CJ796" s="143"/>
      <c r="CK796" s="143"/>
      <c r="CL796" s="144"/>
      <c r="CM796" s="143">
        <v>8.4</v>
      </c>
      <c r="CN796" s="143">
        <v>14.3</v>
      </c>
      <c r="CO796" s="141"/>
      <c r="CQ796" s="70"/>
      <c r="DA796" s="70"/>
      <c r="DB796" s="182"/>
      <c r="DC796" s="182" t="s">
        <v>1813</v>
      </c>
      <c r="DD796" s="182"/>
      <c r="DE796" s="182">
        <v>-15.6</v>
      </c>
      <c r="DF796" s="141" t="s">
        <v>2383</v>
      </c>
      <c r="DG796" s="475">
        <v>-8.9</v>
      </c>
      <c r="DH796" s="182"/>
      <c r="DI796" s="180"/>
      <c r="DJ796" s="180"/>
      <c r="DK796" s="180"/>
      <c r="DL796" s="180"/>
      <c r="DM796" s="180"/>
      <c r="DN796" s="180"/>
      <c r="DO796" s="180"/>
      <c r="DP796" s="180"/>
      <c r="DQ796" s="180"/>
      <c r="DR796" s="180"/>
      <c r="DS796" s="181"/>
      <c r="DT796" s="402">
        <f t="shared" si="1084"/>
        <v>0</v>
      </c>
      <c r="DU796" s="100">
        <f t="shared" si="1085"/>
        <v>0</v>
      </c>
      <c r="DV796" s="100">
        <f t="shared" si="1086"/>
        <v>0</v>
      </c>
      <c r="DW796" s="100">
        <f t="shared" si="1087"/>
        <v>1</v>
      </c>
      <c r="DX796" s="100">
        <f t="shared" si="1088"/>
        <v>0</v>
      </c>
      <c r="DY796" s="229">
        <f t="shared" si="1089"/>
        <v>0</v>
      </c>
      <c r="DZ796" s="100">
        <f t="shared" si="1090"/>
        <v>1</v>
      </c>
      <c r="EA796" s="400">
        <f t="shared" si="1091"/>
        <v>0</v>
      </c>
      <c r="EB796" s="402">
        <f t="shared" si="1092"/>
        <v>0</v>
      </c>
      <c r="EC796" s="19">
        <f t="shared" si="1093"/>
        <v>1</v>
      </c>
      <c r="ED796" s="19">
        <f t="shared" si="1094"/>
        <v>0</v>
      </c>
      <c r="EE796" s="19">
        <f t="shared" si="1095"/>
        <v>0</v>
      </c>
      <c r="EF796" s="402">
        <f t="shared" si="1096"/>
        <v>0</v>
      </c>
      <c r="EG796" s="400">
        <f t="shared" si="1097"/>
        <v>1</v>
      </c>
      <c r="EH796" s="400">
        <f t="shared" si="1098"/>
        <v>0</v>
      </c>
      <c r="EI796" s="402">
        <f t="shared" si="1099"/>
        <v>0</v>
      </c>
      <c r="EJ796" s="229">
        <f t="shared" si="1100"/>
        <v>1</v>
      </c>
      <c r="EK796" s="398">
        <f t="shared" si="1101"/>
        <v>5.7</v>
      </c>
      <c r="EL796" s="398">
        <f t="shared" si="1102"/>
        <v>1.6</v>
      </c>
      <c r="EM796" s="398">
        <f t="shared" si="1103"/>
        <v>21.3</v>
      </c>
      <c r="EN796" s="398">
        <f t="shared" si="1104"/>
        <v>28</v>
      </c>
      <c r="EO796" s="398">
        <f t="shared" si="1105"/>
        <v>0</v>
      </c>
      <c r="EP796" s="398">
        <f t="shared" si="1106"/>
        <v>0.02</v>
      </c>
      <c r="EQ796" s="398">
        <f t="shared" si="1107"/>
        <v>198.3</v>
      </c>
      <c r="ER796" s="398" t="str">
        <f t="shared" si="1108"/>
        <v/>
      </c>
      <c r="ES796" s="398">
        <f t="shared" si="1109"/>
        <v>0.8</v>
      </c>
      <c r="ET796" s="398">
        <f t="shared" si="1110"/>
        <v>3</v>
      </c>
      <c r="EU796" s="172">
        <f t="shared" si="1111"/>
        <v>3</v>
      </c>
      <c r="EV796" s="57">
        <f t="shared" si="1112"/>
        <v>0.24793604120088039</v>
      </c>
      <c r="EW796" s="57">
        <f t="shared" si="1113"/>
        <v>4.0920716112531973E-2</v>
      </c>
      <c r="EX796" s="57">
        <f t="shared" si="1114"/>
        <v>1.7527257765891795</v>
      </c>
      <c r="EY796" s="57">
        <f t="shared" si="1115"/>
        <v>1.397275313139378</v>
      </c>
      <c r="EZ796" s="57">
        <f t="shared" si="1116"/>
        <v>0</v>
      </c>
      <c r="FA796" s="57">
        <f t="shared" si="1117"/>
        <v>1.0744023636852001E-3</v>
      </c>
      <c r="FB796" s="57">
        <f t="shared" si="1118"/>
        <v>3.2499086321703263</v>
      </c>
      <c r="FC796" s="57" t="str">
        <f t="shared" si="1119"/>
        <v/>
      </c>
      <c r="FD796" s="57">
        <f t="shared" si="1120"/>
        <v>1.2902206115968255E-2</v>
      </c>
      <c r="FE796" s="57">
        <f t="shared" si="1121"/>
        <v>6.2459271350140427E-2</v>
      </c>
      <c r="FF796" s="56">
        <f t="shared" si="1122"/>
        <v>8.4619073139085538E-2</v>
      </c>
      <c r="FG796" s="59">
        <f t="shared" si="1123"/>
        <v>7.2075850111210276</v>
      </c>
      <c r="FH796" s="59">
        <f t="shared" si="1124"/>
        <v>1.1895791296355378</v>
      </c>
      <c r="FI796" s="59">
        <f t="shared" si="1125"/>
        <v>50.952334217978049</v>
      </c>
      <c r="FJ796" s="59">
        <f t="shared" si="1126"/>
        <v>40.619268399277239</v>
      </c>
      <c r="FK796" s="59">
        <f t="shared" si="1127"/>
        <v>0</v>
      </c>
      <c r="FL796" s="59">
        <f t="shared" si="1128"/>
        <v>3.1233241988147684E-2</v>
      </c>
      <c r="FM796" s="59">
        <f t="shared" si="1129"/>
        <v>95.308335783658038</v>
      </c>
      <c r="FN796" s="59" t="str">
        <f t="shared" si="1130"/>
        <v/>
      </c>
      <c r="FO796" s="59">
        <f t="shared" si="1131"/>
        <v>0.37837611207840921</v>
      </c>
      <c r="FP796" s="59">
        <f t="shared" si="1132"/>
        <v>1.8317097126101016</v>
      </c>
      <c r="FQ796" s="66">
        <f t="shared" si="1133"/>
        <v>2.4815783916534442</v>
      </c>
      <c r="FR796" s="331">
        <f t="shared" si="1159"/>
        <v>0.43859634776738671</v>
      </c>
      <c r="FS796" s="331">
        <f t="shared" si="1134"/>
        <v>0.43859634776738671</v>
      </c>
      <c r="FT796" s="400">
        <f t="shared" si="1135"/>
        <v>0</v>
      </c>
      <c r="FU796" s="400">
        <f t="shared" si="1136"/>
        <v>1</v>
      </c>
      <c r="FV796" s="400">
        <f t="shared" si="1137"/>
        <v>0</v>
      </c>
      <c r="FW796" s="402">
        <f t="shared" si="1138"/>
        <v>0</v>
      </c>
      <c r="FX796" s="222">
        <f t="shared" si="1139"/>
        <v>0</v>
      </c>
      <c r="FY796" s="222">
        <f t="shared" si="1140"/>
        <v>40.619268399277239</v>
      </c>
      <c r="FZ796" s="222">
        <f t="shared" si="1141"/>
        <v>50.952334217978049</v>
      </c>
      <c r="GA796" s="221">
        <f t="shared" si="1142"/>
        <v>0</v>
      </c>
      <c r="GB796" s="222">
        <f t="shared" si="1143"/>
        <v>95.308335783658038</v>
      </c>
      <c r="GC796" s="222">
        <f t="shared" si="1144"/>
        <v>0</v>
      </c>
      <c r="GD796" s="222">
        <f t="shared" si="1145"/>
        <v>0</v>
      </c>
      <c r="GE796" s="222">
        <f t="shared" si="1146"/>
        <v>0</v>
      </c>
      <c r="GF796" s="222">
        <f t="shared" si="1147"/>
        <v>0</v>
      </c>
      <c r="GG796" s="398">
        <f t="shared" si="1148"/>
        <v>0</v>
      </c>
      <c r="GH796" s="399">
        <f t="shared" si="1149"/>
        <v>0</v>
      </c>
      <c r="GI796" s="398" t="str">
        <f t="shared" si="1150"/>
        <v>Mg-Ca</v>
      </c>
      <c r="GJ796" s="398" t="str">
        <f t="shared" si="1151"/>
        <v>HCO3</v>
      </c>
    </row>
    <row r="797" spans="1:192" s="69" customFormat="1">
      <c r="A797" s="402">
        <f t="shared" si="1153"/>
        <v>792</v>
      </c>
      <c r="B797" s="399" t="s">
        <v>1178</v>
      </c>
      <c r="C797" s="69" t="s">
        <v>1179</v>
      </c>
      <c r="F797" s="408">
        <v>3523600</v>
      </c>
      <c r="G797" s="408">
        <v>5638650</v>
      </c>
      <c r="H797" s="410">
        <f t="shared" si="1079"/>
        <v>523516.13</v>
      </c>
      <c r="I797" s="102">
        <f t="shared" si="1080"/>
        <v>5636834.3300000001</v>
      </c>
      <c r="J797" s="408">
        <v>301.39</v>
      </c>
      <c r="K797" s="408" t="s">
        <v>1355</v>
      </c>
      <c r="L797" s="171">
        <v>269</v>
      </c>
      <c r="M797" s="171">
        <v>69.55</v>
      </c>
      <c r="N797" s="408">
        <v>264.55</v>
      </c>
      <c r="O797" s="171"/>
      <c r="P797" s="171"/>
      <c r="Q797" s="401" t="s">
        <v>1361</v>
      </c>
      <c r="R797" s="65" t="s">
        <v>2912</v>
      </c>
      <c r="S797" s="471" t="s">
        <v>1346</v>
      </c>
      <c r="T797" s="499" t="str">
        <f t="shared" si="1081"/>
        <v>-</v>
      </c>
      <c r="U797" s="499" t="str">
        <f t="shared" si="1082"/>
        <v>-</v>
      </c>
      <c r="V797" s="499" t="str">
        <f t="shared" si="1083"/>
        <v>-</v>
      </c>
      <c r="W797" s="499" t="str">
        <f t="shared" si="1158"/>
        <v>-</v>
      </c>
      <c r="X797" s="529" t="str">
        <f t="shared" si="1156"/>
        <v>Ca-Mg</v>
      </c>
      <c r="Y797" s="530" t="str">
        <f t="shared" si="1160"/>
        <v>HCO3</v>
      </c>
      <c r="Z797" s="70"/>
      <c r="AA797" s="177">
        <v>33333</v>
      </c>
      <c r="AB797" s="176">
        <v>1</v>
      </c>
      <c r="AC797" s="401" t="s">
        <v>1050</v>
      </c>
      <c r="AD797" s="65" t="s">
        <v>1872</v>
      </c>
      <c r="AE797" s="70"/>
      <c r="AF797" s="392">
        <v>11.6</v>
      </c>
      <c r="AG797" s="408">
        <v>141</v>
      </c>
      <c r="AH797" s="408">
        <v>6.26</v>
      </c>
      <c r="AI797" s="392"/>
      <c r="AJ797" s="408"/>
      <c r="AK797" s="408"/>
      <c r="AL797" s="408"/>
      <c r="AM797" s="392"/>
      <c r="AN797" s="69">
        <v>3.4</v>
      </c>
      <c r="AO797" s="401">
        <v>2.7</v>
      </c>
      <c r="AP797" s="171"/>
      <c r="AS797" s="507">
        <f t="shared" si="1161"/>
        <v>108.18299999999999</v>
      </c>
      <c r="AT797" s="509">
        <f t="shared" si="1162"/>
        <v>3.3296699740810682</v>
      </c>
      <c r="AU797" s="69">
        <v>6.3</v>
      </c>
      <c r="AV797" s="69">
        <v>5.7</v>
      </c>
      <c r="AW797" s="401">
        <v>14.7</v>
      </c>
      <c r="AX797" s="69">
        <v>9.9</v>
      </c>
      <c r="AY797" s="401">
        <v>11.5</v>
      </c>
      <c r="AZ797" s="70">
        <v>55</v>
      </c>
      <c r="BB797" s="401">
        <v>2.4</v>
      </c>
      <c r="BE797" s="67">
        <v>0.32100000000000001</v>
      </c>
      <c r="BF797" s="67">
        <v>6.2E-2</v>
      </c>
      <c r="BJ797" s="69">
        <v>2.2999999999999998</v>
      </c>
      <c r="BL797" s="401"/>
      <c r="BN797" s="70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1"/>
      <c r="CG797" s="143"/>
      <c r="CH797" s="143"/>
      <c r="CI797" s="143"/>
      <c r="CJ797" s="143"/>
      <c r="CK797" s="143"/>
      <c r="CL797" s="144"/>
      <c r="CM797" s="143">
        <v>5.3</v>
      </c>
      <c r="CN797" s="143">
        <v>25</v>
      </c>
      <c r="CO797" s="141"/>
      <c r="CQ797" s="70"/>
      <c r="DA797" s="70"/>
      <c r="DB797" s="182"/>
      <c r="DC797" s="182" t="s">
        <v>1822</v>
      </c>
      <c r="DD797" s="182"/>
      <c r="DE797" s="182">
        <v>-18.100000000000001</v>
      </c>
      <c r="DF797" s="141" t="s">
        <v>2384</v>
      </c>
      <c r="DG797" s="475">
        <v>-9.1</v>
      </c>
      <c r="DH797" s="182"/>
      <c r="DI797" s="180"/>
      <c r="DJ797" s="180"/>
      <c r="DK797" s="180"/>
      <c r="DL797" s="180"/>
      <c r="DM797" s="180"/>
      <c r="DN797" s="180"/>
      <c r="DO797" s="180"/>
      <c r="DP797" s="180"/>
      <c r="DQ797" s="180"/>
      <c r="DR797" s="180"/>
      <c r="DS797" s="181"/>
      <c r="DT797" s="402">
        <f t="shared" si="1084"/>
        <v>1</v>
      </c>
      <c r="DU797" s="100">
        <f t="shared" si="1085"/>
        <v>0</v>
      </c>
      <c r="DV797" s="100">
        <f t="shared" si="1086"/>
        <v>0</v>
      </c>
      <c r="DW797" s="100">
        <f t="shared" si="1087"/>
        <v>1</v>
      </c>
      <c r="DX797" s="100">
        <f t="shared" si="1088"/>
        <v>0</v>
      </c>
      <c r="DY797" s="229">
        <f t="shared" si="1089"/>
        <v>0</v>
      </c>
      <c r="DZ797" s="100">
        <f t="shared" si="1090"/>
        <v>1</v>
      </c>
      <c r="EA797" s="400">
        <f t="shared" si="1091"/>
        <v>0</v>
      </c>
      <c r="EB797" s="402">
        <f t="shared" si="1092"/>
        <v>0</v>
      </c>
      <c r="EC797" s="19">
        <f t="shared" si="1093"/>
        <v>1</v>
      </c>
      <c r="ED797" s="19">
        <f t="shared" si="1094"/>
        <v>0</v>
      </c>
      <c r="EE797" s="19">
        <f t="shared" si="1095"/>
        <v>0</v>
      </c>
      <c r="EF797" s="402">
        <f t="shared" si="1096"/>
        <v>0</v>
      </c>
      <c r="EG797" s="400">
        <f t="shared" si="1097"/>
        <v>1</v>
      </c>
      <c r="EH797" s="400">
        <f t="shared" si="1098"/>
        <v>0</v>
      </c>
      <c r="EI797" s="402">
        <f t="shared" si="1099"/>
        <v>0</v>
      </c>
      <c r="EJ797" s="229">
        <f t="shared" si="1100"/>
        <v>1</v>
      </c>
      <c r="EK797" s="398">
        <f t="shared" si="1101"/>
        <v>6.3</v>
      </c>
      <c r="EL797" s="398">
        <f t="shared" si="1102"/>
        <v>2.4</v>
      </c>
      <c r="EM797" s="398">
        <f t="shared" si="1103"/>
        <v>5.7</v>
      </c>
      <c r="EN797" s="398">
        <f t="shared" si="1104"/>
        <v>14.7</v>
      </c>
      <c r="EO797" s="398">
        <f t="shared" si="1105"/>
        <v>6.2E-2</v>
      </c>
      <c r="EP797" s="398">
        <f t="shared" si="1106"/>
        <v>0.32100000000000001</v>
      </c>
      <c r="EQ797" s="398">
        <f t="shared" si="1107"/>
        <v>55</v>
      </c>
      <c r="ER797" s="398" t="str">
        <f t="shared" si="1108"/>
        <v/>
      </c>
      <c r="ES797" s="398">
        <f t="shared" si="1109"/>
        <v>2.2999999999999998</v>
      </c>
      <c r="ET797" s="398">
        <f t="shared" si="1110"/>
        <v>11.5</v>
      </c>
      <c r="EU797" s="172">
        <f t="shared" si="1111"/>
        <v>9.9</v>
      </c>
      <c r="EV797" s="57">
        <f t="shared" si="1112"/>
        <v>0.27403457185360464</v>
      </c>
      <c r="EW797" s="57">
        <f t="shared" si="1113"/>
        <v>6.1381074168797949E-2</v>
      </c>
      <c r="EX797" s="57">
        <f t="shared" si="1114"/>
        <v>0.46903929232668179</v>
      </c>
      <c r="EY797" s="57">
        <f t="shared" si="1115"/>
        <v>0.73356953939817349</v>
      </c>
      <c r="EZ797" s="57">
        <f t="shared" si="1116"/>
        <v>2.2609171300939008E-3</v>
      </c>
      <c r="FA797" s="57">
        <f t="shared" si="1117"/>
        <v>1.7244157937147463E-2</v>
      </c>
      <c r="FB797" s="57">
        <f t="shared" si="1118"/>
        <v>0.90138666046075611</v>
      </c>
      <c r="FC797" s="57" t="str">
        <f t="shared" si="1119"/>
        <v/>
      </c>
      <c r="FD797" s="57">
        <f t="shared" si="1120"/>
        <v>3.7093842583408726E-2</v>
      </c>
      <c r="FE797" s="57">
        <f t="shared" si="1121"/>
        <v>0.23942720684220498</v>
      </c>
      <c r="FF797" s="56">
        <f t="shared" si="1122"/>
        <v>0.27924294135898231</v>
      </c>
      <c r="FG797" s="59">
        <f t="shared" si="1123"/>
        <v>17.594181205641753</v>
      </c>
      <c r="FH797" s="59">
        <f t="shared" si="1124"/>
        <v>3.9409251694698604</v>
      </c>
      <c r="FI797" s="59">
        <f t="shared" si="1125"/>
        <v>30.11431092778399</v>
      </c>
      <c r="FJ797" s="59">
        <f t="shared" si="1126"/>
        <v>47.098274191497239</v>
      </c>
      <c r="FK797" s="59">
        <f t="shared" si="1127"/>
        <v>0.14516046427551638</v>
      </c>
      <c r="FL797" s="59">
        <f t="shared" si="1128"/>
        <v>1.1071480413316583</v>
      </c>
      <c r="FM797" s="59">
        <f t="shared" si="1129"/>
        <v>61.859537975046507</v>
      </c>
      <c r="FN797" s="59" t="str">
        <f t="shared" si="1130"/>
        <v/>
      </c>
      <c r="FO797" s="59">
        <f t="shared" si="1131"/>
        <v>2.5456422471970561</v>
      </c>
      <c r="FP797" s="59">
        <f t="shared" si="1132"/>
        <v>16.431191012238767</v>
      </c>
      <c r="FQ797" s="66">
        <f t="shared" si="1133"/>
        <v>19.163628765517664</v>
      </c>
      <c r="FR797" s="331">
        <f t="shared" si="1159"/>
        <v>3.3296699740810682</v>
      </c>
      <c r="FS797" s="331">
        <f t="shared" si="1134"/>
        <v>3.3296699740810682</v>
      </c>
      <c r="FT797" s="400">
        <f t="shared" si="1135"/>
        <v>0</v>
      </c>
      <c r="FU797" s="400">
        <f t="shared" si="1136"/>
        <v>1</v>
      </c>
      <c r="FV797" s="400">
        <f t="shared" si="1137"/>
        <v>0</v>
      </c>
      <c r="FW797" s="402">
        <f t="shared" si="1138"/>
        <v>0</v>
      </c>
      <c r="FX797" s="222">
        <f t="shared" si="1139"/>
        <v>0</v>
      </c>
      <c r="FY797" s="222">
        <f t="shared" si="1140"/>
        <v>47.098274191497239</v>
      </c>
      <c r="FZ797" s="222">
        <f t="shared" si="1141"/>
        <v>30.11431092778399</v>
      </c>
      <c r="GA797" s="221">
        <f t="shared" si="1142"/>
        <v>0</v>
      </c>
      <c r="GB797" s="222">
        <f t="shared" si="1143"/>
        <v>61.859537975046507</v>
      </c>
      <c r="GC797" s="222">
        <f t="shared" si="1144"/>
        <v>0</v>
      </c>
      <c r="GD797" s="222">
        <f t="shared" si="1145"/>
        <v>0</v>
      </c>
      <c r="GE797" s="222">
        <f t="shared" si="1146"/>
        <v>0</v>
      </c>
      <c r="GF797" s="222">
        <f t="shared" si="1147"/>
        <v>0</v>
      </c>
      <c r="GG797" s="398">
        <f t="shared" si="1148"/>
        <v>0</v>
      </c>
      <c r="GH797" s="399">
        <f t="shared" si="1149"/>
        <v>0</v>
      </c>
      <c r="GI797" s="398" t="str">
        <f t="shared" si="1150"/>
        <v>Ca-Mg</v>
      </c>
      <c r="GJ797" s="398" t="str">
        <f t="shared" si="1151"/>
        <v>HCO3</v>
      </c>
    </row>
    <row r="798" spans="1:192" s="69" customFormat="1">
      <c r="A798" s="402">
        <f t="shared" si="1153"/>
        <v>793</v>
      </c>
      <c r="B798" s="134" t="s">
        <v>665</v>
      </c>
      <c r="C798" s="69" t="s">
        <v>224</v>
      </c>
      <c r="D798" s="69" t="s">
        <v>1029</v>
      </c>
      <c r="F798" s="400">
        <v>3498780</v>
      </c>
      <c r="G798" s="400">
        <v>5686420</v>
      </c>
      <c r="H798" s="409">
        <f t="shared" ref="H798:H861" si="1163">(MOD(F798,1000000)*0.9996)+125.57</f>
        <v>498706.05800000002</v>
      </c>
      <c r="I798" s="405">
        <f t="shared" ref="I798:I861" si="1164">G798*0.9996+439.79</f>
        <v>5684585.2220000001</v>
      </c>
      <c r="J798" s="400">
        <v>140.9</v>
      </c>
      <c r="K798" s="400" t="s">
        <v>1356</v>
      </c>
      <c r="L798" s="171">
        <v>8.4499999999999993</v>
      </c>
      <c r="M798" s="19"/>
      <c r="N798" s="408"/>
      <c r="O798" s="19"/>
      <c r="P798" s="19"/>
      <c r="Q798" s="382" t="s">
        <v>2846</v>
      </c>
      <c r="R798" s="64" t="s">
        <v>1507</v>
      </c>
      <c r="S798" s="64" t="s">
        <v>1345</v>
      </c>
      <c r="T798" s="499" t="str">
        <f t="shared" ref="T798:T861" si="1165">IF(EA798=1,"T","-")</f>
        <v>-</v>
      </c>
      <c r="U798" s="499" t="str">
        <f t="shared" ref="U798:U861" si="1166">IF(ED798=1,"M","-")</f>
        <v>M</v>
      </c>
      <c r="V798" s="499" t="str">
        <f t="shared" ref="V798:V861" si="1167">IF(EE798=1,"B","-")</f>
        <v>-</v>
      </c>
      <c r="W798" s="499" t="str">
        <f t="shared" si="1158"/>
        <v>-</v>
      </c>
      <c r="X798" s="529" t="str">
        <f t="shared" si="1156"/>
        <v>Na</v>
      </c>
      <c r="Y798" s="530" t="str">
        <f t="shared" si="1160"/>
        <v>Cl</v>
      </c>
      <c r="Z798" s="70"/>
      <c r="AA798" s="193" t="s">
        <v>2385</v>
      </c>
      <c r="AB798" s="176">
        <v>1</v>
      </c>
      <c r="AC798" s="67" t="s">
        <v>894</v>
      </c>
      <c r="AD798" s="385" t="s">
        <v>3014</v>
      </c>
      <c r="AE798" s="404"/>
      <c r="AF798" s="240">
        <v>16</v>
      </c>
      <c r="AG798" s="408"/>
      <c r="AH798" s="408"/>
      <c r="AI798" s="392"/>
      <c r="AJ798" s="408">
        <v>1.00491</v>
      </c>
      <c r="AK798" s="408">
        <v>17</v>
      </c>
      <c r="AL798" s="408"/>
      <c r="AM798" s="392">
        <v>0.14000000000000001</v>
      </c>
      <c r="AO798" s="401"/>
      <c r="AP798" s="171"/>
      <c r="AS798" s="507">
        <f t="shared" si="1161"/>
        <v>8287.83</v>
      </c>
      <c r="AT798" s="509">
        <f t="shared" si="1162"/>
        <v>3.7155479678968394E-2</v>
      </c>
      <c r="AU798" s="69">
        <v>2545</v>
      </c>
      <c r="AV798" s="370">
        <v>109</v>
      </c>
      <c r="AW798" s="161">
        <v>258</v>
      </c>
      <c r="AX798" s="69">
        <v>4307</v>
      </c>
      <c r="AY798" s="161">
        <v>357</v>
      </c>
      <c r="AZ798" s="414">
        <v>510</v>
      </c>
      <c r="BA798" s="69">
        <v>2.4300000000000002</v>
      </c>
      <c r="BB798" s="69">
        <v>177.6</v>
      </c>
      <c r="BE798" s="69">
        <v>5.4</v>
      </c>
      <c r="BH798" s="69">
        <v>1.6</v>
      </c>
      <c r="BI798" s="91" t="s">
        <v>1344</v>
      </c>
      <c r="BL798" s="401"/>
      <c r="BM798" s="69">
        <v>14.8</v>
      </c>
      <c r="BN798" s="70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1"/>
      <c r="CG798" s="143"/>
      <c r="CH798" s="143"/>
      <c r="CI798" s="143"/>
      <c r="CJ798" s="143"/>
      <c r="CK798" s="143"/>
      <c r="CL798" s="144"/>
      <c r="CM798" s="143"/>
      <c r="CN798" s="143">
        <v>402</v>
      </c>
      <c r="CO798" s="141"/>
      <c r="CQ798" s="70"/>
      <c r="DA798" s="70"/>
      <c r="DB798" s="182"/>
      <c r="DC798" s="182"/>
      <c r="DD798" s="182"/>
      <c r="DE798" s="182"/>
      <c r="DF798" s="182"/>
      <c r="DG798" s="182"/>
      <c r="DH798" s="182"/>
      <c r="DI798" s="180"/>
      <c r="DJ798" s="180"/>
      <c r="DK798" s="180"/>
      <c r="DL798" s="180"/>
      <c r="DM798" s="180"/>
      <c r="DN798" s="180"/>
      <c r="DO798" s="180"/>
      <c r="DP798" s="180"/>
      <c r="DQ798" s="180"/>
      <c r="DR798" s="180"/>
      <c r="DS798" s="181"/>
      <c r="DT798" s="402">
        <f t="shared" ref="DT798:DT861" si="1168">IF(AB798=1,1,0)</f>
        <v>1</v>
      </c>
      <c r="DU798" s="100">
        <f t="shared" ref="DU798:DU861" si="1169">IF(L798&lt;10,1,IF(L798=10,1,0))</f>
        <v>1</v>
      </c>
      <c r="DV798" s="100">
        <f t="shared" ref="DV798:DV861" si="1170">IF(DU798=1,0,IF(L798&lt;100,1,IF(L798=100,1,0)))</f>
        <v>0</v>
      </c>
      <c r="DW798" s="100">
        <f t="shared" ref="DW798:DW861" si="1171">IF(DU798+DV798=1,0,IF(L798&lt;400,1,IF(L798=400,1,0)))</f>
        <v>0</v>
      </c>
      <c r="DX798" s="100">
        <f t="shared" ref="DX798:DX861" si="1172">IF(DU798+DV798+DW798=1,0,IF(L798&lt;10000,1,0))</f>
        <v>0</v>
      </c>
      <c r="DY798" s="229">
        <f t="shared" ref="DY798:DY861" si="1173">IF(DU798+DV798+DW798+DX798=1,0,1)</f>
        <v>0</v>
      </c>
      <c r="DZ798" s="100">
        <f t="shared" ref="DZ798:DZ861" si="1174">IF(AF798&lt;20,1,IF(AF798=20,1,0))</f>
        <v>1</v>
      </c>
      <c r="EA798" s="400">
        <f t="shared" ref="EA798:EA861" si="1175">IF(DZ798=1,0,IF(AF798&lt;100,1,0))</f>
        <v>0</v>
      </c>
      <c r="EB798" s="402">
        <f t="shared" ref="EB798:EB861" si="1176">IF(DZ798+EA798=1,0,1)</f>
        <v>0</v>
      </c>
      <c r="EC798" s="19">
        <f t="shared" ref="EC798:EC861" si="1177">IF(EE798+ED798=1,0,IF(AS798&gt;0,1,0))</f>
        <v>0</v>
      </c>
      <c r="ED798" s="19">
        <f t="shared" ref="ED798:ED861" si="1178">IF(EE798=1,0,IF(AS798&gt;1000,1,IF(AS798=1000,1,0)))</f>
        <v>1</v>
      </c>
      <c r="EE798" s="19">
        <f t="shared" ref="EE798:EE861" si="1179">IF(AU798+AX798&gt;14000,1,IF(AU798+AX798=14000,1,0))</f>
        <v>0</v>
      </c>
      <c r="EF798" s="402">
        <f t="shared" ref="EF798:EF861" si="1180">IF(EE798+ED798+EC798=1,0,1)</f>
        <v>0</v>
      </c>
      <c r="EG798" s="400">
        <f t="shared" ref="EG798:EG861" si="1181">IF(CN798&lt;1000,1,0)</f>
        <v>1</v>
      </c>
      <c r="EH798" s="400">
        <f t="shared" ref="EH798:EH861" si="1182">IF(EG798=1,0,IF(CN798&lt;100000,1,0))</f>
        <v>0</v>
      </c>
      <c r="EI798" s="402">
        <f t="shared" ref="EI798:EI861" si="1183">IF(EG798+EH798=1,0,1)</f>
        <v>0</v>
      </c>
      <c r="EJ798" s="229">
        <f t="shared" ref="EJ798:EJ861" si="1184">SUM(DW798:DX798,EA798,EE798,ED798,EH798)</f>
        <v>1</v>
      </c>
      <c r="EK798" s="398">
        <f t="shared" ref="EK798:EK861" si="1185">IF(ISNUMBER(AU798),AU798,"")</f>
        <v>2545</v>
      </c>
      <c r="EL798" s="398">
        <f t="shared" ref="EL798:EL861" si="1186">IF(ISNUMBER(BB798),BB798,"")</f>
        <v>177.6</v>
      </c>
      <c r="EM798" s="398">
        <f t="shared" ref="EM798:EM861" si="1187">IF(ISNUMBER(AV798),AV798,"")</f>
        <v>109</v>
      </c>
      <c r="EN798" s="398">
        <f t="shared" ref="EN798:EN861" si="1188">IF(ISNUMBER(AW798),AW798,"")</f>
        <v>258</v>
      </c>
      <c r="EO798" s="398" t="str">
        <f t="shared" ref="EO798:EO861" si="1189">IF(ISNUMBER(BF798),BF798,"")</f>
        <v/>
      </c>
      <c r="EP798" s="398">
        <f t="shared" ref="EP798:EP861" si="1190">IF(ISNUMBER(BE798),BE798,"")</f>
        <v>5.4</v>
      </c>
      <c r="EQ798" s="398">
        <f t="shared" ref="EQ798:EQ861" si="1191">IF(ISNUMBER(AZ798),AZ798,"")</f>
        <v>510</v>
      </c>
      <c r="ER798" s="398" t="str">
        <f t="shared" ref="ER798:ER861" si="1192">IF(ISNUMBER(BL798),BL798,"")</f>
        <v/>
      </c>
      <c r="ES798" s="398" t="str">
        <f t="shared" ref="ES798:ES861" si="1193">IF(ISNUMBER(BJ798),BJ798,"")</f>
        <v/>
      </c>
      <c r="ET798" s="398">
        <f t="shared" ref="ET798:ET861" si="1194">IF(ISNUMBER(AY798),AY798,"")</f>
        <v>357</v>
      </c>
      <c r="EU798" s="172">
        <f t="shared" ref="EU798:EU861" si="1195">IF(ISNUMBER(AX798),AX798,"")</f>
        <v>4307</v>
      </c>
      <c r="EV798" s="57">
        <f t="shared" ref="EV798:EV861" si="1196">IF(ISNUMBER(EK798),EK798*EV$4,"")</f>
        <v>110.7012675186387</v>
      </c>
      <c r="EW798" s="57">
        <f t="shared" ref="EW798:EW861" si="1197">IF(ISNUMBER(EL798),EL798*EW$4,"")</f>
        <v>4.5421994884910486</v>
      </c>
      <c r="EX798" s="57">
        <f t="shared" ref="EX798:EX861" si="1198">IF(ISNUMBER(EM798),EM798*EX$4,"")</f>
        <v>8.9693478708084768</v>
      </c>
      <c r="EY798" s="57">
        <f t="shared" ref="EY798:EY861" si="1199">IF(ISNUMBER(EN798),EN798*EY$4,"")</f>
        <v>12.87489395678427</v>
      </c>
      <c r="EZ798" s="57" t="str">
        <f t="shared" ref="EZ798:EZ861" si="1200">IF(ISNUMBER(EO798),EO798*EZ$4,"")</f>
        <v/>
      </c>
      <c r="FA798" s="57">
        <f t="shared" ref="FA798:FA861" si="1201">IF(ISNUMBER(EP798),EP798*FA$4,"")</f>
        <v>0.29008863819500408</v>
      </c>
      <c r="FB798" s="57">
        <f t="shared" ref="FB798:FB861" si="1202">IF(ISNUMBER(EQ798),EQ798*FB$4,"")</f>
        <v>8.3583126697270114</v>
      </c>
      <c r="FC798" s="57" t="str">
        <f t="shared" ref="FC798:FC861" si="1203">IF(ISNUMBER(ER798),ER798*FC$4,"")</f>
        <v/>
      </c>
      <c r="FD798" s="57" t="str">
        <f t="shared" ref="FD798:FD861" si="1204">IF(ISNUMBER(ES798),ES798*FD$4,"")</f>
        <v/>
      </c>
      <c r="FE798" s="57">
        <f t="shared" ref="FE798:FE861" si="1205">IF(ISNUMBER(ET798),ET798*FE$4,"")</f>
        <v>7.4326532906667113</v>
      </c>
      <c r="FF798" s="56">
        <f t="shared" ref="FF798:FF861" si="1206">IF(ISNUMBER(EU798),EU798*FF$4,"")</f>
        <v>121.4847826700138</v>
      </c>
      <c r="FG798" s="59">
        <f t="shared" ref="FG798:FG861" si="1207">IF(ISNUMBER(EV798),EV798/SUM($EV798:$FA798)*100,"")</f>
        <v>80.581629313472007</v>
      </c>
      <c r="FH798" s="59">
        <f t="shared" ref="FH798:FH861" si="1208">IF(ISNUMBER(EW798),EW798/SUM($EV798:$FA798)*100,"")</f>
        <v>3.3063563196130672</v>
      </c>
      <c r="FI798" s="59">
        <f t="shared" ref="FI798:FI861" si="1209">IF(ISNUMBER(EX798),EX798/SUM($EV798:$FA798)*100,"")</f>
        <v>6.5289646768260958</v>
      </c>
      <c r="FJ798" s="59">
        <f t="shared" ref="FJ798:FJ861" si="1210">IF(ISNUMBER(EY798),EY798/SUM($EV798:$FA798)*100,"")</f>
        <v>9.3718884664186088</v>
      </c>
      <c r="FK798" s="59" t="str">
        <f t="shared" ref="FK798:FK861" si="1211">IF(ISNUMBER(EZ798),EZ798/SUM($EV798:$FA798)*100,"")</f>
        <v/>
      </c>
      <c r="FL798" s="59">
        <f t="shared" ref="FL798:FL861" si="1212">IF(ISNUMBER(FA798),FA798/SUM($EV798:$FA798)*100,"")</f>
        <v>0.21116122367021628</v>
      </c>
      <c r="FM798" s="59">
        <f t="shared" ref="FM798:FM861" si="1213">IF(ISNUMBER(FB798),FB798/SUM($FB798:$FF798)*100,"")</f>
        <v>6.0887030324856575</v>
      </c>
      <c r="FN798" s="59" t="str">
        <f t="shared" ref="FN798:FN861" si="1214">IF(ISNUMBER(FC798),FC798/SUM($FB798:$FF798)*100,"")</f>
        <v/>
      </c>
      <c r="FO798" s="59" t="str">
        <f t="shared" ref="FO798:FO861" si="1215">IF(ISNUMBER(FD798),FD798/SUM($FB798:$FF798)*100,"")</f>
        <v/>
      </c>
      <c r="FP798" s="59">
        <f t="shared" ref="FP798:FP861" si="1216">IF(ISNUMBER(FE798),FE798/SUM($FB798:$FF798)*100,"")</f>
        <v>5.4143964719346851</v>
      </c>
      <c r="FQ798" s="66">
        <f t="shared" ref="FQ798:FQ861" si="1217">IF(ISNUMBER(FF798),FF798/SUM($FB798:$FF798)*100,"")</f>
        <v>88.496900495579652</v>
      </c>
      <c r="FR798" s="331">
        <f t="shared" si="1159"/>
        <v>3.7155479678968394E-2</v>
      </c>
      <c r="FS798" s="331">
        <f t="shared" ref="FS798:FS861" si="1218">ABS(AT798)</f>
        <v>3.7155479678968394E-2</v>
      </c>
      <c r="FT798" s="400">
        <f t="shared" ref="FT798:FT861" si="1219">IF(FS798=0,1,0)</f>
        <v>0</v>
      </c>
      <c r="FU798" s="400">
        <f t="shared" ref="FU798:FU861" si="1220">IF(FT798=1,0,IF(FS798&lt;5,1,0))</f>
        <v>1</v>
      </c>
      <c r="FV798" s="400">
        <f t="shared" ref="FV798:FV861" si="1221">IF(FT798+FU798=1,0,IF(FS798&lt;10,1,0))</f>
        <v>0</v>
      </c>
      <c r="FW798" s="402">
        <f t="shared" ref="FW798:FW861" si="1222">IF(FT798+FU798+FV798=1,0,1)</f>
        <v>0</v>
      </c>
      <c r="FX798" s="222">
        <f t="shared" ref="FX798:FX861" si="1223">IF(ISNUMBER(FG798),IF(FG798&gt;20,FG798,0),0)</f>
        <v>80.581629313472007</v>
      </c>
      <c r="FY798" s="222">
        <f t="shared" ref="FY798:FY861" si="1224">IF(ISNUMBER(FJ798),IF(FJ798&gt;20,FJ798,0),0)</f>
        <v>0</v>
      </c>
      <c r="FZ798" s="222">
        <f t="shared" ref="FZ798:FZ861" si="1225">IF(ISNUMBER(FI798),IF(FI798&gt;20,FI798,0),0)</f>
        <v>0</v>
      </c>
      <c r="GA798" s="221">
        <f t="shared" ref="GA798:GA861" si="1226">IF(ISNUMBER(FQ798),IF(FQ798&gt;20,FQ798,0),0)</f>
        <v>88.496900495579652</v>
      </c>
      <c r="GB798" s="222">
        <f t="shared" ref="GB798:GB861" si="1227">IF(ISNUMBER(FM798),IF(FM798&gt;20,FM798,0),0)</f>
        <v>0</v>
      </c>
      <c r="GC798" s="222">
        <f t="shared" ref="GC798:GC861" si="1228">IF(ISNUMBER(FP798),IF(FP798&gt;20,FP798,0),0)</f>
        <v>0</v>
      </c>
      <c r="GD798" s="222">
        <f t="shared" ref="GD798:GD861" si="1229">IF(ISNUMBER(FH798),IF(FH798&gt;20,FH798,0),0)</f>
        <v>0</v>
      </c>
      <c r="GE798" s="222">
        <f t="shared" ref="GE798:GE861" si="1230">IF(ISNUMBER(FL798),IF(FL798&gt;20,FL798,0),0)</f>
        <v>0</v>
      </c>
      <c r="GF798" s="222">
        <f t="shared" ref="GF798:GF861" si="1231">IF(ISNUMBER(FK798),IF(FK798&gt;20,FK798,0),0)</f>
        <v>0</v>
      </c>
      <c r="GG798" s="398">
        <f t="shared" ref="GG798:GG861" si="1232">IF(GD798&gt;20,GD798,IF(GE798&gt;20,GE798,IF(GF798&gt;20,GF798,0)))</f>
        <v>0</v>
      </c>
      <c r="GH798" s="399">
        <f t="shared" ref="GH798:GH861" si="1233">IF(ISNUMBER(FO798),IF(FO798&gt;20,FO798,0),0)</f>
        <v>0</v>
      </c>
      <c r="GI798" s="398" t="str">
        <f t="shared" ref="GI798:GI861" si="1234">IF(ISNUMBER(FR798),IF(GG798&gt;0,"K/Fe/Mn",IF(FY798+FZ798=0,"Na",IF(FX798+FZ798=0,"Ca",IF(FX798+FY798=0,"Mg",IF(FZ798=0,IF(FX798&gt;FY798,"Na-Ca","Ca-Na"),IF(FY798=0,IF(FX798&gt;FZ798,"Na-Mg","Mg-Na"),IF(FX798=0,IF(FY798&gt;FZ798,"Ca-Mg","Mg-Ca"),IF(FX798&gt;FY798,IF(FX798&gt;FZ798,IF(FY798&gt;FZ798,"Na-Ca-Mg","Na-Mg-Ca"),"Mg-Na-Ca"),IF(FY798&gt;FX798,IF(FY798&gt;FZ798,IF(FX798&gt;FZ798,"Ca-Na-Mg","Ca-Mg-Na"),"Mg-Ca-Na"),"x"))))))))),"")</f>
        <v>Na</v>
      </c>
      <c r="GJ798" s="398" t="str">
        <f t="shared" ref="GJ798:GJ861" si="1235">IF(ISNUMBER(FR798),IF(GH798&gt;0,"NO3",IF(GB798+GC798=0,"Cl",IF(GA798+GC798=0,"HCO3",IF(GA798+GB798=0,"SO4",IF(GC798=0,IF(GA798&gt;GB798,"Cl-HCO3","HCO3-Cl"),IF(GB798=0,IF(GA798&gt;GC798,"Cl-SO4","SO4-Cl"),IF(GA798=0,IF(GB798&gt;GC798,"HCO3-SO4","SO4-HCO3"),IF(GA798&gt;GB798,IF(GA798&gt;GC798,IF(GB798&gt;GC798,"Cl-HCO3-SO4","Cl-SO4-HCO3"),"SO4-Cl-HCO3"),IF(GB798&gt;GA798,IF(GB798&gt;GC798,IF(GA798&gt;GC798,"HCO3-Cl-SO4","HCO3-SO4-Cl"),"SO4-HCO3-Cl"),"x"))))))))),"")</f>
        <v>Cl</v>
      </c>
    </row>
    <row r="799" spans="1:192" ht="14.25">
      <c r="A799" s="402">
        <f t="shared" si="1153"/>
        <v>794</v>
      </c>
      <c r="B799" s="134" t="s">
        <v>665</v>
      </c>
      <c r="C799" s="69" t="s">
        <v>224</v>
      </c>
      <c r="D799" s="69" t="s">
        <v>1029</v>
      </c>
      <c r="E799" s="69"/>
      <c r="F799" s="400">
        <v>3498780</v>
      </c>
      <c r="G799" s="400">
        <v>5686420</v>
      </c>
      <c r="H799" s="409">
        <f t="shared" si="1163"/>
        <v>498706.05800000002</v>
      </c>
      <c r="I799" s="405">
        <f t="shared" si="1164"/>
        <v>5684585.2220000001</v>
      </c>
      <c r="J799" s="400">
        <v>140.9</v>
      </c>
      <c r="K799" s="400" t="s">
        <v>1356</v>
      </c>
      <c r="L799" s="171">
        <v>8.4499999999999993</v>
      </c>
      <c r="Q799" s="382" t="s">
        <v>2846</v>
      </c>
      <c r="R799" s="64" t="s">
        <v>1507</v>
      </c>
      <c r="S799" s="64" t="s">
        <v>1345</v>
      </c>
      <c r="T799" s="499" t="str">
        <f t="shared" si="1165"/>
        <v>-</v>
      </c>
      <c r="U799" s="499" t="str">
        <f t="shared" si="1166"/>
        <v>M</v>
      </c>
      <c r="V799" s="499" t="str">
        <f t="shared" si="1167"/>
        <v>-</v>
      </c>
      <c r="W799" s="499" t="str">
        <f t="shared" si="1158"/>
        <v>-</v>
      </c>
      <c r="X799" s="529" t="str">
        <f t="shared" si="1156"/>
        <v>Na</v>
      </c>
      <c r="Y799" s="530" t="str">
        <f t="shared" si="1160"/>
        <v>Cl</v>
      </c>
      <c r="Z799" s="60" t="s">
        <v>1595</v>
      </c>
      <c r="AA799" s="391" t="s">
        <v>2386</v>
      </c>
      <c r="AB799" s="101">
        <v>2</v>
      </c>
      <c r="AC799" s="117" t="s">
        <v>762</v>
      </c>
      <c r="AD799" s="2" t="s">
        <v>2387</v>
      </c>
      <c r="AE799" s="61" t="s">
        <v>2388</v>
      </c>
      <c r="AF799" s="391">
        <v>16.5</v>
      </c>
      <c r="AI799" s="554"/>
      <c r="AM799" s="368">
        <v>0.26666666666666666</v>
      </c>
      <c r="AR799" s="69">
        <v>8365.2000000000007</v>
      </c>
      <c r="AS799" s="507">
        <f t="shared" si="1161"/>
        <v>8355.6</v>
      </c>
      <c r="AT799" s="509">
        <f t="shared" si="1162"/>
        <v>-0.28861944047865518</v>
      </c>
      <c r="AU799" s="398">
        <v>2562</v>
      </c>
      <c r="AV799" s="398">
        <v>105.1</v>
      </c>
      <c r="AW799" s="399">
        <v>266</v>
      </c>
      <c r="AX799" s="398">
        <v>4345</v>
      </c>
      <c r="AY799" s="398">
        <v>353.2</v>
      </c>
      <c r="AZ799" s="172">
        <v>537.1</v>
      </c>
      <c r="BB799" s="117">
        <v>168.7</v>
      </c>
      <c r="BC799" s="117"/>
      <c r="BD799" s="117">
        <v>1.1000000000000001</v>
      </c>
      <c r="BE799" s="117">
        <v>4.4000000000000004</v>
      </c>
      <c r="BF799" s="91" t="s">
        <v>1344</v>
      </c>
      <c r="BM799" s="59">
        <v>13</v>
      </c>
      <c r="BO799" s="138"/>
      <c r="BP799" s="553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49"/>
      <c r="CG799" s="138"/>
      <c r="CH799" s="138"/>
      <c r="CI799" s="138"/>
      <c r="CJ799" s="138"/>
      <c r="CK799" s="138"/>
      <c r="CL799" s="139"/>
      <c r="CM799" s="138"/>
      <c r="CN799" s="138">
        <v>426</v>
      </c>
      <c r="CO799" s="149"/>
      <c r="DB799" s="241"/>
      <c r="DC799" s="241"/>
      <c r="DD799" s="241"/>
      <c r="DE799" s="241"/>
      <c r="DF799" s="182"/>
      <c r="DG799" s="241"/>
      <c r="DH799" s="419" t="s">
        <v>2389</v>
      </c>
      <c r="DI799" s="244"/>
      <c r="DJ799" s="244"/>
      <c r="DK799" s="244"/>
      <c r="DL799" s="244"/>
      <c r="DM799" s="244"/>
      <c r="DN799" s="244"/>
      <c r="DO799" s="244"/>
      <c r="DP799" s="244"/>
      <c r="DQ799" s="244"/>
      <c r="DR799" s="244"/>
      <c r="DS799" s="472"/>
      <c r="DT799" s="402">
        <f t="shared" si="1168"/>
        <v>0</v>
      </c>
      <c r="DU799" s="100">
        <f t="shared" si="1169"/>
        <v>1</v>
      </c>
      <c r="DV799" s="100">
        <f t="shared" si="1170"/>
        <v>0</v>
      </c>
      <c r="DW799" s="100">
        <f t="shared" si="1171"/>
        <v>0</v>
      </c>
      <c r="DX799" s="100">
        <f t="shared" si="1172"/>
        <v>0</v>
      </c>
      <c r="DY799" s="229">
        <f t="shared" si="1173"/>
        <v>0</v>
      </c>
      <c r="DZ799" s="100">
        <f t="shared" si="1174"/>
        <v>1</v>
      </c>
      <c r="EA799" s="400">
        <f t="shared" si="1175"/>
        <v>0</v>
      </c>
      <c r="EB799" s="402">
        <f t="shared" si="1176"/>
        <v>0</v>
      </c>
      <c r="EC799" s="19">
        <f t="shared" si="1177"/>
        <v>0</v>
      </c>
      <c r="ED799" s="19">
        <f t="shared" si="1178"/>
        <v>1</v>
      </c>
      <c r="EE799" s="19">
        <f t="shared" si="1179"/>
        <v>0</v>
      </c>
      <c r="EF799" s="402">
        <f t="shared" si="1180"/>
        <v>0</v>
      </c>
      <c r="EG799" s="400">
        <f t="shared" si="1181"/>
        <v>1</v>
      </c>
      <c r="EH799" s="400">
        <f t="shared" si="1182"/>
        <v>0</v>
      </c>
      <c r="EI799" s="402">
        <f t="shared" si="1183"/>
        <v>0</v>
      </c>
      <c r="EJ799" s="229">
        <f t="shared" si="1184"/>
        <v>1</v>
      </c>
      <c r="EK799" s="398">
        <f t="shared" si="1185"/>
        <v>2562</v>
      </c>
      <c r="EL799" s="398">
        <f t="shared" si="1186"/>
        <v>168.7</v>
      </c>
      <c r="EM799" s="398">
        <f t="shared" si="1187"/>
        <v>105.1</v>
      </c>
      <c r="EN799" s="398">
        <f t="shared" si="1188"/>
        <v>266</v>
      </c>
      <c r="EO799" s="398" t="str">
        <f t="shared" si="1189"/>
        <v/>
      </c>
      <c r="EP799" s="398">
        <f t="shared" si="1190"/>
        <v>4.4000000000000004</v>
      </c>
      <c r="EQ799" s="398">
        <f t="shared" si="1191"/>
        <v>537.1</v>
      </c>
      <c r="ER799" s="398" t="str">
        <f t="shared" si="1192"/>
        <v/>
      </c>
      <c r="ES799" s="398" t="str">
        <f t="shared" si="1193"/>
        <v/>
      </c>
      <c r="ET799" s="398">
        <f t="shared" si="1194"/>
        <v>353.2</v>
      </c>
      <c r="EU799" s="172">
        <f t="shared" si="1195"/>
        <v>4345</v>
      </c>
      <c r="EV799" s="57">
        <f t="shared" si="1196"/>
        <v>111.44072588713256</v>
      </c>
      <c r="EW799" s="57">
        <f t="shared" si="1197"/>
        <v>4.3145780051150888</v>
      </c>
      <c r="EX799" s="57">
        <f t="shared" si="1198"/>
        <v>8.648426249742851</v>
      </c>
      <c r="EY799" s="57">
        <f t="shared" si="1199"/>
        <v>13.274115474824091</v>
      </c>
      <c r="EZ799" s="57" t="str">
        <f t="shared" si="1200"/>
        <v/>
      </c>
      <c r="FA799" s="57">
        <f t="shared" si="1201"/>
        <v>0.23636852001074404</v>
      </c>
      <c r="FB799" s="57">
        <f t="shared" si="1202"/>
        <v>8.8024504606085845</v>
      </c>
      <c r="FC799" s="57" t="str">
        <f t="shared" si="1203"/>
        <v/>
      </c>
      <c r="FD799" s="57" t="str">
        <f t="shared" si="1204"/>
        <v/>
      </c>
      <c r="FE799" s="57">
        <f t="shared" si="1205"/>
        <v>7.3535382136231995</v>
      </c>
      <c r="FF799" s="56">
        <f t="shared" si="1206"/>
        <v>122.55662426310889</v>
      </c>
      <c r="FG799" s="59">
        <f t="shared" si="1207"/>
        <v>80.80438016096852</v>
      </c>
      <c r="FH799" s="59">
        <f t="shared" si="1208"/>
        <v>3.1284505604582389</v>
      </c>
      <c r="FI799" s="59">
        <f t="shared" si="1209"/>
        <v>6.2708737484902786</v>
      </c>
      <c r="FJ799" s="59">
        <f t="shared" si="1210"/>
        <v>9.6249074527262106</v>
      </c>
      <c r="FK799" s="59" t="str">
        <f t="shared" si="1211"/>
        <v/>
      </c>
      <c r="FL799" s="59">
        <f t="shared" si="1212"/>
        <v>0.17138807735672676</v>
      </c>
      <c r="FM799" s="59">
        <f t="shared" si="1213"/>
        <v>6.3458183608615553</v>
      </c>
      <c r="FN799" s="59" t="str">
        <f t="shared" si="1214"/>
        <v/>
      </c>
      <c r="FO799" s="59" t="str">
        <f t="shared" si="1215"/>
        <v/>
      </c>
      <c r="FP799" s="59">
        <f t="shared" si="1216"/>
        <v>5.301275823378039</v>
      </c>
      <c r="FQ799" s="66">
        <f t="shared" si="1217"/>
        <v>88.352905815760394</v>
      </c>
      <c r="FR799" s="331">
        <f t="shared" si="1159"/>
        <v>-0.28861944047865518</v>
      </c>
      <c r="FS799" s="331">
        <f t="shared" si="1218"/>
        <v>0.28861944047865518</v>
      </c>
      <c r="FT799" s="400">
        <f t="shared" si="1219"/>
        <v>0</v>
      </c>
      <c r="FU799" s="400">
        <f t="shared" si="1220"/>
        <v>1</v>
      </c>
      <c r="FV799" s="400">
        <f t="shared" si="1221"/>
        <v>0</v>
      </c>
      <c r="FW799" s="402">
        <f t="shared" si="1222"/>
        <v>0</v>
      </c>
      <c r="FX799" s="222">
        <f t="shared" si="1223"/>
        <v>80.80438016096852</v>
      </c>
      <c r="FY799" s="222">
        <f t="shared" si="1224"/>
        <v>0</v>
      </c>
      <c r="FZ799" s="222">
        <f t="shared" si="1225"/>
        <v>0</v>
      </c>
      <c r="GA799" s="221">
        <f t="shared" si="1226"/>
        <v>88.352905815760394</v>
      </c>
      <c r="GB799" s="222">
        <f t="shared" si="1227"/>
        <v>0</v>
      </c>
      <c r="GC799" s="222">
        <f t="shared" si="1228"/>
        <v>0</v>
      </c>
      <c r="GD799" s="222">
        <f t="shared" si="1229"/>
        <v>0</v>
      </c>
      <c r="GE799" s="222">
        <f t="shared" si="1230"/>
        <v>0</v>
      </c>
      <c r="GF799" s="222">
        <f t="shared" si="1231"/>
        <v>0</v>
      </c>
      <c r="GG799" s="398">
        <f t="shared" si="1232"/>
        <v>0</v>
      </c>
      <c r="GH799" s="399">
        <f t="shared" si="1233"/>
        <v>0</v>
      </c>
      <c r="GI799" s="398" t="str">
        <f t="shared" si="1234"/>
        <v>Na</v>
      </c>
      <c r="GJ799" s="398" t="str">
        <f t="shared" si="1235"/>
        <v>Cl</v>
      </c>
    </row>
    <row r="800" spans="1:192">
      <c r="A800" s="402">
        <f t="shared" si="1153"/>
        <v>795</v>
      </c>
      <c r="B800" s="134" t="s">
        <v>665</v>
      </c>
      <c r="C800" s="165" t="s">
        <v>224</v>
      </c>
      <c r="D800" s="165" t="s">
        <v>1029</v>
      </c>
      <c r="E800" s="165"/>
      <c r="F800" s="400">
        <v>3498780</v>
      </c>
      <c r="G800" s="400">
        <v>5686420</v>
      </c>
      <c r="H800" s="409">
        <f t="shared" si="1163"/>
        <v>498706.05800000002</v>
      </c>
      <c r="I800" s="405">
        <f t="shared" si="1164"/>
        <v>5684585.2220000001</v>
      </c>
      <c r="J800" s="400">
        <v>140.9</v>
      </c>
      <c r="K800" s="391" t="s">
        <v>1356</v>
      </c>
      <c r="L800" s="171">
        <v>8.4499999999999993</v>
      </c>
      <c r="Q800" s="383" t="s">
        <v>2846</v>
      </c>
      <c r="R800" s="64" t="s">
        <v>1507</v>
      </c>
      <c r="S800" s="164" t="s">
        <v>1345</v>
      </c>
      <c r="T800" s="499" t="str">
        <f t="shared" si="1165"/>
        <v>-</v>
      </c>
      <c r="U800" s="499" t="str">
        <f t="shared" si="1166"/>
        <v>M</v>
      </c>
      <c r="V800" s="499" t="str">
        <f t="shared" si="1167"/>
        <v>-</v>
      </c>
      <c r="W800" s="499" t="str">
        <f t="shared" si="1158"/>
        <v>-</v>
      </c>
      <c r="X800" s="529" t="str">
        <f t="shared" si="1156"/>
        <v>Na</v>
      </c>
      <c r="Y800" s="530" t="str">
        <f t="shared" si="1160"/>
        <v>Cl</v>
      </c>
      <c r="Z800" s="162" t="s">
        <v>1495</v>
      </c>
      <c r="AA800" s="51">
        <v>38992</v>
      </c>
      <c r="AB800" s="100">
        <v>3</v>
      </c>
      <c r="AC800" s="163" t="s">
        <v>456</v>
      </c>
      <c r="AD800" s="132" t="s">
        <v>2390</v>
      </c>
      <c r="AE800" s="162"/>
      <c r="AF800" s="391">
        <v>15.6</v>
      </c>
      <c r="AG800" s="400">
        <v>13200</v>
      </c>
      <c r="AH800" s="400">
        <v>6.27</v>
      </c>
      <c r="AI800" s="185">
        <v>120</v>
      </c>
      <c r="AJ800" s="400">
        <v>1.0042</v>
      </c>
      <c r="AK800" s="400">
        <v>20</v>
      </c>
      <c r="AL800" s="391"/>
      <c r="AM800" s="391">
        <v>0.03</v>
      </c>
      <c r="AN800" s="163"/>
      <c r="AO800" s="164"/>
      <c r="AQ800" s="163"/>
      <c r="AR800" s="168">
        <v>7842.2290000000003</v>
      </c>
      <c r="AS800" s="507">
        <f t="shared" si="1161"/>
        <v>7842.2199999999993</v>
      </c>
      <c r="AT800" s="509">
        <f t="shared" si="1162"/>
        <v>-0.52499302810827697</v>
      </c>
      <c r="AU800" s="163">
        <v>2450</v>
      </c>
      <c r="AV800" s="163">
        <v>96.8</v>
      </c>
      <c r="AW800" s="164">
        <v>242</v>
      </c>
      <c r="AX800" s="165">
        <v>4010</v>
      </c>
      <c r="AY800" s="165">
        <v>355</v>
      </c>
      <c r="AZ800" s="167">
        <v>582</v>
      </c>
      <c r="BA800" s="163">
        <v>2.2000000000000002</v>
      </c>
      <c r="BB800" s="163">
        <v>76.900000000000006</v>
      </c>
      <c r="BC800" s="163">
        <v>6</v>
      </c>
      <c r="BD800" s="163">
        <v>0.67</v>
      </c>
      <c r="BE800" s="163">
        <v>2.2000000000000002</v>
      </c>
      <c r="BF800" s="163">
        <v>9.6000000000000002E-2</v>
      </c>
      <c r="BG800" s="165">
        <v>0.23</v>
      </c>
      <c r="BH800" s="165">
        <v>2.5</v>
      </c>
      <c r="BI800" s="165">
        <v>2.5000000000000001E-2</v>
      </c>
      <c r="BJ800" s="165">
        <v>1.3</v>
      </c>
      <c r="BK800" s="165">
        <v>5.0999999999999997E-2</v>
      </c>
      <c r="BL800" s="164"/>
      <c r="BM800" s="165">
        <v>13.1</v>
      </c>
      <c r="BN800" s="162">
        <v>1.0900000000000001</v>
      </c>
      <c r="BO800" s="138"/>
      <c r="BP800" s="138" t="s">
        <v>287</v>
      </c>
      <c r="BQ800" s="138" t="s">
        <v>457</v>
      </c>
      <c r="BR800" s="138">
        <v>56</v>
      </c>
      <c r="BS800" s="138"/>
      <c r="BT800" s="138" t="s">
        <v>1525</v>
      </c>
      <c r="BU800" s="138"/>
      <c r="BV800" s="138">
        <v>1</v>
      </c>
      <c r="BW800" s="138"/>
      <c r="BX800" s="138"/>
      <c r="BY800" s="138" t="s">
        <v>1407</v>
      </c>
      <c r="BZ800" s="138"/>
      <c r="CA800" s="138"/>
      <c r="CB800" s="138" t="s">
        <v>1406</v>
      </c>
      <c r="CC800" s="138"/>
      <c r="CD800" s="138" t="s">
        <v>457</v>
      </c>
      <c r="CE800" s="138">
        <v>1</v>
      </c>
      <c r="CF800" s="149"/>
      <c r="CG800" s="138"/>
      <c r="CH800" s="138"/>
      <c r="CI800" s="138"/>
      <c r="CJ800" s="138"/>
      <c r="CK800" s="138"/>
      <c r="CL800" s="139"/>
      <c r="CM800" s="138"/>
      <c r="CN800" s="138">
        <v>411</v>
      </c>
      <c r="CO800" s="149" t="s">
        <v>1393</v>
      </c>
      <c r="CP800" s="163"/>
      <c r="CQ800" s="162"/>
      <c r="CR800" s="163"/>
      <c r="CS800" s="163"/>
      <c r="CT800" s="163"/>
      <c r="CU800" s="163"/>
      <c r="CV800" s="163"/>
      <c r="CW800" s="163"/>
      <c r="CX800" s="163"/>
      <c r="CY800" s="163"/>
      <c r="CZ800" s="163"/>
      <c r="DA800" s="162"/>
      <c r="DB800" s="241"/>
      <c r="DC800" s="241"/>
      <c r="DD800" s="241"/>
      <c r="DE800" s="241"/>
      <c r="DF800" s="182"/>
      <c r="DG800" s="241"/>
      <c r="DH800" s="241"/>
      <c r="DI800" s="244">
        <v>23</v>
      </c>
      <c r="DJ800" s="244"/>
      <c r="DK800" s="244"/>
      <c r="DL800" s="244"/>
      <c r="DM800" s="244"/>
      <c r="DN800" s="244"/>
      <c r="DO800" s="244"/>
      <c r="DP800" s="244"/>
      <c r="DQ800" s="244"/>
      <c r="DR800" s="244"/>
      <c r="DS800" s="472"/>
      <c r="DT800" s="402">
        <f t="shared" si="1168"/>
        <v>0</v>
      </c>
      <c r="DU800" s="100">
        <f t="shared" si="1169"/>
        <v>1</v>
      </c>
      <c r="DV800" s="100">
        <f t="shared" si="1170"/>
        <v>0</v>
      </c>
      <c r="DW800" s="100">
        <f t="shared" si="1171"/>
        <v>0</v>
      </c>
      <c r="DX800" s="100">
        <f t="shared" si="1172"/>
        <v>0</v>
      </c>
      <c r="DY800" s="229">
        <f t="shared" si="1173"/>
        <v>0</v>
      </c>
      <c r="DZ800" s="100">
        <f t="shared" si="1174"/>
        <v>1</v>
      </c>
      <c r="EA800" s="400">
        <f t="shared" si="1175"/>
        <v>0</v>
      </c>
      <c r="EB800" s="402">
        <f t="shared" si="1176"/>
        <v>0</v>
      </c>
      <c r="EC800" s="19">
        <f t="shared" si="1177"/>
        <v>0</v>
      </c>
      <c r="ED800" s="19">
        <f t="shared" si="1178"/>
        <v>1</v>
      </c>
      <c r="EE800" s="19">
        <f t="shared" si="1179"/>
        <v>0</v>
      </c>
      <c r="EF800" s="402">
        <f t="shared" si="1180"/>
        <v>0</v>
      </c>
      <c r="EG800" s="400">
        <f t="shared" si="1181"/>
        <v>1</v>
      </c>
      <c r="EH800" s="400">
        <f t="shared" si="1182"/>
        <v>0</v>
      </c>
      <c r="EI800" s="402">
        <f t="shared" si="1183"/>
        <v>0</v>
      </c>
      <c r="EJ800" s="229">
        <f t="shared" si="1184"/>
        <v>1</v>
      </c>
      <c r="EK800" s="398">
        <f t="shared" si="1185"/>
        <v>2450</v>
      </c>
      <c r="EL800" s="398">
        <f t="shared" si="1186"/>
        <v>76.900000000000006</v>
      </c>
      <c r="EM800" s="398">
        <f t="shared" si="1187"/>
        <v>96.8</v>
      </c>
      <c r="EN800" s="398">
        <f t="shared" si="1188"/>
        <v>242</v>
      </c>
      <c r="EO800" s="398">
        <f t="shared" si="1189"/>
        <v>9.6000000000000002E-2</v>
      </c>
      <c r="EP800" s="398">
        <f t="shared" si="1190"/>
        <v>2.2000000000000002</v>
      </c>
      <c r="EQ800" s="398">
        <f t="shared" si="1191"/>
        <v>582</v>
      </c>
      <c r="ER800" s="398" t="str">
        <f t="shared" si="1192"/>
        <v/>
      </c>
      <c r="ES800" s="398">
        <f t="shared" si="1193"/>
        <v>1.3</v>
      </c>
      <c r="ET800" s="398">
        <f t="shared" si="1194"/>
        <v>355</v>
      </c>
      <c r="EU800" s="172">
        <f t="shared" si="1195"/>
        <v>4010</v>
      </c>
      <c r="EV800" s="57">
        <f t="shared" si="1196"/>
        <v>106.56900016529069</v>
      </c>
      <c r="EW800" s="57">
        <f t="shared" si="1197"/>
        <v>1.966751918158568</v>
      </c>
      <c r="EX800" s="57">
        <f t="shared" si="1198"/>
        <v>7.9654392100390874</v>
      </c>
      <c r="EY800" s="57">
        <f t="shared" si="1199"/>
        <v>12.076450920704625</v>
      </c>
      <c r="EZ800" s="57">
        <f t="shared" si="1200"/>
        <v>3.5007749111131367E-3</v>
      </c>
      <c r="FA800" s="57">
        <f t="shared" si="1201"/>
        <v>0.11818426000537202</v>
      </c>
      <c r="FB800" s="57">
        <f t="shared" si="1202"/>
        <v>9.5383097525120011</v>
      </c>
      <c r="FC800" s="57" t="str">
        <f t="shared" si="1203"/>
        <v/>
      </c>
      <c r="FD800" s="57">
        <f t="shared" si="1204"/>
        <v>2.0966084938448412E-2</v>
      </c>
      <c r="FE800" s="57">
        <f t="shared" si="1205"/>
        <v>7.3910137764332839</v>
      </c>
      <c r="FF800" s="56">
        <f t="shared" si="1206"/>
        <v>113.10749442924434</v>
      </c>
      <c r="FG800" s="59">
        <f t="shared" si="1207"/>
        <v>82.804628775577456</v>
      </c>
      <c r="FH800" s="59">
        <f t="shared" si="1208"/>
        <v>1.5281757567790062</v>
      </c>
      <c r="FI800" s="59">
        <f t="shared" si="1209"/>
        <v>6.1891848079526035</v>
      </c>
      <c r="FJ800" s="59">
        <f t="shared" si="1210"/>
        <v>9.3834607987728926</v>
      </c>
      <c r="FK800" s="59">
        <f t="shared" si="1211"/>
        <v>2.7201190448626535E-3</v>
      </c>
      <c r="FL800" s="59">
        <f t="shared" si="1212"/>
        <v>9.1829741873176579E-2</v>
      </c>
      <c r="FM800" s="59">
        <f t="shared" si="1213"/>
        <v>7.3339014828585976</v>
      </c>
      <c r="FN800" s="59" t="str">
        <f t="shared" si="1214"/>
        <v/>
      </c>
      <c r="FO800" s="59">
        <f t="shared" si="1215"/>
        <v>1.6120592160401497E-2</v>
      </c>
      <c r="FP800" s="59">
        <f t="shared" si="1216"/>
        <v>5.6828692191021588</v>
      </c>
      <c r="FQ800" s="66">
        <f t="shared" si="1217"/>
        <v>86.967108705878843</v>
      </c>
      <c r="FR800" s="331">
        <f t="shared" si="1159"/>
        <v>-0.52499302810827697</v>
      </c>
      <c r="FS800" s="331">
        <f t="shared" si="1218"/>
        <v>0.52499302810827697</v>
      </c>
      <c r="FT800" s="400">
        <f t="shared" si="1219"/>
        <v>0</v>
      </c>
      <c r="FU800" s="400">
        <f t="shared" si="1220"/>
        <v>1</v>
      </c>
      <c r="FV800" s="400">
        <f t="shared" si="1221"/>
        <v>0</v>
      </c>
      <c r="FW800" s="402">
        <f t="shared" si="1222"/>
        <v>0</v>
      </c>
      <c r="FX800" s="222">
        <f t="shared" si="1223"/>
        <v>82.804628775577456</v>
      </c>
      <c r="FY800" s="222">
        <f t="shared" si="1224"/>
        <v>0</v>
      </c>
      <c r="FZ800" s="222">
        <f t="shared" si="1225"/>
        <v>0</v>
      </c>
      <c r="GA800" s="221">
        <f t="shared" si="1226"/>
        <v>86.967108705878843</v>
      </c>
      <c r="GB800" s="222">
        <f t="shared" si="1227"/>
        <v>0</v>
      </c>
      <c r="GC800" s="222">
        <f t="shared" si="1228"/>
        <v>0</v>
      </c>
      <c r="GD800" s="222">
        <f t="shared" si="1229"/>
        <v>0</v>
      </c>
      <c r="GE800" s="222">
        <f t="shared" si="1230"/>
        <v>0</v>
      </c>
      <c r="GF800" s="222">
        <f t="shared" si="1231"/>
        <v>0</v>
      </c>
      <c r="GG800" s="398">
        <f t="shared" si="1232"/>
        <v>0</v>
      </c>
      <c r="GH800" s="399">
        <f t="shared" si="1233"/>
        <v>0</v>
      </c>
      <c r="GI800" s="398" t="str">
        <f t="shared" si="1234"/>
        <v>Na</v>
      </c>
      <c r="GJ800" s="398" t="str">
        <f t="shared" si="1235"/>
        <v>Cl</v>
      </c>
    </row>
    <row r="801" spans="1:192" ht="14.25">
      <c r="A801" s="402">
        <f t="shared" si="1153"/>
        <v>796</v>
      </c>
      <c r="B801" s="134" t="s">
        <v>665</v>
      </c>
      <c r="C801" s="398" t="s">
        <v>226</v>
      </c>
      <c r="F801" s="400">
        <v>3599000</v>
      </c>
      <c r="G801" s="400">
        <v>5686420</v>
      </c>
      <c r="H801" s="409">
        <f t="shared" si="1163"/>
        <v>598885.97</v>
      </c>
      <c r="I801" s="405">
        <f t="shared" si="1164"/>
        <v>5684585.2220000001</v>
      </c>
      <c r="J801" s="400">
        <v>140.02000000000001</v>
      </c>
      <c r="K801" s="400" t="s">
        <v>1356</v>
      </c>
      <c r="L801" s="19">
        <v>204</v>
      </c>
      <c r="Q801" s="383" t="s">
        <v>2856</v>
      </c>
      <c r="R801" s="381" t="s">
        <v>786</v>
      </c>
      <c r="S801" s="2" t="s">
        <v>2837</v>
      </c>
      <c r="T801" s="499" t="str">
        <f t="shared" si="1165"/>
        <v>-</v>
      </c>
      <c r="U801" s="499" t="str">
        <f t="shared" si="1166"/>
        <v>-</v>
      </c>
      <c r="V801" s="499" t="str">
        <f t="shared" si="1167"/>
        <v>B</v>
      </c>
      <c r="W801" s="499" t="str">
        <f t="shared" si="1158"/>
        <v>-</v>
      </c>
      <c r="X801" s="529" t="str">
        <f t="shared" si="1156"/>
        <v>Na</v>
      </c>
      <c r="Y801" s="530" t="str">
        <f t="shared" si="1160"/>
        <v>Cl</v>
      </c>
      <c r="Z801" s="172" t="s">
        <v>1476</v>
      </c>
      <c r="AA801" s="51">
        <v>26833</v>
      </c>
      <c r="AB801" s="100">
        <v>1</v>
      </c>
      <c r="AD801" s="2" t="s">
        <v>2391</v>
      </c>
      <c r="AE801" s="404"/>
      <c r="AF801" s="391">
        <v>18.399999999999999</v>
      </c>
      <c r="AI801" s="554"/>
      <c r="AM801" s="392">
        <v>0.75</v>
      </c>
      <c r="AR801" s="69">
        <v>28013.8</v>
      </c>
      <c r="AS801" s="507">
        <f t="shared" si="1161"/>
        <v>27744.85</v>
      </c>
      <c r="AT801" s="509">
        <f t="shared" si="1162"/>
        <v>-0.82216017844952638</v>
      </c>
      <c r="AU801" s="398">
        <v>8641</v>
      </c>
      <c r="AV801" s="398">
        <v>473.4</v>
      </c>
      <c r="AW801" s="399">
        <v>988.8</v>
      </c>
      <c r="AX801" s="398">
        <v>15100</v>
      </c>
      <c r="AY801" s="398">
        <v>1186</v>
      </c>
      <c r="AZ801" s="172">
        <v>1342</v>
      </c>
      <c r="BE801" s="567">
        <v>13.65</v>
      </c>
      <c r="BO801" s="138"/>
      <c r="BP801" s="553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49"/>
      <c r="CG801" s="138"/>
      <c r="CH801" s="138"/>
      <c r="CI801" s="138"/>
      <c r="CJ801" s="138"/>
      <c r="CK801" s="138"/>
      <c r="CL801" s="139"/>
      <c r="CM801" s="138"/>
      <c r="CN801" s="138">
        <v>924</v>
      </c>
      <c r="CO801" s="149"/>
      <c r="DB801" s="241"/>
      <c r="DC801" s="241"/>
      <c r="DD801" s="241"/>
      <c r="DE801" s="241"/>
      <c r="DF801" s="182"/>
      <c r="DG801" s="241"/>
      <c r="DH801" s="241"/>
      <c r="DI801" s="244"/>
      <c r="DJ801" s="244"/>
      <c r="DK801" s="244"/>
      <c r="DL801" s="244"/>
      <c r="DM801" s="244"/>
      <c r="DN801" s="244"/>
      <c r="DO801" s="244"/>
      <c r="DP801" s="244"/>
      <c r="DQ801" s="244"/>
      <c r="DR801" s="244"/>
      <c r="DS801" s="472"/>
      <c r="DT801" s="402">
        <f t="shared" si="1168"/>
        <v>1</v>
      </c>
      <c r="DU801" s="100">
        <f t="shared" si="1169"/>
        <v>0</v>
      </c>
      <c r="DV801" s="100">
        <f t="shared" si="1170"/>
        <v>0</v>
      </c>
      <c r="DW801" s="100">
        <f t="shared" si="1171"/>
        <v>1</v>
      </c>
      <c r="DX801" s="100">
        <f t="shared" si="1172"/>
        <v>0</v>
      </c>
      <c r="DY801" s="229">
        <f t="shared" si="1173"/>
        <v>0</v>
      </c>
      <c r="DZ801" s="100">
        <f t="shared" si="1174"/>
        <v>1</v>
      </c>
      <c r="EA801" s="400">
        <f t="shared" si="1175"/>
        <v>0</v>
      </c>
      <c r="EB801" s="402">
        <f t="shared" si="1176"/>
        <v>0</v>
      </c>
      <c r="EC801" s="19">
        <f t="shared" si="1177"/>
        <v>0</v>
      </c>
      <c r="ED801" s="19">
        <f t="shared" si="1178"/>
        <v>0</v>
      </c>
      <c r="EE801" s="19">
        <f t="shared" si="1179"/>
        <v>1</v>
      </c>
      <c r="EF801" s="402">
        <f t="shared" si="1180"/>
        <v>0</v>
      </c>
      <c r="EG801" s="400">
        <f t="shared" si="1181"/>
        <v>1</v>
      </c>
      <c r="EH801" s="400">
        <f t="shared" si="1182"/>
        <v>0</v>
      </c>
      <c r="EI801" s="402">
        <f t="shared" si="1183"/>
        <v>0</v>
      </c>
      <c r="EJ801" s="229">
        <f t="shared" si="1184"/>
        <v>2</v>
      </c>
      <c r="EK801" s="398">
        <f t="shared" si="1185"/>
        <v>8641</v>
      </c>
      <c r="EL801" s="398" t="str">
        <f t="shared" si="1186"/>
        <v/>
      </c>
      <c r="EM801" s="398">
        <f t="shared" si="1187"/>
        <v>473.4</v>
      </c>
      <c r="EN801" s="398">
        <f t="shared" si="1188"/>
        <v>988.8</v>
      </c>
      <c r="EO801" s="398" t="str">
        <f t="shared" si="1189"/>
        <v/>
      </c>
      <c r="EP801" s="398">
        <f t="shared" si="1190"/>
        <v>13.65</v>
      </c>
      <c r="EQ801" s="398">
        <f t="shared" si="1191"/>
        <v>1342</v>
      </c>
      <c r="ER801" s="398" t="str">
        <f t="shared" si="1192"/>
        <v/>
      </c>
      <c r="ES801" s="398" t="str">
        <f t="shared" si="1193"/>
        <v/>
      </c>
      <c r="ET801" s="398">
        <f t="shared" si="1194"/>
        <v>1186</v>
      </c>
      <c r="EU801" s="172">
        <f t="shared" si="1195"/>
        <v>15100</v>
      </c>
      <c r="EV801" s="57">
        <f t="shared" si="1196"/>
        <v>375.86233895031711</v>
      </c>
      <c r="EW801" s="57" t="str">
        <f t="shared" si="1197"/>
        <v/>
      </c>
      <c r="EX801" s="57">
        <f t="shared" si="1198"/>
        <v>38.9549475416581</v>
      </c>
      <c r="EY801" s="57">
        <f t="shared" si="1199"/>
        <v>49.343779629722036</v>
      </c>
      <c r="EZ801" s="57" t="str">
        <f t="shared" si="1200"/>
        <v/>
      </c>
      <c r="FA801" s="57">
        <f t="shared" si="1201"/>
        <v>0.73327961321514912</v>
      </c>
      <c r="FB801" s="57">
        <f t="shared" si="1202"/>
        <v>21.993834515242447</v>
      </c>
      <c r="FC801" s="57" t="str">
        <f t="shared" si="1203"/>
        <v/>
      </c>
      <c r="FD801" s="57" t="str">
        <f t="shared" si="1204"/>
        <v/>
      </c>
      <c r="FE801" s="57">
        <f t="shared" si="1205"/>
        <v>24.692231940422182</v>
      </c>
      <c r="FF801" s="56">
        <f t="shared" si="1206"/>
        <v>425.91600146673056</v>
      </c>
      <c r="FG801" s="59">
        <f t="shared" si="1207"/>
        <v>80.848980504623682</v>
      </c>
      <c r="FH801" s="59" t="str">
        <f t="shared" si="1208"/>
        <v/>
      </c>
      <c r="FI801" s="59">
        <f t="shared" si="1209"/>
        <v>8.3793119660505866</v>
      </c>
      <c r="FJ801" s="59">
        <f t="shared" si="1210"/>
        <v>10.613977150382118</v>
      </c>
      <c r="FK801" s="59" t="str">
        <f t="shared" si="1211"/>
        <v/>
      </c>
      <c r="FL801" s="59">
        <f t="shared" si="1212"/>
        <v>0.15773037894362194</v>
      </c>
      <c r="FM801" s="59">
        <f t="shared" si="1213"/>
        <v>4.6537744982643625</v>
      </c>
      <c r="FN801" s="59" t="str">
        <f t="shared" si="1214"/>
        <v/>
      </c>
      <c r="FO801" s="59" t="str">
        <f t="shared" si="1215"/>
        <v/>
      </c>
      <c r="FP801" s="59">
        <f t="shared" si="1216"/>
        <v>5.2247405621756258</v>
      </c>
      <c r="FQ801" s="66">
        <f t="shared" si="1217"/>
        <v>90.12148493956002</v>
      </c>
      <c r="FR801" s="331">
        <f t="shared" si="1159"/>
        <v>-0.82216017844952638</v>
      </c>
      <c r="FS801" s="331">
        <f t="shared" si="1218"/>
        <v>0.82216017844952638</v>
      </c>
      <c r="FT801" s="400">
        <f t="shared" si="1219"/>
        <v>0</v>
      </c>
      <c r="FU801" s="400">
        <f t="shared" si="1220"/>
        <v>1</v>
      </c>
      <c r="FV801" s="400">
        <f t="shared" si="1221"/>
        <v>0</v>
      </c>
      <c r="FW801" s="402">
        <f t="shared" si="1222"/>
        <v>0</v>
      </c>
      <c r="FX801" s="222">
        <f t="shared" si="1223"/>
        <v>80.848980504623682</v>
      </c>
      <c r="FY801" s="222">
        <f t="shared" si="1224"/>
        <v>0</v>
      </c>
      <c r="FZ801" s="222">
        <f t="shared" si="1225"/>
        <v>0</v>
      </c>
      <c r="GA801" s="221">
        <f t="shared" si="1226"/>
        <v>90.12148493956002</v>
      </c>
      <c r="GB801" s="222">
        <f t="shared" si="1227"/>
        <v>0</v>
      </c>
      <c r="GC801" s="222">
        <f t="shared" si="1228"/>
        <v>0</v>
      </c>
      <c r="GD801" s="222">
        <f t="shared" si="1229"/>
        <v>0</v>
      </c>
      <c r="GE801" s="222">
        <f t="shared" si="1230"/>
        <v>0</v>
      </c>
      <c r="GF801" s="222">
        <f t="shared" si="1231"/>
        <v>0</v>
      </c>
      <c r="GG801" s="398">
        <f t="shared" si="1232"/>
        <v>0</v>
      </c>
      <c r="GH801" s="399">
        <f t="shared" si="1233"/>
        <v>0</v>
      </c>
      <c r="GI801" s="398" t="str">
        <f t="shared" si="1234"/>
        <v>Na</v>
      </c>
      <c r="GJ801" s="398" t="str">
        <f t="shared" si="1235"/>
        <v>Cl</v>
      </c>
    </row>
    <row r="802" spans="1:192" s="69" customFormat="1">
      <c r="A802" s="402">
        <f t="shared" ref="A802:A865" si="1236">A801+1</f>
        <v>797</v>
      </c>
      <c r="B802" s="134" t="s">
        <v>665</v>
      </c>
      <c r="C802" s="164" t="s">
        <v>467</v>
      </c>
      <c r="D802" s="164"/>
      <c r="E802" s="164"/>
      <c r="F802" s="400">
        <v>3599240</v>
      </c>
      <c r="G802" s="400">
        <v>5686640</v>
      </c>
      <c r="H802" s="409">
        <f t="shared" si="1163"/>
        <v>599125.87399999995</v>
      </c>
      <c r="I802" s="405">
        <f t="shared" si="1164"/>
        <v>5684805.1340000005</v>
      </c>
      <c r="J802" s="400">
        <v>142.83000000000001</v>
      </c>
      <c r="K802" s="391" t="s">
        <v>1356</v>
      </c>
      <c r="L802" s="171">
        <v>197.3</v>
      </c>
      <c r="M802" s="19"/>
      <c r="N802" s="408"/>
      <c r="O802" s="19"/>
      <c r="P802" s="19"/>
      <c r="Q802" s="134" t="s">
        <v>2856</v>
      </c>
      <c r="R802" s="381" t="s">
        <v>786</v>
      </c>
      <c r="S802" s="2" t="s">
        <v>2837</v>
      </c>
      <c r="T802" s="499" t="str">
        <f t="shared" si="1165"/>
        <v>-</v>
      </c>
      <c r="U802" s="499" t="str">
        <f t="shared" si="1166"/>
        <v>-</v>
      </c>
      <c r="V802" s="499" t="str">
        <f t="shared" si="1167"/>
        <v>B</v>
      </c>
      <c r="W802" s="499" t="str">
        <f t="shared" si="1158"/>
        <v>A</v>
      </c>
      <c r="X802" s="529" t="str">
        <f t="shared" si="1156"/>
        <v>Na</v>
      </c>
      <c r="Y802" s="530" t="str">
        <f t="shared" si="1160"/>
        <v>Cl</v>
      </c>
      <c r="Z802" s="133" t="s">
        <v>1476</v>
      </c>
      <c r="AA802" s="51">
        <v>38992</v>
      </c>
      <c r="AB802" s="100">
        <v>1</v>
      </c>
      <c r="AC802" s="163" t="s">
        <v>456</v>
      </c>
      <c r="AD802" s="132" t="s">
        <v>2390</v>
      </c>
      <c r="AE802" s="183"/>
      <c r="AF802" s="391">
        <v>16.8</v>
      </c>
      <c r="AG802" s="400">
        <v>36900</v>
      </c>
      <c r="AH802" s="400">
        <v>6.09</v>
      </c>
      <c r="AI802" s="185">
        <v>50</v>
      </c>
      <c r="AJ802" s="400">
        <v>1.0159</v>
      </c>
      <c r="AK802" s="400">
        <v>20</v>
      </c>
      <c r="AL802" s="391"/>
      <c r="AM802" s="391">
        <v>1</v>
      </c>
      <c r="AN802" s="163"/>
      <c r="AO802" s="164"/>
      <c r="AP802" s="19"/>
      <c r="AQ802" s="163"/>
      <c r="AR802" s="168">
        <v>14912.873</v>
      </c>
      <c r="AS802" s="507">
        <f t="shared" si="1161"/>
        <v>23719.125</v>
      </c>
      <c r="AT802" s="509">
        <f t="shared" si="1162"/>
        <v>4.1417591066024287E-2</v>
      </c>
      <c r="AU802" s="163">
        <v>7350</v>
      </c>
      <c r="AV802" s="163">
        <v>408</v>
      </c>
      <c r="AW802" s="164">
        <v>810</v>
      </c>
      <c r="AX802" s="165">
        <v>12700</v>
      </c>
      <c r="AY802" s="163">
        <v>965</v>
      </c>
      <c r="AZ802" s="162">
        <v>1240</v>
      </c>
      <c r="BA802" s="163">
        <v>6.3</v>
      </c>
      <c r="BB802" s="163">
        <v>180</v>
      </c>
      <c r="BC802" s="163">
        <v>23.6</v>
      </c>
      <c r="BD802" s="163">
        <v>3.6</v>
      </c>
      <c r="BE802" s="163">
        <v>12</v>
      </c>
      <c r="BF802" s="163">
        <v>0.4</v>
      </c>
      <c r="BG802" s="165">
        <v>0.25</v>
      </c>
      <c r="BH802" s="165">
        <v>7.5</v>
      </c>
      <c r="BI802" s="165">
        <v>0.05</v>
      </c>
      <c r="BJ802" s="170" t="s">
        <v>1486</v>
      </c>
      <c r="BK802" s="163">
        <v>7.0000000000000001E-3</v>
      </c>
      <c r="BL802" s="164"/>
      <c r="BM802" s="165">
        <v>10</v>
      </c>
      <c r="BN802" s="162">
        <v>2.31</v>
      </c>
      <c r="BO802" s="138"/>
      <c r="BP802" s="138" t="s">
        <v>287</v>
      </c>
      <c r="BQ802" s="138">
        <v>3</v>
      </c>
      <c r="BR802" s="138">
        <v>82</v>
      </c>
      <c r="BS802" s="138"/>
      <c r="BT802" s="138" t="s">
        <v>1525</v>
      </c>
      <c r="BU802" s="138"/>
      <c r="BV802" s="138">
        <v>1</v>
      </c>
      <c r="BW802" s="138"/>
      <c r="BX802" s="138"/>
      <c r="BY802" s="138" t="s">
        <v>1407</v>
      </c>
      <c r="BZ802" s="138"/>
      <c r="CA802" s="138">
        <v>22</v>
      </c>
      <c r="CB802" s="138" t="s">
        <v>1406</v>
      </c>
      <c r="CC802" s="138"/>
      <c r="CD802" s="138" t="s">
        <v>457</v>
      </c>
      <c r="CE802" s="138" t="s">
        <v>457</v>
      </c>
      <c r="CF802" s="149"/>
      <c r="CG802" s="138"/>
      <c r="CH802" s="138"/>
      <c r="CI802" s="138"/>
      <c r="CJ802" s="138"/>
      <c r="CK802" s="138"/>
      <c r="CL802" s="139"/>
      <c r="CM802" s="138">
        <v>0.8</v>
      </c>
      <c r="CN802" s="138">
        <v>1320</v>
      </c>
      <c r="CO802" s="149" t="s">
        <v>1393</v>
      </c>
      <c r="CP802" s="163"/>
      <c r="CQ802" s="162"/>
      <c r="CR802" s="163"/>
      <c r="CS802" s="163"/>
      <c r="CT802" s="163"/>
      <c r="CU802" s="163"/>
      <c r="CV802" s="163"/>
      <c r="CW802" s="163"/>
      <c r="CX802" s="163"/>
      <c r="CY802" s="163"/>
      <c r="CZ802" s="163"/>
      <c r="DA802" s="162"/>
      <c r="DB802" s="241"/>
      <c r="DC802" s="241"/>
      <c r="DD802" s="241"/>
      <c r="DE802" s="241"/>
      <c r="DF802" s="182"/>
      <c r="DG802" s="241"/>
      <c r="DH802" s="241"/>
      <c r="DI802" s="244">
        <v>5.5</v>
      </c>
      <c r="DJ802" s="244"/>
      <c r="DK802" s="244"/>
      <c r="DL802" s="244"/>
      <c r="DM802" s="244"/>
      <c r="DN802" s="244"/>
      <c r="DO802" s="244"/>
      <c r="DP802" s="244"/>
      <c r="DQ802" s="244"/>
      <c r="DR802" s="244"/>
      <c r="DS802" s="472"/>
      <c r="DT802" s="402">
        <f t="shared" si="1168"/>
        <v>1</v>
      </c>
      <c r="DU802" s="100">
        <f t="shared" si="1169"/>
        <v>0</v>
      </c>
      <c r="DV802" s="100">
        <f t="shared" si="1170"/>
        <v>0</v>
      </c>
      <c r="DW802" s="100">
        <f t="shared" si="1171"/>
        <v>1</v>
      </c>
      <c r="DX802" s="100">
        <f t="shared" si="1172"/>
        <v>0</v>
      </c>
      <c r="DY802" s="229">
        <f t="shared" si="1173"/>
        <v>0</v>
      </c>
      <c r="DZ802" s="100">
        <f t="shared" si="1174"/>
        <v>1</v>
      </c>
      <c r="EA802" s="400">
        <f t="shared" si="1175"/>
        <v>0</v>
      </c>
      <c r="EB802" s="402">
        <f t="shared" si="1176"/>
        <v>0</v>
      </c>
      <c r="EC802" s="19">
        <f t="shared" si="1177"/>
        <v>0</v>
      </c>
      <c r="ED802" s="19">
        <f t="shared" si="1178"/>
        <v>0</v>
      </c>
      <c r="EE802" s="19">
        <f t="shared" si="1179"/>
        <v>1</v>
      </c>
      <c r="EF802" s="402">
        <f t="shared" si="1180"/>
        <v>0</v>
      </c>
      <c r="EG802" s="400">
        <f t="shared" si="1181"/>
        <v>0</v>
      </c>
      <c r="EH802" s="400">
        <f t="shared" si="1182"/>
        <v>1</v>
      </c>
      <c r="EI802" s="402">
        <f t="shared" si="1183"/>
        <v>0</v>
      </c>
      <c r="EJ802" s="229">
        <f t="shared" si="1184"/>
        <v>3</v>
      </c>
      <c r="EK802" s="398">
        <f t="shared" si="1185"/>
        <v>7350</v>
      </c>
      <c r="EL802" s="398">
        <f t="shared" si="1186"/>
        <v>180</v>
      </c>
      <c r="EM802" s="398">
        <f t="shared" si="1187"/>
        <v>408</v>
      </c>
      <c r="EN802" s="398">
        <f t="shared" si="1188"/>
        <v>810</v>
      </c>
      <c r="EO802" s="398">
        <f t="shared" si="1189"/>
        <v>0.4</v>
      </c>
      <c r="EP802" s="398">
        <f t="shared" si="1190"/>
        <v>12</v>
      </c>
      <c r="EQ802" s="398">
        <f t="shared" si="1191"/>
        <v>1240</v>
      </c>
      <c r="ER802" s="398" t="str">
        <f t="shared" si="1192"/>
        <v/>
      </c>
      <c r="ES802" s="398" t="str">
        <f t="shared" si="1193"/>
        <v/>
      </c>
      <c r="ET802" s="398">
        <f t="shared" si="1194"/>
        <v>965</v>
      </c>
      <c r="EU802" s="172">
        <f t="shared" si="1195"/>
        <v>12700</v>
      </c>
      <c r="EV802" s="57">
        <f t="shared" si="1196"/>
        <v>319.70700049587208</v>
      </c>
      <c r="EW802" s="57">
        <f t="shared" si="1197"/>
        <v>4.6035805626598467</v>
      </c>
      <c r="EX802" s="57">
        <f t="shared" si="1198"/>
        <v>33.57333881917301</v>
      </c>
      <c r="EY802" s="57">
        <f t="shared" si="1199"/>
        <v>40.421178701532007</v>
      </c>
      <c r="EZ802" s="57">
        <f t="shared" si="1200"/>
        <v>1.458656212963807E-2</v>
      </c>
      <c r="FA802" s="57">
        <f t="shared" si="1201"/>
        <v>0.64464141821112009</v>
      </c>
      <c r="FB802" s="57">
        <f t="shared" si="1202"/>
        <v>20.322171981297046</v>
      </c>
      <c r="FC802" s="57" t="str">
        <f t="shared" si="1203"/>
        <v/>
      </c>
      <c r="FD802" s="57" t="str">
        <f t="shared" si="1204"/>
        <v/>
      </c>
      <c r="FE802" s="57">
        <f t="shared" si="1205"/>
        <v>20.091065617628505</v>
      </c>
      <c r="FF802" s="56">
        <f t="shared" si="1206"/>
        <v>358.22074295546213</v>
      </c>
      <c r="FG802" s="59">
        <f t="shared" si="1207"/>
        <v>80.134232364288835</v>
      </c>
      <c r="FH802" s="59">
        <f t="shared" si="1208"/>
        <v>1.1538827549716755</v>
      </c>
      <c r="FI802" s="59">
        <f t="shared" si="1209"/>
        <v>8.4151230032741982</v>
      </c>
      <c r="FJ802" s="59">
        <f t="shared" si="1210"/>
        <v>10.131527059098072</v>
      </c>
      <c r="FK802" s="59">
        <f t="shared" si="1211"/>
        <v>3.656106864346391E-3</v>
      </c>
      <c r="FL802" s="59">
        <f t="shared" si="1212"/>
        <v>0.16157871150288303</v>
      </c>
      <c r="FM802" s="59">
        <f t="shared" si="1213"/>
        <v>5.0979527518037031</v>
      </c>
      <c r="FN802" s="59" t="str">
        <f t="shared" si="1214"/>
        <v/>
      </c>
      <c r="FO802" s="59" t="str">
        <f t="shared" si="1215"/>
        <v/>
      </c>
      <c r="FP802" s="59">
        <f t="shared" si="1216"/>
        <v>5.0399781748880237</v>
      </c>
      <c r="FQ802" s="66">
        <f t="shared" si="1217"/>
        <v>89.862069073308277</v>
      </c>
      <c r="FR802" s="331">
        <f t="shared" si="1159"/>
        <v>4.1417591066024287E-2</v>
      </c>
      <c r="FS802" s="331">
        <f t="shared" si="1218"/>
        <v>4.1417591066024287E-2</v>
      </c>
      <c r="FT802" s="400">
        <f t="shared" si="1219"/>
        <v>0</v>
      </c>
      <c r="FU802" s="400">
        <f t="shared" si="1220"/>
        <v>1</v>
      </c>
      <c r="FV802" s="400">
        <f t="shared" si="1221"/>
        <v>0</v>
      </c>
      <c r="FW802" s="402">
        <f t="shared" si="1222"/>
        <v>0</v>
      </c>
      <c r="FX802" s="222">
        <f t="shared" si="1223"/>
        <v>80.134232364288835</v>
      </c>
      <c r="FY802" s="222">
        <f t="shared" si="1224"/>
        <v>0</v>
      </c>
      <c r="FZ802" s="222">
        <f t="shared" si="1225"/>
        <v>0</v>
      </c>
      <c r="GA802" s="221">
        <f t="shared" si="1226"/>
        <v>89.862069073308277</v>
      </c>
      <c r="GB802" s="222">
        <f t="shared" si="1227"/>
        <v>0</v>
      </c>
      <c r="GC802" s="222">
        <f t="shared" si="1228"/>
        <v>0</v>
      </c>
      <c r="GD802" s="222">
        <f t="shared" si="1229"/>
        <v>0</v>
      </c>
      <c r="GE802" s="222">
        <f t="shared" si="1230"/>
        <v>0</v>
      </c>
      <c r="GF802" s="222">
        <f t="shared" si="1231"/>
        <v>0</v>
      </c>
      <c r="GG802" s="398">
        <f t="shared" si="1232"/>
        <v>0</v>
      </c>
      <c r="GH802" s="399">
        <f t="shared" si="1233"/>
        <v>0</v>
      </c>
      <c r="GI802" s="398" t="str">
        <f t="shared" si="1234"/>
        <v>Na</v>
      </c>
      <c r="GJ802" s="398" t="str">
        <f t="shared" si="1235"/>
        <v>Cl</v>
      </c>
    </row>
    <row r="803" spans="1:192" s="69" customFormat="1">
      <c r="A803" s="402">
        <f t="shared" si="1236"/>
        <v>798</v>
      </c>
      <c r="B803" s="134" t="s">
        <v>665</v>
      </c>
      <c r="C803" s="382" t="s">
        <v>237</v>
      </c>
      <c r="D803" s="382"/>
      <c r="E803" s="382"/>
      <c r="F803" s="400">
        <v>3499080</v>
      </c>
      <c r="G803" s="400">
        <v>5686580</v>
      </c>
      <c r="H803" s="409">
        <f t="shared" si="1163"/>
        <v>499005.93800000002</v>
      </c>
      <c r="I803" s="405">
        <f t="shared" si="1164"/>
        <v>5684745.1580000008</v>
      </c>
      <c r="J803" s="400">
        <v>140.91</v>
      </c>
      <c r="K803" s="377" t="s">
        <v>1355</v>
      </c>
      <c r="L803" s="407">
        <v>7</v>
      </c>
      <c r="M803" s="378"/>
      <c r="N803" s="408"/>
      <c r="O803" s="407"/>
      <c r="P803" s="407"/>
      <c r="Q803" s="382" t="s">
        <v>2846</v>
      </c>
      <c r="R803" s="64" t="s">
        <v>1507</v>
      </c>
      <c r="S803" s="382" t="s">
        <v>1345</v>
      </c>
      <c r="T803" s="499" t="str">
        <f t="shared" si="1165"/>
        <v>-</v>
      </c>
      <c r="U803" s="499" t="str">
        <f t="shared" si="1166"/>
        <v>M</v>
      </c>
      <c r="V803" s="499" t="str">
        <f t="shared" si="1167"/>
        <v>-</v>
      </c>
      <c r="W803" s="499" t="str">
        <f t="shared" si="1158"/>
        <v>-</v>
      </c>
      <c r="X803" s="529" t="str">
        <f t="shared" si="1156"/>
        <v>Na</v>
      </c>
      <c r="Y803" s="530" t="str">
        <f t="shared" si="1160"/>
        <v>Cl</v>
      </c>
      <c r="Z803" s="183"/>
      <c r="AA803" s="193" t="s">
        <v>2220</v>
      </c>
      <c r="AB803" s="176">
        <v>1</v>
      </c>
      <c r="AC803" s="166" t="s">
        <v>883</v>
      </c>
      <c r="AD803" s="385" t="s">
        <v>3014</v>
      </c>
      <c r="AE803" s="183"/>
      <c r="AF803" s="392">
        <v>13.5</v>
      </c>
      <c r="AG803" s="408"/>
      <c r="AH803" s="408"/>
      <c r="AI803" s="185"/>
      <c r="AJ803" s="354">
        <v>1.004</v>
      </c>
      <c r="AK803" s="176">
        <v>15</v>
      </c>
      <c r="AL803" s="392"/>
      <c r="AM803" s="392">
        <v>1.2999999999999999E-2</v>
      </c>
      <c r="AN803" s="168"/>
      <c r="AO803" s="165"/>
      <c r="AP803" s="171"/>
      <c r="AQ803" s="168"/>
      <c r="AR803" s="168"/>
      <c r="AS803" s="507">
        <f t="shared" si="1161"/>
        <v>6189.4000000000015</v>
      </c>
      <c r="AT803" s="509">
        <f t="shared" si="1162"/>
        <v>0.20733604529617847</v>
      </c>
      <c r="AU803" s="180">
        <v>1804</v>
      </c>
      <c r="AV803" s="182">
        <v>133.69999999999999</v>
      </c>
      <c r="AW803" s="182">
        <v>274.39999999999998</v>
      </c>
      <c r="AX803" s="182">
        <v>3175</v>
      </c>
      <c r="AY803" s="182">
        <v>196.1</v>
      </c>
      <c r="AZ803" s="181">
        <v>574.79999999999995</v>
      </c>
      <c r="BA803" s="168"/>
      <c r="BB803" s="168">
        <v>8.8000000000000007</v>
      </c>
      <c r="BC803" s="168"/>
      <c r="BD803" s="168"/>
      <c r="BE803" s="168">
        <v>1.8</v>
      </c>
      <c r="BF803" s="168"/>
      <c r="BG803" s="165"/>
      <c r="BH803" s="165"/>
      <c r="BI803" s="165"/>
      <c r="BJ803" s="256"/>
      <c r="BK803" s="168"/>
      <c r="BL803" s="165"/>
      <c r="BM803" s="165">
        <v>20.5</v>
      </c>
      <c r="BN803" s="167"/>
      <c r="BO803" s="143"/>
      <c r="BP803" s="143">
        <v>300</v>
      </c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1"/>
      <c r="CG803" s="143"/>
      <c r="CH803" s="143"/>
      <c r="CI803" s="143"/>
      <c r="CJ803" s="143"/>
      <c r="CK803" s="143"/>
      <c r="CL803" s="144"/>
      <c r="CM803" s="143"/>
      <c r="CN803" s="143">
        <v>378.1</v>
      </c>
      <c r="CO803" s="141">
        <v>21.7</v>
      </c>
      <c r="CP803" s="168"/>
      <c r="CQ803" s="167"/>
      <c r="CR803" s="168"/>
      <c r="CS803" s="168"/>
      <c r="CT803" s="168"/>
      <c r="CU803" s="168"/>
      <c r="CV803" s="168"/>
      <c r="CW803" s="168"/>
      <c r="CX803" s="168"/>
      <c r="CY803" s="168"/>
      <c r="CZ803" s="168"/>
      <c r="DA803" s="167"/>
      <c r="DB803" s="182"/>
      <c r="DC803" s="182"/>
      <c r="DD803" s="182"/>
      <c r="DE803" s="182"/>
      <c r="DF803" s="182"/>
      <c r="DG803" s="182"/>
      <c r="DH803" s="182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1"/>
      <c r="DT803" s="402">
        <f t="shared" si="1168"/>
        <v>1</v>
      </c>
      <c r="DU803" s="100">
        <f t="shared" si="1169"/>
        <v>1</v>
      </c>
      <c r="DV803" s="100">
        <f t="shared" si="1170"/>
        <v>0</v>
      </c>
      <c r="DW803" s="100">
        <f t="shared" si="1171"/>
        <v>0</v>
      </c>
      <c r="DX803" s="100">
        <f t="shared" si="1172"/>
        <v>0</v>
      </c>
      <c r="DY803" s="229">
        <f t="shared" si="1173"/>
        <v>0</v>
      </c>
      <c r="DZ803" s="100">
        <f t="shared" si="1174"/>
        <v>1</v>
      </c>
      <c r="EA803" s="400">
        <f t="shared" si="1175"/>
        <v>0</v>
      </c>
      <c r="EB803" s="402">
        <f t="shared" si="1176"/>
        <v>0</v>
      </c>
      <c r="EC803" s="19">
        <f t="shared" si="1177"/>
        <v>0</v>
      </c>
      <c r="ED803" s="19">
        <f t="shared" si="1178"/>
        <v>1</v>
      </c>
      <c r="EE803" s="19">
        <f t="shared" si="1179"/>
        <v>0</v>
      </c>
      <c r="EF803" s="402">
        <f t="shared" si="1180"/>
        <v>0</v>
      </c>
      <c r="EG803" s="400">
        <f t="shared" si="1181"/>
        <v>1</v>
      </c>
      <c r="EH803" s="400">
        <f t="shared" si="1182"/>
        <v>0</v>
      </c>
      <c r="EI803" s="402">
        <f t="shared" si="1183"/>
        <v>0</v>
      </c>
      <c r="EJ803" s="229">
        <f t="shared" si="1184"/>
        <v>1</v>
      </c>
      <c r="EK803" s="398">
        <f t="shared" si="1185"/>
        <v>1804</v>
      </c>
      <c r="EL803" s="398">
        <f t="shared" si="1186"/>
        <v>8.8000000000000007</v>
      </c>
      <c r="EM803" s="398">
        <f t="shared" si="1187"/>
        <v>133.69999999999999</v>
      </c>
      <c r="EN803" s="398">
        <f t="shared" si="1188"/>
        <v>274.39999999999998</v>
      </c>
      <c r="EO803" s="398" t="str">
        <f t="shared" si="1189"/>
        <v/>
      </c>
      <c r="EP803" s="398">
        <f t="shared" si="1190"/>
        <v>1.8</v>
      </c>
      <c r="EQ803" s="398">
        <f t="shared" si="1191"/>
        <v>574.79999999999995</v>
      </c>
      <c r="ER803" s="398" t="str">
        <f t="shared" si="1192"/>
        <v/>
      </c>
      <c r="ES803" s="398" t="str">
        <f t="shared" si="1193"/>
        <v/>
      </c>
      <c r="ET803" s="398">
        <f t="shared" si="1194"/>
        <v>196.1</v>
      </c>
      <c r="EU803" s="172">
        <f t="shared" si="1195"/>
        <v>3175</v>
      </c>
      <c r="EV803" s="57">
        <f t="shared" si="1196"/>
        <v>78.469582162524247</v>
      </c>
      <c r="EW803" s="57">
        <f t="shared" si="1197"/>
        <v>0.22506393861892585</v>
      </c>
      <c r="EX803" s="57">
        <f t="shared" si="1198"/>
        <v>11.001851470890763</v>
      </c>
      <c r="EY803" s="57">
        <f t="shared" si="1199"/>
        <v>13.693298068765904</v>
      </c>
      <c r="EZ803" s="57" t="str">
        <f t="shared" si="1200"/>
        <v/>
      </c>
      <c r="FA803" s="57">
        <f t="shared" si="1201"/>
        <v>9.6696212731668021E-2</v>
      </c>
      <c r="FB803" s="57">
        <f t="shared" si="1202"/>
        <v>9.420310044233501</v>
      </c>
      <c r="FC803" s="57" t="str">
        <f t="shared" si="1203"/>
        <v/>
      </c>
      <c r="FD803" s="57" t="str">
        <f t="shared" si="1204"/>
        <v/>
      </c>
      <c r="FE803" s="57">
        <f t="shared" si="1205"/>
        <v>4.0827543705875131</v>
      </c>
      <c r="FF803" s="56">
        <f t="shared" si="1206"/>
        <v>89.555185738865532</v>
      </c>
      <c r="FG803" s="59">
        <f t="shared" si="1207"/>
        <v>75.825917718406501</v>
      </c>
      <c r="FH803" s="59">
        <f t="shared" si="1208"/>
        <v>0.21748146505678026</v>
      </c>
      <c r="FI803" s="59">
        <f t="shared" si="1209"/>
        <v>10.631195698915096</v>
      </c>
      <c r="FJ803" s="59">
        <f t="shared" si="1210"/>
        <v>13.23196663014393</v>
      </c>
      <c r="FK803" s="59" t="str">
        <f t="shared" si="1211"/>
        <v/>
      </c>
      <c r="FL803" s="59">
        <f t="shared" si="1212"/>
        <v>9.3438487477695134E-2</v>
      </c>
      <c r="FM803" s="59">
        <f t="shared" si="1213"/>
        <v>9.1407626562505957</v>
      </c>
      <c r="FN803" s="59" t="str">
        <f t="shared" si="1214"/>
        <v/>
      </c>
      <c r="FO803" s="59" t="str">
        <f t="shared" si="1215"/>
        <v/>
      </c>
      <c r="FP803" s="59">
        <f t="shared" si="1216"/>
        <v>3.9615987701121154</v>
      </c>
      <c r="FQ803" s="66">
        <f t="shared" si="1217"/>
        <v>86.897638573637295</v>
      </c>
      <c r="FR803" s="331">
        <f t="shared" si="1159"/>
        <v>0.20733604529617847</v>
      </c>
      <c r="FS803" s="331">
        <f t="shared" si="1218"/>
        <v>0.20733604529617847</v>
      </c>
      <c r="FT803" s="400">
        <f t="shared" si="1219"/>
        <v>0</v>
      </c>
      <c r="FU803" s="400">
        <f t="shared" si="1220"/>
        <v>1</v>
      </c>
      <c r="FV803" s="400">
        <f t="shared" si="1221"/>
        <v>0</v>
      </c>
      <c r="FW803" s="402">
        <f t="shared" si="1222"/>
        <v>0</v>
      </c>
      <c r="FX803" s="222">
        <f t="shared" si="1223"/>
        <v>75.825917718406501</v>
      </c>
      <c r="FY803" s="222">
        <f t="shared" si="1224"/>
        <v>0</v>
      </c>
      <c r="FZ803" s="222">
        <f t="shared" si="1225"/>
        <v>0</v>
      </c>
      <c r="GA803" s="221">
        <f t="shared" si="1226"/>
        <v>86.897638573637295</v>
      </c>
      <c r="GB803" s="222">
        <f t="shared" si="1227"/>
        <v>0</v>
      </c>
      <c r="GC803" s="222">
        <f t="shared" si="1228"/>
        <v>0</v>
      </c>
      <c r="GD803" s="222">
        <f t="shared" si="1229"/>
        <v>0</v>
      </c>
      <c r="GE803" s="222">
        <f t="shared" si="1230"/>
        <v>0</v>
      </c>
      <c r="GF803" s="222">
        <f t="shared" si="1231"/>
        <v>0</v>
      </c>
      <c r="GG803" s="398">
        <f t="shared" si="1232"/>
        <v>0</v>
      </c>
      <c r="GH803" s="399">
        <f t="shared" si="1233"/>
        <v>0</v>
      </c>
      <c r="GI803" s="398" t="str">
        <f t="shared" si="1234"/>
        <v>Na</v>
      </c>
      <c r="GJ803" s="398" t="str">
        <f t="shared" si="1235"/>
        <v>Cl</v>
      </c>
    </row>
    <row r="804" spans="1:192">
      <c r="A804" s="402">
        <f t="shared" si="1236"/>
        <v>799</v>
      </c>
      <c r="B804" s="134" t="s">
        <v>665</v>
      </c>
      <c r="C804" s="382" t="s">
        <v>237</v>
      </c>
      <c r="D804" s="382"/>
      <c r="E804" s="382"/>
      <c r="F804" s="400">
        <v>3499080</v>
      </c>
      <c r="G804" s="400">
        <v>5686580</v>
      </c>
      <c r="H804" s="409">
        <f t="shared" si="1163"/>
        <v>499005.93800000002</v>
      </c>
      <c r="I804" s="405">
        <f t="shared" si="1164"/>
        <v>5684745.1580000008</v>
      </c>
      <c r="J804" s="400">
        <v>140.91</v>
      </c>
      <c r="K804" s="377" t="s">
        <v>1355</v>
      </c>
      <c r="L804" s="407">
        <v>7</v>
      </c>
      <c r="M804" s="378"/>
      <c r="O804" s="407"/>
      <c r="P804" s="407"/>
      <c r="Q804" s="382" t="s">
        <v>2846</v>
      </c>
      <c r="R804" s="64" t="s">
        <v>1507</v>
      </c>
      <c r="S804" s="382" t="s">
        <v>1345</v>
      </c>
      <c r="T804" s="499" t="str">
        <f t="shared" si="1165"/>
        <v>-</v>
      </c>
      <c r="U804" s="499" t="str">
        <f t="shared" si="1166"/>
        <v>M</v>
      </c>
      <c r="V804" s="499" t="str">
        <f t="shared" si="1167"/>
        <v>-</v>
      </c>
      <c r="W804" s="499" t="str">
        <f t="shared" si="1158"/>
        <v>-</v>
      </c>
      <c r="X804" s="529" t="str">
        <f t="shared" si="1156"/>
        <v>Na</v>
      </c>
      <c r="Y804" s="530" t="str">
        <f t="shared" si="1160"/>
        <v>Cl</v>
      </c>
      <c r="Z804" s="119" t="s">
        <v>1595</v>
      </c>
      <c r="AA804" s="84">
        <v>19261</v>
      </c>
      <c r="AB804" s="405">
        <v>2</v>
      </c>
      <c r="AC804" s="117" t="s">
        <v>412</v>
      </c>
      <c r="AD804" s="380" t="s">
        <v>2392</v>
      </c>
      <c r="AE804" s="118"/>
      <c r="AF804" s="379">
        <v>11.6</v>
      </c>
      <c r="AG804" s="377"/>
      <c r="AH804" s="377">
        <v>6.7</v>
      </c>
      <c r="AI804" s="379"/>
      <c r="AJ804" s="377"/>
      <c r="AK804" s="377"/>
      <c r="AL804" s="377"/>
      <c r="AM804" s="368">
        <v>4.3333333333333335E-2</v>
      </c>
      <c r="AN804" s="117"/>
      <c r="AO804" s="116"/>
      <c r="AP804" s="378"/>
      <c r="AQ804" s="117"/>
      <c r="AR804" s="384">
        <v>9517</v>
      </c>
      <c r="AS804" s="507">
        <f t="shared" si="1161"/>
        <v>9517.2500000000018</v>
      </c>
      <c r="AT804" s="509">
        <f t="shared" si="1162"/>
        <v>1.8490049386191705E-2</v>
      </c>
      <c r="AU804" s="117">
        <v>2771</v>
      </c>
      <c r="AV804" s="117">
        <v>202.8</v>
      </c>
      <c r="AW804" s="116">
        <v>410.9</v>
      </c>
      <c r="AX804" s="117">
        <v>4973</v>
      </c>
      <c r="AY804" s="117">
        <v>443.2</v>
      </c>
      <c r="AZ804" s="118">
        <v>623.6</v>
      </c>
      <c r="BA804" s="117"/>
      <c r="BB804" s="117">
        <v>69.34</v>
      </c>
      <c r="BC804" s="117"/>
      <c r="BD804" s="218">
        <v>2</v>
      </c>
      <c r="BE804" s="117">
        <v>4.99</v>
      </c>
      <c r="BF804" s="117">
        <v>0.28999999999999998</v>
      </c>
      <c r="BG804" s="117"/>
      <c r="BH804" s="117"/>
      <c r="BI804" s="117"/>
      <c r="BJ804" s="117"/>
      <c r="BK804" s="117"/>
      <c r="BL804" s="116"/>
      <c r="BM804" s="117">
        <v>16.13</v>
      </c>
      <c r="BN804" s="118"/>
      <c r="BO804" s="114"/>
      <c r="BP804" s="114"/>
      <c r="BQ804" s="114"/>
      <c r="BR804" s="114"/>
      <c r="BS804" s="114"/>
      <c r="BT804" s="114"/>
      <c r="BU804" s="114"/>
      <c r="BV804" s="114"/>
      <c r="BW804" s="114"/>
      <c r="BX804" s="114"/>
      <c r="BY804" s="114"/>
      <c r="BZ804" s="114"/>
      <c r="CA804" s="114"/>
      <c r="CB804" s="114"/>
      <c r="CC804" s="114"/>
      <c r="CD804" s="114"/>
      <c r="CE804" s="114"/>
      <c r="CF804" s="247"/>
      <c r="CG804" s="114"/>
      <c r="CH804" s="114"/>
      <c r="CI804" s="114"/>
      <c r="CJ804" s="114"/>
      <c r="CK804" s="114"/>
      <c r="CL804" s="137"/>
      <c r="CM804" s="114"/>
      <c r="CN804" s="114">
        <v>202</v>
      </c>
      <c r="CO804" s="247">
        <v>0.1</v>
      </c>
      <c r="CP804" s="117"/>
      <c r="CQ804" s="118"/>
      <c r="CR804" s="117"/>
      <c r="CS804" s="117"/>
      <c r="CT804" s="117"/>
      <c r="CU804" s="117"/>
      <c r="CV804" s="117"/>
      <c r="CW804" s="117"/>
      <c r="CX804" s="117"/>
      <c r="CY804" s="117"/>
      <c r="CZ804" s="117"/>
      <c r="DA804" s="118"/>
      <c r="DB804" s="111"/>
      <c r="DC804" s="111"/>
      <c r="DD804" s="121"/>
      <c r="DE804" s="111"/>
      <c r="DF804" s="420"/>
      <c r="DG804" s="111"/>
      <c r="DH804" s="111">
        <v>15.2</v>
      </c>
      <c r="DI804" s="111"/>
      <c r="DJ804" s="111"/>
      <c r="DK804" s="244"/>
      <c r="DL804" s="244"/>
      <c r="DM804" s="244"/>
      <c r="DN804" s="111"/>
      <c r="DO804" s="121"/>
      <c r="DP804" s="244"/>
      <c r="DQ804" s="241"/>
      <c r="DR804" s="244"/>
      <c r="DS804" s="472"/>
      <c r="DT804" s="402">
        <f t="shared" si="1168"/>
        <v>0</v>
      </c>
      <c r="DU804" s="100">
        <f t="shared" si="1169"/>
        <v>1</v>
      </c>
      <c r="DV804" s="100">
        <f t="shared" si="1170"/>
        <v>0</v>
      </c>
      <c r="DW804" s="100">
        <f t="shared" si="1171"/>
        <v>0</v>
      </c>
      <c r="DX804" s="100">
        <f t="shared" si="1172"/>
        <v>0</v>
      </c>
      <c r="DY804" s="229">
        <f t="shared" si="1173"/>
        <v>0</v>
      </c>
      <c r="DZ804" s="100">
        <f t="shared" si="1174"/>
        <v>1</v>
      </c>
      <c r="EA804" s="400">
        <f t="shared" si="1175"/>
        <v>0</v>
      </c>
      <c r="EB804" s="402">
        <f t="shared" si="1176"/>
        <v>0</v>
      </c>
      <c r="EC804" s="19">
        <f t="shared" si="1177"/>
        <v>0</v>
      </c>
      <c r="ED804" s="19">
        <f t="shared" si="1178"/>
        <v>1</v>
      </c>
      <c r="EE804" s="19">
        <f t="shared" si="1179"/>
        <v>0</v>
      </c>
      <c r="EF804" s="402">
        <f t="shared" si="1180"/>
        <v>0</v>
      </c>
      <c r="EG804" s="400">
        <f t="shared" si="1181"/>
        <v>1</v>
      </c>
      <c r="EH804" s="400">
        <f t="shared" si="1182"/>
        <v>0</v>
      </c>
      <c r="EI804" s="402">
        <f t="shared" si="1183"/>
        <v>0</v>
      </c>
      <c r="EJ804" s="229">
        <f t="shared" si="1184"/>
        <v>1</v>
      </c>
      <c r="EK804" s="398">
        <f t="shared" si="1185"/>
        <v>2771</v>
      </c>
      <c r="EL804" s="398">
        <f t="shared" si="1186"/>
        <v>69.34</v>
      </c>
      <c r="EM804" s="398">
        <f t="shared" si="1187"/>
        <v>202.8</v>
      </c>
      <c r="EN804" s="398">
        <f t="shared" si="1188"/>
        <v>410.9</v>
      </c>
      <c r="EO804" s="398">
        <f t="shared" si="1189"/>
        <v>0.28999999999999998</v>
      </c>
      <c r="EP804" s="398">
        <f t="shared" si="1190"/>
        <v>4.99</v>
      </c>
      <c r="EQ804" s="398">
        <f t="shared" si="1191"/>
        <v>623.6</v>
      </c>
      <c r="ER804" s="398" t="str">
        <f t="shared" si="1192"/>
        <v/>
      </c>
      <c r="ES804" s="398" t="str">
        <f t="shared" si="1193"/>
        <v/>
      </c>
      <c r="ET804" s="398">
        <f t="shared" si="1194"/>
        <v>443.2</v>
      </c>
      <c r="EU804" s="172">
        <f t="shared" si="1195"/>
        <v>4973</v>
      </c>
      <c r="EV804" s="57">
        <f t="shared" si="1196"/>
        <v>120.53171406449816</v>
      </c>
      <c r="EW804" s="57">
        <f t="shared" si="1197"/>
        <v>1.7734015345268543</v>
      </c>
      <c r="EX804" s="57">
        <f t="shared" si="1198"/>
        <v>16.687924295412468</v>
      </c>
      <c r="EY804" s="57">
        <f t="shared" si="1199"/>
        <v>20.505015220320374</v>
      </c>
      <c r="EZ804" s="57">
        <f t="shared" si="1200"/>
        <v>1.0575257543987599E-2</v>
      </c>
      <c r="FA804" s="57">
        <f t="shared" si="1201"/>
        <v>0.26806338973945742</v>
      </c>
      <c r="FB804" s="57">
        <f t="shared" si="1202"/>
        <v>10.220085844787773</v>
      </c>
      <c r="FC804" s="57" t="str">
        <f t="shared" si="1203"/>
        <v/>
      </c>
      <c r="FD804" s="57" t="str">
        <f t="shared" si="1204"/>
        <v/>
      </c>
      <c r="FE804" s="57">
        <f t="shared" si="1205"/>
        <v>9.2273163541274119</v>
      </c>
      <c r="FF804" s="56">
        <f t="shared" si="1206"/>
        <v>140.27021690689079</v>
      </c>
      <c r="FG804" s="59">
        <f t="shared" si="1207"/>
        <v>75.43760684146369</v>
      </c>
      <c r="FH804" s="59">
        <f t="shared" si="1208"/>
        <v>1.1099250414882271</v>
      </c>
      <c r="FI804" s="59">
        <f t="shared" si="1209"/>
        <v>10.444529738652706</v>
      </c>
      <c r="FJ804" s="59">
        <f t="shared" si="1210"/>
        <v>12.833545830444404</v>
      </c>
      <c r="FK804" s="59">
        <f t="shared" si="1211"/>
        <v>6.618773548874122E-3</v>
      </c>
      <c r="FL804" s="59">
        <f t="shared" si="1212"/>
        <v>0.16777377440209754</v>
      </c>
      <c r="FM804" s="59">
        <f t="shared" si="1213"/>
        <v>6.3988468535944127</v>
      </c>
      <c r="FN804" s="59" t="str">
        <f t="shared" si="1214"/>
        <v/>
      </c>
      <c r="FO804" s="59" t="str">
        <f t="shared" si="1215"/>
        <v/>
      </c>
      <c r="FP804" s="59">
        <f t="shared" si="1216"/>
        <v>5.7772689110865825</v>
      </c>
      <c r="FQ804" s="66">
        <f t="shared" si="1217"/>
        <v>87.823884235319014</v>
      </c>
      <c r="FR804" s="331">
        <f t="shared" si="1159"/>
        <v>1.8490049386191705E-2</v>
      </c>
      <c r="FS804" s="331">
        <f t="shared" si="1218"/>
        <v>1.8490049386191705E-2</v>
      </c>
      <c r="FT804" s="400">
        <f t="shared" si="1219"/>
        <v>0</v>
      </c>
      <c r="FU804" s="400">
        <f t="shared" si="1220"/>
        <v>1</v>
      </c>
      <c r="FV804" s="400">
        <f t="shared" si="1221"/>
        <v>0</v>
      </c>
      <c r="FW804" s="402">
        <f t="shared" si="1222"/>
        <v>0</v>
      </c>
      <c r="FX804" s="222">
        <f t="shared" si="1223"/>
        <v>75.43760684146369</v>
      </c>
      <c r="FY804" s="222">
        <f t="shared" si="1224"/>
        <v>0</v>
      </c>
      <c r="FZ804" s="222">
        <f t="shared" si="1225"/>
        <v>0</v>
      </c>
      <c r="GA804" s="221">
        <f t="shared" si="1226"/>
        <v>87.823884235319014</v>
      </c>
      <c r="GB804" s="222">
        <f t="shared" si="1227"/>
        <v>0</v>
      </c>
      <c r="GC804" s="222">
        <f t="shared" si="1228"/>
        <v>0</v>
      </c>
      <c r="GD804" s="222">
        <f t="shared" si="1229"/>
        <v>0</v>
      </c>
      <c r="GE804" s="222">
        <f t="shared" si="1230"/>
        <v>0</v>
      </c>
      <c r="GF804" s="222">
        <f t="shared" si="1231"/>
        <v>0</v>
      </c>
      <c r="GG804" s="398">
        <f t="shared" si="1232"/>
        <v>0</v>
      </c>
      <c r="GH804" s="399">
        <f t="shared" si="1233"/>
        <v>0</v>
      </c>
      <c r="GI804" s="398" t="str">
        <f t="shared" si="1234"/>
        <v>Na</v>
      </c>
      <c r="GJ804" s="398" t="str">
        <f t="shared" si="1235"/>
        <v>Cl</v>
      </c>
    </row>
    <row r="805" spans="1:192">
      <c r="A805" s="402">
        <f t="shared" si="1236"/>
        <v>800</v>
      </c>
      <c r="B805" s="134" t="s">
        <v>665</v>
      </c>
      <c r="C805" s="164" t="s">
        <v>237</v>
      </c>
      <c r="D805" s="164"/>
      <c r="E805" s="164"/>
      <c r="F805" s="400">
        <v>3499080</v>
      </c>
      <c r="G805" s="400">
        <v>5686580</v>
      </c>
      <c r="H805" s="409">
        <f t="shared" si="1163"/>
        <v>499005.93800000002</v>
      </c>
      <c r="I805" s="405">
        <f t="shared" si="1164"/>
        <v>5684745.1580000008</v>
      </c>
      <c r="J805" s="400">
        <v>140.91</v>
      </c>
      <c r="K805" s="391" t="s">
        <v>1356</v>
      </c>
      <c r="L805" s="171">
        <v>7</v>
      </c>
      <c r="Q805" s="134" t="s">
        <v>2846</v>
      </c>
      <c r="R805" s="64" t="s">
        <v>1507</v>
      </c>
      <c r="S805" s="164" t="s">
        <v>1345</v>
      </c>
      <c r="T805" s="499" t="str">
        <f t="shared" si="1165"/>
        <v>-</v>
      </c>
      <c r="U805" s="499" t="str">
        <f t="shared" si="1166"/>
        <v>M</v>
      </c>
      <c r="V805" s="499" t="str">
        <f t="shared" si="1167"/>
        <v>-</v>
      </c>
      <c r="W805" s="499" t="str">
        <f t="shared" si="1158"/>
        <v>-</v>
      </c>
      <c r="X805" s="529" t="str">
        <f t="shared" si="1156"/>
        <v>Na</v>
      </c>
      <c r="Y805" s="530" t="str">
        <f t="shared" si="1160"/>
        <v>Cl</v>
      </c>
      <c r="Z805" s="162" t="s">
        <v>1495</v>
      </c>
      <c r="AA805" s="51">
        <v>38992</v>
      </c>
      <c r="AB805" s="100">
        <v>3</v>
      </c>
      <c r="AC805" s="163" t="s">
        <v>456</v>
      </c>
      <c r="AD805" s="132" t="s">
        <v>2390</v>
      </c>
      <c r="AE805" s="183"/>
      <c r="AF805" s="391">
        <v>12.5</v>
      </c>
      <c r="AG805" s="400">
        <v>16300</v>
      </c>
      <c r="AH805" s="400">
        <v>6.61</v>
      </c>
      <c r="AI805" s="185">
        <v>-60</v>
      </c>
      <c r="AJ805" s="400">
        <v>1.0056</v>
      </c>
      <c r="AK805" s="400">
        <v>20</v>
      </c>
      <c r="AL805" s="391"/>
      <c r="AM805" s="391">
        <v>1.7000000000000001E-2</v>
      </c>
      <c r="AN805" s="163"/>
      <c r="AO805" s="164"/>
      <c r="AQ805" s="163"/>
      <c r="AR805" s="168">
        <v>6236.9070000000002</v>
      </c>
      <c r="AS805" s="507">
        <f t="shared" si="1161"/>
        <v>9878.6537000000008</v>
      </c>
      <c r="AT805" s="509">
        <f t="shared" si="1162"/>
        <v>0.36729592162989466</v>
      </c>
      <c r="AU805" s="163">
        <v>2920</v>
      </c>
      <c r="AV805" s="163">
        <v>202</v>
      </c>
      <c r="AW805" s="164">
        <v>411</v>
      </c>
      <c r="AX805" s="165">
        <v>5150</v>
      </c>
      <c r="AY805" s="165">
        <v>460</v>
      </c>
      <c r="AZ805" s="167">
        <v>623</v>
      </c>
      <c r="BA805" s="163">
        <v>2</v>
      </c>
      <c r="BB805" s="163">
        <v>76.3</v>
      </c>
      <c r="BC805" s="163">
        <v>10.7</v>
      </c>
      <c r="BD805" s="163">
        <v>1.7</v>
      </c>
      <c r="BE805" s="163">
        <v>3</v>
      </c>
      <c r="BF805" s="163">
        <v>0.26</v>
      </c>
      <c r="BG805" s="165">
        <v>0.39</v>
      </c>
      <c r="BH805" s="165">
        <v>3.3</v>
      </c>
      <c r="BI805" s="165">
        <v>3.9E-2</v>
      </c>
      <c r="BJ805" s="166" t="s">
        <v>1486</v>
      </c>
      <c r="BK805" s="165">
        <v>0.01</v>
      </c>
      <c r="BL805" s="164"/>
      <c r="BM805" s="165">
        <v>13.6</v>
      </c>
      <c r="BN805" s="162">
        <v>1.26</v>
      </c>
      <c r="BO805" s="138"/>
      <c r="BP805" s="138" t="s">
        <v>287</v>
      </c>
      <c r="BQ805" s="138" t="s">
        <v>457</v>
      </c>
      <c r="BR805" s="138">
        <v>81</v>
      </c>
      <c r="BS805" s="138"/>
      <c r="BT805" s="138" t="s">
        <v>1525</v>
      </c>
      <c r="BU805" s="138"/>
      <c r="BV805" s="138">
        <v>1</v>
      </c>
      <c r="BW805" s="138"/>
      <c r="BX805" s="138"/>
      <c r="BY805" s="138" t="s">
        <v>1407</v>
      </c>
      <c r="BZ805" s="138"/>
      <c r="CA805" s="138">
        <v>12</v>
      </c>
      <c r="CB805" s="138">
        <v>0.7</v>
      </c>
      <c r="CC805" s="138"/>
      <c r="CD805" s="138" t="s">
        <v>457</v>
      </c>
      <c r="CE805" s="138" t="s">
        <v>457</v>
      </c>
      <c r="CF805" s="149"/>
      <c r="CG805" s="138"/>
      <c r="CH805" s="138"/>
      <c r="CI805" s="138"/>
      <c r="CJ805" s="138"/>
      <c r="CK805" s="138"/>
      <c r="CL805" s="139"/>
      <c r="CM805" s="138"/>
      <c r="CN805" s="138">
        <v>325</v>
      </c>
      <c r="CO805" s="149">
        <v>0.01</v>
      </c>
      <c r="CP805" s="163"/>
      <c r="CQ805" s="162"/>
      <c r="CR805" s="163"/>
      <c r="CS805" s="163"/>
      <c r="CT805" s="163"/>
      <c r="CU805" s="163"/>
      <c r="CV805" s="163"/>
      <c r="CW805" s="163"/>
      <c r="CX805" s="163"/>
      <c r="CY805" s="163"/>
      <c r="CZ805" s="163"/>
      <c r="DA805" s="162"/>
      <c r="DB805" s="241"/>
      <c r="DC805" s="241"/>
      <c r="DD805" s="241"/>
      <c r="DE805" s="241"/>
      <c r="DF805" s="182"/>
      <c r="DG805" s="241"/>
      <c r="DH805" s="241"/>
      <c r="DI805" s="244">
        <v>80</v>
      </c>
      <c r="DJ805" s="244"/>
      <c r="DK805" s="244"/>
      <c r="DL805" s="244"/>
      <c r="DM805" s="244"/>
      <c r="DN805" s="244"/>
      <c r="DO805" s="244"/>
      <c r="DP805" s="244"/>
      <c r="DQ805" s="244"/>
      <c r="DR805" s="244"/>
      <c r="DS805" s="472"/>
      <c r="DT805" s="402">
        <f t="shared" si="1168"/>
        <v>0</v>
      </c>
      <c r="DU805" s="100">
        <f t="shared" si="1169"/>
        <v>1</v>
      </c>
      <c r="DV805" s="100">
        <f t="shared" si="1170"/>
        <v>0</v>
      </c>
      <c r="DW805" s="100">
        <f t="shared" si="1171"/>
        <v>0</v>
      </c>
      <c r="DX805" s="100">
        <f t="shared" si="1172"/>
        <v>0</v>
      </c>
      <c r="DY805" s="229">
        <f t="shared" si="1173"/>
        <v>0</v>
      </c>
      <c r="DZ805" s="100">
        <f t="shared" si="1174"/>
        <v>1</v>
      </c>
      <c r="EA805" s="400">
        <f t="shared" si="1175"/>
        <v>0</v>
      </c>
      <c r="EB805" s="402">
        <f t="shared" si="1176"/>
        <v>0</v>
      </c>
      <c r="EC805" s="19">
        <f t="shared" si="1177"/>
        <v>0</v>
      </c>
      <c r="ED805" s="19">
        <f t="shared" si="1178"/>
        <v>1</v>
      </c>
      <c r="EE805" s="19">
        <f t="shared" si="1179"/>
        <v>0</v>
      </c>
      <c r="EF805" s="402">
        <f t="shared" si="1180"/>
        <v>0</v>
      </c>
      <c r="EG805" s="400">
        <f t="shared" si="1181"/>
        <v>1</v>
      </c>
      <c r="EH805" s="400">
        <f t="shared" si="1182"/>
        <v>0</v>
      </c>
      <c r="EI805" s="402">
        <f t="shared" si="1183"/>
        <v>0</v>
      </c>
      <c r="EJ805" s="229">
        <f t="shared" si="1184"/>
        <v>1</v>
      </c>
      <c r="EK805" s="398">
        <f t="shared" si="1185"/>
        <v>2920</v>
      </c>
      <c r="EL805" s="398">
        <f t="shared" si="1186"/>
        <v>76.3</v>
      </c>
      <c r="EM805" s="398">
        <f t="shared" si="1187"/>
        <v>202</v>
      </c>
      <c r="EN805" s="398">
        <f t="shared" si="1188"/>
        <v>411</v>
      </c>
      <c r="EO805" s="398">
        <f t="shared" si="1189"/>
        <v>0.26</v>
      </c>
      <c r="EP805" s="398">
        <f t="shared" si="1190"/>
        <v>3</v>
      </c>
      <c r="EQ805" s="398">
        <f t="shared" si="1191"/>
        <v>623</v>
      </c>
      <c r="ER805" s="398" t="str">
        <f t="shared" si="1192"/>
        <v/>
      </c>
      <c r="ES805" s="398" t="str">
        <f t="shared" si="1193"/>
        <v/>
      </c>
      <c r="ET805" s="398">
        <f t="shared" si="1194"/>
        <v>460</v>
      </c>
      <c r="EU805" s="172">
        <f t="shared" si="1195"/>
        <v>5150</v>
      </c>
      <c r="EV805" s="57">
        <f t="shared" si="1196"/>
        <v>127.01284917659136</v>
      </c>
      <c r="EW805" s="57">
        <f t="shared" si="1197"/>
        <v>1.9514066496163682</v>
      </c>
      <c r="EX805" s="57">
        <f t="shared" si="1198"/>
        <v>16.622094219296443</v>
      </c>
      <c r="EY805" s="57">
        <f t="shared" si="1199"/>
        <v>20.510005489295871</v>
      </c>
      <c r="EZ805" s="57">
        <f t="shared" si="1200"/>
        <v>9.4812653842647459E-3</v>
      </c>
      <c r="FA805" s="57">
        <f t="shared" si="1201"/>
        <v>0.16116035455278002</v>
      </c>
      <c r="FB805" s="57">
        <f t="shared" si="1202"/>
        <v>10.210252535764564</v>
      </c>
      <c r="FC805" s="57" t="str">
        <f t="shared" si="1203"/>
        <v/>
      </c>
      <c r="FD805" s="57" t="str">
        <f t="shared" si="1204"/>
        <v/>
      </c>
      <c r="FE805" s="57">
        <f t="shared" si="1205"/>
        <v>9.577088273688199</v>
      </c>
      <c r="FF805" s="56">
        <f t="shared" si="1206"/>
        <v>145.26274222209685</v>
      </c>
      <c r="FG805" s="59">
        <f t="shared" si="1207"/>
        <v>76.390896179105411</v>
      </c>
      <c r="FH805" s="59">
        <f t="shared" si="1208"/>
        <v>1.1736584427517407</v>
      </c>
      <c r="FI805" s="59">
        <f t="shared" si="1209"/>
        <v>9.9972300599300663</v>
      </c>
      <c r="FJ805" s="59">
        <f t="shared" si="1210"/>
        <v>12.335584235161322</v>
      </c>
      <c r="FK805" s="59">
        <f t="shared" si="1211"/>
        <v>5.7024337640746384E-3</v>
      </c>
      <c r="FL805" s="59">
        <f t="shared" si="1212"/>
        <v>9.6928649287384108E-2</v>
      </c>
      <c r="FM805" s="59">
        <f t="shared" si="1213"/>
        <v>6.1861541346894429</v>
      </c>
      <c r="FN805" s="59" t="str">
        <f t="shared" si="1214"/>
        <v/>
      </c>
      <c r="FO805" s="59" t="str">
        <f t="shared" si="1215"/>
        <v/>
      </c>
      <c r="FP805" s="59">
        <f t="shared" si="1216"/>
        <v>5.802534659650866</v>
      </c>
      <c r="FQ805" s="66">
        <f t="shared" si="1217"/>
        <v>88.011311205659695</v>
      </c>
      <c r="FR805" s="331">
        <f t="shared" si="1159"/>
        <v>0.36729592162989466</v>
      </c>
      <c r="FS805" s="331">
        <f t="shared" si="1218"/>
        <v>0.36729592162989466</v>
      </c>
      <c r="FT805" s="400">
        <f t="shared" si="1219"/>
        <v>0</v>
      </c>
      <c r="FU805" s="400">
        <f t="shared" si="1220"/>
        <v>1</v>
      </c>
      <c r="FV805" s="400">
        <f t="shared" si="1221"/>
        <v>0</v>
      </c>
      <c r="FW805" s="402">
        <f t="shared" si="1222"/>
        <v>0</v>
      </c>
      <c r="FX805" s="222">
        <f t="shared" si="1223"/>
        <v>76.390896179105411</v>
      </c>
      <c r="FY805" s="222">
        <f t="shared" si="1224"/>
        <v>0</v>
      </c>
      <c r="FZ805" s="222">
        <f t="shared" si="1225"/>
        <v>0</v>
      </c>
      <c r="GA805" s="221">
        <f t="shared" si="1226"/>
        <v>88.011311205659695</v>
      </c>
      <c r="GB805" s="222">
        <f t="shared" si="1227"/>
        <v>0</v>
      </c>
      <c r="GC805" s="222">
        <f t="shared" si="1228"/>
        <v>0</v>
      </c>
      <c r="GD805" s="222">
        <f t="shared" si="1229"/>
        <v>0</v>
      </c>
      <c r="GE805" s="222">
        <f t="shared" si="1230"/>
        <v>0</v>
      </c>
      <c r="GF805" s="222">
        <f t="shared" si="1231"/>
        <v>0</v>
      </c>
      <c r="GG805" s="398">
        <f t="shared" si="1232"/>
        <v>0</v>
      </c>
      <c r="GH805" s="399">
        <f t="shared" si="1233"/>
        <v>0</v>
      </c>
      <c r="GI805" s="398" t="str">
        <f t="shared" si="1234"/>
        <v>Na</v>
      </c>
      <c r="GJ805" s="398" t="str">
        <f t="shared" si="1235"/>
        <v>Cl</v>
      </c>
    </row>
    <row r="806" spans="1:192" ht="14.25">
      <c r="A806" s="402">
        <f t="shared" si="1236"/>
        <v>801</v>
      </c>
      <c r="B806" s="134" t="s">
        <v>665</v>
      </c>
      <c r="C806" s="69" t="s">
        <v>225</v>
      </c>
      <c r="D806" s="91" t="s">
        <v>1030</v>
      </c>
      <c r="E806" s="65" t="s">
        <v>2393</v>
      </c>
      <c r="F806" s="558">
        <v>3499120</v>
      </c>
      <c r="G806" s="558">
        <v>5586510</v>
      </c>
      <c r="H806" s="409">
        <f t="shared" si="1163"/>
        <v>499045.92200000002</v>
      </c>
      <c r="I806" s="405">
        <f t="shared" si="1164"/>
        <v>5584715.1860000007</v>
      </c>
      <c r="J806" s="400">
        <v>141.33000000000001</v>
      </c>
      <c r="K806" s="400" t="s">
        <v>1356</v>
      </c>
      <c r="L806" s="19">
        <v>56.5</v>
      </c>
      <c r="Q806" s="382" t="s">
        <v>2846</v>
      </c>
      <c r="R806" s="381" t="s">
        <v>786</v>
      </c>
      <c r="S806" s="2" t="s">
        <v>2837</v>
      </c>
      <c r="T806" s="499" t="str">
        <f t="shared" si="1165"/>
        <v>-</v>
      </c>
      <c r="U806" s="499" t="str">
        <f t="shared" si="1166"/>
        <v>M</v>
      </c>
      <c r="V806" s="499" t="str">
        <f t="shared" si="1167"/>
        <v>-</v>
      </c>
      <c r="W806" s="499" t="str">
        <f t="shared" si="1158"/>
        <v>-</v>
      </c>
      <c r="X806" s="529" t="str">
        <f t="shared" si="1156"/>
        <v>Na</v>
      </c>
      <c r="Y806" s="530" t="str">
        <f t="shared" si="1160"/>
        <v>Cl</v>
      </c>
      <c r="Z806" s="172" t="s">
        <v>1595</v>
      </c>
      <c r="AA806" s="391" t="s">
        <v>1588</v>
      </c>
      <c r="AB806" s="101">
        <v>1</v>
      </c>
      <c r="AD806" s="2" t="s">
        <v>2394</v>
      </c>
      <c r="AE806" s="404"/>
      <c r="AF806" s="391">
        <v>13</v>
      </c>
      <c r="AI806" s="554"/>
      <c r="AM806" s="391">
        <v>0.23</v>
      </c>
      <c r="AR806" s="69">
        <v>14237</v>
      </c>
      <c r="AS806" s="507">
        <f t="shared" si="1161"/>
        <v>14255.6</v>
      </c>
      <c r="AT806" s="509">
        <f t="shared" si="1162"/>
        <v>-7.3663118210899881E-2</v>
      </c>
      <c r="AU806" s="398">
        <v>4531</v>
      </c>
      <c r="AV806" s="398">
        <v>194</v>
      </c>
      <c r="AW806" s="399">
        <v>515</v>
      </c>
      <c r="AX806" s="398">
        <v>7600</v>
      </c>
      <c r="AY806" s="398">
        <v>641</v>
      </c>
      <c r="AZ806" s="172">
        <v>756</v>
      </c>
      <c r="BE806" s="567">
        <v>18.600000000000001</v>
      </c>
      <c r="BO806" s="138"/>
      <c r="BP806" s="553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49"/>
      <c r="CG806" s="138"/>
      <c r="CH806" s="138"/>
      <c r="CI806" s="138"/>
      <c r="CJ806" s="138"/>
      <c r="CK806" s="138"/>
      <c r="CL806" s="139"/>
      <c r="CM806" s="138"/>
      <c r="CN806" s="138">
        <v>361</v>
      </c>
      <c r="CO806" s="149"/>
      <c r="DB806" s="241"/>
      <c r="DC806" s="241"/>
      <c r="DD806" s="241"/>
      <c r="DE806" s="241"/>
      <c r="DF806" s="182"/>
      <c r="DG806" s="241"/>
      <c r="DH806" s="241"/>
      <c r="DI806" s="244"/>
      <c r="DJ806" s="244"/>
      <c r="DK806" s="244"/>
      <c r="DL806" s="244"/>
      <c r="DM806" s="244"/>
      <c r="DN806" s="244"/>
      <c r="DO806" s="244"/>
      <c r="DP806" s="244"/>
      <c r="DQ806" s="244"/>
      <c r="DR806" s="244"/>
      <c r="DS806" s="472"/>
      <c r="DT806" s="402">
        <f t="shared" si="1168"/>
        <v>1</v>
      </c>
      <c r="DU806" s="100">
        <f t="shared" si="1169"/>
        <v>0</v>
      </c>
      <c r="DV806" s="100">
        <f t="shared" si="1170"/>
        <v>1</v>
      </c>
      <c r="DW806" s="100">
        <f t="shared" si="1171"/>
        <v>0</v>
      </c>
      <c r="DX806" s="100">
        <f t="shared" si="1172"/>
        <v>0</v>
      </c>
      <c r="DY806" s="229">
        <f t="shared" si="1173"/>
        <v>0</v>
      </c>
      <c r="DZ806" s="100">
        <f t="shared" si="1174"/>
        <v>1</v>
      </c>
      <c r="EA806" s="400">
        <f t="shared" si="1175"/>
        <v>0</v>
      </c>
      <c r="EB806" s="402">
        <f t="shared" si="1176"/>
        <v>0</v>
      </c>
      <c r="EC806" s="19">
        <f t="shared" si="1177"/>
        <v>0</v>
      </c>
      <c r="ED806" s="19">
        <f t="shared" si="1178"/>
        <v>1</v>
      </c>
      <c r="EE806" s="19">
        <f t="shared" si="1179"/>
        <v>0</v>
      </c>
      <c r="EF806" s="402">
        <f t="shared" si="1180"/>
        <v>0</v>
      </c>
      <c r="EG806" s="400">
        <f t="shared" si="1181"/>
        <v>1</v>
      </c>
      <c r="EH806" s="400">
        <f t="shared" si="1182"/>
        <v>0</v>
      </c>
      <c r="EI806" s="402">
        <f t="shared" si="1183"/>
        <v>0</v>
      </c>
      <c r="EJ806" s="229">
        <f t="shared" si="1184"/>
        <v>1</v>
      </c>
      <c r="EK806" s="398">
        <f t="shared" si="1185"/>
        <v>4531</v>
      </c>
      <c r="EL806" s="398" t="str">
        <f t="shared" si="1186"/>
        <v/>
      </c>
      <c r="EM806" s="398">
        <f t="shared" si="1187"/>
        <v>194</v>
      </c>
      <c r="EN806" s="398">
        <f t="shared" si="1188"/>
        <v>515</v>
      </c>
      <c r="EO806" s="398" t="str">
        <f t="shared" si="1189"/>
        <v/>
      </c>
      <c r="EP806" s="398">
        <f t="shared" si="1190"/>
        <v>18.600000000000001</v>
      </c>
      <c r="EQ806" s="398">
        <f t="shared" si="1191"/>
        <v>756</v>
      </c>
      <c r="ER806" s="398" t="str">
        <f t="shared" si="1192"/>
        <v/>
      </c>
      <c r="ES806" s="398" t="str">
        <f t="shared" si="1193"/>
        <v/>
      </c>
      <c r="ET806" s="398">
        <f t="shared" si="1194"/>
        <v>641</v>
      </c>
      <c r="EU806" s="172">
        <f t="shared" si="1195"/>
        <v>7600</v>
      </c>
      <c r="EV806" s="57">
        <f t="shared" si="1196"/>
        <v>197.08740397915597</v>
      </c>
      <c r="EW806" s="57" t="str">
        <f t="shared" si="1197"/>
        <v/>
      </c>
      <c r="EX806" s="57">
        <f t="shared" si="1198"/>
        <v>15.963793458136188</v>
      </c>
      <c r="EY806" s="57">
        <f t="shared" si="1199"/>
        <v>25.69988522381356</v>
      </c>
      <c r="EZ806" s="57" t="str">
        <f t="shared" si="1200"/>
        <v/>
      </c>
      <c r="FA806" s="57">
        <f t="shared" si="1201"/>
        <v>0.99919419822723621</v>
      </c>
      <c r="FB806" s="57">
        <f t="shared" si="1202"/>
        <v>12.389969369242392</v>
      </c>
      <c r="FC806" s="57" t="str">
        <f t="shared" si="1203"/>
        <v/>
      </c>
      <c r="FD806" s="57" t="str">
        <f t="shared" si="1204"/>
        <v/>
      </c>
      <c r="FE806" s="57">
        <f t="shared" si="1205"/>
        <v>13.345464311813339</v>
      </c>
      <c r="FF806" s="56">
        <f t="shared" si="1206"/>
        <v>214.36831861901669</v>
      </c>
      <c r="FG806" s="59">
        <f t="shared" si="1207"/>
        <v>82.205287335201575</v>
      </c>
      <c r="FH806" s="59" t="str">
        <f t="shared" si="1208"/>
        <v/>
      </c>
      <c r="FI806" s="59">
        <f t="shared" si="1209"/>
        <v>6.6585088731732789</v>
      </c>
      <c r="FJ806" s="59">
        <f t="shared" si="1210"/>
        <v>10.719439226713503</v>
      </c>
      <c r="FK806" s="59" t="str">
        <f t="shared" si="1211"/>
        <v/>
      </c>
      <c r="FL806" s="59">
        <f t="shared" si="1212"/>
        <v>0.41676456491163372</v>
      </c>
      <c r="FM806" s="59">
        <f t="shared" si="1213"/>
        <v>5.1602564518683103</v>
      </c>
      <c r="FN806" s="59" t="str">
        <f t="shared" si="1214"/>
        <v/>
      </c>
      <c r="FO806" s="59" t="str">
        <f t="shared" si="1215"/>
        <v/>
      </c>
      <c r="FP806" s="59">
        <f t="shared" si="1216"/>
        <v>5.5582073099526959</v>
      </c>
      <c r="FQ806" s="66">
        <f t="shared" si="1217"/>
        <v>89.281536238178987</v>
      </c>
      <c r="FR806" s="331">
        <f t="shared" si="1159"/>
        <v>-7.3663118210899881E-2</v>
      </c>
      <c r="FS806" s="331">
        <f t="shared" si="1218"/>
        <v>7.3663118210899881E-2</v>
      </c>
      <c r="FT806" s="400">
        <f t="shared" si="1219"/>
        <v>0</v>
      </c>
      <c r="FU806" s="400">
        <f t="shared" si="1220"/>
        <v>1</v>
      </c>
      <c r="FV806" s="400">
        <f t="shared" si="1221"/>
        <v>0</v>
      </c>
      <c r="FW806" s="402">
        <f t="shared" si="1222"/>
        <v>0</v>
      </c>
      <c r="FX806" s="222">
        <f t="shared" si="1223"/>
        <v>82.205287335201575</v>
      </c>
      <c r="FY806" s="222">
        <f t="shared" si="1224"/>
        <v>0</v>
      </c>
      <c r="FZ806" s="222">
        <f t="shared" si="1225"/>
        <v>0</v>
      </c>
      <c r="GA806" s="221">
        <f t="shared" si="1226"/>
        <v>89.281536238178987</v>
      </c>
      <c r="GB806" s="222">
        <f t="shared" si="1227"/>
        <v>0</v>
      </c>
      <c r="GC806" s="222">
        <f t="shared" si="1228"/>
        <v>0</v>
      </c>
      <c r="GD806" s="222">
        <f t="shared" si="1229"/>
        <v>0</v>
      </c>
      <c r="GE806" s="222">
        <f t="shared" si="1230"/>
        <v>0</v>
      </c>
      <c r="GF806" s="222">
        <f t="shared" si="1231"/>
        <v>0</v>
      </c>
      <c r="GG806" s="398">
        <f t="shared" si="1232"/>
        <v>0</v>
      </c>
      <c r="GH806" s="399">
        <f t="shared" si="1233"/>
        <v>0</v>
      </c>
      <c r="GI806" s="398" t="str">
        <f t="shared" si="1234"/>
        <v>Na</v>
      </c>
      <c r="GJ806" s="398" t="str">
        <f t="shared" si="1235"/>
        <v>Cl</v>
      </c>
    </row>
    <row r="807" spans="1:192">
      <c r="A807" s="402">
        <f t="shared" si="1236"/>
        <v>802</v>
      </c>
      <c r="B807" s="134" t="s">
        <v>665</v>
      </c>
      <c r="C807" s="381" t="s">
        <v>225</v>
      </c>
      <c r="D807" s="381" t="s">
        <v>1030</v>
      </c>
      <c r="E807" s="381"/>
      <c r="F807" s="236">
        <v>3499120</v>
      </c>
      <c r="G807" s="236">
        <v>5586510</v>
      </c>
      <c r="H807" s="409">
        <f t="shared" si="1163"/>
        <v>499045.92200000002</v>
      </c>
      <c r="I807" s="405">
        <f t="shared" si="1164"/>
        <v>5584715.1860000007</v>
      </c>
      <c r="J807" s="115">
        <v>141.33000000000001</v>
      </c>
      <c r="K807" s="115" t="s">
        <v>1356</v>
      </c>
      <c r="L807" s="386">
        <v>56.5</v>
      </c>
      <c r="M807" s="407"/>
      <c r="O807" s="407"/>
      <c r="P807" s="407"/>
      <c r="Q807" s="382" t="s">
        <v>2846</v>
      </c>
      <c r="R807" s="381" t="s">
        <v>786</v>
      </c>
      <c r="S807" s="2" t="s">
        <v>2837</v>
      </c>
      <c r="T807" s="499" t="str">
        <f t="shared" si="1165"/>
        <v>-</v>
      </c>
      <c r="U807" s="499" t="str">
        <f t="shared" si="1166"/>
        <v>M</v>
      </c>
      <c r="V807" s="499" t="str">
        <f t="shared" si="1167"/>
        <v>-</v>
      </c>
      <c r="W807" s="499" t="str">
        <f t="shared" si="1158"/>
        <v>-</v>
      </c>
      <c r="X807" s="529" t="str">
        <f t="shared" si="1156"/>
        <v>Na</v>
      </c>
      <c r="Y807" s="530" t="str">
        <f t="shared" si="1160"/>
        <v>Cl</v>
      </c>
      <c r="Z807" s="406"/>
      <c r="AA807" s="89">
        <v>24120</v>
      </c>
      <c r="AB807" s="102">
        <v>2</v>
      </c>
      <c r="AC807" s="117" t="s">
        <v>762</v>
      </c>
      <c r="AD807" s="385" t="s">
        <v>2395</v>
      </c>
      <c r="AE807" s="125" t="s">
        <v>2388</v>
      </c>
      <c r="AF807" s="236">
        <v>13.2</v>
      </c>
      <c r="AG807" s="115"/>
      <c r="AH807" s="115">
        <v>6.51</v>
      </c>
      <c r="AI807" s="236"/>
      <c r="AJ807" s="115"/>
      <c r="AK807" s="115"/>
      <c r="AL807" s="115"/>
      <c r="AM807" s="350"/>
      <c r="AN807" s="384"/>
      <c r="AO807" s="381"/>
      <c r="AP807" s="407"/>
      <c r="AQ807" s="384"/>
      <c r="AR807" s="384">
        <v>12249.4</v>
      </c>
      <c r="AS807" s="507">
        <f t="shared" si="1161"/>
        <v>12238.764000000001</v>
      </c>
      <c r="AT807" s="509">
        <f t="shared" si="1162"/>
        <v>-0.12338800305217942</v>
      </c>
      <c r="AU807" s="384">
        <v>3670</v>
      </c>
      <c r="AV807" s="388">
        <v>233</v>
      </c>
      <c r="AW807" s="381">
        <v>472.2</v>
      </c>
      <c r="AX807" s="384">
        <v>6460</v>
      </c>
      <c r="AY807" s="384">
        <v>548.20000000000005</v>
      </c>
      <c r="AZ807" s="453">
        <v>738</v>
      </c>
      <c r="BA807" s="384"/>
      <c r="BB807" s="220">
        <v>93.4</v>
      </c>
      <c r="BC807" s="384"/>
      <c r="BD807" s="337">
        <v>1.47</v>
      </c>
      <c r="BE807" s="337">
        <v>8.32</v>
      </c>
      <c r="BF807" s="384">
        <v>0.154</v>
      </c>
      <c r="BG807" s="384"/>
      <c r="BH807" s="384"/>
      <c r="BI807" s="384"/>
      <c r="BJ807" s="384"/>
      <c r="BK807" s="384"/>
      <c r="BL807" s="381"/>
      <c r="BM807" s="384">
        <v>14.02</v>
      </c>
      <c r="BN807" s="120"/>
      <c r="BO807" s="147"/>
      <c r="BP807" s="147"/>
      <c r="BQ807" s="147"/>
      <c r="BR807" s="147"/>
      <c r="BS807" s="147"/>
      <c r="BT807" s="147"/>
      <c r="BU807" s="147"/>
      <c r="BV807" s="147"/>
      <c r="BW807" s="147"/>
      <c r="BX807" s="147"/>
      <c r="BY807" s="147"/>
      <c r="BZ807" s="147"/>
      <c r="CA807" s="147"/>
      <c r="CB807" s="147"/>
      <c r="CC807" s="147"/>
      <c r="CD807" s="147"/>
      <c r="CE807" s="147"/>
      <c r="CF807" s="145"/>
      <c r="CG807" s="147"/>
      <c r="CH807" s="147"/>
      <c r="CI807" s="147"/>
      <c r="CJ807" s="147"/>
      <c r="CK807" s="147"/>
      <c r="CL807" s="148"/>
      <c r="CM807" s="147"/>
      <c r="CN807" s="154">
        <v>376</v>
      </c>
      <c r="CO807" s="145"/>
      <c r="CP807" s="384"/>
      <c r="CQ807" s="120"/>
      <c r="CR807" s="384"/>
      <c r="CS807" s="384"/>
      <c r="CT807" s="384"/>
      <c r="CU807" s="384"/>
      <c r="CV807" s="384"/>
      <c r="CW807" s="384"/>
      <c r="CX807" s="384"/>
      <c r="CY807" s="384"/>
      <c r="CZ807" s="384"/>
      <c r="DA807" s="120"/>
      <c r="DB807" s="420"/>
      <c r="DC807" s="420"/>
      <c r="DD807" s="110"/>
      <c r="DE807" s="420"/>
      <c r="DF807" s="420"/>
      <c r="DG807" s="420"/>
      <c r="DH807" s="425" t="s">
        <v>2389</v>
      </c>
      <c r="DI807" s="420"/>
      <c r="DJ807" s="420"/>
      <c r="DK807" s="180"/>
      <c r="DL807" s="180"/>
      <c r="DM807" s="180"/>
      <c r="DN807" s="420"/>
      <c r="DO807" s="110"/>
      <c r="DP807" s="180"/>
      <c r="DQ807" s="182"/>
      <c r="DR807" s="180"/>
      <c r="DS807" s="181"/>
      <c r="DT807" s="402">
        <f t="shared" si="1168"/>
        <v>0</v>
      </c>
      <c r="DU807" s="100">
        <f t="shared" si="1169"/>
        <v>0</v>
      </c>
      <c r="DV807" s="100">
        <f t="shared" si="1170"/>
        <v>1</v>
      </c>
      <c r="DW807" s="100">
        <f t="shared" si="1171"/>
        <v>0</v>
      </c>
      <c r="DX807" s="100">
        <f t="shared" si="1172"/>
        <v>0</v>
      </c>
      <c r="DY807" s="229">
        <f t="shared" si="1173"/>
        <v>0</v>
      </c>
      <c r="DZ807" s="100">
        <f t="shared" si="1174"/>
        <v>1</v>
      </c>
      <c r="EA807" s="400">
        <f t="shared" si="1175"/>
        <v>0</v>
      </c>
      <c r="EB807" s="402">
        <f t="shared" si="1176"/>
        <v>0</v>
      </c>
      <c r="EC807" s="19">
        <f t="shared" si="1177"/>
        <v>0</v>
      </c>
      <c r="ED807" s="19">
        <f t="shared" si="1178"/>
        <v>1</v>
      </c>
      <c r="EE807" s="19">
        <f t="shared" si="1179"/>
        <v>0</v>
      </c>
      <c r="EF807" s="402">
        <f t="shared" si="1180"/>
        <v>0</v>
      </c>
      <c r="EG807" s="400">
        <f t="shared" si="1181"/>
        <v>1</v>
      </c>
      <c r="EH807" s="400">
        <f t="shared" si="1182"/>
        <v>0</v>
      </c>
      <c r="EI807" s="402">
        <f t="shared" si="1183"/>
        <v>0</v>
      </c>
      <c r="EJ807" s="229">
        <f t="shared" si="1184"/>
        <v>1</v>
      </c>
      <c r="EK807" s="398">
        <f t="shared" si="1185"/>
        <v>3670</v>
      </c>
      <c r="EL807" s="398">
        <f t="shared" si="1186"/>
        <v>93.4</v>
      </c>
      <c r="EM807" s="398">
        <f t="shared" si="1187"/>
        <v>233</v>
      </c>
      <c r="EN807" s="398">
        <f t="shared" si="1188"/>
        <v>472.2</v>
      </c>
      <c r="EO807" s="398">
        <f t="shared" si="1189"/>
        <v>0.154</v>
      </c>
      <c r="EP807" s="398">
        <f t="shared" si="1190"/>
        <v>8.32</v>
      </c>
      <c r="EQ807" s="398">
        <f t="shared" si="1191"/>
        <v>738</v>
      </c>
      <c r="ER807" s="398" t="str">
        <f t="shared" si="1192"/>
        <v/>
      </c>
      <c r="ES807" s="398" t="str">
        <f t="shared" si="1193"/>
        <v/>
      </c>
      <c r="ET807" s="398">
        <f t="shared" si="1194"/>
        <v>548.20000000000005</v>
      </c>
      <c r="EU807" s="172">
        <f t="shared" si="1195"/>
        <v>6460</v>
      </c>
      <c r="EV807" s="57">
        <f t="shared" si="1196"/>
        <v>159.63601249249666</v>
      </c>
      <c r="EW807" s="57">
        <f t="shared" si="1197"/>
        <v>2.3887468030690537</v>
      </c>
      <c r="EX807" s="57">
        <f t="shared" si="1198"/>
        <v>19.173009668792432</v>
      </c>
      <c r="EY807" s="57">
        <f t="shared" si="1199"/>
        <v>23.564050102300513</v>
      </c>
      <c r="EZ807" s="57">
        <f t="shared" si="1200"/>
        <v>5.6158264199106566E-3</v>
      </c>
      <c r="FA807" s="57">
        <f t="shared" si="1201"/>
        <v>0.44695138329304329</v>
      </c>
      <c r="FB807" s="57">
        <f t="shared" si="1202"/>
        <v>12.094970098546145</v>
      </c>
      <c r="FC807" s="57" t="str">
        <f t="shared" si="1203"/>
        <v/>
      </c>
      <c r="FD807" s="57" t="str">
        <f t="shared" si="1204"/>
        <v/>
      </c>
      <c r="FE807" s="57">
        <f t="shared" si="1205"/>
        <v>11.41339085138233</v>
      </c>
      <c r="FF807" s="56">
        <f t="shared" si="1206"/>
        <v>182.2130708261642</v>
      </c>
      <c r="FG807" s="59">
        <f t="shared" si="1207"/>
        <v>77.78987398939347</v>
      </c>
      <c r="FH807" s="59">
        <f t="shared" si="1208"/>
        <v>1.1640250210587182</v>
      </c>
      <c r="FI807" s="59">
        <f t="shared" si="1209"/>
        <v>9.3429169449023224</v>
      </c>
      <c r="FJ807" s="59">
        <f t="shared" si="1210"/>
        <v>11.482650183484566</v>
      </c>
      <c r="FK807" s="59">
        <f t="shared" si="1211"/>
        <v>2.7365656579005945E-3</v>
      </c>
      <c r="FL807" s="59">
        <f t="shared" si="1212"/>
        <v>0.2177972955030128</v>
      </c>
      <c r="FM807" s="59">
        <f t="shared" si="1213"/>
        <v>5.8792951196792744</v>
      </c>
      <c r="FN807" s="59" t="str">
        <f t="shared" si="1214"/>
        <v/>
      </c>
      <c r="FO807" s="59" t="str">
        <f t="shared" si="1215"/>
        <v/>
      </c>
      <c r="FP807" s="59">
        <f t="shared" si="1216"/>
        <v>5.5479833835711734</v>
      </c>
      <c r="FQ807" s="66">
        <f t="shared" si="1217"/>
        <v>88.572721496749551</v>
      </c>
      <c r="FR807" s="331">
        <f t="shared" si="1159"/>
        <v>-0.12338800305217942</v>
      </c>
      <c r="FS807" s="331">
        <f t="shared" si="1218"/>
        <v>0.12338800305217942</v>
      </c>
      <c r="FT807" s="400">
        <f t="shared" si="1219"/>
        <v>0</v>
      </c>
      <c r="FU807" s="400">
        <f t="shared" si="1220"/>
        <v>1</v>
      </c>
      <c r="FV807" s="400">
        <f t="shared" si="1221"/>
        <v>0</v>
      </c>
      <c r="FW807" s="402">
        <f t="shared" si="1222"/>
        <v>0</v>
      </c>
      <c r="FX807" s="222">
        <f t="shared" si="1223"/>
        <v>77.78987398939347</v>
      </c>
      <c r="FY807" s="222">
        <f t="shared" si="1224"/>
        <v>0</v>
      </c>
      <c r="FZ807" s="222">
        <f t="shared" si="1225"/>
        <v>0</v>
      </c>
      <c r="GA807" s="221">
        <f t="shared" si="1226"/>
        <v>88.572721496749551</v>
      </c>
      <c r="GB807" s="222">
        <f t="shared" si="1227"/>
        <v>0</v>
      </c>
      <c r="GC807" s="222">
        <f t="shared" si="1228"/>
        <v>0</v>
      </c>
      <c r="GD807" s="222">
        <f t="shared" si="1229"/>
        <v>0</v>
      </c>
      <c r="GE807" s="222">
        <f t="shared" si="1230"/>
        <v>0</v>
      </c>
      <c r="GF807" s="222">
        <f t="shared" si="1231"/>
        <v>0</v>
      </c>
      <c r="GG807" s="398">
        <f t="shared" si="1232"/>
        <v>0</v>
      </c>
      <c r="GH807" s="399">
        <f t="shared" si="1233"/>
        <v>0</v>
      </c>
      <c r="GI807" s="398" t="str">
        <f t="shared" si="1234"/>
        <v>Na</v>
      </c>
      <c r="GJ807" s="398" t="str">
        <f t="shared" si="1235"/>
        <v>Cl</v>
      </c>
    </row>
    <row r="808" spans="1:192" ht="14.25">
      <c r="A808" s="402">
        <f t="shared" si="1236"/>
        <v>803</v>
      </c>
      <c r="B808" s="134" t="s">
        <v>665</v>
      </c>
      <c r="C808" s="381" t="s">
        <v>443</v>
      </c>
      <c r="D808" s="381" t="s">
        <v>1031</v>
      </c>
      <c r="E808" s="381"/>
      <c r="F808" s="236">
        <v>3498930</v>
      </c>
      <c r="G808" s="236">
        <v>5586490</v>
      </c>
      <c r="H808" s="409">
        <f t="shared" si="1163"/>
        <v>498855.99800000002</v>
      </c>
      <c r="I808" s="405">
        <f t="shared" si="1164"/>
        <v>5584695.1940000001</v>
      </c>
      <c r="J808" s="435">
        <v>142</v>
      </c>
      <c r="K808" s="377" t="s">
        <v>1355</v>
      </c>
      <c r="L808" s="407">
        <v>10</v>
      </c>
      <c r="M808" s="378"/>
      <c r="O808" s="407"/>
      <c r="P808" s="407"/>
      <c r="Q808" s="382" t="s">
        <v>2846</v>
      </c>
      <c r="R808" s="381" t="s">
        <v>786</v>
      </c>
      <c r="S808" s="2" t="s">
        <v>2837</v>
      </c>
      <c r="T808" s="499" t="str">
        <f t="shared" si="1165"/>
        <v>-</v>
      </c>
      <c r="U808" s="499" t="str">
        <f t="shared" si="1166"/>
        <v>M</v>
      </c>
      <c r="V808" s="499" t="str">
        <f t="shared" si="1167"/>
        <v>-</v>
      </c>
      <c r="W808" s="499" t="str">
        <f t="shared" si="1158"/>
        <v>-</v>
      </c>
      <c r="X808" s="529" t="str">
        <f t="shared" si="1156"/>
        <v>Na</v>
      </c>
      <c r="Y808" s="530" t="str">
        <f t="shared" si="1160"/>
        <v>Cl</v>
      </c>
      <c r="Z808" s="70"/>
      <c r="AA808" s="392" t="s">
        <v>1556</v>
      </c>
      <c r="AB808" s="200">
        <v>1</v>
      </c>
      <c r="AC808" s="67" t="s">
        <v>895</v>
      </c>
      <c r="AD808" s="385" t="s">
        <v>3013</v>
      </c>
      <c r="AE808" s="404"/>
      <c r="AF808" s="392">
        <v>10.8</v>
      </c>
      <c r="AG808" s="408"/>
      <c r="AH808" s="408"/>
      <c r="AI808" s="559"/>
      <c r="AJ808" s="408">
        <v>1.0095000000000001</v>
      </c>
      <c r="AK808" s="408">
        <v>15</v>
      </c>
      <c r="AL808" s="408"/>
      <c r="AM808" s="392"/>
      <c r="AN808" s="69"/>
      <c r="AO808" s="401"/>
      <c r="AP808" s="171"/>
      <c r="AQ808" s="69"/>
      <c r="AR808" s="69"/>
      <c r="AS808" s="507">
        <f t="shared" si="1161"/>
        <v>14273.831</v>
      </c>
      <c r="AT808" s="509">
        <f t="shared" si="1162"/>
        <v>3.6840062016361107E-3</v>
      </c>
      <c r="AU808" s="69">
        <v>4347</v>
      </c>
      <c r="AV808" s="69">
        <v>245.3</v>
      </c>
      <c r="AW808" s="401">
        <v>498.4</v>
      </c>
      <c r="AX808" s="401">
        <v>7734</v>
      </c>
      <c r="AY808" s="401">
        <v>615.70000000000005</v>
      </c>
      <c r="AZ808" s="70">
        <v>566</v>
      </c>
      <c r="BA808" s="69">
        <v>3.6309999999999998</v>
      </c>
      <c r="BB808" s="69">
        <v>233.2</v>
      </c>
      <c r="BC808" s="69"/>
      <c r="BD808" s="69"/>
      <c r="BE808" s="568">
        <v>2.9</v>
      </c>
      <c r="BF808" s="69"/>
      <c r="BG808" s="69"/>
      <c r="BH808" s="69">
        <v>3.5</v>
      </c>
      <c r="BI808" s="69"/>
      <c r="BJ808" s="69"/>
      <c r="BK808" s="69"/>
      <c r="BL808" s="401"/>
      <c r="BM808" s="69">
        <v>22.9</v>
      </c>
      <c r="BN808" s="70"/>
      <c r="BO808" s="143"/>
      <c r="BP808" s="557">
        <v>1300</v>
      </c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1"/>
      <c r="CG808" s="143"/>
      <c r="CH808" s="143"/>
      <c r="CI808" s="143"/>
      <c r="CJ808" s="143"/>
      <c r="CK808" s="143"/>
      <c r="CL808" s="144"/>
      <c r="CM808" s="143"/>
      <c r="CN808" s="143">
        <v>447.5</v>
      </c>
      <c r="CO808" s="141"/>
      <c r="CP808" s="69"/>
      <c r="CQ808" s="70"/>
      <c r="CR808" s="69"/>
      <c r="CS808" s="69"/>
      <c r="CT808" s="69"/>
      <c r="CU808" s="69"/>
      <c r="CV808" s="69"/>
      <c r="CW808" s="69"/>
      <c r="CX808" s="69"/>
      <c r="CY808" s="69"/>
      <c r="CZ808" s="69"/>
      <c r="DA808" s="70"/>
      <c r="DB808" s="182"/>
      <c r="DC808" s="182"/>
      <c r="DD808" s="182"/>
      <c r="DE808" s="182"/>
      <c r="DF808" s="182"/>
      <c r="DG808" s="182"/>
      <c r="DH808" s="182"/>
      <c r="DI808" s="180"/>
      <c r="DJ808" s="180"/>
      <c r="DK808" s="180"/>
      <c r="DL808" s="180"/>
      <c r="DM808" s="180"/>
      <c r="DN808" s="180"/>
      <c r="DO808" s="180"/>
      <c r="DP808" s="180"/>
      <c r="DQ808" s="180"/>
      <c r="DR808" s="180"/>
      <c r="DS808" s="181"/>
      <c r="DT808" s="402">
        <f t="shared" si="1168"/>
        <v>1</v>
      </c>
      <c r="DU808" s="100">
        <f t="shared" si="1169"/>
        <v>1</v>
      </c>
      <c r="DV808" s="100">
        <f t="shared" si="1170"/>
        <v>0</v>
      </c>
      <c r="DW808" s="100">
        <f t="shared" si="1171"/>
        <v>0</v>
      </c>
      <c r="DX808" s="100">
        <f t="shared" si="1172"/>
        <v>0</v>
      </c>
      <c r="DY808" s="229">
        <f t="shared" si="1173"/>
        <v>0</v>
      </c>
      <c r="DZ808" s="100">
        <f t="shared" si="1174"/>
        <v>1</v>
      </c>
      <c r="EA808" s="400">
        <f t="shared" si="1175"/>
        <v>0</v>
      </c>
      <c r="EB808" s="402">
        <f t="shared" si="1176"/>
        <v>0</v>
      </c>
      <c r="EC808" s="19">
        <f t="shared" si="1177"/>
        <v>0</v>
      </c>
      <c r="ED808" s="19">
        <f t="shared" si="1178"/>
        <v>1</v>
      </c>
      <c r="EE808" s="19">
        <f t="shared" si="1179"/>
        <v>0</v>
      </c>
      <c r="EF808" s="402">
        <f t="shared" si="1180"/>
        <v>0</v>
      </c>
      <c r="EG808" s="400">
        <f t="shared" si="1181"/>
        <v>1</v>
      </c>
      <c r="EH808" s="400">
        <f t="shared" si="1182"/>
        <v>0</v>
      </c>
      <c r="EI808" s="402">
        <f t="shared" si="1183"/>
        <v>0</v>
      </c>
      <c r="EJ808" s="229">
        <f t="shared" si="1184"/>
        <v>1</v>
      </c>
      <c r="EK808" s="398">
        <f t="shared" si="1185"/>
        <v>4347</v>
      </c>
      <c r="EL808" s="398">
        <f t="shared" si="1186"/>
        <v>233.2</v>
      </c>
      <c r="EM808" s="398">
        <f t="shared" si="1187"/>
        <v>245.3</v>
      </c>
      <c r="EN808" s="398">
        <f t="shared" si="1188"/>
        <v>498.4</v>
      </c>
      <c r="EO808" s="398" t="str">
        <f t="shared" si="1189"/>
        <v/>
      </c>
      <c r="EP808" s="398">
        <f t="shared" si="1190"/>
        <v>2.9</v>
      </c>
      <c r="EQ808" s="398">
        <f t="shared" si="1191"/>
        <v>566</v>
      </c>
      <c r="ER808" s="398" t="str">
        <f t="shared" si="1192"/>
        <v/>
      </c>
      <c r="ES808" s="398" t="str">
        <f t="shared" si="1193"/>
        <v/>
      </c>
      <c r="ET808" s="398">
        <f t="shared" si="1194"/>
        <v>615.70000000000005</v>
      </c>
      <c r="EU808" s="172">
        <f t="shared" si="1195"/>
        <v>7734</v>
      </c>
      <c r="EV808" s="57">
        <f t="shared" si="1196"/>
        <v>189.0838545789872</v>
      </c>
      <c r="EW808" s="57">
        <f t="shared" si="1197"/>
        <v>5.9641943734015337</v>
      </c>
      <c r="EX808" s="57">
        <f t="shared" si="1198"/>
        <v>20.185147089076324</v>
      </c>
      <c r="EY808" s="57">
        <f t="shared" si="1199"/>
        <v>24.87150057388093</v>
      </c>
      <c r="EZ808" s="57" t="str">
        <f t="shared" si="1200"/>
        <v/>
      </c>
      <c r="FA808" s="57">
        <f t="shared" si="1201"/>
        <v>0.15578834273435402</v>
      </c>
      <c r="FB808" s="57">
        <f t="shared" si="1202"/>
        <v>9.2760881785597817</v>
      </c>
      <c r="FC808" s="57" t="str">
        <f t="shared" si="1203"/>
        <v/>
      </c>
      <c r="FD808" s="57" t="str">
        <f t="shared" si="1204"/>
        <v/>
      </c>
      <c r="FE808" s="57">
        <f t="shared" si="1205"/>
        <v>12.818724456760489</v>
      </c>
      <c r="FF808" s="56">
        <f t="shared" si="1206"/>
        <v>218.14797055256253</v>
      </c>
      <c r="FG808" s="59">
        <f t="shared" si="1207"/>
        <v>78.699522566924713</v>
      </c>
      <c r="FH808" s="59">
        <f t="shared" si="1208"/>
        <v>2.4823867205804326</v>
      </c>
      <c r="FI808" s="59">
        <f t="shared" si="1209"/>
        <v>8.4013595047051304</v>
      </c>
      <c r="FJ808" s="59">
        <f t="shared" si="1210"/>
        <v>10.351889774225839</v>
      </c>
      <c r="FK808" s="59" t="str">
        <f t="shared" si="1211"/>
        <v/>
      </c>
      <c r="FL808" s="59">
        <f t="shared" si="1212"/>
        <v>6.4841433563881848E-2</v>
      </c>
      <c r="FM808" s="59">
        <f t="shared" si="1213"/>
        <v>3.8611308341800972</v>
      </c>
      <c r="FN808" s="59" t="str">
        <f t="shared" si="1214"/>
        <v/>
      </c>
      <c r="FO808" s="59" t="str">
        <f t="shared" si="1215"/>
        <v/>
      </c>
      <c r="FP808" s="59">
        <f t="shared" si="1216"/>
        <v>5.3357375762399304</v>
      </c>
      <c r="FQ808" s="66">
        <f t="shared" si="1217"/>
        <v>90.803131589579976</v>
      </c>
      <c r="FR808" s="331">
        <f t="shared" si="1159"/>
        <v>3.6840062016361107E-3</v>
      </c>
      <c r="FS808" s="331">
        <f t="shared" si="1218"/>
        <v>3.6840062016361107E-3</v>
      </c>
      <c r="FT808" s="400">
        <f t="shared" si="1219"/>
        <v>0</v>
      </c>
      <c r="FU808" s="400">
        <f t="shared" si="1220"/>
        <v>1</v>
      </c>
      <c r="FV808" s="400">
        <f t="shared" si="1221"/>
        <v>0</v>
      </c>
      <c r="FW808" s="402">
        <f t="shared" si="1222"/>
        <v>0</v>
      </c>
      <c r="FX808" s="222">
        <f t="shared" si="1223"/>
        <v>78.699522566924713</v>
      </c>
      <c r="FY808" s="222">
        <f t="shared" si="1224"/>
        <v>0</v>
      </c>
      <c r="FZ808" s="222">
        <f t="shared" si="1225"/>
        <v>0</v>
      </c>
      <c r="GA808" s="221">
        <f t="shared" si="1226"/>
        <v>90.803131589579976</v>
      </c>
      <c r="GB808" s="222">
        <f t="shared" si="1227"/>
        <v>0</v>
      </c>
      <c r="GC808" s="222">
        <f t="shared" si="1228"/>
        <v>0</v>
      </c>
      <c r="GD808" s="222">
        <f t="shared" si="1229"/>
        <v>0</v>
      </c>
      <c r="GE808" s="222">
        <f t="shared" si="1230"/>
        <v>0</v>
      </c>
      <c r="GF808" s="222">
        <f t="shared" si="1231"/>
        <v>0</v>
      </c>
      <c r="GG808" s="398">
        <f t="shared" si="1232"/>
        <v>0</v>
      </c>
      <c r="GH808" s="399">
        <f t="shared" si="1233"/>
        <v>0</v>
      </c>
      <c r="GI808" s="398" t="str">
        <f t="shared" si="1234"/>
        <v>Na</v>
      </c>
      <c r="GJ808" s="398" t="str">
        <f t="shared" si="1235"/>
        <v>Cl</v>
      </c>
    </row>
    <row r="809" spans="1:192">
      <c r="A809" s="402">
        <f t="shared" si="1236"/>
        <v>804</v>
      </c>
      <c r="B809" s="134" t="s">
        <v>665</v>
      </c>
      <c r="C809" s="381" t="s">
        <v>443</v>
      </c>
      <c r="D809" s="381" t="s">
        <v>1031</v>
      </c>
      <c r="E809" s="381"/>
      <c r="F809" s="236">
        <v>3498930</v>
      </c>
      <c r="G809" s="236">
        <v>5586490</v>
      </c>
      <c r="H809" s="409">
        <f t="shared" si="1163"/>
        <v>498855.99800000002</v>
      </c>
      <c r="I809" s="405">
        <f t="shared" si="1164"/>
        <v>5584695.1940000001</v>
      </c>
      <c r="J809" s="435">
        <v>142</v>
      </c>
      <c r="K809" s="377" t="s">
        <v>1355</v>
      </c>
      <c r="L809" s="407">
        <v>10</v>
      </c>
      <c r="M809" s="378"/>
      <c r="O809" s="407"/>
      <c r="P809" s="407"/>
      <c r="Q809" s="382" t="s">
        <v>2846</v>
      </c>
      <c r="R809" s="381" t="s">
        <v>786</v>
      </c>
      <c r="S809" s="2" t="s">
        <v>2837</v>
      </c>
      <c r="T809" s="499" t="str">
        <f t="shared" si="1165"/>
        <v>-</v>
      </c>
      <c r="U809" s="499" t="str">
        <f t="shared" si="1166"/>
        <v>M</v>
      </c>
      <c r="V809" s="499" t="str">
        <f t="shared" si="1167"/>
        <v>-</v>
      </c>
      <c r="W809" s="499" t="str">
        <f t="shared" si="1158"/>
        <v>-</v>
      </c>
      <c r="X809" s="529" t="str">
        <f t="shared" si="1156"/>
        <v>Na</v>
      </c>
      <c r="Y809" s="530" t="str">
        <f t="shared" si="1160"/>
        <v>Cl</v>
      </c>
      <c r="Z809" s="119" t="s">
        <v>1595</v>
      </c>
      <c r="AA809" s="89">
        <v>19261</v>
      </c>
      <c r="AB809" s="405">
        <v>2</v>
      </c>
      <c r="AC809" s="117" t="s">
        <v>561</v>
      </c>
      <c r="AD809" s="380" t="s">
        <v>2396</v>
      </c>
      <c r="AE809" s="120"/>
      <c r="AF809" s="379">
        <v>13.6</v>
      </c>
      <c r="AG809" s="377"/>
      <c r="AH809" s="377">
        <v>6.5</v>
      </c>
      <c r="AI809" s="379"/>
      <c r="AJ809" s="115"/>
      <c r="AK809" s="115"/>
      <c r="AL809" s="377"/>
      <c r="AM809" s="379">
        <v>0.15</v>
      </c>
      <c r="AN809" s="117"/>
      <c r="AO809" s="116"/>
      <c r="AP809" s="378"/>
      <c r="AQ809" s="117"/>
      <c r="AR809" s="384">
        <v>13323</v>
      </c>
      <c r="AS809" s="507">
        <f t="shared" si="1161"/>
        <v>13322.83</v>
      </c>
      <c r="AT809" s="509">
        <f t="shared" si="1162"/>
        <v>1.6058067580210951E-2</v>
      </c>
      <c r="AU809" s="117">
        <v>4039</v>
      </c>
      <c r="AV809" s="117">
        <v>232.7</v>
      </c>
      <c r="AW809" s="116">
        <v>502.7</v>
      </c>
      <c r="AX809" s="117">
        <v>7044</v>
      </c>
      <c r="AY809" s="117">
        <v>581.70000000000005</v>
      </c>
      <c r="AZ809" s="450">
        <v>753</v>
      </c>
      <c r="BA809" s="117"/>
      <c r="BB809" s="117">
        <v>124.2</v>
      </c>
      <c r="BC809" s="117"/>
      <c r="BD809" s="217">
        <v>1</v>
      </c>
      <c r="BE809" s="117">
        <v>2.73</v>
      </c>
      <c r="BF809" s="117">
        <v>0.14000000000000001</v>
      </c>
      <c r="BG809" s="117"/>
      <c r="BH809" s="117"/>
      <c r="BI809" s="117"/>
      <c r="BJ809" s="117">
        <v>2.5</v>
      </c>
      <c r="BK809" s="117">
        <v>0.1</v>
      </c>
      <c r="BL809" s="116"/>
      <c r="BM809" s="117">
        <v>39.06</v>
      </c>
      <c r="BN809" s="118"/>
      <c r="BO809" s="114"/>
      <c r="BP809" s="114"/>
      <c r="BQ809" s="114"/>
      <c r="BR809" s="114"/>
      <c r="BS809" s="114"/>
      <c r="BT809" s="114"/>
      <c r="BU809" s="114"/>
      <c r="BV809" s="114"/>
      <c r="BW809" s="114"/>
      <c r="BX809" s="114"/>
      <c r="BY809" s="114"/>
      <c r="BZ809" s="114"/>
      <c r="CA809" s="114"/>
      <c r="CB809" s="114"/>
      <c r="CC809" s="114"/>
      <c r="CD809" s="114"/>
      <c r="CE809" s="114"/>
      <c r="CF809" s="247"/>
      <c r="CG809" s="114"/>
      <c r="CH809" s="114"/>
      <c r="CI809" s="114"/>
      <c r="CJ809" s="114"/>
      <c r="CK809" s="114"/>
      <c r="CL809" s="137"/>
      <c r="CM809" s="114"/>
      <c r="CN809" s="114">
        <v>279</v>
      </c>
      <c r="CO809" s="247"/>
      <c r="CP809" s="117"/>
      <c r="CQ809" s="118"/>
      <c r="CR809" s="117"/>
      <c r="CS809" s="117"/>
      <c r="CT809" s="117"/>
      <c r="CU809" s="117"/>
      <c r="CV809" s="117"/>
      <c r="CW809" s="117"/>
      <c r="CX809" s="117"/>
      <c r="CY809" s="117"/>
      <c r="CZ809" s="117"/>
      <c r="DA809" s="118"/>
      <c r="DB809" s="111"/>
      <c r="DC809" s="111"/>
      <c r="DD809" s="121"/>
      <c r="DE809" s="111"/>
      <c r="DF809" s="420"/>
      <c r="DG809" s="111"/>
      <c r="DH809" s="111"/>
      <c r="DI809" s="111"/>
      <c r="DJ809" s="111"/>
      <c r="DK809" s="244"/>
      <c r="DL809" s="244"/>
      <c r="DM809" s="244"/>
      <c r="DN809" s="111"/>
      <c r="DO809" s="121"/>
      <c r="DP809" s="244"/>
      <c r="DQ809" s="241"/>
      <c r="DR809" s="244"/>
      <c r="DS809" s="472"/>
      <c r="DT809" s="402">
        <f t="shared" si="1168"/>
        <v>0</v>
      </c>
      <c r="DU809" s="100">
        <f t="shared" si="1169"/>
        <v>1</v>
      </c>
      <c r="DV809" s="100">
        <f t="shared" si="1170"/>
        <v>0</v>
      </c>
      <c r="DW809" s="100">
        <f t="shared" si="1171"/>
        <v>0</v>
      </c>
      <c r="DX809" s="100">
        <f t="shared" si="1172"/>
        <v>0</v>
      </c>
      <c r="DY809" s="229">
        <f t="shared" si="1173"/>
        <v>0</v>
      </c>
      <c r="DZ809" s="100">
        <f t="shared" si="1174"/>
        <v>1</v>
      </c>
      <c r="EA809" s="400">
        <f t="shared" si="1175"/>
        <v>0</v>
      </c>
      <c r="EB809" s="402">
        <f t="shared" si="1176"/>
        <v>0</v>
      </c>
      <c r="EC809" s="19">
        <f t="shared" si="1177"/>
        <v>0</v>
      </c>
      <c r="ED809" s="19">
        <f t="shared" si="1178"/>
        <v>1</v>
      </c>
      <c r="EE809" s="19">
        <f t="shared" si="1179"/>
        <v>0</v>
      </c>
      <c r="EF809" s="402">
        <f t="shared" si="1180"/>
        <v>0</v>
      </c>
      <c r="EG809" s="400">
        <f t="shared" si="1181"/>
        <v>1</v>
      </c>
      <c r="EH809" s="400">
        <f t="shared" si="1182"/>
        <v>0</v>
      </c>
      <c r="EI809" s="402">
        <f t="shared" si="1183"/>
        <v>0</v>
      </c>
      <c r="EJ809" s="229">
        <f t="shared" si="1184"/>
        <v>1</v>
      </c>
      <c r="EK809" s="398">
        <f t="shared" si="1185"/>
        <v>4039</v>
      </c>
      <c r="EL809" s="398">
        <f t="shared" si="1186"/>
        <v>124.2</v>
      </c>
      <c r="EM809" s="398">
        <f t="shared" si="1187"/>
        <v>232.7</v>
      </c>
      <c r="EN809" s="398">
        <f t="shared" si="1188"/>
        <v>502.7</v>
      </c>
      <c r="EO809" s="398">
        <f t="shared" si="1189"/>
        <v>0.14000000000000001</v>
      </c>
      <c r="EP809" s="398">
        <f t="shared" si="1190"/>
        <v>2.73</v>
      </c>
      <c r="EQ809" s="398">
        <f t="shared" si="1191"/>
        <v>753</v>
      </c>
      <c r="ER809" s="398" t="str">
        <f t="shared" si="1192"/>
        <v/>
      </c>
      <c r="ES809" s="398">
        <f t="shared" si="1193"/>
        <v>2.5</v>
      </c>
      <c r="ET809" s="398">
        <f t="shared" si="1194"/>
        <v>581.70000000000005</v>
      </c>
      <c r="EU809" s="172">
        <f t="shared" si="1195"/>
        <v>7044</v>
      </c>
      <c r="EV809" s="57">
        <f t="shared" si="1196"/>
        <v>175.68660884392207</v>
      </c>
      <c r="EW809" s="57">
        <f t="shared" si="1197"/>
        <v>3.1764705882352939</v>
      </c>
      <c r="EX809" s="57">
        <f t="shared" si="1198"/>
        <v>19.148323390248922</v>
      </c>
      <c r="EY809" s="57">
        <f t="shared" si="1199"/>
        <v>25.086082139827333</v>
      </c>
      <c r="EZ809" s="57">
        <f t="shared" si="1200"/>
        <v>5.1052967453733252E-3</v>
      </c>
      <c r="FA809" s="57">
        <f t="shared" si="1201"/>
        <v>0.14665592264302982</v>
      </c>
      <c r="FB809" s="57">
        <f t="shared" si="1202"/>
        <v>12.340802824126351</v>
      </c>
      <c r="FC809" s="57" t="str">
        <f t="shared" si="1203"/>
        <v/>
      </c>
      <c r="FD809" s="57">
        <f t="shared" si="1204"/>
        <v>4.0319394112400792E-2</v>
      </c>
      <c r="FE809" s="57">
        <f t="shared" si="1205"/>
        <v>12.11085271479223</v>
      </c>
      <c r="FF809" s="56">
        <f t="shared" si="1206"/>
        <v>198.68558373057283</v>
      </c>
      <c r="FG809" s="59">
        <f t="shared" si="1207"/>
        <v>78.695275280344788</v>
      </c>
      <c r="FH809" s="59">
        <f t="shared" si="1208"/>
        <v>1.4228359748418189</v>
      </c>
      <c r="FI809" s="59">
        <f t="shared" si="1209"/>
        <v>8.5771055077476088</v>
      </c>
      <c r="FJ809" s="59">
        <f t="shared" si="1210"/>
        <v>11.236804857750258</v>
      </c>
      <c r="FK809" s="59">
        <f t="shared" si="1211"/>
        <v>2.2868147743800066E-3</v>
      </c>
      <c r="FL809" s="59">
        <f t="shared" si="1212"/>
        <v>6.5691564541149439E-2</v>
      </c>
      <c r="FM809" s="59">
        <f t="shared" si="1213"/>
        <v>5.5295894883085808</v>
      </c>
      <c r="FN809" s="59" t="str">
        <f t="shared" si="1214"/>
        <v/>
      </c>
      <c r="FO809" s="59">
        <f t="shared" si="1215"/>
        <v>1.8066061101230314E-2</v>
      </c>
      <c r="FP809" s="59">
        <f t="shared" si="1216"/>
        <v>5.4265548863033111</v>
      </c>
      <c r="FQ809" s="66">
        <f t="shared" si="1217"/>
        <v>89.025789564286882</v>
      </c>
      <c r="FR809" s="331">
        <f t="shared" si="1159"/>
        <v>1.6058067580210951E-2</v>
      </c>
      <c r="FS809" s="331">
        <f t="shared" si="1218"/>
        <v>1.6058067580210951E-2</v>
      </c>
      <c r="FT809" s="400">
        <f t="shared" si="1219"/>
        <v>0</v>
      </c>
      <c r="FU809" s="400">
        <f t="shared" si="1220"/>
        <v>1</v>
      </c>
      <c r="FV809" s="400">
        <f t="shared" si="1221"/>
        <v>0</v>
      </c>
      <c r="FW809" s="402">
        <f t="shared" si="1222"/>
        <v>0</v>
      </c>
      <c r="FX809" s="222">
        <f t="shared" si="1223"/>
        <v>78.695275280344788</v>
      </c>
      <c r="FY809" s="222">
        <f t="shared" si="1224"/>
        <v>0</v>
      </c>
      <c r="FZ809" s="222">
        <f t="shared" si="1225"/>
        <v>0</v>
      </c>
      <c r="GA809" s="221">
        <f t="shared" si="1226"/>
        <v>89.025789564286882</v>
      </c>
      <c r="GB809" s="222">
        <f t="shared" si="1227"/>
        <v>0</v>
      </c>
      <c r="GC809" s="222">
        <f t="shared" si="1228"/>
        <v>0</v>
      </c>
      <c r="GD809" s="222">
        <f t="shared" si="1229"/>
        <v>0</v>
      </c>
      <c r="GE809" s="222">
        <f t="shared" si="1230"/>
        <v>0</v>
      </c>
      <c r="GF809" s="222">
        <f t="shared" si="1231"/>
        <v>0</v>
      </c>
      <c r="GG809" s="398">
        <f t="shared" si="1232"/>
        <v>0</v>
      </c>
      <c r="GH809" s="399">
        <f t="shared" si="1233"/>
        <v>0</v>
      </c>
      <c r="GI809" s="398" t="str">
        <f t="shared" si="1234"/>
        <v>Na</v>
      </c>
      <c r="GJ809" s="398" t="str">
        <f t="shared" si="1235"/>
        <v>Cl</v>
      </c>
    </row>
    <row r="810" spans="1:192">
      <c r="A810" s="402">
        <f t="shared" si="1236"/>
        <v>805</v>
      </c>
      <c r="B810" s="134" t="s">
        <v>665</v>
      </c>
      <c r="C810" s="381" t="s">
        <v>444</v>
      </c>
      <c r="D810" s="381" t="s">
        <v>1032</v>
      </c>
      <c r="E810" s="381"/>
      <c r="F810" s="236">
        <v>3498860</v>
      </c>
      <c r="G810" s="236">
        <v>5586480</v>
      </c>
      <c r="H810" s="409">
        <f t="shared" si="1163"/>
        <v>498786.02600000001</v>
      </c>
      <c r="I810" s="405">
        <f t="shared" si="1164"/>
        <v>5584685.1979999999</v>
      </c>
      <c r="J810" s="435">
        <v>141</v>
      </c>
      <c r="K810" s="377" t="s">
        <v>1355</v>
      </c>
      <c r="L810" s="407">
        <v>10</v>
      </c>
      <c r="M810" s="378"/>
      <c r="O810" s="407"/>
      <c r="P810" s="407"/>
      <c r="Q810" s="382" t="s">
        <v>2846</v>
      </c>
      <c r="R810" s="381" t="s">
        <v>786</v>
      </c>
      <c r="S810" s="2" t="s">
        <v>2837</v>
      </c>
      <c r="T810" s="499" t="str">
        <f t="shared" si="1165"/>
        <v>-</v>
      </c>
      <c r="U810" s="499" t="str">
        <f t="shared" si="1166"/>
        <v>M</v>
      </c>
      <c r="V810" s="499" t="str">
        <f t="shared" si="1167"/>
        <v>-</v>
      </c>
      <c r="W810" s="499" t="str">
        <f t="shared" si="1158"/>
        <v>-</v>
      </c>
      <c r="X810" s="529" t="str">
        <f t="shared" si="1156"/>
        <v>Na</v>
      </c>
      <c r="Y810" s="530" t="str">
        <f t="shared" si="1160"/>
        <v>Cl</v>
      </c>
      <c r="Z810" s="406"/>
      <c r="AA810" s="89" t="s">
        <v>1556</v>
      </c>
      <c r="AB810" s="102">
        <v>1</v>
      </c>
      <c r="AC810" s="67" t="s">
        <v>895</v>
      </c>
      <c r="AD810" s="385" t="s">
        <v>3012</v>
      </c>
      <c r="AE810" s="404"/>
      <c r="AF810" s="236">
        <v>8.1999999999999993</v>
      </c>
      <c r="AG810" s="115"/>
      <c r="AH810" s="115"/>
      <c r="AI810" s="236"/>
      <c r="AJ810" s="115">
        <v>1.0103</v>
      </c>
      <c r="AK810" s="115">
        <v>15</v>
      </c>
      <c r="AL810" s="115"/>
      <c r="AM810" s="236"/>
      <c r="AN810" s="384"/>
      <c r="AO810" s="381"/>
      <c r="AP810" s="407"/>
      <c r="AQ810" s="384"/>
      <c r="AR810" s="384"/>
      <c r="AS810" s="507">
        <f t="shared" si="1161"/>
        <v>14114.2</v>
      </c>
      <c r="AT810" s="509">
        <f t="shared" si="1162"/>
        <v>-3.0304720753247388E-2</v>
      </c>
      <c r="AU810" s="384">
        <v>4114</v>
      </c>
      <c r="AV810" s="384">
        <v>227.7</v>
      </c>
      <c r="AW810" s="381">
        <v>490.3</v>
      </c>
      <c r="AX810" s="384">
        <v>7440</v>
      </c>
      <c r="AY810" s="388">
        <v>594</v>
      </c>
      <c r="AZ810" s="453">
        <v>744.3</v>
      </c>
      <c r="BA810" s="384">
        <v>3.2</v>
      </c>
      <c r="BB810" s="384">
        <v>474.1</v>
      </c>
      <c r="BC810" s="384"/>
      <c r="BD810" s="388"/>
      <c r="BE810" s="384"/>
      <c r="BF810" s="384"/>
      <c r="BG810" s="384"/>
      <c r="BH810" s="384">
        <v>2.6</v>
      </c>
      <c r="BI810" s="384"/>
      <c r="BJ810" s="384"/>
      <c r="BK810" s="384"/>
      <c r="BL810" s="381"/>
      <c r="BM810" s="384">
        <v>21.1</v>
      </c>
      <c r="BN810" s="120"/>
      <c r="BO810" s="147"/>
      <c r="BP810" s="147">
        <v>2900</v>
      </c>
      <c r="BQ810" s="147"/>
      <c r="BR810" s="147"/>
      <c r="BS810" s="147"/>
      <c r="BT810" s="147"/>
      <c r="BU810" s="147"/>
      <c r="BV810" s="147"/>
      <c r="BW810" s="147"/>
      <c r="BX810" s="147"/>
      <c r="BY810" s="147"/>
      <c r="BZ810" s="147"/>
      <c r="CA810" s="147"/>
      <c r="CB810" s="147"/>
      <c r="CC810" s="147"/>
      <c r="CD810" s="147"/>
      <c r="CE810" s="147"/>
      <c r="CF810" s="145"/>
      <c r="CG810" s="147"/>
      <c r="CH810" s="147"/>
      <c r="CI810" s="147"/>
      <c r="CJ810" s="147"/>
      <c r="CK810" s="147"/>
      <c r="CL810" s="148"/>
      <c r="CM810" s="147"/>
      <c r="CN810" s="147">
        <v>115</v>
      </c>
      <c r="CO810" s="145"/>
      <c r="CP810" s="384"/>
      <c r="CQ810" s="120"/>
      <c r="CR810" s="384"/>
      <c r="CS810" s="384"/>
      <c r="CT810" s="384"/>
      <c r="CU810" s="384"/>
      <c r="CV810" s="384"/>
      <c r="CW810" s="384"/>
      <c r="CX810" s="384"/>
      <c r="CY810" s="384"/>
      <c r="CZ810" s="384"/>
      <c r="DA810" s="120"/>
      <c r="DB810" s="420"/>
      <c r="DC810" s="420"/>
      <c r="DD810" s="110"/>
      <c r="DE810" s="420"/>
      <c r="DF810" s="420"/>
      <c r="DG810" s="420"/>
      <c r="DH810" s="420"/>
      <c r="DI810" s="420"/>
      <c r="DJ810" s="420"/>
      <c r="DK810" s="180"/>
      <c r="DL810" s="180"/>
      <c r="DM810" s="180"/>
      <c r="DN810" s="420"/>
      <c r="DO810" s="110"/>
      <c r="DP810" s="180"/>
      <c r="DQ810" s="182"/>
      <c r="DR810" s="180"/>
      <c r="DS810" s="181"/>
      <c r="DT810" s="402">
        <f t="shared" si="1168"/>
        <v>1</v>
      </c>
      <c r="DU810" s="100">
        <f t="shared" si="1169"/>
        <v>1</v>
      </c>
      <c r="DV810" s="100">
        <f t="shared" si="1170"/>
        <v>0</v>
      </c>
      <c r="DW810" s="100">
        <f t="shared" si="1171"/>
        <v>0</v>
      </c>
      <c r="DX810" s="100">
        <f t="shared" si="1172"/>
        <v>0</v>
      </c>
      <c r="DY810" s="229">
        <f t="shared" si="1173"/>
        <v>0</v>
      </c>
      <c r="DZ810" s="100">
        <f t="shared" si="1174"/>
        <v>1</v>
      </c>
      <c r="EA810" s="400">
        <f t="shared" si="1175"/>
        <v>0</v>
      </c>
      <c r="EB810" s="402">
        <f t="shared" si="1176"/>
        <v>0</v>
      </c>
      <c r="EC810" s="19">
        <f t="shared" si="1177"/>
        <v>0</v>
      </c>
      <c r="ED810" s="19">
        <f t="shared" si="1178"/>
        <v>1</v>
      </c>
      <c r="EE810" s="19">
        <f t="shared" si="1179"/>
        <v>0</v>
      </c>
      <c r="EF810" s="402">
        <f t="shared" si="1180"/>
        <v>0</v>
      </c>
      <c r="EG810" s="400">
        <f t="shared" si="1181"/>
        <v>1</v>
      </c>
      <c r="EH810" s="400">
        <f t="shared" si="1182"/>
        <v>0</v>
      </c>
      <c r="EI810" s="402">
        <f t="shared" si="1183"/>
        <v>0</v>
      </c>
      <c r="EJ810" s="229">
        <f t="shared" si="1184"/>
        <v>1</v>
      </c>
      <c r="EK810" s="398">
        <f t="shared" si="1185"/>
        <v>4114</v>
      </c>
      <c r="EL810" s="398">
        <f t="shared" si="1186"/>
        <v>474.1</v>
      </c>
      <c r="EM810" s="398">
        <f t="shared" si="1187"/>
        <v>227.7</v>
      </c>
      <c r="EN810" s="398">
        <f t="shared" si="1188"/>
        <v>490.3</v>
      </c>
      <c r="EO810" s="398" t="str">
        <f t="shared" si="1189"/>
        <v/>
      </c>
      <c r="EP810" s="398" t="str">
        <f t="shared" si="1190"/>
        <v/>
      </c>
      <c r="EQ810" s="398">
        <f t="shared" si="1191"/>
        <v>744.3</v>
      </c>
      <c r="ER810" s="398" t="str">
        <f t="shared" si="1192"/>
        <v/>
      </c>
      <c r="ES810" s="398" t="str">
        <f t="shared" si="1193"/>
        <v/>
      </c>
      <c r="ET810" s="398">
        <f t="shared" si="1194"/>
        <v>594</v>
      </c>
      <c r="EU810" s="172">
        <f t="shared" si="1195"/>
        <v>7440</v>
      </c>
      <c r="EV810" s="57">
        <f t="shared" si="1196"/>
        <v>178.94892517551261</v>
      </c>
      <c r="EW810" s="57">
        <f t="shared" si="1197"/>
        <v>12.12531969309463</v>
      </c>
      <c r="EX810" s="57">
        <f t="shared" si="1198"/>
        <v>18.736885414523762</v>
      </c>
      <c r="EY810" s="57">
        <f t="shared" si="1199"/>
        <v>24.467288786865609</v>
      </c>
      <c r="EZ810" s="57" t="str">
        <f t="shared" si="1200"/>
        <v/>
      </c>
      <c r="FA810" s="57" t="str">
        <f t="shared" si="1201"/>
        <v/>
      </c>
      <c r="FB810" s="57">
        <f t="shared" si="1202"/>
        <v>12.198219843289831</v>
      </c>
      <c r="FC810" s="57" t="str">
        <f t="shared" si="1203"/>
        <v/>
      </c>
      <c r="FD810" s="57" t="str">
        <f t="shared" si="1204"/>
        <v/>
      </c>
      <c r="FE810" s="57">
        <f t="shared" si="1205"/>
        <v>12.366935727327805</v>
      </c>
      <c r="FF810" s="56">
        <f t="shared" si="1206"/>
        <v>209.85530138493215</v>
      </c>
      <c r="FG810" s="59">
        <f t="shared" si="1207"/>
        <v>76.383017217666591</v>
      </c>
      <c r="FH810" s="59">
        <f t="shared" si="1208"/>
        <v>5.1756024909284886</v>
      </c>
      <c r="FI810" s="59">
        <f t="shared" si="1209"/>
        <v>7.997700124878186</v>
      </c>
      <c r="FJ810" s="59">
        <f t="shared" si="1210"/>
        <v>10.443680166526729</v>
      </c>
      <c r="FK810" s="59" t="str">
        <f t="shared" si="1211"/>
        <v/>
      </c>
      <c r="FL810" s="59" t="str">
        <f t="shared" si="1212"/>
        <v/>
      </c>
      <c r="FM810" s="59">
        <f t="shared" si="1213"/>
        <v>5.2035645701359696</v>
      </c>
      <c r="FN810" s="59" t="str">
        <f t="shared" si="1214"/>
        <v/>
      </c>
      <c r="FO810" s="59" t="str">
        <f t="shared" si="1215"/>
        <v/>
      </c>
      <c r="FP810" s="59">
        <f t="shared" si="1216"/>
        <v>5.2755360551459001</v>
      </c>
      <c r="FQ810" s="66">
        <f t="shared" si="1217"/>
        <v>89.520899374718127</v>
      </c>
      <c r="FR810" s="331">
        <f t="shared" si="1159"/>
        <v>-3.0304720753247388E-2</v>
      </c>
      <c r="FS810" s="331">
        <f t="shared" si="1218"/>
        <v>3.0304720753247388E-2</v>
      </c>
      <c r="FT810" s="400">
        <f t="shared" si="1219"/>
        <v>0</v>
      </c>
      <c r="FU810" s="400">
        <f t="shared" si="1220"/>
        <v>1</v>
      </c>
      <c r="FV810" s="400">
        <f t="shared" si="1221"/>
        <v>0</v>
      </c>
      <c r="FW810" s="402">
        <f t="shared" si="1222"/>
        <v>0</v>
      </c>
      <c r="FX810" s="222">
        <f t="shared" si="1223"/>
        <v>76.383017217666591</v>
      </c>
      <c r="FY810" s="222">
        <f t="shared" si="1224"/>
        <v>0</v>
      </c>
      <c r="FZ810" s="222">
        <f t="shared" si="1225"/>
        <v>0</v>
      </c>
      <c r="GA810" s="221">
        <f t="shared" si="1226"/>
        <v>89.520899374718127</v>
      </c>
      <c r="GB810" s="222">
        <f t="shared" si="1227"/>
        <v>0</v>
      </c>
      <c r="GC810" s="222">
        <f t="shared" si="1228"/>
        <v>0</v>
      </c>
      <c r="GD810" s="222">
        <f t="shared" si="1229"/>
        <v>0</v>
      </c>
      <c r="GE810" s="222">
        <f t="shared" si="1230"/>
        <v>0</v>
      </c>
      <c r="GF810" s="222">
        <f t="shared" si="1231"/>
        <v>0</v>
      </c>
      <c r="GG810" s="398">
        <f t="shared" si="1232"/>
        <v>0</v>
      </c>
      <c r="GH810" s="399">
        <f t="shared" si="1233"/>
        <v>0</v>
      </c>
      <c r="GI810" s="398" t="str">
        <f t="shared" si="1234"/>
        <v>Na</v>
      </c>
      <c r="GJ810" s="398" t="str">
        <f t="shared" si="1235"/>
        <v>Cl</v>
      </c>
    </row>
    <row r="811" spans="1:192">
      <c r="A811" s="402">
        <f t="shared" si="1236"/>
        <v>806</v>
      </c>
      <c r="B811" s="132" t="s">
        <v>665</v>
      </c>
      <c r="C811" s="381" t="s">
        <v>444</v>
      </c>
      <c r="D811" s="381" t="s">
        <v>1032</v>
      </c>
      <c r="E811" s="381"/>
      <c r="F811" s="236">
        <v>3498860</v>
      </c>
      <c r="G811" s="236">
        <v>5586480</v>
      </c>
      <c r="H811" s="409">
        <f t="shared" si="1163"/>
        <v>498786.02600000001</v>
      </c>
      <c r="I811" s="405">
        <f t="shared" si="1164"/>
        <v>5584685.1979999999</v>
      </c>
      <c r="J811" s="435">
        <v>141</v>
      </c>
      <c r="K811" s="377" t="s">
        <v>1355</v>
      </c>
      <c r="L811" s="407">
        <v>10</v>
      </c>
      <c r="M811" s="378"/>
      <c r="O811" s="407"/>
      <c r="P811" s="407"/>
      <c r="Q811" s="382" t="s">
        <v>2846</v>
      </c>
      <c r="R811" s="381" t="s">
        <v>786</v>
      </c>
      <c r="S811" s="2" t="s">
        <v>2837</v>
      </c>
      <c r="T811" s="499" t="str">
        <f t="shared" si="1165"/>
        <v>-</v>
      </c>
      <c r="U811" s="499" t="str">
        <f t="shared" si="1166"/>
        <v>-</v>
      </c>
      <c r="V811" s="499" t="str">
        <f t="shared" si="1167"/>
        <v>B</v>
      </c>
      <c r="W811" s="499" t="str">
        <f t="shared" si="1158"/>
        <v>-</v>
      </c>
      <c r="X811" s="529" t="str">
        <f t="shared" si="1156"/>
        <v>Na</v>
      </c>
      <c r="Y811" s="530" t="str">
        <f t="shared" si="1160"/>
        <v>Cl</v>
      </c>
      <c r="Z811" s="119" t="s">
        <v>1595</v>
      </c>
      <c r="AA811" s="84">
        <v>19262</v>
      </c>
      <c r="AB811" s="405">
        <v>2</v>
      </c>
      <c r="AC811" s="117" t="s">
        <v>561</v>
      </c>
      <c r="AD811" s="380" t="s">
        <v>2396</v>
      </c>
      <c r="AE811" s="120"/>
      <c r="AF811" s="379">
        <v>14.1</v>
      </c>
      <c r="AG811" s="377"/>
      <c r="AH811" s="377">
        <v>6.3</v>
      </c>
      <c r="AI811" s="379"/>
      <c r="AJ811" s="115"/>
      <c r="AK811" s="115"/>
      <c r="AL811" s="377"/>
      <c r="AM811" s="379">
        <v>0.05</v>
      </c>
      <c r="AN811" s="117"/>
      <c r="AO811" s="116"/>
      <c r="AP811" s="378"/>
      <c r="AQ811" s="117"/>
      <c r="AR811" s="384">
        <v>17118</v>
      </c>
      <c r="AS811" s="507">
        <f t="shared" si="1161"/>
        <v>17117.809999999998</v>
      </c>
      <c r="AT811" s="509">
        <f t="shared" si="1162"/>
        <v>7.9596793469640017E-3</v>
      </c>
      <c r="AU811" s="117">
        <v>5326</v>
      </c>
      <c r="AV811" s="117">
        <v>269.10000000000002</v>
      </c>
      <c r="AW811" s="116">
        <v>589.9</v>
      </c>
      <c r="AX811" s="117">
        <v>9188</v>
      </c>
      <c r="AY811" s="117">
        <v>713.7</v>
      </c>
      <c r="AZ811" s="118">
        <v>829.1</v>
      </c>
      <c r="BA811" s="117"/>
      <c r="BB811" s="117">
        <v>158.1</v>
      </c>
      <c r="BC811" s="117"/>
      <c r="BD811" s="117">
        <v>1.6</v>
      </c>
      <c r="BE811" s="117">
        <v>6.57</v>
      </c>
      <c r="BF811" s="218">
        <v>0.2</v>
      </c>
      <c r="BG811" s="117"/>
      <c r="BH811" s="117"/>
      <c r="BI811" s="117"/>
      <c r="BJ811" s="117"/>
      <c r="BK811" s="117"/>
      <c r="BL811" s="116"/>
      <c r="BM811" s="117">
        <v>35.54</v>
      </c>
      <c r="BN811" s="118"/>
      <c r="BO811" s="114"/>
      <c r="BP811" s="114"/>
      <c r="BQ811" s="114"/>
      <c r="BR811" s="114"/>
      <c r="BS811" s="114"/>
      <c r="BT811" s="114"/>
      <c r="BU811" s="114"/>
      <c r="BV811" s="114"/>
      <c r="BW811" s="114"/>
      <c r="BX811" s="114"/>
      <c r="BY811" s="114"/>
      <c r="BZ811" s="114"/>
      <c r="CA811" s="114"/>
      <c r="CB811" s="114"/>
      <c r="CC811" s="114"/>
      <c r="CD811" s="114"/>
      <c r="CE811" s="114"/>
      <c r="CF811" s="247"/>
      <c r="CG811" s="114"/>
      <c r="CH811" s="114"/>
      <c r="CI811" s="114"/>
      <c r="CJ811" s="114"/>
      <c r="CK811" s="114"/>
      <c r="CL811" s="137"/>
      <c r="CM811" s="114"/>
      <c r="CN811" s="114">
        <v>569</v>
      </c>
      <c r="CO811" s="247"/>
      <c r="CP811" s="117"/>
      <c r="CQ811" s="118"/>
      <c r="CR811" s="117"/>
      <c r="CS811" s="117"/>
      <c r="CT811" s="117"/>
      <c r="CU811" s="117"/>
      <c r="CV811" s="117"/>
      <c r="CW811" s="117"/>
      <c r="CX811" s="117"/>
      <c r="CY811" s="117"/>
      <c r="CZ811" s="117"/>
      <c r="DA811" s="118"/>
      <c r="DB811" s="111"/>
      <c r="DC811" s="111"/>
      <c r="DD811" s="121"/>
      <c r="DE811" s="111"/>
      <c r="DF811" s="420"/>
      <c r="DG811" s="111"/>
      <c r="DH811" s="111"/>
      <c r="DI811" s="111"/>
      <c r="DJ811" s="111"/>
      <c r="DK811" s="244"/>
      <c r="DL811" s="244"/>
      <c r="DM811" s="244"/>
      <c r="DN811" s="111"/>
      <c r="DO811" s="121"/>
      <c r="DP811" s="244"/>
      <c r="DQ811" s="241"/>
      <c r="DR811" s="244"/>
      <c r="DS811" s="472"/>
      <c r="DT811" s="402">
        <f t="shared" si="1168"/>
        <v>0</v>
      </c>
      <c r="DU811" s="100">
        <f t="shared" si="1169"/>
        <v>1</v>
      </c>
      <c r="DV811" s="100">
        <f t="shared" si="1170"/>
        <v>0</v>
      </c>
      <c r="DW811" s="100">
        <f t="shared" si="1171"/>
        <v>0</v>
      </c>
      <c r="DX811" s="100">
        <f t="shared" si="1172"/>
        <v>0</v>
      </c>
      <c r="DY811" s="229">
        <f t="shared" si="1173"/>
        <v>0</v>
      </c>
      <c r="DZ811" s="100">
        <f t="shared" si="1174"/>
        <v>1</v>
      </c>
      <c r="EA811" s="400">
        <f t="shared" si="1175"/>
        <v>0</v>
      </c>
      <c r="EB811" s="402">
        <f t="shared" si="1176"/>
        <v>0</v>
      </c>
      <c r="EC811" s="19">
        <f t="shared" si="1177"/>
        <v>0</v>
      </c>
      <c r="ED811" s="19">
        <f t="shared" si="1178"/>
        <v>0</v>
      </c>
      <c r="EE811" s="19">
        <f t="shared" si="1179"/>
        <v>1</v>
      </c>
      <c r="EF811" s="402">
        <f t="shared" si="1180"/>
        <v>0</v>
      </c>
      <c r="EG811" s="400">
        <f t="shared" si="1181"/>
        <v>1</v>
      </c>
      <c r="EH811" s="400">
        <f t="shared" si="1182"/>
        <v>0</v>
      </c>
      <c r="EI811" s="402">
        <f t="shared" si="1183"/>
        <v>0</v>
      </c>
      <c r="EJ811" s="229">
        <f t="shared" si="1184"/>
        <v>1</v>
      </c>
      <c r="EK811" s="398">
        <f t="shared" si="1185"/>
        <v>5326</v>
      </c>
      <c r="EL811" s="398">
        <f t="shared" si="1186"/>
        <v>158.1</v>
      </c>
      <c r="EM811" s="398">
        <f t="shared" si="1187"/>
        <v>269.10000000000002</v>
      </c>
      <c r="EN811" s="398">
        <f t="shared" si="1188"/>
        <v>589.9</v>
      </c>
      <c r="EO811" s="398">
        <f t="shared" si="1189"/>
        <v>0.2</v>
      </c>
      <c r="EP811" s="398">
        <f t="shared" si="1190"/>
        <v>6.57</v>
      </c>
      <c r="EQ811" s="398">
        <f t="shared" si="1191"/>
        <v>829.1</v>
      </c>
      <c r="ER811" s="398" t="str">
        <f t="shared" si="1192"/>
        <v/>
      </c>
      <c r="ES811" s="398" t="str">
        <f t="shared" si="1193"/>
        <v/>
      </c>
      <c r="ET811" s="398">
        <f t="shared" si="1194"/>
        <v>713.7</v>
      </c>
      <c r="EU811" s="172">
        <f t="shared" si="1195"/>
        <v>9188</v>
      </c>
      <c r="EV811" s="57">
        <f t="shared" si="1196"/>
        <v>231.66795709401561</v>
      </c>
      <c r="EW811" s="57">
        <f t="shared" si="1197"/>
        <v>4.0434782608695654</v>
      </c>
      <c r="EX811" s="57">
        <f t="shared" si="1198"/>
        <v>22.143591853528086</v>
      </c>
      <c r="EY811" s="57">
        <f t="shared" si="1199"/>
        <v>29.437596686461397</v>
      </c>
      <c r="EZ811" s="57">
        <f t="shared" si="1200"/>
        <v>7.2932810648190351E-3</v>
      </c>
      <c r="FA811" s="57">
        <f t="shared" si="1201"/>
        <v>0.35294117647058826</v>
      </c>
      <c r="FB811" s="57">
        <f t="shared" si="1202"/>
        <v>13.587994185236598</v>
      </c>
      <c r="FC811" s="57" t="str">
        <f t="shared" si="1203"/>
        <v/>
      </c>
      <c r="FD811" s="57" t="str">
        <f t="shared" si="1204"/>
        <v/>
      </c>
      <c r="FE811" s="57">
        <f t="shared" si="1205"/>
        <v>14.859060654198409</v>
      </c>
      <c r="FF811" s="56">
        <f t="shared" si="1206"/>
        <v>259.16001466730597</v>
      </c>
      <c r="FG811" s="59">
        <f t="shared" si="1207"/>
        <v>80.537338798209973</v>
      </c>
      <c r="FH811" s="59">
        <f t="shared" si="1208"/>
        <v>1.4056798475876109</v>
      </c>
      <c r="FI811" s="59">
        <f t="shared" si="1209"/>
        <v>7.698026009670123</v>
      </c>
      <c r="FJ811" s="59">
        <f t="shared" si="1210"/>
        <v>10.233722986474454</v>
      </c>
      <c r="FK811" s="59">
        <f t="shared" si="1211"/>
        <v>2.5354453651504718E-3</v>
      </c>
      <c r="FL811" s="59">
        <f t="shared" si="1212"/>
        <v>0.12269691269265674</v>
      </c>
      <c r="FM811" s="59">
        <f t="shared" si="1213"/>
        <v>4.7244993694141861</v>
      </c>
      <c r="FN811" s="59" t="str">
        <f t="shared" si="1214"/>
        <v/>
      </c>
      <c r="FO811" s="59" t="str">
        <f t="shared" si="1215"/>
        <v/>
      </c>
      <c r="FP811" s="59">
        <f t="shared" si="1216"/>
        <v>5.1664448581470426</v>
      </c>
      <c r="FQ811" s="66">
        <f t="shared" si="1217"/>
        <v>90.109055772438779</v>
      </c>
      <c r="FR811" s="331">
        <f t="shared" si="1159"/>
        <v>7.9596793469640017E-3</v>
      </c>
      <c r="FS811" s="331">
        <f t="shared" si="1218"/>
        <v>7.9596793469640017E-3</v>
      </c>
      <c r="FT811" s="400">
        <f t="shared" si="1219"/>
        <v>0</v>
      </c>
      <c r="FU811" s="400">
        <f t="shared" si="1220"/>
        <v>1</v>
      </c>
      <c r="FV811" s="400">
        <f t="shared" si="1221"/>
        <v>0</v>
      </c>
      <c r="FW811" s="402">
        <f t="shared" si="1222"/>
        <v>0</v>
      </c>
      <c r="FX811" s="222">
        <f t="shared" si="1223"/>
        <v>80.537338798209973</v>
      </c>
      <c r="FY811" s="222">
        <f t="shared" si="1224"/>
        <v>0</v>
      </c>
      <c r="FZ811" s="222">
        <f t="shared" si="1225"/>
        <v>0</v>
      </c>
      <c r="GA811" s="221">
        <f t="shared" si="1226"/>
        <v>90.109055772438779</v>
      </c>
      <c r="GB811" s="222">
        <f t="shared" si="1227"/>
        <v>0</v>
      </c>
      <c r="GC811" s="222">
        <f t="shared" si="1228"/>
        <v>0</v>
      </c>
      <c r="GD811" s="222">
        <f t="shared" si="1229"/>
        <v>0</v>
      </c>
      <c r="GE811" s="222">
        <f t="shared" si="1230"/>
        <v>0</v>
      </c>
      <c r="GF811" s="222">
        <f t="shared" si="1231"/>
        <v>0</v>
      </c>
      <c r="GG811" s="398">
        <f t="shared" si="1232"/>
        <v>0</v>
      </c>
      <c r="GH811" s="399">
        <f t="shared" si="1233"/>
        <v>0</v>
      </c>
      <c r="GI811" s="398" t="str">
        <f t="shared" si="1234"/>
        <v>Na</v>
      </c>
      <c r="GJ811" s="398" t="str">
        <f t="shared" si="1235"/>
        <v>Cl</v>
      </c>
    </row>
    <row r="812" spans="1:192">
      <c r="A812" s="402">
        <f t="shared" si="1236"/>
        <v>807</v>
      </c>
      <c r="B812" s="134" t="s">
        <v>665</v>
      </c>
      <c r="C812" s="381" t="s">
        <v>445</v>
      </c>
      <c r="D812" s="381" t="s">
        <v>1033</v>
      </c>
      <c r="E812" s="381"/>
      <c r="F812" s="236">
        <v>3498910</v>
      </c>
      <c r="G812" s="236">
        <v>5586470</v>
      </c>
      <c r="H812" s="409">
        <f t="shared" si="1163"/>
        <v>498836.00600000005</v>
      </c>
      <c r="I812" s="405">
        <f t="shared" si="1164"/>
        <v>5584675.2020000005</v>
      </c>
      <c r="J812" s="435">
        <v>141</v>
      </c>
      <c r="K812" s="377" t="s">
        <v>1355</v>
      </c>
      <c r="L812" s="407">
        <v>10</v>
      </c>
      <c r="M812" s="378"/>
      <c r="O812" s="407"/>
      <c r="P812" s="407"/>
      <c r="Q812" s="382" t="s">
        <v>2846</v>
      </c>
      <c r="R812" s="381" t="s">
        <v>786</v>
      </c>
      <c r="S812" s="2" t="s">
        <v>2837</v>
      </c>
      <c r="T812" s="499" t="str">
        <f t="shared" si="1165"/>
        <v>-</v>
      </c>
      <c r="U812" s="499" t="str">
        <f t="shared" si="1166"/>
        <v>M</v>
      </c>
      <c r="V812" s="499" t="str">
        <f t="shared" si="1167"/>
        <v>-</v>
      </c>
      <c r="W812" s="499" t="str">
        <f t="shared" si="1158"/>
        <v>-</v>
      </c>
      <c r="X812" s="529" t="str">
        <f t="shared" ref="X812:X875" si="1237">GI812</f>
        <v>Na</v>
      </c>
      <c r="Y812" s="530" t="str">
        <f t="shared" si="1160"/>
        <v>Cl</v>
      </c>
      <c r="Z812" s="406"/>
      <c r="AA812" s="89" t="s">
        <v>2220</v>
      </c>
      <c r="AB812" s="102">
        <v>1</v>
      </c>
      <c r="AC812" s="384" t="s">
        <v>883</v>
      </c>
      <c r="AD812" s="385" t="s">
        <v>3012</v>
      </c>
      <c r="AE812" s="404"/>
      <c r="AF812" s="238">
        <v>15</v>
      </c>
      <c r="AG812" s="115"/>
      <c r="AH812" s="115"/>
      <c r="AI812" s="236"/>
      <c r="AJ812" s="115">
        <v>1.0086999999999999</v>
      </c>
      <c r="AK812" s="115">
        <v>15</v>
      </c>
      <c r="AL812" s="115"/>
      <c r="AM812" s="236"/>
      <c r="AN812" s="384"/>
      <c r="AO812" s="381"/>
      <c r="AP812" s="407"/>
      <c r="AQ812" s="384"/>
      <c r="AR812" s="384"/>
      <c r="AS812" s="507">
        <f t="shared" si="1161"/>
        <v>12626.300000000001</v>
      </c>
      <c r="AT812" s="509">
        <f t="shared" si="1162"/>
        <v>0.14617424148204436</v>
      </c>
      <c r="AU812" s="384">
        <v>3737</v>
      </c>
      <c r="AV812" s="384">
        <v>231.2</v>
      </c>
      <c r="AW812" s="381">
        <v>463.8</v>
      </c>
      <c r="AX812" s="384">
        <v>6604</v>
      </c>
      <c r="AY812" s="384">
        <v>567.20000000000005</v>
      </c>
      <c r="AZ812" s="120">
        <v>757.7</v>
      </c>
      <c r="BA812" s="384"/>
      <c r="BB812" s="384">
        <v>236.5</v>
      </c>
      <c r="BC812" s="384"/>
      <c r="BD812" s="384"/>
      <c r="BE812" s="384">
        <v>6.5</v>
      </c>
      <c r="BF812" s="220"/>
      <c r="BG812" s="384"/>
      <c r="BH812" s="384"/>
      <c r="BI812" s="384"/>
      <c r="BJ812" s="384"/>
      <c r="BK812" s="384"/>
      <c r="BL812" s="381"/>
      <c r="BM812" s="384">
        <v>22.3</v>
      </c>
      <c r="BN812" s="120"/>
      <c r="BO812" s="147"/>
      <c r="BP812" s="147">
        <v>100</v>
      </c>
      <c r="BQ812" s="147"/>
      <c r="BR812" s="147"/>
      <c r="BS812" s="147"/>
      <c r="BT812" s="147"/>
      <c r="BU812" s="147"/>
      <c r="BV812" s="147"/>
      <c r="BW812" s="147"/>
      <c r="BX812" s="147"/>
      <c r="BY812" s="147"/>
      <c r="BZ812" s="147"/>
      <c r="CA812" s="147"/>
      <c r="CB812" s="147"/>
      <c r="CC812" s="147"/>
      <c r="CD812" s="147"/>
      <c r="CE812" s="147"/>
      <c r="CF812" s="145"/>
      <c r="CG812" s="147"/>
      <c r="CH812" s="147"/>
      <c r="CI812" s="147"/>
      <c r="CJ812" s="147"/>
      <c r="CK812" s="147"/>
      <c r="CL812" s="148"/>
      <c r="CM812" s="147"/>
      <c r="CN812" s="147">
        <v>253</v>
      </c>
      <c r="CO812" s="145"/>
      <c r="CP812" s="384"/>
      <c r="CQ812" s="120"/>
      <c r="CR812" s="384"/>
      <c r="CS812" s="384"/>
      <c r="CT812" s="384"/>
      <c r="CU812" s="384"/>
      <c r="CV812" s="384"/>
      <c r="CW812" s="384"/>
      <c r="CX812" s="384"/>
      <c r="CY812" s="384"/>
      <c r="CZ812" s="384"/>
      <c r="DA812" s="120"/>
      <c r="DB812" s="420"/>
      <c r="DC812" s="420"/>
      <c r="DD812" s="110"/>
      <c r="DE812" s="420"/>
      <c r="DF812" s="420"/>
      <c r="DG812" s="420"/>
      <c r="DH812" s="420"/>
      <c r="DI812" s="420"/>
      <c r="DJ812" s="420"/>
      <c r="DK812" s="180"/>
      <c r="DL812" s="180"/>
      <c r="DM812" s="180"/>
      <c r="DN812" s="420"/>
      <c r="DO812" s="110"/>
      <c r="DP812" s="180"/>
      <c r="DQ812" s="182"/>
      <c r="DR812" s="180"/>
      <c r="DS812" s="181"/>
      <c r="DT812" s="402">
        <f t="shared" si="1168"/>
        <v>1</v>
      </c>
      <c r="DU812" s="100">
        <f t="shared" si="1169"/>
        <v>1</v>
      </c>
      <c r="DV812" s="100">
        <f t="shared" si="1170"/>
        <v>0</v>
      </c>
      <c r="DW812" s="100">
        <f t="shared" si="1171"/>
        <v>0</v>
      </c>
      <c r="DX812" s="100">
        <f t="shared" si="1172"/>
        <v>0</v>
      </c>
      <c r="DY812" s="229">
        <f t="shared" si="1173"/>
        <v>0</v>
      </c>
      <c r="DZ812" s="100">
        <f t="shared" si="1174"/>
        <v>1</v>
      </c>
      <c r="EA812" s="400">
        <f t="shared" si="1175"/>
        <v>0</v>
      </c>
      <c r="EB812" s="402">
        <f t="shared" si="1176"/>
        <v>0</v>
      </c>
      <c r="EC812" s="19">
        <f t="shared" si="1177"/>
        <v>0</v>
      </c>
      <c r="ED812" s="19">
        <f t="shared" si="1178"/>
        <v>1</v>
      </c>
      <c r="EE812" s="19">
        <f t="shared" si="1179"/>
        <v>0</v>
      </c>
      <c r="EF812" s="402">
        <f t="shared" si="1180"/>
        <v>0</v>
      </c>
      <c r="EG812" s="400">
        <f t="shared" si="1181"/>
        <v>1</v>
      </c>
      <c r="EH812" s="400">
        <f t="shared" si="1182"/>
        <v>0</v>
      </c>
      <c r="EI812" s="402">
        <f t="shared" si="1183"/>
        <v>0</v>
      </c>
      <c r="EJ812" s="229">
        <f t="shared" si="1184"/>
        <v>1</v>
      </c>
      <c r="EK812" s="398">
        <f t="shared" si="1185"/>
        <v>3737</v>
      </c>
      <c r="EL812" s="398">
        <f t="shared" si="1186"/>
        <v>236.5</v>
      </c>
      <c r="EM812" s="398">
        <f t="shared" si="1187"/>
        <v>231.2</v>
      </c>
      <c r="EN812" s="398">
        <f t="shared" si="1188"/>
        <v>463.8</v>
      </c>
      <c r="EO812" s="398" t="str">
        <f t="shared" si="1189"/>
        <v/>
      </c>
      <c r="EP812" s="398">
        <f t="shared" si="1190"/>
        <v>6.5</v>
      </c>
      <c r="EQ812" s="398">
        <f t="shared" si="1191"/>
        <v>757.7</v>
      </c>
      <c r="ER812" s="398" t="str">
        <f t="shared" si="1192"/>
        <v/>
      </c>
      <c r="ES812" s="398" t="str">
        <f t="shared" si="1193"/>
        <v/>
      </c>
      <c r="ET812" s="398">
        <f t="shared" si="1194"/>
        <v>567.20000000000005</v>
      </c>
      <c r="EU812" s="172">
        <f t="shared" si="1195"/>
        <v>6604</v>
      </c>
      <c r="EV812" s="57">
        <f t="shared" si="1196"/>
        <v>162.55034841538421</v>
      </c>
      <c r="EW812" s="57">
        <f t="shared" si="1197"/>
        <v>6.0485933503836318</v>
      </c>
      <c r="EX812" s="57">
        <f t="shared" si="1198"/>
        <v>19.024891997531373</v>
      </c>
      <c r="EY812" s="57">
        <f t="shared" si="1199"/>
        <v>23.144867508358701</v>
      </c>
      <c r="EZ812" s="57" t="str">
        <f t="shared" si="1200"/>
        <v/>
      </c>
      <c r="FA812" s="57">
        <f t="shared" si="1201"/>
        <v>0.34918076819769006</v>
      </c>
      <c r="FB812" s="57">
        <f t="shared" si="1202"/>
        <v>12.417830411474817</v>
      </c>
      <c r="FC812" s="57" t="str">
        <f t="shared" si="1203"/>
        <v/>
      </c>
      <c r="FD812" s="57" t="str">
        <f t="shared" si="1204"/>
        <v/>
      </c>
      <c r="FE812" s="57">
        <f t="shared" si="1205"/>
        <v>11.808966236599884</v>
      </c>
      <c r="FF812" s="56">
        <f t="shared" si="1206"/>
        <v>186.27478633684029</v>
      </c>
      <c r="FG812" s="59">
        <f t="shared" si="1207"/>
        <v>76.99506401106153</v>
      </c>
      <c r="FH812" s="59">
        <f t="shared" si="1208"/>
        <v>2.8650312763377173</v>
      </c>
      <c r="FI812" s="59">
        <f t="shared" si="1209"/>
        <v>9.011501921916679</v>
      </c>
      <c r="FJ812" s="59">
        <f t="shared" si="1210"/>
        <v>10.963006678889156</v>
      </c>
      <c r="FK812" s="59" t="str">
        <f t="shared" si="1211"/>
        <v/>
      </c>
      <c r="FL812" s="59">
        <f t="shared" si="1212"/>
        <v>0.16539611179491204</v>
      </c>
      <c r="FM812" s="59">
        <f t="shared" si="1213"/>
        <v>5.8991624839062169</v>
      </c>
      <c r="FN812" s="59" t="str">
        <f t="shared" si="1214"/>
        <v/>
      </c>
      <c r="FO812" s="59" t="str">
        <f t="shared" si="1215"/>
        <v/>
      </c>
      <c r="FP812" s="59">
        <f t="shared" si="1216"/>
        <v>5.6099180201633647</v>
      </c>
      <c r="FQ812" s="66">
        <f t="shared" si="1217"/>
        <v>88.490919495930427</v>
      </c>
      <c r="FR812" s="331">
        <f t="shared" si="1159"/>
        <v>0.14617424148204436</v>
      </c>
      <c r="FS812" s="331">
        <f t="shared" si="1218"/>
        <v>0.14617424148204436</v>
      </c>
      <c r="FT812" s="400">
        <f t="shared" si="1219"/>
        <v>0</v>
      </c>
      <c r="FU812" s="400">
        <f t="shared" si="1220"/>
        <v>1</v>
      </c>
      <c r="FV812" s="400">
        <f t="shared" si="1221"/>
        <v>0</v>
      </c>
      <c r="FW812" s="402">
        <f t="shared" si="1222"/>
        <v>0</v>
      </c>
      <c r="FX812" s="222">
        <f t="shared" si="1223"/>
        <v>76.99506401106153</v>
      </c>
      <c r="FY812" s="222">
        <f t="shared" si="1224"/>
        <v>0</v>
      </c>
      <c r="FZ812" s="222">
        <f t="shared" si="1225"/>
        <v>0</v>
      </c>
      <c r="GA812" s="221">
        <f t="shared" si="1226"/>
        <v>88.490919495930427</v>
      </c>
      <c r="GB812" s="222">
        <f t="shared" si="1227"/>
        <v>0</v>
      </c>
      <c r="GC812" s="222">
        <f t="shared" si="1228"/>
        <v>0</v>
      </c>
      <c r="GD812" s="222">
        <f t="shared" si="1229"/>
        <v>0</v>
      </c>
      <c r="GE812" s="222">
        <f t="shared" si="1230"/>
        <v>0</v>
      </c>
      <c r="GF812" s="222">
        <f t="shared" si="1231"/>
        <v>0</v>
      </c>
      <c r="GG812" s="398">
        <f t="shared" si="1232"/>
        <v>0</v>
      </c>
      <c r="GH812" s="399">
        <f t="shared" si="1233"/>
        <v>0</v>
      </c>
      <c r="GI812" s="398" t="str">
        <f t="shared" si="1234"/>
        <v>Na</v>
      </c>
      <c r="GJ812" s="398" t="str">
        <f t="shared" si="1235"/>
        <v>Cl</v>
      </c>
    </row>
    <row r="813" spans="1:192">
      <c r="A813" s="402">
        <f t="shared" si="1236"/>
        <v>808</v>
      </c>
      <c r="B813" s="134" t="s">
        <v>665</v>
      </c>
      <c r="C813" s="381" t="s">
        <v>445</v>
      </c>
      <c r="D813" s="381" t="s">
        <v>1033</v>
      </c>
      <c r="E813" s="381"/>
      <c r="F813" s="236">
        <v>3498910</v>
      </c>
      <c r="G813" s="236">
        <v>5586470</v>
      </c>
      <c r="H813" s="409">
        <f t="shared" si="1163"/>
        <v>498836.00600000005</v>
      </c>
      <c r="I813" s="405">
        <f t="shared" si="1164"/>
        <v>5584675.2020000005</v>
      </c>
      <c r="J813" s="435">
        <v>141</v>
      </c>
      <c r="K813" s="377" t="s">
        <v>1355</v>
      </c>
      <c r="L813" s="407">
        <v>10</v>
      </c>
      <c r="M813" s="378"/>
      <c r="O813" s="407"/>
      <c r="P813" s="407"/>
      <c r="Q813" s="382" t="s">
        <v>2846</v>
      </c>
      <c r="R813" s="381" t="s">
        <v>786</v>
      </c>
      <c r="S813" s="2" t="s">
        <v>2837</v>
      </c>
      <c r="T813" s="499" t="str">
        <f t="shared" si="1165"/>
        <v>-</v>
      </c>
      <c r="U813" s="499" t="str">
        <f t="shared" si="1166"/>
        <v>M</v>
      </c>
      <c r="V813" s="499" t="str">
        <f t="shared" si="1167"/>
        <v>-</v>
      </c>
      <c r="W813" s="499" t="str">
        <f t="shared" si="1158"/>
        <v>-</v>
      </c>
      <c r="X813" s="529" t="str">
        <f t="shared" si="1237"/>
        <v>Na</v>
      </c>
      <c r="Y813" s="530" t="str">
        <f t="shared" si="1160"/>
        <v>Cl</v>
      </c>
      <c r="Z813" s="119" t="s">
        <v>1595</v>
      </c>
      <c r="AA813" s="89" t="s">
        <v>2397</v>
      </c>
      <c r="AB813" s="405">
        <v>2</v>
      </c>
      <c r="AC813" s="117" t="s">
        <v>762</v>
      </c>
      <c r="AD813" s="380" t="s">
        <v>2396</v>
      </c>
      <c r="AE813" s="120"/>
      <c r="AF813" s="379">
        <v>13</v>
      </c>
      <c r="AG813" s="377"/>
      <c r="AH813" s="377">
        <v>6.5</v>
      </c>
      <c r="AI813" s="379"/>
      <c r="AJ813" s="377"/>
      <c r="AK813" s="377"/>
      <c r="AL813" s="377"/>
      <c r="AM813" s="379">
        <v>0.11</v>
      </c>
      <c r="AN813" s="117"/>
      <c r="AO813" s="116"/>
      <c r="AP813" s="378"/>
      <c r="AQ813" s="117"/>
      <c r="AR813" s="384">
        <v>12135</v>
      </c>
      <c r="AS813" s="507">
        <f t="shared" si="1161"/>
        <v>12135.25</v>
      </c>
      <c r="AT813" s="509">
        <f t="shared" si="1162"/>
        <v>3.105198148154191E-2</v>
      </c>
      <c r="AU813" s="117">
        <v>3716</v>
      </c>
      <c r="AV813" s="217">
        <v>219</v>
      </c>
      <c r="AW813" s="116">
        <v>427.7</v>
      </c>
      <c r="AX813" s="117">
        <v>6457</v>
      </c>
      <c r="AY813" s="217">
        <v>507</v>
      </c>
      <c r="AZ813" s="450">
        <v>683</v>
      </c>
      <c r="BA813" s="117"/>
      <c r="BB813" s="117">
        <v>105.3</v>
      </c>
      <c r="BC813" s="117"/>
      <c r="BD813" s="117"/>
      <c r="BE813" s="117">
        <v>5.6</v>
      </c>
      <c r="BF813" s="117">
        <v>0.25</v>
      </c>
      <c r="BG813" s="117"/>
      <c r="BH813" s="117"/>
      <c r="BI813" s="117"/>
      <c r="BJ813" s="117"/>
      <c r="BK813" s="117"/>
      <c r="BL813" s="116"/>
      <c r="BM813" s="117">
        <v>14.4</v>
      </c>
      <c r="BN813" s="118"/>
      <c r="BO813" s="114"/>
      <c r="BP813" s="114"/>
      <c r="BQ813" s="114"/>
      <c r="BR813" s="114"/>
      <c r="BS813" s="114"/>
      <c r="BT813" s="114"/>
      <c r="BU813" s="114"/>
      <c r="BV813" s="114"/>
      <c r="BW813" s="114"/>
      <c r="BX813" s="114"/>
      <c r="BY813" s="114"/>
      <c r="BZ813" s="114"/>
      <c r="CA813" s="114"/>
      <c r="CB813" s="114"/>
      <c r="CC813" s="114"/>
      <c r="CD813" s="114"/>
      <c r="CE813" s="114"/>
      <c r="CF813" s="247"/>
      <c r="CG813" s="114"/>
      <c r="CH813" s="114"/>
      <c r="CI813" s="114"/>
      <c r="CJ813" s="114"/>
      <c r="CK813" s="114"/>
      <c r="CL813" s="137"/>
      <c r="CM813" s="114"/>
      <c r="CN813" s="114">
        <v>209</v>
      </c>
      <c r="CO813" s="247"/>
      <c r="CP813" s="117"/>
      <c r="CQ813" s="118"/>
      <c r="CR813" s="117"/>
      <c r="CS813" s="117"/>
      <c r="CT813" s="117"/>
      <c r="CU813" s="117"/>
      <c r="CV813" s="117"/>
      <c r="CW813" s="117"/>
      <c r="CX813" s="117"/>
      <c r="CY813" s="117"/>
      <c r="CZ813" s="117"/>
      <c r="DA813" s="118"/>
      <c r="DB813" s="111"/>
      <c r="DC813" s="111"/>
      <c r="DD813" s="121"/>
      <c r="DE813" s="111"/>
      <c r="DF813" s="420"/>
      <c r="DG813" s="111"/>
      <c r="DH813" s="111"/>
      <c r="DI813" s="111"/>
      <c r="DJ813" s="111"/>
      <c r="DK813" s="244"/>
      <c r="DL813" s="244"/>
      <c r="DM813" s="244"/>
      <c r="DN813" s="111"/>
      <c r="DO813" s="121"/>
      <c r="DP813" s="244"/>
      <c r="DQ813" s="241"/>
      <c r="DR813" s="244"/>
      <c r="DS813" s="472"/>
      <c r="DT813" s="402">
        <f t="shared" si="1168"/>
        <v>0</v>
      </c>
      <c r="DU813" s="100">
        <f t="shared" si="1169"/>
        <v>1</v>
      </c>
      <c r="DV813" s="100">
        <f t="shared" si="1170"/>
        <v>0</v>
      </c>
      <c r="DW813" s="100">
        <f t="shared" si="1171"/>
        <v>0</v>
      </c>
      <c r="DX813" s="100">
        <f t="shared" si="1172"/>
        <v>0</v>
      </c>
      <c r="DY813" s="229">
        <f t="shared" si="1173"/>
        <v>0</v>
      </c>
      <c r="DZ813" s="100">
        <f t="shared" si="1174"/>
        <v>1</v>
      </c>
      <c r="EA813" s="400">
        <f t="shared" si="1175"/>
        <v>0</v>
      </c>
      <c r="EB813" s="402">
        <f t="shared" si="1176"/>
        <v>0</v>
      </c>
      <c r="EC813" s="19">
        <f t="shared" si="1177"/>
        <v>0</v>
      </c>
      <c r="ED813" s="19">
        <f t="shared" si="1178"/>
        <v>1</v>
      </c>
      <c r="EE813" s="19">
        <f t="shared" si="1179"/>
        <v>0</v>
      </c>
      <c r="EF813" s="402">
        <f t="shared" si="1180"/>
        <v>0</v>
      </c>
      <c r="EG813" s="400">
        <f t="shared" si="1181"/>
        <v>1</v>
      </c>
      <c r="EH813" s="400">
        <f t="shared" si="1182"/>
        <v>0</v>
      </c>
      <c r="EI813" s="402">
        <f t="shared" si="1183"/>
        <v>0</v>
      </c>
      <c r="EJ813" s="229">
        <f t="shared" si="1184"/>
        <v>1</v>
      </c>
      <c r="EK813" s="398">
        <f t="shared" si="1185"/>
        <v>3716</v>
      </c>
      <c r="EL813" s="398">
        <f t="shared" si="1186"/>
        <v>105.3</v>
      </c>
      <c r="EM813" s="398">
        <f t="shared" si="1187"/>
        <v>219</v>
      </c>
      <c r="EN813" s="398">
        <f t="shared" si="1188"/>
        <v>427.7</v>
      </c>
      <c r="EO813" s="398">
        <f t="shared" si="1189"/>
        <v>0.25</v>
      </c>
      <c r="EP813" s="398">
        <f t="shared" si="1190"/>
        <v>5.6</v>
      </c>
      <c r="EQ813" s="398">
        <f t="shared" si="1191"/>
        <v>683</v>
      </c>
      <c r="ER813" s="398" t="str">
        <f t="shared" si="1192"/>
        <v/>
      </c>
      <c r="ES813" s="398" t="str">
        <f t="shared" si="1193"/>
        <v/>
      </c>
      <c r="ET813" s="398">
        <f t="shared" si="1194"/>
        <v>507</v>
      </c>
      <c r="EU813" s="172">
        <f t="shared" si="1195"/>
        <v>6457</v>
      </c>
      <c r="EV813" s="57">
        <f t="shared" si="1196"/>
        <v>161.63689984253887</v>
      </c>
      <c r="EW813" s="57">
        <f t="shared" si="1197"/>
        <v>2.6930946291560103</v>
      </c>
      <c r="EX813" s="57">
        <f t="shared" si="1198"/>
        <v>18.020983336761986</v>
      </c>
      <c r="EY813" s="57">
        <f t="shared" si="1199"/>
        <v>21.343380408203998</v>
      </c>
      <c r="EZ813" s="57">
        <f t="shared" si="1200"/>
        <v>9.1166013310237937E-3</v>
      </c>
      <c r="FA813" s="57">
        <f t="shared" si="1201"/>
        <v>0.30083266183185603</v>
      </c>
      <c r="FB813" s="57">
        <f t="shared" si="1202"/>
        <v>11.193583438085389</v>
      </c>
      <c r="FC813" s="57" t="str">
        <f t="shared" si="1203"/>
        <v/>
      </c>
      <c r="FD813" s="57" t="str">
        <f t="shared" si="1204"/>
        <v/>
      </c>
      <c r="FE813" s="57">
        <f t="shared" si="1205"/>
        <v>10.555616858173734</v>
      </c>
      <c r="FF813" s="56">
        <f t="shared" si="1206"/>
        <v>182.1284517530251</v>
      </c>
      <c r="FG813" s="59">
        <f t="shared" si="1207"/>
        <v>79.2321014390958</v>
      </c>
      <c r="FH813" s="59">
        <f t="shared" si="1208"/>
        <v>1.3201165516675966</v>
      </c>
      <c r="FI813" s="59">
        <f t="shared" si="1209"/>
        <v>8.833628838226506</v>
      </c>
      <c r="FJ813" s="59">
        <f t="shared" si="1210"/>
        <v>10.462220465768784</v>
      </c>
      <c r="FK813" s="59">
        <f t="shared" si="1211"/>
        <v>4.4688278613555423E-3</v>
      </c>
      <c r="FL813" s="59">
        <f t="shared" si="1212"/>
        <v>0.14746387737994637</v>
      </c>
      <c r="FM813" s="59">
        <f t="shared" si="1213"/>
        <v>5.4903435102242177</v>
      </c>
      <c r="FN813" s="59" t="str">
        <f t="shared" si="1214"/>
        <v/>
      </c>
      <c r="FO813" s="59" t="str">
        <f t="shared" si="1215"/>
        <v/>
      </c>
      <c r="FP813" s="59">
        <f t="shared" si="1216"/>
        <v>5.1774271245884655</v>
      </c>
      <c r="FQ813" s="66">
        <f t="shared" si="1217"/>
        <v>89.332229365187317</v>
      </c>
      <c r="FR813" s="331">
        <f t="shared" si="1159"/>
        <v>3.105198148154191E-2</v>
      </c>
      <c r="FS813" s="331">
        <f t="shared" si="1218"/>
        <v>3.105198148154191E-2</v>
      </c>
      <c r="FT813" s="400">
        <f t="shared" si="1219"/>
        <v>0</v>
      </c>
      <c r="FU813" s="400">
        <f t="shared" si="1220"/>
        <v>1</v>
      </c>
      <c r="FV813" s="400">
        <f t="shared" si="1221"/>
        <v>0</v>
      </c>
      <c r="FW813" s="402">
        <f t="shared" si="1222"/>
        <v>0</v>
      </c>
      <c r="FX813" s="222">
        <f t="shared" si="1223"/>
        <v>79.2321014390958</v>
      </c>
      <c r="FY813" s="222">
        <f t="shared" si="1224"/>
        <v>0</v>
      </c>
      <c r="FZ813" s="222">
        <f t="shared" si="1225"/>
        <v>0</v>
      </c>
      <c r="GA813" s="221">
        <f t="shared" si="1226"/>
        <v>89.332229365187317</v>
      </c>
      <c r="GB813" s="222">
        <f t="shared" si="1227"/>
        <v>0</v>
      </c>
      <c r="GC813" s="222">
        <f t="shared" si="1228"/>
        <v>0</v>
      </c>
      <c r="GD813" s="222">
        <f t="shared" si="1229"/>
        <v>0</v>
      </c>
      <c r="GE813" s="222">
        <f t="shared" si="1230"/>
        <v>0</v>
      </c>
      <c r="GF813" s="222">
        <f t="shared" si="1231"/>
        <v>0</v>
      </c>
      <c r="GG813" s="398">
        <f t="shared" si="1232"/>
        <v>0</v>
      </c>
      <c r="GH813" s="399">
        <f t="shared" si="1233"/>
        <v>0</v>
      </c>
      <c r="GI813" s="398" t="str">
        <f t="shared" si="1234"/>
        <v>Na</v>
      </c>
      <c r="GJ813" s="398" t="str">
        <f t="shared" si="1235"/>
        <v>Cl</v>
      </c>
    </row>
    <row r="814" spans="1:192">
      <c r="A814" s="402">
        <f t="shared" si="1236"/>
        <v>809</v>
      </c>
      <c r="B814" s="134" t="s">
        <v>665</v>
      </c>
      <c r="C814" s="116" t="s">
        <v>446</v>
      </c>
      <c r="D814" s="116"/>
      <c r="E814" s="116"/>
      <c r="F814" s="236">
        <v>3499000</v>
      </c>
      <c r="G814" s="236">
        <v>5586480</v>
      </c>
      <c r="H814" s="409">
        <f t="shared" si="1163"/>
        <v>498925.97000000003</v>
      </c>
      <c r="I814" s="405">
        <f t="shared" si="1164"/>
        <v>5584685.1979999999</v>
      </c>
      <c r="J814" s="435">
        <v>141</v>
      </c>
      <c r="K814" s="377" t="s">
        <v>1355</v>
      </c>
      <c r="L814" s="407">
        <v>10</v>
      </c>
      <c r="M814" s="378"/>
      <c r="O814" s="407"/>
      <c r="P814" s="407"/>
      <c r="Q814" s="382" t="s">
        <v>2846</v>
      </c>
      <c r="R814" s="381" t="s">
        <v>786</v>
      </c>
      <c r="S814" s="2" t="s">
        <v>2837</v>
      </c>
      <c r="T814" s="499" t="str">
        <f t="shared" si="1165"/>
        <v>-</v>
      </c>
      <c r="U814" s="499" t="str">
        <f t="shared" si="1166"/>
        <v>M</v>
      </c>
      <c r="V814" s="499" t="str">
        <f t="shared" si="1167"/>
        <v>-</v>
      </c>
      <c r="W814" s="499" t="str">
        <f t="shared" si="1158"/>
        <v>-</v>
      </c>
      <c r="X814" s="529" t="str">
        <f t="shared" si="1237"/>
        <v>Na</v>
      </c>
      <c r="Y814" s="530" t="str">
        <f t="shared" si="1160"/>
        <v>Cl</v>
      </c>
      <c r="Z814" s="119" t="s">
        <v>1595</v>
      </c>
      <c r="AA814" s="89">
        <v>21229</v>
      </c>
      <c r="AB814" s="405">
        <v>1</v>
      </c>
      <c r="AC814" s="117" t="s">
        <v>762</v>
      </c>
      <c r="AD814" s="380" t="s">
        <v>2396</v>
      </c>
      <c r="AE814" s="120"/>
      <c r="AF814" s="379">
        <v>11.6</v>
      </c>
      <c r="AG814" s="377"/>
      <c r="AH814" s="377">
        <v>6.6</v>
      </c>
      <c r="AI814" s="379"/>
      <c r="AJ814" s="377"/>
      <c r="AK814" s="377"/>
      <c r="AL814" s="377"/>
      <c r="AM814" s="368">
        <v>0.115</v>
      </c>
      <c r="AN814" s="117"/>
      <c r="AO814" s="116"/>
      <c r="AP814" s="378"/>
      <c r="AQ814" s="117"/>
      <c r="AR814" s="384">
        <v>10959</v>
      </c>
      <c r="AS814" s="507">
        <f t="shared" si="1161"/>
        <v>10959.380000000001</v>
      </c>
      <c r="AT814" s="509">
        <f t="shared" si="1162"/>
        <v>8.6759236271766009E-3</v>
      </c>
      <c r="AU814" s="117">
        <v>3341</v>
      </c>
      <c r="AV814" s="117">
        <v>198.7</v>
      </c>
      <c r="AW814" s="116">
        <v>396.3</v>
      </c>
      <c r="AX814" s="117">
        <v>5768</v>
      </c>
      <c r="AY814" s="117">
        <v>527.5</v>
      </c>
      <c r="AZ814" s="118">
        <v>622.20000000000005</v>
      </c>
      <c r="BA814" s="117"/>
      <c r="BB814" s="117">
        <v>89.04</v>
      </c>
      <c r="BC814" s="117"/>
      <c r="BD814" s="117">
        <v>1.31</v>
      </c>
      <c r="BE814" s="117">
        <v>3.09</v>
      </c>
      <c r="BF814" s="117">
        <v>0.28000000000000003</v>
      </c>
      <c r="BG814" s="117"/>
      <c r="BH814" s="117"/>
      <c r="BI814" s="117"/>
      <c r="BJ814" s="117"/>
      <c r="BK814" s="117"/>
      <c r="BL814" s="116"/>
      <c r="BM814" s="117">
        <v>11.96</v>
      </c>
      <c r="BN814" s="118"/>
      <c r="BO814" s="114"/>
      <c r="BP814" s="114"/>
      <c r="BQ814" s="114"/>
      <c r="BR814" s="114"/>
      <c r="BS814" s="114"/>
      <c r="BT814" s="114"/>
      <c r="BU814" s="114"/>
      <c r="BV814" s="114"/>
      <c r="BW814" s="114"/>
      <c r="BX814" s="114"/>
      <c r="BY814" s="114"/>
      <c r="BZ814" s="114"/>
      <c r="CA814" s="114"/>
      <c r="CB814" s="114"/>
      <c r="CC814" s="114"/>
      <c r="CD814" s="114"/>
      <c r="CE814" s="114"/>
      <c r="CF814" s="247"/>
      <c r="CG814" s="114"/>
      <c r="CH814" s="114"/>
      <c r="CI814" s="114"/>
      <c r="CJ814" s="114"/>
      <c r="CK814" s="114"/>
      <c r="CL814" s="137"/>
      <c r="CM814" s="114"/>
      <c r="CN814" s="114">
        <v>167.2</v>
      </c>
      <c r="CO814" s="247"/>
      <c r="CP814" s="117"/>
      <c r="CQ814" s="118"/>
      <c r="CR814" s="117"/>
      <c r="CS814" s="117"/>
      <c r="CT814" s="117"/>
      <c r="CU814" s="117"/>
      <c r="CV814" s="117"/>
      <c r="CW814" s="117"/>
      <c r="CX814" s="117"/>
      <c r="CY814" s="117"/>
      <c r="CZ814" s="117"/>
      <c r="DA814" s="118"/>
      <c r="DB814" s="111"/>
      <c r="DC814" s="111"/>
      <c r="DD814" s="121"/>
      <c r="DE814" s="111"/>
      <c r="DF814" s="420"/>
      <c r="DG814" s="111"/>
      <c r="DH814" s="111"/>
      <c r="DI814" s="111"/>
      <c r="DJ814" s="111"/>
      <c r="DK814" s="244"/>
      <c r="DL814" s="244"/>
      <c r="DM814" s="244"/>
      <c r="DN814" s="111"/>
      <c r="DO814" s="121"/>
      <c r="DP814" s="244"/>
      <c r="DQ814" s="241"/>
      <c r="DR814" s="244"/>
      <c r="DS814" s="472"/>
      <c r="DT814" s="402">
        <f t="shared" si="1168"/>
        <v>1</v>
      </c>
      <c r="DU814" s="100">
        <f t="shared" si="1169"/>
        <v>1</v>
      </c>
      <c r="DV814" s="100">
        <f t="shared" si="1170"/>
        <v>0</v>
      </c>
      <c r="DW814" s="100">
        <f t="shared" si="1171"/>
        <v>0</v>
      </c>
      <c r="DX814" s="100">
        <f t="shared" si="1172"/>
        <v>0</v>
      </c>
      <c r="DY814" s="229">
        <f t="shared" si="1173"/>
        <v>0</v>
      </c>
      <c r="DZ814" s="100">
        <f t="shared" si="1174"/>
        <v>1</v>
      </c>
      <c r="EA814" s="400">
        <f t="shared" si="1175"/>
        <v>0</v>
      </c>
      <c r="EB814" s="402">
        <f t="shared" si="1176"/>
        <v>0</v>
      </c>
      <c r="EC814" s="19">
        <f t="shared" si="1177"/>
        <v>0</v>
      </c>
      <c r="ED814" s="19">
        <f t="shared" si="1178"/>
        <v>1</v>
      </c>
      <c r="EE814" s="19">
        <f t="shared" si="1179"/>
        <v>0</v>
      </c>
      <c r="EF814" s="402">
        <f t="shared" si="1180"/>
        <v>0</v>
      </c>
      <c r="EG814" s="400">
        <f t="shared" si="1181"/>
        <v>1</v>
      </c>
      <c r="EH814" s="400">
        <f t="shared" si="1182"/>
        <v>0</v>
      </c>
      <c r="EI814" s="402">
        <f t="shared" si="1183"/>
        <v>0</v>
      </c>
      <c r="EJ814" s="229">
        <f t="shared" si="1184"/>
        <v>1</v>
      </c>
      <c r="EK814" s="398">
        <f t="shared" si="1185"/>
        <v>3341</v>
      </c>
      <c r="EL814" s="398">
        <f t="shared" si="1186"/>
        <v>89.04</v>
      </c>
      <c r="EM814" s="398">
        <f t="shared" si="1187"/>
        <v>198.7</v>
      </c>
      <c r="EN814" s="398">
        <f t="shared" si="1188"/>
        <v>396.3</v>
      </c>
      <c r="EO814" s="398">
        <f t="shared" si="1189"/>
        <v>0.28000000000000003</v>
      </c>
      <c r="EP814" s="398">
        <f t="shared" si="1190"/>
        <v>3.09</v>
      </c>
      <c r="EQ814" s="398">
        <f t="shared" si="1191"/>
        <v>622.20000000000005</v>
      </c>
      <c r="ER814" s="398" t="str">
        <f t="shared" si="1192"/>
        <v/>
      </c>
      <c r="ES814" s="398" t="str">
        <f t="shared" si="1193"/>
        <v/>
      </c>
      <c r="ET814" s="398">
        <f t="shared" si="1194"/>
        <v>527.5</v>
      </c>
      <c r="EU814" s="172">
        <f t="shared" si="1195"/>
        <v>5768</v>
      </c>
      <c r="EV814" s="57">
        <f t="shared" si="1196"/>
        <v>145.32531818458619</v>
      </c>
      <c r="EW814" s="57">
        <f t="shared" si="1197"/>
        <v>2.2772378516624041</v>
      </c>
      <c r="EX814" s="57">
        <f t="shared" si="1198"/>
        <v>16.350545155317835</v>
      </c>
      <c r="EY814" s="57">
        <f t="shared" si="1199"/>
        <v>19.776435949897699</v>
      </c>
      <c r="EZ814" s="57">
        <f t="shared" si="1200"/>
        <v>1.021059349074665E-2</v>
      </c>
      <c r="FA814" s="57">
        <f t="shared" si="1201"/>
        <v>0.16599516518936341</v>
      </c>
      <c r="FB814" s="57">
        <f t="shared" si="1202"/>
        <v>10.197141457066953</v>
      </c>
      <c r="FC814" s="57" t="str">
        <f t="shared" si="1203"/>
        <v/>
      </c>
      <c r="FD814" s="57" t="str">
        <f t="shared" si="1204"/>
        <v/>
      </c>
      <c r="FE814" s="57">
        <f t="shared" si="1205"/>
        <v>10.98242187906636</v>
      </c>
      <c r="FF814" s="56">
        <f t="shared" si="1206"/>
        <v>162.69427128874847</v>
      </c>
      <c r="FG814" s="59">
        <f t="shared" si="1207"/>
        <v>79.021631349214502</v>
      </c>
      <c r="FH814" s="59">
        <f t="shared" si="1208"/>
        <v>1.2382635885921638</v>
      </c>
      <c r="FI814" s="59">
        <f t="shared" si="1209"/>
        <v>8.8907202665202973</v>
      </c>
      <c r="FJ814" s="59">
        <f t="shared" si="1210"/>
        <v>10.753571714525393</v>
      </c>
      <c r="FK814" s="59">
        <f t="shared" si="1211"/>
        <v>5.5520797391796096E-3</v>
      </c>
      <c r="FL814" s="59">
        <f t="shared" si="1212"/>
        <v>9.0261001408473818E-2</v>
      </c>
      <c r="FM814" s="59">
        <f t="shared" si="1213"/>
        <v>5.5457273069167163</v>
      </c>
      <c r="FN814" s="59" t="str">
        <f t="shared" si="1214"/>
        <v/>
      </c>
      <c r="FO814" s="59" t="str">
        <f t="shared" si="1215"/>
        <v/>
      </c>
      <c r="FP814" s="59">
        <f t="shared" si="1216"/>
        <v>5.9728029828014577</v>
      </c>
      <c r="FQ814" s="66">
        <f t="shared" si="1217"/>
        <v>88.481469710281829</v>
      </c>
      <c r="FR814" s="331">
        <f t="shared" si="1159"/>
        <v>8.6759236271766009E-3</v>
      </c>
      <c r="FS814" s="331">
        <f t="shared" si="1218"/>
        <v>8.6759236271766009E-3</v>
      </c>
      <c r="FT814" s="400">
        <f t="shared" si="1219"/>
        <v>0</v>
      </c>
      <c r="FU814" s="400">
        <f t="shared" si="1220"/>
        <v>1</v>
      </c>
      <c r="FV814" s="400">
        <f t="shared" si="1221"/>
        <v>0</v>
      </c>
      <c r="FW814" s="402">
        <f t="shared" si="1222"/>
        <v>0</v>
      </c>
      <c r="FX814" s="222">
        <f t="shared" si="1223"/>
        <v>79.021631349214502</v>
      </c>
      <c r="FY814" s="222">
        <f t="shared" si="1224"/>
        <v>0</v>
      </c>
      <c r="FZ814" s="222">
        <f t="shared" si="1225"/>
        <v>0</v>
      </c>
      <c r="GA814" s="221">
        <f t="shared" si="1226"/>
        <v>88.481469710281829</v>
      </c>
      <c r="GB814" s="222">
        <f t="shared" si="1227"/>
        <v>0</v>
      </c>
      <c r="GC814" s="222">
        <f t="shared" si="1228"/>
        <v>0</v>
      </c>
      <c r="GD814" s="222">
        <f t="shared" si="1229"/>
        <v>0</v>
      </c>
      <c r="GE814" s="222">
        <f t="shared" si="1230"/>
        <v>0</v>
      </c>
      <c r="GF814" s="222">
        <f t="shared" si="1231"/>
        <v>0</v>
      </c>
      <c r="GG814" s="398">
        <f t="shared" si="1232"/>
        <v>0</v>
      </c>
      <c r="GH814" s="399">
        <f t="shared" si="1233"/>
        <v>0</v>
      </c>
      <c r="GI814" s="398" t="str">
        <f t="shared" si="1234"/>
        <v>Na</v>
      </c>
      <c r="GJ814" s="398" t="str">
        <f t="shared" si="1235"/>
        <v>Cl</v>
      </c>
    </row>
    <row r="815" spans="1:192">
      <c r="A815" s="402">
        <f t="shared" si="1236"/>
        <v>810</v>
      </c>
      <c r="B815" s="134" t="s">
        <v>665</v>
      </c>
      <c r="C815" s="382" t="s">
        <v>263</v>
      </c>
      <c r="D815" s="382"/>
      <c r="E815" s="382"/>
      <c r="F815" s="400">
        <v>3499180</v>
      </c>
      <c r="G815" s="400">
        <v>5686770</v>
      </c>
      <c r="H815" s="409">
        <f t="shared" si="1163"/>
        <v>499105.89800000004</v>
      </c>
      <c r="I815" s="405">
        <f t="shared" si="1164"/>
        <v>5684935.0820000004</v>
      </c>
      <c r="J815" s="400">
        <v>143.29</v>
      </c>
      <c r="K815" s="377" t="s">
        <v>1355</v>
      </c>
      <c r="L815" s="407">
        <v>19.8</v>
      </c>
      <c r="M815" s="378"/>
      <c r="O815" s="378"/>
      <c r="P815" s="378"/>
      <c r="Q815" s="382" t="s">
        <v>2846</v>
      </c>
      <c r="R815" s="381" t="s">
        <v>786</v>
      </c>
      <c r="S815" s="2" t="s">
        <v>2837</v>
      </c>
      <c r="T815" s="499" t="str">
        <f t="shared" si="1165"/>
        <v>-</v>
      </c>
      <c r="U815" s="499" t="str">
        <f t="shared" si="1166"/>
        <v>M</v>
      </c>
      <c r="V815" s="499" t="str">
        <f t="shared" si="1167"/>
        <v>-</v>
      </c>
      <c r="W815" s="499" t="str">
        <f t="shared" si="1158"/>
        <v>-</v>
      </c>
      <c r="X815" s="529" t="str">
        <f t="shared" si="1237"/>
        <v>Na-Ca</v>
      </c>
      <c r="Y815" s="530" t="str">
        <f t="shared" si="1160"/>
        <v>Cl</v>
      </c>
      <c r="Z815" s="406"/>
      <c r="AA815" s="89" t="s">
        <v>1556</v>
      </c>
      <c r="AB815" s="102">
        <v>1</v>
      </c>
      <c r="AC815" s="67" t="s">
        <v>895</v>
      </c>
      <c r="AD815" s="385" t="s">
        <v>3011</v>
      </c>
      <c r="AE815" s="125" t="s">
        <v>896</v>
      </c>
      <c r="AF815" s="238">
        <v>11.8</v>
      </c>
      <c r="AG815" s="115"/>
      <c r="AH815" s="115"/>
      <c r="AI815" s="236"/>
      <c r="AJ815" s="115"/>
      <c r="AK815" s="115"/>
      <c r="AL815" s="115"/>
      <c r="AM815" s="371">
        <v>7.0000000000000001E-3</v>
      </c>
      <c r="AN815" s="384"/>
      <c r="AO815" s="381"/>
      <c r="AP815" s="407"/>
      <c r="AQ815" s="384"/>
      <c r="AR815" s="384"/>
      <c r="AS815" s="507">
        <f t="shared" si="1161"/>
        <v>2690.2999999999997</v>
      </c>
      <c r="AT815" s="509">
        <f t="shared" si="1162"/>
        <v>0.73543232805432668</v>
      </c>
      <c r="AU815" s="388">
        <v>611</v>
      </c>
      <c r="AV815" s="388">
        <v>70.5</v>
      </c>
      <c r="AW815" s="381">
        <v>211.4</v>
      </c>
      <c r="AX815" s="384">
        <v>1292</v>
      </c>
      <c r="AY815" s="384">
        <v>37.9</v>
      </c>
      <c r="AZ815" s="454">
        <v>411.7</v>
      </c>
      <c r="BA815" s="384"/>
      <c r="BB815" s="220"/>
      <c r="BC815" s="384"/>
      <c r="BD815" s="337"/>
      <c r="BE815" s="388">
        <v>31.7</v>
      </c>
      <c r="BF815" s="384"/>
      <c r="BG815" s="384"/>
      <c r="BH815" s="384"/>
      <c r="BI815" s="384"/>
      <c r="BJ815" s="384"/>
      <c r="BK815" s="384"/>
      <c r="BL815" s="381"/>
      <c r="BM815" s="384">
        <v>24.1</v>
      </c>
      <c r="BN815" s="120"/>
      <c r="BO815" s="147"/>
      <c r="BP815" s="147"/>
      <c r="BQ815" s="147"/>
      <c r="BR815" s="147"/>
      <c r="BS815" s="147"/>
      <c r="BT815" s="147"/>
      <c r="BU815" s="147"/>
      <c r="BV815" s="147"/>
      <c r="BW815" s="147"/>
      <c r="BX815" s="147"/>
      <c r="BY815" s="147"/>
      <c r="BZ815" s="147"/>
      <c r="CA815" s="147"/>
      <c r="CB815" s="147"/>
      <c r="CC815" s="147"/>
      <c r="CD815" s="147"/>
      <c r="CE815" s="147"/>
      <c r="CF815" s="145"/>
      <c r="CG815" s="147"/>
      <c r="CH815" s="147"/>
      <c r="CI815" s="147"/>
      <c r="CJ815" s="147"/>
      <c r="CK815" s="147"/>
      <c r="CL815" s="148"/>
      <c r="CM815" s="147"/>
      <c r="CN815" s="154" t="s">
        <v>3116</v>
      </c>
      <c r="CO815" s="249"/>
      <c r="CP815" s="384"/>
      <c r="CQ815" s="120"/>
      <c r="CR815" s="384"/>
      <c r="CS815" s="384"/>
      <c r="CT815" s="384"/>
      <c r="CU815" s="384"/>
      <c r="CV815" s="384"/>
      <c r="CW815" s="384"/>
      <c r="CX815" s="384"/>
      <c r="CY815" s="384"/>
      <c r="CZ815" s="384"/>
      <c r="DA815" s="120"/>
      <c r="DB815" s="420"/>
      <c r="DC815" s="420"/>
      <c r="DD815" s="110"/>
      <c r="DE815" s="420"/>
      <c r="DF815" s="420"/>
      <c r="DG815" s="420"/>
      <c r="DH815" s="420"/>
      <c r="DI815" s="420"/>
      <c r="DJ815" s="420"/>
      <c r="DK815" s="180"/>
      <c r="DL815" s="180"/>
      <c r="DM815" s="180"/>
      <c r="DN815" s="420"/>
      <c r="DO815" s="110"/>
      <c r="DP815" s="180"/>
      <c r="DQ815" s="182"/>
      <c r="DR815" s="180"/>
      <c r="DS815" s="181"/>
      <c r="DT815" s="402">
        <f t="shared" si="1168"/>
        <v>1</v>
      </c>
      <c r="DU815" s="100">
        <f t="shared" si="1169"/>
        <v>0</v>
      </c>
      <c r="DV815" s="100">
        <f t="shared" si="1170"/>
        <v>1</v>
      </c>
      <c r="DW815" s="100">
        <f t="shared" si="1171"/>
        <v>0</v>
      </c>
      <c r="DX815" s="100">
        <f t="shared" si="1172"/>
        <v>0</v>
      </c>
      <c r="DY815" s="229">
        <f t="shared" si="1173"/>
        <v>0</v>
      </c>
      <c r="DZ815" s="100">
        <f t="shared" si="1174"/>
        <v>1</v>
      </c>
      <c r="EA815" s="400">
        <f t="shared" si="1175"/>
        <v>0</v>
      </c>
      <c r="EB815" s="402">
        <f t="shared" si="1176"/>
        <v>0</v>
      </c>
      <c r="EC815" s="19">
        <f t="shared" si="1177"/>
        <v>0</v>
      </c>
      <c r="ED815" s="19">
        <f t="shared" si="1178"/>
        <v>1</v>
      </c>
      <c r="EE815" s="19">
        <f t="shared" si="1179"/>
        <v>0</v>
      </c>
      <c r="EF815" s="402">
        <f t="shared" si="1180"/>
        <v>0</v>
      </c>
      <c r="EG815" s="400">
        <f t="shared" si="1181"/>
        <v>0</v>
      </c>
      <c r="EH815" s="400">
        <f t="shared" si="1182"/>
        <v>0</v>
      </c>
      <c r="EI815" s="402">
        <f t="shared" si="1183"/>
        <v>1</v>
      </c>
      <c r="EJ815" s="229">
        <f t="shared" si="1184"/>
        <v>1</v>
      </c>
      <c r="EK815" s="398">
        <f t="shared" si="1185"/>
        <v>611</v>
      </c>
      <c r="EL815" s="398" t="str">
        <f t="shared" si="1186"/>
        <v/>
      </c>
      <c r="EM815" s="398">
        <f t="shared" si="1187"/>
        <v>70.5</v>
      </c>
      <c r="EN815" s="398">
        <f t="shared" si="1188"/>
        <v>211.4</v>
      </c>
      <c r="EO815" s="398" t="str">
        <f t="shared" si="1189"/>
        <v/>
      </c>
      <c r="EP815" s="398">
        <f t="shared" si="1190"/>
        <v>31.7</v>
      </c>
      <c r="EQ815" s="398">
        <f t="shared" si="1191"/>
        <v>411.7</v>
      </c>
      <c r="ER815" s="398" t="str">
        <f t="shared" si="1192"/>
        <v/>
      </c>
      <c r="ES815" s="398" t="str">
        <f t="shared" si="1193"/>
        <v/>
      </c>
      <c r="ET815" s="398">
        <f t="shared" si="1194"/>
        <v>37.9</v>
      </c>
      <c r="EU815" s="172">
        <f t="shared" si="1195"/>
        <v>1292</v>
      </c>
      <c r="EV815" s="57">
        <f t="shared" si="1196"/>
        <v>26.577003714690864</v>
      </c>
      <c r="EW815" s="57" t="str">
        <f t="shared" si="1197"/>
        <v/>
      </c>
      <c r="EX815" s="57">
        <f t="shared" si="1198"/>
        <v>5.8012754577247483</v>
      </c>
      <c r="EY815" s="57">
        <f t="shared" si="1199"/>
        <v>10.549428614202304</v>
      </c>
      <c r="EZ815" s="57" t="str">
        <f t="shared" si="1200"/>
        <v/>
      </c>
      <c r="FA815" s="57">
        <f t="shared" si="1201"/>
        <v>1.7029277464410422</v>
      </c>
      <c r="FB815" s="57">
        <f t="shared" si="1202"/>
        <v>6.7472888747580599</v>
      </c>
      <c r="FC815" s="57" t="str">
        <f t="shared" si="1203"/>
        <v/>
      </c>
      <c r="FD815" s="57" t="str">
        <f t="shared" si="1204"/>
        <v/>
      </c>
      <c r="FE815" s="57">
        <f t="shared" si="1205"/>
        <v>0.78906879472344071</v>
      </c>
      <c r="FF815" s="56">
        <f t="shared" si="1206"/>
        <v>36.44261416523284</v>
      </c>
      <c r="FG815" s="59">
        <f t="shared" si="1207"/>
        <v>59.548790639570115</v>
      </c>
      <c r="FH815" s="59" t="str">
        <f t="shared" si="1208"/>
        <v/>
      </c>
      <c r="FI815" s="59">
        <f t="shared" si="1209"/>
        <v>12.998415524304169</v>
      </c>
      <c r="FJ815" s="59">
        <f t="shared" si="1210"/>
        <v>23.637191109205908</v>
      </c>
      <c r="FK815" s="59" t="str">
        <f t="shared" si="1211"/>
        <v/>
      </c>
      <c r="FL815" s="59">
        <f t="shared" si="1212"/>
        <v>3.8156027269198165</v>
      </c>
      <c r="FM815" s="59">
        <f t="shared" si="1213"/>
        <v>15.342079619588009</v>
      </c>
      <c r="FN815" s="59" t="str">
        <f t="shared" si="1214"/>
        <v/>
      </c>
      <c r="FO815" s="59" t="str">
        <f t="shared" si="1215"/>
        <v/>
      </c>
      <c r="FP815" s="59">
        <f t="shared" si="1216"/>
        <v>1.7941956389726181</v>
      </c>
      <c r="FQ815" s="66">
        <f t="shared" si="1217"/>
        <v>82.86372474143937</v>
      </c>
      <c r="FR815" s="331">
        <f t="shared" si="1159"/>
        <v>0.73543232805432668</v>
      </c>
      <c r="FS815" s="331">
        <f t="shared" si="1218"/>
        <v>0.73543232805432668</v>
      </c>
      <c r="FT815" s="400">
        <f t="shared" si="1219"/>
        <v>0</v>
      </c>
      <c r="FU815" s="400">
        <f t="shared" si="1220"/>
        <v>1</v>
      </c>
      <c r="FV815" s="400">
        <f t="shared" si="1221"/>
        <v>0</v>
      </c>
      <c r="FW815" s="402">
        <f t="shared" si="1222"/>
        <v>0</v>
      </c>
      <c r="FX815" s="222">
        <f t="shared" si="1223"/>
        <v>59.548790639570115</v>
      </c>
      <c r="FY815" s="222">
        <f t="shared" si="1224"/>
        <v>23.637191109205908</v>
      </c>
      <c r="FZ815" s="222">
        <f t="shared" si="1225"/>
        <v>0</v>
      </c>
      <c r="GA815" s="221">
        <f t="shared" si="1226"/>
        <v>82.86372474143937</v>
      </c>
      <c r="GB815" s="222">
        <f t="shared" si="1227"/>
        <v>0</v>
      </c>
      <c r="GC815" s="222">
        <f t="shared" si="1228"/>
        <v>0</v>
      </c>
      <c r="GD815" s="222">
        <f t="shared" si="1229"/>
        <v>0</v>
      </c>
      <c r="GE815" s="222">
        <f t="shared" si="1230"/>
        <v>0</v>
      </c>
      <c r="GF815" s="222">
        <f t="shared" si="1231"/>
        <v>0</v>
      </c>
      <c r="GG815" s="398">
        <f t="shared" si="1232"/>
        <v>0</v>
      </c>
      <c r="GH815" s="399">
        <f t="shared" si="1233"/>
        <v>0</v>
      </c>
      <c r="GI815" s="398" t="str">
        <f t="shared" si="1234"/>
        <v>Na-Ca</v>
      </c>
      <c r="GJ815" s="398" t="str">
        <f t="shared" si="1235"/>
        <v>Cl</v>
      </c>
    </row>
    <row r="816" spans="1:192">
      <c r="A816" s="402">
        <f t="shared" si="1236"/>
        <v>811</v>
      </c>
      <c r="B816" s="134" t="s">
        <v>665</v>
      </c>
      <c r="C816" s="382" t="s">
        <v>263</v>
      </c>
      <c r="D816" s="382"/>
      <c r="E816" s="382"/>
      <c r="F816" s="400">
        <v>3499180</v>
      </c>
      <c r="G816" s="400">
        <v>5686770</v>
      </c>
      <c r="H816" s="409">
        <f t="shared" si="1163"/>
        <v>499105.89800000004</v>
      </c>
      <c r="I816" s="405">
        <f t="shared" si="1164"/>
        <v>5684935.0820000004</v>
      </c>
      <c r="J816" s="400">
        <v>143.29</v>
      </c>
      <c r="K816" s="377" t="s">
        <v>1355</v>
      </c>
      <c r="L816" s="129">
        <v>19.8</v>
      </c>
      <c r="M816" s="378"/>
      <c r="O816" s="378"/>
      <c r="P816" s="378"/>
      <c r="Q816" s="382" t="s">
        <v>2846</v>
      </c>
      <c r="R816" s="381" t="s">
        <v>786</v>
      </c>
      <c r="S816" s="2" t="s">
        <v>2837</v>
      </c>
      <c r="T816" s="499" t="str">
        <f t="shared" si="1165"/>
        <v>-</v>
      </c>
      <c r="U816" s="499" t="str">
        <f t="shared" si="1166"/>
        <v>M</v>
      </c>
      <c r="V816" s="499" t="str">
        <f t="shared" si="1167"/>
        <v>-</v>
      </c>
      <c r="W816" s="499" t="str">
        <f t="shared" si="1158"/>
        <v>-</v>
      </c>
      <c r="X816" s="529" t="str">
        <f t="shared" si="1237"/>
        <v>Na</v>
      </c>
      <c r="Y816" s="530" t="str">
        <f t="shared" si="1160"/>
        <v>Cl-HCO3</v>
      </c>
      <c r="Z816" s="119" t="s">
        <v>1860</v>
      </c>
      <c r="AA816" s="89">
        <v>20906</v>
      </c>
      <c r="AB816" s="405">
        <v>2</v>
      </c>
      <c r="AC816" s="117" t="s">
        <v>762</v>
      </c>
      <c r="AD816" s="380" t="s">
        <v>2392</v>
      </c>
      <c r="AE816" s="125" t="s">
        <v>2767</v>
      </c>
      <c r="AF816" s="153">
        <v>11.3</v>
      </c>
      <c r="AG816" s="377"/>
      <c r="AH816" s="377">
        <v>6.92</v>
      </c>
      <c r="AI816" s="379"/>
      <c r="AJ816" s="377"/>
      <c r="AK816" s="377"/>
      <c r="AL816" s="377"/>
      <c r="AM816" s="379">
        <v>0.02</v>
      </c>
      <c r="AN816" s="117"/>
      <c r="AO816" s="116"/>
      <c r="AP816" s="378"/>
      <c r="AQ816" s="117"/>
      <c r="AR816" s="384">
        <v>1391.43</v>
      </c>
      <c r="AS816" s="507">
        <f t="shared" si="1161"/>
        <v>1391.4299999999998</v>
      </c>
      <c r="AT816" s="509">
        <f t="shared" si="1162"/>
        <v>0.19148953603941754</v>
      </c>
      <c r="AU816" s="217">
        <v>326</v>
      </c>
      <c r="AV816" s="117">
        <v>32.1</v>
      </c>
      <c r="AW816" s="116">
        <v>80.099999999999994</v>
      </c>
      <c r="AX816" s="117">
        <v>540.9</v>
      </c>
      <c r="AY816" s="117">
        <v>16.8</v>
      </c>
      <c r="AZ816" s="118">
        <v>359.9</v>
      </c>
      <c r="BA816" s="117"/>
      <c r="BB816" s="117">
        <v>12.4</v>
      </c>
      <c r="BC816" s="117"/>
      <c r="BD816" s="117">
        <v>1.35</v>
      </c>
      <c r="BE816" s="117">
        <v>8.35</v>
      </c>
      <c r="BF816" s="117">
        <v>0.08</v>
      </c>
      <c r="BG816" s="117"/>
      <c r="BH816" s="117"/>
      <c r="BI816" s="117"/>
      <c r="BJ816" s="117"/>
      <c r="BK816" s="117"/>
      <c r="BL816" s="116"/>
      <c r="BM816" s="117">
        <v>13.45</v>
      </c>
      <c r="BN816" s="118"/>
      <c r="BO816" s="114"/>
      <c r="BP816" s="114"/>
      <c r="BQ816" s="114"/>
      <c r="BR816" s="114"/>
      <c r="BS816" s="114"/>
      <c r="BT816" s="114"/>
      <c r="BU816" s="114"/>
      <c r="BV816" s="114"/>
      <c r="BW816" s="114"/>
      <c r="BX816" s="114"/>
      <c r="BY816" s="114"/>
      <c r="BZ816" s="114"/>
      <c r="CA816" s="114"/>
      <c r="CB816" s="114"/>
      <c r="CC816" s="114"/>
      <c r="CD816" s="114"/>
      <c r="CE816" s="114"/>
      <c r="CF816" s="247"/>
      <c r="CG816" s="114"/>
      <c r="CH816" s="114"/>
      <c r="CI816" s="114"/>
      <c r="CJ816" s="114"/>
      <c r="CK816" s="114"/>
      <c r="CL816" s="137"/>
      <c r="CM816" s="114"/>
      <c r="CN816" s="114">
        <v>71.5</v>
      </c>
      <c r="CO816" s="247"/>
      <c r="CP816" s="117"/>
      <c r="CQ816" s="118"/>
      <c r="CR816" s="117"/>
      <c r="CS816" s="117"/>
      <c r="CT816" s="117"/>
      <c r="CU816" s="117"/>
      <c r="CV816" s="117"/>
      <c r="CW816" s="117"/>
      <c r="CX816" s="117"/>
      <c r="CY816" s="117"/>
      <c r="CZ816" s="117"/>
      <c r="DA816" s="118"/>
      <c r="DB816" s="111"/>
      <c r="DC816" s="111"/>
      <c r="DD816" s="121"/>
      <c r="DE816" s="111"/>
      <c r="DF816" s="420"/>
      <c r="DG816" s="111"/>
      <c r="DH816" s="425" t="s">
        <v>2389</v>
      </c>
      <c r="DI816" s="111"/>
      <c r="DJ816" s="111"/>
      <c r="DK816" s="244"/>
      <c r="DL816" s="244"/>
      <c r="DM816" s="244"/>
      <c r="DN816" s="111"/>
      <c r="DO816" s="121"/>
      <c r="DP816" s="244"/>
      <c r="DQ816" s="241"/>
      <c r="DR816" s="244"/>
      <c r="DS816" s="472"/>
      <c r="DT816" s="402">
        <f t="shared" si="1168"/>
        <v>0</v>
      </c>
      <c r="DU816" s="100">
        <f t="shared" si="1169"/>
        <v>0</v>
      </c>
      <c r="DV816" s="100">
        <f t="shared" si="1170"/>
        <v>1</v>
      </c>
      <c r="DW816" s="100">
        <f t="shared" si="1171"/>
        <v>0</v>
      </c>
      <c r="DX816" s="100">
        <f t="shared" si="1172"/>
        <v>0</v>
      </c>
      <c r="DY816" s="229">
        <f t="shared" si="1173"/>
        <v>0</v>
      </c>
      <c r="DZ816" s="100">
        <f t="shared" si="1174"/>
        <v>1</v>
      </c>
      <c r="EA816" s="400">
        <f t="shared" si="1175"/>
        <v>0</v>
      </c>
      <c r="EB816" s="402">
        <f t="shared" si="1176"/>
        <v>0</v>
      </c>
      <c r="EC816" s="19">
        <f t="shared" si="1177"/>
        <v>0</v>
      </c>
      <c r="ED816" s="19">
        <f t="shared" si="1178"/>
        <v>1</v>
      </c>
      <c r="EE816" s="19">
        <f t="shared" si="1179"/>
        <v>0</v>
      </c>
      <c r="EF816" s="402">
        <f t="shared" si="1180"/>
        <v>0</v>
      </c>
      <c r="EG816" s="400">
        <f t="shared" si="1181"/>
        <v>1</v>
      </c>
      <c r="EH816" s="400">
        <f t="shared" si="1182"/>
        <v>0</v>
      </c>
      <c r="EI816" s="402">
        <f t="shared" si="1183"/>
        <v>0</v>
      </c>
      <c r="EJ816" s="229">
        <f t="shared" si="1184"/>
        <v>1</v>
      </c>
      <c r="EK816" s="398">
        <f t="shared" si="1185"/>
        <v>326</v>
      </c>
      <c r="EL816" s="398">
        <f t="shared" si="1186"/>
        <v>12.4</v>
      </c>
      <c r="EM816" s="398">
        <f t="shared" si="1187"/>
        <v>32.1</v>
      </c>
      <c r="EN816" s="398">
        <f t="shared" si="1188"/>
        <v>80.099999999999994</v>
      </c>
      <c r="EO816" s="398">
        <f t="shared" si="1189"/>
        <v>0.08</v>
      </c>
      <c r="EP816" s="398">
        <f t="shared" si="1190"/>
        <v>8.35</v>
      </c>
      <c r="EQ816" s="398">
        <f t="shared" si="1191"/>
        <v>359.9</v>
      </c>
      <c r="ER816" s="398" t="str">
        <f t="shared" si="1192"/>
        <v/>
      </c>
      <c r="ES816" s="398" t="str">
        <f t="shared" si="1193"/>
        <v/>
      </c>
      <c r="ET816" s="398">
        <f t="shared" si="1194"/>
        <v>16.8</v>
      </c>
      <c r="EU816" s="172">
        <f t="shared" si="1195"/>
        <v>540.9</v>
      </c>
      <c r="EV816" s="57">
        <f t="shared" si="1196"/>
        <v>14.180201654646844</v>
      </c>
      <c r="EW816" s="57">
        <f t="shared" si="1197"/>
        <v>0.31713554987212278</v>
      </c>
      <c r="EX816" s="57">
        <f t="shared" si="1198"/>
        <v>2.6414318041555238</v>
      </c>
      <c r="EY816" s="57">
        <f t="shared" si="1199"/>
        <v>3.9972054493737206</v>
      </c>
      <c r="EZ816" s="57">
        <f t="shared" si="1200"/>
        <v>2.917312425927614E-3</v>
      </c>
      <c r="FA816" s="57">
        <f t="shared" si="1201"/>
        <v>0.44856298683857104</v>
      </c>
      <c r="FB816" s="57">
        <f t="shared" si="1202"/>
        <v>5.898346529087747</v>
      </c>
      <c r="FC816" s="57" t="str">
        <f t="shared" si="1203"/>
        <v/>
      </c>
      <c r="FD816" s="57" t="str">
        <f t="shared" si="1204"/>
        <v/>
      </c>
      <c r="FE816" s="57">
        <f t="shared" si="1205"/>
        <v>0.3497719195607864</v>
      </c>
      <c r="FF816" s="56">
        <f t="shared" si="1206"/>
        <v>15.256818886977122</v>
      </c>
      <c r="FG816" s="59">
        <f t="shared" si="1207"/>
        <v>65.687232765795727</v>
      </c>
      <c r="FH816" s="59">
        <f t="shared" si="1208"/>
        <v>1.4690733735745003</v>
      </c>
      <c r="FI816" s="59">
        <f t="shared" si="1209"/>
        <v>12.235957568183178</v>
      </c>
      <c r="FJ816" s="59">
        <f t="shared" si="1210"/>
        <v>18.5163350395427</v>
      </c>
      <c r="FK816" s="59">
        <f t="shared" si="1211"/>
        <v>1.3513924910204525E-2</v>
      </c>
      <c r="FL816" s="59">
        <f t="shared" si="1212"/>
        <v>2.0778873279936865</v>
      </c>
      <c r="FM816" s="59">
        <f t="shared" si="1213"/>
        <v>27.427871269898507</v>
      </c>
      <c r="FN816" s="59" t="str">
        <f t="shared" si="1214"/>
        <v/>
      </c>
      <c r="FO816" s="59" t="str">
        <f t="shared" si="1215"/>
        <v/>
      </c>
      <c r="FP816" s="59">
        <f t="shared" si="1216"/>
        <v>1.6264726285965265</v>
      </c>
      <c r="FQ816" s="66">
        <f t="shared" si="1217"/>
        <v>70.945656101504966</v>
      </c>
      <c r="FR816" s="331">
        <f t="shared" si="1159"/>
        <v>0.19148953603941754</v>
      </c>
      <c r="FS816" s="331">
        <f t="shared" si="1218"/>
        <v>0.19148953603941754</v>
      </c>
      <c r="FT816" s="400">
        <f t="shared" si="1219"/>
        <v>0</v>
      </c>
      <c r="FU816" s="400">
        <f t="shared" si="1220"/>
        <v>1</v>
      </c>
      <c r="FV816" s="400">
        <f t="shared" si="1221"/>
        <v>0</v>
      </c>
      <c r="FW816" s="402">
        <f t="shared" si="1222"/>
        <v>0</v>
      </c>
      <c r="FX816" s="222">
        <f t="shared" si="1223"/>
        <v>65.687232765795727</v>
      </c>
      <c r="FY816" s="222">
        <f t="shared" si="1224"/>
        <v>0</v>
      </c>
      <c r="FZ816" s="222">
        <f t="shared" si="1225"/>
        <v>0</v>
      </c>
      <c r="GA816" s="221">
        <f t="shared" si="1226"/>
        <v>70.945656101504966</v>
      </c>
      <c r="GB816" s="222">
        <f t="shared" si="1227"/>
        <v>27.427871269898507</v>
      </c>
      <c r="GC816" s="222">
        <f t="shared" si="1228"/>
        <v>0</v>
      </c>
      <c r="GD816" s="222">
        <f t="shared" si="1229"/>
        <v>0</v>
      </c>
      <c r="GE816" s="222">
        <f t="shared" si="1230"/>
        <v>0</v>
      </c>
      <c r="GF816" s="222">
        <f t="shared" si="1231"/>
        <v>0</v>
      </c>
      <c r="GG816" s="398">
        <f t="shared" si="1232"/>
        <v>0</v>
      </c>
      <c r="GH816" s="399">
        <f t="shared" si="1233"/>
        <v>0</v>
      </c>
      <c r="GI816" s="398" t="str">
        <f t="shared" si="1234"/>
        <v>Na</v>
      </c>
      <c r="GJ816" s="398" t="str">
        <f t="shared" si="1235"/>
        <v>Cl-HCO3</v>
      </c>
    </row>
    <row r="817" spans="1:192">
      <c r="A817" s="402">
        <f t="shared" si="1236"/>
        <v>812</v>
      </c>
      <c r="B817" s="134" t="s">
        <v>665</v>
      </c>
      <c r="C817" s="164" t="s">
        <v>263</v>
      </c>
      <c r="D817" s="164"/>
      <c r="E817" s="164"/>
      <c r="F817" s="408">
        <v>3499180</v>
      </c>
      <c r="G817" s="408">
        <v>5686770</v>
      </c>
      <c r="H817" s="410">
        <f t="shared" si="1163"/>
        <v>499105.89800000004</v>
      </c>
      <c r="I817" s="102">
        <f t="shared" si="1164"/>
        <v>5684935.0820000004</v>
      </c>
      <c r="J817" s="400">
        <v>143.29</v>
      </c>
      <c r="K817" s="391" t="s">
        <v>1356</v>
      </c>
      <c r="L817" s="171">
        <v>19.8</v>
      </c>
      <c r="Q817" s="382" t="s">
        <v>2846</v>
      </c>
      <c r="R817" s="381" t="s">
        <v>786</v>
      </c>
      <c r="S817" s="2" t="s">
        <v>2837</v>
      </c>
      <c r="T817" s="499" t="str">
        <f t="shared" si="1165"/>
        <v>-</v>
      </c>
      <c r="U817" s="499" t="str">
        <f t="shared" si="1166"/>
        <v>M</v>
      </c>
      <c r="V817" s="499" t="str">
        <f t="shared" si="1167"/>
        <v>-</v>
      </c>
      <c r="W817" s="499" t="str">
        <f t="shared" si="1158"/>
        <v>-</v>
      </c>
      <c r="X817" s="529" t="str">
        <f t="shared" si="1237"/>
        <v>Na</v>
      </c>
      <c r="Y817" s="530" t="str">
        <f t="shared" si="1160"/>
        <v>Cl-HCO3</v>
      </c>
      <c r="Z817" s="133" t="s">
        <v>1795</v>
      </c>
      <c r="AA817" s="51">
        <v>38992</v>
      </c>
      <c r="AB817" s="100">
        <v>3</v>
      </c>
      <c r="AC817" s="163" t="s">
        <v>456</v>
      </c>
      <c r="AD817" s="132" t="s">
        <v>2390</v>
      </c>
      <c r="AE817" s="183"/>
      <c r="AF817" s="391">
        <v>14.6</v>
      </c>
      <c r="AG817" s="400">
        <v>2090</v>
      </c>
      <c r="AH817" s="400">
        <v>7.19</v>
      </c>
      <c r="AI817" s="185">
        <v>-100</v>
      </c>
      <c r="AJ817" s="400">
        <v>0.99939999999999996</v>
      </c>
      <c r="AK817" s="400">
        <v>20</v>
      </c>
      <c r="AL817" s="391"/>
      <c r="AM817" s="391">
        <v>0.02</v>
      </c>
      <c r="AN817" s="163"/>
      <c r="AO817" s="164"/>
      <c r="AQ817" s="163"/>
      <c r="AR817" s="168">
        <v>1322.124</v>
      </c>
      <c r="AS817" s="507">
        <f t="shared" si="1161"/>
        <v>1321.4520000000002</v>
      </c>
      <c r="AT817" s="509">
        <f t="shared" si="1162"/>
        <v>0.24311171639342877</v>
      </c>
      <c r="AU817" s="163">
        <v>298</v>
      </c>
      <c r="AV817" s="163">
        <v>30.1</v>
      </c>
      <c r="AW817" s="164">
        <v>80.5</v>
      </c>
      <c r="AX817" s="165">
        <v>475</v>
      </c>
      <c r="AY817" s="165">
        <v>19</v>
      </c>
      <c r="AZ817" s="167">
        <v>380</v>
      </c>
      <c r="BA817" s="163">
        <v>0.22</v>
      </c>
      <c r="BB817" s="163">
        <v>12</v>
      </c>
      <c r="BC817" s="163">
        <v>1.4</v>
      </c>
      <c r="BD817" s="163">
        <v>1</v>
      </c>
      <c r="BE817" s="163">
        <v>6.5</v>
      </c>
      <c r="BF817" s="163">
        <v>0.18</v>
      </c>
      <c r="BG817" s="165">
        <v>0.72</v>
      </c>
      <c r="BH817" s="165">
        <v>0.24</v>
      </c>
      <c r="BI817" s="165">
        <v>1.4999999999999999E-2</v>
      </c>
      <c r="BJ817" s="166" t="s">
        <v>1486</v>
      </c>
      <c r="BK817" s="166" t="s">
        <v>2398</v>
      </c>
      <c r="BL817" s="164"/>
      <c r="BM817" s="165">
        <v>15.8</v>
      </c>
      <c r="BN817" s="162">
        <v>0.45</v>
      </c>
      <c r="BO817" s="138"/>
      <c r="BP817" s="138" t="s">
        <v>287</v>
      </c>
      <c r="BQ817" s="138">
        <v>4</v>
      </c>
      <c r="BR817" s="138">
        <v>320</v>
      </c>
      <c r="BS817" s="138"/>
      <c r="BT817" s="138" t="s">
        <v>1525</v>
      </c>
      <c r="BU817" s="138"/>
      <c r="BV817" s="138" t="s">
        <v>457</v>
      </c>
      <c r="BW817" s="138"/>
      <c r="BX817" s="138"/>
      <c r="BY817" s="138" t="s">
        <v>1407</v>
      </c>
      <c r="BZ817" s="138"/>
      <c r="CA817" s="138">
        <v>3</v>
      </c>
      <c r="CB817" s="138" t="s">
        <v>1406</v>
      </c>
      <c r="CC817" s="138"/>
      <c r="CD817" s="138" t="s">
        <v>457</v>
      </c>
      <c r="CE817" s="138" t="s">
        <v>457</v>
      </c>
      <c r="CF817" s="149"/>
      <c r="CG817" s="138"/>
      <c r="CH817" s="138"/>
      <c r="CI817" s="138"/>
      <c r="CJ817" s="138"/>
      <c r="CK817" s="138"/>
      <c r="CL817" s="139"/>
      <c r="CM817" s="138"/>
      <c r="CN817" s="138">
        <v>120</v>
      </c>
      <c r="CO817" s="149">
        <v>7.0000000000000001E-3</v>
      </c>
      <c r="CP817" s="163"/>
      <c r="CQ817" s="162"/>
      <c r="CR817" s="163"/>
      <c r="CS817" s="163"/>
      <c r="CT817" s="163"/>
      <c r="CU817" s="163"/>
      <c r="CV817" s="163"/>
      <c r="CW817" s="163"/>
      <c r="CX817" s="163"/>
      <c r="CY817" s="163"/>
      <c r="CZ817" s="163"/>
      <c r="DA817" s="162"/>
      <c r="DB817" s="241"/>
      <c r="DC817" s="241"/>
      <c r="DD817" s="241"/>
      <c r="DE817" s="241"/>
      <c r="DF817" s="182"/>
      <c r="DG817" s="241"/>
      <c r="DH817" s="241"/>
      <c r="DI817" s="244">
        <v>7.6</v>
      </c>
      <c r="DJ817" s="244"/>
      <c r="DK817" s="244"/>
      <c r="DL817" s="244"/>
      <c r="DM817" s="244"/>
      <c r="DN817" s="244"/>
      <c r="DO817" s="244"/>
      <c r="DP817" s="244"/>
      <c r="DQ817" s="244"/>
      <c r="DR817" s="244"/>
      <c r="DS817" s="472"/>
      <c r="DT817" s="402">
        <f t="shared" si="1168"/>
        <v>0</v>
      </c>
      <c r="DU817" s="100">
        <f t="shared" si="1169"/>
        <v>0</v>
      </c>
      <c r="DV817" s="100">
        <f t="shared" si="1170"/>
        <v>1</v>
      </c>
      <c r="DW817" s="100">
        <f t="shared" si="1171"/>
        <v>0</v>
      </c>
      <c r="DX817" s="100">
        <f t="shared" si="1172"/>
        <v>0</v>
      </c>
      <c r="DY817" s="229">
        <f t="shared" si="1173"/>
        <v>0</v>
      </c>
      <c r="DZ817" s="100">
        <f t="shared" si="1174"/>
        <v>1</v>
      </c>
      <c r="EA817" s="400">
        <f t="shared" si="1175"/>
        <v>0</v>
      </c>
      <c r="EB817" s="402">
        <f t="shared" si="1176"/>
        <v>0</v>
      </c>
      <c r="EC817" s="19">
        <f t="shared" si="1177"/>
        <v>0</v>
      </c>
      <c r="ED817" s="19">
        <f t="shared" si="1178"/>
        <v>1</v>
      </c>
      <c r="EE817" s="19">
        <f t="shared" si="1179"/>
        <v>0</v>
      </c>
      <c r="EF817" s="402">
        <f t="shared" si="1180"/>
        <v>0</v>
      </c>
      <c r="EG817" s="400">
        <f t="shared" si="1181"/>
        <v>1</v>
      </c>
      <c r="EH817" s="400">
        <f t="shared" si="1182"/>
        <v>0</v>
      </c>
      <c r="EI817" s="402">
        <f t="shared" si="1183"/>
        <v>0</v>
      </c>
      <c r="EJ817" s="229">
        <f t="shared" si="1184"/>
        <v>1</v>
      </c>
      <c r="EK817" s="398">
        <f t="shared" si="1185"/>
        <v>298</v>
      </c>
      <c r="EL817" s="398">
        <f t="shared" si="1186"/>
        <v>12</v>
      </c>
      <c r="EM817" s="398">
        <f t="shared" si="1187"/>
        <v>30.1</v>
      </c>
      <c r="EN817" s="398">
        <f t="shared" si="1188"/>
        <v>80.5</v>
      </c>
      <c r="EO817" s="398">
        <f t="shared" si="1189"/>
        <v>0.18</v>
      </c>
      <c r="EP817" s="398">
        <f t="shared" si="1190"/>
        <v>6.5</v>
      </c>
      <c r="EQ817" s="398">
        <f t="shared" si="1191"/>
        <v>380</v>
      </c>
      <c r="ER817" s="398" t="str">
        <f t="shared" si="1192"/>
        <v/>
      </c>
      <c r="ES817" s="398" t="str">
        <f t="shared" si="1193"/>
        <v/>
      </c>
      <c r="ET817" s="398">
        <f t="shared" si="1194"/>
        <v>19</v>
      </c>
      <c r="EU817" s="172">
        <f t="shared" si="1195"/>
        <v>475</v>
      </c>
      <c r="EV817" s="57">
        <f t="shared" si="1196"/>
        <v>12.962270224186378</v>
      </c>
      <c r="EW817" s="57">
        <f t="shared" si="1197"/>
        <v>0.30690537084398978</v>
      </c>
      <c r="EX817" s="57">
        <f t="shared" si="1198"/>
        <v>2.47685661386546</v>
      </c>
      <c r="EY817" s="57">
        <f t="shared" si="1199"/>
        <v>4.0171665252757123</v>
      </c>
      <c r="EZ817" s="57">
        <f t="shared" si="1200"/>
        <v>6.5639529583371315E-3</v>
      </c>
      <c r="FA817" s="57">
        <f t="shared" si="1201"/>
        <v>0.34918076819769006</v>
      </c>
      <c r="FB817" s="57">
        <f t="shared" si="1202"/>
        <v>6.2277623813652241</v>
      </c>
      <c r="FC817" s="57" t="str">
        <f t="shared" si="1203"/>
        <v/>
      </c>
      <c r="FD817" s="57" t="str">
        <f t="shared" si="1204"/>
        <v/>
      </c>
      <c r="FE817" s="57">
        <f t="shared" si="1205"/>
        <v>0.39557538521755609</v>
      </c>
      <c r="FF817" s="56">
        <f t="shared" si="1206"/>
        <v>13.398019913688543</v>
      </c>
      <c r="FG817" s="59">
        <f t="shared" si="1207"/>
        <v>64.428185570320906</v>
      </c>
      <c r="FH817" s="59">
        <f t="shared" si="1208"/>
        <v>1.5254547115033525</v>
      </c>
      <c r="FI817" s="59">
        <f t="shared" si="1209"/>
        <v>12.311067026780572</v>
      </c>
      <c r="FJ817" s="59">
        <f t="shared" si="1210"/>
        <v>19.967084922702302</v>
      </c>
      <c r="FK817" s="59">
        <f t="shared" si="1211"/>
        <v>3.2625733915460524E-2</v>
      </c>
      <c r="FL817" s="59">
        <f t="shared" si="1212"/>
        <v>1.7355820347774065</v>
      </c>
      <c r="FM817" s="59">
        <f t="shared" si="1213"/>
        <v>31.105594739471371</v>
      </c>
      <c r="FN817" s="59" t="str">
        <f t="shared" si="1214"/>
        <v/>
      </c>
      <c r="FO817" s="59" t="str">
        <f t="shared" si="1215"/>
        <v/>
      </c>
      <c r="FP817" s="59">
        <f t="shared" si="1216"/>
        <v>1.975767036055446</v>
      </c>
      <c r="FQ817" s="66">
        <f t="shared" si="1217"/>
        <v>66.918638224473199</v>
      </c>
      <c r="FR817" s="331">
        <f t="shared" si="1159"/>
        <v>0.24311171639342877</v>
      </c>
      <c r="FS817" s="331">
        <f t="shared" si="1218"/>
        <v>0.24311171639342877</v>
      </c>
      <c r="FT817" s="400">
        <f t="shared" si="1219"/>
        <v>0</v>
      </c>
      <c r="FU817" s="400">
        <f t="shared" si="1220"/>
        <v>1</v>
      </c>
      <c r="FV817" s="400">
        <f t="shared" si="1221"/>
        <v>0</v>
      </c>
      <c r="FW817" s="402">
        <f t="shared" si="1222"/>
        <v>0</v>
      </c>
      <c r="FX817" s="222">
        <f t="shared" si="1223"/>
        <v>64.428185570320906</v>
      </c>
      <c r="FY817" s="222">
        <f t="shared" si="1224"/>
        <v>0</v>
      </c>
      <c r="FZ817" s="222">
        <f t="shared" si="1225"/>
        <v>0</v>
      </c>
      <c r="GA817" s="221">
        <f t="shared" si="1226"/>
        <v>66.918638224473199</v>
      </c>
      <c r="GB817" s="222">
        <f t="shared" si="1227"/>
        <v>31.105594739471371</v>
      </c>
      <c r="GC817" s="222">
        <f t="shared" si="1228"/>
        <v>0</v>
      </c>
      <c r="GD817" s="222">
        <f t="shared" si="1229"/>
        <v>0</v>
      </c>
      <c r="GE817" s="222">
        <f t="shared" si="1230"/>
        <v>0</v>
      </c>
      <c r="GF817" s="222">
        <f t="shared" si="1231"/>
        <v>0</v>
      </c>
      <c r="GG817" s="398">
        <f t="shared" si="1232"/>
        <v>0</v>
      </c>
      <c r="GH817" s="399">
        <f t="shared" si="1233"/>
        <v>0</v>
      </c>
      <c r="GI817" s="398" t="str">
        <f t="shared" si="1234"/>
        <v>Na</v>
      </c>
      <c r="GJ817" s="398" t="str">
        <f t="shared" si="1235"/>
        <v>Cl-HCO3</v>
      </c>
    </row>
    <row r="818" spans="1:192" ht="14.25">
      <c r="A818" s="402">
        <f t="shared" si="1236"/>
        <v>813</v>
      </c>
      <c r="B818" s="134" t="s">
        <v>665</v>
      </c>
      <c r="C818" s="398" t="s">
        <v>243</v>
      </c>
      <c r="E818" s="398" t="s">
        <v>1800</v>
      </c>
      <c r="F818" s="236">
        <v>3498980</v>
      </c>
      <c r="G818" s="236">
        <v>5586350</v>
      </c>
      <c r="H818" s="410">
        <f t="shared" si="1163"/>
        <v>498905.978</v>
      </c>
      <c r="I818" s="410">
        <f t="shared" si="1164"/>
        <v>5584555.25</v>
      </c>
      <c r="J818" s="541">
        <v>138</v>
      </c>
      <c r="K818" s="400" t="s">
        <v>1356</v>
      </c>
      <c r="L818" s="19">
        <v>1000</v>
      </c>
      <c r="Q818" s="381" t="s">
        <v>2857</v>
      </c>
      <c r="R818" s="399" t="s">
        <v>276</v>
      </c>
      <c r="S818" s="399" t="s">
        <v>1347</v>
      </c>
      <c r="T818" s="499" t="str">
        <f t="shared" si="1165"/>
        <v>T</v>
      </c>
      <c r="U818" s="499" t="str">
        <f t="shared" si="1166"/>
        <v>-</v>
      </c>
      <c r="V818" s="499" t="str">
        <f t="shared" si="1167"/>
        <v>B</v>
      </c>
      <c r="W818" s="499" t="str">
        <f t="shared" si="1158"/>
        <v>-</v>
      </c>
      <c r="X818" s="529" t="str">
        <f t="shared" si="1237"/>
        <v>Na</v>
      </c>
      <c r="Y818" s="530" t="str">
        <f t="shared" si="1160"/>
        <v>Cl</v>
      </c>
      <c r="Z818" s="172" t="s">
        <v>2236</v>
      </c>
      <c r="AA818" s="51">
        <v>27946</v>
      </c>
      <c r="AB818" s="100">
        <v>1</v>
      </c>
      <c r="AC818" s="186" t="s">
        <v>790</v>
      </c>
      <c r="AD818" s="2" t="s">
        <v>2399</v>
      </c>
      <c r="AE818" s="404"/>
      <c r="AF818" s="391">
        <v>27.3</v>
      </c>
      <c r="AI818" s="554"/>
      <c r="AR818" s="69">
        <v>33779</v>
      </c>
      <c r="AS818" s="507">
        <f t="shared" si="1161"/>
        <v>33680.5</v>
      </c>
      <c r="AT818" s="509">
        <f t="shared" si="1162"/>
        <v>-2.5916398860689549</v>
      </c>
      <c r="AU818" s="398">
        <v>10323</v>
      </c>
      <c r="AV818" s="398">
        <v>556</v>
      </c>
      <c r="AW818" s="399">
        <v>1262</v>
      </c>
      <c r="AX818" s="398">
        <v>19400</v>
      </c>
      <c r="AY818" s="398">
        <v>1520</v>
      </c>
      <c r="AZ818" s="172">
        <v>598</v>
      </c>
      <c r="BE818" s="567">
        <v>21.5</v>
      </c>
      <c r="BO818" s="138"/>
      <c r="BP818" s="553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49"/>
      <c r="CG818" s="138"/>
      <c r="CH818" s="138"/>
      <c r="CI818" s="138"/>
      <c r="CJ818" s="138"/>
      <c r="CK818" s="138"/>
      <c r="CL818" s="139"/>
      <c r="CM818" s="138"/>
      <c r="CN818" s="143">
        <v>210</v>
      </c>
      <c r="CO818" s="149"/>
      <c r="DB818" s="241"/>
      <c r="DC818" s="241"/>
      <c r="DD818" s="241"/>
      <c r="DE818" s="241"/>
      <c r="DF818" s="182"/>
      <c r="DG818" s="241"/>
      <c r="DH818" s="241"/>
      <c r="DI818" s="244"/>
      <c r="DJ818" s="244"/>
      <c r="DK818" s="244"/>
      <c r="DL818" s="244"/>
      <c r="DM818" s="244"/>
      <c r="DN818" s="244"/>
      <c r="DO818" s="244"/>
      <c r="DP818" s="244"/>
      <c r="DQ818" s="244"/>
      <c r="DR818" s="244"/>
      <c r="DS818" s="472"/>
      <c r="DT818" s="402">
        <f t="shared" si="1168"/>
        <v>1</v>
      </c>
      <c r="DU818" s="100">
        <f t="shared" si="1169"/>
        <v>0</v>
      </c>
      <c r="DV818" s="100">
        <f t="shared" si="1170"/>
        <v>0</v>
      </c>
      <c r="DW818" s="100">
        <f t="shared" si="1171"/>
        <v>0</v>
      </c>
      <c r="DX818" s="100">
        <f t="shared" si="1172"/>
        <v>1</v>
      </c>
      <c r="DY818" s="229">
        <f t="shared" si="1173"/>
        <v>0</v>
      </c>
      <c r="DZ818" s="100">
        <f t="shared" si="1174"/>
        <v>0</v>
      </c>
      <c r="EA818" s="400">
        <f t="shared" si="1175"/>
        <v>1</v>
      </c>
      <c r="EB818" s="402">
        <f t="shared" si="1176"/>
        <v>0</v>
      </c>
      <c r="EC818" s="19">
        <f t="shared" si="1177"/>
        <v>0</v>
      </c>
      <c r="ED818" s="19">
        <f t="shared" si="1178"/>
        <v>0</v>
      </c>
      <c r="EE818" s="19">
        <f t="shared" si="1179"/>
        <v>1</v>
      </c>
      <c r="EF818" s="402">
        <f t="shared" si="1180"/>
        <v>0</v>
      </c>
      <c r="EG818" s="400">
        <f t="shared" si="1181"/>
        <v>1</v>
      </c>
      <c r="EH818" s="400">
        <f t="shared" si="1182"/>
        <v>0</v>
      </c>
      <c r="EI818" s="402">
        <f t="shared" si="1183"/>
        <v>0</v>
      </c>
      <c r="EJ818" s="229">
        <f t="shared" si="1184"/>
        <v>3</v>
      </c>
      <c r="EK818" s="398">
        <f t="shared" si="1185"/>
        <v>10323</v>
      </c>
      <c r="EL818" s="398" t="str">
        <f t="shared" si="1186"/>
        <v/>
      </c>
      <c r="EM818" s="398">
        <f t="shared" si="1187"/>
        <v>556</v>
      </c>
      <c r="EN818" s="398">
        <f t="shared" si="1188"/>
        <v>1262</v>
      </c>
      <c r="EO818" s="398" t="str">
        <f t="shared" si="1189"/>
        <v/>
      </c>
      <c r="EP818" s="398">
        <f t="shared" si="1190"/>
        <v>21.5</v>
      </c>
      <c r="EQ818" s="398">
        <f t="shared" si="1191"/>
        <v>598</v>
      </c>
      <c r="ER818" s="398" t="str">
        <f t="shared" si="1192"/>
        <v/>
      </c>
      <c r="ES818" s="398" t="str">
        <f t="shared" si="1193"/>
        <v/>
      </c>
      <c r="ET818" s="398">
        <f t="shared" si="1194"/>
        <v>1520</v>
      </c>
      <c r="EU818" s="172">
        <f t="shared" si="1195"/>
        <v>19400</v>
      </c>
      <c r="EV818" s="57">
        <f t="shared" si="1196"/>
        <v>449.02521988012074</v>
      </c>
      <c r="EW818" s="57" t="str">
        <f t="shared" si="1197"/>
        <v/>
      </c>
      <c r="EX818" s="57">
        <f t="shared" si="1198"/>
        <v>45.751902900637731</v>
      </c>
      <c r="EY818" s="57">
        <f t="shared" si="1199"/>
        <v>62.977194470781967</v>
      </c>
      <c r="EZ818" s="57" t="str">
        <f t="shared" si="1200"/>
        <v/>
      </c>
      <c r="FA818" s="57">
        <f t="shared" si="1201"/>
        <v>1.1549825409615901</v>
      </c>
      <c r="FB818" s="57">
        <f t="shared" si="1202"/>
        <v>9.8005313264642204</v>
      </c>
      <c r="FC818" s="57" t="str">
        <f t="shared" si="1203"/>
        <v/>
      </c>
      <c r="FD818" s="57" t="str">
        <f t="shared" si="1204"/>
        <v/>
      </c>
      <c r="FE818" s="57">
        <f t="shared" si="1205"/>
        <v>31.646030817404483</v>
      </c>
      <c r="FF818" s="56">
        <f t="shared" si="1206"/>
        <v>547.20333963275311</v>
      </c>
      <c r="FG818" s="59">
        <f t="shared" si="1207"/>
        <v>80.339550629560776</v>
      </c>
      <c r="FH818" s="59" t="str">
        <f t="shared" si="1208"/>
        <v/>
      </c>
      <c r="FI818" s="59">
        <f t="shared" si="1209"/>
        <v>8.1859262169413469</v>
      </c>
      <c r="FJ818" s="59">
        <f t="shared" si="1210"/>
        <v>11.267873784559065</v>
      </c>
      <c r="FK818" s="59" t="str">
        <f t="shared" si="1211"/>
        <v/>
      </c>
      <c r="FL818" s="59">
        <f t="shared" si="1212"/>
        <v>0.20664936893882127</v>
      </c>
      <c r="FM818" s="59">
        <f t="shared" si="1213"/>
        <v>1.6649168371361218</v>
      </c>
      <c r="FN818" s="59" t="str">
        <f t="shared" si="1214"/>
        <v/>
      </c>
      <c r="FO818" s="59" t="str">
        <f t="shared" si="1215"/>
        <v/>
      </c>
      <c r="FP818" s="59">
        <f t="shared" si="1216"/>
        <v>5.3760360312458486</v>
      </c>
      <c r="FQ818" s="66">
        <f t="shared" si="1217"/>
        <v>92.959047131618021</v>
      </c>
      <c r="FR818" s="331">
        <f t="shared" si="1159"/>
        <v>-2.5916398860689549</v>
      </c>
      <c r="FS818" s="331">
        <f t="shared" si="1218"/>
        <v>2.5916398860689549</v>
      </c>
      <c r="FT818" s="400">
        <f t="shared" si="1219"/>
        <v>0</v>
      </c>
      <c r="FU818" s="400">
        <f t="shared" si="1220"/>
        <v>1</v>
      </c>
      <c r="FV818" s="400">
        <f t="shared" si="1221"/>
        <v>0</v>
      </c>
      <c r="FW818" s="402">
        <f t="shared" si="1222"/>
        <v>0</v>
      </c>
      <c r="FX818" s="222">
        <f t="shared" si="1223"/>
        <v>80.339550629560776</v>
      </c>
      <c r="FY818" s="222">
        <f t="shared" si="1224"/>
        <v>0</v>
      </c>
      <c r="FZ818" s="222">
        <f t="shared" si="1225"/>
        <v>0</v>
      </c>
      <c r="GA818" s="221">
        <f t="shared" si="1226"/>
        <v>92.959047131618021</v>
      </c>
      <c r="GB818" s="222">
        <f t="shared" si="1227"/>
        <v>0</v>
      </c>
      <c r="GC818" s="222">
        <f t="shared" si="1228"/>
        <v>0</v>
      </c>
      <c r="GD818" s="222">
        <f t="shared" si="1229"/>
        <v>0</v>
      </c>
      <c r="GE818" s="222">
        <f t="shared" si="1230"/>
        <v>0</v>
      </c>
      <c r="GF818" s="222">
        <f t="shared" si="1231"/>
        <v>0</v>
      </c>
      <c r="GG818" s="398">
        <f t="shared" si="1232"/>
        <v>0</v>
      </c>
      <c r="GH818" s="399">
        <f t="shared" si="1233"/>
        <v>0</v>
      </c>
      <c r="GI818" s="398" t="str">
        <f t="shared" si="1234"/>
        <v>Na</v>
      </c>
      <c r="GJ818" s="398" t="str">
        <f t="shared" si="1235"/>
        <v>Cl</v>
      </c>
    </row>
    <row r="819" spans="1:192">
      <c r="A819" s="402">
        <f t="shared" si="1236"/>
        <v>814</v>
      </c>
      <c r="B819" s="64" t="s">
        <v>778</v>
      </c>
      <c r="C819" s="2" t="s">
        <v>753</v>
      </c>
      <c r="D819" s="2"/>
      <c r="E819" s="2"/>
      <c r="F819" s="400">
        <v>3488250</v>
      </c>
      <c r="G819" s="400">
        <v>5573210</v>
      </c>
      <c r="H819" s="410">
        <f t="shared" si="1163"/>
        <v>488180.27</v>
      </c>
      <c r="I819" s="410">
        <f t="shared" si="1164"/>
        <v>5571420.5060000001</v>
      </c>
      <c r="J819" s="541">
        <v>118</v>
      </c>
      <c r="K819" s="391" t="s">
        <v>1356</v>
      </c>
      <c r="L819" s="438">
        <v>2</v>
      </c>
      <c r="Q819" s="67" t="s">
        <v>2846</v>
      </c>
      <c r="R819" s="64" t="s">
        <v>1507</v>
      </c>
      <c r="S819" s="64" t="s">
        <v>1345</v>
      </c>
      <c r="T819" s="499" t="str">
        <f t="shared" si="1165"/>
        <v>-</v>
      </c>
      <c r="U819" s="499" t="str">
        <f t="shared" si="1166"/>
        <v>M</v>
      </c>
      <c r="V819" s="499" t="str">
        <f t="shared" si="1167"/>
        <v>-</v>
      </c>
      <c r="W819" s="499" t="str">
        <f t="shared" si="1158"/>
        <v>-</v>
      </c>
      <c r="X819" s="529" t="str">
        <f t="shared" si="1237"/>
        <v>Na-Ca</v>
      </c>
      <c r="Y819" s="530" t="str">
        <f t="shared" si="1160"/>
        <v>HCO3-Cl</v>
      </c>
      <c r="Z819" s="60"/>
      <c r="AA819" s="51">
        <v>25365</v>
      </c>
      <c r="AB819" s="100">
        <v>1</v>
      </c>
      <c r="AC819" s="384" t="s">
        <v>405</v>
      </c>
      <c r="AD819" s="2" t="s">
        <v>2400</v>
      </c>
      <c r="AE819" s="404"/>
      <c r="AF819" s="391" t="s">
        <v>3116</v>
      </c>
      <c r="AH819" s="211">
        <v>7.4</v>
      </c>
      <c r="AR819" s="69">
        <v>1492</v>
      </c>
      <c r="AS819" s="507">
        <f t="shared" si="1161"/>
        <v>1492.0300000000002</v>
      </c>
      <c r="AT819" s="509">
        <f t="shared" si="1162"/>
        <v>-1.7789779879626686</v>
      </c>
      <c r="AU819" s="398">
        <v>260.60000000000002</v>
      </c>
      <c r="AV819" s="59">
        <v>25.05</v>
      </c>
      <c r="AW819" s="161">
        <v>128.93</v>
      </c>
      <c r="AX819" s="59">
        <v>231.82</v>
      </c>
      <c r="AY819" s="59">
        <v>125.54</v>
      </c>
      <c r="AZ819" s="66">
        <v>710.65</v>
      </c>
      <c r="BB819" s="161">
        <v>9.44</v>
      </c>
      <c r="BJ819" s="398">
        <v>0</v>
      </c>
      <c r="CN819" s="138" t="s">
        <v>3116</v>
      </c>
      <c r="DB819" s="241"/>
      <c r="DC819" s="241"/>
      <c r="DD819" s="241"/>
      <c r="DE819" s="241"/>
      <c r="DF819" s="182"/>
      <c r="DG819" s="241"/>
      <c r="DH819" s="241"/>
      <c r="DI819" s="244"/>
      <c r="DJ819" s="244"/>
      <c r="DK819" s="244"/>
      <c r="DL819" s="244"/>
      <c r="DM819" s="244"/>
      <c r="DN819" s="244"/>
      <c r="DO819" s="244"/>
      <c r="DP819" s="244"/>
      <c r="DQ819" s="244"/>
      <c r="DR819" s="244"/>
      <c r="DS819" s="472"/>
      <c r="DT819" s="402">
        <f t="shared" si="1168"/>
        <v>1</v>
      </c>
      <c r="DU819" s="100">
        <f t="shared" si="1169"/>
        <v>1</v>
      </c>
      <c r="DV819" s="100">
        <f t="shared" si="1170"/>
        <v>0</v>
      </c>
      <c r="DW819" s="100">
        <f t="shared" si="1171"/>
        <v>0</v>
      </c>
      <c r="DX819" s="100">
        <f t="shared" si="1172"/>
        <v>0</v>
      </c>
      <c r="DY819" s="229">
        <f t="shared" si="1173"/>
        <v>0</v>
      </c>
      <c r="DZ819" s="100">
        <f t="shared" si="1174"/>
        <v>0</v>
      </c>
      <c r="EA819" s="400">
        <f t="shared" si="1175"/>
        <v>0</v>
      </c>
      <c r="EB819" s="402">
        <f t="shared" si="1176"/>
        <v>1</v>
      </c>
      <c r="EC819" s="19">
        <f t="shared" si="1177"/>
        <v>0</v>
      </c>
      <c r="ED819" s="19">
        <f t="shared" si="1178"/>
        <v>1</v>
      </c>
      <c r="EE819" s="19">
        <f t="shared" si="1179"/>
        <v>0</v>
      </c>
      <c r="EF819" s="402">
        <f t="shared" si="1180"/>
        <v>0</v>
      </c>
      <c r="EG819" s="400">
        <f t="shared" si="1181"/>
        <v>0</v>
      </c>
      <c r="EH819" s="400">
        <f t="shared" si="1182"/>
        <v>0</v>
      </c>
      <c r="EI819" s="402">
        <f t="shared" si="1183"/>
        <v>1</v>
      </c>
      <c r="EJ819" s="229">
        <f t="shared" si="1184"/>
        <v>1</v>
      </c>
      <c r="EK819" s="398">
        <f t="shared" si="1185"/>
        <v>260.60000000000002</v>
      </c>
      <c r="EL819" s="398">
        <f t="shared" si="1186"/>
        <v>9.44</v>
      </c>
      <c r="EM819" s="398">
        <f t="shared" si="1187"/>
        <v>25.05</v>
      </c>
      <c r="EN819" s="398">
        <f t="shared" si="1188"/>
        <v>128.93</v>
      </c>
      <c r="EO819" s="398" t="str">
        <f t="shared" si="1189"/>
        <v/>
      </c>
      <c r="EP819" s="398" t="str">
        <f t="shared" si="1190"/>
        <v/>
      </c>
      <c r="EQ819" s="398">
        <f t="shared" si="1191"/>
        <v>710.65</v>
      </c>
      <c r="ER819" s="398" t="str">
        <f t="shared" si="1192"/>
        <v/>
      </c>
      <c r="ES819" s="398">
        <f t="shared" si="1193"/>
        <v>0</v>
      </c>
      <c r="ET819" s="398">
        <f t="shared" si="1194"/>
        <v>125.54</v>
      </c>
      <c r="EU819" s="172">
        <f t="shared" si="1195"/>
        <v>231.82</v>
      </c>
      <c r="EV819" s="57">
        <f t="shared" si="1196"/>
        <v>11.335461813499901</v>
      </c>
      <c r="EW819" s="57">
        <f t="shared" si="1197"/>
        <v>0.2414322250639386</v>
      </c>
      <c r="EX819" s="57">
        <f t="shared" si="1198"/>
        <v>2.061304258383049</v>
      </c>
      <c r="EY819" s="57">
        <f t="shared" si="1199"/>
        <v>6.4339537901092863</v>
      </c>
      <c r="EZ819" s="57" t="str">
        <f t="shared" si="1200"/>
        <v/>
      </c>
      <c r="FA819" s="57" t="str">
        <f t="shared" si="1201"/>
        <v/>
      </c>
      <c r="FB819" s="57">
        <f t="shared" si="1202"/>
        <v>11.64673509557157</v>
      </c>
      <c r="FC819" s="57" t="str">
        <f t="shared" si="1203"/>
        <v/>
      </c>
      <c r="FD819" s="57">
        <f t="shared" si="1204"/>
        <v>0</v>
      </c>
      <c r="FE819" s="57">
        <f t="shared" si="1205"/>
        <v>2.61371230843221</v>
      </c>
      <c r="FF819" s="56">
        <f t="shared" si="1206"/>
        <v>6.5387978450342699</v>
      </c>
      <c r="FG819" s="59">
        <f t="shared" si="1207"/>
        <v>56.47357475340047</v>
      </c>
      <c r="FH819" s="59">
        <f t="shared" si="1208"/>
        <v>1.202821820085898</v>
      </c>
      <c r="FI819" s="59">
        <f t="shared" si="1209"/>
        <v>10.269473096072801</v>
      </c>
      <c r="FJ819" s="59">
        <f t="shared" si="1210"/>
        <v>32.054130330440834</v>
      </c>
      <c r="FK819" s="59" t="str">
        <f t="shared" si="1211"/>
        <v/>
      </c>
      <c r="FL819" s="59" t="str">
        <f t="shared" si="1212"/>
        <v/>
      </c>
      <c r="FM819" s="59">
        <f t="shared" si="1213"/>
        <v>55.995950603593279</v>
      </c>
      <c r="FN819" s="59" t="str">
        <f t="shared" si="1214"/>
        <v/>
      </c>
      <c r="FO819" s="59">
        <f t="shared" si="1215"/>
        <v>0</v>
      </c>
      <c r="FP819" s="59">
        <f t="shared" si="1216"/>
        <v>12.566380544760836</v>
      </c>
      <c r="FQ819" s="66">
        <f t="shared" si="1217"/>
        <v>31.437668851645874</v>
      </c>
      <c r="FR819" s="331">
        <f t="shared" si="1159"/>
        <v>-1.7789779879626686</v>
      </c>
      <c r="FS819" s="331">
        <f t="shared" si="1218"/>
        <v>1.7789779879626686</v>
      </c>
      <c r="FT819" s="400">
        <f t="shared" si="1219"/>
        <v>0</v>
      </c>
      <c r="FU819" s="400">
        <f t="shared" si="1220"/>
        <v>1</v>
      </c>
      <c r="FV819" s="400">
        <f t="shared" si="1221"/>
        <v>0</v>
      </c>
      <c r="FW819" s="402">
        <f t="shared" si="1222"/>
        <v>0</v>
      </c>
      <c r="FX819" s="222">
        <f t="shared" si="1223"/>
        <v>56.47357475340047</v>
      </c>
      <c r="FY819" s="222">
        <f t="shared" si="1224"/>
        <v>32.054130330440834</v>
      </c>
      <c r="FZ819" s="222">
        <f t="shared" si="1225"/>
        <v>0</v>
      </c>
      <c r="GA819" s="221">
        <f t="shared" si="1226"/>
        <v>31.437668851645874</v>
      </c>
      <c r="GB819" s="222">
        <f t="shared" si="1227"/>
        <v>55.995950603593279</v>
      </c>
      <c r="GC819" s="222">
        <f t="shared" si="1228"/>
        <v>0</v>
      </c>
      <c r="GD819" s="222">
        <f t="shared" si="1229"/>
        <v>0</v>
      </c>
      <c r="GE819" s="222">
        <f t="shared" si="1230"/>
        <v>0</v>
      </c>
      <c r="GF819" s="222">
        <f t="shared" si="1231"/>
        <v>0</v>
      </c>
      <c r="GG819" s="398">
        <f t="shared" si="1232"/>
        <v>0</v>
      </c>
      <c r="GH819" s="399">
        <f t="shared" si="1233"/>
        <v>0</v>
      </c>
      <c r="GI819" s="398" t="str">
        <f t="shared" si="1234"/>
        <v>Na-Ca</v>
      </c>
      <c r="GJ819" s="398" t="str">
        <f t="shared" si="1235"/>
        <v>HCO3-Cl</v>
      </c>
    </row>
    <row r="820" spans="1:192" s="69" customFormat="1">
      <c r="A820" s="402">
        <f t="shared" si="1236"/>
        <v>815</v>
      </c>
      <c r="B820" s="65" t="s">
        <v>1127</v>
      </c>
      <c r="C820" s="91" t="s">
        <v>1128</v>
      </c>
      <c r="D820" s="91"/>
      <c r="E820" s="91"/>
      <c r="F820" s="408">
        <v>3519380</v>
      </c>
      <c r="G820" s="408">
        <v>5674560</v>
      </c>
      <c r="H820" s="410">
        <f t="shared" si="1163"/>
        <v>519297.81800000003</v>
      </c>
      <c r="I820" s="410">
        <f t="shared" si="1164"/>
        <v>5672729.966</v>
      </c>
      <c r="J820" s="408">
        <v>211.3</v>
      </c>
      <c r="K820" s="392" t="s">
        <v>1355</v>
      </c>
      <c r="L820" s="171">
        <v>165</v>
      </c>
      <c r="M820" s="171">
        <v>26</v>
      </c>
      <c r="N820" s="408">
        <v>163</v>
      </c>
      <c r="O820" s="171"/>
      <c r="P820" s="171"/>
      <c r="Q820" s="67" t="s">
        <v>1361</v>
      </c>
      <c r="R820" s="186" t="s">
        <v>2906</v>
      </c>
      <c r="S820" s="65" t="s">
        <v>1346</v>
      </c>
      <c r="T820" s="499" t="str">
        <f t="shared" si="1165"/>
        <v>-</v>
      </c>
      <c r="U820" s="499" t="str">
        <f t="shared" si="1166"/>
        <v>-</v>
      </c>
      <c r="V820" s="499" t="str">
        <f t="shared" si="1167"/>
        <v>-</v>
      </c>
      <c r="W820" s="499" t="str">
        <f t="shared" si="1158"/>
        <v>-</v>
      </c>
      <c r="X820" s="529" t="str">
        <f t="shared" si="1237"/>
        <v>Na</v>
      </c>
      <c r="Y820" s="530" t="str">
        <f t="shared" si="1160"/>
        <v>HCO3</v>
      </c>
      <c r="Z820" s="404"/>
      <c r="AA820" s="177" t="s">
        <v>1806</v>
      </c>
      <c r="AB820" s="176">
        <v>1</v>
      </c>
      <c r="AC820" s="65" t="s">
        <v>1050</v>
      </c>
      <c r="AD820" s="65" t="s">
        <v>2306</v>
      </c>
      <c r="AE820" s="61" t="s">
        <v>1454</v>
      </c>
      <c r="AF820" s="392">
        <v>11.4</v>
      </c>
      <c r="AG820" s="408"/>
      <c r="AH820" s="204">
        <v>7.1</v>
      </c>
      <c r="AI820" s="392"/>
      <c r="AJ820" s="408"/>
      <c r="AK820" s="408"/>
      <c r="AL820" s="408"/>
      <c r="AM820" s="392"/>
      <c r="AO820" s="401"/>
      <c r="AP820" s="171"/>
      <c r="AS820" s="508"/>
      <c r="AT820" s="511"/>
      <c r="AU820" s="403"/>
      <c r="AV820" s="268"/>
      <c r="AW820" s="423"/>
      <c r="AX820" s="268"/>
      <c r="AY820" s="268"/>
      <c r="AZ820" s="468">
        <v>189</v>
      </c>
      <c r="BB820" s="161"/>
      <c r="BL820" s="401"/>
      <c r="BN820" s="70"/>
      <c r="CF820" s="401"/>
      <c r="CL820" s="70"/>
      <c r="CN820" s="143">
        <v>16</v>
      </c>
      <c r="CO820" s="401"/>
      <c r="CQ820" s="70"/>
      <c r="DA820" s="70"/>
      <c r="DB820" s="182"/>
      <c r="DC820" s="182" t="s">
        <v>1813</v>
      </c>
      <c r="DD820" s="182"/>
      <c r="DE820" s="370">
        <v>-16</v>
      </c>
      <c r="DF820" s="141" t="s">
        <v>2401</v>
      </c>
      <c r="DG820" s="475">
        <v>-8.8000000000000007</v>
      </c>
      <c r="DH820" s="182"/>
      <c r="DI820" s="180"/>
      <c r="DJ820" s="180"/>
      <c r="DK820" s="180"/>
      <c r="DL820" s="180"/>
      <c r="DM820" s="180"/>
      <c r="DN820" s="180"/>
      <c r="DO820" s="180"/>
      <c r="DP820" s="180"/>
      <c r="DQ820" s="180"/>
      <c r="DR820" s="180"/>
      <c r="DS820" s="181"/>
      <c r="DT820" s="402">
        <f t="shared" si="1168"/>
        <v>1</v>
      </c>
      <c r="DU820" s="100">
        <f t="shared" si="1169"/>
        <v>0</v>
      </c>
      <c r="DV820" s="100">
        <f t="shared" si="1170"/>
        <v>0</v>
      </c>
      <c r="DW820" s="100">
        <f t="shared" si="1171"/>
        <v>1</v>
      </c>
      <c r="DX820" s="100">
        <f t="shared" si="1172"/>
        <v>0</v>
      </c>
      <c r="DY820" s="229">
        <f t="shared" si="1173"/>
        <v>0</v>
      </c>
      <c r="DZ820" s="100">
        <f t="shared" si="1174"/>
        <v>1</v>
      </c>
      <c r="EA820" s="400">
        <f t="shared" si="1175"/>
        <v>0</v>
      </c>
      <c r="EB820" s="402">
        <f t="shared" si="1176"/>
        <v>0</v>
      </c>
      <c r="EC820" s="19">
        <f t="shared" si="1177"/>
        <v>0</v>
      </c>
      <c r="ED820" s="19">
        <f t="shared" si="1178"/>
        <v>0</v>
      </c>
      <c r="EE820" s="19">
        <f t="shared" si="1179"/>
        <v>0</v>
      </c>
      <c r="EF820" s="402">
        <f t="shared" si="1180"/>
        <v>1</v>
      </c>
      <c r="EG820" s="400">
        <f t="shared" si="1181"/>
        <v>1</v>
      </c>
      <c r="EH820" s="400">
        <f t="shared" si="1182"/>
        <v>0</v>
      </c>
      <c r="EI820" s="402">
        <f t="shared" si="1183"/>
        <v>0</v>
      </c>
      <c r="EJ820" s="229">
        <f t="shared" si="1184"/>
        <v>1</v>
      </c>
      <c r="EK820" s="398" t="str">
        <f t="shared" si="1185"/>
        <v/>
      </c>
      <c r="EL820" s="398" t="str">
        <f t="shared" si="1186"/>
        <v/>
      </c>
      <c r="EM820" s="398" t="str">
        <f t="shared" si="1187"/>
        <v/>
      </c>
      <c r="EN820" s="398" t="str">
        <f t="shared" si="1188"/>
        <v/>
      </c>
      <c r="EO820" s="398" t="str">
        <f t="shared" si="1189"/>
        <v/>
      </c>
      <c r="EP820" s="398" t="str">
        <f t="shared" si="1190"/>
        <v/>
      </c>
      <c r="EQ820" s="398">
        <f t="shared" si="1191"/>
        <v>189</v>
      </c>
      <c r="ER820" s="398" t="str">
        <f t="shared" si="1192"/>
        <v/>
      </c>
      <c r="ES820" s="398" t="str">
        <f t="shared" si="1193"/>
        <v/>
      </c>
      <c r="ET820" s="398" t="str">
        <f t="shared" si="1194"/>
        <v/>
      </c>
      <c r="EU820" s="172" t="str">
        <f t="shared" si="1195"/>
        <v/>
      </c>
      <c r="EV820" s="57" t="str">
        <f t="shared" si="1196"/>
        <v/>
      </c>
      <c r="EW820" s="57" t="str">
        <f t="shared" si="1197"/>
        <v/>
      </c>
      <c r="EX820" s="57" t="str">
        <f t="shared" si="1198"/>
        <v/>
      </c>
      <c r="EY820" s="57" t="str">
        <f t="shared" si="1199"/>
        <v/>
      </c>
      <c r="EZ820" s="57" t="str">
        <f t="shared" si="1200"/>
        <v/>
      </c>
      <c r="FA820" s="57" t="str">
        <f t="shared" si="1201"/>
        <v/>
      </c>
      <c r="FB820" s="57">
        <f t="shared" si="1202"/>
        <v>3.097492342310598</v>
      </c>
      <c r="FC820" s="57" t="str">
        <f t="shared" si="1203"/>
        <v/>
      </c>
      <c r="FD820" s="57" t="str">
        <f t="shared" si="1204"/>
        <v/>
      </c>
      <c r="FE820" s="57" t="str">
        <f t="shared" si="1205"/>
        <v/>
      </c>
      <c r="FF820" s="56" t="str">
        <f t="shared" si="1206"/>
        <v/>
      </c>
      <c r="FG820" s="59" t="str">
        <f t="shared" si="1207"/>
        <v/>
      </c>
      <c r="FH820" s="59" t="str">
        <f t="shared" si="1208"/>
        <v/>
      </c>
      <c r="FI820" s="59" t="str">
        <f t="shared" si="1209"/>
        <v/>
      </c>
      <c r="FJ820" s="59" t="str">
        <f t="shared" si="1210"/>
        <v/>
      </c>
      <c r="FK820" s="59" t="str">
        <f t="shared" si="1211"/>
        <v/>
      </c>
      <c r="FL820" s="59" t="str">
        <f t="shared" si="1212"/>
        <v/>
      </c>
      <c r="FM820" s="59">
        <f t="shared" si="1213"/>
        <v>100</v>
      </c>
      <c r="FN820" s="59" t="str">
        <f t="shared" si="1214"/>
        <v/>
      </c>
      <c r="FO820" s="59" t="str">
        <f t="shared" si="1215"/>
        <v/>
      </c>
      <c r="FP820" s="59" t="str">
        <f t="shared" si="1216"/>
        <v/>
      </c>
      <c r="FQ820" s="66" t="str">
        <f t="shared" si="1217"/>
        <v/>
      </c>
      <c r="FR820" s="331">
        <f t="shared" si="1159"/>
        <v>-100</v>
      </c>
      <c r="FS820" s="331">
        <f t="shared" si="1218"/>
        <v>0</v>
      </c>
      <c r="FT820" s="400">
        <f t="shared" si="1219"/>
        <v>1</v>
      </c>
      <c r="FU820" s="400">
        <f t="shared" si="1220"/>
        <v>0</v>
      </c>
      <c r="FV820" s="400">
        <f t="shared" si="1221"/>
        <v>0</v>
      </c>
      <c r="FW820" s="402">
        <f t="shared" si="1222"/>
        <v>0</v>
      </c>
      <c r="FX820" s="222">
        <f t="shared" si="1223"/>
        <v>0</v>
      </c>
      <c r="FY820" s="222">
        <f t="shared" si="1224"/>
        <v>0</v>
      </c>
      <c r="FZ820" s="222">
        <f t="shared" si="1225"/>
        <v>0</v>
      </c>
      <c r="GA820" s="221">
        <f t="shared" si="1226"/>
        <v>0</v>
      </c>
      <c r="GB820" s="222">
        <f t="shared" si="1227"/>
        <v>100</v>
      </c>
      <c r="GC820" s="222">
        <f t="shared" si="1228"/>
        <v>0</v>
      </c>
      <c r="GD820" s="222">
        <f t="shared" si="1229"/>
        <v>0</v>
      </c>
      <c r="GE820" s="222">
        <f t="shared" si="1230"/>
        <v>0</v>
      </c>
      <c r="GF820" s="222">
        <f t="shared" si="1231"/>
        <v>0</v>
      </c>
      <c r="GG820" s="398">
        <f t="shared" si="1232"/>
        <v>0</v>
      </c>
      <c r="GH820" s="399">
        <f t="shared" si="1233"/>
        <v>0</v>
      </c>
      <c r="GI820" s="398" t="str">
        <f t="shared" si="1234"/>
        <v>Na</v>
      </c>
      <c r="GJ820" s="398" t="str">
        <f t="shared" si="1235"/>
        <v>HCO3</v>
      </c>
    </row>
    <row r="821" spans="1:192">
      <c r="A821" s="402">
        <f t="shared" si="1236"/>
        <v>816</v>
      </c>
      <c r="B821" s="65" t="s">
        <v>1127</v>
      </c>
      <c r="C821" s="91" t="s">
        <v>1128</v>
      </c>
      <c r="D821" s="91"/>
      <c r="E821" s="91"/>
      <c r="F821" s="408">
        <v>3519380</v>
      </c>
      <c r="G821" s="408">
        <v>5674560</v>
      </c>
      <c r="H821" s="410">
        <f t="shared" si="1163"/>
        <v>519297.81800000003</v>
      </c>
      <c r="I821" s="410">
        <f t="shared" si="1164"/>
        <v>5672729.966</v>
      </c>
      <c r="J821" s="408">
        <v>211.3</v>
      </c>
      <c r="K821" s="392" t="s">
        <v>1355</v>
      </c>
      <c r="L821" s="171">
        <v>165</v>
      </c>
      <c r="M821" s="171">
        <v>26</v>
      </c>
      <c r="N821" s="400">
        <v>163</v>
      </c>
      <c r="O821" s="171"/>
      <c r="P821" s="171"/>
      <c r="Q821" s="67" t="s">
        <v>1361</v>
      </c>
      <c r="R821" s="186" t="s">
        <v>2906</v>
      </c>
      <c r="S821" s="65" t="s">
        <v>1346</v>
      </c>
      <c r="T821" s="499" t="str">
        <f t="shared" si="1165"/>
        <v>-</v>
      </c>
      <c r="U821" s="499" t="str">
        <f t="shared" si="1166"/>
        <v>-</v>
      </c>
      <c r="V821" s="499" t="str">
        <f t="shared" si="1167"/>
        <v>-</v>
      </c>
      <c r="W821" s="499" t="str">
        <f t="shared" si="1158"/>
        <v>-</v>
      </c>
      <c r="X821" s="529" t="str">
        <f t="shared" si="1237"/>
        <v>Ca-Mg</v>
      </c>
      <c r="Y821" s="530" t="str">
        <f t="shared" si="1160"/>
        <v>HCO3</v>
      </c>
      <c r="Z821" s="404"/>
      <c r="AA821" s="251">
        <v>33456</v>
      </c>
      <c r="AB821" s="176">
        <v>2</v>
      </c>
      <c r="AC821" s="65" t="s">
        <v>1050</v>
      </c>
      <c r="AD821" s="65" t="s">
        <v>2309</v>
      </c>
      <c r="AE821" s="125" t="s">
        <v>1810</v>
      </c>
      <c r="AF821" s="392">
        <v>13.4</v>
      </c>
      <c r="AG821" s="408">
        <v>400</v>
      </c>
      <c r="AH821" s="204">
        <v>6.94</v>
      </c>
      <c r="AI821" s="392"/>
      <c r="AJ821" s="408"/>
      <c r="AK821" s="408"/>
      <c r="AL821" s="408">
        <v>0</v>
      </c>
      <c r="AM821" s="392"/>
      <c r="AN821" s="69">
        <v>10.9</v>
      </c>
      <c r="AO821" s="401">
        <v>7.9</v>
      </c>
      <c r="AP821" s="171"/>
      <c r="AQ821" s="69"/>
      <c r="AR821" s="69"/>
      <c r="AS821" s="507">
        <f>SUM(AU821:BN821)+SUM(BO821:CL821)/1000</f>
        <v>302.93</v>
      </c>
      <c r="AT821" s="509">
        <f>FR821</f>
        <v>1.4559805306623481</v>
      </c>
      <c r="AU821" s="69">
        <v>5.8</v>
      </c>
      <c r="AV821" s="74">
        <v>16.2</v>
      </c>
      <c r="AW821" s="161">
        <v>51.2</v>
      </c>
      <c r="AX821" s="74">
        <v>16.3</v>
      </c>
      <c r="AY821" s="74">
        <v>28.1</v>
      </c>
      <c r="AZ821" s="447">
        <v>165</v>
      </c>
      <c r="BA821" s="69"/>
      <c r="BB821" s="161">
        <v>1.3</v>
      </c>
      <c r="BC821" s="69"/>
      <c r="BD821" s="69">
        <v>0</v>
      </c>
      <c r="BE821" s="69">
        <v>0.03</v>
      </c>
      <c r="BF821" s="69">
        <v>0</v>
      </c>
      <c r="BG821" s="69"/>
      <c r="BH821" s="69"/>
      <c r="BI821" s="69"/>
      <c r="BJ821" s="69">
        <v>19</v>
      </c>
      <c r="BK821" s="69">
        <v>0</v>
      </c>
      <c r="BL821" s="401"/>
      <c r="BM821" s="69"/>
      <c r="BN821" s="70">
        <v>0</v>
      </c>
      <c r="BO821" s="69">
        <v>0</v>
      </c>
      <c r="BP821" s="69">
        <v>0</v>
      </c>
      <c r="BQ821" s="69"/>
      <c r="BR821" s="69"/>
      <c r="BS821" s="69"/>
      <c r="BT821" s="69"/>
      <c r="BU821" s="69"/>
      <c r="BV821" s="69"/>
      <c r="BW821" s="69"/>
      <c r="BX821" s="69"/>
      <c r="BY821" s="69"/>
      <c r="BZ821" s="69"/>
      <c r="CA821" s="69"/>
      <c r="CB821" s="69"/>
      <c r="CC821" s="69"/>
      <c r="CD821" s="69"/>
      <c r="CE821" s="69"/>
      <c r="CF821" s="401"/>
      <c r="CG821" s="69"/>
      <c r="CH821" s="69"/>
      <c r="CI821" s="69"/>
      <c r="CJ821" s="69"/>
      <c r="CK821" s="69"/>
      <c r="CL821" s="70"/>
      <c r="CM821" s="69">
        <v>8</v>
      </c>
      <c r="CN821" s="143">
        <v>29.7</v>
      </c>
      <c r="CO821" s="401"/>
      <c r="CP821" s="69"/>
      <c r="CQ821" s="70"/>
      <c r="CR821" s="69"/>
      <c r="CS821" s="69"/>
      <c r="CT821" s="69"/>
      <c r="CU821" s="69"/>
      <c r="CV821" s="69"/>
      <c r="CW821" s="69"/>
      <c r="CX821" s="69"/>
      <c r="CY821" s="69"/>
      <c r="CZ821" s="69"/>
      <c r="DA821" s="70"/>
      <c r="DB821" s="182"/>
      <c r="DC821" s="182" t="s">
        <v>1824</v>
      </c>
      <c r="DD821" s="182"/>
      <c r="DE821" s="182">
        <v>-15.5</v>
      </c>
      <c r="DF821" s="141" t="s">
        <v>2402</v>
      </c>
      <c r="DG821" s="182">
        <v>-9.06</v>
      </c>
      <c r="DH821" s="182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1"/>
      <c r="DT821" s="402">
        <f t="shared" si="1168"/>
        <v>0</v>
      </c>
      <c r="DU821" s="100">
        <f t="shared" si="1169"/>
        <v>0</v>
      </c>
      <c r="DV821" s="100">
        <f t="shared" si="1170"/>
        <v>0</v>
      </c>
      <c r="DW821" s="100">
        <f t="shared" si="1171"/>
        <v>1</v>
      </c>
      <c r="DX821" s="100">
        <f t="shared" si="1172"/>
        <v>0</v>
      </c>
      <c r="DY821" s="229">
        <f t="shared" si="1173"/>
        <v>0</v>
      </c>
      <c r="DZ821" s="100">
        <f t="shared" si="1174"/>
        <v>1</v>
      </c>
      <c r="EA821" s="400">
        <f t="shared" si="1175"/>
        <v>0</v>
      </c>
      <c r="EB821" s="402">
        <f t="shared" si="1176"/>
        <v>0</v>
      </c>
      <c r="EC821" s="19">
        <f t="shared" si="1177"/>
        <v>1</v>
      </c>
      <c r="ED821" s="19">
        <f t="shared" si="1178"/>
        <v>0</v>
      </c>
      <c r="EE821" s="19">
        <f t="shared" si="1179"/>
        <v>0</v>
      </c>
      <c r="EF821" s="402">
        <f t="shared" si="1180"/>
        <v>0</v>
      </c>
      <c r="EG821" s="400">
        <f t="shared" si="1181"/>
        <v>1</v>
      </c>
      <c r="EH821" s="400">
        <f t="shared" si="1182"/>
        <v>0</v>
      </c>
      <c r="EI821" s="402">
        <f t="shared" si="1183"/>
        <v>0</v>
      </c>
      <c r="EJ821" s="229">
        <f t="shared" si="1184"/>
        <v>1</v>
      </c>
      <c r="EK821" s="398">
        <f t="shared" si="1185"/>
        <v>5.8</v>
      </c>
      <c r="EL821" s="398">
        <f t="shared" si="1186"/>
        <v>1.3</v>
      </c>
      <c r="EM821" s="398">
        <f t="shared" si="1187"/>
        <v>16.2</v>
      </c>
      <c r="EN821" s="398">
        <f t="shared" si="1188"/>
        <v>51.2</v>
      </c>
      <c r="EO821" s="398">
        <f t="shared" si="1189"/>
        <v>0</v>
      </c>
      <c r="EP821" s="398">
        <f t="shared" si="1190"/>
        <v>0.03</v>
      </c>
      <c r="EQ821" s="398">
        <f t="shared" si="1191"/>
        <v>165</v>
      </c>
      <c r="ER821" s="398" t="str">
        <f t="shared" si="1192"/>
        <v/>
      </c>
      <c r="ES821" s="398">
        <f t="shared" si="1193"/>
        <v>19</v>
      </c>
      <c r="ET821" s="398">
        <f t="shared" si="1194"/>
        <v>28.1</v>
      </c>
      <c r="EU821" s="172">
        <f t="shared" si="1195"/>
        <v>16.3</v>
      </c>
      <c r="EV821" s="57">
        <f t="shared" si="1196"/>
        <v>0.25228579630966774</v>
      </c>
      <c r="EW821" s="57">
        <f t="shared" si="1197"/>
        <v>3.3248081841432228E-2</v>
      </c>
      <c r="EX821" s="57">
        <f t="shared" si="1198"/>
        <v>1.3330590413495167</v>
      </c>
      <c r="EY821" s="57">
        <f t="shared" si="1199"/>
        <v>2.5550177154548628</v>
      </c>
      <c r="EZ821" s="57">
        <f t="shared" si="1200"/>
        <v>0</v>
      </c>
      <c r="FA821" s="57">
        <f t="shared" si="1201"/>
        <v>1.6116035455278001E-3</v>
      </c>
      <c r="FB821" s="57">
        <f t="shared" si="1202"/>
        <v>2.7041599813822681</v>
      </c>
      <c r="FC821" s="57" t="str">
        <f t="shared" si="1203"/>
        <v/>
      </c>
      <c r="FD821" s="57">
        <f t="shared" si="1204"/>
        <v>0.306427395254246</v>
      </c>
      <c r="FE821" s="57">
        <f t="shared" si="1205"/>
        <v>0.58503517497964874</v>
      </c>
      <c r="FF821" s="56">
        <f t="shared" si="1206"/>
        <v>0.45976363072236476</v>
      </c>
      <c r="FG821" s="59">
        <f t="shared" si="1207"/>
        <v>6.042451919882561</v>
      </c>
      <c r="FH821" s="59">
        <f t="shared" si="1208"/>
        <v>0.79631885303832339</v>
      </c>
      <c r="FI821" s="59">
        <f t="shared" si="1209"/>
        <v>31.927858331874404</v>
      </c>
      <c r="FJ821" s="59">
        <f t="shared" si="1210"/>
        <v>61.194771667344064</v>
      </c>
      <c r="FK821" s="59">
        <f t="shared" si="1211"/>
        <v>0</v>
      </c>
      <c r="FL821" s="59">
        <f t="shared" si="1212"/>
        <v>3.8599227860656345E-2</v>
      </c>
      <c r="FM821" s="59">
        <f t="shared" si="1213"/>
        <v>66.680702152585653</v>
      </c>
      <c r="FN821" s="59" t="str">
        <f t="shared" si="1214"/>
        <v/>
      </c>
      <c r="FO821" s="59">
        <f t="shared" si="1215"/>
        <v>7.5560595582427474</v>
      </c>
      <c r="FP821" s="59">
        <f t="shared" si="1216"/>
        <v>14.426127344604447</v>
      </c>
      <c r="FQ821" s="66">
        <f t="shared" si="1217"/>
        <v>11.33711094456714</v>
      </c>
      <c r="FR821" s="331">
        <f t="shared" si="1159"/>
        <v>1.4559805306623481</v>
      </c>
      <c r="FS821" s="331">
        <f t="shared" si="1218"/>
        <v>1.4559805306623481</v>
      </c>
      <c r="FT821" s="400">
        <f t="shared" si="1219"/>
        <v>0</v>
      </c>
      <c r="FU821" s="400">
        <f t="shared" si="1220"/>
        <v>1</v>
      </c>
      <c r="FV821" s="400">
        <f t="shared" si="1221"/>
        <v>0</v>
      </c>
      <c r="FW821" s="402">
        <f t="shared" si="1222"/>
        <v>0</v>
      </c>
      <c r="FX821" s="222">
        <f t="shared" si="1223"/>
        <v>0</v>
      </c>
      <c r="FY821" s="222">
        <f t="shared" si="1224"/>
        <v>61.194771667344064</v>
      </c>
      <c r="FZ821" s="222">
        <f t="shared" si="1225"/>
        <v>31.927858331874404</v>
      </c>
      <c r="GA821" s="221">
        <f t="shared" si="1226"/>
        <v>0</v>
      </c>
      <c r="GB821" s="222">
        <f t="shared" si="1227"/>
        <v>66.680702152585653</v>
      </c>
      <c r="GC821" s="222">
        <f t="shared" si="1228"/>
        <v>0</v>
      </c>
      <c r="GD821" s="222">
        <f t="shared" si="1229"/>
        <v>0</v>
      </c>
      <c r="GE821" s="222">
        <f t="shared" si="1230"/>
        <v>0</v>
      </c>
      <c r="GF821" s="222">
        <f t="shared" si="1231"/>
        <v>0</v>
      </c>
      <c r="GG821" s="398">
        <f t="shared" si="1232"/>
        <v>0</v>
      </c>
      <c r="GH821" s="399">
        <f t="shared" si="1233"/>
        <v>0</v>
      </c>
      <c r="GI821" s="398" t="str">
        <f t="shared" si="1234"/>
        <v>Ca-Mg</v>
      </c>
      <c r="GJ821" s="398" t="str">
        <f t="shared" si="1235"/>
        <v>HCO3</v>
      </c>
    </row>
    <row r="822" spans="1:192">
      <c r="A822" s="402">
        <f t="shared" si="1236"/>
        <v>817</v>
      </c>
      <c r="B822" s="65" t="s">
        <v>1127</v>
      </c>
      <c r="C822" s="91" t="s">
        <v>1129</v>
      </c>
      <c r="D822" s="91"/>
      <c r="E822" s="91"/>
      <c r="F822" s="408">
        <v>3519600</v>
      </c>
      <c r="G822" s="408">
        <v>5674720</v>
      </c>
      <c r="H822" s="410">
        <f t="shared" si="1163"/>
        <v>519517.73000000004</v>
      </c>
      <c r="I822" s="410">
        <f t="shared" si="1164"/>
        <v>5672889.9020000007</v>
      </c>
      <c r="J822" s="408">
        <v>215.59</v>
      </c>
      <c r="K822" s="392" t="s">
        <v>1355</v>
      </c>
      <c r="L822" s="199">
        <v>189.5</v>
      </c>
      <c r="M822" s="171">
        <v>28.8</v>
      </c>
      <c r="N822" s="400">
        <v>187</v>
      </c>
      <c r="O822" s="171"/>
      <c r="P822" s="171"/>
      <c r="Q822" s="67" t="s">
        <v>1361</v>
      </c>
      <c r="R822" s="65" t="s">
        <v>2891</v>
      </c>
      <c r="S822" s="65" t="s">
        <v>1346</v>
      </c>
      <c r="T822" s="499" t="str">
        <f t="shared" si="1165"/>
        <v>-</v>
      </c>
      <c r="U822" s="499" t="str">
        <f t="shared" si="1166"/>
        <v>-</v>
      </c>
      <c r="V822" s="499" t="str">
        <f t="shared" si="1167"/>
        <v>-</v>
      </c>
      <c r="W822" s="499" t="str">
        <f t="shared" si="1158"/>
        <v>-</v>
      </c>
      <c r="X822" s="529" t="str">
        <f t="shared" si="1237"/>
        <v>Na</v>
      </c>
      <c r="Y822" s="530" t="str">
        <f t="shared" si="1160"/>
        <v>HCO3</v>
      </c>
      <c r="Z822" s="404"/>
      <c r="AA822" s="177" t="s">
        <v>1806</v>
      </c>
      <c r="AB822" s="176">
        <v>1</v>
      </c>
      <c r="AC822" s="65" t="s">
        <v>1050</v>
      </c>
      <c r="AD822" s="65" t="s">
        <v>2306</v>
      </c>
      <c r="AE822" s="61" t="s">
        <v>2768</v>
      </c>
      <c r="AF822" s="240">
        <v>11.2</v>
      </c>
      <c r="AG822" s="408"/>
      <c r="AH822" s="204">
        <v>7.2</v>
      </c>
      <c r="AI822" s="392"/>
      <c r="AJ822" s="408"/>
      <c r="AK822" s="408"/>
      <c r="AL822" s="408"/>
      <c r="AM822" s="392"/>
      <c r="AN822" s="69"/>
      <c r="AO822" s="401"/>
      <c r="AP822" s="171"/>
      <c r="AQ822" s="69"/>
      <c r="AR822" s="69"/>
      <c r="AS822" s="508"/>
      <c r="AT822" s="511"/>
      <c r="AU822" s="403"/>
      <c r="AV822" s="268"/>
      <c r="AW822" s="423"/>
      <c r="AX822" s="268"/>
      <c r="AY822" s="268"/>
      <c r="AZ822" s="468">
        <v>213</v>
      </c>
      <c r="BA822" s="69"/>
      <c r="BB822" s="161"/>
      <c r="BC822" s="69"/>
      <c r="BD822" s="69"/>
      <c r="BE822" s="69"/>
      <c r="BF822" s="69"/>
      <c r="BG822" s="69"/>
      <c r="BH822" s="69"/>
      <c r="BI822" s="69"/>
      <c r="BJ822" s="69"/>
      <c r="BK822" s="69"/>
      <c r="BL822" s="401"/>
      <c r="BM822" s="69"/>
      <c r="BN822" s="70"/>
      <c r="BO822" s="69"/>
      <c r="BP822" s="69"/>
      <c r="BQ822" s="69"/>
      <c r="BR822" s="69"/>
      <c r="BS822" s="69"/>
      <c r="BT822" s="69"/>
      <c r="BU822" s="69"/>
      <c r="BV822" s="69"/>
      <c r="BW822" s="69"/>
      <c r="BX822" s="69"/>
      <c r="BY822" s="69"/>
      <c r="BZ822" s="69"/>
      <c r="CA822" s="69"/>
      <c r="CB822" s="69"/>
      <c r="CC822" s="69"/>
      <c r="CD822" s="69"/>
      <c r="CE822" s="69"/>
      <c r="CF822" s="401"/>
      <c r="CG822" s="69"/>
      <c r="CH822" s="69"/>
      <c r="CI822" s="69"/>
      <c r="CJ822" s="69"/>
      <c r="CK822" s="69"/>
      <c r="CL822" s="70"/>
      <c r="CM822" s="69"/>
      <c r="CN822" s="143">
        <v>22</v>
      </c>
      <c r="CO822" s="401"/>
      <c r="CP822" s="69"/>
      <c r="CQ822" s="70"/>
      <c r="CR822" s="69"/>
      <c r="CS822" s="69"/>
      <c r="CT822" s="69"/>
      <c r="CU822" s="69"/>
      <c r="CV822" s="69"/>
      <c r="CW822" s="69"/>
      <c r="CX822" s="69"/>
      <c r="CY822" s="69"/>
      <c r="CZ822" s="69"/>
      <c r="DA822" s="70"/>
      <c r="DB822" s="182"/>
      <c r="DC822" s="182" t="s">
        <v>1824</v>
      </c>
      <c r="DD822" s="182"/>
      <c r="DE822" s="182">
        <v>-16.399999999999999</v>
      </c>
      <c r="DF822" s="141" t="s">
        <v>2403</v>
      </c>
      <c r="DG822" s="182">
        <v>-8.5299999999999994</v>
      </c>
      <c r="DH822" s="182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1"/>
      <c r="DT822" s="402">
        <f t="shared" si="1168"/>
        <v>1</v>
      </c>
      <c r="DU822" s="100">
        <f t="shared" si="1169"/>
        <v>0</v>
      </c>
      <c r="DV822" s="100">
        <f t="shared" si="1170"/>
        <v>0</v>
      </c>
      <c r="DW822" s="100">
        <f t="shared" si="1171"/>
        <v>1</v>
      </c>
      <c r="DX822" s="100">
        <f t="shared" si="1172"/>
        <v>0</v>
      </c>
      <c r="DY822" s="229">
        <f t="shared" si="1173"/>
        <v>0</v>
      </c>
      <c r="DZ822" s="100">
        <f t="shared" si="1174"/>
        <v>1</v>
      </c>
      <c r="EA822" s="400">
        <f t="shared" si="1175"/>
        <v>0</v>
      </c>
      <c r="EB822" s="402">
        <f t="shared" si="1176"/>
        <v>0</v>
      </c>
      <c r="EC822" s="19">
        <f t="shared" si="1177"/>
        <v>0</v>
      </c>
      <c r="ED822" s="19">
        <f t="shared" si="1178"/>
        <v>0</v>
      </c>
      <c r="EE822" s="19">
        <f t="shared" si="1179"/>
        <v>0</v>
      </c>
      <c r="EF822" s="402">
        <f t="shared" si="1180"/>
        <v>1</v>
      </c>
      <c r="EG822" s="400">
        <f t="shared" si="1181"/>
        <v>1</v>
      </c>
      <c r="EH822" s="400">
        <f t="shared" si="1182"/>
        <v>0</v>
      </c>
      <c r="EI822" s="402">
        <f t="shared" si="1183"/>
        <v>0</v>
      </c>
      <c r="EJ822" s="229">
        <f t="shared" si="1184"/>
        <v>1</v>
      </c>
      <c r="EK822" s="398" t="str">
        <f t="shared" si="1185"/>
        <v/>
      </c>
      <c r="EL822" s="398" t="str">
        <f t="shared" si="1186"/>
        <v/>
      </c>
      <c r="EM822" s="398" t="str">
        <f t="shared" si="1187"/>
        <v/>
      </c>
      <c r="EN822" s="398" t="str">
        <f t="shared" si="1188"/>
        <v/>
      </c>
      <c r="EO822" s="398" t="str">
        <f t="shared" si="1189"/>
        <v/>
      </c>
      <c r="EP822" s="398" t="str">
        <f t="shared" si="1190"/>
        <v/>
      </c>
      <c r="EQ822" s="398">
        <f t="shared" si="1191"/>
        <v>213</v>
      </c>
      <c r="ER822" s="398" t="str">
        <f t="shared" si="1192"/>
        <v/>
      </c>
      <c r="ES822" s="398" t="str">
        <f t="shared" si="1193"/>
        <v/>
      </c>
      <c r="ET822" s="398" t="str">
        <f t="shared" si="1194"/>
        <v/>
      </c>
      <c r="EU822" s="172" t="str">
        <f t="shared" si="1195"/>
        <v/>
      </c>
      <c r="EV822" s="57" t="str">
        <f t="shared" si="1196"/>
        <v/>
      </c>
      <c r="EW822" s="57" t="str">
        <f t="shared" si="1197"/>
        <v/>
      </c>
      <c r="EX822" s="57" t="str">
        <f t="shared" si="1198"/>
        <v/>
      </c>
      <c r="EY822" s="57" t="str">
        <f t="shared" si="1199"/>
        <v/>
      </c>
      <c r="EZ822" s="57" t="str">
        <f t="shared" si="1200"/>
        <v/>
      </c>
      <c r="FA822" s="57" t="str">
        <f t="shared" si="1201"/>
        <v/>
      </c>
      <c r="FB822" s="57">
        <f t="shared" si="1202"/>
        <v>3.4908247032389284</v>
      </c>
      <c r="FC822" s="57" t="str">
        <f t="shared" si="1203"/>
        <v/>
      </c>
      <c r="FD822" s="57" t="str">
        <f t="shared" si="1204"/>
        <v/>
      </c>
      <c r="FE822" s="57" t="str">
        <f t="shared" si="1205"/>
        <v/>
      </c>
      <c r="FF822" s="56" t="str">
        <f t="shared" si="1206"/>
        <v/>
      </c>
      <c r="FG822" s="59" t="str">
        <f t="shared" si="1207"/>
        <v/>
      </c>
      <c r="FH822" s="59" t="str">
        <f t="shared" si="1208"/>
        <v/>
      </c>
      <c r="FI822" s="59" t="str">
        <f t="shared" si="1209"/>
        <v/>
      </c>
      <c r="FJ822" s="59" t="str">
        <f t="shared" si="1210"/>
        <v/>
      </c>
      <c r="FK822" s="59" t="str">
        <f t="shared" si="1211"/>
        <v/>
      </c>
      <c r="FL822" s="59" t="str">
        <f t="shared" si="1212"/>
        <v/>
      </c>
      <c r="FM822" s="59">
        <f t="shared" si="1213"/>
        <v>100</v>
      </c>
      <c r="FN822" s="59" t="str">
        <f t="shared" si="1214"/>
        <v/>
      </c>
      <c r="FO822" s="59" t="str">
        <f t="shared" si="1215"/>
        <v/>
      </c>
      <c r="FP822" s="59" t="str">
        <f t="shared" si="1216"/>
        <v/>
      </c>
      <c r="FQ822" s="66" t="str">
        <f t="shared" si="1217"/>
        <v/>
      </c>
      <c r="FR822" s="331">
        <f t="shared" si="1159"/>
        <v>-100</v>
      </c>
      <c r="FS822" s="331">
        <f t="shared" si="1218"/>
        <v>0</v>
      </c>
      <c r="FT822" s="400">
        <f t="shared" si="1219"/>
        <v>1</v>
      </c>
      <c r="FU822" s="400">
        <f t="shared" si="1220"/>
        <v>0</v>
      </c>
      <c r="FV822" s="400">
        <f t="shared" si="1221"/>
        <v>0</v>
      </c>
      <c r="FW822" s="402">
        <f t="shared" si="1222"/>
        <v>0</v>
      </c>
      <c r="FX822" s="222">
        <f t="shared" si="1223"/>
        <v>0</v>
      </c>
      <c r="FY822" s="222">
        <f t="shared" si="1224"/>
        <v>0</v>
      </c>
      <c r="FZ822" s="222">
        <f t="shared" si="1225"/>
        <v>0</v>
      </c>
      <c r="GA822" s="221">
        <f t="shared" si="1226"/>
        <v>0</v>
      </c>
      <c r="GB822" s="222">
        <f t="shared" si="1227"/>
        <v>100</v>
      </c>
      <c r="GC822" s="222">
        <f t="shared" si="1228"/>
        <v>0</v>
      </c>
      <c r="GD822" s="222">
        <f t="shared" si="1229"/>
        <v>0</v>
      </c>
      <c r="GE822" s="222">
        <f t="shared" si="1230"/>
        <v>0</v>
      </c>
      <c r="GF822" s="222">
        <f t="shared" si="1231"/>
        <v>0</v>
      </c>
      <c r="GG822" s="398">
        <f t="shared" si="1232"/>
        <v>0</v>
      </c>
      <c r="GH822" s="399">
        <f t="shared" si="1233"/>
        <v>0</v>
      </c>
      <c r="GI822" s="398" t="str">
        <f t="shared" si="1234"/>
        <v>Na</v>
      </c>
      <c r="GJ822" s="398" t="str">
        <f t="shared" si="1235"/>
        <v>HCO3</v>
      </c>
    </row>
    <row r="823" spans="1:192" s="69" customFormat="1">
      <c r="A823" s="402">
        <f t="shared" si="1236"/>
        <v>818</v>
      </c>
      <c r="B823" s="65" t="s">
        <v>1127</v>
      </c>
      <c r="C823" s="91" t="s">
        <v>1129</v>
      </c>
      <c r="D823" s="91"/>
      <c r="E823" s="91"/>
      <c r="F823" s="408">
        <v>3519600</v>
      </c>
      <c r="G823" s="408">
        <v>5674720</v>
      </c>
      <c r="H823" s="410">
        <f t="shared" si="1163"/>
        <v>519517.73000000004</v>
      </c>
      <c r="I823" s="410">
        <f t="shared" si="1164"/>
        <v>5672889.9020000007</v>
      </c>
      <c r="J823" s="408">
        <v>215.59</v>
      </c>
      <c r="K823" s="392" t="s">
        <v>1355</v>
      </c>
      <c r="L823" s="199">
        <v>189.5</v>
      </c>
      <c r="M823" s="171">
        <v>28.8</v>
      </c>
      <c r="N823" s="408">
        <v>187</v>
      </c>
      <c r="O823" s="171"/>
      <c r="P823" s="171"/>
      <c r="Q823" s="67" t="s">
        <v>1361</v>
      </c>
      <c r="R823" s="65" t="s">
        <v>2891</v>
      </c>
      <c r="S823" s="65" t="s">
        <v>1346</v>
      </c>
      <c r="T823" s="499" t="str">
        <f t="shared" si="1165"/>
        <v>-</v>
      </c>
      <c r="U823" s="499" t="str">
        <f t="shared" si="1166"/>
        <v>-</v>
      </c>
      <c r="V823" s="499" t="str">
        <f t="shared" si="1167"/>
        <v>-</v>
      </c>
      <c r="W823" s="499" t="str">
        <f t="shared" si="1158"/>
        <v>-</v>
      </c>
      <c r="X823" s="529" t="str">
        <f t="shared" si="1237"/>
        <v>Ca-Mg</v>
      </c>
      <c r="Y823" s="530" t="str">
        <f t="shared" si="1160"/>
        <v>HCO3</v>
      </c>
      <c r="Z823" s="404"/>
      <c r="AA823" s="251">
        <v>33456</v>
      </c>
      <c r="AB823" s="176">
        <v>2</v>
      </c>
      <c r="AC823" s="65" t="s">
        <v>1050</v>
      </c>
      <c r="AD823" s="65" t="s">
        <v>2309</v>
      </c>
      <c r="AE823" s="61" t="s">
        <v>2769</v>
      </c>
      <c r="AF823" s="240">
        <v>12.8</v>
      </c>
      <c r="AG823" s="408">
        <v>422</v>
      </c>
      <c r="AH823" s="253">
        <v>7.05</v>
      </c>
      <c r="AI823" s="392"/>
      <c r="AJ823" s="408"/>
      <c r="AK823" s="408"/>
      <c r="AL823" s="408">
        <v>0</v>
      </c>
      <c r="AM823" s="392"/>
      <c r="AN823" s="69">
        <v>11.7</v>
      </c>
      <c r="AO823" s="401">
        <v>9.1</v>
      </c>
      <c r="AP823" s="171"/>
      <c r="AS823" s="507">
        <f>SUM(AU823:BN823)+SUM(BO823:CL823)/1000</f>
        <v>326.81099999999998</v>
      </c>
      <c r="AT823" s="509">
        <f>FR823</f>
        <v>0.93383591508067165</v>
      </c>
      <c r="AU823" s="69">
        <v>5.9</v>
      </c>
      <c r="AV823" s="74">
        <v>20.7</v>
      </c>
      <c r="AW823" s="161">
        <v>49.3</v>
      </c>
      <c r="AX823" s="74">
        <v>15.1</v>
      </c>
      <c r="AY823" s="74">
        <v>26.3</v>
      </c>
      <c r="AZ823" s="447">
        <v>195</v>
      </c>
      <c r="BB823" s="161">
        <v>1.4</v>
      </c>
      <c r="BD823" s="69">
        <v>0</v>
      </c>
      <c r="BE823" s="401">
        <v>1.0999999999999999E-2</v>
      </c>
      <c r="BF823" s="69">
        <v>0</v>
      </c>
      <c r="BJ823" s="69">
        <v>12.7</v>
      </c>
      <c r="BK823" s="69">
        <v>0</v>
      </c>
      <c r="BL823" s="401"/>
      <c r="BN823" s="70">
        <v>0.4</v>
      </c>
      <c r="BO823" s="401">
        <v>0</v>
      </c>
      <c r="BP823" s="69">
        <v>0</v>
      </c>
      <c r="CF823" s="401"/>
      <c r="CL823" s="70"/>
      <c r="CM823" s="69">
        <v>7.6</v>
      </c>
      <c r="CN823" s="143">
        <v>27</v>
      </c>
      <c r="CO823" s="401"/>
      <c r="CQ823" s="70"/>
      <c r="DA823" s="70"/>
      <c r="DB823" s="182"/>
      <c r="DC823" s="141" t="s">
        <v>2404</v>
      </c>
      <c r="DD823" s="182"/>
      <c r="DE823" s="182">
        <v>-12.6</v>
      </c>
      <c r="DF823" s="141" t="s">
        <v>2405</v>
      </c>
      <c r="DG823" s="182">
        <v>-8.9499999999999993</v>
      </c>
      <c r="DH823" s="182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1"/>
      <c r="DT823" s="402">
        <f t="shared" si="1168"/>
        <v>0</v>
      </c>
      <c r="DU823" s="100">
        <f t="shared" si="1169"/>
        <v>0</v>
      </c>
      <c r="DV823" s="100">
        <f t="shared" si="1170"/>
        <v>0</v>
      </c>
      <c r="DW823" s="100">
        <f t="shared" si="1171"/>
        <v>1</v>
      </c>
      <c r="DX823" s="100">
        <f t="shared" si="1172"/>
        <v>0</v>
      </c>
      <c r="DY823" s="229">
        <f t="shared" si="1173"/>
        <v>0</v>
      </c>
      <c r="DZ823" s="100">
        <f t="shared" si="1174"/>
        <v>1</v>
      </c>
      <c r="EA823" s="400">
        <f t="shared" si="1175"/>
        <v>0</v>
      </c>
      <c r="EB823" s="402">
        <f t="shared" si="1176"/>
        <v>0</v>
      </c>
      <c r="EC823" s="19">
        <f t="shared" si="1177"/>
        <v>1</v>
      </c>
      <c r="ED823" s="19">
        <f t="shared" si="1178"/>
        <v>0</v>
      </c>
      <c r="EE823" s="19">
        <f t="shared" si="1179"/>
        <v>0</v>
      </c>
      <c r="EF823" s="402">
        <f t="shared" si="1180"/>
        <v>0</v>
      </c>
      <c r="EG823" s="400">
        <f t="shared" si="1181"/>
        <v>1</v>
      </c>
      <c r="EH823" s="400">
        <f t="shared" si="1182"/>
        <v>0</v>
      </c>
      <c r="EI823" s="402">
        <f t="shared" si="1183"/>
        <v>0</v>
      </c>
      <c r="EJ823" s="229">
        <f t="shared" si="1184"/>
        <v>1</v>
      </c>
      <c r="EK823" s="398">
        <f t="shared" si="1185"/>
        <v>5.9</v>
      </c>
      <c r="EL823" s="398">
        <f t="shared" si="1186"/>
        <v>1.4</v>
      </c>
      <c r="EM823" s="398">
        <f t="shared" si="1187"/>
        <v>20.7</v>
      </c>
      <c r="EN823" s="398">
        <f t="shared" si="1188"/>
        <v>49.3</v>
      </c>
      <c r="EO823" s="398">
        <f t="shared" si="1189"/>
        <v>0</v>
      </c>
      <c r="EP823" s="398">
        <f t="shared" si="1190"/>
        <v>1.0999999999999999E-2</v>
      </c>
      <c r="EQ823" s="398">
        <f t="shared" si="1191"/>
        <v>195</v>
      </c>
      <c r="ER823" s="398" t="str">
        <f t="shared" si="1192"/>
        <v/>
      </c>
      <c r="ES823" s="398">
        <f t="shared" si="1193"/>
        <v>12.7</v>
      </c>
      <c r="ET823" s="398">
        <f t="shared" si="1194"/>
        <v>26.3</v>
      </c>
      <c r="EU823" s="172">
        <f t="shared" si="1195"/>
        <v>15.1</v>
      </c>
      <c r="EV823" s="57">
        <f t="shared" si="1196"/>
        <v>0.25663555141845518</v>
      </c>
      <c r="EW823" s="57">
        <f t="shared" si="1197"/>
        <v>3.5805626598465472E-2</v>
      </c>
      <c r="EX823" s="57">
        <f t="shared" si="1198"/>
        <v>1.7033532195021601</v>
      </c>
      <c r="EY823" s="57">
        <f t="shared" si="1199"/>
        <v>2.4602026049204047</v>
      </c>
      <c r="EZ823" s="57">
        <f t="shared" si="1200"/>
        <v>0</v>
      </c>
      <c r="FA823" s="57">
        <f t="shared" si="1201"/>
        <v>5.9092130002686002E-4</v>
      </c>
      <c r="FB823" s="57">
        <f t="shared" si="1202"/>
        <v>3.1958254325426809</v>
      </c>
      <c r="FC823" s="57" t="str">
        <f t="shared" si="1203"/>
        <v/>
      </c>
      <c r="FD823" s="57">
        <f t="shared" si="1204"/>
        <v>0.20482252209099602</v>
      </c>
      <c r="FE823" s="57">
        <f t="shared" si="1205"/>
        <v>0.5475596121695645</v>
      </c>
      <c r="FF823" s="56">
        <f t="shared" si="1206"/>
        <v>0.42591600146673053</v>
      </c>
      <c r="FG823" s="59">
        <f t="shared" si="1207"/>
        <v>5.7585658761807368</v>
      </c>
      <c r="FH823" s="59">
        <f t="shared" si="1208"/>
        <v>0.80343139664618246</v>
      </c>
      <c r="FI823" s="59">
        <f t="shared" si="1209"/>
        <v>38.221016810387091</v>
      </c>
      <c r="FJ823" s="59">
        <f t="shared" si="1210"/>
        <v>55.203726416241203</v>
      </c>
      <c r="FK823" s="59">
        <f t="shared" si="1211"/>
        <v>0</v>
      </c>
      <c r="FL823" s="59">
        <f t="shared" si="1212"/>
        <v>1.3259500544780443E-2</v>
      </c>
      <c r="FM823" s="59">
        <f t="shared" si="1213"/>
        <v>73.06207478282731</v>
      </c>
      <c r="FN823" s="59" t="str">
        <f t="shared" si="1214"/>
        <v/>
      </c>
      <c r="FO823" s="59">
        <f t="shared" si="1215"/>
        <v>4.6825956993255735</v>
      </c>
      <c r="FP823" s="59">
        <f t="shared" si="1216"/>
        <v>12.51815600596149</v>
      </c>
      <c r="FQ823" s="66">
        <f t="shared" si="1217"/>
        <v>9.7371735118856364</v>
      </c>
      <c r="FR823" s="331">
        <f t="shared" si="1159"/>
        <v>0.93383591508067165</v>
      </c>
      <c r="FS823" s="331">
        <f t="shared" si="1218"/>
        <v>0.93383591508067165</v>
      </c>
      <c r="FT823" s="400">
        <f t="shared" si="1219"/>
        <v>0</v>
      </c>
      <c r="FU823" s="400">
        <f t="shared" si="1220"/>
        <v>1</v>
      </c>
      <c r="FV823" s="400">
        <f t="shared" si="1221"/>
        <v>0</v>
      </c>
      <c r="FW823" s="402">
        <f t="shared" si="1222"/>
        <v>0</v>
      </c>
      <c r="FX823" s="222">
        <f t="shared" si="1223"/>
        <v>0</v>
      </c>
      <c r="FY823" s="222">
        <f t="shared" si="1224"/>
        <v>55.203726416241203</v>
      </c>
      <c r="FZ823" s="222">
        <f t="shared" si="1225"/>
        <v>38.221016810387091</v>
      </c>
      <c r="GA823" s="221">
        <f t="shared" si="1226"/>
        <v>0</v>
      </c>
      <c r="GB823" s="222">
        <f t="shared" si="1227"/>
        <v>73.06207478282731</v>
      </c>
      <c r="GC823" s="222">
        <f t="shared" si="1228"/>
        <v>0</v>
      </c>
      <c r="GD823" s="222">
        <f t="shared" si="1229"/>
        <v>0</v>
      </c>
      <c r="GE823" s="222">
        <f t="shared" si="1230"/>
        <v>0</v>
      </c>
      <c r="GF823" s="222">
        <f t="shared" si="1231"/>
        <v>0</v>
      </c>
      <c r="GG823" s="398">
        <f t="shared" si="1232"/>
        <v>0</v>
      </c>
      <c r="GH823" s="399">
        <f t="shared" si="1233"/>
        <v>0</v>
      </c>
      <c r="GI823" s="398" t="str">
        <f t="shared" si="1234"/>
        <v>Ca-Mg</v>
      </c>
      <c r="GJ823" s="398" t="str">
        <f t="shared" si="1235"/>
        <v>HCO3</v>
      </c>
    </row>
    <row r="824" spans="1:192" s="69" customFormat="1">
      <c r="A824" s="402">
        <f t="shared" si="1236"/>
        <v>819</v>
      </c>
      <c r="B824" s="65" t="s">
        <v>1127</v>
      </c>
      <c r="C824" s="91" t="s">
        <v>1130</v>
      </c>
      <c r="D824" s="91"/>
      <c r="E824" s="91"/>
      <c r="F824" s="408">
        <v>3518870</v>
      </c>
      <c r="G824" s="408">
        <v>5675620</v>
      </c>
      <c r="H824" s="410">
        <f t="shared" si="1163"/>
        <v>518788.02200000006</v>
      </c>
      <c r="I824" s="410">
        <f t="shared" si="1164"/>
        <v>5673789.5420000004</v>
      </c>
      <c r="J824" s="408">
        <v>257.37</v>
      </c>
      <c r="K824" s="392" t="s">
        <v>1355</v>
      </c>
      <c r="L824" s="171">
        <v>265</v>
      </c>
      <c r="M824" s="171">
        <v>81</v>
      </c>
      <c r="N824" s="408">
        <v>260</v>
      </c>
      <c r="O824" s="171"/>
      <c r="P824" s="171"/>
      <c r="Q824" s="67" t="s">
        <v>1361</v>
      </c>
      <c r="R824" s="186" t="s">
        <v>2906</v>
      </c>
      <c r="S824" s="65" t="s">
        <v>1346</v>
      </c>
      <c r="T824" s="499" t="str">
        <f t="shared" si="1165"/>
        <v>-</v>
      </c>
      <c r="U824" s="499" t="str">
        <f t="shared" si="1166"/>
        <v>-</v>
      </c>
      <c r="V824" s="499" t="str">
        <f t="shared" si="1167"/>
        <v>-</v>
      </c>
      <c r="W824" s="499" t="str">
        <f t="shared" si="1158"/>
        <v>-</v>
      </c>
      <c r="X824" s="529" t="str">
        <f t="shared" si="1237"/>
        <v>Na</v>
      </c>
      <c r="Y824" s="530" t="str">
        <f t="shared" si="1160"/>
        <v>HCO3</v>
      </c>
      <c r="Z824" s="404"/>
      <c r="AA824" s="177" t="s">
        <v>1806</v>
      </c>
      <c r="AB824" s="176">
        <v>1</v>
      </c>
      <c r="AC824" s="65" t="s">
        <v>1050</v>
      </c>
      <c r="AD824" s="65" t="s">
        <v>2306</v>
      </c>
      <c r="AE824" s="61" t="s">
        <v>1454</v>
      </c>
      <c r="AF824" s="240">
        <v>11.2</v>
      </c>
      <c r="AG824" s="408"/>
      <c r="AH824" s="204">
        <v>7</v>
      </c>
      <c r="AI824" s="392"/>
      <c r="AJ824" s="408"/>
      <c r="AK824" s="408"/>
      <c r="AL824" s="408"/>
      <c r="AM824" s="392"/>
      <c r="AO824" s="401"/>
      <c r="AP824" s="171"/>
      <c r="AS824" s="508"/>
      <c r="AT824" s="511"/>
      <c r="AU824" s="403"/>
      <c r="AV824" s="268"/>
      <c r="AW824" s="423"/>
      <c r="AX824" s="268"/>
      <c r="AY824" s="268"/>
      <c r="AZ824" s="468">
        <v>213</v>
      </c>
      <c r="BB824" s="161"/>
      <c r="BL824" s="401"/>
      <c r="BN824" s="70"/>
      <c r="CF824" s="401"/>
      <c r="CL824" s="70"/>
      <c r="CN824" s="143">
        <v>33</v>
      </c>
      <c r="CO824" s="401"/>
      <c r="CQ824" s="70"/>
      <c r="DA824" s="70"/>
      <c r="DB824" s="182"/>
      <c r="DC824" s="141" t="s">
        <v>2375</v>
      </c>
      <c r="DD824" s="182"/>
      <c r="DE824" s="182">
        <v>-16.3</v>
      </c>
      <c r="DF824" s="141" t="s">
        <v>2406</v>
      </c>
      <c r="DG824" s="182">
        <v>-8.33</v>
      </c>
      <c r="DH824" s="182"/>
      <c r="DI824" s="180"/>
      <c r="DJ824" s="180"/>
      <c r="DK824" s="180"/>
      <c r="DL824" s="180"/>
      <c r="DM824" s="180"/>
      <c r="DN824" s="180"/>
      <c r="DO824" s="180"/>
      <c r="DP824" s="180"/>
      <c r="DQ824" s="180"/>
      <c r="DR824" s="180"/>
      <c r="DS824" s="181"/>
      <c r="DT824" s="402">
        <f t="shared" si="1168"/>
        <v>1</v>
      </c>
      <c r="DU824" s="100">
        <f t="shared" si="1169"/>
        <v>0</v>
      </c>
      <c r="DV824" s="100">
        <f t="shared" si="1170"/>
        <v>0</v>
      </c>
      <c r="DW824" s="100">
        <f t="shared" si="1171"/>
        <v>1</v>
      </c>
      <c r="DX824" s="100">
        <f t="shared" si="1172"/>
        <v>0</v>
      </c>
      <c r="DY824" s="229">
        <f t="shared" si="1173"/>
        <v>0</v>
      </c>
      <c r="DZ824" s="100">
        <f t="shared" si="1174"/>
        <v>1</v>
      </c>
      <c r="EA824" s="400">
        <f t="shared" si="1175"/>
        <v>0</v>
      </c>
      <c r="EB824" s="402">
        <f t="shared" si="1176"/>
        <v>0</v>
      </c>
      <c r="EC824" s="19">
        <f t="shared" si="1177"/>
        <v>0</v>
      </c>
      <c r="ED824" s="19">
        <f t="shared" si="1178"/>
        <v>0</v>
      </c>
      <c r="EE824" s="19">
        <f t="shared" si="1179"/>
        <v>0</v>
      </c>
      <c r="EF824" s="402">
        <f t="shared" si="1180"/>
        <v>1</v>
      </c>
      <c r="EG824" s="400">
        <f t="shared" si="1181"/>
        <v>1</v>
      </c>
      <c r="EH824" s="400">
        <f t="shared" si="1182"/>
        <v>0</v>
      </c>
      <c r="EI824" s="402">
        <f t="shared" si="1183"/>
        <v>0</v>
      </c>
      <c r="EJ824" s="229">
        <f t="shared" si="1184"/>
        <v>1</v>
      </c>
      <c r="EK824" s="398" t="str">
        <f t="shared" si="1185"/>
        <v/>
      </c>
      <c r="EL824" s="398" t="str">
        <f t="shared" si="1186"/>
        <v/>
      </c>
      <c r="EM824" s="398" t="str">
        <f t="shared" si="1187"/>
        <v/>
      </c>
      <c r="EN824" s="398" t="str">
        <f t="shared" si="1188"/>
        <v/>
      </c>
      <c r="EO824" s="398" t="str">
        <f t="shared" si="1189"/>
        <v/>
      </c>
      <c r="EP824" s="398" t="str">
        <f t="shared" si="1190"/>
        <v/>
      </c>
      <c r="EQ824" s="398">
        <f t="shared" si="1191"/>
        <v>213</v>
      </c>
      <c r="ER824" s="398" t="str">
        <f t="shared" si="1192"/>
        <v/>
      </c>
      <c r="ES824" s="398" t="str">
        <f t="shared" si="1193"/>
        <v/>
      </c>
      <c r="ET824" s="398" t="str">
        <f t="shared" si="1194"/>
        <v/>
      </c>
      <c r="EU824" s="172" t="str">
        <f t="shared" si="1195"/>
        <v/>
      </c>
      <c r="EV824" s="57" t="str">
        <f t="shared" si="1196"/>
        <v/>
      </c>
      <c r="EW824" s="57" t="str">
        <f t="shared" si="1197"/>
        <v/>
      </c>
      <c r="EX824" s="57" t="str">
        <f t="shared" si="1198"/>
        <v/>
      </c>
      <c r="EY824" s="57" t="str">
        <f t="shared" si="1199"/>
        <v/>
      </c>
      <c r="EZ824" s="57" t="str">
        <f t="shared" si="1200"/>
        <v/>
      </c>
      <c r="FA824" s="57" t="str">
        <f t="shared" si="1201"/>
        <v/>
      </c>
      <c r="FB824" s="57">
        <f t="shared" si="1202"/>
        <v>3.4908247032389284</v>
      </c>
      <c r="FC824" s="57" t="str">
        <f t="shared" si="1203"/>
        <v/>
      </c>
      <c r="FD824" s="57" t="str">
        <f t="shared" si="1204"/>
        <v/>
      </c>
      <c r="FE824" s="57" t="str">
        <f t="shared" si="1205"/>
        <v/>
      </c>
      <c r="FF824" s="56" t="str">
        <f t="shared" si="1206"/>
        <v/>
      </c>
      <c r="FG824" s="59" t="str">
        <f t="shared" si="1207"/>
        <v/>
      </c>
      <c r="FH824" s="59" t="str">
        <f t="shared" si="1208"/>
        <v/>
      </c>
      <c r="FI824" s="59" t="str">
        <f t="shared" si="1209"/>
        <v/>
      </c>
      <c r="FJ824" s="59" t="str">
        <f t="shared" si="1210"/>
        <v/>
      </c>
      <c r="FK824" s="59" t="str">
        <f t="shared" si="1211"/>
        <v/>
      </c>
      <c r="FL824" s="59" t="str">
        <f t="shared" si="1212"/>
        <v/>
      </c>
      <c r="FM824" s="59">
        <f t="shared" si="1213"/>
        <v>100</v>
      </c>
      <c r="FN824" s="59" t="str">
        <f t="shared" si="1214"/>
        <v/>
      </c>
      <c r="FO824" s="59" t="str">
        <f t="shared" si="1215"/>
        <v/>
      </c>
      <c r="FP824" s="59" t="str">
        <f t="shared" si="1216"/>
        <v/>
      </c>
      <c r="FQ824" s="66" t="str">
        <f t="shared" si="1217"/>
        <v/>
      </c>
      <c r="FR824" s="331">
        <f t="shared" si="1159"/>
        <v>-100</v>
      </c>
      <c r="FS824" s="331">
        <f t="shared" si="1218"/>
        <v>0</v>
      </c>
      <c r="FT824" s="400">
        <f t="shared" si="1219"/>
        <v>1</v>
      </c>
      <c r="FU824" s="400">
        <f t="shared" si="1220"/>
        <v>0</v>
      </c>
      <c r="FV824" s="400">
        <f t="shared" si="1221"/>
        <v>0</v>
      </c>
      <c r="FW824" s="402">
        <f t="shared" si="1222"/>
        <v>0</v>
      </c>
      <c r="FX824" s="222">
        <f t="shared" si="1223"/>
        <v>0</v>
      </c>
      <c r="FY824" s="222">
        <f t="shared" si="1224"/>
        <v>0</v>
      </c>
      <c r="FZ824" s="222">
        <f t="shared" si="1225"/>
        <v>0</v>
      </c>
      <c r="GA824" s="221">
        <f t="shared" si="1226"/>
        <v>0</v>
      </c>
      <c r="GB824" s="222">
        <f t="shared" si="1227"/>
        <v>100</v>
      </c>
      <c r="GC824" s="222">
        <f t="shared" si="1228"/>
        <v>0</v>
      </c>
      <c r="GD824" s="222">
        <f t="shared" si="1229"/>
        <v>0</v>
      </c>
      <c r="GE824" s="222">
        <f t="shared" si="1230"/>
        <v>0</v>
      </c>
      <c r="GF824" s="222">
        <f t="shared" si="1231"/>
        <v>0</v>
      </c>
      <c r="GG824" s="398">
        <f t="shared" si="1232"/>
        <v>0</v>
      </c>
      <c r="GH824" s="399">
        <f t="shared" si="1233"/>
        <v>0</v>
      </c>
      <c r="GI824" s="398" t="str">
        <f t="shared" si="1234"/>
        <v>Na</v>
      </c>
      <c r="GJ824" s="398" t="str">
        <f t="shared" si="1235"/>
        <v>HCO3</v>
      </c>
    </row>
    <row r="825" spans="1:192" s="69" customFormat="1">
      <c r="A825" s="402">
        <f t="shared" si="1236"/>
        <v>820</v>
      </c>
      <c r="B825" s="65" t="s">
        <v>1127</v>
      </c>
      <c r="C825" s="91" t="s">
        <v>1130</v>
      </c>
      <c r="D825" s="91"/>
      <c r="E825" s="91"/>
      <c r="F825" s="408">
        <v>3518870</v>
      </c>
      <c r="G825" s="408">
        <v>5675620</v>
      </c>
      <c r="H825" s="410">
        <f t="shared" si="1163"/>
        <v>518788.02200000006</v>
      </c>
      <c r="I825" s="410">
        <f t="shared" si="1164"/>
        <v>5673789.5420000004</v>
      </c>
      <c r="J825" s="408">
        <v>257.37</v>
      </c>
      <c r="K825" s="392" t="s">
        <v>1355</v>
      </c>
      <c r="L825" s="171">
        <v>265</v>
      </c>
      <c r="M825" s="171">
        <v>81</v>
      </c>
      <c r="N825" s="408">
        <v>260</v>
      </c>
      <c r="O825" s="171"/>
      <c r="P825" s="171"/>
      <c r="Q825" s="67" t="s">
        <v>1361</v>
      </c>
      <c r="R825" s="186" t="s">
        <v>2906</v>
      </c>
      <c r="S825" s="65" t="s">
        <v>1346</v>
      </c>
      <c r="T825" s="499" t="str">
        <f t="shared" si="1165"/>
        <v>-</v>
      </c>
      <c r="U825" s="499" t="str">
        <f t="shared" si="1166"/>
        <v>-</v>
      </c>
      <c r="V825" s="499" t="str">
        <f t="shared" si="1167"/>
        <v>-</v>
      </c>
      <c r="W825" s="499" t="str">
        <f t="shared" si="1158"/>
        <v>-</v>
      </c>
      <c r="X825" s="529" t="str">
        <f t="shared" si="1237"/>
        <v>Ca-Mg</v>
      </c>
      <c r="Y825" s="530" t="str">
        <f t="shared" si="1160"/>
        <v>HCO3</v>
      </c>
      <c r="Z825" s="404"/>
      <c r="AA825" s="177">
        <v>33205</v>
      </c>
      <c r="AB825" s="176">
        <v>2</v>
      </c>
      <c r="AC825" s="65" t="s">
        <v>1050</v>
      </c>
      <c r="AD825" s="65" t="s">
        <v>2309</v>
      </c>
      <c r="AE825" s="120"/>
      <c r="AF825" s="240">
        <v>10.4</v>
      </c>
      <c r="AG825" s="408">
        <v>286</v>
      </c>
      <c r="AH825" s="204">
        <v>7.15</v>
      </c>
      <c r="AI825" s="392"/>
      <c r="AJ825" s="408"/>
      <c r="AK825" s="408"/>
      <c r="AL825" s="408">
        <v>0.1</v>
      </c>
      <c r="AM825" s="392"/>
      <c r="AN825" s="69">
        <v>12.2</v>
      </c>
      <c r="AO825" s="401">
        <v>8.5</v>
      </c>
      <c r="AP825" s="171"/>
      <c r="AS825" s="507">
        <f>SUM(AU825:BN825)+SUM(BO825:CL825)/1000</f>
        <v>376.3</v>
      </c>
      <c r="AT825" s="509">
        <f>FR825</f>
        <v>-4.7364466811659476</v>
      </c>
      <c r="AU825" s="69">
        <v>6.9</v>
      </c>
      <c r="AV825" s="74">
        <v>19.600000000000001</v>
      </c>
      <c r="AW825" s="161">
        <v>55.7</v>
      </c>
      <c r="AX825" s="74">
        <v>19.100000000000001</v>
      </c>
      <c r="AY825" s="74">
        <v>38.9</v>
      </c>
      <c r="AZ825" s="447">
        <v>214</v>
      </c>
      <c r="BB825" s="161">
        <v>1.2</v>
      </c>
      <c r="BD825" s="69">
        <v>0</v>
      </c>
      <c r="BE825" s="401">
        <v>0</v>
      </c>
      <c r="BF825" s="401">
        <v>0</v>
      </c>
      <c r="BJ825" s="69">
        <v>20.9</v>
      </c>
      <c r="BK825" s="69">
        <v>0</v>
      </c>
      <c r="BL825" s="401"/>
      <c r="BN825" s="70"/>
      <c r="BO825" s="69">
        <v>0</v>
      </c>
      <c r="BP825" s="69">
        <v>0</v>
      </c>
      <c r="CF825" s="401"/>
      <c r="CL825" s="70"/>
      <c r="CM825" s="69">
        <v>7.2</v>
      </c>
      <c r="CN825" s="143">
        <v>25.2</v>
      </c>
      <c r="CO825" s="401"/>
      <c r="CQ825" s="70"/>
      <c r="DA825" s="70"/>
      <c r="DB825" s="182"/>
      <c r="DC825" s="182" t="s">
        <v>2407</v>
      </c>
      <c r="DD825" s="182"/>
      <c r="DE825" s="182">
        <v>-12.2</v>
      </c>
      <c r="DF825" s="141" t="s">
        <v>2408</v>
      </c>
      <c r="DG825" s="182">
        <v>-8.91</v>
      </c>
      <c r="DH825" s="182"/>
      <c r="DI825" s="180"/>
      <c r="DJ825" s="180"/>
      <c r="DK825" s="180"/>
      <c r="DL825" s="180"/>
      <c r="DM825" s="180"/>
      <c r="DN825" s="180"/>
      <c r="DO825" s="180"/>
      <c r="DP825" s="180"/>
      <c r="DQ825" s="180"/>
      <c r="DR825" s="180"/>
      <c r="DS825" s="181"/>
      <c r="DT825" s="402">
        <f t="shared" si="1168"/>
        <v>0</v>
      </c>
      <c r="DU825" s="100">
        <f t="shared" si="1169"/>
        <v>0</v>
      </c>
      <c r="DV825" s="100">
        <f t="shared" si="1170"/>
        <v>0</v>
      </c>
      <c r="DW825" s="100">
        <f t="shared" si="1171"/>
        <v>1</v>
      </c>
      <c r="DX825" s="100">
        <f t="shared" si="1172"/>
        <v>0</v>
      </c>
      <c r="DY825" s="229">
        <f t="shared" si="1173"/>
        <v>0</v>
      </c>
      <c r="DZ825" s="100">
        <f t="shared" si="1174"/>
        <v>1</v>
      </c>
      <c r="EA825" s="400">
        <f t="shared" si="1175"/>
        <v>0</v>
      </c>
      <c r="EB825" s="402">
        <f t="shared" si="1176"/>
        <v>0</v>
      </c>
      <c r="EC825" s="19">
        <f t="shared" si="1177"/>
        <v>1</v>
      </c>
      <c r="ED825" s="19">
        <f t="shared" si="1178"/>
        <v>0</v>
      </c>
      <c r="EE825" s="19">
        <f t="shared" si="1179"/>
        <v>0</v>
      </c>
      <c r="EF825" s="402">
        <f t="shared" si="1180"/>
        <v>0</v>
      </c>
      <c r="EG825" s="400">
        <f t="shared" si="1181"/>
        <v>1</v>
      </c>
      <c r="EH825" s="400">
        <f t="shared" si="1182"/>
        <v>0</v>
      </c>
      <c r="EI825" s="402">
        <f t="shared" si="1183"/>
        <v>0</v>
      </c>
      <c r="EJ825" s="229">
        <f t="shared" si="1184"/>
        <v>1</v>
      </c>
      <c r="EK825" s="398">
        <f t="shared" si="1185"/>
        <v>6.9</v>
      </c>
      <c r="EL825" s="398">
        <f t="shared" si="1186"/>
        <v>1.2</v>
      </c>
      <c r="EM825" s="398">
        <f t="shared" si="1187"/>
        <v>19.600000000000001</v>
      </c>
      <c r="EN825" s="398">
        <f t="shared" si="1188"/>
        <v>55.7</v>
      </c>
      <c r="EO825" s="398">
        <f t="shared" si="1189"/>
        <v>0</v>
      </c>
      <c r="EP825" s="398">
        <f t="shared" si="1190"/>
        <v>0</v>
      </c>
      <c r="EQ825" s="398">
        <f t="shared" si="1191"/>
        <v>214</v>
      </c>
      <c r="ER825" s="398" t="str">
        <f t="shared" si="1192"/>
        <v/>
      </c>
      <c r="ES825" s="398">
        <f t="shared" si="1193"/>
        <v>20.9</v>
      </c>
      <c r="ET825" s="398">
        <f t="shared" si="1194"/>
        <v>38.9</v>
      </c>
      <c r="EU825" s="172">
        <f t="shared" si="1195"/>
        <v>19.100000000000001</v>
      </c>
      <c r="EV825" s="57">
        <f t="shared" si="1196"/>
        <v>0.30013310250632891</v>
      </c>
      <c r="EW825" s="57">
        <f t="shared" si="1197"/>
        <v>3.0690537084398974E-2</v>
      </c>
      <c r="EX825" s="57">
        <f t="shared" si="1198"/>
        <v>1.6128368648426252</v>
      </c>
      <c r="EY825" s="57">
        <f t="shared" si="1199"/>
        <v>2.7795798193522629</v>
      </c>
      <c r="EZ825" s="57">
        <f t="shared" si="1200"/>
        <v>0</v>
      </c>
      <c r="FA825" s="57">
        <f t="shared" si="1201"/>
        <v>0</v>
      </c>
      <c r="FB825" s="57">
        <f t="shared" si="1202"/>
        <v>3.5072135516109419</v>
      </c>
      <c r="FC825" s="57" t="str">
        <f t="shared" si="1203"/>
        <v/>
      </c>
      <c r="FD825" s="57">
        <f t="shared" si="1204"/>
        <v>0.33707013477967063</v>
      </c>
      <c r="FE825" s="57">
        <f t="shared" si="1205"/>
        <v>0.80988855184015418</v>
      </c>
      <c r="FF825" s="56">
        <f t="shared" si="1206"/>
        <v>0.53874143231884464</v>
      </c>
      <c r="FG825" s="59">
        <f t="shared" si="1207"/>
        <v>6.3543898241827366</v>
      </c>
      <c r="FH825" s="59">
        <f t="shared" si="1208"/>
        <v>0.6497771652618537</v>
      </c>
      <c r="FI825" s="59">
        <f t="shared" si="1209"/>
        <v>34.146830444358109</v>
      </c>
      <c r="FJ825" s="59">
        <f t="shared" si="1210"/>
        <v>58.849002566197306</v>
      </c>
      <c r="FK825" s="59">
        <f t="shared" si="1211"/>
        <v>0</v>
      </c>
      <c r="FL825" s="59">
        <f t="shared" si="1212"/>
        <v>0</v>
      </c>
      <c r="FM825" s="59">
        <f t="shared" si="1213"/>
        <v>67.53845286320238</v>
      </c>
      <c r="FN825" s="59" t="str">
        <f t="shared" si="1214"/>
        <v/>
      </c>
      <c r="FO825" s="59">
        <f t="shared" si="1215"/>
        <v>6.4909635739042741</v>
      </c>
      <c r="FP825" s="59">
        <f t="shared" si="1216"/>
        <v>15.596033425959815</v>
      </c>
      <c r="FQ825" s="66">
        <f t="shared" si="1217"/>
        <v>10.374550136933529</v>
      </c>
      <c r="FR825" s="331">
        <f t="shared" si="1159"/>
        <v>-4.7364466811659476</v>
      </c>
      <c r="FS825" s="331">
        <f t="shared" si="1218"/>
        <v>4.7364466811659476</v>
      </c>
      <c r="FT825" s="400">
        <f t="shared" si="1219"/>
        <v>0</v>
      </c>
      <c r="FU825" s="400">
        <f t="shared" si="1220"/>
        <v>1</v>
      </c>
      <c r="FV825" s="400">
        <f t="shared" si="1221"/>
        <v>0</v>
      </c>
      <c r="FW825" s="402">
        <f t="shared" si="1222"/>
        <v>0</v>
      </c>
      <c r="FX825" s="222">
        <f t="shared" si="1223"/>
        <v>0</v>
      </c>
      <c r="FY825" s="222">
        <f t="shared" si="1224"/>
        <v>58.849002566197306</v>
      </c>
      <c r="FZ825" s="222">
        <f t="shared" si="1225"/>
        <v>34.146830444358109</v>
      </c>
      <c r="GA825" s="221">
        <f t="shared" si="1226"/>
        <v>0</v>
      </c>
      <c r="GB825" s="222">
        <f t="shared" si="1227"/>
        <v>67.53845286320238</v>
      </c>
      <c r="GC825" s="222">
        <f t="shared" si="1228"/>
        <v>0</v>
      </c>
      <c r="GD825" s="222">
        <f t="shared" si="1229"/>
        <v>0</v>
      </c>
      <c r="GE825" s="222">
        <f t="shared" si="1230"/>
        <v>0</v>
      </c>
      <c r="GF825" s="222">
        <f t="shared" si="1231"/>
        <v>0</v>
      </c>
      <c r="GG825" s="398">
        <f t="shared" si="1232"/>
        <v>0</v>
      </c>
      <c r="GH825" s="399">
        <f t="shared" si="1233"/>
        <v>0</v>
      </c>
      <c r="GI825" s="398" t="str">
        <f t="shared" si="1234"/>
        <v>Ca-Mg</v>
      </c>
      <c r="GJ825" s="398" t="str">
        <f t="shared" si="1235"/>
        <v>HCO3</v>
      </c>
    </row>
    <row r="826" spans="1:192" s="69" customFormat="1" ht="14.25">
      <c r="A826" s="54">
        <f t="shared" si="1236"/>
        <v>821</v>
      </c>
      <c r="B826" s="65" t="s">
        <v>869</v>
      </c>
      <c r="C826" s="91" t="s">
        <v>1078</v>
      </c>
      <c r="D826" s="91" t="s">
        <v>1080</v>
      </c>
      <c r="E826" s="91"/>
      <c r="F826" s="549">
        <v>3545760</v>
      </c>
      <c r="G826" s="549">
        <v>5686630</v>
      </c>
      <c r="H826" s="410">
        <f t="shared" si="1163"/>
        <v>545667.26599999995</v>
      </c>
      <c r="I826" s="410">
        <f t="shared" si="1164"/>
        <v>5684795.1380000003</v>
      </c>
      <c r="J826" s="392">
        <v>242.38</v>
      </c>
      <c r="K826" s="392" t="s">
        <v>1355</v>
      </c>
      <c r="L826" s="171">
        <v>310</v>
      </c>
      <c r="M826" s="199">
        <v>87.5</v>
      </c>
      <c r="N826" s="396">
        <v>296</v>
      </c>
      <c r="O826" s="171">
        <v>264.72000000000003</v>
      </c>
      <c r="P826" s="171"/>
      <c r="Q826" s="65" t="s">
        <v>1361</v>
      </c>
      <c r="R826" s="186" t="s">
        <v>2913</v>
      </c>
      <c r="S826" s="65" t="s">
        <v>1346</v>
      </c>
      <c r="T826" s="499" t="str">
        <f t="shared" si="1165"/>
        <v>-</v>
      </c>
      <c r="U826" s="499" t="str">
        <f t="shared" si="1166"/>
        <v>-</v>
      </c>
      <c r="V826" s="499" t="str">
        <f t="shared" si="1167"/>
        <v>-</v>
      </c>
      <c r="W826" s="499" t="str">
        <f t="shared" si="1158"/>
        <v>-</v>
      </c>
      <c r="X826" s="529" t="str">
        <f t="shared" si="1237"/>
        <v>Ca</v>
      </c>
      <c r="Y826" s="530" t="str">
        <f t="shared" si="1160"/>
        <v>HCO3</v>
      </c>
      <c r="Z826" s="404"/>
      <c r="AA826" s="177">
        <v>41911</v>
      </c>
      <c r="AB826" s="176">
        <v>1</v>
      </c>
      <c r="AC826" s="65" t="s">
        <v>870</v>
      </c>
      <c r="AD826" s="65" t="s">
        <v>2409</v>
      </c>
      <c r="AE826" s="61" t="s">
        <v>2831</v>
      </c>
      <c r="AF826" s="392">
        <v>12.4</v>
      </c>
      <c r="AG826" s="408">
        <v>123.3</v>
      </c>
      <c r="AH826" s="408">
        <v>6.56</v>
      </c>
      <c r="AI826" s="556"/>
      <c r="AJ826" s="408"/>
      <c r="AK826" s="408"/>
      <c r="AL826" s="408">
        <v>2.52</v>
      </c>
      <c r="AM826" s="392">
        <v>36</v>
      </c>
      <c r="AN826" s="168">
        <v>2.3199999999999998</v>
      </c>
      <c r="AO826" s="401"/>
      <c r="AP826" s="171"/>
      <c r="AS826" s="507">
        <f>SUM(AU826:BN826)+SUM(BO826:CL826)/1000</f>
        <v>83.286999999999992</v>
      </c>
      <c r="AT826" s="509">
        <f>FR826</f>
        <v>-2.5642008627675978</v>
      </c>
      <c r="AU826" s="69">
        <v>4.42</v>
      </c>
      <c r="AV826" s="69">
        <v>2.2999999999999998</v>
      </c>
      <c r="AW826" s="401">
        <v>12.73</v>
      </c>
      <c r="AX826" s="401">
        <v>6.53</v>
      </c>
      <c r="AY826" s="401">
        <v>10.4</v>
      </c>
      <c r="AZ826" s="70">
        <v>37.94</v>
      </c>
      <c r="BB826" s="69">
        <v>2</v>
      </c>
      <c r="BD826" s="91" t="s">
        <v>2410</v>
      </c>
      <c r="BE826" s="69">
        <v>0.08</v>
      </c>
      <c r="BF826" s="69">
        <v>6.2E-2</v>
      </c>
      <c r="BG826" s="91" t="s">
        <v>1525</v>
      </c>
      <c r="BJ826" s="69">
        <v>6.73</v>
      </c>
      <c r="BK826" s="91" t="s">
        <v>1403</v>
      </c>
      <c r="BL826" s="401"/>
      <c r="BN826" s="404" t="s">
        <v>1525</v>
      </c>
      <c r="BO826" s="143"/>
      <c r="BP826" s="557">
        <v>36</v>
      </c>
      <c r="BQ826" s="143" t="s">
        <v>457</v>
      </c>
      <c r="BR826" s="143">
        <v>59</v>
      </c>
      <c r="BS826" s="143"/>
      <c r="BT826" s="143"/>
      <c r="BU826" s="143"/>
      <c r="BV826" s="143"/>
      <c r="BW826" s="143"/>
      <c r="BX826" s="143" t="s">
        <v>465</v>
      </c>
      <c r="BY826" s="143"/>
      <c r="BZ826" s="143"/>
      <c r="CA826" s="143" t="s">
        <v>872</v>
      </c>
      <c r="CB826" s="143" t="s">
        <v>460</v>
      </c>
      <c r="CC826" s="143"/>
      <c r="CD826" s="143" t="s">
        <v>457</v>
      </c>
      <c r="CE826" s="143"/>
      <c r="CF826" s="141"/>
      <c r="CG826" s="143"/>
      <c r="CH826" s="143"/>
      <c r="CI826" s="143"/>
      <c r="CJ826" s="143" t="s">
        <v>1406</v>
      </c>
      <c r="CK826" s="143"/>
      <c r="CL826" s="144"/>
      <c r="CM826" s="143">
        <v>6.04</v>
      </c>
      <c r="CN826" s="143">
        <v>2.69</v>
      </c>
      <c r="CO826" s="141"/>
      <c r="CQ826" s="70"/>
      <c r="DA826" s="70"/>
      <c r="DB826" s="182"/>
      <c r="DC826" s="182" t="s">
        <v>2411</v>
      </c>
      <c r="DD826" s="182"/>
      <c r="DE826" s="182">
        <v>-20.5</v>
      </c>
      <c r="DF826" s="141" t="s">
        <v>2412</v>
      </c>
      <c r="DG826" s="182">
        <v>-8.85</v>
      </c>
      <c r="DH826" s="182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1"/>
      <c r="DT826" s="402">
        <f t="shared" si="1168"/>
        <v>1</v>
      </c>
      <c r="DU826" s="100">
        <f t="shared" si="1169"/>
        <v>0</v>
      </c>
      <c r="DV826" s="100">
        <f t="shared" si="1170"/>
        <v>0</v>
      </c>
      <c r="DW826" s="100">
        <f t="shared" si="1171"/>
        <v>1</v>
      </c>
      <c r="DX826" s="100">
        <f t="shared" si="1172"/>
        <v>0</v>
      </c>
      <c r="DY826" s="229">
        <f t="shared" si="1173"/>
        <v>0</v>
      </c>
      <c r="DZ826" s="100">
        <f t="shared" si="1174"/>
        <v>1</v>
      </c>
      <c r="EA826" s="400">
        <f t="shared" si="1175"/>
        <v>0</v>
      </c>
      <c r="EB826" s="402">
        <f t="shared" si="1176"/>
        <v>0</v>
      </c>
      <c r="EC826" s="19">
        <f t="shared" si="1177"/>
        <v>1</v>
      </c>
      <c r="ED826" s="19">
        <f t="shared" si="1178"/>
        <v>0</v>
      </c>
      <c r="EE826" s="19">
        <f t="shared" si="1179"/>
        <v>0</v>
      </c>
      <c r="EF826" s="402">
        <f t="shared" si="1180"/>
        <v>0</v>
      </c>
      <c r="EG826" s="400">
        <f t="shared" si="1181"/>
        <v>1</v>
      </c>
      <c r="EH826" s="400">
        <f t="shared" si="1182"/>
        <v>0</v>
      </c>
      <c r="EI826" s="402">
        <f t="shared" si="1183"/>
        <v>0</v>
      </c>
      <c r="EJ826" s="229">
        <f t="shared" si="1184"/>
        <v>1</v>
      </c>
      <c r="EK826" s="398">
        <f t="shared" si="1185"/>
        <v>4.42</v>
      </c>
      <c r="EL826" s="398">
        <f t="shared" si="1186"/>
        <v>2</v>
      </c>
      <c r="EM826" s="398">
        <f t="shared" si="1187"/>
        <v>2.2999999999999998</v>
      </c>
      <c r="EN826" s="398">
        <f t="shared" si="1188"/>
        <v>12.73</v>
      </c>
      <c r="EO826" s="398">
        <f t="shared" si="1189"/>
        <v>6.2E-2</v>
      </c>
      <c r="EP826" s="398">
        <f t="shared" si="1190"/>
        <v>0.08</v>
      </c>
      <c r="EQ826" s="398">
        <f t="shared" si="1191"/>
        <v>37.94</v>
      </c>
      <c r="ER826" s="398" t="str">
        <f t="shared" si="1192"/>
        <v/>
      </c>
      <c r="ES826" s="398">
        <f t="shared" si="1193"/>
        <v>6.73</v>
      </c>
      <c r="ET826" s="398">
        <f t="shared" si="1194"/>
        <v>10.4</v>
      </c>
      <c r="EU826" s="172">
        <f t="shared" si="1195"/>
        <v>6.53</v>
      </c>
      <c r="EV826" s="57">
        <f t="shared" si="1196"/>
        <v>0.19225917580840199</v>
      </c>
      <c r="EW826" s="57">
        <f t="shared" si="1197"/>
        <v>5.1150895140664961E-2</v>
      </c>
      <c r="EX826" s="57">
        <f t="shared" si="1198"/>
        <v>0.18926146883357334</v>
      </c>
      <c r="EY826" s="57">
        <f t="shared" si="1199"/>
        <v>0.6352612405808673</v>
      </c>
      <c r="EZ826" s="57">
        <f t="shared" si="1200"/>
        <v>2.2609171300939008E-3</v>
      </c>
      <c r="FA826" s="57">
        <f t="shared" si="1201"/>
        <v>4.2976094547408005E-3</v>
      </c>
      <c r="FB826" s="57">
        <f t="shared" si="1202"/>
        <v>0.62179290723420155</v>
      </c>
      <c r="FC826" s="57" t="str">
        <f t="shared" si="1203"/>
        <v/>
      </c>
      <c r="FD826" s="57">
        <f t="shared" si="1204"/>
        <v>0.10853980895058295</v>
      </c>
      <c r="FE826" s="57">
        <f t="shared" si="1205"/>
        <v>0.21652547401382016</v>
      </c>
      <c r="FF826" s="56">
        <f t="shared" si="1206"/>
        <v>0.18418751586607621</v>
      </c>
      <c r="FG826" s="59">
        <f t="shared" si="1207"/>
        <v>17.893041531851605</v>
      </c>
      <c r="FH826" s="59">
        <f t="shared" si="1208"/>
        <v>4.7604754742910282</v>
      </c>
      <c r="FI826" s="59">
        <f t="shared" si="1209"/>
        <v>17.614053050935699</v>
      </c>
      <c r="FJ826" s="59">
        <f t="shared" si="1210"/>
        <v>59.122045611059413</v>
      </c>
      <c r="FK826" s="59">
        <f t="shared" si="1211"/>
        <v>0.21041744269808205</v>
      </c>
      <c r="FL826" s="59">
        <f t="shared" si="1212"/>
        <v>0.39996688916417772</v>
      </c>
      <c r="FM826" s="59">
        <f t="shared" si="1213"/>
        <v>54.97504688803825</v>
      </c>
      <c r="FN826" s="59" t="str">
        <f t="shared" si="1214"/>
        <v/>
      </c>
      <c r="FO826" s="59">
        <f t="shared" si="1215"/>
        <v>9.5964122730488413</v>
      </c>
      <c r="FP826" s="59">
        <f t="shared" si="1216"/>
        <v>19.143830603202677</v>
      </c>
      <c r="FQ826" s="66">
        <f t="shared" si="1217"/>
        <v>16.284710235710236</v>
      </c>
      <c r="FR826" s="331">
        <f t="shared" si="1159"/>
        <v>-2.5642008627675978</v>
      </c>
      <c r="FS826" s="331">
        <f t="shared" si="1218"/>
        <v>2.5642008627675978</v>
      </c>
      <c r="FT826" s="400">
        <f t="shared" si="1219"/>
        <v>0</v>
      </c>
      <c r="FU826" s="400">
        <f t="shared" si="1220"/>
        <v>1</v>
      </c>
      <c r="FV826" s="400">
        <f t="shared" si="1221"/>
        <v>0</v>
      </c>
      <c r="FW826" s="402">
        <f t="shared" si="1222"/>
        <v>0</v>
      </c>
      <c r="FX826" s="222">
        <f t="shared" si="1223"/>
        <v>0</v>
      </c>
      <c r="FY826" s="222">
        <f t="shared" si="1224"/>
        <v>59.122045611059413</v>
      </c>
      <c r="FZ826" s="222">
        <f t="shared" si="1225"/>
        <v>0</v>
      </c>
      <c r="GA826" s="221">
        <f t="shared" si="1226"/>
        <v>0</v>
      </c>
      <c r="GB826" s="222">
        <f t="shared" si="1227"/>
        <v>54.97504688803825</v>
      </c>
      <c r="GC826" s="222">
        <f t="shared" si="1228"/>
        <v>0</v>
      </c>
      <c r="GD826" s="222">
        <f t="shared" si="1229"/>
        <v>0</v>
      </c>
      <c r="GE826" s="222">
        <f t="shared" si="1230"/>
        <v>0</v>
      </c>
      <c r="GF826" s="222">
        <f t="shared" si="1231"/>
        <v>0</v>
      </c>
      <c r="GG826" s="398">
        <f t="shared" si="1232"/>
        <v>0</v>
      </c>
      <c r="GH826" s="399">
        <f t="shared" si="1233"/>
        <v>0</v>
      </c>
      <c r="GI826" s="398" t="str">
        <f t="shared" si="1234"/>
        <v>Ca</v>
      </c>
      <c r="GJ826" s="398" t="str">
        <f t="shared" si="1235"/>
        <v>HCO3</v>
      </c>
    </row>
    <row r="827" spans="1:192" s="69" customFormat="1" ht="14.25">
      <c r="A827" s="402">
        <f t="shared" si="1236"/>
        <v>822</v>
      </c>
      <c r="B827" s="65" t="s">
        <v>869</v>
      </c>
      <c r="C827" s="91" t="s">
        <v>1086</v>
      </c>
      <c r="D827" s="91" t="s">
        <v>1080</v>
      </c>
      <c r="E827" s="91"/>
      <c r="F827" s="549">
        <v>3545020</v>
      </c>
      <c r="G827" s="549">
        <v>5687161</v>
      </c>
      <c r="H827" s="410">
        <f t="shared" si="1163"/>
        <v>544927.56199999992</v>
      </c>
      <c r="I827" s="410">
        <f t="shared" si="1164"/>
        <v>5685325.9256000007</v>
      </c>
      <c r="J827" s="392">
        <v>237.74</v>
      </c>
      <c r="K827" s="392" t="s">
        <v>1355</v>
      </c>
      <c r="L827" s="171">
        <v>280</v>
      </c>
      <c r="M827" s="171">
        <v>68</v>
      </c>
      <c r="N827" s="408">
        <v>276</v>
      </c>
      <c r="O827" s="171"/>
      <c r="P827" s="171"/>
      <c r="Q827" s="65" t="s">
        <v>1361</v>
      </c>
      <c r="R827" s="186" t="s">
        <v>2907</v>
      </c>
      <c r="S827" s="65" t="s">
        <v>1346</v>
      </c>
      <c r="T827" s="499" t="str">
        <f t="shared" si="1165"/>
        <v>-</v>
      </c>
      <c r="U827" s="499" t="str">
        <f t="shared" si="1166"/>
        <v>-</v>
      </c>
      <c r="V827" s="499" t="str">
        <f t="shared" si="1167"/>
        <v>-</v>
      </c>
      <c r="W827" s="499" t="str">
        <f t="shared" si="1158"/>
        <v>-</v>
      </c>
      <c r="X827" s="529" t="str">
        <f t="shared" si="1237"/>
        <v>Ca-Mg</v>
      </c>
      <c r="Y827" s="530" t="str">
        <f t="shared" si="1160"/>
        <v>HCO3</v>
      </c>
      <c r="Z827" s="404"/>
      <c r="AA827" s="251">
        <v>33428</v>
      </c>
      <c r="AB827" s="176">
        <v>1</v>
      </c>
      <c r="AC827" s="65" t="s">
        <v>1050</v>
      </c>
      <c r="AD827" s="65" t="s">
        <v>1983</v>
      </c>
      <c r="AE827" s="125" t="s">
        <v>1912</v>
      </c>
      <c r="AF827" s="392">
        <v>11.6</v>
      </c>
      <c r="AG827" s="408">
        <v>231</v>
      </c>
      <c r="AH827" s="408">
        <v>6.88</v>
      </c>
      <c r="AI827" s="556">
        <v>393</v>
      </c>
      <c r="AJ827" s="408"/>
      <c r="AK827" s="408"/>
      <c r="AL827" s="408">
        <v>0.61</v>
      </c>
      <c r="AM827" s="392"/>
      <c r="AN827" s="168">
        <v>5.98</v>
      </c>
      <c r="AO827" s="401">
        <v>5.32</v>
      </c>
      <c r="AP827" s="171">
        <v>0.48</v>
      </c>
      <c r="AQ827" s="69">
        <v>144</v>
      </c>
      <c r="AS827" s="507">
        <f>SUM(AU827:BN827)+SUM(BO827:CL827)/1000</f>
        <v>220.46800000000002</v>
      </c>
      <c r="AT827" s="509">
        <f>FR827</f>
        <v>-3.3702508889051663</v>
      </c>
      <c r="AU827" s="69">
        <v>7</v>
      </c>
      <c r="AV827" s="74">
        <v>8.6</v>
      </c>
      <c r="AW827" s="161">
        <v>31.7</v>
      </c>
      <c r="AX827" s="161">
        <v>14.2</v>
      </c>
      <c r="AY827" s="161">
        <v>18</v>
      </c>
      <c r="AZ827" s="70">
        <v>122</v>
      </c>
      <c r="BB827" s="161">
        <v>2.09</v>
      </c>
      <c r="BD827" s="91">
        <v>0</v>
      </c>
      <c r="BE827" s="65">
        <v>0</v>
      </c>
      <c r="BF827" s="65">
        <v>0</v>
      </c>
      <c r="BG827" s="91"/>
      <c r="BJ827" s="69">
        <v>3.5640000000000001</v>
      </c>
      <c r="BK827" s="91">
        <v>0</v>
      </c>
      <c r="BL827" s="401"/>
      <c r="BM827" s="69">
        <v>13.3</v>
      </c>
      <c r="BN827" s="70"/>
      <c r="BO827" s="143"/>
      <c r="BP827" s="557">
        <v>14</v>
      </c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1"/>
      <c r="CG827" s="143"/>
      <c r="CH827" s="143"/>
      <c r="CI827" s="143"/>
      <c r="CJ827" s="143"/>
      <c r="CK827" s="143"/>
      <c r="CL827" s="144"/>
      <c r="CM827" s="143">
        <v>9.8000000000000007</v>
      </c>
      <c r="CN827" s="143">
        <v>19.8</v>
      </c>
      <c r="CO827" s="141"/>
      <c r="CQ827" s="70"/>
      <c r="DA827" s="70"/>
      <c r="DB827" s="182"/>
      <c r="DC827" s="182" t="s">
        <v>1822</v>
      </c>
      <c r="DD827" s="182"/>
      <c r="DE827" s="370">
        <v>-16</v>
      </c>
      <c r="DF827" s="141" t="s">
        <v>2413</v>
      </c>
      <c r="DG827" s="475">
        <v>-8.8000000000000007</v>
      </c>
      <c r="DH827" s="182"/>
      <c r="DI827" s="180"/>
      <c r="DJ827" s="180"/>
      <c r="DK827" s="180"/>
      <c r="DL827" s="180"/>
      <c r="DM827" s="180"/>
      <c r="DN827" s="180"/>
      <c r="DO827" s="180"/>
      <c r="DP827" s="180"/>
      <c r="DQ827" s="180"/>
      <c r="DR827" s="180"/>
      <c r="DS827" s="181"/>
      <c r="DT827" s="402">
        <f t="shared" si="1168"/>
        <v>1</v>
      </c>
      <c r="DU827" s="100">
        <f t="shared" si="1169"/>
        <v>0</v>
      </c>
      <c r="DV827" s="100">
        <f t="shared" si="1170"/>
        <v>0</v>
      </c>
      <c r="DW827" s="100">
        <f t="shared" si="1171"/>
        <v>1</v>
      </c>
      <c r="DX827" s="100">
        <f t="shared" si="1172"/>
        <v>0</v>
      </c>
      <c r="DY827" s="229">
        <f t="shared" si="1173"/>
        <v>0</v>
      </c>
      <c r="DZ827" s="100">
        <f t="shared" si="1174"/>
        <v>1</v>
      </c>
      <c r="EA827" s="400">
        <f t="shared" si="1175"/>
        <v>0</v>
      </c>
      <c r="EB827" s="402">
        <f t="shared" si="1176"/>
        <v>0</v>
      </c>
      <c r="EC827" s="19">
        <f t="shared" si="1177"/>
        <v>1</v>
      </c>
      <c r="ED827" s="19">
        <f t="shared" si="1178"/>
        <v>0</v>
      </c>
      <c r="EE827" s="19">
        <f t="shared" si="1179"/>
        <v>0</v>
      </c>
      <c r="EF827" s="402">
        <f t="shared" si="1180"/>
        <v>0</v>
      </c>
      <c r="EG827" s="400">
        <f t="shared" si="1181"/>
        <v>1</v>
      </c>
      <c r="EH827" s="400">
        <f t="shared" si="1182"/>
        <v>0</v>
      </c>
      <c r="EI827" s="402">
        <f t="shared" si="1183"/>
        <v>0</v>
      </c>
      <c r="EJ827" s="229">
        <f t="shared" si="1184"/>
        <v>1</v>
      </c>
      <c r="EK827" s="398">
        <f t="shared" si="1185"/>
        <v>7</v>
      </c>
      <c r="EL827" s="398">
        <f t="shared" si="1186"/>
        <v>2.09</v>
      </c>
      <c r="EM827" s="398">
        <f t="shared" si="1187"/>
        <v>8.6</v>
      </c>
      <c r="EN827" s="398">
        <f t="shared" si="1188"/>
        <v>31.7</v>
      </c>
      <c r="EO827" s="398">
        <f t="shared" si="1189"/>
        <v>0</v>
      </c>
      <c r="EP827" s="398">
        <f t="shared" si="1190"/>
        <v>0</v>
      </c>
      <c r="EQ827" s="398">
        <f t="shared" si="1191"/>
        <v>122</v>
      </c>
      <c r="ER827" s="398" t="str">
        <f t="shared" si="1192"/>
        <v/>
      </c>
      <c r="ES827" s="398">
        <f t="shared" si="1193"/>
        <v>3.5640000000000001</v>
      </c>
      <c r="ET827" s="398">
        <f t="shared" si="1194"/>
        <v>18</v>
      </c>
      <c r="EU827" s="172">
        <f t="shared" si="1195"/>
        <v>14.2</v>
      </c>
      <c r="EV827" s="57">
        <f t="shared" si="1196"/>
        <v>0.30448285761511629</v>
      </c>
      <c r="EW827" s="57">
        <f t="shared" si="1197"/>
        <v>5.3452685421994883E-2</v>
      </c>
      <c r="EX827" s="57">
        <f t="shared" si="1198"/>
        <v>0.70767331824727431</v>
      </c>
      <c r="EY827" s="57">
        <f t="shared" si="1199"/>
        <v>1.5819152652327959</v>
      </c>
      <c r="EZ827" s="57">
        <f t="shared" si="1200"/>
        <v>0</v>
      </c>
      <c r="FA827" s="57">
        <f t="shared" si="1201"/>
        <v>0</v>
      </c>
      <c r="FB827" s="57">
        <f t="shared" si="1202"/>
        <v>1.9994395013856772</v>
      </c>
      <c r="FC827" s="57" t="str">
        <f t="shared" si="1203"/>
        <v/>
      </c>
      <c r="FD827" s="57">
        <f t="shared" si="1204"/>
        <v>5.7479328246638574E-2</v>
      </c>
      <c r="FE827" s="57">
        <f t="shared" si="1205"/>
        <v>0.37475562810084256</v>
      </c>
      <c r="FF827" s="56">
        <f t="shared" si="1206"/>
        <v>0.40053027952500486</v>
      </c>
      <c r="FG827" s="59">
        <f t="shared" si="1207"/>
        <v>11.500664132404474</v>
      </c>
      <c r="FH827" s="59">
        <f t="shared" si="1208"/>
        <v>2.0189687748874983</v>
      </c>
      <c r="FI827" s="59">
        <f t="shared" si="1209"/>
        <v>26.729626792040563</v>
      </c>
      <c r="FJ827" s="59">
        <f t="shared" si="1210"/>
        <v>59.750740300667474</v>
      </c>
      <c r="FK827" s="59">
        <f t="shared" si="1211"/>
        <v>0</v>
      </c>
      <c r="FL827" s="59">
        <f t="shared" si="1212"/>
        <v>0</v>
      </c>
      <c r="FM827" s="59">
        <f t="shared" si="1213"/>
        <v>70.596573583918243</v>
      </c>
      <c r="FN827" s="59" t="str">
        <f t="shared" si="1214"/>
        <v/>
      </c>
      <c r="FO827" s="59">
        <f t="shared" si="1215"/>
        <v>2.0294905763869284</v>
      </c>
      <c r="FP827" s="59">
        <f t="shared" si="1216"/>
        <v>13.231939879587969</v>
      </c>
      <c r="FQ827" s="66">
        <f t="shared" si="1217"/>
        <v>14.141995960106874</v>
      </c>
      <c r="FR827" s="331">
        <f t="shared" si="1159"/>
        <v>-3.3702508889051663</v>
      </c>
      <c r="FS827" s="331">
        <f t="shared" si="1218"/>
        <v>3.3702508889051663</v>
      </c>
      <c r="FT827" s="400">
        <f t="shared" si="1219"/>
        <v>0</v>
      </c>
      <c r="FU827" s="400">
        <f t="shared" si="1220"/>
        <v>1</v>
      </c>
      <c r="FV827" s="400">
        <f t="shared" si="1221"/>
        <v>0</v>
      </c>
      <c r="FW827" s="402">
        <f t="shared" si="1222"/>
        <v>0</v>
      </c>
      <c r="FX827" s="222">
        <f t="shared" si="1223"/>
        <v>0</v>
      </c>
      <c r="FY827" s="222">
        <f t="shared" si="1224"/>
        <v>59.750740300667474</v>
      </c>
      <c r="FZ827" s="222">
        <f t="shared" si="1225"/>
        <v>26.729626792040563</v>
      </c>
      <c r="GA827" s="221">
        <f t="shared" si="1226"/>
        <v>0</v>
      </c>
      <c r="GB827" s="222">
        <f t="shared" si="1227"/>
        <v>70.596573583918243</v>
      </c>
      <c r="GC827" s="222">
        <f t="shared" si="1228"/>
        <v>0</v>
      </c>
      <c r="GD827" s="222">
        <f t="shared" si="1229"/>
        <v>0</v>
      </c>
      <c r="GE827" s="222">
        <f t="shared" si="1230"/>
        <v>0</v>
      </c>
      <c r="GF827" s="222">
        <f t="shared" si="1231"/>
        <v>0</v>
      </c>
      <c r="GG827" s="398">
        <f t="shared" si="1232"/>
        <v>0</v>
      </c>
      <c r="GH827" s="399">
        <f t="shared" si="1233"/>
        <v>0</v>
      </c>
      <c r="GI827" s="398" t="str">
        <f t="shared" si="1234"/>
        <v>Ca-Mg</v>
      </c>
      <c r="GJ827" s="398" t="str">
        <f t="shared" si="1235"/>
        <v>HCO3</v>
      </c>
    </row>
    <row r="828" spans="1:192" s="69" customFormat="1" ht="14.25">
      <c r="A828" s="402">
        <f t="shared" si="1236"/>
        <v>823</v>
      </c>
      <c r="B828" s="65" t="s">
        <v>869</v>
      </c>
      <c r="C828" s="91" t="s">
        <v>1086</v>
      </c>
      <c r="D828" s="91" t="s">
        <v>1080</v>
      </c>
      <c r="E828" s="91"/>
      <c r="F828" s="549">
        <v>3545020</v>
      </c>
      <c r="G828" s="549">
        <v>5687161</v>
      </c>
      <c r="H828" s="410">
        <f t="shared" si="1163"/>
        <v>544927.56199999992</v>
      </c>
      <c r="I828" s="410">
        <f t="shared" si="1164"/>
        <v>5685325.9256000007</v>
      </c>
      <c r="J828" s="392">
        <v>237.74</v>
      </c>
      <c r="K828" s="392" t="s">
        <v>1355</v>
      </c>
      <c r="L828" s="171">
        <v>280</v>
      </c>
      <c r="M828" s="171">
        <v>77.349999999999994</v>
      </c>
      <c r="N828" s="408">
        <v>280</v>
      </c>
      <c r="O828" s="171">
        <v>167.91</v>
      </c>
      <c r="P828" s="171"/>
      <c r="Q828" s="65" t="s">
        <v>1361</v>
      </c>
      <c r="R828" s="186" t="s">
        <v>2907</v>
      </c>
      <c r="S828" s="65" t="s">
        <v>1346</v>
      </c>
      <c r="T828" s="499" t="str">
        <f t="shared" si="1165"/>
        <v>-</v>
      </c>
      <c r="U828" s="499" t="str">
        <f t="shared" si="1166"/>
        <v>-</v>
      </c>
      <c r="V828" s="499" t="str">
        <f t="shared" si="1167"/>
        <v>-</v>
      </c>
      <c r="W828" s="499" t="str">
        <f t="shared" si="1158"/>
        <v>-</v>
      </c>
      <c r="X828" s="529" t="str">
        <f t="shared" si="1237"/>
        <v>Ca-Mg</v>
      </c>
      <c r="Y828" s="530" t="str">
        <f t="shared" si="1160"/>
        <v>HCO3</v>
      </c>
      <c r="Z828" s="404"/>
      <c r="AA828" s="177">
        <v>40778</v>
      </c>
      <c r="AB828" s="176">
        <v>2</v>
      </c>
      <c r="AC828" s="65" t="s">
        <v>870</v>
      </c>
      <c r="AD828" s="65" t="s">
        <v>2414</v>
      </c>
      <c r="AE828" s="61" t="s">
        <v>2415</v>
      </c>
      <c r="AF828" s="392">
        <v>11.9</v>
      </c>
      <c r="AG828" s="408">
        <v>239</v>
      </c>
      <c r="AH828" s="408">
        <v>7.05</v>
      </c>
      <c r="AI828" s="556"/>
      <c r="AJ828" s="408"/>
      <c r="AK828" s="408"/>
      <c r="AL828" s="408"/>
      <c r="AM828" s="392"/>
      <c r="AN828" s="168"/>
      <c r="AO828" s="401"/>
      <c r="AP828" s="171"/>
      <c r="AS828" s="507">
        <f>SUM(AU828:BN828)+SUM(BO828:CL828)/1000</f>
        <v>208.08</v>
      </c>
      <c r="AT828" s="509">
        <f>FR828</f>
        <v>-1.2313611166119791</v>
      </c>
      <c r="AU828" s="69">
        <v>6.38</v>
      </c>
      <c r="AV828" s="69">
        <v>6.97</v>
      </c>
      <c r="AW828" s="401">
        <v>35.28</v>
      </c>
      <c r="AX828" s="401">
        <v>6.17</v>
      </c>
      <c r="AY828" s="401">
        <v>18.3</v>
      </c>
      <c r="AZ828" s="70">
        <v>130.69999999999999</v>
      </c>
      <c r="BB828" s="69">
        <v>2.11</v>
      </c>
      <c r="BJ828" s="69">
        <v>2.17</v>
      </c>
      <c r="BL828" s="401"/>
      <c r="BN828" s="70"/>
      <c r="BO828" s="143"/>
      <c r="BP828" s="557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1"/>
      <c r="CG828" s="143"/>
      <c r="CH828" s="143"/>
      <c r="CI828" s="143"/>
      <c r="CJ828" s="143"/>
      <c r="CK828" s="143"/>
      <c r="CL828" s="144"/>
      <c r="CM828" s="143"/>
      <c r="CN828" s="143" t="s">
        <v>3116</v>
      </c>
      <c r="CO828" s="141"/>
      <c r="CQ828" s="70"/>
      <c r="DA828" s="70"/>
      <c r="DB828" s="182"/>
      <c r="DC828" s="182"/>
      <c r="DD828" s="182"/>
      <c r="DE828" s="419">
        <v>-16.100000000000001</v>
      </c>
      <c r="DF828" s="248" t="s">
        <v>2413</v>
      </c>
      <c r="DG828" s="419">
        <v>-8.84</v>
      </c>
      <c r="DH828" s="182"/>
      <c r="DI828" s="180"/>
      <c r="DJ828" s="180"/>
      <c r="DK828" s="180"/>
      <c r="DL828" s="180"/>
      <c r="DM828" s="180"/>
      <c r="DN828" s="180"/>
      <c r="DO828" s="180"/>
      <c r="DP828" s="180"/>
      <c r="DQ828" s="180"/>
      <c r="DR828" s="180"/>
      <c r="DS828" s="181"/>
      <c r="DT828" s="402">
        <f t="shared" si="1168"/>
        <v>0</v>
      </c>
      <c r="DU828" s="100">
        <f t="shared" si="1169"/>
        <v>0</v>
      </c>
      <c r="DV828" s="100">
        <f t="shared" si="1170"/>
        <v>0</v>
      </c>
      <c r="DW828" s="100">
        <f t="shared" si="1171"/>
        <v>1</v>
      </c>
      <c r="DX828" s="100">
        <f t="shared" si="1172"/>
        <v>0</v>
      </c>
      <c r="DY828" s="229">
        <f t="shared" si="1173"/>
        <v>0</v>
      </c>
      <c r="DZ828" s="100">
        <f t="shared" si="1174"/>
        <v>1</v>
      </c>
      <c r="EA828" s="400">
        <f t="shared" si="1175"/>
        <v>0</v>
      </c>
      <c r="EB828" s="402">
        <f t="shared" si="1176"/>
        <v>0</v>
      </c>
      <c r="EC828" s="19">
        <f t="shared" si="1177"/>
        <v>1</v>
      </c>
      <c r="ED828" s="19">
        <f t="shared" si="1178"/>
        <v>0</v>
      </c>
      <c r="EE828" s="19">
        <f t="shared" si="1179"/>
        <v>0</v>
      </c>
      <c r="EF828" s="402">
        <f t="shared" si="1180"/>
        <v>0</v>
      </c>
      <c r="EG828" s="400">
        <f t="shared" si="1181"/>
        <v>0</v>
      </c>
      <c r="EH828" s="400">
        <f t="shared" si="1182"/>
        <v>0</v>
      </c>
      <c r="EI828" s="402">
        <f t="shared" si="1183"/>
        <v>1</v>
      </c>
      <c r="EJ828" s="229">
        <f t="shared" si="1184"/>
        <v>1</v>
      </c>
      <c r="EK828" s="398">
        <f t="shared" si="1185"/>
        <v>6.38</v>
      </c>
      <c r="EL828" s="398">
        <f t="shared" si="1186"/>
        <v>2.11</v>
      </c>
      <c r="EM828" s="398">
        <f t="shared" si="1187"/>
        <v>6.97</v>
      </c>
      <c r="EN828" s="398">
        <f t="shared" si="1188"/>
        <v>35.28</v>
      </c>
      <c r="EO828" s="398" t="str">
        <f t="shared" si="1189"/>
        <v/>
      </c>
      <c r="EP828" s="398" t="str">
        <f t="shared" si="1190"/>
        <v/>
      </c>
      <c r="EQ828" s="398">
        <f t="shared" si="1191"/>
        <v>130.69999999999999</v>
      </c>
      <c r="ER828" s="398" t="str">
        <f t="shared" si="1192"/>
        <v/>
      </c>
      <c r="ES828" s="398">
        <f t="shared" si="1193"/>
        <v>2.17</v>
      </c>
      <c r="ET828" s="398">
        <f t="shared" si="1194"/>
        <v>18.3</v>
      </c>
      <c r="EU828" s="172">
        <f t="shared" si="1195"/>
        <v>6.17</v>
      </c>
      <c r="EV828" s="57">
        <f t="shared" si="1196"/>
        <v>0.27751437594063455</v>
      </c>
      <c r="EW828" s="57">
        <f t="shared" si="1197"/>
        <v>5.3964194373401532E-2</v>
      </c>
      <c r="EX828" s="57">
        <f t="shared" si="1198"/>
        <v>0.57354453816087225</v>
      </c>
      <c r="EY828" s="57">
        <f t="shared" si="1199"/>
        <v>1.7605668945556165</v>
      </c>
      <c r="EZ828" s="57" t="str">
        <f t="shared" si="1200"/>
        <v/>
      </c>
      <c r="FA828" s="57" t="str">
        <f t="shared" si="1201"/>
        <v/>
      </c>
      <c r="FB828" s="57">
        <f t="shared" si="1202"/>
        <v>2.1420224822221967</v>
      </c>
      <c r="FC828" s="57" t="str">
        <f t="shared" si="1203"/>
        <v/>
      </c>
      <c r="FD828" s="57">
        <f t="shared" si="1204"/>
        <v>3.4997234089563886E-2</v>
      </c>
      <c r="FE828" s="57">
        <f t="shared" si="1205"/>
        <v>0.38100155523585666</v>
      </c>
      <c r="FF828" s="56">
        <f t="shared" si="1206"/>
        <v>0.17403322708938593</v>
      </c>
      <c r="FG828" s="59">
        <f t="shared" si="1207"/>
        <v>10.410992524173892</v>
      </c>
      <c r="FH828" s="59">
        <f t="shared" si="1208"/>
        <v>2.0244746683491956</v>
      </c>
      <c r="FI828" s="59">
        <f t="shared" si="1209"/>
        <v>21.516607486853047</v>
      </c>
      <c r="FJ828" s="59">
        <f t="shared" si="1210"/>
        <v>66.047925320623861</v>
      </c>
      <c r="FK828" s="59" t="str">
        <f t="shared" si="1211"/>
        <v/>
      </c>
      <c r="FL828" s="59" t="str">
        <f t="shared" si="1212"/>
        <v/>
      </c>
      <c r="FM828" s="59">
        <f t="shared" si="1213"/>
        <v>78.403358472198548</v>
      </c>
      <c r="FN828" s="59" t="str">
        <f t="shared" si="1214"/>
        <v/>
      </c>
      <c r="FO828" s="59">
        <f t="shared" si="1215"/>
        <v>1.2809859432534629</v>
      </c>
      <c r="FP828" s="59">
        <f t="shared" si="1216"/>
        <v>13.945605968912217</v>
      </c>
      <c r="FQ828" s="66">
        <f t="shared" si="1217"/>
        <v>6.37004961563576</v>
      </c>
      <c r="FR828" s="331">
        <f t="shared" si="1159"/>
        <v>-1.2313611166119791</v>
      </c>
      <c r="FS828" s="331">
        <f t="shared" si="1218"/>
        <v>1.2313611166119791</v>
      </c>
      <c r="FT828" s="400">
        <f t="shared" si="1219"/>
        <v>0</v>
      </c>
      <c r="FU828" s="400">
        <f t="shared" si="1220"/>
        <v>1</v>
      </c>
      <c r="FV828" s="400">
        <f t="shared" si="1221"/>
        <v>0</v>
      </c>
      <c r="FW828" s="402">
        <f t="shared" si="1222"/>
        <v>0</v>
      </c>
      <c r="FX828" s="222">
        <f t="shared" si="1223"/>
        <v>0</v>
      </c>
      <c r="FY828" s="222">
        <f t="shared" si="1224"/>
        <v>66.047925320623861</v>
      </c>
      <c r="FZ828" s="222">
        <f t="shared" si="1225"/>
        <v>21.516607486853047</v>
      </c>
      <c r="GA828" s="221">
        <f t="shared" si="1226"/>
        <v>0</v>
      </c>
      <c r="GB828" s="222">
        <f t="shared" si="1227"/>
        <v>78.403358472198548</v>
      </c>
      <c r="GC828" s="222">
        <f t="shared" si="1228"/>
        <v>0</v>
      </c>
      <c r="GD828" s="222">
        <f t="shared" si="1229"/>
        <v>0</v>
      </c>
      <c r="GE828" s="222">
        <f t="shared" si="1230"/>
        <v>0</v>
      </c>
      <c r="GF828" s="222">
        <f t="shared" si="1231"/>
        <v>0</v>
      </c>
      <c r="GG828" s="398">
        <f t="shared" si="1232"/>
        <v>0</v>
      </c>
      <c r="GH828" s="399">
        <f t="shared" si="1233"/>
        <v>0</v>
      </c>
      <c r="GI828" s="398" t="str">
        <f t="shared" si="1234"/>
        <v>Ca-Mg</v>
      </c>
      <c r="GJ828" s="398" t="str">
        <f t="shared" si="1235"/>
        <v>HCO3</v>
      </c>
    </row>
    <row r="829" spans="1:192" s="69" customFormat="1" ht="14.25">
      <c r="A829" s="402">
        <f t="shared" si="1236"/>
        <v>824</v>
      </c>
      <c r="B829" s="65" t="s">
        <v>869</v>
      </c>
      <c r="C829" s="91" t="s">
        <v>1087</v>
      </c>
      <c r="D829" s="91" t="s">
        <v>1080</v>
      </c>
      <c r="E829" s="91"/>
      <c r="F829" s="549">
        <v>3549050</v>
      </c>
      <c r="G829" s="549">
        <v>5685690</v>
      </c>
      <c r="H829" s="410">
        <f t="shared" si="1163"/>
        <v>548955.94999999995</v>
      </c>
      <c r="I829" s="410">
        <f t="shared" si="1164"/>
        <v>5683855.5140000004</v>
      </c>
      <c r="J829" s="542">
        <v>297</v>
      </c>
      <c r="K829" s="392" t="s">
        <v>1355</v>
      </c>
      <c r="L829" s="171">
        <v>260</v>
      </c>
      <c r="M829" s="171">
        <v>80</v>
      </c>
      <c r="N829" s="408">
        <v>255</v>
      </c>
      <c r="O829" s="171"/>
      <c r="P829" s="171"/>
      <c r="Q829" s="65" t="s">
        <v>1361</v>
      </c>
      <c r="R829" s="186" t="s">
        <v>2912</v>
      </c>
      <c r="S829" s="65" t="s">
        <v>1346</v>
      </c>
      <c r="T829" s="499" t="str">
        <f t="shared" si="1165"/>
        <v>-</v>
      </c>
      <c r="U829" s="499" t="str">
        <f t="shared" si="1166"/>
        <v>-</v>
      </c>
      <c r="V829" s="499" t="str">
        <f t="shared" si="1167"/>
        <v>-</v>
      </c>
      <c r="W829" s="499" t="str">
        <f t="shared" si="1158"/>
        <v>-</v>
      </c>
      <c r="X829" s="529" t="str">
        <f t="shared" si="1237"/>
        <v>Ca-Mg-Na</v>
      </c>
      <c r="Y829" s="530" t="str">
        <f t="shared" si="1160"/>
        <v>HCO3</v>
      </c>
      <c r="Z829" s="404"/>
      <c r="AA829" s="251">
        <v>33428</v>
      </c>
      <c r="AB829" s="176">
        <v>1</v>
      </c>
      <c r="AC829" s="65" t="s">
        <v>1050</v>
      </c>
      <c r="AD829" s="65" t="s">
        <v>1983</v>
      </c>
      <c r="AE829" s="125" t="s">
        <v>1912</v>
      </c>
      <c r="AF829" s="392">
        <v>13.6</v>
      </c>
      <c r="AG829" s="408">
        <v>245</v>
      </c>
      <c r="AH829" s="408">
        <v>6.88</v>
      </c>
      <c r="AI829" s="556">
        <v>402</v>
      </c>
      <c r="AJ829" s="408"/>
      <c r="AK829" s="408"/>
      <c r="AL829" s="408">
        <v>0.33</v>
      </c>
      <c r="AM829" s="392"/>
      <c r="AN829" s="168">
        <v>6.62</v>
      </c>
      <c r="AO829" s="401">
        <v>6.1</v>
      </c>
      <c r="AP829" s="171">
        <v>0.36</v>
      </c>
      <c r="AQ829" s="69">
        <v>150</v>
      </c>
      <c r="AS829" s="507">
        <f>SUM(AU829:BN829)+SUM(BO829:CL829)/1000</f>
        <v>215.79700000000003</v>
      </c>
      <c r="AT829" s="509">
        <f>FR829</f>
        <v>3.1180463763377855</v>
      </c>
      <c r="AU829" s="69">
        <v>14.9</v>
      </c>
      <c r="AV829" s="74">
        <v>9.1999999999999993</v>
      </c>
      <c r="AW829" s="161">
        <v>26.6</v>
      </c>
      <c r="AX829" s="161">
        <v>11.2</v>
      </c>
      <c r="AY829" s="161">
        <v>13.9</v>
      </c>
      <c r="AZ829" s="70">
        <v>122</v>
      </c>
      <c r="BB829" s="161">
        <v>2.21</v>
      </c>
      <c r="BD829" s="69">
        <v>0</v>
      </c>
      <c r="BE829" s="69">
        <v>0</v>
      </c>
      <c r="BF829" s="69">
        <v>0</v>
      </c>
      <c r="BJ829" s="69">
        <v>0.97199999999999998</v>
      </c>
      <c r="BK829" s="69">
        <v>0</v>
      </c>
      <c r="BL829" s="401"/>
      <c r="BM829" s="69">
        <v>14.8</v>
      </c>
      <c r="BN829" s="70"/>
      <c r="BO829" s="143"/>
      <c r="BP829" s="557">
        <v>15</v>
      </c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1"/>
      <c r="CG829" s="143"/>
      <c r="CH829" s="143"/>
      <c r="CI829" s="143"/>
      <c r="CJ829" s="143"/>
      <c r="CK829" s="143"/>
      <c r="CL829" s="144"/>
      <c r="CM829" s="143">
        <v>4.2</v>
      </c>
      <c r="CN829" s="143">
        <v>6.6</v>
      </c>
      <c r="CO829" s="141"/>
      <c r="CQ829" s="70"/>
      <c r="DA829" s="70"/>
      <c r="DB829" s="182"/>
      <c r="DC829" s="182" t="s">
        <v>1822</v>
      </c>
      <c r="DD829" s="182"/>
      <c r="DE829" s="370">
        <v>-14</v>
      </c>
      <c r="DF829" s="141" t="s">
        <v>2416</v>
      </c>
      <c r="DG829" s="182">
        <v>-8.98</v>
      </c>
      <c r="DH829" s="182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1"/>
      <c r="DT829" s="402">
        <f t="shared" si="1168"/>
        <v>1</v>
      </c>
      <c r="DU829" s="100">
        <f t="shared" si="1169"/>
        <v>0</v>
      </c>
      <c r="DV829" s="100">
        <f t="shared" si="1170"/>
        <v>0</v>
      </c>
      <c r="DW829" s="100">
        <f t="shared" si="1171"/>
        <v>1</v>
      </c>
      <c r="DX829" s="100">
        <f t="shared" si="1172"/>
        <v>0</v>
      </c>
      <c r="DY829" s="229">
        <f t="shared" si="1173"/>
        <v>0</v>
      </c>
      <c r="DZ829" s="100">
        <f t="shared" si="1174"/>
        <v>1</v>
      </c>
      <c r="EA829" s="400">
        <f t="shared" si="1175"/>
        <v>0</v>
      </c>
      <c r="EB829" s="402">
        <f t="shared" si="1176"/>
        <v>0</v>
      </c>
      <c r="EC829" s="19">
        <f t="shared" si="1177"/>
        <v>1</v>
      </c>
      <c r="ED829" s="19">
        <f t="shared" si="1178"/>
        <v>0</v>
      </c>
      <c r="EE829" s="19">
        <f t="shared" si="1179"/>
        <v>0</v>
      </c>
      <c r="EF829" s="402">
        <f t="shared" si="1180"/>
        <v>0</v>
      </c>
      <c r="EG829" s="400">
        <f t="shared" si="1181"/>
        <v>1</v>
      </c>
      <c r="EH829" s="400">
        <f t="shared" si="1182"/>
        <v>0</v>
      </c>
      <c r="EI829" s="402">
        <f t="shared" si="1183"/>
        <v>0</v>
      </c>
      <c r="EJ829" s="229">
        <f t="shared" si="1184"/>
        <v>1</v>
      </c>
      <c r="EK829" s="398">
        <f t="shared" si="1185"/>
        <v>14.9</v>
      </c>
      <c r="EL829" s="398">
        <f t="shared" si="1186"/>
        <v>2.21</v>
      </c>
      <c r="EM829" s="398">
        <f t="shared" si="1187"/>
        <v>9.1999999999999993</v>
      </c>
      <c r="EN829" s="398">
        <f t="shared" si="1188"/>
        <v>26.6</v>
      </c>
      <c r="EO829" s="398">
        <f t="shared" si="1189"/>
        <v>0</v>
      </c>
      <c r="EP829" s="398">
        <f t="shared" si="1190"/>
        <v>0</v>
      </c>
      <c r="EQ829" s="398">
        <f t="shared" si="1191"/>
        <v>122</v>
      </c>
      <c r="ER829" s="398" t="str">
        <f t="shared" si="1192"/>
        <v/>
      </c>
      <c r="ES829" s="398">
        <f t="shared" si="1193"/>
        <v>0.97199999999999998</v>
      </c>
      <c r="ET829" s="398">
        <f t="shared" si="1194"/>
        <v>13.9</v>
      </c>
      <c r="EU829" s="172">
        <f t="shared" si="1195"/>
        <v>11.2</v>
      </c>
      <c r="EV829" s="57">
        <f t="shared" si="1196"/>
        <v>0.64811351120931893</v>
      </c>
      <c r="EW829" s="57">
        <f t="shared" si="1197"/>
        <v>5.6521739130434782E-2</v>
      </c>
      <c r="EX829" s="57">
        <f t="shared" si="1198"/>
        <v>0.75704587533429335</v>
      </c>
      <c r="EY829" s="57">
        <f t="shared" si="1199"/>
        <v>1.3274115474824093</v>
      </c>
      <c r="EZ829" s="57">
        <f t="shared" si="1200"/>
        <v>0</v>
      </c>
      <c r="FA829" s="57">
        <f t="shared" si="1201"/>
        <v>0</v>
      </c>
      <c r="FB829" s="57">
        <f t="shared" si="1202"/>
        <v>1.9994395013856772</v>
      </c>
      <c r="FC829" s="57" t="str">
        <f t="shared" si="1203"/>
        <v/>
      </c>
      <c r="FD829" s="57">
        <f t="shared" si="1204"/>
        <v>1.5676180430901427E-2</v>
      </c>
      <c r="FE829" s="57">
        <f t="shared" si="1205"/>
        <v>0.28939462392231735</v>
      </c>
      <c r="FF829" s="56">
        <f t="shared" si="1206"/>
        <v>0.3159112063859193</v>
      </c>
      <c r="FG829" s="59">
        <f t="shared" si="1207"/>
        <v>23.237431923545213</v>
      </c>
      <c r="FH829" s="59">
        <f t="shared" si="1208"/>
        <v>2.0265278265733748</v>
      </c>
      <c r="FI829" s="59">
        <f t="shared" si="1209"/>
        <v>27.14308788017193</v>
      </c>
      <c r="FJ829" s="59">
        <f t="shared" si="1210"/>
        <v>47.592952369709487</v>
      </c>
      <c r="FK829" s="59">
        <f t="shared" si="1211"/>
        <v>0</v>
      </c>
      <c r="FL829" s="59">
        <f t="shared" si="1212"/>
        <v>0</v>
      </c>
      <c r="FM829" s="59">
        <f t="shared" si="1213"/>
        <v>76.302209096291378</v>
      </c>
      <c r="FN829" s="59" t="str">
        <f t="shared" si="1214"/>
        <v/>
      </c>
      <c r="FO829" s="59">
        <f t="shared" si="1215"/>
        <v>0.59823125242893138</v>
      </c>
      <c r="FP829" s="59">
        <f t="shared" si="1216"/>
        <v>11.043819575716144</v>
      </c>
      <c r="FQ829" s="66">
        <f t="shared" si="1217"/>
        <v>12.055740075563532</v>
      </c>
      <c r="FR829" s="331">
        <f t="shared" si="1159"/>
        <v>3.1180463763377855</v>
      </c>
      <c r="FS829" s="331">
        <f t="shared" si="1218"/>
        <v>3.1180463763377855</v>
      </c>
      <c r="FT829" s="400">
        <f t="shared" si="1219"/>
        <v>0</v>
      </c>
      <c r="FU829" s="400">
        <f t="shared" si="1220"/>
        <v>1</v>
      </c>
      <c r="FV829" s="400">
        <f t="shared" si="1221"/>
        <v>0</v>
      </c>
      <c r="FW829" s="402">
        <f t="shared" si="1222"/>
        <v>0</v>
      </c>
      <c r="FX829" s="222">
        <f t="shared" si="1223"/>
        <v>23.237431923545213</v>
      </c>
      <c r="FY829" s="222">
        <f t="shared" si="1224"/>
        <v>47.592952369709487</v>
      </c>
      <c r="FZ829" s="222">
        <f t="shared" si="1225"/>
        <v>27.14308788017193</v>
      </c>
      <c r="GA829" s="221">
        <f t="shared" si="1226"/>
        <v>0</v>
      </c>
      <c r="GB829" s="222">
        <f t="shared" si="1227"/>
        <v>76.302209096291378</v>
      </c>
      <c r="GC829" s="222">
        <f t="shared" si="1228"/>
        <v>0</v>
      </c>
      <c r="GD829" s="222">
        <f t="shared" si="1229"/>
        <v>0</v>
      </c>
      <c r="GE829" s="222">
        <f t="shared" si="1230"/>
        <v>0</v>
      </c>
      <c r="GF829" s="222">
        <f t="shared" si="1231"/>
        <v>0</v>
      </c>
      <c r="GG829" s="398">
        <f t="shared" si="1232"/>
        <v>0</v>
      </c>
      <c r="GH829" s="399">
        <f t="shared" si="1233"/>
        <v>0</v>
      </c>
      <c r="GI829" s="398" t="str">
        <f t="shared" si="1234"/>
        <v>Ca-Mg-Na</v>
      </c>
      <c r="GJ829" s="398" t="str">
        <f t="shared" si="1235"/>
        <v>HCO3</v>
      </c>
    </row>
    <row r="830" spans="1:192" ht="14.25">
      <c r="A830" s="402">
        <f t="shared" si="1236"/>
        <v>825</v>
      </c>
      <c r="B830" s="65" t="s">
        <v>869</v>
      </c>
      <c r="C830" s="91" t="s">
        <v>1088</v>
      </c>
      <c r="D830" s="91" t="s">
        <v>1080</v>
      </c>
      <c r="E830" s="91"/>
      <c r="F830" s="549">
        <v>3548190</v>
      </c>
      <c r="G830" s="549">
        <v>5685600</v>
      </c>
      <c r="H830" s="410">
        <f t="shared" si="1163"/>
        <v>548096.29399999999</v>
      </c>
      <c r="I830" s="410">
        <f t="shared" si="1164"/>
        <v>5683765.5500000007</v>
      </c>
      <c r="J830" s="392">
        <v>276.48</v>
      </c>
      <c r="K830" s="392" t="s">
        <v>1355</v>
      </c>
      <c r="L830" s="199">
        <v>160</v>
      </c>
      <c r="M830" s="171">
        <v>89</v>
      </c>
      <c r="N830" s="400">
        <v>149</v>
      </c>
      <c r="O830" s="171"/>
      <c r="P830" s="171"/>
      <c r="Q830" s="65" t="s">
        <v>1361</v>
      </c>
      <c r="R830" s="186" t="s">
        <v>2912</v>
      </c>
      <c r="S830" s="65" t="s">
        <v>1346</v>
      </c>
      <c r="T830" s="499" t="str">
        <f t="shared" si="1165"/>
        <v>-</v>
      </c>
      <c r="U830" s="499" t="str">
        <f t="shared" si="1166"/>
        <v>-</v>
      </c>
      <c r="V830" s="499" t="str">
        <f t="shared" si="1167"/>
        <v>-</v>
      </c>
      <c r="W830" s="499" t="str">
        <f t="shared" si="1158"/>
        <v>-</v>
      </c>
      <c r="X830" s="529" t="str">
        <f t="shared" si="1237"/>
        <v>Na</v>
      </c>
      <c r="Y830" s="530" t="str">
        <f t="shared" si="1160"/>
        <v>HCO3</v>
      </c>
      <c r="Z830" s="404"/>
      <c r="AA830" s="177" t="s">
        <v>2417</v>
      </c>
      <c r="AB830" s="176">
        <v>1</v>
      </c>
      <c r="AC830" s="65" t="s">
        <v>1050</v>
      </c>
      <c r="AD830" s="65" t="s">
        <v>2238</v>
      </c>
      <c r="AE830" s="61" t="s">
        <v>2418</v>
      </c>
      <c r="AF830" s="392">
        <v>11.6</v>
      </c>
      <c r="AG830" s="408">
        <v>188</v>
      </c>
      <c r="AH830" s="408">
        <v>7.4</v>
      </c>
      <c r="AI830" s="556"/>
      <c r="AJ830" s="408"/>
      <c r="AK830" s="408"/>
      <c r="AL830" s="408"/>
      <c r="AM830" s="392"/>
      <c r="AN830" s="168"/>
      <c r="AO830" s="401"/>
      <c r="AP830" s="171"/>
      <c r="AQ830" s="69"/>
      <c r="AR830" s="69"/>
      <c r="AS830" s="508"/>
      <c r="AT830" s="511"/>
      <c r="AU830" s="403"/>
      <c r="AV830" s="403"/>
      <c r="AW830" s="55"/>
      <c r="AX830" s="55"/>
      <c r="AY830" s="55"/>
      <c r="AZ830" s="53">
        <v>104</v>
      </c>
      <c r="BA830" s="69"/>
      <c r="BB830" s="69"/>
      <c r="BC830" s="69"/>
      <c r="BD830" s="69"/>
      <c r="BE830" s="69"/>
      <c r="BF830" s="69"/>
      <c r="BG830" s="69"/>
      <c r="BH830" s="69"/>
      <c r="BI830" s="69"/>
      <c r="BJ830" s="69"/>
      <c r="BK830" s="69"/>
      <c r="BL830" s="401"/>
      <c r="BM830" s="69"/>
      <c r="BN830" s="70"/>
      <c r="BO830" s="143"/>
      <c r="BP830" s="557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1"/>
      <c r="CG830" s="143"/>
      <c r="CH830" s="143"/>
      <c r="CI830" s="143"/>
      <c r="CJ830" s="143"/>
      <c r="CK830" s="143"/>
      <c r="CL830" s="144"/>
      <c r="CM830" s="143"/>
      <c r="CN830" s="143">
        <v>12</v>
      </c>
      <c r="CO830" s="141"/>
      <c r="CP830" s="69"/>
      <c r="CQ830" s="70"/>
      <c r="CR830" s="69"/>
      <c r="CS830" s="69"/>
      <c r="CT830" s="69"/>
      <c r="CU830" s="69"/>
      <c r="CV830" s="69"/>
      <c r="CW830" s="69"/>
      <c r="CX830" s="69"/>
      <c r="CY830" s="69"/>
      <c r="CZ830" s="69"/>
      <c r="DA830" s="70"/>
      <c r="DB830" s="182"/>
      <c r="DC830" s="182" t="s">
        <v>1815</v>
      </c>
      <c r="DD830" s="182"/>
      <c r="DE830" s="182">
        <v>-17.100000000000001</v>
      </c>
      <c r="DF830" s="141" t="s">
        <v>2419</v>
      </c>
      <c r="DG830" s="182">
        <v>-9.09</v>
      </c>
      <c r="DH830" s="182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1"/>
      <c r="DT830" s="402">
        <f t="shared" si="1168"/>
        <v>1</v>
      </c>
      <c r="DU830" s="100">
        <f t="shared" si="1169"/>
        <v>0</v>
      </c>
      <c r="DV830" s="100">
        <f t="shared" si="1170"/>
        <v>0</v>
      </c>
      <c r="DW830" s="100">
        <f t="shared" si="1171"/>
        <v>1</v>
      </c>
      <c r="DX830" s="100">
        <f t="shared" si="1172"/>
        <v>0</v>
      </c>
      <c r="DY830" s="229">
        <f t="shared" si="1173"/>
        <v>0</v>
      </c>
      <c r="DZ830" s="100">
        <f t="shared" si="1174"/>
        <v>1</v>
      </c>
      <c r="EA830" s="400">
        <f t="shared" si="1175"/>
        <v>0</v>
      </c>
      <c r="EB830" s="402">
        <f t="shared" si="1176"/>
        <v>0</v>
      </c>
      <c r="EC830" s="19">
        <f t="shared" si="1177"/>
        <v>0</v>
      </c>
      <c r="ED830" s="19">
        <f t="shared" si="1178"/>
        <v>0</v>
      </c>
      <c r="EE830" s="19">
        <f t="shared" si="1179"/>
        <v>0</v>
      </c>
      <c r="EF830" s="402">
        <f t="shared" si="1180"/>
        <v>1</v>
      </c>
      <c r="EG830" s="400">
        <f t="shared" si="1181"/>
        <v>1</v>
      </c>
      <c r="EH830" s="400">
        <f t="shared" si="1182"/>
        <v>0</v>
      </c>
      <c r="EI830" s="402">
        <f t="shared" si="1183"/>
        <v>0</v>
      </c>
      <c r="EJ830" s="229">
        <f t="shared" si="1184"/>
        <v>1</v>
      </c>
      <c r="EK830" s="398" t="str">
        <f t="shared" si="1185"/>
        <v/>
      </c>
      <c r="EL830" s="398" t="str">
        <f t="shared" si="1186"/>
        <v/>
      </c>
      <c r="EM830" s="398" t="str">
        <f t="shared" si="1187"/>
        <v/>
      </c>
      <c r="EN830" s="398" t="str">
        <f t="shared" si="1188"/>
        <v/>
      </c>
      <c r="EO830" s="398" t="str">
        <f t="shared" si="1189"/>
        <v/>
      </c>
      <c r="EP830" s="398" t="str">
        <f t="shared" si="1190"/>
        <v/>
      </c>
      <c r="EQ830" s="398">
        <f t="shared" si="1191"/>
        <v>104</v>
      </c>
      <c r="ER830" s="398" t="str">
        <f t="shared" si="1192"/>
        <v/>
      </c>
      <c r="ES830" s="398" t="str">
        <f t="shared" si="1193"/>
        <v/>
      </c>
      <c r="ET830" s="398" t="str">
        <f t="shared" si="1194"/>
        <v/>
      </c>
      <c r="EU830" s="172" t="str">
        <f t="shared" si="1195"/>
        <v/>
      </c>
      <c r="EV830" s="57" t="str">
        <f t="shared" si="1196"/>
        <v/>
      </c>
      <c r="EW830" s="57" t="str">
        <f t="shared" si="1197"/>
        <v/>
      </c>
      <c r="EX830" s="57" t="str">
        <f t="shared" si="1198"/>
        <v/>
      </c>
      <c r="EY830" s="57" t="str">
        <f t="shared" si="1199"/>
        <v/>
      </c>
      <c r="EZ830" s="57" t="str">
        <f t="shared" si="1200"/>
        <v/>
      </c>
      <c r="FA830" s="57" t="str">
        <f t="shared" si="1201"/>
        <v/>
      </c>
      <c r="FB830" s="57">
        <f t="shared" si="1202"/>
        <v>1.7044402306894297</v>
      </c>
      <c r="FC830" s="57" t="str">
        <f t="shared" si="1203"/>
        <v/>
      </c>
      <c r="FD830" s="57" t="str">
        <f t="shared" si="1204"/>
        <v/>
      </c>
      <c r="FE830" s="57" t="str">
        <f t="shared" si="1205"/>
        <v/>
      </c>
      <c r="FF830" s="56" t="str">
        <f t="shared" si="1206"/>
        <v/>
      </c>
      <c r="FG830" s="59" t="str">
        <f t="shared" si="1207"/>
        <v/>
      </c>
      <c r="FH830" s="59" t="str">
        <f t="shared" si="1208"/>
        <v/>
      </c>
      <c r="FI830" s="59" t="str">
        <f t="shared" si="1209"/>
        <v/>
      </c>
      <c r="FJ830" s="59" t="str">
        <f t="shared" si="1210"/>
        <v/>
      </c>
      <c r="FK830" s="59" t="str">
        <f t="shared" si="1211"/>
        <v/>
      </c>
      <c r="FL830" s="59" t="str">
        <f t="shared" si="1212"/>
        <v/>
      </c>
      <c r="FM830" s="59">
        <f t="shared" si="1213"/>
        <v>100</v>
      </c>
      <c r="FN830" s="59" t="str">
        <f t="shared" si="1214"/>
        <v/>
      </c>
      <c r="FO830" s="59" t="str">
        <f t="shared" si="1215"/>
        <v/>
      </c>
      <c r="FP830" s="59" t="str">
        <f t="shared" si="1216"/>
        <v/>
      </c>
      <c r="FQ830" s="66" t="str">
        <f t="shared" si="1217"/>
        <v/>
      </c>
      <c r="FR830" s="331">
        <f t="shared" si="1159"/>
        <v>-100</v>
      </c>
      <c r="FS830" s="331">
        <f t="shared" si="1218"/>
        <v>0</v>
      </c>
      <c r="FT830" s="400">
        <f t="shared" si="1219"/>
        <v>1</v>
      </c>
      <c r="FU830" s="400">
        <f t="shared" si="1220"/>
        <v>0</v>
      </c>
      <c r="FV830" s="400">
        <f t="shared" si="1221"/>
        <v>0</v>
      </c>
      <c r="FW830" s="402">
        <f t="shared" si="1222"/>
        <v>0</v>
      </c>
      <c r="FX830" s="222">
        <f t="shared" si="1223"/>
        <v>0</v>
      </c>
      <c r="FY830" s="222">
        <f t="shared" si="1224"/>
        <v>0</v>
      </c>
      <c r="FZ830" s="222">
        <f t="shared" si="1225"/>
        <v>0</v>
      </c>
      <c r="GA830" s="221">
        <f t="shared" si="1226"/>
        <v>0</v>
      </c>
      <c r="GB830" s="222">
        <f t="shared" si="1227"/>
        <v>100</v>
      </c>
      <c r="GC830" s="222">
        <f t="shared" si="1228"/>
        <v>0</v>
      </c>
      <c r="GD830" s="222">
        <f t="shared" si="1229"/>
        <v>0</v>
      </c>
      <c r="GE830" s="222">
        <f t="shared" si="1230"/>
        <v>0</v>
      </c>
      <c r="GF830" s="222">
        <f t="shared" si="1231"/>
        <v>0</v>
      </c>
      <c r="GG830" s="398">
        <f t="shared" si="1232"/>
        <v>0</v>
      </c>
      <c r="GH830" s="399">
        <f t="shared" si="1233"/>
        <v>0</v>
      </c>
      <c r="GI830" s="398" t="str">
        <f t="shared" si="1234"/>
        <v>Na</v>
      </c>
      <c r="GJ830" s="398" t="str">
        <f t="shared" si="1235"/>
        <v>HCO3</v>
      </c>
    </row>
    <row r="831" spans="1:192" s="69" customFormat="1" ht="14.25">
      <c r="A831" s="402">
        <f t="shared" si="1236"/>
        <v>826</v>
      </c>
      <c r="B831" s="65" t="s">
        <v>869</v>
      </c>
      <c r="C831" s="91" t="s">
        <v>1088</v>
      </c>
      <c r="D831" s="91" t="s">
        <v>1080</v>
      </c>
      <c r="E831" s="91"/>
      <c r="F831" s="549">
        <v>3548190</v>
      </c>
      <c r="G831" s="549">
        <v>5685600</v>
      </c>
      <c r="H831" s="410">
        <f t="shared" si="1163"/>
        <v>548096.29399999999</v>
      </c>
      <c r="I831" s="410">
        <f t="shared" si="1164"/>
        <v>5683765.5500000007</v>
      </c>
      <c r="J831" s="392">
        <v>276.48</v>
      </c>
      <c r="K831" s="392" t="s">
        <v>1355</v>
      </c>
      <c r="L831" s="171">
        <v>160</v>
      </c>
      <c r="M831" s="171">
        <v>89</v>
      </c>
      <c r="N831" s="408">
        <v>149</v>
      </c>
      <c r="O831" s="171"/>
      <c r="P831" s="171"/>
      <c r="Q831" s="65" t="s">
        <v>1361</v>
      </c>
      <c r="R831" s="186" t="s">
        <v>2912</v>
      </c>
      <c r="S831" s="65" t="s">
        <v>1346</v>
      </c>
      <c r="T831" s="499" t="str">
        <f t="shared" si="1165"/>
        <v>-</v>
      </c>
      <c r="U831" s="499" t="str">
        <f t="shared" si="1166"/>
        <v>-</v>
      </c>
      <c r="V831" s="499" t="str">
        <f t="shared" si="1167"/>
        <v>-</v>
      </c>
      <c r="W831" s="499" t="str">
        <f t="shared" si="1158"/>
        <v>-</v>
      </c>
      <c r="X831" s="529" t="str">
        <f t="shared" si="1237"/>
        <v>Ca-Mg-Na</v>
      </c>
      <c r="Y831" s="530" t="str">
        <f t="shared" si="1160"/>
        <v>HCO3</v>
      </c>
      <c r="Z831" s="404"/>
      <c r="AA831" s="177">
        <v>33757</v>
      </c>
      <c r="AB831" s="176">
        <v>2</v>
      </c>
      <c r="AC831" s="65"/>
      <c r="AD831" s="65" t="s">
        <v>962</v>
      </c>
      <c r="AE831" s="404"/>
      <c r="AF831" s="392">
        <v>9.8000000000000007</v>
      </c>
      <c r="AG831" s="408">
        <v>87</v>
      </c>
      <c r="AH831" s="408">
        <v>6.58</v>
      </c>
      <c r="AI831" s="556"/>
      <c r="AJ831" s="408"/>
      <c r="AK831" s="408"/>
      <c r="AL831" s="408"/>
      <c r="AM831" s="392"/>
      <c r="AN831" s="168"/>
      <c r="AO831" s="401"/>
      <c r="AP831" s="171"/>
      <c r="AS831" s="507">
        <f>SUM(AU831:BN831)+SUM(BO831:CL831)/1000</f>
        <v>65.721000000000004</v>
      </c>
      <c r="AT831" s="509">
        <f>FR831</f>
        <v>0.47499777342677818</v>
      </c>
      <c r="AU831" s="69">
        <v>5.9</v>
      </c>
      <c r="AV831" s="74">
        <v>3.2</v>
      </c>
      <c r="AW831" s="161">
        <v>6.5</v>
      </c>
      <c r="AX831" s="161">
        <v>4.0999999999999996</v>
      </c>
      <c r="AY831" s="161">
        <v>5.9</v>
      </c>
      <c r="AZ831" s="70">
        <v>37.200000000000003</v>
      </c>
      <c r="BB831" s="161">
        <v>1.4</v>
      </c>
      <c r="BD831" s="401">
        <v>0</v>
      </c>
      <c r="BE831" s="401">
        <v>0.01</v>
      </c>
      <c r="BF831" s="401">
        <v>0</v>
      </c>
      <c r="BJ831" s="69">
        <v>1.5</v>
      </c>
      <c r="BK831" s="69">
        <v>0</v>
      </c>
      <c r="BL831" s="401"/>
      <c r="BN831" s="70">
        <v>0</v>
      </c>
      <c r="BO831" s="143"/>
      <c r="BP831" s="557">
        <v>11</v>
      </c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1"/>
      <c r="CG831" s="143"/>
      <c r="CH831" s="143"/>
      <c r="CI831" s="143"/>
      <c r="CJ831" s="143"/>
      <c r="CK831" s="143"/>
      <c r="CL831" s="144"/>
      <c r="CM831" s="143">
        <v>5.9</v>
      </c>
      <c r="CN831" s="143">
        <v>17.899999999999999</v>
      </c>
      <c r="CO831" s="141"/>
      <c r="CQ831" s="70"/>
      <c r="DA831" s="70"/>
      <c r="DB831" s="182"/>
      <c r="DC831" s="182"/>
      <c r="DD831" s="182"/>
      <c r="DE831" s="182"/>
      <c r="DF831" s="141"/>
      <c r="DG831" s="182"/>
      <c r="DH831" s="182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1"/>
      <c r="DT831" s="402">
        <f t="shared" si="1168"/>
        <v>0</v>
      </c>
      <c r="DU831" s="100">
        <f t="shared" si="1169"/>
        <v>0</v>
      </c>
      <c r="DV831" s="100">
        <f t="shared" si="1170"/>
        <v>0</v>
      </c>
      <c r="DW831" s="100">
        <f t="shared" si="1171"/>
        <v>1</v>
      </c>
      <c r="DX831" s="100">
        <f t="shared" si="1172"/>
        <v>0</v>
      </c>
      <c r="DY831" s="229">
        <f t="shared" si="1173"/>
        <v>0</v>
      </c>
      <c r="DZ831" s="100">
        <f t="shared" si="1174"/>
        <v>1</v>
      </c>
      <c r="EA831" s="400">
        <f t="shared" si="1175"/>
        <v>0</v>
      </c>
      <c r="EB831" s="402">
        <f t="shared" si="1176"/>
        <v>0</v>
      </c>
      <c r="EC831" s="19">
        <f t="shared" si="1177"/>
        <v>1</v>
      </c>
      <c r="ED831" s="19">
        <f t="shared" si="1178"/>
        <v>0</v>
      </c>
      <c r="EE831" s="19">
        <f t="shared" si="1179"/>
        <v>0</v>
      </c>
      <c r="EF831" s="402">
        <f t="shared" si="1180"/>
        <v>0</v>
      </c>
      <c r="EG831" s="400">
        <f t="shared" si="1181"/>
        <v>1</v>
      </c>
      <c r="EH831" s="400">
        <f t="shared" si="1182"/>
        <v>0</v>
      </c>
      <c r="EI831" s="402">
        <f t="shared" si="1183"/>
        <v>0</v>
      </c>
      <c r="EJ831" s="229">
        <f t="shared" si="1184"/>
        <v>1</v>
      </c>
      <c r="EK831" s="398">
        <f t="shared" si="1185"/>
        <v>5.9</v>
      </c>
      <c r="EL831" s="398">
        <f t="shared" si="1186"/>
        <v>1.4</v>
      </c>
      <c r="EM831" s="398">
        <f t="shared" si="1187"/>
        <v>3.2</v>
      </c>
      <c r="EN831" s="398">
        <f t="shared" si="1188"/>
        <v>6.5</v>
      </c>
      <c r="EO831" s="398">
        <f t="shared" si="1189"/>
        <v>0</v>
      </c>
      <c r="EP831" s="398">
        <f t="shared" si="1190"/>
        <v>0.01</v>
      </c>
      <c r="EQ831" s="398">
        <f t="shared" si="1191"/>
        <v>37.200000000000003</v>
      </c>
      <c r="ER831" s="398" t="str">
        <f t="shared" si="1192"/>
        <v/>
      </c>
      <c r="ES831" s="398">
        <f t="shared" si="1193"/>
        <v>1.5</v>
      </c>
      <c r="ET831" s="398">
        <f t="shared" si="1194"/>
        <v>5.9</v>
      </c>
      <c r="EU831" s="172">
        <f t="shared" si="1195"/>
        <v>4.0999999999999996</v>
      </c>
      <c r="EV831" s="57">
        <f t="shared" si="1196"/>
        <v>0.25663555141845518</v>
      </c>
      <c r="EW831" s="57">
        <f t="shared" si="1197"/>
        <v>3.5805626598465472E-2</v>
      </c>
      <c r="EX831" s="57">
        <f t="shared" si="1198"/>
        <v>0.2633203044641021</v>
      </c>
      <c r="EY831" s="57">
        <f t="shared" si="1199"/>
        <v>0.32436748340735561</v>
      </c>
      <c r="EZ831" s="57">
        <f t="shared" si="1200"/>
        <v>0</v>
      </c>
      <c r="FA831" s="57">
        <f t="shared" si="1201"/>
        <v>5.3720118184260007E-4</v>
      </c>
      <c r="FB831" s="57">
        <f t="shared" si="1202"/>
        <v>0.60966515943891142</v>
      </c>
      <c r="FC831" s="57" t="str">
        <f t="shared" si="1203"/>
        <v/>
      </c>
      <c r="FD831" s="57">
        <f t="shared" si="1204"/>
        <v>2.4191636467440478E-2</v>
      </c>
      <c r="FE831" s="57">
        <f t="shared" si="1205"/>
        <v>0.12283656698860952</v>
      </c>
      <c r="FF831" s="56">
        <f t="shared" si="1206"/>
        <v>0.11564606662341689</v>
      </c>
      <c r="FG831" s="59">
        <f t="shared" si="1207"/>
        <v>29.141070818267512</v>
      </c>
      <c r="FH831" s="59">
        <f t="shared" si="1208"/>
        <v>4.0657434039487139</v>
      </c>
      <c r="FI831" s="59">
        <f t="shared" si="1209"/>
        <v>29.900127234376416</v>
      </c>
      <c r="FJ831" s="59">
        <f t="shared" si="1210"/>
        <v>36.832059131606421</v>
      </c>
      <c r="FK831" s="59">
        <f t="shared" si="1211"/>
        <v>0</v>
      </c>
      <c r="FL831" s="59">
        <f t="shared" si="1212"/>
        <v>6.0999411800926565E-2</v>
      </c>
      <c r="FM831" s="59">
        <f t="shared" si="1213"/>
        <v>69.888524903145736</v>
      </c>
      <c r="FN831" s="59" t="str">
        <f t="shared" si="1214"/>
        <v/>
      </c>
      <c r="FO831" s="59">
        <f t="shared" si="1215"/>
        <v>2.7731907613985491</v>
      </c>
      <c r="FP831" s="59">
        <f t="shared" si="1216"/>
        <v>14.08128107386227</v>
      </c>
      <c r="FQ831" s="66">
        <f t="shared" si="1217"/>
        <v>13.257003261593425</v>
      </c>
      <c r="FR831" s="331">
        <f t="shared" si="1159"/>
        <v>0.47499777342677818</v>
      </c>
      <c r="FS831" s="331">
        <f t="shared" si="1218"/>
        <v>0.47499777342677818</v>
      </c>
      <c r="FT831" s="400">
        <f t="shared" si="1219"/>
        <v>0</v>
      </c>
      <c r="FU831" s="400">
        <f t="shared" si="1220"/>
        <v>1</v>
      </c>
      <c r="FV831" s="400">
        <f t="shared" si="1221"/>
        <v>0</v>
      </c>
      <c r="FW831" s="402">
        <f t="shared" si="1222"/>
        <v>0</v>
      </c>
      <c r="FX831" s="222">
        <f t="shared" si="1223"/>
        <v>29.141070818267512</v>
      </c>
      <c r="FY831" s="222">
        <f t="shared" si="1224"/>
        <v>36.832059131606421</v>
      </c>
      <c r="FZ831" s="222">
        <f t="shared" si="1225"/>
        <v>29.900127234376416</v>
      </c>
      <c r="GA831" s="221">
        <f t="shared" si="1226"/>
        <v>0</v>
      </c>
      <c r="GB831" s="222">
        <f t="shared" si="1227"/>
        <v>69.888524903145736</v>
      </c>
      <c r="GC831" s="222">
        <f t="shared" si="1228"/>
        <v>0</v>
      </c>
      <c r="GD831" s="222">
        <f t="shared" si="1229"/>
        <v>0</v>
      </c>
      <c r="GE831" s="222">
        <f t="shared" si="1230"/>
        <v>0</v>
      </c>
      <c r="GF831" s="222">
        <f t="shared" si="1231"/>
        <v>0</v>
      </c>
      <c r="GG831" s="398">
        <f t="shared" si="1232"/>
        <v>0</v>
      </c>
      <c r="GH831" s="399">
        <f t="shared" si="1233"/>
        <v>0</v>
      </c>
      <c r="GI831" s="398" t="str">
        <f t="shared" si="1234"/>
        <v>Ca-Mg-Na</v>
      </c>
      <c r="GJ831" s="398" t="str">
        <f t="shared" si="1235"/>
        <v>HCO3</v>
      </c>
    </row>
    <row r="832" spans="1:192" s="69" customFormat="1" ht="14.25">
      <c r="A832" s="402">
        <f t="shared" si="1236"/>
        <v>827</v>
      </c>
      <c r="B832" s="65" t="s">
        <v>1077</v>
      </c>
      <c r="C832" s="91" t="s">
        <v>1083</v>
      </c>
      <c r="D832" s="91" t="s">
        <v>1085</v>
      </c>
      <c r="E832" s="91"/>
      <c r="F832" s="549">
        <v>3541070</v>
      </c>
      <c r="G832" s="549">
        <v>5686880</v>
      </c>
      <c r="H832" s="410">
        <f t="shared" si="1163"/>
        <v>540979.14199999999</v>
      </c>
      <c r="I832" s="410">
        <f t="shared" si="1164"/>
        <v>5685045.0380000006</v>
      </c>
      <c r="J832" s="392">
        <v>185.8</v>
      </c>
      <c r="K832" s="392" t="s">
        <v>1355</v>
      </c>
      <c r="L832" s="171">
        <v>125</v>
      </c>
      <c r="M832" s="171">
        <v>20</v>
      </c>
      <c r="N832" s="408">
        <v>120</v>
      </c>
      <c r="O832" s="171"/>
      <c r="P832" s="171"/>
      <c r="Q832" s="65" t="s">
        <v>1361</v>
      </c>
      <c r="R832" s="186" t="s">
        <v>2906</v>
      </c>
      <c r="S832" s="65" t="s">
        <v>1346</v>
      </c>
      <c r="T832" s="499" t="str">
        <f t="shared" si="1165"/>
        <v>-</v>
      </c>
      <c r="U832" s="499" t="str">
        <f t="shared" si="1166"/>
        <v>-</v>
      </c>
      <c r="V832" s="499" t="str">
        <f t="shared" si="1167"/>
        <v>-</v>
      </c>
      <c r="W832" s="499" t="str">
        <f t="shared" si="1158"/>
        <v>-</v>
      </c>
      <c r="X832" s="529" t="str">
        <f t="shared" si="1237"/>
        <v>Na</v>
      </c>
      <c r="Y832" s="530" t="str">
        <f t="shared" si="1160"/>
        <v>HCO3</v>
      </c>
      <c r="Z832" s="404"/>
      <c r="AA832" s="177" t="s">
        <v>1806</v>
      </c>
      <c r="AB832" s="176">
        <v>1</v>
      </c>
      <c r="AC832" s="65" t="s">
        <v>1050</v>
      </c>
      <c r="AD832" s="65" t="s">
        <v>2238</v>
      </c>
      <c r="AE832" s="61" t="s">
        <v>1454</v>
      </c>
      <c r="AF832" s="392">
        <v>10.4</v>
      </c>
      <c r="AG832" s="408"/>
      <c r="AH832" s="408">
        <v>6.9</v>
      </c>
      <c r="AI832" s="556"/>
      <c r="AJ832" s="408"/>
      <c r="AK832" s="408"/>
      <c r="AL832" s="408"/>
      <c r="AM832" s="392"/>
      <c r="AN832" s="168"/>
      <c r="AO832" s="401"/>
      <c r="AP832" s="171"/>
      <c r="AS832" s="508"/>
      <c r="AT832" s="511"/>
      <c r="AU832" s="403"/>
      <c r="AV832" s="403"/>
      <c r="AW832" s="55"/>
      <c r="AX832" s="55"/>
      <c r="AY832" s="55"/>
      <c r="AZ832" s="53">
        <v>92</v>
      </c>
      <c r="BL832" s="401"/>
      <c r="BN832" s="70"/>
      <c r="BO832" s="143"/>
      <c r="BP832" s="557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1"/>
      <c r="CG832" s="143"/>
      <c r="CH832" s="143"/>
      <c r="CI832" s="143"/>
      <c r="CJ832" s="143"/>
      <c r="CK832" s="143"/>
      <c r="CL832" s="144"/>
      <c r="CM832" s="143"/>
      <c r="CN832" s="143">
        <v>24</v>
      </c>
      <c r="CO832" s="141"/>
      <c r="CQ832" s="70"/>
      <c r="DA832" s="70"/>
      <c r="DB832" s="182"/>
      <c r="DC832" s="141" t="s">
        <v>2420</v>
      </c>
      <c r="DD832" s="182"/>
      <c r="DE832" s="182">
        <v>-18.5</v>
      </c>
      <c r="DF832" s="141" t="s">
        <v>2421</v>
      </c>
      <c r="DG832" s="182">
        <v>-8.69</v>
      </c>
      <c r="DH832" s="182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1"/>
      <c r="DT832" s="402">
        <f t="shared" si="1168"/>
        <v>1</v>
      </c>
      <c r="DU832" s="100">
        <f t="shared" si="1169"/>
        <v>0</v>
      </c>
      <c r="DV832" s="100">
        <f t="shared" si="1170"/>
        <v>0</v>
      </c>
      <c r="DW832" s="100">
        <f t="shared" si="1171"/>
        <v>1</v>
      </c>
      <c r="DX832" s="100">
        <f t="shared" si="1172"/>
        <v>0</v>
      </c>
      <c r="DY832" s="229">
        <f t="shared" si="1173"/>
        <v>0</v>
      </c>
      <c r="DZ832" s="100">
        <f t="shared" si="1174"/>
        <v>1</v>
      </c>
      <c r="EA832" s="400">
        <f t="shared" si="1175"/>
        <v>0</v>
      </c>
      <c r="EB832" s="402">
        <f t="shared" si="1176"/>
        <v>0</v>
      </c>
      <c r="EC832" s="19">
        <f t="shared" si="1177"/>
        <v>0</v>
      </c>
      <c r="ED832" s="19">
        <f t="shared" si="1178"/>
        <v>0</v>
      </c>
      <c r="EE832" s="19">
        <f t="shared" si="1179"/>
        <v>0</v>
      </c>
      <c r="EF832" s="402">
        <f t="shared" si="1180"/>
        <v>1</v>
      </c>
      <c r="EG832" s="400">
        <f t="shared" si="1181"/>
        <v>1</v>
      </c>
      <c r="EH832" s="400">
        <f t="shared" si="1182"/>
        <v>0</v>
      </c>
      <c r="EI832" s="402">
        <f t="shared" si="1183"/>
        <v>0</v>
      </c>
      <c r="EJ832" s="229">
        <f t="shared" si="1184"/>
        <v>1</v>
      </c>
      <c r="EK832" s="398" t="str">
        <f t="shared" si="1185"/>
        <v/>
      </c>
      <c r="EL832" s="398" t="str">
        <f t="shared" si="1186"/>
        <v/>
      </c>
      <c r="EM832" s="398" t="str">
        <f t="shared" si="1187"/>
        <v/>
      </c>
      <c r="EN832" s="398" t="str">
        <f t="shared" si="1188"/>
        <v/>
      </c>
      <c r="EO832" s="398" t="str">
        <f t="shared" si="1189"/>
        <v/>
      </c>
      <c r="EP832" s="398" t="str">
        <f t="shared" si="1190"/>
        <v/>
      </c>
      <c r="EQ832" s="398">
        <f t="shared" si="1191"/>
        <v>92</v>
      </c>
      <c r="ER832" s="398" t="str">
        <f t="shared" si="1192"/>
        <v/>
      </c>
      <c r="ES832" s="398" t="str">
        <f t="shared" si="1193"/>
        <v/>
      </c>
      <c r="ET832" s="398" t="str">
        <f t="shared" si="1194"/>
        <v/>
      </c>
      <c r="EU832" s="172" t="str">
        <f t="shared" si="1195"/>
        <v/>
      </c>
      <c r="EV832" s="57" t="str">
        <f t="shared" si="1196"/>
        <v/>
      </c>
      <c r="EW832" s="57" t="str">
        <f t="shared" si="1197"/>
        <v/>
      </c>
      <c r="EX832" s="57" t="str">
        <f t="shared" si="1198"/>
        <v/>
      </c>
      <c r="EY832" s="57" t="str">
        <f t="shared" si="1199"/>
        <v/>
      </c>
      <c r="EZ832" s="57" t="str">
        <f t="shared" si="1200"/>
        <v/>
      </c>
      <c r="FA832" s="57" t="str">
        <f t="shared" si="1201"/>
        <v/>
      </c>
      <c r="FB832" s="57">
        <f t="shared" si="1202"/>
        <v>1.5077740502252648</v>
      </c>
      <c r="FC832" s="57" t="str">
        <f t="shared" si="1203"/>
        <v/>
      </c>
      <c r="FD832" s="57" t="str">
        <f t="shared" si="1204"/>
        <v/>
      </c>
      <c r="FE832" s="57" t="str">
        <f t="shared" si="1205"/>
        <v/>
      </c>
      <c r="FF832" s="56" t="str">
        <f t="shared" si="1206"/>
        <v/>
      </c>
      <c r="FG832" s="59" t="str">
        <f t="shared" si="1207"/>
        <v/>
      </c>
      <c r="FH832" s="59" t="str">
        <f t="shared" si="1208"/>
        <v/>
      </c>
      <c r="FI832" s="59" t="str">
        <f t="shared" si="1209"/>
        <v/>
      </c>
      <c r="FJ832" s="59" t="str">
        <f t="shared" si="1210"/>
        <v/>
      </c>
      <c r="FK832" s="59" t="str">
        <f t="shared" si="1211"/>
        <v/>
      </c>
      <c r="FL832" s="59" t="str">
        <f t="shared" si="1212"/>
        <v/>
      </c>
      <c r="FM832" s="59">
        <f t="shared" si="1213"/>
        <v>100</v>
      </c>
      <c r="FN832" s="59" t="str">
        <f t="shared" si="1214"/>
        <v/>
      </c>
      <c r="FO832" s="59" t="str">
        <f t="shared" si="1215"/>
        <v/>
      </c>
      <c r="FP832" s="59" t="str">
        <f t="shared" si="1216"/>
        <v/>
      </c>
      <c r="FQ832" s="66" t="str">
        <f t="shared" si="1217"/>
        <v/>
      </c>
      <c r="FR832" s="331">
        <f t="shared" si="1159"/>
        <v>-100</v>
      </c>
      <c r="FS832" s="331">
        <f t="shared" si="1218"/>
        <v>0</v>
      </c>
      <c r="FT832" s="400">
        <f t="shared" si="1219"/>
        <v>1</v>
      </c>
      <c r="FU832" s="400">
        <f t="shared" si="1220"/>
        <v>0</v>
      </c>
      <c r="FV832" s="400">
        <f t="shared" si="1221"/>
        <v>0</v>
      </c>
      <c r="FW832" s="402">
        <f t="shared" si="1222"/>
        <v>0</v>
      </c>
      <c r="FX832" s="222">
        <f t="shared" si="1223"/>
        <v>0</v>
      </c>
      <c r="FY832" s="222">
        <f t="shared" si="1224"/>
        <v>0</v>
      </c>
      <c r="FZ832" s="222">
        <f t="shared" si="1225"/>
        <v>0</v>
      </c>
      <c r="GA832" s="221">
        <f t="shared" si="1226"/>
        <v>0</v>
      </c>
      <c r="GB832" s="222">
        <f t="shared" si="1227"/>
        <v>100</v>
      </c>
      <c r="GC832" s="222">
        <f t="shared" si="1228"/>
        <v>0</v>
      </c>
      <c r="GD832" s="222">
        <f t="shared" si="1229"/>
        <v>0</v>
      </c>
      <c r="GE832" s="222">
        <f t="shared" si="1230"/>
        <v>0</v>
      </c>
      <c r="GF832" s="222">
        <f t="shared" si="1231"/>
        <v>0</v>
      </c>
      <c r="GG832" s="398">
        <f t="shared" si="1232"/>
        <v>0</v>
      </c>
      <c r="GH832" s="399">
        <f t="shared" si="1233"/>
        <v>0</v>
      </c>
      <c r="GI832" s="398" t="str">
        <f t="shared" si="1234"/>
        <v>Na</v>
      </c>
      <c r="GJ832" s="398" t="str">
        <f t="shared" si="1235"/>
        <v>HCO3</v>
      </c>
    </row>
    <row r="833" spans="1:192" s="69" customFormat="1" ht="14.25">
      <c r="A833" s="402">
        <f t="shared" si="1236"/>
        <v>828</v>
      </c>
      <c r="B833" s="65" t="s">
        <v>1077</v>
      </c>
      <c r="C833" s="91" t="s">
        <v>1083</v>
      </c>
      <c r="D833" s="91" t="s">
        <v>1085</v>
      </c>
      <c r="E833" s="91"/>
      <c r="F833" s="549">
        <v>3541070</v>
      </c>
      <c r="G833" s="549">
        <v>5686880</v>
      </c>
      <c r="H833" s="410">
        <f t="shared" si="1163"/>
        <v>540979.14199999999</v>
      </c>
      <c r="I833" s="410">
        <f t="shared" si="1164"/>
        <v>5685045.0380000006</v>
      </c>
      <c r="J833" s="392">
        <v>185.8</v>
      </c>
      <c r="K833" s="392" t="s">
        <v>1355</v>
      </c>
      <c r="L833" s="171">
        <v>125</v>
      </c>
      <c r="M833" s="171">
        <v>20</v>
      </c>
      <c r="N833" s="408">
        <v>120</v>
      </c>
      <c r="O833" s="171"/>
      <c r="P833" s="171"/>
      <c r="Q833" s="65" t="s">
        <v>1361</v>
      </c>
      <c r="R833" s="186" t="s">
        <v>2906</v>
      </c>
      <c r="S833" s="65" t="s">
        <v>1346</v>
      </c>
      <c r="T833" s="499" t="str">
        <f t="shared" si="1165"/>
        <v>-</v>
      </c>
      <c r="U833" s="499" t="str">
        <f t="shared" si="1166"/>
        <v>-</v>
      </c>
      <c r="V833" s="499" t="str">
        <f t="shared" si="1167"/>
        <v>-</v>
      </c>
      <c r="W833" s="499" t="str">
        <f t="shared" si="1158"/>
        <v>-</v>
      </c>
      <c r="X833" s="529" t="str">
        <f t="shared" si="1237"/>
        <v>Ca-Mg</v>
      </c>
      <c r="Y833" s="530" t="str">
        <f t="shared" si="1160"/>
        <v>HCO3</v>
      </c>
      <c r="Z833" s="404"/>
      <c r="AA833" s="251">
        <v>33848</v>
      </c>
      <c r="AB833" s="176">
        <v>2</v>
      </c>
      <c r="AC833" s="65" t="s">
        <v>1050</v>
      </c>
      <c r="AD833" s="65" t="s">
        <v>1983</v>
      </c>
      <c r="AE833" s="125" t="s">
        <v>1873</v>
      </c>
      <c r="AF833" s="392">
        <v>11.6</v>
      </c>
      <c r="AG833" s="408">
        <v>268</v>
      </c>
      <c r="AH833" s="408">
        <v>6.67</v>
      </c>
      <c r="AI833" s="556"/>
      <c r="AJ833" s="408"/>
      <c r="AK833" s="408"/>
      <c r="AL833" s="408"/>
      <c r="AM833" s="392"/>
      <c r="AN833" s="168"/>
      <c r="AO833" s="401"/>
      <c r="AP833" s="171"/>
      <c r="AS833" s="507">
        <f>SUM(AU833:BN833)+SUM(BO833:CL833)/1000</f>
        <v>208.66899999999998</v>
      </c>
      <c r="AT833" s="509">
        <f>FR833</f>
        <v>1.1866782179244773</v>
      </c>
      <c r="AU833" s="69">
        <v>7.1</v>
      </c>
      <c r="AV833" s="69">
        <v>7.7</v>
      </c>
      <c r="AW833" s="401">
        <v>37.4</v>
      </c>
      <c r="AX833" s="401">
        <v>15.8</v>
      </c>
      <c r="AY833" s="401">
        <v>22.2</v>
      </c>
      <c r="AZ833" s="70">
        <v>101</v>
      </c>
      <c r="BB833" s="401">
        <v>1.3</v>
      </c>
      <c r="BD833" s="69">
        <v>0</v>
      </c>
      <c r="BE833" s="69">
        <v>0.6</v>
      </c>
      <c r="BF833" s="401">
        <v>0.13</v>
      </c>
      <c r="BJ833" s="69">
        <v>15.4</v>
      </c>
      <c r="BK833" s="69">
        <v>0</v>
      </c>
      <c r="BL833" s="401"/>
      <c r="BN833" s="70">
        <v>0</v>
      </c>
      <c r="BO833" s="143"/>
      <c r="BP833" s="557">
        <v>39</v>
      </c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1"/>
      <c r="CG833" s="143"/>
      <c r="CH833" s="143"/>
      <c r="CI833" s="143"/>
      <c r="CJ833" s="143"/>
      <c r="CK833" s="143"/>
      <c r="CL833" s="144"/>
      <c r="CM833" s="143">
        <v>5.8</v>
      </c>
      <c r="CN833" s="143">
        <v>25.9</v>
      </c>
      <c r="CO833" s="141"/>
      <c r="CQ833" s="70"/>
      <c r="DA833" s="70"/>
      <c r="DB833" s="182"/>
      <c r="DC833" s="141" t="s">
        <v>2422</v>
      </c>
      <c r="DD833" s="182"/>
      <c r="DE833" s="182">
        <v>-15.1</v>
      </c>
      <c r="DF833" s="141" t="s">
        <v>2423</v>
      </c>
      <c r="DG833" s="182">
        <v>-8.67</v>
      </c>
      <c r="DH833" s="182"/>
      <c r="DI833" s="180"/>
      <c r="DJ833" s="180"/>
      <c r="DK833" s="180"/>
      <c r="DL833" s="180"/>
      <c r="DM833" s="180"/>
      <c r="DN833" s="180"/>
      <c r="DO833" s="180"/>
      <c r="DP833" s="180"/>
      <c r="DQ833" s="180"/>
      <c r="DR833" s="180"/>
      <c r="DS833" s="181"/>
      <c r="DT833" s="402">
        <f t="shared" si="1168"/>
        <v>0</v>
      </c>
      <c r="DU833" s="100">
        <f t="shared" si="1169"/>
        <v>0</v>
      </c>
      <c r="DV833" s="100">
        <f t="shared" si="1170"/>
        <v>0</v>
      </c>
      <c r="DW833" s="100">
        <f t="shared" si="1171"/>
        <v>1</v>
      </c>
      <c r="DX833" s="100">
        <f t="shared" si="1172"/>
        <v>0</v>
      </c>
      <c r="DY833" s="229">
        <f t="shared" si="1173"/>
        <v>0</v>
      </c>
      <c r="DZ833" s="100">
        <f t="shared" si="1174"/>
        <v>1</v>
      </c>
      <c r="EA833" s="400">
        <f t="shared" si="1175"/>
        <v>0</v>
      </c>
      <c r="EB833" s="402">
        <f t="shared" si="1176"/>
        <v>0</v>
      </c>
      <c r="EC833" s="19">
        <f t="shared" si="1177"/>
        <v>1</v>
      </c>
      <c r="ED833" s="19">
        <f t="shared" si="1178"/>
        <v>0</v>
      </c>
      <c r="EE833" s="19">
        <f t="shared" si="1179"/>
        <v>0</v>
      </c>
      <c r="EF833" s="402">
        <f t="shared" si="1180"/>
        <v>0</v>
      </c>
      <c r="EG833" s="400">
        <f t="shared" si="1181"/>
        <v>1</v>
      </c>
      <c r="EH833" s="400">
        <f t="shared" si="1182"/>
        <v>0</v>
      </c>
      <c r="EI833" s="402">
        <f t="shared" si="1183"/>
        <v>0</v>
      </c>
      <c r="EJ833" s="229">
        <f t="shared" si="1184"/>
        <v>1</v>
      </c>
      <c r="EK833" s="398">
        <f t="shared" si="1185"/>
        <v>7.1</v>
      </c>
      <c r="EL833" s="398">
        <f t="shared" si="1186"/>
        <v>1.3</v>
      </c>
      <c r="EM833" s="398">
        <f t="shared" si="1187"/>
        <v>7.7</v>
      </c>
      <c r="EN833" s="398">
        <f t="shared" si="1188"/>
        <v>37.4</v>
      </c>
      <c r="EO833" s="398">
        <f t="shared" si="1189"/>
        <v>0.13</v>
      </c>
      <c r="EP833" s="398">
        <f t="shared" si="1190"/>
        <v>0.6</v>
      </c>
      <c r="EQ833" s="398">
        <f t="shared" si="1191"/>
        <v>101</v>
      </c>
      <c r="ER833" s="398" t="str">
        <f t="shared" si="1192"/>
        <v/>
      </c>
      <c r="ES833" s="398">
        <f t="shared" si="1193"/>
        <v>15.4</v>
      </c>
      <c r="ET833" s="398">
        <f t="shared" si="1194"/>
        <v>22.2</v>
      </c>
      <c r="EU833" s="172">
        <f t="shared" si="1195"/>
        <v>15.8</v>
      </c>
      <c r="EV833" s="57">
        <f t="shared" si="1196"/>
        <v>0.30883261272390361</v>
      </c>
      <c r="EW833" s="57">
        <f t="shared" si="1197"/>
        <v>3.3248081841432228E-2</v>
      </c>
      <c r="EX833" s="57">
        <f t="shared" si="1198"/>
        <v>0.63361448261674558</v>
      </c>
      <c r="EY833" s="57">
        <f t="shared" si="1199"/>
        <v>1.8663605968361692</v>
      </c>
      <c r="EZ833" s="57">
        <f t="shared" si="1200"/>
        <v>4.7406326921323729E-3</v>
      </c>
      <c r="FA833" s="57">
        <f t="shared" si="1201"/>
        <v>3.2232070910556E-2</v>
      </c>
      <c r="FB833" s="57">
        <f t="shared" si="1202"/>
        <v>1.6552736855733885</v>
      </c>
      <c r="FC833" s="57" t="str">
        <f t="shared" si="1203"/>
        <v/>
      </c>
      <c r="FD833" s="57">
        <f t="shared" si="1204"/>
        <v>0.24836746773238888</v>
      </c>
      <c r="FE833" s="57">
        <f t="shared" si="1205"/>
        <v>0.46219860799103918</v>
      </c>
      <c r="FF833" s="56">
        <f t="shared" si="1206"/>
        <v>0.44566045186585052</v>
      </c>
      <c r="FG833" s="59">
        <f t="shared" si="1207"/>
        <v>10.726973182950411</v>
      </c>
      <c r="FH833" s="59">
        <f t="shared" si="1208"/>
        <v>1.1548368520795773</v>
      </c>
      <c r="FI833" s="59">
        <f t="shared" si="1209"/>
        <v>22.00792689415589</v>
      </c>
      <c r="FJ833" s="59">
        <f t="shared" si="1210"/>
        <v>64.826055433061242</v>
      </c>
      <c r="FK833" s="59">
        <f t="shared" si="1211"/>
        <v>0.16466084753874177</v>
      </c>
      <c r="FL833" s="59">
        <f t="shared" si="1212"/>
        <v>1.1195467902141316</v>
      </c>
      <c r="FM833" s="59">
        <f t="shared" si="1213"/>
        <v>58.875104395292396</v>
      </c>
      <c r="FN833" s="59" t="str">
        <f t="shared" si="1214"/>
        <v/>
      </c>
      <c r="FO833" s="59">
        <f t="shared" si="1215"/>
        <v>8.8339835995601579</v>
      </c>
      <c r="FP833" s="59">
        <f t="shared" si="1216"/>
        <v>16.439572219384974</v>
      </c>
      <c r="FQ833" s="66">
        <f t="shared" si="1217"/>
        <v>15.85133978576247</v>
      </c>
      <c r="FR833" s="331">
        <f t="shared" si="1159"/>
        <v>1.1866782179244773</v>
      </c>
      <c r="FS833" s="331">
        <f t="shared" si="1218"/>
        <v>1.1866782179244773</v>
      </c>
      <c r="FT833" s="400">
        <f t="shared" si="1219"/>
        <v>0</v>
      </c>
      <c r="FU833" s="400">
        <f t="shared" si="1220"/>
        <v>1</v>
      </c>
      <c r="FV833" s="400">
        <f t="shared" si="1221"/>
        <v>0</v>
      </c>
      <c r="FW833" s="402">
        <f t="shared" si="1222"/>
        <v>0</v>
      </c>
      <c r="FX833" s="222">
        <f t="shared" si="1223"/>
        <v>0</v>
      </c>
      <c r="FY833" s="222">
        <f t="shared" si="1224"/>
        <v>64.826055433061242</v>
      </c>
      <c r="FZ833" s="222">
        <f t="shared" si="1225"/>
        <v>22.00792689415589</v>
      </c>
      <c r="GA833" s="221">
        <f t="shared" si="1226"/>
        <v>0</v>
      </c>
      <c r="GB833" s="222">
        <f t="shared" si="1227"/>
        <v>58.875104395292396</v>
      </c>
      <c r="GC833" s="222">
        <f t="shared" si="1228"/>
        <v>0</v>
      </c>
      <c r="GD833" s="222">
        <f t="shared" si="1229"/>
        <v>0</v>
      </c>
      <c r="GE833" s="222">
        <f t="shared" si="1230"/>
        <v>0</v>
      </c>
      <c r="GF833" s="222">
        <f t="shared" si="1231"/>
        <v>0</v>
      </c>
      <c r="GG833" s="398">
        <f t="shared" si="1232"/>
        <v>0</v>
      </c>
      <c r="GH833" s="399">
        <f t="shared" si="1233"/>
        <v>0</v>
      </c>
      <c r="GI833" s="398" t="str">
        <f t="shared" si="1234"/>
        <v>Ca-Mg</v>
      </c>
      <c r="GJ833" s="398" t="str">
        <f t="shared" si="1235"/>
        <v>HCO3</v>
      </c>
    </row>
    <row r="834" spans="1:192" s="69" customFormat="1" ht="14.25">
      <c r="A834" s="402">
        <f t="shared" si="1236"/>
        <v>829</v>
      </c>
      <c r="B834" s="65" t="s">
        <v>1077</v>
      </c>
      <c r="C834" s="91" t="s">
        <v>1084</v>
      </c>
      <c r="D834" s="91" t="s">
        <v>1085</v>
      </c>
      <c r="E834" s="91"/>
      <c r="F834" s="549">
        <v>3514640</v>
      </c>
      <c r="G834" s="549">
        <v>5685560</v>
      </c>
      <c r="H834" s="410">
        <f t="shared" si="1163"/>
        <v>514559.71400000004</v>
      </c>
      <c r="I834" s="410">
        <f t="shared" si="1164"/>
        <v>5683725.5660000006</v>
      </c>
      <c r="J834" s="392">
        <v>223</v>
      </c>
      <c r="K834" s="392" t="s">
        <v>1355</v>
      </c>
      <c r="L834" s="171">
        <v>220</v>
      </c>
      <c r="M834" s="171">
        <v>93</v>
      </c>
      <c r="N834" s="408">
        <v>217</v>
      </c>
      <c r="O834" s="171"/>
      <c r="P834" s="171"/>
      <c r="Q834" s="65" t="s">
        <v>1361</v>
      </c>
      <c r="R834" s="186" t="s">
        <v>2906</v>
      </c>
      <c r="S834" s="65" t="s">
        <v>1346</v>
      </c>
      <c r="T834" s="499" t="str">
        <f t="shared" si="1165"/>
        <v>-</v>
      </c>
      <c r="U834" s="499" t="str">
        <f t="shared" si="1166"/>
        <v>-</v>
      </c>
      <c r="V834" s="499" t="str">
        <f t="shared" si="1167"/>
        <v>-</v>
      </c>
      <c r="W834" s="499" t="str">
        <f t="shared" si="1158"/>
        <v>-</v>
      </c>
      <c r="X834" s="529" t="str">
        <f t="shared" si="1237"/>
        <v>Na</v>
      </c>
      <c r="Y834" s="530" t="str">
        <f t="shared" si="1160"/>
        <v>HCO3</v>
      </c>
      <c r="Z834" s="404"/>
      <c r="AA834" s="177" t="s">
        <v>1806</v>
      </c>
      <c r="AB834" s="176">
        <v>1</v>
      </c>
      <c r="AC834" s="65" t="s">
        <v>1050</v>
      </c>
      <c r="AD834" s="65" t="s">
        <v>2238</v>
      </c>
      <c r="AE834" s="61" t="s">
        <v>1454</v>
      </c>
      <c r="AF834" s="240">
        <v>12</v>
      </c>
      <c r="AG834" s="408"/>
      <c r="AH834" s="408">
        <v>7.2</v>
      </c>
      <c r="AI834" s="556"/>
      <c r="AJ834" s="408"/>
      <c r="AK834" s="408"/>
      <c r="AL834" s="408"/>
      <c r="AM834" s="392"/>
      <c r="AN834" s="168"/>
      <c r="AO834" s="401"/>
      <c r="AP834" s="171"/>
      <c r="AS834" s="508"/>
      <c r="AT834" s="511"/>
      <c r="AU834" s="403"/>
      <c r="AV834" s="403"/>
      <c r="AW834" s="55"/>
      <c r="AX834" s="55"/>
      <c r="AY834" s="55"/>
      <c r="AZ834" s="53">
        <v>226</v>
      </c>
      <c r="BL834" s="401"/>
      <c r="BN834" s="70"/>
      <c r="BO834" s="143"/>
      <c r="BP834" s="557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1"/>
      <c r="CG834" s="143"/>
      <c r="CH834" s="143"/>
      <c r="CI834" s="143"/>
      <c r="CJ834" s="143"/>
      <c r="CK834" s="143"/>
      <c r="CL834" s="144"/>
      <c r="CM834" s="143"/>
      <c r="CN834" s="143">
        <v>50</v>
      </c>
      <c r="CO834" s="141"/>
      <c r="CQ834" s="70"/>
      <c r="DA834" s="70"/>
      <c r="DB834" s="182"/>
      <c r="DC834" s="141" t="s">
        <v>2424</v>
      </c>
      <c r="DD834" s="182"/>
      <c r="DE834" s="370">
        <v>-16</v>
      </c>
      <c r="DF834" s="141" t="s">
        <v>2213</v>
      </c>
      <c r="DG834" s="182">
        <v>-8.17</v>
      </c>
      <c r="DH834" s="182"/>
      <c r="DI834" s="180"/>
      <c r="DJ834" s="180"/>
      <c r="DK834" s="180"/>
      <c r="DL834" s="180"/>
      <c r="DM834" s="180"/>
      <c r="DN834" s="180"/>
      <c r="DO834" s="180"/>
      <c r="DP834" s="180"/>
      <c r="DQ834" s="180"/>
      <c r="DR834" s="180"/>
      <c r="DS834" s="181"/>
      <c r="DT834" s="402">
        <f t="shared" si="1168"/>
        <v>1</v>
      </c>
      <c r="DU834" s="100">
        <f t="shared" si="1169"/>
        <v>0</v>
      </c>
      <c r="DV834" s="100">
        <f t="shared" si="1170"/>
        <v>0</v>
      </c>
      <c r="DW834" s="100">
        <f t="shared" si="1171"/>
        <v>1</v>
      </c>
      <c r="DX834" s="100">
        <f t="shared" si="1172"/>
        <v>0</v>
      </c>
      <c r="DY834" s="229">
        <f t="shared" si="1173"/>
        <v>0</v>
      </c>
      <c r="DZ834" s="100">
        <f t="shared" si="1174"/>
        <v>1</v>
      </c>
      <c r="EA834" s="400">
        <f t="shared" si="1175"/>
        <v>0</v>
      </c>
      <c r="EB834" s="402">
        <f t="shared" si="1176"/>
        <v>0</v>
      </c>
      <c r="EC834" s="19">
        <f t="shared" si="1177"/>
        <v>0</v>
      </c>
      <c r="ED834" s="19">
        <f t="shared" si="1178"/>
        <v>0</v>
      </c>
      <c r="EE834" s="19">
        <f t="shared" si="1179"/>
        <v>0</v>
      </c>
      <c r="EF834" s="402">
        <f t="shared" si="1180"/>
        <v>1</v>
      </c>
      <c r="EG834" s="400">
        <f t="shared" si="1181"/>
        <v>1</v>
      </c>
      <c r="EH834" s="400">
        <f t="shared" si="1182"/>
        <v>0</v>
      </c>
      <c r="EI834" s="402">
        <f t="shared" si="1183"/>
        <v>0</v>
      </c>
      <c r="EJ834" s="229">
        <f t="shared" si="1184"/>
        <v>1</v>
      </c>
      <c r="EK834" s="398" t="str">
        <f t="shared" si="1185"/>
        <v/>
      </c>
      <c r="EL834" s="398" t="str">
        <f t="shared" si="1186"/>
        <v/>
      </c>
      <c r="EM834" s="398" t="str">
        <f t="shared" si="1187"/>
        <v/>
      </c>
      <c r="EN834" s="398" t="str">
        <f t="shared" si="1188"/>
        <v/>
      </c>
      <c r="EO834" s="398" t="str">
        <f t="shared" si="1189"/>
        <v/>
      </c>
      <c r="EP834" s="398" t="str">
        <f t="shared" si="1190"/>
        <v/>
      </c>
      <c r="EQ834" s="398">
        <f t="shared" si="1191"/>
        <v>226</v>
      </c>
      <c r="ER834" s="398" t="str">
        <f t="shared" si="1192"/>
        <v/>
      </c>
      <c r="ES834" s="398" t="str">
        <f t="shared" si="1193"/>
        <v/>
      </c>
      <c r="ET834" s="398" t="str">
        <f t="shared" si="1194"/>
        <v/>
      </c>
      <c r="EU834" s="172" t="str">
        <f t="shared" si="1195"/>
        <v/>
      </c>
      <c r="EV834" s="57" t="str">
        <f t="shared" si="1196"/>
        <v/>
      </c>
      <c r="EW834" s="57" t="str">
        <f t="shared" si="1197"/>
        <v/>
      </c>
      <c r="EX834" s="57" t="str">
        <f t="shared" si="1198"/>
        <v/>
      </c>
      <c r="EY834" s="57" t="str">
        <f t="shared" si="1199"/>
        <v/>
      </c>
      <c r="EZ834" s="57" t="str">
        <f t="shared" si="1200"/>
        <v/>
      </c>
      <c r="FA834" s="57" t="str">
        <f t="shared" si="1201"/>
        <v/>
      </c>
      <c r="FB834" s="57">
        <f t="shared" si="1202"/>
        <v>3.7038797320751069</v>
      </c>
      <c r="FC834" s="57" t="str">
        <f t="shared" si="1203"/>
        <v/>
      </c>
      <c r="FD834" s="57" t="str">
        <f t="shared" si="1204"/>
        <v/>
      </c>
      <c r="FE834" s="57" t="str">
        <f t="shared" si="1205"/>
        <v/>
      </c>
      <c r="FF834" s="56" t="str">
        <f t="shared" si="1206"/>
        <v/>
      </c>
      <c r="FG834" s="59" t="str">
        <f t="shared" si="1207"/>
        <v/>
      </c>
      <c r="FH834" s="59" t="str">
        <f t="shared" si="1208"/>
        <v/>
      </c>
      <c r="FI834" s="59" t="str">
        <f t="shared" si="1209"/>
        <v/>
      </c>
      <c r="FJ834" s="59" t="str">
        <f t="shared" si="1210"/>
        <v/>
      </c>
      <c r="FK834" s="59" t="str">
        <f t="shared" si="1211"/>
        <v/>
      </c>
      <c r="FL834" s="59" t="str">
        <f t="shared" si="1212"/>
        <v/>
      </c>
      <c r="FM834" s="59">
        <f t="shared" si="1213"/>
        <v>100</v>
      </c>
      <c r="FN834" s="59" t="str">
        <f t="shared" si="1214"/>
        <v/>
      </c>
      <c r="FO834" s="59" t="str">
        <f t="shared" si="1215"/>
        <v/>
      </c>
      <c r="FP834" s="59" t="str">
        <f t="shared" si="1216"/>
        <v/>
      </c>
      <c r="FQ834" s="66" t="str">
        <f t="shared" si="1217"/>
        <v/>
      </c>
      <c r="FR834" s="331">
        <f t="shared" si="1159"/>
        <v>-100</v>
      </c>
      <c r="FS834" s="331">
        <f t="shared" si="1218"/>
        <v>0</v>
      </c>
      <c r="FT834" s="400">
        <f t="shared" si="1219"/>
        <v>1</v>
      </c>
      <c r="FU834" s="400">
        <f t="shared" si="1220"/>
        <v>0</v>
      </c>
      <c r="FV834" s="400">
        <f t="shared" si="1221"/>
        <v>0</v>
      </c>
      <c r="FW834" s="402">
        <f t="shared" si="1222"/>
        <v>0</v>
      </c>
      <c r="FX834" s="222">
        <f t="shared" si="1223"/>
        <v>0</v>
      </c>
      <c r="FY834" s="222">
        <f t="shared" si="1224"/>
        <v>0</v>
      </c>
      <c r="FZ834" s="222">
        <f t="shared" si="1225"/>
        <v>0</v>
      </c>
      <c r="GA834" s="221">
        <f t="shared" si="1226"/>
        <v>0</v>
      </c>
      <c r="GB834" s="222">
        <f t="shared" si="1227"/>
        <v>100</v>
      </c>
      <c r="GC834" s="222">
        <f t="shared" si="1228"/>
        <v>0</v>
      </c>
      <c r="GD834" s="222">
        <f t="shared" si="1229"/>
        <v>0</v>
      </c>
      <c r="GE834" s="222">
        <f t="shared" si="1230"/>
        <v>0</v>
      </c>
      <c r="GF834" s="222">
        <f t="shared" si="1231"/>
        <v>0</v>
      </c>
      <c r="GG834" s="398">
        <f t="shared" si="1232"/>
        <v>0</v>
      </c>
      <c r="GH834" s="399">
        <f t="shared" si="1233"/>
        <v>0</v>
      </c>
      <c r="GI834" s="398" t="str">
        <f t="shared" si="1234"/>
        <v>Na</v>
      </c>
      <c r="GJ834" s="398" t="str">
        <f t="shared" si="1235"/>
        <v>HCO3</v>
      </c>
    </row>
    <row r="835" spans="1:192" s="69" customFormat="1" ht="14.25">
      <c r="A835" s="402">
        <f t="shared" si="1236"/>
        <v>830</v>
      </c>
      <c r="B835" s="65" t="s">
        <v>1077</v>
      </c>
      <c r="C835" s="91" t="s">
        <v>1084</v>
      </c>
      <c r="D835" s="91" t="s">
        <v>1085</v>
      </c>
      <c r="E835" s="91"/>
      <c r="F835" s="549">
        <v>3514640</v>
      </c>
      <c r="G835" s="549">
        <v>5685560</v>
      </c>
      <c r="H835" s="410">
        <f t="shared" si="1163"/>
        <v>514559.71400000004</v>
      </c>
      <c r="I835" s="410">
        <f t="shared" si="1164"/>
        <v>5683725.5660000006</v>
      </c>
      <c r="J835" s="392">
        <v>223</v>
      </c>
      <c r="K835" s="392" t="s">
        <v>1355</v>
      </c>
      <c r="L835" s="171">
        <v>220</v>
      </c>
      <c r="M835" s="171">
        <v>93</v>
      </c>
      <c r="N835" s="408">
        <v>217</v>
      </c>
      <c r="O835" s="171"/>
      <c r="P835" s="171"/>
      <c r="Q835" s="65" t="s">
        <v>1361</v>
      </c>
      <c r="R835" s="186" t="s">
        <v>2906</v>
      </c>
      <c r="S835" s="65" t="s">
        <v>1346</v>
      </c>
      <c r="T835" s="499" t="str">
        <f t="shared" si="1165"/>
        <v>-</v>
      </c>
      <c r="U835" s="499" t="str">
        <f t="shared" si="1166"/>
        <v>-</v>
      </c>
      <c r="V835" s="499" t="str">
        <f t="shared" si="1167"/>
        <v>-</v>
      </c>
      <c r="W835" s="499" t="str">
        <f t="shared" si="1158"/>
        <v>-</v>
      </c>
      <c r="X835" s="529" t="str">
        <f t="shared" si="1237"/>
        <v>Ca-Mg</v>
      </c>
      <c r="Y835" s="530" t="str">
        <f t="shared" si="1160"/>
        <v>HCO3</v>
      </c>
      <c r="Z835" s="404"/>
      <c r="AA835" s="251">
        <v>33848</v>
      </c>
      <c r="AB835" s="176">
        <v>2</v>
      </c>
      <c r="AC835" s="65" t="s">
        <v>1050</v>
      </c>
      <c r="AD835" s="65" t="s">
        <v>1983</v>
      </c>
      <c r="AE835" s="125" t="s">
        <v>1873</v>
      </c>
      <c r="AF835" s="392">
        <v>12.7</v>
      </c>
      <c r="AG835" s="408">
        <v>468</v>
      </c>
      <c r="AH835" s="408">
        <v>6.98</v>
      </c>
      <c r="AI835" s="556"/>
      <c r="AJ835" s="408"/>
      <c r="AK835" s="408"/>
      <c r="AL835" s="408"/>
      <c r="AM835" s="392"/>
      <c r="AN835" s="168"/>
      <c r="AO835" s="401"/>
      <c r="AP835" s="171"/>
      <c r="AS835" s="507">
        <f>SUM(AU835:BN835)+SUM(BO835:CL835)/1000</f>
        <v>376.33499999999998</v>
      </c>
      <c r="AT835" s="509">
        <f>FR835</f>
        <v>0.51094165305635741</v>
      </c>
      <c r="AU835" s="69">
        <v>9.6</v>
      </c>
      <c r="AV835" s="69">
        <v>18.399999999999999</v>
      </c>
      <c r="AW835" s="401">
        <v>61.3</v>
      </c>
      <c r="AX835" s="401">
        <v>17.5</v>
      </c>
      <c r="AY835" s="401">
        <v>30.1</v>
      </c>
      <c r="AZ835" s="70">
        <v>226</v>
      </c>
      <c r="BB835" s="401">
        <v>2.4</v>
      </c>
      <c r="BD835" s="69">
        <v>0</v>
      </c>
      <c r="BE835" s="401">
        <v>1.6E-2</v>
      </c>
      <c r="BF835" s="69">
        <v>0</v>
      </c>
      <c r="BJ835" s="69">
        <v>11</v>
      </c>
      <c r="BK835" s="69">
        <v>0</v>
      </c>
      <c r="BL835" s="401"/>
      <c r="BN835" s="70">
        <v>0</v>
      </c>
      <c r="BO835" s="143"/>
      <c r="BP835" s="557">
        <v>19</v>
      </c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1"/>
      <c r="CG835" s="143"/>
      <c r="CH835" s="143"/>
      <c r="CI835" s="143"/>
      <c r="CJ835" s="143"/>
      <c r="CK835" s="143"/>
      <c r="CL835" s="144"/>
      <c r="CM835" s="143">
        <v>5.2</v>
      </c>
      <c r="CN835" s="143">
        <v>23.1</v>
      </c>
      <c r="CO835" s="141"/>
      <c r="CQ835" s="70"/>
      <c r="DA835" s="70"/>
      <c r="DB835" s="182"/>
      <c r="DC835" s="141" t="s">
        <v>1804</v>
      </c>
      <c r="DD835" s="182"/>
      <c r="DE835" s="182">
        <v>-14.2</v>
      </c>
      <c r="DF835" s="141" t="s">
        <v>2425</v>
      </c>
      <c r="DG835" s="182">
        <v>-8.65</v>
      </c>
      <c r="DH835" s="182"/>
      <c r="DI835" s="180"/>
      <c r="DJ835" s="180"/>
      <c r="DK835" s="180"/>
      <c r="DL835" s="180"/>
      <c r="DM835" s="180"/>
      <c r="DN835" s="180"/>
      <c r="DO835" s="180"/>
      <c r="DP835" s="180"/>
      <c r="DQ835" s="180"/>
      <c r="DR835" s="180"/>
      <c r="DS835" s="181"/>
      <c r="DT835" s="402">
        <f t="shared" si="1168"/>
        <v>0</v>
      </c>
      <c r="DU835" s="100">
        <f t="shared" si="1169"/>
        <v>0</v>
      </c>
      <c r="DV835" s="100">
        <f t="shared" si="1170"/>
        <v>0</v>
      </c>
      <c r="DW835" s="100">
        <f t="shared" si="1171"/>
        <v>1</v>
      </c>
      <c r="DX835" s="100">
        <f t="shared" si="1172"/>
        <v>0</v>
      </c>
      <c r="DY835" s="229">
        <f t="shared" si="1173"/>
        <v>0</v>
      </c>
      <c r="DZ835" s="100">
        <f t="shared" si="1174"/>
        <v>1</v>
      </c>
      <c r="EA835" s="400">
        <f t="shared" si="1175"/>
        <v>0</v>
      </c>
      <c r="EB835" s="402">
        <f t="shared" si="1176"/>
        <v>0</v>
      </c>
      <c r="EC835" s="19">
        <f t="shared" si="1177"/>
        <v>1</v>
      </c>
      <c r="ED835" s="19">
        <f t="shared" si="1178"/>
        <v>0</v>
      </c>
      <c r="EE835" s="19">
        <f t="shared" si="1179"/>
        <v>0</v>
      </c>
      <c r="EF835" s="402">
        <f t="shared" si="1180"/>
        <v>0</v>
      </c>
      <c r="EG835" s="400">
        <f t="shared" si="1181"/>
        <v>1</v>
      </c>
      <c r="EH835" s="400">
        <f t="shared" si="1182"/>
        <v>0</v>
      </c>
      <c r="EI835" s="402">
        <f t="shared" si="1183"/>
        <v>0</v>
      </c>
      <c r="EJ835" s="229">
        <f t="shared" si="1184"/>
        <v>1</v>
      </c>
      <c r="EK835" s="398">
        <f t="shared" si="1185"/>
        <v>9.6</v>
      </c>
      <c r="EL835" s="398">
        <f t="shared" si="1186"/>
        <v>2.4</v>
      </c>
      <c r="EM835" s="398">
        <f t="shared" si="1187"/>
        <v>18.399999999999999</v>
      </c>
      <c r="EN835" s="398">
        <f t="shared" si="1188"/>
        <v>61.3</v>
      </c>
      <c r="EO835" s="398">
        <f t="shared" si="1189"/>
        <v>0</v>
      </c>
      <c r="EP835" s="398">
        <f t="shared" si="1190"/>
        <v>1.6E-2</v>
      </c>
      <c r="EQ835" s="398">
        <f t="shared" si="1191"/>
        <v>226</v>
      </c>
      <c r="ER835" s="398" t="str">
        <f t="shared" si="1192"/>
        <v/>
      </c>
      <c r="ES835" s="398">
        <f t="shared" si="1193"/>
        <v>11</v>
      </c>
      <c r="ET835" s="398">
        <f t="shared" si="1194"/>
        <v>30.1</v>
      </c>
      <c r="EU835" s="172">
        <f t="shared" si="1195"/>
        <v>17.5</v>
      </c>
      <c r="EV835" s="57">
        <f t="shared" si="1196"/>
        <v>0.41757649044358802</v>
      </c>
      <c r="EW835" s="57">
        <f t="shared" si="1197"/>
        <v>6.1381074168797949E-2</v>
      </c>
      <c r="EX835" s="57">
        <f t="shared" si="1198"/>
        <v>1.5140917506685867</v>
      </c>
      <c r="EY835" s="57">
        <f t="shared" si="1199"/>
        <v>3.0590348819801383</v>
      </c>
      <c r="EZ835" s="57">
        <f t="shared" si="1200"/>
        <v>0</v>
      </c>
      <c r="FA835" s="57">
        <f t="shared" si="1201"/>
        <v>8.5952189094816011E-4</v>
      </c>
      <c r="FB835" s="57">
        <f t="shared" si="1202"/>
        <v>3.7038797320751069</v>
      </c>
      <c r="FC835" s="57" t="str">
        <f t="shared" si="1203"/>
        <v/>
      </c>
      <c r="FD835" s="57">
        <f t="shared" si="1204"/>
        <v>0.17740533409456349</v>
      </c>
      <c r="FE835" s="57">
        <f t="shared" si="1205"/>
        <v>0.62667468921307568</v>
      </c>
      <c r="FF835" s="56">
        <f t="shared" si="1206"/>
        <v>0.49361125997799898</v>
      </c>
      <c r="FG835" s="59">
        <f t="shared" si="1207"/>
        <v>8.2640241738861491</v>
      </c>
      <c r="FH835" s="59">
        <f t="shared" si="1208"/>
        <v>1.2147587145320189</v>
      </c>
      <c r="FI835" s="59">
        <f t="shared" si="1209"/>
        <v>29.964548089656308</v>
      </c>
      <c r="FJ835" s="59">
        <f t="shared" si="1210"/>
        <v>60.539658702026443</v>
      </c>
      <c r="FK835" s="59">
        <f t="shared" si="1211"/>
        <v>0</v>
      </c>
      <c r="FL835" s="59">
        <f t="shared" si="1212"/>
        <v>1.7010319899078502E-2</v>
      </c>
      <c r="FM835" s="59">
        <f t="shared" si="1213"/>
        <v>74.054326544595909</v>
      </c>
      <c r="FN835" s="59" t="str">
        <f t="shared" si="1214"/>
        <v/>
      </c>
      <c r="FO835" s="59">
        <f t="shared" si="1215"/>
        <v>3.5469922060432424</v>
      </c>
      <c r="FP835" s="59">
        <f t="shared" si="1216"/>
        <v>12.529556958972337</v>
      </c>
      <c r="FQ835" s="66">
        <f t="shared" si="1217"/>
        <v>9.8691242903885197</v>
      </c>
      <c r="FR835" s="331">
        <f t="shared" si="1159"/>
        <v>0.51094165305635741</v>
      </c>
      <c r="FS835" s="331">
        <f t="shared" si="1218"/>
        <v>0.51094165305635741</v>
      </c>
      <c r="FT835" s="400">
        <f t="shared" si="1219"/>
        <v>0</v>
      </c>
      <c r="FU835" s="400">
        <f t="shared" si="1220"/>
        <v>1</v>
      </c>
      <c r="FV835" s="400">
        <f t="shared" si="1221"/>
        <v>0</v>
      </c>
      <c r="FW835" s="402">
        <f t="shared" si="1222"/>
        <v>0</v>
      </c>
      <c r="FX835" s="222">
        <f t="shared" si="1223"/>
        <v>0</v>
      </c>
      <c r="FY835" s="222">
        <f t="shared" si="1224"/>
        <v>60.539658702026443</v>
      </c>
      <c r="FZ835" s="222">
        <f t="shared" si="1225"/>
        <v>29.964548089656308</v>
      </c>
      <c r="GA835" s="221">
        <f t="shared" si="1226"/>
        <v>0</v>
      </c>
      <c r="GB835" s="222">
        <f t="shared" si="1227"/>
        <v>74.054326544595909</v>
      </c>
      <c r="GC835" s="222">
        <f t="shared" si="1228"/>
        <v>0</v>
      </c>
      <c r="GD835" s="222">
        <f t="shared" si="1229"/>
        <v>0</v>
      </c>
      <c r="GE835" s="222">
        <f t="shared" si="1230"/>
        <v>0</v>
      </c>
      <c r="GF835" s="222">
        <f t="shared" si="1231"/>
        <v>0</v>
      </c>
      <c r="GG835" s="398">
        <f t="shared" si="1232"/>
        <v>0</v>
      </c>
      <c r="GH835" s="399">
        <f t="shared" si="1233"/>
        <v>0</v>
      </c>
      <c r="GI835" s="398" t="str">
        <f t="shared" si="1234"/>
        <v>Ca-Mg</v>
      </c>
      <c r="GJ835" s="398" t="str">
        <f t="shared" si="1235"/>
        <v>HCO3</v>
      </c>
    </row>
    <row r="836" spans="1:192" s="69" customFormat="1" ht="14.25">
      <c r="A836" s="402">
        <f t="shared" si="1236"/>
        <v>831</v>
      </c>
      <c r="B836" s="65" t="s">
        <v>1077</v>
      </c>
      <c r="C836" s="91" t="s">
        <v>1079</v>
      </c>
      <c r="D836" s="91" t="s">
        <v>1080</v>
      </c>
      <c r="E836" s="91"/>
      <c r="F836" s="549">
        <v>3543920</v>
      </c>
      <c r="G836" s="549">
        <v>5687480</v>
      </c>
      <c r="H836" s="410">
        <f t="shared" si="1163"/>
        <v>543828.00199999998</v>
      </c>
      <c r="I836" s="410">
        <f t="shared" si="1164"/>
        <v>5685644.7980000004</v>
      </c>
      <c r="J836" s="392">
        <v>303.36</v>
      </c>
      <c r="K836" s="392" t="s">
        <v>1355</v>
      </c>
      <c r="L836" s="171">
        <v>290</v>
      </c>
      <c r="M836" s="171">
        <v>200</v>
      </c>
      <c r="N836" s="408">
        <v>285</v>
      </c>
      <c r="O836" s="171"/>
      <c r="P836" s="171"/>
      <c r="Q836" s="65" t="s">
        <v>1361</v>
      </c>
      <c r="R836" s="186" t="s">
        <v>2907</v>
      </c>
      <c r="S836" s="65" t="s">
        <v>1346</v>
      </c>
      <c r="T836" s="499" t="str">
        <f t="shared" si="1165"/>
        <v>-</v>
      </c>
      <c r="U836" s="499" t="str">
        <f t="shared" si="1166"/>
        <v>-</v>
      </c>
      <c r="V836" s="499" t="str">
        <f t="shared" si="1167"/>
        <v>-</v>
      </c>
      <c r="W836" s="499" t="str">
        <f t="shared" si="1158"/>
        <v>-</v>
      </c>
      <c r="X836" s="529" t="str">
        <f t="shared" si="1237"/>
        <v>Ca-Mg</v>
      </c>
      <c r="Y836" s="530" t="str">
        <f t="shared" si="1160"/>
        <v>HCO3</v>
      </c>
      <c r="Z836" s="404"/>
      <c r="AA836" s="251">
        <v>33428</v>
      </c>
      <c r="AB836" s="176">
        <v>1</v>
      </c>
      <c r="AC836" s="65" t="s">
        <v>1050</v>
      </c>
      <c r="AD836" s="65" t="s">
        <v>1983</v>
      </c>
      <c r="AE836" s="125" t="s">
        <v>1912</v>
      </c>
      <c r="AF836" s="392">
        <v>12.2</v>
      </c>
      <c r="AG836" s="408">
        <v>281</v>
      </c>
      <c r="AH836" s="408">
        <v>6.89</v>
      </c>
      <c r="AI836" s="556">
        <v>421</v>
      </c>
      <c r="AJ836" s="408"/>
      <c r="AK836" s="408"/>
      <c r="AL836" s="408">
        <v>0.37</v>
      </c>
      <c r="AM836" s="392"/>
      <c r="AN836" s="168">
        <v>7.68</v>
      </c>
      <c r="AO836" s="401">
        <v>7.29</v>
      </c>
      <c r="AP836" s="171">
        <v>0.32</v>
      </c>
      <c r="AQ836" s="69">
        <v>174</v>
      </c>
      <c r="AS836" s="507">
        <f>SUM(AU836:BN836)+SUM(BO836:CL836)/1000</f>
        <v>266.22699999999998</v>
      </c>
      <c r="AT836" s="509">
        <f>FR836</f>
        <v>-3.5041027462488645</v>
      </c>
      <c r="AU836" s="69">
        <v>7</v>
      </c>
      <c r="AV836" s="182">
        <v>11.5</v>
      </c>
      <c r="AW836" s="401">
        <v>37.4</v>
      </c>
      <c r="AX836" s="401">
        <v>13.4</v>
      </c>
      <c r="AY836" s="401">
        <v>15</v>
      </c>
      <c r="AZ836" s="70">
        <v>165</v>
      </c>
      <c r="BB836" s="401">
        <v>1.95</v>
      </c>
      <c r="BD836" s="69">
        <v>0</v>
      </c>
      <c r="BE836" s="69">
        <v>0</v>
      </c>
      <c r="BF836" s="69">
        <v>0</v>
      </c>
      <c r="BJ836" s="69">
        <v>0.16200000000000001</v>
      </c>
      <c r="BK836" s="69">
        <v>0</v>
      </c>
      <c r="BL836" s="401"/>
      <c r="BM836" s="69">
        <v>14.8</v>
      </c>
      <c r="BN836" s="70"/>
      <c r="BO836" s="143"/>
      <c r="BP836" s="557">
        <v>15</v>
      </c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1"/>
      <c r="CG836" s="143"/>
      <c r="CH836" s="143"/>
      <c r="CI836" s="143"/>
      <c r="CJ836" s="143"/>
      <c r="CK836" s="143"/>
      <c r="CL836" s="144"/>
      <c r="CM836" s="143">
        <v>10</v>
      </c>
      <c r="CN836" s="143">
        <v>9.9</v>
      </c>
      <c r="CO836" s="141"/>
      <c r="CQ836" s="70"/>
      <c r="DA836" s="70"/>
      <c r="DB836" s="182"/>
      <c r="DC836" s="141" t="s">
        <v>1815</v>
      </c>
      <c r="DD836" s="182"/>
      <c r="DE836" s="182">
        <v>-13.1</v>
      </c>
      <c r="DF836" s="141" t="s">
        <v>2426</v>
      </c>
      <c r="DG836" s="475">
        <v>-8.5</v>
      </c>
      <c r="DH836" s="182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1"/>
      <c r="DT836" s="402">
        <f t="shared" si="1168"/>
        <v>1</v>
      </c>
      <c r="DU836" s="100">
        <f t="shared" si="1169"/>
        <v>0</v>
      </c>
      <c r="DV836" s="100">
        <f t="shared" si="1170"/>
        <v>0</v>
      </c>
      <c r="DW836" s="100">
        <f t="shared" si="1171"/>
        <v>1</v>
      </c>
      <c r="DX836" s="100">
        <f t="shared" si="1172"/>
        <v>0</v>
      </c>
      <c r="DY836" s="229">
        <f t="shared" si="1173"/>
        <v>0</v>
      </c>
      <c r="DZ836" s="100">
        <f t="shared" si="1174"/>
        <v>1</v>
      </c>
      <c r="EA836" s="400">
        <f t="shared" si="1175"/>
        <v>0</v>
      </c>
      <c r="EB836" s="402">
        <f t="shared" si="1176"/>
        <v>0</v>
      </c>
      <c r="EC836" s="19">
        <f t="shared" si="1177"/>
        <v>1</v>
      </c>
      <c r="ED836" s="19">
        <f t="shared" si="1178"/>
        <v>0</v>
      </c>
      <c r="EE836" s="19">
        <f t="shared" si="1179"/>
        <v>0</v>
      </c>
      <c r="EF836" s="402">
        <f t="shared" si="1180"/>
        <v>0</v>
      </c>
      <c r="EG836" s="400">
        <f t="shared" si="1181"/>
        <v>1</v>
      </c>
      <c r="EH836" s="400">
        <f t="shared" si="1182"/>
        <v>0</v>
      </c>
      <c r="EI836" s="402">
        <f t="shared" si="1183"/>
        <v>0</v>
      </c>
      <c r="EJ836" s="229">
        <f t="shared" si="1184"/>
        <v>1</v>
      </c>
      <c r="EK836" s="398">
        <f t="shared" si="1185"/>
        <v>7</v>
      </c>
      <c r="EL836" s="398">
        <f t="shared" si="1186"/>
        <v>1.95</v>
      </c>
      <c r="EM836" s="398">
        <f t="shared" si="1187"/>
        <v>11.5</v>
      </c>
      <c r="EN836" s="398">
        <f t="shared" si="1188"/>
        <v>37.4</v>
      </c>
      <c r="EO836" s="398">
        <f t="shared" si="1189"/>
        <v>0</v>
      </c>
      <c r="EP836" s="398">
        <f t="shared" si="1190"/>
        <v>0</v>
      </c>
      <c r="EQ836" s="398">
        <f t="shared" si="1191"/>
        <v>165</v>
      </c>
      <c r="ER836" s="398" t="str">
        <f t="shared" si="1192"/>
        <v/>
      </c>
      <c r="ES836" s="398">
        <f t="shared" si="1193"/>
        <v>0.16200000000000001</v>
      </c>
      <c r="ET836" s="398">
        <f t="shared" si="1194"/>
        <v>15</v>
      </c>
      <c r="EU836" s="172">
        <f t="shared" si="1195"/>
        <v>13.4</v>
      </c>
      <c r="EV836" s="57">
        <f t="shared" si="1196"/>
        <v>0.30448285761511629</v>
      </c>
      <c r="EW836" s="57">
        <f t="shared" si="1197"/>
        <v>4.9872122762148335E-2</v>
      </c>
      <c r="EX836" s="57">
        <f t="shared" si="1198"/>
        <v>0.94630734416786677</v>
      </c>
      <c r="EY836" s="57">
        <f t="shared" si="1199"/>
        <v>1.8663605968361692</v>
      </c>
      <c r="EZ836" s="57">
        <f t="shared" si="1200"/>
        <v>0</v>
      </c>
      <c r="FA836" s="57">
        <f t="shared" si="1201"/>
        <v>0</v>
      </c>
      <c r="FB836" s="57">
        <f t="shared" si="1202"/>
        <v>2.7041599813822681</v>
      </c>
      <c r="FC836" s="57" t="str">
        <f t="shared" si="1203"/>
        <v/>
      </c>
      <c r="FD836" s="57">
        <f t="shared" si="1204"/>
        <v>2.6126967384835715E-3</v>
      </c>
      <c r="FE836" s="57">
        <f t="shared" si="1205"/>
        <v>0.31229635675070216</v>
      </c>
      <c r="FF836" s="56">
        <f t="shared" si="1206"/>
        <v>0.37796519335458206</v>
      </c>
      <c r="FG836" s="59">
        <f t="shared" si="1207"/>
        <v>9.6141665271660166</v>
      </c>
      <c r="FH836" s="59">
        <f t="shared" si="1208"/>
        <v>1.5747319801650363</v>
      </c>
      <c r="FI836" s="59">
        <f t="shared" si="1209"/>
        <v>29.880028268160867</v>
      </c>
      <c r="FJ836" s="59">
        <f t="shared" si="1210"/>
        <v>58.931073224508083</v>
      </c>
      <c r="FK836" s="59">
        <f t="shared" si="1211"/>
        <v>0</v>
      </c>
      <c r="FL836" s="59">
        <f t="shared" si="1212"/>
        <v>0</v>
      </c>
      <c r="FM836" s="59">
        <f t="shared" si="1213"/>
        <v>79.603554150657075</v>
      </c>
      <c r="FN836" s="59" t="str">
        <f t="shared" si="1214"/>
        <v/>
      </c>
      <c r="FO836" s="59">
        <f t="shared" si="1215"/>
        <v>7.6911110190607257E-2</v>
      </c>
      <c r="FP836" s="59">
        <f t="shared" si="1216"/>
        <v>9.1932060665101503</v>
      </c>
      <c r="FQ836" s="66">
        <f t="shared" si="1217"/>
        <v>11.126328672642169</v>
      </c>
      <c r="FR836" s="331">
        <f t="shared" si="1159"/>
        <v>-3.5041027462488645</v>
      </c>
      <c r="FS836" s="331">
        <f t="shared" si="1218"/>
        <v>3.5041027462488645</v>
      </c>
      <c r="FT836" s="400">
        <f t="shared" si="1219"/>
        <v>0</v>
      </c>
      <c r="FU836" s="400">
        <f t="shared" si="1220"/>
        <v>1</v>
      </c>
      <c r="FV836" s="400">
        <f t="shared" si="1221"/>
        <v>0</v>
      </c>
      <c r="FW836" s="402">
        <f t="shared" si="1222"/>
        <v>0</v>
      </c>
      <c r="FX836" s="222">
        <f t="shared" si="1223"/>
        <v>0</v>
      </c>
      <c r="FY836" s="222">
        <f t="shared" si="1224"/>
        <v>58.931073224508083</v>
      </c>
      <c r="FZ836" s="222">
        <f t="shared" si="1225"/>
        <v>29.880028268160867</v>
      </c>
      <c r="GA836" s="221">
        <f t="shared" si="1226"/>
        <v>0</v>
      </c>
      <c r="GB836" s="222">
        <f t="shared" si="1227"/>
        <v>79.603554150657075</v>
      </c>
      <c r="GC836" s="222">
        <f t="shared" si="1228"/>
        <v>0</v>
      </c>
      <c r="GD836" s="222">
        <f t="shared" si="1229"/>
        <v>0</v>
      </c>
      <c r="GE836" s="222">
        <f t="shared" si="1230"/>
        <v>0</v>
      </c>
      <c r="GF836" s="222">
        <f t="shared" si="1231"/>
        <v>0</v>
      </c>
      <c r="GG836" s="398">
        <f t="shared" si="1232"/>
        <v>0</v>
      </c>
      <c r="GH836" s="399">
        <f t="shared" si="1233"/>
        <v>0</v>
      </c>
      <c r="GI836" s="398" t="str">
        <f t="shared" si="1234"/>
        <v>Ca-Mg</v>
      </c>
      <c r="GJ836" s="398" t="str">
        <f t="shared" si="1235"/>
        <v>HCO3</v>
      </c>
    </row>
    <row r="837" spans="1:192" s="69" customFormat="1" ht="14.25">
      <c r="A837" s="402">
        <f t="shared" si="1236"/>
        <v>832</v>
      </c>
      <c r="B837" s="65" t="s">
        <v>1077</v>
      </c>
      <c r="C837" s="91" t="s">
        <v>1079</v>
      </c>
      <c r="D837" s="91" t="s">
        <v>1080</v>
      </c>
      <c r="E837" s="91"/>
      <c r="F837" s="549">
        <v>3543920</v>
      </c>
      <c r="G837" s="549">
        <v>5687480</v>
      </c>
      <c r="H837" s="410">
        <f t="shared" si="1163"/>
        <v>543828.00199999998</v>
      </c>
      <c r="I837" s="410">
        <f t="shared" si="1164"/>
        <v>5685644.7980000004</v>
      </c>
      <c r="J837" s="392">
        <v>303.36</v>
      </c>
      <c r="K837" s="392" t="s">
        <v>1355</v>
      </c>
      <c r="L837" s="171">
        <v>299</v>
      </c>
      <c r="M837" s="171">
        <v>200</v>
      </c>
      <c r="N837" s="408">
        <v>290</v>
      </c>
      <c r="O837" s="171">
        <v>145.05000000000001</v>
      </c>
      <c r="P837" s="171"/>
      <c r="Q837" s="65" t="s">
        <v>1361</v>
      </c>
      <c r="R837" s="186" t="s">
        <v>2907</v>
      </c>
      <c r="S837" s="65" t="s">
        <v>1346</v>
      </c>
      <c r="T837" s="499" t="str">
        <f t="shared" si="1165"/>
        <v>-</v>
      </c>
      <c r="U837" s="499" t="str">
        <f t="shared" si="1166"/>
        <v>-</v>
      </c>
      <c r="V837" s="499" t="str">
        <f t="shared" si="1167"/>
        <v>-</v>
      </c>
      <c r="W837" s="499" t="str">
        <f t="shared" si="1158"/>
        <v>-</v>
      </c>
      <c r="X837" s="529" t="str">
        <f t="shared" si="1237"/>
        <v>Ca-Mg</v>
      </c>
      <c r="Y837" s="530" t="str">
        <f t="shared" si="1160"/>
        <v>HCO3</v>
      </c>
      <c r="Z837" s="404"/>
      <c r="AA837" s="177">
        <v>40778</v>
      </c>
      <c r="AB837" s="176">
        <v>2</v>
      </c>
      <c r="AC837" s="65" t="s">
        <v>870</v>
      </c>
      <c r="AD837" s="65" t="s">
        <v>2409</v>
      </c>
      <c r="AE837" s="61" t="s">
        <v>2427</v>
      </c>
      <c r="AF837" s="392">
        <v>13.3</v>
      </c>
      <c r="AG837" s="408">
        <v>267</v>
      </c>
      <c r="AH837" s="408">
        <v>7.47</v>
      </c>
      <c r="AI837" s="556"/>
      <c r="AJ837" s="408"/>
      <c r="AK837" s="408"/>
      <c r="AL837" s="408"/>
      <c r="AM837" s="392"/>
      <c r="AN837" s="168"/>
      <c r="AO837" s="401"/>
      <c r="AP837" s="171"/>
      <c r="AS837" s="507">
        <f>SUM(AU837:BN837)+SUM(BO837:CL837)/1000</f>
        <v>237.95999999999998</v>
      </c>
      <c r="AT837" s="509">
        <f>FR837</f>
        <v>-1.2185209571274236</v>
      </c>
      <c r="AU837" s="69">
        <v>6.26</v>
      </c>
      <c r="AV837" s="69">
        <v>9.1999999999999993</v>
      </c>
      <c r="AW837" s="401">
        <v>39.21</v>
      </c>
      <c r="AX837" s="401">
        <v>5.01</v>
      </c>
      <c r="AY837" s="401">
        <v>17.3</v>
      </c>
      <c r="AZ837" s="70">
        <v>159.1</v>
      </c>
      <c r="BB837" s="69">
        <v>1.88</v>
      </c>
      <c r="BJ837" s="69">
        <v>0</v>
      </c>
      <c r="BL837" s="401"/>
      <c r="BN837" s="70"/>
      <c r="BO837" s="143"/>
      <c r="BP837" s="557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1"/>
      <c r="CG837" s="143"/>
      <c r="CH837" s="143"/>
      <c r="CI837" s="143"/>
      <c r="CJ837" s="143"/>
      <c r="CK837" s="143"/>
      <c r="CL837" s="144"/>
      <c r="CM837" s="143"/>
      <c r="CN837" s="143" t="s">
        <v>3116</v>
      </c>
      <c r="CO837" s="141"/>
      <c r="CQ837" s="70"/>
      <c r="DA837" s="70"/>
      <c r="DB837" s="182"/>
      <c r="DC837" s="182"/>
      <c r="DD837" s="182"/>
      <c r="DE837" s="419">
        <v>-15.1</v>
      </c>
      <c r="DF837" s="248" t="s">
        <v>2428</v>
      </c>
      <c r="DG837" s="419">
        <v>-8.61</v>
      </c>
      <c r="DH837" s="182"/>
      <c r="DI837" s="180"/>
      <c r="DJ837" s="180"/>
      <c r="DK837" s="180"/>
      <c r="DL837" s="180"/>
      <c r="DM837" s="180"/>
      <c r="DN837" s="180"/>
      <c r="DO837" s="180"/>
      <c r="DP837" s="180"/>
      <c r="DQ837" s="180"/>
      <c r="DR837" s="180"/>
      <c r="DS837" s="181"/>
      <c r="DT837" s="402">
        <f t="shared" si="1168"/>
        <v>0</v>
      </c>
      <c r="DU837" s="100">
        <f t="shared" si="1169"/>
        <v>0</v>
      </c>
      <c r="DV837" s="100">
        <f t="shared" si="1170"/>
        <v>0</v>
      </c>
      <c r="DW837" s="100">
        <f t="shared" si="1171"/>
        <v>1</v>
      </c>
      <c r="DX837" s="100">
        <f t="shared" si="1172"/>
        <v>0</v>
      </c>
      <c r="DY837" s="229">
        <f t="shared" si="1173"/>
        <v>0</v>
      </c>
      <c r="DZ837" s="100">
        <f t="shared" si="1174"/>
        <v>1</v>
      </c>
      <c r="EA837" s="400">
        <f t="shared" si="1175"/>
        <v>0</v>
      </c>
      <c r="EB837" s="402">
        <f t="shared" si="1176"/>
        <v>0</v>
      </c>
      <c r="EC837" s="19">
        <f t="shared" si="1177"/>
        <v>1</v>
      </c>
      <c r="ED837" s="19">
        <f t="shared" si="1178"/>
        <v>0</v>
      </c>
      <c r="EE837" s="19">
        <f t="shared" si="1179"/>
        <v>0</v>
      </c>
      <c r="EF837" s="402">
        <f t="shared" si="1180"/>
        <v>0</v>
      </c>
      <c r="EG837" s="400">
        <f t="shared" si="1181"/>
        <v>0</v>
      </c>
      <c r="EH837" s="400">
        <f t="shared" si="1182"/>
        <v>0</v>
      </c>
      <c r="EI837" s="402">
        <f t="shared" si="1183"/>
        <v>1</v>
      </c>
      <c r="EJ837" s="229">
        <f t="shared" si="1184"/>
        <v>1</v>
      </c>
      <c r="EK837" s="398">
        <f t="shared" si="1185"/>
        <v>6.26</v>
      </c>
      <c r="EL837" s="398">
        <f t="shared" si="1186"/>
        <v>1.88</v>
      </c>
      <c r="EM837" s="398">
        <f t="shared" si="1187"/>
        <v>9.1999999999999993</v>
      </c>
      <c r="EN837" s="398">
        <f t="shared" si="1188"/>
        <v>39.21</v>
      </c>
      <c r="EO837" s="398" t="str">
        <f t="shared" si="1189"/>
        <v/>
      </c>
      <c r="EP837" s="398" t="str">
        <f t="shared" si="1190"/>
        <v/>
      </c>
      <c r="EQ837" s="398">
        <f t="shared" si="1191"/>
        <v>159.1</v>
      </c>
      <c r="ER837" s="398" t="str">
        <f t="shared" si="1192"/>
        <v/>
      </c>
      <c r="ES837" s="398">
        <f t="shared" si="1193"/>
        <v>0</v>
      </c>
      <c r="ET837" s="398">
        <f t="shared" si="1194"/>
        <v>17.3</v>
      </c>
      <c r="EU837" s="172">
        <f t="shared" si="1195"/>
        <v>5.01</v>
      </c>
      <c r="EV837" s="57">
        <f t="shared" si="1196"/>
        <v>0.27229466981008971</v>
      </c>
      <c r="EW837" s="57">
        <f t="shared" si="1197"/>
        <v>4.8081841432225061E-2</v>
      </c>
      <c r="EX837" s="57">
        <f t="shared" si="1198"/>
        <v>0.75704587533429335</v>
      </c>
      <c r="EY837" s="57">
        <f t="shared" si="1199"/>
        <v>1.9566844652926791</v>
      </c>
      <c r="EZ837" s="57" t="str">
        <f t="shared" si="1200"/>
        <v/>
      </c>
      <c r="FA837" s="57" t="str">
        <f t="shared" si="1201"/>
        <v/>
      </c>
      <c r="FB837" s="57">
        <f t="shared" si="1202"/>
        <v>2.6074657759873872</v>
      </c>
      <c r="FC837" s="57" t="str">
        <f t="shared" si="1203"/>
        <v/>
      </c>
      <c r="FD837" s="57">
        <f t="shared" si="1204"/>
        <v>0</v>
      </c>
      <c r="FE837" s="57">
        <f t="shared" si="1205"/>
        <v>0.36018179811914319</v>
      </c>
      <c r="FF837" s="56">
        <f t="shared" si="1206"/>
        <v>0.14131385214227285</v>
      </c>
      <c r="FG837" s="59">
        <f t="shared" si="1207"/>
        <v>8.9744588145381652</v>
      </c>
      <c r="FH837" s="59">
        <f t="shared" si="1208"/>
        <v>1.5847115404852088</v>
      </c>
      <c r="FI837" s="59">
        <f t="shared" si="1209"/>
        <v>24.951193622857541</v>
      </c>
      <c r="FJ837" s="59">
        <f t="shared" si="1210"/>
        <v>64.489636022119072</v>
      </c>
      <c r="FK837" s="59" t="str">
        <f t="shared" si="1211"/>
        <v/>
      </c>
      <c r="FL837" s="59" t="str">
        <f t="shared" si="1212"/>
        <v/>
      </c>
      <c r="FM837" s="59">
        <f t="shared" si="1213"/>
        <v>83.869351159287035</v>
      </c>
      <c r="FN837" s="59" t="str">
        <f t="shared" si="1214"/>
        <v/>
      </c>
      <c r="FO837" s="59">
        <f t="shared" si="1215"/>
        <v>0</v>
      </c>
      <c r="FP837" s="59">
        <f t="shared" si="1216"/>
        <v>11.585277162918349</v>
      </c>
      <c r="FQ837" s="66">
        <f t="shared" si="1217"/>
        <v>4.5453716777946225</v>
      </c>
      <c r="FR837" s="331">
        <f t="shared" si="1159"/>
        <v>-1.2185209571274236</v>
      </c>
      <c r="FS837" s="331">
        <f t="shared" si="1218"/>
        <v>1.2185209571274236</v>
      </c>
      <c r="FT837" s="400">
        <f t="shared" si="1219"/>
        <v>0</v>
      </c>
      <c r="FU837" s="400">
        <f t="shared" si="1220"/>
        <v>1</v>
      </c>
      <c r="FV837" s="400">
        <f t="shared" si="1221"/>
        <v>0</v>
      </c>
      <c r="FW837" s="402">
        <f t="shared" si="1222"/>
        <v>0</v>
      </c>
      <c r="FX837" s="222">
        <f t="shared" si="1223"/>
        <v>0</v>
      </c>
      <c r="FY837" s="222">
        <f t="shared" si="1224"/>
        <v>64.489636022119072</v>
      </c>
      <c r="FZ837" s="222">
        <f t="shared" si="1225"/>
        <v>24.951193622857541</v>
      </c>
      <c r="GA837" s="221">
        <f t="shared" si="1226"/>
        <v>0</v>
      </c>
      <c r="GB837" s="222">
        <f t="shared" si="1227"/>
        <v>83.869351159287035</v>
      </c>
      <c r="GC837" s="222">
        <f t="shared" si="1228"/>
        <v>0</v>
      </c>
      <c r="GD837" s="222">
        <f t="shared" si="1229"/>
        <v>0</v>
      </c>
      <c r="GE837" s="222">
        <f t="shared" si="1230"/>
        <v>0</v>
      </c>
      <c r="GF837" s="222">
        <f t="shared" si="1231"/>
        <v>0</v>
      </c>
      <c r="GG837" s="398">
        <f t="shared" si="1232"/>
        <v>0</v>
      </c>
      <c r="GH837" s="399">
        <f t="shared" si="1233"/>
        <v>0</v>
      </c>
      <c r="GI837" s="398" t="str">
        <f t="shared" si="1234"/>
        <v>Ca-Mg</v>
      </c>
      <c r="GJ837" s="398" t="str">
        <f t="shared" si="1235"/>
        <v>HCO3</v>
      </c>
    </row>
    <row r="838" spans="1:192" s="69" customFormat="1" ht="14.25">
      <c r="A838" s="402">
        <f t="shared" si="1236"/>
        <v>833</v>
      </c>
      <c r="B838" s="65" t="s">
        <v>1076</v>
      </c>
      <c r="C838" s="91" t="s">
        <v>1081</v>
      </c>
      <c r="D838" s="91" t="s">
        <v>1085</v>
      </c>
      <c r="E838" s="91"/>
      <c r="F838" s="549">
        <v>3539290</v>
      </c>
      <c r="G838" s="549">
        <v>5687570</v>
      </c>
      <c r="H838" s="410">
        <f t="shared" si="1163"/>
        <v>539199.85399999993</v>
      </c>
      <c r="I838" s="410">
        <f t="shared" si="1164"/>
        <v>5685734.7620000001</v>
      </c>
      <c r="J838" s="392">
        <v>190</v>
      </c>
      <c r="K838" s="392" t="s">
        <v>1355</v>
      </c>
      <c r="L838" s="171">
        <v>129.5</v>
      </c>
      <c r="M838" s="171">
        <v>57.3</v>
      </c>
      <c r="N838" s="408">
        <v>129.36000000000001</v>
      </c>
      <c r="O838" s="171"/>
      <c r="P838" s="171"/>
      <c r="Q838" s="65" t="s">
        <v>1361</v>
      </c>
      <c r="R838" s="186" t="s">
        <v>2906</v>
      </c>
      <c r="S838" s="65" t="s">
        <v>1346</v>
      </c>
      <c r="T838" s="499" t="str">
        <f t="shared" si="1165"/>
        <v>-</v>
      </c>
      <c r="U838" s="499" t="str">
        <f t="shared" si="1166"/>
        <v>-</v>
      </c>
      <c r="V838" s="499" t="str">
        <f t="shared" si="1167"/>
        <v>-</v>
      </c>
      <c r="W838" s="499" t="str">
        <f t="shared" si="1158"/>
        <v>-</v>
      </c>
      <c r="X838" s="529" t="str">
        <f t="shared" si="1237"/>
        <v>Na</v>
      </c>
      <c r="Y838" s="530" t="str">
        <f t="shared" si="1160"/>
        <v>HCO3</v>
      </c>
      <c r="Z838" s="404"/>
      <c r="AA838" s="177" t="s">
        <v>1806</v>
      </c>
      <c r="AB838" s="176">
        <v>1</v>
      </c>
      <c r="AC838" s="65" t="s">
        <v>1050</v>
      </c>
      <c r="AD838" s="65" t="s">
        <v>2238</v>
      </c>
      <c r="AE838" s="61" t="s">
        <v>1454</v>
      </c>
      <c r="AF838" s="392">
        <v>11.3</v>
      </c>
      <c r="AG838" s="408"/>
      <c r="AH838" s="408">
        <v>7.7</v>
      </c>
      <c r="AI838" s="556"/>
      <c r="AJ838" s="408"/>
      <c r="AK838" s="408"/>
      <c r="AL838" s="408"/>
      <c r="AM838" s="392"/>
      <c r="AN838" s="168"/>
      <c r="AO838" s="401"/>
      <c r="AP838" s="171"/>
      <c r="AS838" s="508"/>
      <c r="AT838" s="511"/>
      <c r="AU838" s="403"/>
      <c r="AV838" s="403"/>
      <c r="AW838" s="55"/>
      <c r="AX838" s="55"/>
      <c r="AY838" s="55"/>
      <c r="AZ838" s="53">
        <v>226</v>
      </c>
      <c r="BL838" s="401"/>
      <c r="BN838" s="70"/>
      <c r="BO838" s="143"/>
      <c r="BP838" s="557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1"/>
      <c r="CG838" s="143"/>
      <c r="CH838" s="143"/>
      <c r="CI838" s="143"/>
      <c r="CJ838" s="143"/>
      <c r="CK838" s="143"/>
      <c r="CL838" s="144"/>
      <c r="CM838" s="143"/>
      <c r="CN838" s="143">
        <v>24</v>
      </c>
      <c r="CO838" s="141"/>
      <c r="CQ838" s="70"/>
      <c r="DA838" s="70"/>
      <c r="DB838" s="182"/>
      <c r="DC838" s="141" t="s">
        <v>2429</v>
      </c>
      <c r="DD838" s="182"/>
      <c r="DE838" s="370">
        <v>-15</v>
      </c>
      <c r="DF838" s="141" t="s">
        <v>2430</v>
      </c>
      <c r="DG838" s="182">
        <v>-8.67</v>
      </c>
      <c r="DH838" s="182"/>
      <c r="DI838" s="180"/>
      <c r="DJ838" s="180"/>
      <c r="DK838" s="180"/>
      <c r="DL838" s="180"/>
      <c r="DM838" s="180"/>
      <c r="DN838" s="180"/>
      <c r="DO838" s="180"/>
      <c r="DP838" s="180"/>
      <c r="DQ838" s="180"/>
      <c r="DR838" s="180"/>
      <c r="DS838" s="181"/>
      <c r="DT838" s="402">
        <f t="shared" si="1168"/>
        <v>1</v>
      </c>
      <c r="DU838" s="100">
        <f t="shared" si="1169"/>
        <v>0</v>
      </c>
      <c r="DV838" s="100">
        <f t="shared" si="1170"/>
        <v>0</v>
      </c>
      <c r="DW838" s="100">
        <f t="shared" si="1171"/>
        <v>1</v>
      </c>
      <c r="DX838" s="100">
        <f t="shared" si="1172"/>
        <v>0</v>
      </c>
      <c r="DY838" s="229">
        <f t="shared" si="1173"/>
        <v>0</v>
      </c>
      <c r="DZ838" s="100">
        <f t="shared" si="1174"/>
        <v>1</v>
      </c>
      <c r="EA838" s="400">
        <f t="shared" si="1175"/>
        <v>0</v>
      </c>
      <c r="EB838" s="402">
        <f t="shared" si="1176"/>
        <v>0</v>
      </c>
      <c r="EC838" s="19">
        <f t="shared" si="1177"/>
        <v>0</v>
      </c>
      <c r="ED838" s="19">
        <f t="shared" si="1178"/>
        <v>0</v>
      </c>
      <c r="EE838" s="19">
        <f t="shared" si="1179"/>
        <v>0</v>
      </c>
      <c r="EF838" s="402">
        <f t="shared" si="1180"/>
        <v>1</v>
      </c>
      <c r="EG838" s="400">
        <f t="shared" si="1181"/>
        <v>1</v>
      </c>
      <c r="EH838" s="400">
        <f t="shared" si="1182"/>
        <v>0</v>
      </c>
      <c r="EI838" s="402">
        <f t="shared" si="1183"/>
        <v>0</v>
      </c>
      <c r="EJ838" s="229">
        <f t="shared" si="1184"/>
        <v>1</v>
      </c>
      <c r="EK838" s="398" t="str">
        <f t="shared" si="1185"/>
        <v/>
      </c>
      <c r="EL838" s="398" t="str">
        <f t="shared" si="1186"/>
        <v/>
      </c>
      <c r="EM838" s="398" t="str">
        <f t="shared" si="1187"/>
        <v/>
      </c>
      <c r="EN838" s="398" t="str">
        <f t="shared" si="1188"/>
        <v/>
      </c>
      <c r="EO838" s="398" t="str">
        <f t="shared" si="1189"/>
        <v/>
      </c>
      <c r="EP838" s="398" t="str">
        <f t="shared" si="1190"/>
        <v/>
      </c>
      <c r="EQ838" s="398">
        <f t="shared" si="1191"/>
        <v>226</v>
      </c>
      <c r="ER838" s="398" t="str">
        <f t="shared" si="1192"/>
        <v/>
      </c>
      <c r="ES838" s="398" t="str">
        <f t="shared" si="1193"/>
        <v/>
      </c>
      <c r="ET838" s="398" t="str">
        <f t="shared" si="1194"/>
        <v/>
      </c>
      <c r="EU838" s="172" t="str">
        <f t="shared" si="1195"/>
        <v/>
      </c>
      <c r="EV838" s="57" t="str">
        <f t="shared" si="1196"/>
        <v/>
      </c>
      <c r="EW838" s="57" t="str">
        <f t="shared" si="1197"/>
        <v/>
      </c>
      <c r="EX838" s="57" t="str">
        <f t="shared" si="1198"/>
        <v/>
      </c>
      <c r="EY838" s="57" t="str">
        <f t="shared" si="1199"/>
        <v/>
      </c>
      <c r="EZ838" s="57" t="str">
        <f t="shared" si="1200"/>
        <v/>
      </c>
      <c r="FA838" s="57" t="str">
        <f t="shared" si="1201"/>
        <v/>
      </c>
      <c r="FB838" s="57">
        <f t="shared" si="1202"/>
        <v>3.7038797320751069</v>
      </c>
      <c r="FC838" s="57" t="str">
        <f t="shared" si="1203"/>
        <v/>
      </c>
      <c r="FD838" s="57" t="str">
        <f t="shared" si="1204"/>
        <v/>
      </c>
      <c r="FE838" s="57" t="str">
        <f t="shared" si="1205"/>
        <v/>
      </c>
      <c r="FF838" s="56" t="str">
        <f t="shared" si="1206"/>
        <v/>
      </c>
      <c r="FG838" s="59" t="str">
        <f t="shared" si="1207"/>
        <v/>
      </c>
      <c r="FH838" s="59" t="str">
        <f t="shared" si="1208"/>
        <v/>
      </c>
      <c r="FI838" s="59" t="str">
        <f t="shared" si="1209"/>
        <v/>
      </c>
      <c r="FJ838" s="59" t="str">
        <f t="shared" si="1210"/>
        <v/>
      </c>
      <c r="FK838" s="59" t="str">
        <f t="shared" si="1211"/>
        <v/>
      </c>
      <c r="FL838" s="59" t="str">
        <f t="shared" si="1212"/>
        <v/>
      </c>
      <c r="FM838" s="59">
        <f t="shared" si="1213"/>
        <v>100</v>
      </c>
      <c r="FN838" s="59" t="str">
        <f t="shared" si="1214"/>
        <v/>
      </c>
      <c r="FO838" s="59" t="str">
        <f t="shared" si="1215"/>
        <v/>
      </c>
      <c r="FP838" s="59" t="str">
        <f t="shared" si="1216"/>
        <v/>
      </c>
      <c r="FQ838" s="66" t="str">
        <f t="shared" si="1217"/>
        <v/>
      </c>
      <c r="FR838" s="331">
        <f t="shared" si="1159"/>
        <v>-100</v>
      </c>
      <c r="FS838" s="331">
        <f t="shared" si="1218"/>
        <v>0</v>
      </c>
      <c r="FT838" s="400">
        <f t="shared" si="1219"/>
        <v>1</v>
      </c>
      <c r="FU838" s="400">
        <f t="shared" si="1220"/>
        <v>0</v>
      </c>
      <c r="FV838" s="400">
        <f t="shared" si="1221"/>
        <v>0</v>
      </c>
      <c r="FW838" s="402">
        <f t="shared" si="1222"/>
        <v>0</v>
      </c>
      <c r="FX838" s="222">
        <f t="shared" si="1223"/>
        <v>0</v>
      </c>
      <c r="FY838" s="222">
        <f t="shared" si="1224"/>
        <v>0</v>
      </c>
      <c r="FZ838" s="222">
        <f t="shared" si="1225"/>
        <v>0</v>
      </c>
      <c r="GA838" s="221">
        <f t="shared" si="1226"/>
        <v>0</v>
      </c>
      <c r="GB838" s="222">
        <f t="shared" si="1227"/>
        <v>100</v>
      </c>
      <c r="GC838" s="222">
        <f t="shared" si="1228"/>
        <v>0</v>
      </c>
      <c r="GD838" s="222">
        <f t="shared" si="1229"/>
        <v>0</v>
      </c>
      <c r="GE838" s="222">
        <f t="shared" si="1230"/>
        <v>0</v>
      </c>
      <c r="GF838" s="222">
        <f t="shared" si="1231"/>
        <v>0</v>
      </c>
      <c r="GG838" s="398">
        <f t="shared" si="1232"/>
        <v>0</v>
      </c>
      <c r="GH838" s="399">
        <f t="shared" si="1233"/>
        <v>0</v>
      </c>
      <c r="GI838" s="398" t="str">
        <f t="shared" si="1234"/>
        <v>Na</v>
      </c>
      <c r="GJ838" s="398" t="str">
        <f t="shared" si="1235"/>
        <v>HCO3</v>
      </c>
    </row>
    <row r="839" spans="1:192" s="69" customFormat="1" ht="14.25">
      <c r="A839" s="402">
        <f t="shared" si="1236"/>
        <v>834</v>
      </c>
      <c r="B839" s="65" t="s">
        <v>1076</v>
      </c>
      <c r="C839" s="91" t="s">
        <v>1081</v>
      </c>
      <c r="D839" s="91" t="s">
        <v>1085</v>
      </c>
      <c r="E839" s="91"/>
      <c r="F839" s="549">
        <v>3539290</v>
      </c>
      <c r="G839" s="549">
        <v>5687570</v>
      </c>
      <c r="H839" s="410">
        <f t="shared" si="1163"/>
        <v>539199.85399999993</v>
      </c>
      <c r="I839" s="410">
        <f t="shared" si="1164"/>
        <v>5685734.7620000001</v>
      </c>
      <c r="J839" s="392">
        <v>190</v>
      </c>
      <c r="K839" s="392" t="s">
        <v>1355</v>
      </c>
      <c r="L839" s="171">
        <v>129.5</v>
      </c>
      <c r="M839" s="171">
        <v>57.3</v>
      </c>
      <c r="N839" s="408">
        <v>129.36000000000001</v>
      </c>
      <c r="O839" s="171"/>
      <c r="P839" s="171"/>
      <c r="Q839" s="65" t="s">
        <v>1361</v>
      </c>
      <c r="R839" s="186" t="s">
        <v>2906</v>
      </c>
      <c r="S839" s="65" t="s">
        <v>1346</v>
      </c>
      <c r="T839" s="499" t="str">
        <f t="shared" si="1165"/>
        <v>-</v>
      </c>
      <c r="U839" s="499" t="str">
        <f t="shared" si="1166"/>
        <v>-</v>
      </c>
      <c r="V839" s="499" t="str">
        <f t="shared" si="1167"/>
        <v>-</v>
      </c>
      <c r="W839" s="499" t="str">
        <f t="shared" ref="W839:W902" si="1238">IF(EH839=1,"A","-")</f>
        <v>-</v>
      </c>
      <c r="X839" s="529" t="str">
        <f t="shared" si="1237"/>
        <v>Ca-Mg</v>
      </c>
      <c r="Y839" s="530" t="str">
        <f t="shared" si="1160"/>
        <v>HCO3</v>
      </c>
      <c r="Z839" s="404"/>
      <c r="AA839" s="251">
        <v>33848</v>
      </c>
      <c r="AB839" s="176">
        <v>2</v>
      </c>
      <c r="AC839" s="65" t="s">
        <v>1050</v>
      </c>
      <c r="AD839" s="65" t="s">
        <v>1983</v>
      </c>
      <c r="AE839" s="125" t="s">
        <v>2770</v>
      </c>
      <c r="AF839" s="392">
        <v>12.1</v>
      </c>
      <c r="AG839" s="408">
        <v>381</v>
      </c>
      <c r="AH839" s="408">
        <v>6.67</v>
      </c>
      <c r="AI839" s="556"/>
      <c r="AJ839" s="408"/>
      <c r="AK839" s="408"/>
      <c r="AL839" s="408"/>
      <c r="AM839" s="392"/>
      <c r="AN839" s="168"/>
      <c r="AO839" s="401"/>
      <c r="AP839" s="171"/>
      <c r="AS839" s="507">
        <f>SUM(AU839:BN839)+SUM(BO839:CL839)/1000</f>
        <v>302.68300000000005</v>
      </c>
      <c r="AT839" s="509">
        <f>FR839</f>
        <v>-0.22770134307663328</v>
      </c>
      <c r="AU839" s="69">
        <v>10.8</v>
      </c>
      <c r="AV839" s="69">
        <v>15.8</v>
      </c>
      <c r="AW839" s="401">
        <v>44.9</v>
      </c>
      <c r="AX839" s="401">
        <v>22</v>
      </c>
      <c r="AY839" s="401">
        <v>21.1</v>
      </c>
      <c r="AZ839" s="53">
        <v>158</v>
      </c>
      <c r="BB839" s="401">
        <v>2.4</v>
      </c>
      <c r="BD839" s="69">
        <v>0</v>
      </c>
      <c r="BE839" s="401">
        <v>7.1999999999999995E-2</v>
      </c>
      <c r="BF839" s="401">
        <v>0</v>
      </c>
      <c r="BJ839" s="69">
        <v>27.6</v>
      </c>
      <c r="BK839" s="69">
        <v>0</v>
      </c>
      <c r="BL839" s="401"/>
      <c r="BN839" s="70">
        <v>0</v>
      </c>
      <c r="BO839" s="143"/>
      <c r="BP839" s="557">
        <v>11</v>
      </c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1"/>
      <c r="CG839" s="143"/>
      <c r="CH839" s="143"/>
      <c r="CI839" s="143"/>
      <c r="CJ839" s="143"/>
      <c r="CK839" s="143"/>
      <c r="CL839" s="144"/>
      <c r="CM839" s="143">
        <v>7.4</v>
      </c>
      <c r="CN839" s="143">
        <v>23.3</v>
      </c>
      <c r="CO839" s="141"/>
      <c r="CQ839" s="70"/>
      <c r="DA839" s="70"/>
      <c r="DB839" s="182"/>
      <c r="DC839" s="141" t="s">
        <v>2431</v>
      </c>
      <c r="DD839" s="182"/>
      <c r="DE839" s="182">
        <v>-17.399999999999999</v>
      </c>
      <c r="DF839" s="141" t="s">
        <v>2432</v>
      </c>
      <c r="DG839" s="182">
        <v>-8.58</v>
      </c>
      <c r="DH839" s="182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1"/>
      <c r="DT839" s="402">
        <f t="shared" si="1168"/>
        <v>0</v>
      </c>
      <c r="DU839" s="100">
        <f t="shared" si="1169"/>
        <v>0</v>
      </c>
      <c r="DV839" s="100">
        <f t="shared" si="1170"/>
        <v>0</v>
      </c>
      <c r="DW839" s="100">
        <f t="shared" si="1171"/>
        <v>1</v>
      </c>
      <c r="DX839" s="100">
        <f t="shared" si="1172"/>
        <v>0</v>
      </c>
      <c r="DY839" s="229">
        <f t="shared" si="1173"/>
        <v>0</v>
      </c>
      <c r="DZ839" s="100">
        <f t="shared" si="1174"/>
        <v>1</v>
      </c>
      <c r="EA839" s="400">
        <f t="shared" si="1175"/>
        <v>0</v>
      </c>
      <c r="EB839" s="402">
        <f t="shared" si="1176"/>
        <v>0</v>
      </c>
      <c r="EC839" s="19">
        <f t="shared" si="1177"/>
        <v>1</v>
      </c>
      <c r="ED839" s="19">
        <f t="shared" si="1178"/>
        <v>0</v>
      </c>
      <c r="EE839" s="19">
        <f t="shared" si="1179"/>
        <v>0</v>
      </c>
      <c r="EF839" s="402">
        <f t="shared" si="1180"/>
        <v>0</v>
      </c>
      <c r="EG839" s="400">
        <f t="shared" si="1181"/>
        <v>1</v>
      </c>
      <c r="EH839" s="400">
        <f t="shared" si="1182"/>
        <v>0</v>
      </c>
      <c r="EI839" s="402">
        <f t="shared" si="1183"/>
        <v>0</v>
      </c>
      <c r="EJ839" s="229">
        <f t="shared" si="1184"/>
        <v>1</v>
      </c>
      <c r="EK839" s="398">
        <f t="shared" si="1185"/>
        <v>10.8</v>
      </c>
      <c r="EL839" s="398">
        <f t="shared" si="1186"/>
        <v>2.4</v>
      </c>
      <c r="EM839" s="398">
        <f t="shared" si="1187"/>
        <v>15.8</v>
      </c>
      <c r="EN839" s="398">
        <f t="shared" si="1188"/>
        <v>44.9</v>
      </c>
      <c r="EO839" s="398">
        <f t="shared" si="1189"/>
        <v>0</v>
      </c>
      <c r="EP839" s="398">
        <f t="shared" si="1190"/>
        <v>7.1999999999999995E-2</v>
      </c>
      <c r="EQ839" s="398">
        <f t="shared" si="1191"/>
        <v>158</v>
      </c>
      <c r="ER839" s="398" t="str">
        <f t="shared" si="1192"/>
        <v/>
      </c>
      <c r="ES839" s="398">
        <f t="shared" si="1193"/>
        <v>27.6</v>
      </c>
      <c r="ET839" s="398">
        <f t="shared" si="1194"/>
        <v>21.1</v>
      </c>
      <c r="EU839" s="172">
        <f t="shared" si="1195"/>
        <v>22</v>
      </c>
      <c r="EV839" s="57">
        <f t="shared" si="1196"/>
        <v>0.46977355174903657</v>
      </c>
      <c r="EW839" s="57">
        <f t="shared" si="1197"/>
        <v>6.1381074168797949E-2</v>
      </c>
      <c r="EX839" s="57">
        <f t="shared" si="1198"/>
        <v>1.3001440032915039</v>
      </c>
      <c r="EY839" s="57">
        <f t="shared" si="1199"/>
        <v>2.2406307699985026</v>
      </c>
      <c r="EZ839" s="57">
        <f t="shared" si="1200"/>
        <v>0</v>
      </c>
      <c r="FA839" s="57">
        <f t="shared" si="1201"/>
        <v>3.8678485092667201E-3</v>
      </c>
      <c r="FB839" s="57">
        <f t="shared" si="1202"/>
        <v>2.589438042778172</v>
      </c>
      <c r="FC839" s="57" t="str">
        <f t="shared" si="1203"/>
        <v/>
      </c>
      <c r="FD839" s="57">
        <f t="shared" si="1204"/>
        <v>0.44512611100090477</v>
      </c>
      <c r="FE839" s="57">
        <f t="shared" si="1205"/>
        <v>0.43929687516265437</v>
      </c>
      <c r="FF839" s="56">
        <f t="shared" si="1206"/>
        <v>0.62053986968662733</v>
      </c>
      <c r="FG839" s="59">
        <f t="shared" si="1207"/>
        <v>11.525930344355602</v>
      </c>
      <c r="FH839" s="59">
        <f t="shared" si="1208"/>
        <v>1.505989391478638</v>
      </c>
      <c r="FI839" s="59">
        <f t="shared" si="1209"/>
        <v>31.899133452227701</v>
      </c>
      <c r="FJ839" s="59">
        <f t="shared" si="1210"/>
        <v>54.974048850283239</v>
      </c>
      <c r="FK839" s="59">
        <f t="shared" si="1211"/>
        <v>0</v>
      </c>
      <c r="FL839" s="59">
        <f t="shared" si="1212"/>
        <v>9.4897961654818286E-2</v>
      </c>
      <c r="FM839" s="59">
        <f t="shared" si="1213"/>
        <v>63.24339279149838</v>
      </c>
      <c r="FN839" s="59" t="str">
        <f t="shared" si="1214"/>
        <v/>
      </c>
      <c r="FO839" s="59">
        <f t="shared" si="1215"/>
        <v>10.87158102055966</v>
      </c>
      <c r="FP839" s="59">
        <f t="shared" si="1216"/>
        <v>10.72921011007546</v>
      </c>
      <c r="FQ839" s="66">
        <f t="shared" si="1217"/>
        <v>15.155816077866502</v>
      </c>
      <c r="FR839" s="331">
        <f t="shared" ref="FR839:FR902" si="1239">IFERROR((SUM(EV839:FA839)-SUM(FB839:FF839))/SUM(EV839:FF839)*100,"")</f>
        <v>-0.22770134307663328</v>
      </c>
      <c r="FS839" s="331">
        <f t="shared" si="1218"/>
        <v>0.22770134307663328</v>
      </c>
      <c r="FT839" s="400">
        <f t="shared" si="1219"/>
        <v>0</v>
      </c>
      <c r="FU839" s="400">
        <f t="shared" si="1220"/>
        <v>1</v>
      </c>
      <c r="FV839" s="400">
        <f t="shared" si="1221"/>
        <v>0</v>
      </c>
      <c r="FW839" s="402">
        <f t="shared" si="1222"/>
        <v>0</v>
      </c>
      <c r="FX839" s="222">
        <f t="shared" si="1223"/>
        <v>0</v>
      </c>
      <c r="FY839" s="222">
        <f t="shared" si="1224"/>
        <v>54.974048850283239</v>
      </c>
      <c r="FZ839" s="222">
        <f t="shared" si="1225"/>
        <v>31.899133452227701</v>
      </c>
      <c r="GA839" s="221">
        <f t="shared" si="1226"/>
        <v>0</v>
      </c>
      <c r="GB839" s="222">
        <f t="shared" si="1227"/>
        <v>63.24339279149838</v>
      </c>
      <c r="GC839" s="222">
        <f t="shared" si="1228"/>
        <v>0</v>
      </c>
      <c r="GD839" s="222">
        <f t="shared" si="1229"/>
        <v>0</v>
      </c>
      <c r="GE839" s="222">
        <f t="shared" si="1230"/>
        <v>0</v>
      </c>
      <c r="GF839" s="222">
        <f t="shared" si="1231"/>
        <v>0</v>
      </c>
      <c r="GG839" s="398">
        <f t="shared" si="1232"/>
        <v>0</v>
      </c>
      <c r="GH839" s="399">
        <f t="shared" si="1233"/>
        <v>0</v>
      </c>
      <c r="GI839" s="398" t="str">
        <f t="shared" si="1234"/>
        <v>Ca-Mg</v>
      </c>
      <c r="GJ839" s="398" t="str">
        <f t="shared" si="1235"/>
        <v>HCO3</v>
      </c>
    </row>
    <row r="840" spans="1:192" s="69" customFormat="1" ht="14.25">
      <c r="A840" s="402">
        <f t="shared" si="1236"/>
        <v>835</v>
      </c>
      <c r="B840" s="65" t="s">
        <v>1076</v>
      </c>
      <c r="C840" s="91" t="s">
        <v>1082</v>
      </c>
      <c r="D840" s="91" t="s">
        <v>1085</v>
      </c>
      <c r="E840" s="91"/>
      <c r="F840" s="549">
        <v>3539760</v>
      </c>
      <c r="G840" s="549">
        <v>5688150</v>
      </c>
      <c r="H840" s="410">
        <f t="shared" si="1163"/>
        <v>539669.66599999997</v>
      </c>
      <c r="I840" s="410">
        <f t="shared" si="1164"/>
        <v>5686314.5300000003</v>
      </c>
      <c r="J840" s="392">
        <v>220</v>
      </c>
      <c r="K840" s="392" t="s">
        <v>1355</v>
      </c>
      <c r="L840" s="171">
        <v>150.80000000000001</v>
      </c>
      <c r="M840" s="171">
        <v>88.5</v>
      </c>
      <c r="N840" s="408">
        <v>148.5</v>
      </c>
      <c r="O840" s="171"/>
      <c r="P840" s="171"/>
      <c r="Q840" s="65" t="s">
        <v>1361</v>
      </c>
      <c r="R840" s="186" t="s">
        <v>2906</v>
      </c>
      <c r="S840" s="65" t="s">
        <v>1346</v>
      </c>
      <c r="T840" s="499" t="str">
        <f t="shared" si="1165"/>
        <v>-</v>
      </c>
      <c r="U840" s="499" t="str">
        <f t="shared" si="1166"/>
        <v>-</v>
      </c>
      <c r="V840" s="499" t="str">
        <f t="shared" si="1167"/>
        <v>-</v>
      </c>
      <c r="W840" s="499" t="str">
        <f t="shared" si="1238"/>
        <v>-</v>
      </c>
      <c r="X840" s="529" t="str">
        <f t="shared" si="1237"/>
        <v>Na</v>
      </c>
      <c r="Y840" s="530" t="str">
        <f t="shared" ref="Y840:Y903" si="1240">GJ840</f>
        <v>HCO3</v>
      </c>
      <c r="Z840" s="404"/>
      <c r="AA840" s="177" t="s">
        <v>1806</v>
      </c>
      <c r="AB840" s="176">
        <v>1</v>
      </c>
      <c r="AC840" s="65" t="s">
        <v>1050</v>
      </c>
      <c r="AD840" s="65" t="s">
        <v>2238</v>
      </c>
      <c r="AE840" s="61" t="s">
        <v>1454</v>
      </c>
      <c r="AF840" s="392">
        <v>11.1</v>
      </c>
      <c r="AG840" s="408"/>
      <c r="AH840" s="204">
        <v>7</v>
      </c>
      <c r="AI840" s="556"/>
      <c r="AJ840" s="408"/>
      <c r="AK840" s="408"/>
      <c r="AL840" s="408"/>
      <c r="AM840" s="392"/>
      <c r="AN840" s="168"/>
      <c r="AO840" s="401"/>
      <c r="AP840" s="171"/>
      <c r="AS840" s="508"/>
      <c r="AT840" s="511"/>
      <c r="AU840" s="403"/>
      <c r="AV840" s="403"/>
      <c r="AW840" s="55"/>
      <c r="AX840" s="55"/>
      <c r="AY840" s="55"/>
      <c r="AZ840" s="53">
        <v>122</v>
      </c>
      <c r="BL840" s="401"/>
      <c r="BN840" s="70"/>
      <c r="BO840" s="143"/>
      <c r="BP840" s="557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1"/>
      <c r="CG840" s="143"/>
      <c r="CH840" s="143"/>
      <c r="CI840" s="143"/>
      <c r="CJ840" s="143"/>
      <c r="CK840" s="143"/>
      <c r="CL840" s="144"/>
      <c r="CM840" s="143"/>
      <c r="CN840" s="143">
        <v>16</v>
      </c>
      <c r="CO840" s="141"/>
      <c r="CQ840" s="70"/>
      <c r="DA840" s="70"/>
      <c r="DB840" s="182"/>
      <c r="DC840" s="141" t="s">
        <v>1909</v>
      </c>
      <c r="DD840" s="182"/>
      <c r="DE840" s="182">
        <v>-17.7</v>
      </c>
      <c r="DF840" s="141" t="s">
        <v>2433</v>
      </c>
      <c r="DG840" s="182">
        <v>-8.76</v>
      </c>
      <c r="DH840" s="182"/>
      <c r="DI840" s="180"/>
      <c r="DJ840" s="180"/>
      <c r="DK840" s="180"/>
      <c r="DL840" s="180"/>
      <c r="DM840" s="180"/>
      <c r="DN840" s="180"/>
      <c r="DO840" s="180"/>
      <c r="DP840" s="180"/>
      <c r="DQ840" s="180"/>
      <c r="DR840" s="180"/>
      <c r="DS840" s="181"/>
      <c r="DT840" s="402">
        <f t="shared" si="1168"/>
        <v>1</v>
      </c>
      <c r="DU840" s="100">
        <f t="shared" si="1169"/>
        <v>0</v>
      </c>
      <c r="DV840" s="100">
        <f t="shared" si="1170"/>
        <v>0</v>
      </c>
      <c r="DW840" s="100">
        <f t="shared" si="1171"/>
        <v>1</v>
      </c>
      <c r="DX840" s="100">
        <f t="shared" si="1172"/>
        <v>0</v>
      </c>
      <c r="DY840" s="229">
        <f t="shared" si="1173"/>
        <v>0</v>
      </c>
      <c r="DZ840" s="100">
        <f t="shared" si="1174"/>
        <v>1</v>
      </c>
      <c r="EA840" s="400">
        <f t="shared" si="1175"/>
        <v>0</v>
      </c>
      <c r="EB840" s="402">
        <f t="shared" si="1176"/>
        <v>0</v>
      </c>
      <c r="EC840" s="19">
        <f t="shared" si="1177"/>
        <v>0</v>
      </c>
      <c r="ED840" s="19">
        <f t="shared" si="1178"/>
        <v>0</v>
      </c>
      <c r="EE840" s="19">
        <f t="shared" si="1179"/>
        <v>0</v>
      </c>
      <c r="EF840" s="402">
        <f t="shared" si="1180"/>
        <v>1</v>
      </c>
      <c r="EG840" s="400">
        <f t="shared" si="1181"/>
        <v>1</v>
      </c>
      <c r="EH840" s="400">
        <f t="shared" si="1182"/>
        <v>0</v>
      </c>
      <c r="EI840" s="402">
        <f t="shared" si="1183"/>
        <v>0</v>
      </c>
      <c r="EJ840" s="229">
        <f t="shared" si="1184"/>
        <v>1</v>
      </c>
      <c r="EK840" s="398" t="str">
        <f t="shared" si="1185"/>
        <v/>
      </c>
      <c r="EL840" s="398" t="str">
        <f t="shared" si="1186"/>
        <v/>
      </c>
      <c r="EM840" s="398" t="str">
        <f t="shared" si="1187"/>
        <v/>
      </c>
      <c r="EN840" s="398" t="str">
        <f t="shared" si="1188"/>
        <v/>
      </c>
      <c r="EO840" s="398" t="str">
        <f t="shared" si="1189"/>
        <v/>
      </c>
      <c r="EP840" s="398" t="str">
        <f t="shared" si="1190"/>
        <v/>
      </c>
      <c r="EQ840" s="398">
        <f t="shared" si="1191"/>
        <v>122</v>
      </c>
      <c r="ER840" s="398" t="str">
        <f t="shared" si="1192"/>
        <v/>
      </c>
      <c r="ES840" s="398" t="str">
        <f t="shared" si="1193"/>
        <v/>
      </c>
      <c r="ET840" s="398" t="str">
        <f t="shared" si="1194"/>
        <v/>
      </c>
      <c r="EU840" s="172" t="str">
        <f t="shared" si="1195"/>
        <v/>
      </c>
      <c r="EV840" s="57" t="str">
        <f t="shared" si="1196"/>
        <v/>
      </c>
      <c r="EW840" s="57" t="str">
        <f t="shared" si="1197"/>
        <v/>
      </c>
      <c r="EX840" s="57" t="str">
        <f t="shared" si="1198"/>
        <v/>
      </c>
      <c r="EY840" s="57" t="str">
        <f t="shared" si="1199"/>
        <v/>
      </c>
      <c r="EZ840" s="57" t="str">
        <f t="shared" si="1200"/>
        <v/>
      </c>
      <c r="FA840" s="57" t="str">
        <f t="shared" si="1201"/>
        <v/>
      </c>
      <c r="FB840" s="57">
        <f t="shared" si="1202"/>
        <v>1.9994395013856772</v>
      </c>
      <c r="FC840" s="57" t="str">
        <f t="shared" si="1203"/>
        <v/>
      </c>
      <c r="FD840" s="57" t="str">
        <f t="shared" si="1204"/>
        <v/>
      </c>
      <c r="FE840" s="57" t="str">
        <f t="shared" si="1205"/>
        <v/>
      </c>
      <c r="FF840" s="56" t="str">
        <f t="shared" si="1206"/>
        <v/>
      </c>
      <c r="FG840" s="59" t="str">
        <f t="shared" si="1207"/>
        <v/>
      </c>
      <c r="FH840" s="59" t="str">
        <f t="shared" si="1208"/>
        <v/>
      </c>
      <c r="FI840" s="59" t="str">
        <f t="shared" si="1209"/>
        <v/>
      </c>
      <c r="FJ840" s="59" t="str">
        <f t="shared" si="1210"/>
        <v/>
      </c>
      <c r="FK840" s="59" t="str">
        <f t="shared" si="1211"/>
        <v/>
      </c>
      <c r="FL840" s="59" t="str">
        <f t="shared" si="1212"/>
        <v/>
      </c>
      <c r="FM840" s="59">
        <f t="shared" si="1213"/>
        <v>100</v>
      </c>
      <c r="FN840" s="59" t="str">
        <f t="shared" si="1214"/>
        <v/>
      </c>
      <c r="FO840" s="59" t="str">
        <f t="shared" si="1215"/>
        <v/>
      </c>
      <c r="FP840" s="59" t="str">
        <f t="shared" si="1216"/>
        <v/>
      </c>
      <c r="FQ840" s="66" t="str">
        <f t="shared" si="1217"/>
        <v/>
      </c>
      <c r="FR840" s="331">
        <f t="shared" si="1239"/>
        <v>-100</v>
      </c>
      <c r="FS840" s="331">
        <f t="shared" si="1218"/>
        <v>0</v>
      </c>
      <c r="FT840" s="400">
        <f t="shared" si="1219"/>
        <v>1</v>
      </c>
      <c r="FU840" s="400">
        <f t="shared" si="1220"/>
        <v>0</v>
      </c>
      <c r="FV840" s="400">
        <f t="shared" si="1221"/>
        <v>0</v>
      </c>
      <c r="FW840" s="402">
        <f t="shared" si="1222"/>
        <v>0</v>
      </c>
      <c r="FX840" s="222">
        <f t="shared" si="1223"/>
        <v>0</v>
      </c>
      <c r="FY840" s="222">
        <f t="shared" si="1224"/>
        <v>0</v>
      </c>
      <c r="FZ840" s="222">
        <f t="shared" si="1225"/>
        <v>0</v>
      </c>
      <c r="GA840" s="221">
        <f t="shared" si="1226"/>
        <v>0</v>
      </c>
      <c r="GB840" s="222">
        <f t="shared" si="1227"/>
        <v>100</v>
      </c>
      <c r="GC840" s="222">
        <f t="shared" si="1228"/>
        <v>0</v>
      </c>
      <c r="GD840" s="222">
        <f t="shared" si="1229"/>
        <v>0</v>
      </c>
      <c r="GE840" s="222">
        <f t="shared" si="1230"/>
        <v>0</v>
      </c>
      <c r="GF840" s="222">
        <f t="shared" si="1231"/>
        <v>0</v>
      </c>
      <c r="GG840" s="398">
        <f t="shared" si="1232"/>
        <v>0</v>
      </c>
      <c r="GH840" s="399">
        <f t="shared" si="1233"/>
        <v>0</v>
      </c>
      <c r="GI840" s="398" t="str">
        <f t="shared" si="1234"/>
        <v>Na</v>
      </c>
      <c r="GJ840" s="398" t="str">
        <f t="shared" si="1235"/>
        <v>HCO3</v>
      </c>
    </row>
    <row r="841" spans="1:192" s="69" customFormat="1" ht="14.25">
      <c r="A841" s="402">
        <f t="shared" si="1236"/>
        <v>836</v>
      </c>
      <c r="B841" s="65" t="s">
        <v>1076</v>
      </c>
      <c r="C841" s="91" t="s">
        <v>1082</v>
      </c>
      <c r="D841" s="91" t="s">
        <v>1085</v>
      </c>
      <c r="E841" s="91"/>
      <c r="F841" s="549">
        <v>3539760</v>
      </c>
      <c r="G841" s="549">
        <v>5688150</v>
      </c>
      <c r="H841" s="410">
        <f t="shared" si="1163"/>
        <v>539669.66599999997</v>
      </c>
      <c r="I841" s="410">
        <f t="shared" si="1164"/>
        <v>5686314.5300000003</v>
      </c>
      <c r="J841" s="392">
        <v>220</v>
      </c>
      <c r="K841" s="392" t="s">
        <v>1355</v>
      </c>
      <c r="L841" s="171">
        <v>150.80000000000001</v>
      </c>
      <c r="M841" s="171">
        <v>88.5</v>
      </c>
      <c r="N841" s="408">
        <v>148.5</v>
      </c>
      <c r="O841" s="171"/>
      <c r="P841" s="171"/>
      <c r="Q841" s="65" t="s">
        <v>1361</v>
      </c>
      <c r="R841" s="186" t="s">
        <v>2906</v>
      </c>
      <c r="S841" s="65" t="s">
        <v>1346</v>
      </c>
      <c r="T841" s="499" t="str">
        <f t="shared" si="1165"/>
        <v>-</v>
      </c>
      <c r="U841" s="499" t="str">
        <f t="shared" si="1166"/>
        <v>-</v>
      </c>
      <c r="V841" s="499" t="str">
        <f t="shared" si="1167"/>
        <v>-</v>
      </c>
      <c r="W841" s="499" t="str">
        <f t="shared" si="1238"/>
        <v>-</v>
      </c>
      <c r="X841" s="529" t="str">
        <f t="shared" si="1237"/>
        <v>Ca-Mg</v>
      </c>
      <c r="Y841" s="530" t="str">
        <f t="shared" si="1240"/>
        <v>HCO3</v>
      </c>
      <c r="Z841" s="404"/>
      <c r="AA841" s="251">
        <v>33848</v>
      </c>
      <c r="AB841" s="176">
        <v>2</v>
      </c>
      <c r="AC841" s="65" t="s">
        <v>1050</v>
      </c>
      <c r="AD841" s="65" t="s">
        <v>1983</v>
      </c>
      <c r="AE841" s="125" t="s">
        <v>1873</v>
      </c>
      <c r="AF841" s="392">
        <v>11.7</v>
      </c>
      <c r="AG841" s="408">
        <v>371</v>
      </c>
      <c r="AH841" s="408">
        <v>7.03</v>
      </c>
      <c r="AI841" s="556"/>
      <c r="AJ841" s="408"/>
      <c r="AK841" s="408"/>
      <c r="AL841" s="408"/>
      <c r="AM841" s="392"/>
      <c r="AN841" s="168"/>
      <c r="AO841" s="401"/>
      <c r="AP841" s="171"/>
      <c r="AS841" s="507">
        <f t="shared" ref="AS841:AS853" si="1241">SUM(AU841:BN841)+SUM(BO841:CL841)/1000</f>
        <v>278.33199999999994</v>
      </c>
      <c r="AT841" s="509">
        <f t="shared" ref="AT841:AT853" si="1242">FR841</f>
        <v>0.2702447349795486</v>
      </c>
      <c r="AU841" s="69">
        <v>12.2</v>
      </c>
      <c r="AV841" s="69">
        <v>11.6</v>
      </c>
      <c r="AW841" s="401">
        <v>46.1</v>
      </c>
      <c r="AX841" s="401">
        <v>25</v>
      </c>
      <c r="AY841" s="401">
        <v>31.1</v>
      </c>
      <c r="AZ841" s="70">
        <v>140</v>
      </c>
      <c r="BB841" s="69">
        <v>1.9</v>
      </c>
      <c r="BD841" s="401">
        <v>0</v>
      </c>
      <c r="BE841" s="401">
        <v>2.1999999999999999E-2</v>
      </c>
      <c r="BF841" s="69">
        <v>0</v>
      </c>
      <c r="BJ841" s="69">
        <v>10.4</v>
      </c>
      <c r="BK841" s="69">
        <v>0</v>
      </c>
      <c r="BL841" s="401"/>
      <c r="BN841" s="70">
        <v>0</v>
      </c>
      <c r="BO841" s="143"/>
      <c r="BP841" s="557">
        <v>10</v>
      </c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1"/>
      <c r="CG841" s="143"/>
      <c r="CH841" s="143"/>
      <c r="CI841" s="143"/>
      <c r="CJ841" s="143"/>
      <c r="CK841" s="143"/>
      <c r="CL841" s="144"/>
      <c r="CM841" s="143">
        <v>5.4</v>
      </c>
      <c r="CN841" s="143">
        <v>20.8</v>
      </c>
      <c r="CO841" s="141"/>
      <c r="CQ841" s="70"/>
      <c r="DA841" s="70"/>
      <c r="DB841" s="182"/>
      <c r="DC841" s="141" t="s">
        <v>2434</v>
      </c>
      <c r="DD841" s="182"/>
      <c r="DE841" s="182">
        <v>-15.7</v>
      </c>
      <c r="DF841" s="141" t="s">
        <v>2435</v>
      </c>
      <c r="DG841" s="182">
        <v>-8.65</v>
      </c>
      <c r="DH841" s="182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1"/>
      <c r="DT841" s="402">
        <f t="shared" si="1168"/>
        <v>0</v>
      </c>
      <c r="DU841" s="100">
        <f t="shared" si="1169"/>
        <v>0</v>
      </c>
      <c r="DV841" s="100">
        <f t="shared" si="1170"/>
        <v>0</v>
      </c>
      <c r="DW841" s="100">
        <f t="shared" si="1171"/>
        <v>1</v>
      </c>
      <c r="DX841" s="100">
        <f t="shared" si="1172"/>
        <v>0</v>
      </c>
      <c r="DY841" s="229">
        <f t="shared" si="1173"/>
        <v>0</v>
      </c>
      <c r="DZ841" s="100">
        <f t="shared" si="1174"/>
        <v>1</v>
      </c>
      <c r="EA841" s="400">
        <f t="shared" si="1175"/>
        <v>0</v>
      </c>
      <c r="EB841" s="402">
        <f t="shared" si="1176"/>
        <v>0</v>
      </c>
      <c r="EC841" s="19">
        <f t="shared" si="1177"/>
        <v>1</v>
      </c>
      <c r="ED841" s="19">
        <f t="shared" si="1178"/>
        <v>0</v>
      </c>
      <c r="EE841" s="19">
        <f t="shared" si="1179"/>
        <v>0</v>
      </c>
      <c r="EF841" s="402">
        <f t="shared" si="1180"/>
        <v>0</v>
      </c>
      <c r="EG841" s="400">
        <f t="shared" si="1181"/>
        <v>1</v>
      </c>
      <c r="EH841" s="400">
        <f t="shared" si="1182"/>
        <v>0</v>
      </c>
      <c r="EI841" s="402">
        <f t="shared" si="1183"/>
        <v>0</v>
      </c>
      <c r="EJ841" s="229">
        <f t="shared" si="1184"/>
        <v>1</v>
      </c>
      <c r="EK841" s="398">
        <f t="shared" si="1185"/>
        <v>12.2</v>
      </c>
      <c r="EL841" s="398">
        <f t="shared" si="1186"/>
        <v>1.9</v>
      </c>
      <c r="EM841" s="398">
        <f t="shared" si="1187"/>
        <v>11.6</v>
      </c>
      <c r="EN841" s="398">
        <f t="shared" si="1188"/>
        <v>46.1</v>
      </c>
      <c r="EO841" s="398">
        <f t="shared" si="1189"/>
        <v>0</v>
      </c>
      <c r="EP841" s="398">
        <f t="shared" si="1190"/>
        <v>2.1999999999999999E-2</v>
      </c>
      <c r="EQ841" s="398">
        <f t="shared" si="1191"/>
        <v>140</v>
      </c>
      <c r="ER841" s="398" t="str">
        <f t="shared" si="1192"/>
        <v/>
      </c>
      <c r="ES841" s="398">
        <f t="shared" si="1193"/>
        <v>10.4</v>
      </c>
      <c r="ET841" s="398">
        <f t="shared" si="1194"/>
        <v>31.1</v>
      </c>
      <c r="EU841" s="172">
        <f t="shared" si="1195"/>
        <v>25</v>
      </c>
      <c r="EV841" s="57">
        <f t="shared" si="1196"/>
        <v>0.53067012327205976</v>
      </c>
      <c r="EW841" s="57">
        <f t="shared" si="1197"/>
        <v>4.859335038363171E-2</v>
      </c>
      <c r="EX841" s="57">
        <f t="shared" si="1198"/>
        <v>0.95453610368236996</v>
      </c>
      <c r="EY841" s="57">
        <f t="shared" si="1199"/>
        <v>2.300513997704476</v>
      </c>
      <c r="EZ841" s="57">
        <f t="shared" si="1200"/>
        <v>0</v>
      </c>
      <c r="FA841" s="57">
        <f t="shared" si="1201"/>
        <v>1.18184260005372E-3</v>
      </c>
      <c r="FB841" s="57">
        <f t="shared" si="1202"/>
        <v>2.2944387720819246</v>
      </c>
      <c r="FC841" s="57" t="str">
        <f t="shared" si="1203"/>
        <v/>
      </c>
      <c r="FD841" s="57">
        <f t="shared" si="1204"/>
        <v>0.1677286795075873</v>
      </c>
      <c r="FE841" s="57">
        <f t="shared" si="1205"/>
        <v>0.64749444632978914</v>
      </c>
      <c r="FF841" s="56">
        <f t="shared" si="1206"/>
        <v>0.70515894282571279</v>
      </c>
      <c r="FG841" s="59">
        <f t="shared" si="1207"/>
        <v>13.835764757560975</v>
      </c>
      <c r="FH841" s="59">
        <f t="shared" si="1208"/>
        <v>1.2669380377854451</v>
      </c>
      <c r="FI841" s="59">
        <f t="shared" si="1209"/>
        <v>24.886905073375271</v>
      </c>
      <c r="FJ841" s="59">
        <f t="shared" si="1210"/>
        <v>59.979578834132461</v>
      </c>
      <c r="FK841" s="59">
        <f t="shared" si="1211"/>
        <v>0</v>
      </c>
      <c r="FL841" s="59">
        <f t="shared" si="1212"/>
        <v>3.0813297145851251E-2</v>
      </c>
      <c r="FM841" s="59">
        <f t="shared" si="1213"/>
        <v>60.14538736854108</v>
      </c>
      <c r="FN841" s="59" t="str">
        <f t="shared" si="1214"/>
        <v/>
      </c>
      <c r="FO841" s="59">
        <f t="shared" si="1215"/>
        <v>4.3967642652080823</v>
      </c>
      <c r="FP841" s="59">
        <f t="shared" si="1216"/>
        <v>16.973128578256823</v>
      </c>
      <c r="FQ841" s="66">
        <f t="shared" si="1217"/>
        <v>18.484719787994003</v>
      </c>
      <c r="FR841" s="331">
        <f t="shared" si="1239"/>
        <v>0.2702447349795486</v>
      </c>
      <c r="FS841" s="331">
        <f t="shared" si="1218"/>
        <v>0.2702447349795486</v>
      </c>
      <c r="FT841" s="400">
        <f t="shared" si="1219"/>
        <v>0</v>
      </c>
      <c r="FU841" s="400">
        <f t="shared" si="1220"/>
        <v>1</v>
      </c>
      <c r="FV841" s="400">
        <f t="shared" si="1221"/>
        <v>0</v>
      </c>
      <c r="FW841" s="402">
        <f t="shared" si="1222"/>
        <v>0</v>
      </c>
      <c r="FX841" s="222">
        <f t="shared" si="1223"/>
        <v>0</v>
      </c>
      <c r="FY841" s="222">
        <f t="shared" si="1224"/>
        <v>59.979578834132461</v>
      </c>
      <c r="FZ841" s="222">
        <f t="shared" si="1225"/>
        <v>24.886905073375271</v>
      </c>
      <c r="GA841" s="221">
        <f t="shared" si="1226"/>
        <v>0</v>
      </c>
      <c r="GB841" s="222">
        <f t="shared" si="1227"/>
        <v>60.14538736854108</v>
      </c>
      <c r="GC841" s="222">
        <f t="shared" si="1228"/>
        <v>0</v>
      </c>
      <c r="GD841" s="222">
        <f t="shared" si="1229"/>
        <v>0</v>
      </c>
      <c r="GE841" s="222">
        <f t="shared" si="1230"/>
        <v>0</v>
      </c>
      <c r="GF841" s="222">
        <f t="shared" si="1231"/>
        <v>0</v>
      </c>
      <c r="GG841" s="398">
        <f t="shared" si="1232"/>
        <v>0</v>
      </c>
      <c r="GH841" s="399">
        <f t="shared" si="1233"/>
        <v>0</v>
      </c>
      <c r="GI841" s="398" t="str">
        <f t="shared" si="1234"/>
        <v>Ca-Mg</v>
      </c>
      <c r="GJ841" s="398" t="str">
        <f t="shared" si="1235"/>
        <v>HCO3</v>
      </c>
    </row>
    <row r="842" spans="1:192" s="69" customFormat="1">
      <c r="A842" s="402">
        <f t="shared" si="1236"/>
        <v>837</v>
      </c>
      <c r="B842" s="401" t="s">
        <v>602</v>
      </c>
      <c r="C842" s="398" t="s">
        <v>603</v>
      </c>
      <c r="D842" s="398"/>
      <c r="E842" s="398"/>
      <c r="F842" s="400">
        <v>3471020</v>
      </c>
      <c r="G842" s="400">
        <v>5561500</v>
      </c>
      <c r="H842" s="409">
        <f t="shared" si="1163"/>
        <v>470957.16200000001</v>
      </c>
      <c r="I842" s="405">
        <f t="shared" si="1164"/>
        <v>5559715.1900000004</v>
      </c>
      <c r="J842" s="400">
        <v>165</v>
      </c>
      <c r="K842" s="400" t="s">
        <v>1355</v>
      </c>
      <c r="L842" s="19">
        <v>142</v>
      </c>
      <c r="M842" s="19"/>
      <c r="N842" s="408"/>
      <c r="O842" s="19"/>
      <c r="P842" s="19"/>
      <c r="Q842" s="382" t="s">
        <v>2846</v>
      </c>
      <c r="R842" s="381" t="s">
        <v>786</v>
      </c>
      <c r="S842" s="2" t="s">
        <v>2837</v>
      </c>
      <c r="T842" s="499" t="str">
        <f t="shared" si="1165"/>
        <v>-</v>
      </c>
      <c r="U842" s="499" t="str">
        <f t="shared" si="1166"/>
        <v>-</v>
      </c>
      <c r="V842" s="499" t="str">
        <f t="shared" si="1167"/>
        <v>-</v>
      </c>
      <c r="W842" s="499" t="str">
        <f t="shared" si="1238"/>
        <v>-</v>
      </c>
      <c r="X842" s="529" t="str">
        <f t="shared" si="1237"/>
        <v>Ca-Na</v>
      </c>
      <c r="Y842" s="530" t="str">
        <f t="shared" si="1240"/>
        <v>HCO3</v>
      </c>
      <c r="Z842" s="120"/>
      <c r="AA842" s="51">
        <v>37068</v>
      </c>
      <c r="AB842" s="100">
        <v>1</v>
      </c>
      <c r="AC842" s="398" t="s">
        <v>456</v>
      </c>
      <c r="AD842" s="398" t="s">
        <v>2436</v>
      </c>
      <c r="AE842" s="172"/>
      <c r="AF842" s="391">
        <v>14.7</v>
      </c>
      <c r="AG842" s="400">
        <v>321</v>
      </c>
      <c r="AH842" s="211">
        <v>7.4</v>
      </c>
      <c r="AI842" s="391"/>
      <c r="AJ842" s="400"/>
      <c r="AK842" s="400"/>
      <c r="AL842" s="400"/>
      <c r="AM842" s="391"/>
      <c r="AN842" s="398">
        <v>5.47</v>
      </c>
      <c r="AO842" s="399"/>
      <c r="AP842" s="19"/>
      <c r="AQ842" s="398"/>
      <c r="AS842" s="507">
        <f t="shared" si="1241"/>
        <v>189.46900000000002</v>
      </c>
      <c r="AT842" s="509">
        <f t="shared" si="1242"/>
        <v>0.46998776944787762</v>
      </c>
      <c r="AU842" s="398">
        <v>12</v>
      </c>
      <c r="AV842" s="398">
        <v>4.9000000000000004</v>
      </c>
      <c r="AW842" s="401">
        <v>31</v>
      </c>
      <c r="AX842" s="401">
        <v>15</v>
      </c>
      <c r="AY842" s="401">
        <v>21</v>
      </c>
      <c r="AZ842" s="172">
        <v>96</v>
      </c>
      <c r="BA842" s="398"/>
      <c r="BB842" s="398">
        <v>2.5</v>
      </c>
      <c r="BC842" s="398"/>
      <c r="BD842" s="398">
        <v>0.11</v>
      </c>
      <c r="BE842" s="398">
        <v>0.42</v>
      </c>
      <c r="BF842" s="398">
        <v>5.8999999999999997E-2</v>
      </c>
      <c r="BG842" s="398"/>
      <c r="BH842" s="398"/>
      <c r="BI842" s="398"/>
      <c r="BJ842" s="398">
        <v>6.4</v>
      </c>
      <c r="BK842" s="398"/>
      <c r="BL842" s="399"/>
      <c r="BM842" s="398"/>
      <c r="BN842" s="172">
        <v>0.08</v>
      </c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49"/>
      <c r="CG842" s="138"/>
      <c r="CH842" s="138"/>
      <c r="CI842" s="138"/>
      <c r="CJ842" s="138"/>
      <c r="CK842" s="138"/>
      <c r="CL842" s="139"/>
      <c r="CM842" s="138" t="s">
        <v>1407</v>
      </c>
      <c r="CN842" s="138">
        <v>13</v>
      </c>
      <c r="CO842" s="149"/>
      <c r="CP842" s="398"/>
      <c r="CQ842" s="172"/>
      <c r="CR842" s="398"/>
      <c r="CS842" s="398"/>
      <c r="CT842" s="398"/>
      <c r="CU842" s="398"/>
      <c r="CV842" s="398"/>
      <c r="CW842" s="398"/>
      <c r="CX842" s="398"/>
      <c r="CY842" s="398"/>
      <c r="CZ842" s="398"/>
      <c r="DA842" s="172"/>
      <c r="DB842" s="241"/>
      <c r="DC842" s="241"/>
      <c r="DD842" s="241"/>
      <c r="DE842" s="241"/>
      <c r="DF842" s="241"/>
      <c r="DG842" s="241"/>
      <c r="DH842" s="241"/>
      <c r="DI842" s="244"/>
      <c r="DJ842" s="244"/>
      <c r="DK842" s="244"/>
      <c r="DL842" s="244"/>
      <c r="DM842" s="244"/>
      <c r="DN842" s="244"/>
      <c r="DO842" s="244"/>
      <c r="DP842" s="244"/>
      <c r="DQ842" s="244"/>
      <c r="DR842" s="244"/>
      <c r="DS842" s="472"/>
      <c r="DT842" s="402">
        <f t="shared" si="1168"/>
        <v>1</v>
      </c>
      <c r="DU842" s="100">
        <f t="shared" si="1169"/>
        <v>0</v>
      </c>
      <c r="DV842" s="100">
        <f t="shared" si="1170"/>
        <v>0</v>
      </c>
      <c r="DW842" s="100">
        <f t="shared" si="1171"/>
        <v>1</v>
      </c>
      <c r="DX842" s="100">
        <f t="shared" si="1172"/>
        <v>0</v>
      </c>
      <c r="DY842" s="229">
        <f t="shared" si="1173"/>
        <v>0</v>
      </c>
      <c r="DZ842" s="100">
        <f t="shared" si="1174"/>
        <v>1</v>
      </c>
      <c r="EA842" s="400">
        <f t="shared" si="1175"/>
        <v>0</v>
      </c>
      <c r="EB842" s="402">
        <f t="shared" si="1176"/>
        <v>0</v>
      </c>
      <c r="EC842" s="19">
        <f t="shared" si="1177"/>
        <v>1</v>
      </c>
      <c r="ED842" s="19">
        <f t="shared" si="1178"/>
        <v>0</v>
      </c>
      <c r="EE842" s="19">
        <f t="shared" si="1179"/>
        <v>0</v>
      </c>
      <c r="EF842" s="402">
        <f t="shared" si="1180"/>
        <v>0</v>
      </c>
      <c r="EG842" s="400">
        <f t="shared" si="1181"/>
        <v>1</v>
      </c>
      <c r="EH842" s="400">
        <f t="shared" si="1182"/>
        <v>0</v>
      </c>
      <c r="EI842" s="402">
        <f t="shared" si="1183"/>
        <v>0</v>
      </c>
      <c r="EJ842" s="229">
        <f t="shared" si="1184"/>
        <v>1</v>
      </c>
      <c r="EK842" s="398">
        <f t="shared" si="1185"/>
        <v>12</v>
      </c>
      <c r="EL842" s="398">
        <f t="shared" si="1186"/>
        <v>2.5</v>
      </c>
      <c r="EM842" s="398">
        <f t="shared" si="1187"/>
        <v>4.9000000000000004</v>
      </c>
      <c r="EN842" s="398">
        <f t="shared" si="1188"/>
        <v>31</v>
      </c>
      <c r="EO842" s="398">
        <f t="shared" si="1189"/>
        <v>5.8999999999999997E-2</v>
      </c>
      <c r="EP842" s="398">
        <f t="shared" si="1190"/>
        <v>0.42</v>
      </c>
      <c r="EQ842" s="398">
        <f t="shared" si="1191"/>
        <v>96</v>
      </c>
      <c r="ER842" s="398" t="str">
        <f t="shared" si="1192"/>
        <v/>
      </c>
      <c r="ES842" s="398">
        <f t="shared" si="1193"/>
        <v>6.4</v>
      </c>
      <c r="ET842" s="398">
        <f t="shared" si="1194"/>
        <v>21</v>
      </c>
      <c r="EU842" s="172">
        <f t="shared" si="1195"/>
        <v>15</v>
      </c>
      <c r="EV842" s="57">
        <f t="shared" si="1196"/>
        <v>0.521970613054485</v>
      </c>
      <c r="EW842" s="57">
        <f t="shared" si="1197"/>
        <v>6.3938618925831206E-2</v>
      </c>
      <c r="EX842" s="57">
        <f t="shared" si="1198"/>
        <v>0.40320921621065631</v>
      </c>
      <c r="EY842" s="57">
        <f t="shared" si="1199"/>
        <v>1.5469833824043115</v>
      </c>
      <c r="EZ842" s="57">
        <f t="shared" si="1200"/>
        <v>2.1515179141216151E-3</v>
      </c>
      <c r="FA842" s="57">
        <f t="shared" si="1201"/>
        <v>2.2562449637389202E-2</v>
      </c>
      <c r="FB842" s="57">
        <f t="shared" si="1202"/>
        <v>1.5733294437133196</v>
      </c>
      <c r="FC842" s="57" t="str">
        <f t="shared" si="1203"/>
        <v/>
      </c>
      <c r="FD842" s="57">
        <f t="shared" si="1204"/>
        <v>0.10321764892774604</v>
      </c>
      <c r="FE842" s="57">
        <f t="shared" si="1205"/>
        <v>0.43721489945098302</v>
      </c>
      <c r="FF842" s="56">
        <f t="shared" si="1206"/>
        <v>0.42309536569542772</v>
      </c>
      <c r="FG842" s="59">
        <f t="shared" si="1207"/>
        <v>20.382981604230316</v>
      </c>
      <c r="FH842" s="59">
        <f t="shared" si="1208"/>
        <v>2.4968066415437673</v>
      </c>
      <c r="FI842" s="59">
        <f t="shared" si="1209"/>
        <v>15.745342421834859</v>
      </c>
      <c r="FJ842" s="59">
        <f t="shared" si="1210"/>
        <v>60.409787518642645</v>
      </c>
      <c r="FK842" s="59">
        <f t="shared" si="1211"/>
        <v>8.401689475981132E-2</v>
      </c>
      <c r="FL842" s="59">
        <f t="shared" si="1212"/>
        <v>0.88106491898859496</v>
      </c>
      <c r="FM842" s="59">
        <f t="shared" si="1213"/>
        <v>62.018837554410275</v>
      </c>
      <c r="FN842" s="59" t="str">
        <f t="shared" si="1214"/>
        <v/>
      </c>
      <c r="FO842" s="59">
        <f t="shared" si="1215"/>
        <v>4.0687210343496583</v>
      </c>
      <c r="FP842" s="59">
        <f t="shared" si="1216"/>
        <v>17.234508598161806</v>
      </c>
      <c r="FQ842" s="66">
        <f t="shared" si="1217"/>
        <v>16.677932813078261</v>
      </c>
      <c r="FR842" s="331">
        <f t="shared" si="1239"/>
        <v>0.46998776944787762</v>
      </c>
      <c r="FS842" s="331">
        <f t="shared" si="1218"/>
        <v>0.46998776944787762</v>
      </c>
      <c r="FT842" s="400">
        <f t="shared" si="1219"/>
        <v>0</v>
      </c>
      <c r="FU842" s="400">
        <f t="shared" si="1220"/>
        <v>1</v>
      </c>
      <c r="FV842" s="400">
        <f t="shared" si="1221"/>
        <v>0</v>
      </c>
      <c r="FW842" s="402">
        <f t="shared" si="1222"/>
        <v>0</v>
      </c>
      <c r="FX842" s="222">
        <f t="shared" si="1223"/>
        <v>20.382981604230316</v>
      </c>
      <c r="FY842" s="222">
        <f t="shared" si="1224"/>
        <v>60.409787518642645</v>
      </c>
      <c r="FZ842" s="222">
        <f t="shared" si="1225"/>
        <v>0</v>
      </c>
      <c r="GA842" s="221">
        <f t="shared" si="1226"/>
        <v>0</v>
      </c>
      <c r="GB842" s="222">
        <f t="shared" si="1227"/>
        <v>62.018837554410275</v>
      </c>
      <c r="GC842" s="222">
        <f t="shared" si="1228"/>
        <v>0</v>
      </c>
      <c r="GD842" s="222">
        <f t="shared" si="1229"/>
        <v>0</v>
      </c>
      <c r="GE842" s="222">
        <f t="shared" si="1230"/>
        <v>0</v>
      </c>
      <c r="GF842" s="222">
        <f t="shared" si="1231"/>
        <v>0</v>
      </c>
      <c r="GG842" s="398">
        <f t="shared" si="1232"/>
        <v>0</v>
      </c>
      <c r="GH842" s="399">
        <f t="shared" si="1233"/>
        <v>0</v>
      </c>
      <c r="GI842" s="398" t="str">
        <f t="shared" si="1234"/>
        <v>Ca-Na</v>
      </c>
      <c r="GJ842" s="398" t="str">
        <f t="shared" si="1235"/>
        <v>HCO3</v>
      </c>
    </row>
    <row r="843" spans="1:192">
      <c r="A843" s="402">
        <f t="shared" si="1236"/>
        <v>838</v>
      </c>
      <c r="B843" s="64" t="s">
        <v>295</v>
      </c>
      <c r="C843" s="398" t="s">
        <v>161</v>
      </c>
      <c r="F843" s="549">
        <v>3540850</v>
      </c>
      <c r="G843" s="549">
        <v>5717980</v>
      </c>
      <c r="H843" s="410">
        <f t="shared" si="1163"/>
        <v>540759.23</v>
      </c>
      <c r="I843" s="410">
        <f t="shared" si="1164"/>
        <v>5716132.5980000002</v>
      </c>
      <c r="J843" s="541">
        <v>109</v>
      </c>
      <c r="K843" s="400" t="s">
        <v>1356</v>
      </c>
      <c r="L843" s="19">
        <v>60</v>
      </c>
      <c r="Q843" s="67" t="s">
        <v>1361</v>
      </c>
      <c r="R843" s="165" t="s">
        <v>1490</v>
      </c>
      <c r="S843" s="64" t="s">
        <v>1346</v>
      </c>
      <c r="T843" s="499" t="str">
        <f t="shared" si="1165"/>
        <v>-</v>
      </c>
      <c r="U843" s="499" t="str">
        <f t="shared" si="1166"/>
        <v>M</v>
      </c>
      <c r="V843" s="499" t="str">
        <f t="shared" si="1167"/>
        <v>-</v>
      </c>
      <c r="W843" s="499" t="str">
        <f t="shared" si="1238"/>
        <v>-</v>
      </c>
      <c r="X843" s="529" t="str">
        <f t="shared" si="1237"/>
        <v>Na</v>
      </c>
      <c r="Y843" s="530" t="str">
        <f t="shared" si="1240"/>
        <v>Cl</v>
      </c>
      <c r="Z843" s="60" t="s">
        <v>2695</v>
      </c>
      <c r="AA843" s="51">
        <v>25805</v>
      </c>
      <c r="AB843" s="100">
        <v>1</v>
      </c>
      <c r="AD843" s="398" t="s">
        <v>1920</v>
      </c>
      <c r="AE843" s="404"/>
      <c r="AF843" s="391">
        <v>11.3</v>
      </c>
      <c r="AI843" s="569"/>
      <c r="AR843" s="69">
        <v>5398</v>
      </c>
      <c r="AS843" s="507">
        <f t="shared" si="1241"/>
        <v>5357.6</v>
      </c>
      <c r="AT843" s="509">
        <f t="shared" si="1242"/>
        <v>-0.29876761936541435</v>
      </c>
      <c r="AU843" s="398">
        <v>1545</v>
      </c>
      <c r="AV843" s="398">
        <v>110.6</v>
      </c>
      <c r="AW843" s="399">
        <v>205</v>
      </c>
      <c r="AX843" s="398">
        <v>2365</v>
      </c>
      <c r="AY843" s="398">
        <v>404.7</v>
      </c>
      <c r="AZ843" s="172">
        <v>727.3</v>
      </c>
      <c r="BO843" s="138"/>
      <c r="BP843" s="547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49"/>
      <c r="CG843" s="138"/>
      <c r="CH843" s="138"/>
      <c r="CI843" s="138"/>
      <c r="CJ843" s="138"/>
      <c r="CK843" s="138"/>
      <c r="CL843" s="139"/>
      <c r="CM843" s="138"/>
      <c r="CN843" s="138">
        <v>332</v>
      </c>
      <c r="CO843" s="149"/>
      <c r="DB843" s="241"/>
      <c r="DC843" s="241"/>
      <c r="DD843" s="241"/>
      <c r="DE843" s="241"/>
      <c r="DF843" s="241"/>
      <c r="DG843" s="241"/>
      <c r="DH843" s="241"/>
      <c r="DI843" s="244"/>
      <c r="DJ843" s="244"/>
      <c r="DK843" s="244"/>
      <c r="DL843" s="244"/>
      <c r="DM843" s="244"/>
      <c r="DN843" s="244"/>
      <c r="DO843" s="244"/>
      <c r="DP843" s="244"/>
      <c r="DQ843" s="244"/>
      <c r="DR843" s="244"/>
      <c r="DS843" s="472"/>
      <c r="DT843" s="402">
        <f t="shared" si="1168"/>
        <v>1</v>
      </c>
      <c r="DU843" s="100">
        <f t="shared" si="1169"/>
        <v>0</v>
      </c>
      <c r="DV843" s="100">
        <f t="shared" si="1170"/>
        <v>1</v>
      </c>
      <c r="DW843" s="100">
        <f t="shared" si="1171"/>
        <v>0</v>
      </c>
      <c r="DX843" s="100">
        <f t="shared" si="1172"/>
        <v>0</v>
      </c>
      <c r="DY843" s="229">
        <f t="shared" si="1173"/>
        <v>0</v>
      </c>
      <c r="DZ843" s="100">
        <f t="shared" si="1174"/>
        <v>1</v>
      </c>
      <c r="EA843" s="400">
        <f t="shared" si="1175"/>
        <v>0</v>
      </c>
      <c r="EB843" s="402">
        <f t="shared" si="1176"/>
        <v>0</v>
      </c>
      <c r="EC843" s="19">
        <f t="shared" si="1177"/>
        <v>0</v>
      </c>
      <c r="ED843" s="19">
        <f t="shared" si="1178"/>
        <v>1</v>
      </c>
      <c r="EE843" s="19">
        <f t="shared" si="1179"/>
        <v>0</v>
      </c>
      <c r="EF843" s="402">
        <f t="shared" si="1180"/>
        <v>0</v>
      </c>
      <c r="EG843" s="400">
        <f t="shared" si="1181"/>
        <v>1</v>
      </c>
      <c r="EH843" s="400">
        <f t="shared" si="1182"/>
        <v>0</v>
      </c>
      <c r="EI843" s="402">
        <f t="shared" si="1183"/>
        <v>0</v>
      </c>
      <c r="EJ843" s="229">
        <f t="shared" si="1184"/>
        <v>1</v>
      </c>
      <c r="EK843" s="398">
        <f t="shared" si="1185"/>
        <v>1545</v>
      </c>
      <c r="EL843" s="398" t="str">
        <f t="shared" si="1186"/>
        <v/>
      </c>
      <c r="EM843" s="398">
        <f t="shared" si="1187"/>
        <v>110.6</v>
      </c>
      <c r="EN843" s="398">
        <f t="shared" si="1188"/>
        <v>205</v>
      </c>
      <c r="EO843" s="398" t="str">
        <f t="shared" si="1189"/>
        <v/>
      </c>
      <c r="EP843" s="398" t="str">
        <f t="shared" si="1190"/>
        <v/>
      </c>
      <c r="EQ843" s="398">
        <f t="shared" si="1191"/>
        <v>727.3</v>
      </c>
      <c r="ER843" s="398" t="str">
        <f t="shared" si="1192"/>
        <v/>
      </c>
      <c r="ES843" s="398" t="str">
        <f t="shared" si="1193"/>
        <v/>
      </c>
      <c r="ET843" s="398">
        <f t="shared" si="1194"/>
        <v>404.7</v>
      </c>
      <c r="EU843" s="172">
        <f t="shared" si="1195"/>
        <v>2365</v>
      </c>
      <c r="EV843" s="57">
        <f t="shared" si="1196"/>
        <v>67.203716430764942</v>
      </c>
      <c r="EW843" s="57" t="str">
        <f t="shared" si="1197"/>
        <v/>
      </c>
      <c r="EX843" s="57">
        <f t="shared" si="1198"/>
        <v>9.1010080230405279</v>
      </c>
      <c r="EY843" s="57">
        <f t="shared" si="1199"/>
        <v>10.230051399770447</v>
      </c>
      <c r="EZ843" s="57" t="str">
        <f t="shared" si="1200"/>
        <v/>
      </c>
      <c r="FA843" s="57" t="str">
        <f t="shared" si="1201"/>
        <v/>
      </c>
      <c r="FB843" s="57">
        <f t="shared" si="1202"/>
        <v>11.919609420965598</v>
      </c>
      <c r="FC843" s="57" t="str">
        <f t="shared" si="1203"/>
        <v/>
      </c>
      <c r="FD843" s="57" t="str">
        <f t="shared" si="1204"/>
        <v/>
      </c>
      <c r="FE843" s="57">
        <f t="shared" si="1205"/>
        <v>8.4257557051339447</v>
      </c>
      <c r="FF843" s="56">
        <f t="shared" si="1206"/>
        <v>66.708035991312428</v>
      </c>
      <c r="FG843" s="59">
        <f t="shared" si="1207"/>
        <v>77.660935465389372</v>
      </c>
      <c r="FH843" s="59" t="str">
        <f t="shared" si="1208"/>
        <v/>
      </c>
      <c r="FI843" s="59">
        <f t="shared" si="1209"/>
        <v>10.517168309813611</v>
      </c>
      <c r="FJ843" s="59">
        <f t="shared" si="1210"/>
        <v>11.821896224797012</v>
      </c>
      <c r="FK843" s="59" t="str">
        <f t="shared" si="1211"/>
        <v/>
      </c>
      <c r="FL843" s="59" t="str">
        <f t="shared" si="1212"/>
        <v/>
      </c>
      <c r="FM843" s="59">
        <f t="shared" si="1213"/>
        <v>13.692296071108359</v>
      </c>
      <c r="FN843" s="59" t="str">
        <f t="shared" si="1214"/>
        <v/>
      </c>
      <c r="FO843" s="59" t="str">
        <f t="shared" si="1215"/>
        <v/>
      </c>
      <c r="FP843" s="59">
        <f t="shared" si="1216"/>
        <v>9.6788357456244967</v>
      </c>
      <c r="FQ843" s="66">
        <f t="shared" si="1217"/>
        <v>76.628868183267144</v>
      </c>
      <c r="FR843" s="331">
        <f t="shared" si="1239"/>
        <v>-0.29876761936541435</v>
      </c>
      <c r="FS843" s="331">
        <f t="shared" si="1218"/>
        <v>0.29876761936541435</v>
      </c>
      <c r="FT843" s="400">
        <f t="shared" si="1219"/>
        <v>0</v>
      </c>
      <c r="FU843" s="400">
        <f t="shared" si="1220"/>
        <v>1</v>
      </c>
      <c r="FV843" s="400">
        <f t="shared" si="1221"/>
        <v>0</v>
      </c>
      <c r="FW843" s="402">
        <f t="shared" si="1222"/>
        <v>0</v>
      </c>
      <c r="FX843" s="222">
        <f t="shared" si="1223"/>
        <v>77.660935465389372</v>
      </c>
      <c r="FY843" s="222">
        <f t="shared" si="1224"/>
        <v>0</v>
      </c>
      <c r="FZ843" s="222">
        <f t="shared" si="1225"/>
        <v>0</v>
      </c>
      <c r="GA843" s="221">
        <f t="shared" si="1226"/>
        <v>76.628868183267144</v>
      </c>
      <c r="GB843" s="222">
        <f t="shared" si="1227"/>
        <v>0</v>
      </c>
      <c r="GC843" s="222">
        <f t="shared" si="1228"/>
        <v>0</v>
      </c>
      <c r="GD843" s="222">
        <f t="shared" si="1229"/>
        <v>0</v>
      </c>
      <c r="GE843" s="222">
        <f t="shared" si="1230"/>
        <v>0</v>
      </c>
      <c r="GF843" s="222">
        <f t="shared" si="1231"/>
        <v>0</v>
      </c>
      <c r="GG843" s="398">
        <f t="shared" si="1232"/>
        <v>0</v>
      </c>
      <c r="GH843" s="399">
        <f t="shared" si="1233"/>
        <v>0</v>
      </c>
      <c r="GI843" s="398" t="str">
        <f t="shared" si="1234"/>
        <v>Na</v>
      </c>
      <c r="GJ843" s="398" t="str">
        <f t="shared" si="1235"/>
        <v>Cl</v>
      </c>
    </row>
    <row r="844" spans="1:192">
      <c r="A844" s="402">
        <f t="shared" si="1236"/>
        <v>839</v>
      </c>
      <c r="B844" s="79" t="s">
        <v>370</v>
      </c>
      <c r="C844" s="79" t="s">
        <v>401</v>
      </c>
      <c r="D844" s="79"/>
      <c r="E844" s="79" t="s">
        <v>2437</v>
      </c>
      <c r="F844" s="115">
        <v>3431560</v>
      </c>
      <c r="G844" s="115">
        <v>5542140</v>
      </c>
      <c r="H844" s="409">
        <f t="shared" si="1163"/>
        <v>431512.94600000005</v>
      </c>
      <c r="I844" s="405">
        <f t="shared" si="1164"/>
        <v>5540362.9340000004</v>
      </c>
      <c r="J844" s="115">
        <v>87</v>
      </c>
      <c r="K844" s="115" t="s">
        <v>1356</v>
      </c>
      <c r="L844" s="115">
        <v>160</v>
      </c>
      <c r="M844" s="115"/>
      <c r="O844" s="115" t="s">
        <v>1352</v>
      </c>
      <c r="P844" s="115"/>
      <c r="Q844" s="532" t="s">
        <v>2846</v>
      </c>
      <c r="R844" s="532" t="s">
        <v>276</v>
      </c>
      <c r="S844" s="79" t="s">
        <v>1347</v>
      </c>
      <c r="T844" s="499" t="str">
        <f t="shared" si="1165"/>
        <v>-</v>
      </c>
      <c r="U844" s="499" t="str">
        <f t="shared" si="1166"/>
        <v>M</v>
      </c>
      <c r="V844" s="499" t="str">
        <f t="shared" si="1167"/>
        <v>-</v>
      </c>
      <c r="W844" s="499" t="str">
        <f t="shared" si="1238"/>
        <v>-</v>
      </c>
      <c r="X844" s="529" t="str">
        <f t="shared" si="1237"/>
        <v>Na</v>
      </c>
      <c r="Y844" s="530" t="str">
        <f t="shared" si="1240"/>
        <v>HCO3</v>
      </c>
      <c r="Z844" s="80"/>
      <c r="AA844" s="89">
        <v>24966</v>
      </c>
      <c r="AB844" s="102">
        <v>1</v>
      </c>
      <c r="AC844" s="532" t="s">
        <v>280</v>
      </c>
      <c r="AD844" s="532" t="s">
        <v>2438</v>
      </c>
      <c r="AE844" s="86" t="s">
        <v>2703</v>
      </c>
      <c r="AF844" s="153" t="s">
        <v>3116</v>
      </c>
      <c r="AG844" s="115"/>
      <c r="AH844" s="115">
        <v>8.1</v>
      </c>
      <c r="AI844" s="236"/>
      <c r="AJ844" s="115"/>
      <c r="AK844" s="115"/>
      <c r="AL844" s="115"/>
      <c r="AM844" s="236">
        <v>0.28000000000000003</v>
      </c>
      <c r="AN844" s="532">
        <v>2.1</v>
      </c>
      <c r="AO844" s="79">
        <v>2.1</v>
      </c>
      <c r="AP844" s="407">
        <v>22</v>
      </c>
      <c r="AQ844" s="532"/>
      <c r="AR844" s="532">
        <v>1505</v>
      </c>
      <c r="AS844" s="507">
        <f t="shared" si="1241"/>
        <v>1569.3</v>
      </c>
      <c r="AT844" s="510">
        <f t="shared" si="1242"/>
        <v>4.2961559531402439E-2</v>
      </c>
      <c r="AU844" s="532">
        <v>425</v>
      </c>
      <c r="AV844" s="88">
        <v>0</v>
      </c>
      <c r="AW844" s="88">
        <v>25</v>
      </c>
      <c r="AX844" s="79">
        <v>49</v>
      </c>
      <c r="AY844" s="532">
        <v>184</v>
      </c>
      <c r="AZ844" s="80">
        <v>885</v>
      </c>
      <c r="BA844" s="532"/>
      <c r="BB844" s="532"/>
      <c r="BC844" s="532"/>
      <c r="BD844" s="532">
        <v>1.3</v>
      </c>
      <c r="BE844" s="90"/>
      <c r="BF844" s="90"/>
      <c r="BG844" s="532"/>
      <c r="BH844" s="532"/>
      <c r="BI844" s="532"/>
      <c r="BJ844" s="532" t="s">
        <v>1344</v>
      </c>
      <c r="BK844" s="532"/>
      <c r="BL844" s="79"/>
      <c r="BM844" s="82"/>
      <c r="BN844" s="80"/>
      <c r="BO844" s="147"/>
      <c r="BP844" s="147"/>
      <c r="BQ844" s="147"/>
      <c r="BR844" s="147"/>
      <c r="BS844" s="147"/>
      <c r="BT844" s="147"/>
      <c r="BU844" s="147"/>
      <c r="BV844" s="147"/>
      <c r="BW844" s="147"/>
      <c r="BX844" s="147"/>
      <c r="BY844" s="147"/>
      <c r="BZ844" s="147"/>
      <c r="CA844" s="147"/>
      <c r="CB844" s="147"/>
      <c r="CC844" s="147"/>
      <c r="CD844" s="147"/>
      <c r="CE844" s="147"/>
      <c r="CF844" s="145"/>
      <c r="CG844" s="147"/>
      <c r="CH844" s="147"/>
      <c r="CI844" s="147"/>
      <c r="CJ844" s="147"/>
      <c r="CK844" s="147"/>
      <c r="CL844" s="148"/>
      <c r="CM844" s="147"/>
      <c r="CN844" s="143" t="s">
        <v>3116</v>
      </c>
      <c r="CO844" s="141"/>
      <c r="CP844" s="401"/>
      <c r="CQ844" s="70"/>
      <c r="CR844" s="401"/>
      <c r="CS844" s="401"/>
      <c r="CT844" s="401"/>
      <c r="CU844" s="401"/>
      <c r="CV844" s="401"/>
      <c r="CW844" s="401"/>
      <c r="CX844" s="401"/>
      <c r="CY844" s="401"/>
      <c r="CZ844" s="401"/>
      <c r="DA844" s="70"/>
      <c r="DB844" s="182"/>
      <c r="DC844" s="182"/>
      <c r="DD844" s="182"/>
      <c r="DE844" s="182"/>
      <c r="DF844" s="182"/>
      <c r="DG844" s="182"/>
      <c r="DH844" s="182"/>
      <c r="DI844" s="182"/>
      <c r="DJ844" s="182"/>
      <c r="DK844" s="244"/>
      <c r="DL844" s="244"/>
      <c r="DM844" s="244"/>
      <c r="DN844" s="182"/>
      <c r="DO844" s="182"/>
      <c r="DP844" s="182"/>
      <c r="DQ844" s="182"/>
      <c r="DR844" s="182"/>
      <c r="DS844" s="181"/>
      <c r="DT844" s="402">
        <f t="shared" si="1168"/>
        <v>1</v>
      </c>
      <c r="DU844" s="100">
        <f t="shared" si="1169"/>
        <v>0</v>
      </c>
      <c r="DV844" s="100">
        <f t="shared" si="1170"/>
        <v>0</v>
      </c>
      <c r="DW844" s="100">
        <f t="shared" si="1171"/>
        <v>1</v>
      </c>
      <c r="DX844" s="100">
        <f t="shared" si="1172"/>
        <v>0</v>
      </c>
      <c r="DY844" s="229">
        <f t="shared" si="1173"/>
        <v>0</v>
      </c>
      <c r="DZ844" s="100">
        <f t="shared" si="1174"/>
        <v>0</v>
      </c>
      <c r="EA844" s="400">
        <f t="shared" si="1175"/>
        <v>0</v>
      </c>
      <c r="EB844" s="402">
        <f t="shared" si="1176"/>
        <v>1</v>
      </c>
      <c r="EC844" s="19">
        <f t="shared" si="1177"/>
        <v>0</v>
      </c>
      <c r="ED844" s="19">
        <f t="shared" si="1178"/>
        <v>1</v>
      </c>
      <c r="EE844" s="19">
        <f t="shared" si="1179"/>
        <v>0</v>
      </c>
      <c r="EF844" s="402">
        <f t="shared" si="1180"/>
        <v>0</v>
      </c>
      <c r="EG844" s="400">
        <f t="shared" si="1181"/>
        <v>0</v>
      </c>
      <c r="EH844" s="400">
        <f t="shared" si="1182"/>
        <v>0</v>
      </c>
      <c r="EI844" s="402">
        <f t="shared" si="1183"/>
        <v>1</v>
      </c>
      <c r="EJ844" s="229">
        <f t="shared" si="1184"/>
        <v>2</v>
      </c>
      <c r="EK844" s="398">
        <f t="shared" si="1185"/>
        <v>425</v>
      </c>
      <c r="EL844" s="398" t="str">
        <f t="shared" si="1186"/>
        <v/>
      </c>
      <c r="EM844" s="398">
        <f t="shared" si="1187"/>
        <v>0</v>
      </c>
      <c r="EN844" s="398">
        <f t="shared" si="1188"/>
        <v>25</v>
      </c>
      <c r="EO844" s="398" t="str">
        <f t="shared" si="1189"/>
        <v/>
      </c>
      <c r="EP844" s="398" t="str">
        <f t="shared" si="1190"/>
        <v/>
      </c>
      <c r="EQ844" s="398">
        <f t="shared" si="1191"/>
        <v>885</v>
      </c>
      <c r="ER844" s="398" t="str">
        <f t="shared" si="1192"/>
        <v/>
      </c>
      <c r="ES844" s="398" t="str">
        <f t="shared" si="1193"/>
        <v/>
      </c>
      <c r="ET844" s="398">
        <f t="shared" si="1194"/>
        <v>184</v>
      </c>
      <c r="EU844" s="172">
        <f t="shared" si="1195"/>
        <v>49</v>
      </c>
      <c r="EV844" s="57">
        <f t="shared" si="1196"/>
        <v>18.486459212346343</v>
      </c>
      <c r="EW844" s="57" t="str">
        <f t="shared" si="1197"/>
        <v/>
      </c>
      <c r="EX844" s="57">
        <f t="shared" si="1198"/>
        <v>0</v>
      </c>
      <c r="EY844" s="57">
        <f t="shared" si="1199"/>
        <v>1.2475672438744447</v>
      </c>
      <c r="EZ844" s="57" t="str">
        <f t="shared" si="1200"/>
        <v/>
      </c>
      <c r="FA844" s="57" t="str">
        <f t="shared" si="1201"/>
        <v/>
      </c>
      <c r="FB844" s="57">
        <f t="shared" si="1202"/>
        <v>14.504130809232166</v>
      </c>
      <c r="FC844" s="57" t="str">
        <f t="shared" si="1203"/>
        <v/>
      </c>
      <c r="FD844" s="57" t="str">
        <f t="shared" si="1204"/>
        <v/>
      </c>
      <c r="FE844" s="57">
        <f t="shared" si="1205"/>
        <v>3.8308353094752796</v>
      </c>
      <c r="FF844" s="56">
        <f t="shared" si="1206"/>
        <v>1.3821115279383971</v>
      </c>
      <c r="FG844" s="59">
        <f t="shared" si="1207"/>
        <v>93.678090750298082</v>
      </c>
      <c r="FH844" s="59" t="str">
        <f t="shared" si="1208"/>
        <v/>
      </c>
      <c r="FI844" s="59">
        <f t="shared" si="1209"/>
        <v>0</v>
      </c>
      <c r="FJ844" s="59">
        <f t="shared" si="1210"/>
        <v>6.3219092497019123</v>
      </c>
      <c r="FK844" s="59" t="str">
        <f t="shared" si="1211"/>
        <v/>
      </c>
      <c r="FL844" s="59" t="str">
        <f t="shared" si="1212"/>
        <v/>
      </c>
      <c r="FM844" s="59">
        <f t="shared" si="1213"/>
        <v>73.561260290008178</v>
      </c>
      <c r="FN844" s="59" t="str">
        <f t="shared" si="1214"/>
        <v/>
      </c>
      <c r="FO844" s="59" t="str">
        <f t="shared" si="1215"/>
        <v/>
      </c>
      <c r="FP844" s="59">
        <f t="shared" si="1216"/>
        <v>19.429021775582246</v>
      </c>
      <c r="FQ844" s="66">
        <f t="shared" si="1217"/>
        <v>7.0097179344095855</v>
      </c>
      <c r="FR844" s="331">
        <f t="shared" si="1239"/>
        <v>4.2961559531402439E-2</v>
      </c>
      <c r="FS844" s="331">
        <f t="shared" si="1218"/>
        <v>4.2961559531402439E-2</v>
      </c>
      <c r="FT844" s="400">
        <f t="shared" si="1219"/>
        <v>0</v>
      </c>
      <c r="FU844" s="400">
        <f t="shared" si="1220"/>
        <v>1</v>
      </c>
      <c r="FV844" s="400">
        <f t="shared" si="1221"/>
        <v>0</v>
      </c>
      <c r="FW844" s="402">
        <f t="shared" si="1222"/>
        <v>0</v>
      </c>
      <c r="FX844" s="222">
        <f t="shared" si="1223"/>
        <v>93.678090750298082</v>
      </c>
      <c r="FY844" s="222">
        <f t="shared" si="1224"/>
        <v>0</v>
      </c>
      <c r="FZ844" s="222">
        <f t="shared" si="1225"/>
        <v>0</v>
      </c>
      <c r="GA844" s="221">
        <f t="shared" si="1226"/>
        <v>0</v>
      </c>
      <c r="GB844" s="222">
        <f t="shared" si="1227"/>
        <v>73.561260290008178</v>
      </c>
      <c r="GC844" s="222">
        <f t="shared" si="1228"/>
        <v>0</v>
      </c>
      <c r="GD844" s="222">
        <f t="shared" si="1229"/>
        <v>0</v>
      </c>
      <c r="GE844" s="222">
        <f t="shared" si="1230"/>
        <v>0</v>
      </c>
      <c r="GF844" s="222">
        <f t="shared" si="1231"/>
        <v>0</v>
      </c>
      <c r="GG844" s="398">
        <f t="shared" si="1232"/>
        <v>0</v>
      </c>
      <c r="GH844" s="399">
        <f t="shared" si="1233"/>
        <v>0</v>
      </c>
      <c r="GI844" s="398" t="str">
        <f t="shared" si="1234"/>
        <v>Na</v>
      </c>
      <c r="GJ844" s="398" t="str">
        <f t="shared" si="1235"/>
        <v>HCO3</v>
      </c>
    </row>
    <row r="845" spans="1:192">
      <c r="A845" s="402">
        <f t="shared" si="1236"/>
        <v>840</v>
      </c>
      <c r="B845" s="106" t="s">
        <v>406</v>
      </c>
      <c r="C845" s="106" t="s">
        <v>400</v>
      </c>
      <c r="D845" s="106"/>
      <c r="E845" s="106" t="s">
        <v>2439</v>
      </c>
      <c r="F845" s="377">
        <v>3429340</v>
      </c>
      <c r="G845" s="377">
        <v>5541780</v>
      </c>
      <c r="H845" s="409">
        <f t="shared" si="1163"/>
        <v>429293.83400000003</v>
      </c>
      <c r="I845" s="405">
        <f t="shared" si="1164"/>
        <v>5540003.0780000007</v>
      </c>
      <c r="J845" s="377">
        <v>112</v>
      </c>
      <c r="K845" s="377" t="s">
        <v>1356</v>
      </c>
      <c r="L845" s="377">
        <v>59</v>
      </c>
      <c r="M845" s="377"/>
      <c r="O845" s="115" t="s">
        <v>1352</v>
      </c>
      <c r="P845" s="115"/>
      <c r="Q845" s="531" t="s">
        <v>1361</v>
      </c>
      <c r="R845" s="532" t="s">
        <v>276</v>
      </c>
      <c r="S845" s="106" t="s">
        <v>1347</v>
      </c>
      <c r="T845" s="499" t="str">
        <f t="shared" si="1165"/>
        <v>-</v>
      </c>
      <c r="U845" s="499" t="str">
        <f t="shared" si="1166"/>
        <v>M</v>
      </c>
      <c r="V845" s="499" t="str">
        <f t="shared" si="1167"/>
        <v>-</v>
      </c>
      <c r="W845" s="499" t="str">
        <f t="shared" si="1238"/>
        <v>-</v>
      </c>
      <c r="X845" s="529" t="str">
        <f t="shared" si="1237"/>
        <v>Ca-Mg</v>
      </c>
      <c r="Y845" s="530" t="str">
        <f t="shared" si="1240"/>
        <v>SO4-HCO3</v>
      </c>
      <c r="Z845" s="107" t="s">
        <v>2110</v>
      </c>
      <c r="AA845" s="84">
        <v>23133</v>
      </c>
      <c r="AB845" s="405">
        <v>1</v>
      </c>
      <c r="AC845" s="531" t="s">
        <v>280</v>
      </c>
      <c r="AD845" s="531" t="s">
        <v>2440</v>
      </c>
      <c r="AE845" s="86" t="s">
        <v>2701</v>
      </c>
      <c r="AF845" s="379">
        <v>12.2</v>
      </c>
      <c r="AG845" s="377"/>
      <c r="AH845" s="377">
        <v>6.9</v>
      </c>
      <c r="AI845" s="379"/>
      <c r="AJ845" s="377"/>
      <c r="AK845" s="377"/>
      <c r="AL845" s="377"/>
      <c r="AM845" s="379">
        <v>0.2</v>
      </c>
      <c r="AN845" s="113">
        <v>44</v>
      </c>
      <c r="AO845" s="106">
        <v>14.3</v>
      </c>
      <c r="AP845" s="378">
        <v>5</v>
      </c>
      <c r="AQ845" s="531"/>
      <c r="AR845" s="532">
        <v>1226</v>
      </c>
      <c r="AS845" s="507">
        <f t="shared" si="1241"/>
        <v>1199.1099999999999</v>
      </c>
      <c r="AT845" s="509">
        <f t="shared" si="1242"/>
        <v>0.42970239020222623</v>
      </c>
      <c r="AU845" s="88">
        <v>24</v>
      </c>
      <c r="AV845" s="531">
        <v>42</v>
      </c>
      <c r="AW845" s="106">
        <v>244</v>
      </c>
      <c r="AX845" s="106">
        <v>38</v>
      </c>
      <c r="AY845" s="531">
        <v>483</v>
      </c>
      <c r="AZ845" s="107">
        <v>311</v>
      </c>
      <c r="BA845" s="531"/>
      <c r="BB845" s="531"/>
      <c r="BC845" s="531"/>
      <c r="BD845" s="531">
        <v>0.23</v>
      </c>
      <c r="BE845" s="108">
        <v>3.8</v>
      </c>
      <c r="BF845" s="108">
        <v>0.57999999999999996</v>
      </c>
      <c r="BG845" s="531"/>
      <c r="BH845" s="531"/>
      <c r="BI845" s="531"/>
      <c r="BJ845" s="531">
        <v>33</v>
      </c>
      <c r="BK845" s="531"/>
      <c r="BL845" s="106"/>
      <c r="BM845" s="113">
        <v>19.5</v>
      </c>
      <c r="BN845" s="107"/>
      <c r="BO845" s="114"/>
      <c r="BP845" s="114"/>
      <c r="BQ845" s="114"/>
      <c r="BR845" s="114"/>
      <c r="BS845" s="114"/>
      <c r="BT845" s="114"/>
      <c r="BU845" s="114"/>
      <c r="BV845" s="114"/>
      <c r="BW845" s="114"/>
      <c r="BX845" s="114"/>
      <c r="BY845" s="114"/>
      <c r="BZ845" s="114"/>
      <c r="CA845" s="114"/>
      <c r="CB845" s="114"/>
      <c r="CC845" s="114"/>
      <c r="CD845" s="114"/>
      <c r="CE845" s="114"/>
      <c r="CF845" s="247"/>
      <c r="CG845" s="114"/>
      <c r="CH845" s="114"/>
      <c r="CI845" s="114"/>
      <c r="CJ845" s="114"/>
      <c r="CK845" s="114"/>
      <c r="CL845" s="137"/>
      <c r="CM845" s="531">
        <v>2.8</v>
      </c>
      <c r="CN845" s="147">
        <v>66</v>
      </c>
      <c r="CO845" s="149"/>
      <c r="CP845" s="399"/>
      <c r="CR845" s="399"/>
      <c r="CS845" s="399"/>
      <c r="CT845" s="399"/>
      <c r="CU845" s="399"/>
      <c r="CV845" s="399"/>
      <c r="CW845" s="399"/>
      <c r="CX845" s="399"/>
      <c r="CY845" s="399"/>
      <c r="CZ845" s="399"/>
      <c r="DB845" s="241"/>
      <c r="DC845" s="241"/>
      <c r="DD845" s="241"/>
      <c r="DE845" s="241"/>
      <c r="DF845" s="241"/>
      <c r="DG845" s="241"/>
      <c r="DH845" s="241"/>
      <c r="DI845" s="241"/>
      <c r="DJ845" s="241"/>
      <c r="DK845" s="244"/>
      <c r="DL845" s="244"/>
      <c r="DM845" s="244"/>
      <c r="DN845" s="241"/>
      <c r="DO845" s="241"/>
      <c r="DP845" s="241"/>
      <c r="DQ845" s="241"/>
      <c r="DR845" s="241"/>
      <c r="DS845" s="472"/>
      <c r="DT845" s="402">
        <f t="shared" si="1168"/>
        <v>1</v>
      </c>
      <c r="DU845" s="100">
        <f t="shared" si="1169"/>
        <v>0</v>
      </c>
      <c r="DV845" s="100">
        <f t="shared" si="1170"/>
        <v>1</v>
      </c>
      <c r="DW845" s="100">
        <f t="shared" si="1171"/>
        <v>0</v>
      </c>
      <c r="DX845" s="100">
        <f t="shared" si="1172"/>
        <v>0</v>
      </c>
      <c r="DY845" s="229">
        <f t="shared" si="1173"/>
        <v>0</v>
      </c>
      <c r="DZ845" s="100">
        <f t="shared" si="1174"/>
        <v>1</v>
      </c>
      <c r="EA845" s="400">
        <f t="shared" si="1175"/>
        <v>0</v>
      </c>
      <c r="EB845" s="402">
        <f t="shared" si="1176"/>
        <v>0</v>
      </c>
      <c r="EC845" s="19">
        <f t="shared" si="1177"/>
        <v>0</v>
      </c>
      <c r="ED845" s="19">
        <f t="shared" si="1178"/>
        <v>1</v>
      </c>
      <c r="EE845" s="19">
        <f t="shared" si="1179"/>
        <v>0</v>
      </c>
      <c r="EF845" s="402">
        <f t="shared" si="1180"/>
        <v>0</v>
      </c>
      <c r="EG845" s="400">
        <f t="shared" si="1181"/>
        <v>1</v>
      </c>
      <c r="EH845" s="400">
        <f t="shared" si="1182"/>
        <v>0</v>
      </c>
      <c r="EI845" s="402">
        <f t="shared" si="1183"/>
        <v>0</v>
      </c>
      <c r="EJ845" s="229">
        <f t="shared" si="1184"/>
        <v>1</v>
      </c>
      <c r="EK845" s="398">
        <f t="shared" si="1185"/>
        <v>24</v>
      </c>
      <c r="EL845" s="398" t="str">
        <f t="shared" si="1186"/>
        <v/>
      </c>
      <c r="EM845" s="398">
        <f t="shared" si="1187"/>
        <v>42</v>
      </c>
      <c r="EN845" s="398">
        <f t="shared" si="1188"/>
        <v>244</v>
      </c>
      <c r="EO845" s="398">
        <f t="shared" si="1189"/>
        <v>0.57999999999999996</v>
      </c>
      <c r="EP845" s="398">
        <f t="shared" si="1190"/>
        <v>3.8</v>
      </c>
      <c r="EQ845" s="398">
        <f t="shared" si="1191"/>
        <v>311</v>
      </c>
      <c r="ER845" s="398" t="str">
        <f t="shared" si="1192"/>
        <v/>
      </c>
      <c r="ES845" s="398">
        <f t="shared" si="1193"/>
        <v>33</v>
      </c>
      <c r="ET845" s="398">
        <f t="shared" si="1194"/>
        <v>483</v>
      </c>
      <c r="EU845" s="172">
        <f t="shared" si="1195"/>
        <v>38</v>
      </c>
      <c r="EV845" s="57">
        <f t="shared" si="1196"/>
        <v>1.04394122610897</v>
      </c>
      <c r="EW845" s="57" t="str">
        <f t="shared" si="1197"/>
        <v/>
      </c>
      <c r="EX845" s="57">
        <f t="shared" si="1198"/>
        <v>3.4560789960913394</v>
      </c>
      <c r="EY845" s="57">
        <f t="shared" si="1199"/>
        <v>12.176256300214581</v>
      </c>
      <c r="EZ845" s="57">
        <f t="shared" si="1200"/>
        <v>2.1150515087975198E-2</v>
      </c>
      <c r="FA845" s="57">
        <f t="shared" si="1201"/>
        <v>0.20413644910018802</v>
      </c>
      <c r="FB845" s="57">
        <f t="shared" si="1202"/>
        <v>5.0969318436962752</v>
      </c>
      <c r="FC845" s="57" t="str">
        <f t="shared" si="1203"/>
        <v/>
      </c>
      <c r="FD845" s="57">
        <f t="shared" si="1204"/>
        <v>0.53221600228369048</v>
      </c>
      <c r="FE845" s="57">
        <f t="shared" si="1205"/>
        <v>10.055942687372609</v>
      </c>
      <c r="FF845" s="56">
        <f t="shared" si="1206"/>
        <v>1.0718415930950835</v>
      </c>
      <c r="FG845" s="59">
        <f t="shared" si="1207"/>
        <v>6.1765955968301123</v>
      </c>
      <c r="FH845" s="59" t="str">
        <f t="shared" si="1208"/>
        <v/>
      </c>
      <c r="FI845" s="59">
        <f t="shared" si="1209"/>
        <v>20.448279822341796</v>
      </c>
      <c r="FJ845" s="59">
        <f t="shared" si="1210"/>
        <v>72.042188936343294</v>
      </c>
      <c r="FK845" s="59">
        <f t="shared" si="1211"/>
        <v>0.1251393997054773</v>
      </c>
      <c r="FL845" s="59">
        <f t="shared" si="1212"/>
        <v>1.2077962447793418</v>
      </c>
      <c r="FM845" s="59">
        <f t="shared" si="1213"/>
        <v>30.416855574963687</v>
      </c>
      <c r="FN845" s="59" t="str">
        <f t="shared" si="1214"/>
        <v/>
      </c>
      <c r="FO845" s="59">
        <f t="shared" si="1215"/>
        <v>3.1760945157955724</v>
      </c>
      <c r="FP845" s="59">
        <f t="shared" si="1216"/>
        <v>60.010642828237025</v>
      </c>
      <c r="FQ845" s="66">
        <f t="shared" si="1217"/>
        <v>6.3964070810037095</v>
      </c>
      <c r="FR845" s="331">
        <f t="shared" si="1239"/>
        <v>0.42970239020222623</v>
      </c>
      <c r="FS845" s="331">
        <f t="shared" si="1218"/>
        <v>0.42970239020222623</v>
      </c>
      <c r="FT845" s="400">
        <f t="shared" si="1219"/>
        <v>0</v>
      </c>
      <c r="FU845" s="400">
        <f t="shared" si="1220"/>
        <v>1</v>
      </c>
      <c r="FV845" s="400">
        <f t="shared" si="1221"/>
        <v>0</v>
      </c>
      <c r="FW845" s="402">
        <f t="shared" si="1222"/>
        <v>0</v>
      </c>
      <c r="FX845" s="222">
        <f t="shared" si="1223"/>
        <v>0</v>
      </c>
      <c r="FY845" s="222">
        <f t="shared" si="1224"/>
        <v>72.042188936343294</v>
      </c>
      <c r="FZ845" s="222">
        <f t="shared" si="1225"/>
        <v>20.448279822341796</v>
      </c>
      <c r="GA845" s="221">
        <f t="shared" si="1226"/>
        <v>0</v>
      </c>
      <c r="GB845" s="222">
        <f t="shared" si="1227"/>
        <v>30.416855574963687</v>
      </c>
      <c r="GC845" s="222">
        <f t="shared" si="1228"/>
        <v>60.010642828237025</v>
      </c>
      <c r="GD845" s="222">
        <f t="shared" si="1229"/>
        <v>0</v>
      </c>
      <c r="GE845" s="222">
        <f t="shared" si="1230"/>
        <v>0</v>
      </c>
      <c r="GF845" s="222">
        <f t="shared" si="1231"/>
        <v>0</v>
      </c>
      <c r="GG845" s="398">
        <f t="shared" si="1232"/>
        <v>0</v>
      </c>
      <c r="GH845" s="399">
        <f t="shared" si="1233"/>
        <v>0</v>
      </c>
      <c r="GI845" s="398" t="str">
        <f t="shared" si="1234"/>
        <v>Ca-Mg</v>
      </c>
      <c r="GJ845" s="398" t="str">
        <f t="shared" si="1235"/>
        <v>SO4-HCO3</v>
      </c>
    </row>
    <row r="846" spans="1:192">
      <c r="A846" s="402">
        <f t="shared" si="1236"/>
        <v>841</v>
      </c>
      <c r="B846" s="64" t="s">
        <v>654</v>
      </c>
      <c r="C846" s="2" t="s">
        <v>1196</v>
      </c>
      <c r="D846" s="2"/>
      <c r="E846" s="2"/>
      <c r="F846" s="408">
        <v>3482350</v>
      </c>
      <c r="G846" s="408">
        <v>5552500</v>
      </c>
      <c r="H846" s="410">
        <f t="shared" si="1163"/>
        <v>482282.63</v>
      </c>
      <c r="I846" s="102">
        <f t="shared" si="1164"/>
        <v>5550718.79</v>
      </c>
      <c r="J846" s="541">
        <v>101</v>
      </c>
      <c r="K846" s="391" t="s">
        <v>1356</v>
      </c>
      <c r="L846" s="19">
        <v>326</v>
      </c>
      <c r="Q846" s="64" t="s">
        <v>672</v>
      </c>
      <c r="R846" s="64" t="s">
        <v>276</v>
      </c>
      <c r="S846" s="64" t="s">
        <v>1347</v>
      </c>
      <c r="T846" s="499" t="str">
        <f t="shared" si="1165"/>
        <v>-</v>
      </c>
      <c r="U846" s="499" t="str">
        <f t="shared" si="1166"/>
        <v>M</v>
      </c>
      <c r="V846" s="499" t="str">
        <f t="shared" si="1167"/>
        <v>-</v>
      </c>
      <c r="W846" s="499" t="str">
        <f t="shared" si="1238"/>
        <v>-</v>
      </c>
      <c r="X846" s="529" t="str">
        <f t="shared" si="1237"/>
        <v>Na</v>
      </c>
      <c r="Y846" s="530" t="str">
        <f t="shared" si="1240"/>
        <v>HCO3-Cl</v>
      </c>
      <c r="Z846" s="60"/>
      <c r="AA846" s="262" t="s">
        <v>2040</v>
      </c>
      <c r="AB846" s="100">
        <v>1</v>
      </c>
      <c r="AD846" s="2" t="s">
        <v>2041</v>
      </c>
      <c r="AE846" s="404"/>
      <c r="AF846" s="391" t="s">
        <v>3116</v>
      </c>
      <c r="AR846" s="69"/>
      <c r="AS846" s="507">
        <f t="shared" si="1241"/>
        <v>3972.9839500000003</v>
      </c>
      <c r="AT846" s="510">
        <f t="shared" si="1242"/>
        <v>-1.7356146075227534E-4</v>
      </c>
      <c r="AU846" s="59">
        <v>1223.05736</v>
      </c>
      <c r="AV846" s="59">
        <v>8.5067499999999985</v>
      </c>
      <c r="AW846" s="161">
        <v>10.019500000000001</v>
      </c>
      <c r="AX846" s="161">
        <v>705.51470000000006</v>
      </c>
      <c r="AY846" s="271">
        <v>293</v>
      </c>
      <c r="AZ846" s="414">
        <v>1732.88564</v>
      </c>
      <c r="CN846" s="143" t="s">
        <v>3116</v>
      </c>
      <c r="DB846" s="241"/>
      <c r="DC846" s="241"/>
      <c r="DD846" s="241"/>
      <c r="DE846" s="241"/>
      <c r="DF846" s="241"/>
      <c r="DG846" s="241"/>
      <c r="DH846" s="241"/>
      <c r="DI846" s="244"/>
      <c r="DJ846" s="244"/>
      <c r="DK846" s="244"/>
      <c r="DL846" s="244"/>
      <c r="DM846" s="244"/>
      <c r="DN846" s="244"/>
      <c r="DO846" s="244"/>
      <c r="DP846" s="244"/>
      <c r="DQ846" s="244"/>
      <c r="DR846" s="244"/>
      <c r="DS846" s="472"/>
      <c r="DT846" s="402">
        <f t="shared" si="1168"/>
        <v>1</v>
      </c>
      <c r="DU846" s="100">
        <f t="shared" si="1169"/>
        <v>0</v>
      </c>
      <c r="DV846" s="100">
        <f t="shared" si="1170"/>
        <v>0</v>
      </c>
      <c r="DW846" s="100">
        <f t="shared" si="1171"/>
        <v>1</v>
      </c>
      <c r="DX846" s="100">
        <f t="shared" si="1172"/>
        <v>0</v>
      </c>
      <c r="DY846" s="229">
        <f t="shared" si="1173"/>
        <v>0</v>
      </c>
      <c r="DZ846" s="100">
        <f t="shared" si="1174"/>
        <v>0</v>
      </c>
      <c r="EA846" s="400">
        <f t="shared" si="1175"/>
        <v>0</v>
      </c>
      <c r="EB846" s="402">
        <f t="shared" si="1176"/>
        <v>1</v>
      </c>
      <c r="EC846" s="19">
        <f t="shared" si="1177"/>
        <v>0</v>
      </c>
      <c r="ED846" s="19">
        <f t="shared" si="1178"/>
        <v>1</v>
      </c>
      <c r="EE846" s="19">
        <f t="shared" si="1179"/>
        <v>0</v>
      </c>
      <c r="EF846" s="402">
        <f t="shared" si="1180"/>
        <v>0</v>
      </c>
      <c r="EG846" s="400">
        <f t="shared" si="1181"/>
        <v>0</v>
      </c>
      <c r="EH846" s="400">
        <f t="shared" si="1182"/>
        <v>0</v>
      </c>
      <c r="EI846" s="402">
        <f t="shared" si="1183"/>
        <v>1</v>
      </c>
      <c r="EJ846" s="229">
        <f t="shared" si="1184"/>
        <v>2</v>
      </c>
      <c r="EK846" s="398">
        <f t="shared" si="1185"/>
        <v>1223.05736</v>
      </c>
      <c r="EL846" s="398" t="str">
        <f t="shared" si="1186"/>
        <v/>
      </c>
      <c r="EM846" s="398">
        <f t="shared" si="1187"/>
        <v>8.5067499999999985</v>
      </c>
      <c r="EN846" s="398">
        <f t="shared" si="1188"/>
        <v>10.019500000000001</v>
      </c>
      <c r="EO846" s="398" t="str">
        <f t="shared" si="1189"/>
        <v/>
      </c>
      <c r="EP846" s="398" t="str">
        <f t="shared" si="1190"/>
        <v/>
      </c>
      <c r="EQ846" s="398">
        <f t="shared" si="1191"/>
        <v>1732.88564</v>
      </c>
      <c r="ER846" s="398" t="str">
        <f t="shared" si="1192"/>
        <v/>
      </c>
      <c r="ES846" s="398" t="str">
        <f t="shared" si="1193"/>
        <v/>
      </c>
      <c r="ET846" s="398">
        <f t="shared" si="1194"/>
        <v>293</v>
      </c>
      <c r="EU846" s="172">
        <f t="shared" si="1195"/>
        <v>705.51470000000006</v>
      </c>
      <c r="EV846" s="57">
        <f t="shared" si="1196"/>
        <v>53.2</v>
      </c>
      <c r="EW846" s="57" t="str">
        <f t="shared" si="1197"/>
        <v/>
      </c>
      <c r="EX846" s="57">
        <f t="shared" si="1198"/>
        <v>0.7</v>
      </c>
      <c r="EY846" s="57">
        <f t="shared" si="1199"/>
        <v>0.5</v>
      </c>
      <c r="EZ846" s="57" t="str">
        <f t="shared" si="1200"/>
        <v/>
      </c>
      <c r="FA846" s="57" t="str">
        <f t="shared" si="1201"/>
        <v/>
      </c>
      <c r="FB846" s="57">
        <f t="shared" si="1202"/>
        <v>28.4</v>
      </c>
      <c r="FC846" s="57" t="str">
        <f t="shared" si="1203"/>
        <v/>
      </c>
      <c r="FD846" s="57" t="str">
        <f t="shared" si="1204"/>
        <v/>
      </c>
      <c r="FE846" s="57">
        <f t="shared" si="1205"/>
        <v>6.1001888351970486</v>
      </c>
      <c r="FF846" s="56">
        <f t="shared" si="1206"/>
        <v>19.899999999999999</v>
      </c>
      <c r="FG846" s="59">
        <f t="shared" si="1207"/>
        <v>97.794117647058826</v>
      </c>
      <c r="FH846" s="59" t="str">
        <f t="shared" si="1208"/>
        <v/>
      </c>
      <c r="FI846" s="59">
        <f t="shared" si="1209"/>
        <v>1.2867647058823528</v>
      </c>
      <c r="FJ846" s="59">
        <f t="shared" si="1210"/>
        <v>0.91911764705882337</v>
      </c>
      <c r="FK846" s="59" t="str">
        <f t="shared" si="1211"/>
        <v/>
      </c>
      <c r="FL846" s="59" t="str">
        <f t="shared" si="1212"/>
        <v/>
      </c>
      <c r="FM846" s="59">
        <f t="shared" si="1213"/>
        <v>52.205701134671678</v>
      </c>
      <c r="FN846" s="59" t="str">
        <f t="shared" si="1214"/>
        <v/>
      </c>
      <c r="FO846" s="59" t="str">
        <f t="shared" si="1215"/>
        <v/>
      </c>
      <c r="FP846" s="59">
        <f t="shared" si="1216"/>
        <v>11.213543492794297</v>
      </c>
      <c r="FQ846" s="66">
        <f t="shared" si="1217"/>
        <v>36.580755372534021</v>
      </c>
      <c r="FR846" s="331">
        <f t="shared" si="1239"/>
        <v>-1.7356146075227534E-4</v>
      </c>
      <c r="FS846" s="331">
        <f t="shared" si="1218"/>
        <v>1.7356146075227534E-4</v>
      </c>
      <c r="FT846" s="400">
        <f t="shared" si="1219"/>
        <v>0</v>
      </c>
      <c r="FU846" s="400">
        <f t="shared" si="1220"/>
        <v>1</v>
      </c>
      <c r="FV846" s="400">
        <f t="shared" si="1221"/>
        <v>0</v>
      </c>
      <c r="FW846" s="402">
        <f t="shared" si="1222"/>
        <v>0</v>
      </c>
      <c r="FX846" s="222">
        <f t="shared" si="1223"/>
        <v>97.794117647058826</v>
      </c>
      <c r="FY846" s="222">
        <f t="shared" si="1224"/>
        <v>0</v>
      </c>
      <c r="FZ846" s="222">
        <f t="shared" si="1225"/>
        <v>0</v>
      </c>
      <c r="GA846" s="221">
        <f t="shared" si="1226"/>
        <v>36.580755372534021</v>
      </c>
      <c r="GB846" s="222">
        <f t="shared" si="1227"/>
        <v>52.205701134671678</v>
      </c>
      <c r="GC846" s="222">
        <f t="shared" si="1228"/>
        <v>0</v>
      </c>
      <c r="GD846" s="222">
        <f t="shared" si="1229"/>
        <v>0</v>
      </c>
      <c r="GE846" s="222">
        <f t="shared" si="1230"/>
        <v>0</v>
      </c>
      <c r="GF846" s="222">
        <f t="shared" si="1231"/>
        <v>0</v>
      </c>
      <c r="GG846" s="398">
        <f t="shared" si="1232"/>
        <v>0</v>
      </c>
      <c r="GH846" s="399">
        <f t="shared" si="1233"/>
        <v>0</v>
      </c>
      <c r="GI846" s="398" t="str">
        <f t="shared" si="1234"/>
        <v>Na</v>
      </c>
      <c r="GJ846" s="398" t="str">
        <f t="shared" si="1235"/>
        <v>HCO3-Cl</v>
      </c>
    </row>
    <row r="847" spans="1:192">
      <c r="A847" s="402">
        <f t="shared" si="1236"/>
        <v>842</v>
      </c>
      <c r="B847" s="106" t="s">
        <v>654</v>
      </c>
      <c r="C847" s="106" t="s">
        <v>633</v>
      </c>
      <c r="D847" s="106"/>
      <c r="E847" s="106"/>
      <c r="F847" s="549">
        <v>3482420</v>
      </c>
      <c r="G847" s="549">
        <v>5551860</v>
      </c>
      <c r="H847" s="410">
        <f t="shared" si="1163"/>
        <v>482352.60200000001</v>
      </c>
      <c r="I847" s="102">
        <f t="shared" si="1164"/>
        <v>5550079.0460000001</v>
      </c>
      <c r="J847" s="541">
        <v>100</v>
      </c>
      <c r="K847" s="115" t="s">
        <v>1356</v>
      </c>
      <c r="L847" s="115">
        <v>275</v>
      </c>
      <c r="M847" s="115">
        <v>250</v>
      </c>
      <c r="N847" s="400">
        <v>275</v>
      </c>
      <c r="O847" s="115">
        <v>101</v>
      </c>
      <c r="P847" s="115"/>
      <c r="Q847" s="532" t="s">
        <v>2859</v>
      </c>
      <c r="R847" s="399" t="s">
        <v>276</v>
      </c>
      <c r="S847" s="64" t="s">
        <v>1347</v>
      </c>
      <c r="T847" s="499" t="str">
        <f t="shared" si="1165"/>
        <v>-</v>
      </c>
      <c r="U847" s="499" t="str">
        <f t="shared" si="1166"/>
        <v>M</v>
      </c>
      <c r="V847" s="499" t="str">
        <f t="shared" si="1167"/>
        <v>-</v>
      </c>
      <c r="W847" s="499" t="str">
        <f t="shared" si="1238"/>
        <v>-</v>
      </c>
      <c r="X847" s="529" t="str">
        <f t="shared" si="1237"/>
        <v>Na</v>
      </c>
      <c r="Y847" s="530" t="str">
        <f t="shared" si="1240"/>
        <v>HCO3-Cl</v>
      </c>
      <c r="Z847" s="60"/>
      <c r="AA847" s="89" t="s">
        <v>1928</v>
      </c>
      <c r="AB847" s="102">
        <v>1</v>
      </c>
      <c r="AC847" s="532" t="s">
        <v>598</v>
      </c>
      <c r="AD847" s="532" t="s">
        <v>2441</v>
      </c>
      <c r="AE847" s="86" t="s">
        <v>2771</v>
      </c>
      <c r="AF847" s="238">
        <v>19</v>
      </c>
      <c r="AG847" s="115"/>
      <c r="AH847" s="115"/>
      <c r="AI847" s="236"/>
      <c r="AJ847" s="115">
        <v>1.0026999999999999</v>
      </c>
      <c r="AK847" s="115">
        <v>15</v>
      </c>
      <c r="AL847" s="115"/>
      <c r="AM847" s="236">
        <v>1.67</v>
      </c>
      <c r="AN847" s="82"/>
      <c r="AO847" s="79"/>
      <c r="AP847" s="407"/>
      <c r="AQ847" s="532"/>
      <c r="AR847" s="532">
        <v>4542</v>
      </c>
      <c r="AS847" s="507">
        <f t="shared" si="1241"/>
        <v>4542.8019999999997</v>
      </c>
      <c r="AT847" s="509">
        <f t="shared" si="1242"/>
        <v>-0.42962386654112444</v>
      </c>
      <c r="AU847" s="532">
        <v>1363</v>
      </c>
      <c r="AV847" s="532">
        <v>4.992</v>
      </c>
      <c r="AW847" s="79">
        <v>5.7380000000000004</v>
      </c>
      <c r="AX847" s="79">
        <v>725.1</v>
      </c>
      <c r="AY847" s="532">
        <v>305.10000000000002</v>
      </c>
      <c r="AZ847" s="80">
        <v>2071</v>
      </c>
      <c r="BA847" s="532">
        <v>2.383</v>
      </c>
      <c r="BB847" s="532">
        <v>15.02</v>
      </c>
      <c r="BC847" s="532">
        <v>2.3E-2</v>
      </c>
      <c r="BD847" s="365">
        <v>1.2989999999999999</v>
      </c>
      <c r="BE847" s="90">
        <v>0.33600000000000002</v>
      </c>
      <c r="BF847" s="90">
        <v>0.26800000000000002</v>
      </c>
      <c r="BG847" s="532"/>
      <c r="BH847" s="532">
        <v>1.0129999999999999</v>
      </c>
      <c r="BI847" s="532">
        <v>0.13200000000000001</v>
      </c>
      <c r="BJ847" s="532">
        <v>10.64</v>
      </c>
      <c r="BK847" s="532"/>
      <c r="BL847" s="79"/>
      <c r="BM847" s="82">
        <v>22.03</v>
      </c>
      <c r="BN847" s="80">
        <v>11.69</v>
      </c>
      <c r="BO847" s="147"/>
      <c r="BP847" s="147">
        <v>2857</v>
      </c>
      <c r="BQ847" s="147">
        <v>131</v>
      </c>
      <c r="BR847" s="147">
        <v>22</v>
      </c>
      <c r="BS847" s="147"/>
      <c r="BT847" s="147"/>
      <c r="BU847" s="147"/>
      <c r="BV847" s="147"/>
      <c r="BW847" s="147"/>
      <c r="BX847" s="147"/>
      <c r="BY847" s="147"/>
      <c r="BZ847" s="147"/>
      <c r="CA847" s="147"/>
      <c r="CB847" s="147"/>
      <c r="CC847" s="147"/>
      <c r="CD847" s="147"/>
      <c r="CE847" s="147"/>
      <c r="CF847" s="145"/>
      <c r="CG847" s="147"/>
      <c r="CH847" s="147">
        <v>28</v>
      </c>
      <c r="CI847" s="147"/>
      <c r="CJ847" s="147"/>
      <c r="CK847" s="147"/>
      <c r="CL847" s="148"/>
      <c r="CM847" s="532"/>
      <c r="CN847" s="147">
        <v>82.3</v>
      </c>
      <c r="CO847" s="141"/>
      <c r="CP847" s="401"/>
      <c r="CQ847" s="70"/>
      <c r="CR847" s="401"/>
      <c r="CS847" s="401"/>
      <c r="CT847" s="401"/>
      <c r="CU847" s="401"/>
      <c r="CV847" s="401"/>
      <c r="CW847" s="401"/>
      <c r="CX847" s="401"/>
      <c r="CY847" s="401"/>
      <c r="CZ847" s="401"/>
      <c r="DA847" s="70"/>
      <c r="DB847" s="182"/>
      <c r="DC847" s="182"/>
      <c r="DD847" s="182"/>
      <c r="DE847" s="182"/>
      <c r="DF847" s="182"/>
      <c r="DG847" s="182"/>
      <c r="DH847" s="182"/>
      <c r="DI847" s="182"/>
      <c r="DJ847" s="182"/>
      <c r="DK847" s="180"/>
      <c r="DL847" s="180"/>
      <c r="DM847" s="180"/>
      <c r="DN847" s="182"/>
      <c r="DO847" s="182"/>
      <c r="DP847" s="182"/>
      <c r="DQ847" s="182"/>
      <c r="DR847" s="182"/>
      <c r="DS847" s="181"/>
      <c r="DT847" s="402">
        <f t="shared" si="1168"/>
        <v>1</v>
      </c>
      <c r="DU847" s="100">
        <f t="shared" si="1169"/>
        <v>0</v>
      </c>
      <c r="DV847" s="100">
        <f t="shared" si="1170"/>
        <v>0</v>
      </c>
      <c r="DW847" s="100">
        <f t="shared" si="1171"/>
        <v>1</v>
      </c>
      <c r="DX847" s="100">
        <f t="shared" si="1172"/>
        <v>0</v>
      </c>
      <c r="DY847" s="229">
        <f t="shared" si="1173"/>
        <v>0</v>
      </c>
      <c r="DZ847" s="100">
        <f t="shared" si="1174"/>
        <v>1</v>
      </c>
      <c r="EA847" s="400">
        <f t="shared" si="1175"/>
        <v>0</v>
      </c>
      <c r="EB847" s="402">
        <f t="shared" si="1176"/>
        <v>0</v>
      </c>
      <c r="EC847" s="19">
        <f t="shared" si="1177"/>
        <v>0</v>
      </c>
      <c r="ED847" s="19">
        <f t="shared" si="1178"/>
        <v>1</v>
      </c>
      <c r="EE847" s="19">
        <f t="shared" si="1179"/>
        <v>0</v>
      </c>
      <c r="EF847" s="402">
        <f t="shared" si="1180"/>
        <v>0</v>
      </c>
      <c r="EG847" s="400">
        <f t="shared" si="1181"/>
        <v>1</v>
      </c>
      <c r="EH847" s="400">
        <f t="shared" si="1182"/>
        <v>0</v>
      </c>
      <c r="EI847" s="402">
        <f t="shared" si="1183"/>
        <v>0</v>
      </c>
      <c r="EJ847" s="229">
        <f t="shared" si="1184"/>
        <v>2</v>
      </c>
      <c r="EK847" s="398">
        <f t="shared" si="1185"/>
        <v>1363</v>
      </c>
      <c r="EL847" s="398">
        <f t="shared" si="1186"/>
        <v>15.02</v>
      </c>
      <c r="EM847" s="398">
        <f t="shared" si="1187"/>
        <v>4.992</v>
      </c>
      <c r="EN847" s="398">
        <f t="shared" si="1188"/>
        <v>5.7380000000000004</v>
      </c>
      <c r="EO847" s="398">
        <f t="shared" si="1189"/>
        <v>0.26800000000000002</v>
      </c>
      <c r="EP847" s="398">
        <f t="shared" si="1190"/>
        <v>0.33600000000000002</v>
      </c>
      <c r="EQ847" s="398">
        <f t="shared" si="1191"/>
        <v>2071</v>
      </c>
      <c r="ER847" s="398" t="str">
        <f t="shared" si="1192"/>
        <v/>
      </c>
      <c r="ES847" s="398">
        <f t="shared" si="1193"/>
        <v>10.64</v>
      </c>
      <c r="ET847" s="398">
        <f t="shared" si="1194"/>
        <v>305.10000000000002</v>
      </c>
      <c r="EU847" s="172">
        <f t="shared" si="1195"/>
        <v>725.1</v>
      </c>
      <c r="EV847" s="57">
        <f t="shared" si="1196"/>
        <v>59.287162132771925</v>
      </c>
      <c r="EW847" s="57">
        <f t="shared" si="1197"/>
        <v>0.38414322250639382</v>
      </c>
      <c r="EX847" s="57">
        <f t="shared" si="1198"/>
        <v>0.4107796749639992</v>
      </c>
      <c r="EY847" s="57">
        <f t="shared" si="1199"/>
        <v>0.28634163381406258</v>
      </c>
      <c r="EZ847" s="57">
        <f t="shared" si="1200"/>
        <v>9.7729966268575077E-3</v>
      </c>
      <c r="FA847" s="57">
        <f t="shared" si="1201"/>
        <v>1.8049959709911363E-2</v>
      </c>
      <c r="FB847" s="57">
        <f t="shared" si="1202"/>
        <v>33.941304978440471</v>
      </c>
      <c r="FC847" s="57" t="str">
        <f t="shared" si="1203"/>
        <v/>
      </c>
      <c r="FD847" s="57">
        <f t="shared" si="1204"/>
        <v>0.17159934134237778</v>
      </c>
      <c r="FE847" s="57">
        <f t="shared" si="1205"/>
        <v>6.3521078963092821</v>
      </c>
      <c r="FF847" s="56">
        <f t="shared" si="1206"/>
        <v>20.452429977716974</v>
      </c>
      <c r="FG847" s="59">
        <f t="shared" si="1207"/>
        <v>98.163648414277148</v>
      </c>
      <c r="FH847" s="59">
        <f t="shared" si="1208"/>
        <v>0.6360382058833759</v>
      </c>
      <c r="FI847" s="59">
        <f t="shared" si="1209"/>
        <v>0.68014103118299751</v>
      </c>
      <c r="FJ847" s="59">
        <f t="shared" si="1210"/>
        <v>0.47410499097840941</v>
      </c>
      <c r="FK847" s="59">
        <f t="shared" si="1211"/>
        <v>1.6181462736980273E-2</v>
      </c>
      <c r="FL847" s="59">
        <f t="shared" si="1212"/>
        <v>2.988589494109364E-2</v>
      </c>
      <c r="FM847" s="59">
        <f t="shared" si="1213"/>
        <v>55.716891182751993</v>
      </c>
      <c r="FN847" s="59" t="str">
        <f t="shared" si="1214"/>
        <v/>
      </c>
      <c r="FO847" s="59">
        <f t="shared" si="1215"/>
        <v>0.28169163898318927</v>
      </c>
      <c r="FP847" s="59">
        <f t="shared" si="1216"/>
        <v>10.427404151507252</v>
      </c>
      <c r="FQ847" s="66">
        <f t="shared" si="1217"/>
        <v>33.574013026757555</v>
      </c>
      <c r="FR847" s="331">
        <f t="shared" si="1239"/>
        <v>-0.42962386654112444</v>
      </c>
      <c r="FS847" s="331">
        <f t="shared" si="1218"/>
        <v>0.42962386654112444</v>
      </c>
      <c r="FT847" s="400">
        <f t="shared" si="1219"/>
        <v>0</v>
      </c>
      <c r="FU847" s="400">
        <f t="shared" si="1220"/>
        <v>1</v>
      </c>
      <c r="FV847" s="400">
        <f t="shared" si="1221"/>
        <v>0</v>
      </c>
      <c r="FW847" s="402">
        <f t="shared" si="1222"/>
        <v>0</v>
      </c>
      <c r="FX847" s="222">
        <f t="shared" si="1223"/>
        <v>98.163648414277148</v>
      </c>
      <c r="FY847" s="222">
        <f t="shared" si="1224"/>
        <v>0</v>
      </c>
      <c r="FZ847" s="222">
        <f t="shared" si="1225"/>
        <v>0</v>
      </c>
      <c r="GA847" s="221">
        <f t="shared" si="1226"/>
        <v>33.574013026757555</v>
      </c>
      <c r="GB847" s="222">
        <f t="shared" si="1227"/>
        <v>55.716891182751993</v>
      </c>
      <c r="GC847" s="222">
        <f t="shared" si="1228"/>
        <v>0</v>
      </c>
      <c r="GD847" s="222">
        <f t="shared" si="1229"/>
        <v>0</v>
      </c>
      <c r="GE847" s="222">
        <f t="shared" si="1230"/>
        <v>0</v>
      </c>
      <c r="GF847" s="222">
        <f t="shared" si="1231"/>
        <v>0</v>
      </c>
      <c r="GG847" s="398">
        <f t="shared" si="1232"/>
        <v>0</v>
      </c>
      <c r="GH847" s="399">
        <f t="shared" si="1233"/>
        <v>0</v>
      </c>
      <c r="GI847" s="398" t="str">
        <f t="shared" si="1234"/>
        <v>Na</v>
      </c>
      <c r="GJ847" s="398" t="str">
        <f t="shared" si="1235"/>
        <v>HCO3-Cl</v>
      </c>
    </row>
    <row r="848" spans="1:192">
      <c r="A848" s="402">
        <f t="shared" si="1236"/>
        <v>843</v>
      </c>
      <c r="B848" s="106" t="s">
        <v>654</v>
      </c>
      <c r="C848" s="106" t="s">
        <v>633</v>
      </c>
      <c r="D848" s="106"/>
      <c r="E848" s="106"/>
      <c r="F848" s="549">
        <v>3482420</v>
      </c>
      <c r="G848" s="549">
        <v>5551860</v>
      </c>
      <c r="H848" s="410">
        <f t="shared" si="1163"/>
        <v>482352.60200000001</v>
      </c>
      <c r="I848" s="102">
        <f t="shared" si="1164"/>
        <v>5550079.0460000001</v>
      </c>
      <c r="J848" s="541">
        <v>100</v>
      </c>
      <c r="K848" s="377" t="s">
        <v>1356</v>
      </c>
      <c r="L848" s="377">
        <v>275</v>
      </c>
      <c r="M848" s="377"/>
      <c r="O848" s="115">
        <v>102</v>
      </c>
      <c r="P848" s="115"/>
      <c r="Q848" s="532" t="s">
        <v>2859</v>
      </c>
      <c r="R848" s="399" t="s">
        <v>276</v>
      </c>
      <c r="S848" s="64" t="s">
        <v>1347</v>
      </c>
      <c r="T848" s="499" t="str">
        <f t="shared" si="1165"/>
        <v>-</v>
      </c>
      <c r="U848" s="499" t="str">
        <f t="shared" si="1166"/>
        <v>M</v>
      </c>
      <c r="V848" s="499" t="str">
        <f t="shared" si="1167"/>
        <v>-</v>
      </c>
      <c r="W848" s="499" t="str">
        <f t="shared" si="1238"/>
        <v>-</v>
      </c>
      <c r="X848" s="529" t="str">
        <f t="shared" si="1237"/>
        <v>Na</v>
      </c>
      <c r="Y848" s="530" t="str">
        <f t="shared" si="1240"/>
        <v>HCO3-Cl</v>
      </c>
      <c r="Z848" s="60" t="s">
        <v>1993</v>
      </c>
      <c r="AA848" s="84" t="s">
        <v>2442</v>
      </c>
      <c r="AB848" s="405">
        <v>2</v>
      </c>
      <c r="AC848" s="531" t="s">
        <v>409</v>
      </c>
      <c r="AD848" s="531" t="s">
        <v>2443</v>
      </c>
      <c r="AE848" s="404"/>
      <c r="AF848" s="379">
        <v>19.2</v>
      </c>
      <c r="AG848" s="377"/>
      <c r="AH848" s="377"/>
      <c r="AI848" s="379"/>
      <c r="AJ848" s="377"/>
      <c r="AK848" s="377"/>
      <c r="AL848" s="377"/>
      <c r="AM848" s="379">
        <v>1.6</v>
      </c>
      <c r="AN848" s="113"/>
      <c r="AO848" s="106"/>
      <c r="AP848" s="378"/>
      <c r="AQ848" s="531"/>
      <c r="AR848" s="532"/>
      <c r="AS848" s="507">
        <f t="shared" si="1241"/>
        <v>4414.51</v>
      </c>
      <c r="AT848" s="509">
        <f t="shared" si="1242"/>
        <v>-9.0013045706015052E-2</v>
      </c>
      <c r="AU848" s="532">
        <v>1328</v>
      </c>
      <c r="AV848" s="531">
        <v>3.75</v>
      </c>
      <c r="AW848" s="106">
        <v>4.5999999999999996</v>
      </c>
      <c r="AX848" s="106">
        <v>727.9</v>
      </c>
      <c r="AY848" s="532">
        <v>313.98</v>
      </c>
      <c r="AZ848" s="107">
        <v>1961</v>
      </c>
      <c r="BA848" s="531">
        <v>2.54</v>
      </c>
      <c r="BB848" s="531">
        <v>34.65</v>
      </c>
      <c r="BC848" s="531">
        <v>0.04</v>
      </c>
      <c r="BD848" s="531">
        <v>1.52</v>
      </c>
      <c r="BE848" s="108">
        <v>0.15</v>
      </c>
      <c r="BF848" s="108">
        <v>0.09</v>
      </c>
      <c r="BG848" s="531"/>
      <c r="BH848" s="531">
        <v>0.85</v>
      </c>
      <c r="BI848" s="531">
        <v>0.09</v>
      </c>
      <c r="BJ848" s="531">
        <v>6.21</v>
      </c>
      <c r="BK848" s="531"/>
      <c r="BL848" s="106"/>
      <c r="BM848" s="113">
        <v>17.53</v>
      </c>
      <c r="BN848" s="107">
        <v>10.77</v>
      </c>
      <c r="BO848" s="114"/>
      <c r="BP848" s="114">
        <v>630</v>
      </c>
      <c r="BQ848" s="114">
        <v>150</v>
      </c>
      <c r="BR848" s="114">
        <v>60</v>
      </c>
      <c r="BS848" s="114"/>
      <c r="BT848" s="114"/>
      <c r="BU848" s="114"/>
      <c r="BV848" s="114"/>
      <c r="BW848" s="114"/>
      <c r="BX848" s="114"/>
      <c r="BY848" s="114"/>
      <c r="BZ848" s="114"/>
      <c r="CA848" s="114"/>
      <c r="CB848" s="114"/>
      <c r="CC848" s="114"/>
      <c r="CD848" s="114"/>
      <c r="CE848" s="114"/>
      <c r="CF848" s="247"/>
      <c r="CG848" s="114"/>
      <c r="CH848" s="114"/>
      <c r="CI848" s="114"/>
      <c r="CJ848" s="114"/>
      <c r="CK848" s="114"/>
      <c r="CL848" s="137"/>
      <c r="CM848" s="114"/>
      <c r="CN848" s="147">
        <v>123.03</v>
      </c>
      <c r="CO848" s="149"/>
      <c r="CP848" s="399"/>
      <c r="CR848" s="399"/>
      <c r="CS848" s="399"/>
      <c r="CT848" s="399"/>
      <c r="CU848" s="399"/>
      <c r="CV848" s="399"/>
      <c r="CW848" s="399"/>
      <c r="CX848" s="399"/>
      <c r="CY848" s="399"/>
      <c r="CZ848" s="399"/>
      <c r="DB848" s="241"/>
      <c r="DC848" s="241"/>
      <c r="DD848" s="241"/>
      <c r="DE848" s="241"/>
      <c r="DF848" s="241"/>
      <c r="DG848" s="241"/>
      <c r="DH848" s="241"/>
      <c r="DI848" s="241"/>
      <c r="DJ848" s="241"/>
      <c r="DK848" s="244"/>
      <c r="DL848" s="244"/>
      <c r="DM848" s="244"/>
      <c r="DN848" s="241"/>
      <c r="DO848" s="241"/>
      <c r="DP848" s="241"/>
      <c r="DQ848" s="241"/>
      <c r="DR848" s="241"/>
      <c r="DS848" s="472"/>
      <c r="DT848" s="402">
        <f t="shared" si="1168"/>
        <v>0</v>
      </c>
      <c r="DU848" s="100">
        <f t="shared" si="1169"/>
        <v>0</v>
      </c>
      <c r="DV848" s="100">
        <f t="shared" si="1170"/>
        <v>0</v>
      </c>
      <c r="DW848" s="100">
        <f t="shared" si="1171"/>
        <v>1</v>
      </c>
      <c r="DX848" s="100">
        <f t="shared" si="1172"/>
        <v>0</v>
      </c>
      <c r="DY848" s="229">
        <f t="shared" si="1173"/>
        <v>0</v>
      </c>
      <c r="DZ848" s="100">
        <f t="shared" si="1174"/>
        <v>1</v>
      </c>
      <c r="EA848" s="400">
        <f t="shared" si="1175"/>
        <v>0</v>
      </c>
      <c r="EB848" s="402">
        <f t="shared" si="1176"/>
        <v>0</v>
      </c>
      <c r="EC848" s="19">
        <f t="shared" si="1177"/>
        <v>0</v>
      </c>
      <c r="ED848" s="19">
        <f t="shared" si="1178"/>
        <v>1</v>
      </c>
      <c r="EE848" s="19">
        <f t="shared" si="1179"/>
        <v>0</v>
      </c>
      <c r="EF848" s="402">
        <f t="shared" si="1180"/>
        <v>0</v>
      </c>
      <c r="EG848" s="400">
        <f t="shared" si="1181"/>
        <v>1</v>
      </c>
      <c r="EH848" s="400">
        <f t="shared" si="1182"/>
        <v>0</v>
      </c>
      <c r="EI848" s="402">
        <f t="shared" si="1183"/>
        <v>0</v>
      </c>
      <c r="EJ848" s="229">
        <f t="shared" si="1184"/>
        <v>2</v>
      </c>
      <c r="EK848" s="398">
        <f t="shared" si="1185"/>
        <v>1328</v>
      </c>
      <c r="EL848" s="398">
        <f t="shared" si="1186"/>
        <v>34.65</v>
      </c>
      <c r="EM848" s="398">
        <f t="shared" si="1187"/>
        <v>3.75</v>
      </c>
      <c r="EN848" s="398">
        <f t="shared" si="1188"/>
        <v>4.5999999999999996</v>
      </c>
      <c r="EO848" s="398">
        <f t="shared" si="1189"/>
        <v>0.09</v>
      </c>
      <c r="EP848" s="398">
        <f t="shared" si="1190"/>
        <v>0.15</v>
      </c>
      <c r="EQ848" s="398">
        <f t="shared" si="1191"/>
        <v>1961</v>
      </c>
      <c r="ER848" s="398" t="str">
        <f t="shared" si="1192"/>
        <v/>
      </c>
      <c r="ES848" s="398">
        <f t="shared" si="1193"/>
        <v>6.21</v>
      </c>
      <c r="ET848" s="398">
        <f t="shared" si="1194"/>
        <v>313.98</v>
      </c>
      <c r="EU848" s="172">
        <f t="shared" si="1195"/>
        <v>727.9</v>
      </c>
      <c r="EV848" s="57">
        <f t="shared" si="1196"/>
        <v>57.764747844696345</v>
      </c>
      <c r="EW848" s="57">
        <f t="shared" si="1197"/>
        <v>0.88618925831202044</v>
      </c>
      <c r="EX848" s="57">
        <f t="shared" si="1198"/>
        <v>0.3085784817938696</v>
      </c>
      <c r="EY848" s="57">
        <f t="shared" si="1199"/>
        <v>0.22955237287289781</v>
      </c>
      <c r="EZ848" s="57">
        <f t="shared" si="1200"/>
        <v>3.2819764791685658E-3</v>
      </c>
      <c r="FA848" s="57">
        <f t="shared" si="1201"/>
        <v>8.0580177276390001E-3</v>
      </c>
      <c r="FB848" s="57">
        <f t="shared" si="1202"/>
        <v>32.138531657518961</v>
      </c>
      <c r="FC848" s="57" t="str">
        <f t="shared" si="1203"/>
        <v/>
      </c>
      <c r="FD848" s="57">
        <f t="shared" si="1204"/>
        <v>0.10015337497520357</v>
      </c>
      <c r="FE848" s="57">
        <f t="shared" si="1205"/>
        <v>6.5369873395056981</v>
      </c>
      <c r="FF848" s="56">
        <f t="shared" si="1206"/>
        <v>20.531407779313454</v>
      </c>
      <c r="FG848" s="59">
        <f t="shared" si="1207"/>
        <v>97.574915179043188</v>
      </c>
      <c r="FH848" s="59">
        <f t="shared" si="1208"/>
        <v>1.4969309992463475</v>
      </c>
      <c r="FI848" s="59">
        <f t="shared" si="1209"/>
        <v>0.52124384353006825</v>
      </c>
      <c r="FJ848" s="59">
        <f t="shared" si="1210"/>
        <v>0.38775471456122035</v>
      </c>
      <c r="FK848" s="59">
        <f t="shared" si="1211"/>
        <v>5.5438409847380684E-3</v>
      </c>
      <c r="FL848" s="59">
        <f t="shared" si="1212"/>
        <v>1.3611422634432775E-2</v>
      </c>
      <c r="FM848" s="59">
        <f t="shared" si="1213"/>
        <v>54.190042024530982</v>
      </c>
      <c r="FN848" s="59" t="str">
        <f t="shared" si="1214"/>
        <v/>
      </c>
      <c r="FO848" s="59">
        <f t="shared" si="1215"/>
        <v>0.16887254391832632</v>
      </c>
      <c r="FP848" s="59">
        <f t="shared" si="1216"/>
        <v>11.022271409800538</v>
      </c>
      <c r="FQ848" s="66">
        <f t="shared" si="1217"/>
        <v>34.618814021750147</v>
      </c>
      <c r="FR848" s="331">
        <f t="shared" si="1239"/>
        <v>-9.0013045706015052E-2</v>
      </c>
      <c r="FS848" s="331">
        <f t="shared" si="1218"/>
        <v>9.0013045706015052E-2</v>
      </c>
      <c r="FT848" s="400">
        <f t="shared" si="1219"/>
        <v>0</v>
      </c>
      <c r="FU848" s="400">
        <f t="shared" si="1220"/>
        <v>1</v>
      </c>
      <c r="FV848" s="400">
        <f t="shared" si="1221"/>
        <v>0</v>
      </c>
      <c r="FW848" s="402">
        <f t="shared" si="1222"/>
        <v>0</v>
      </c>
      <c r="FX848" s="222">
        <f t="shared" si="1223"/>
        <v>97.574915179043188</v>
      </c>
      <c r="FY848" s="222">
        <f t="shared" si="1224"/>
        <v>0</v>
      </c>
      <c r="FZ848" s="222">
        <f t="shared" si="1225"/>
        <v>0</v>
      </c>
      <c r="GA848" s="221">
        <f t="shared" si="1226"/>
        <v>34.618814021750147</v>
      </c>
      <c r="GB848" s="222">
        <f t="shared" si="1227"/>
        <v>54.190042024530982</v>
      </c>
      <c r="GC848" s="222">
        <f t="shared" si="1228"/>
        <v>0</v>
      </c>
      <c r="GD848" s="222">
        <f t="shared" si="1229"/>
        <v>0</v>
      </c>
      <c r="GE848" s="222">
        <f t="shared" si="1230"/>
        <v>0</v>
      </c>
      <c r="GF848" s="222">
        <f t="shared" si="1231"/>
        <v>0</v>
      </c>
      <c r="GG848" s="398">
        <f t="shared" si="1232"/>
        <v>0</v>
      </c>
      <c r="GH848" s="399">
        <f t="shared" si="1233"/>
        <v>0</v>
      </c>
      <c r="GI848" s="398" t="str">
        <f t="shared" si="1234"/>
        <v>Na</v>
      </c>
      <c r="GJ848" s="398" t="str">
        <f t="shared" si="1235"/>
        <v>HCO3-Cl</v>
      </c>
    </row>
    <row r="849" spans="1:192" ht="14.25">
      <c r="A849" s="402">
        <f t="shared" si="1236"/>
        <v>844</v>
      </c>
      <c r="B849" s="106" t="s">
        <v>654</v>
      </c>
      <c r="C849" s="2" t="s">
        <v>633</v>
      </c>
      <c r="D849" s="2"/>
      <c r="E849" s="2" t="s">
        <v>2444</v>
      </c>
      <c r="F849" s="549">
        <v>3482420</v>
      </c>
      <c r="G849" s="549">
        <v>5551860</v>
      </c>
      <c r="H849" s="410">
        <f t="shared" si="1163"/>
        <v>482352.60200000001</v>
      </c>
      <c r="I849" s="102">
        <f t="shared" si="1164"/>
        <v>5550079.0460000001</v>
      </c>
      <c r="J849" s="541">
        <v>100</v>
      </c>
      <c r="K849" s="400" t="s">
        <v>1356</v>
      </c>
      <c r="L849" s="19">
        <v>275</v>
      </c>
      <c r="Q849" s="532" t="s">
        <v>2859</v>
      </c>
      <c r="R849" s="399" t="s">
        <v>276</v>
      </c>
      <c r="S849" s="64" t="s">
        <v>1347</v>
      </c>
      <c r="T849" s="499" t="str">
        <f t="shared" si="1165"/>
        <v>-</v>
      </c>
      <c r="U849" s="499" t="str">
        <f t="shared" si="1166"/>
        <v>M</v>
      </c>
      <c r="V849" s="499" t="str">
        <f t="shared" si="1167"/>
        <v>-</v>
      </c>
      <c r="W849" s="499" t="str">
        <f t="shared" si="1238"/>
        <v>-</v>
      </c>
      <c r="X849" s="529" t="str">
        <f t="shared" si="1237"/>
        <v>Na</v>
      </c>
      <c r="Y849" s="530" t="str">
        <f t="shared" si="1240"/>
        <v>HCO3-Cl</v>
      </c>
      <c r="Z849" s="60" t="s">
        <v>2155</v>
      </c>
      <c r="AA849" s="51">
        <v>19532</v>
      </c>
      <c r="AB849" s="100">
        <v>3</v>
      </c>
      <c r="AD849" s="2" t="s">
        <v>2445</v>
      </c>
      <c r="AE849" s="404"/>
      <c r="AF849" s="391">
        <v>17.3</v>
      </c>
      <c r="AI849" s="554"/>
      <c r="AR849" s="69">
        <v>4422.5</v>
      </c>
      <c r="AS849" s="507">
        <f t="shared" si="1241"/>
        <v>4360.5</v>
      </c>
      <c r="AT849" s="509">
        <f t="shared" si="1242"/>
        <v>-1.134457080808573</v>
      </c>
      <c r="AU849" s="398">
        <v>1336</v>
      </c>
      <c r="AV849" s="398">
        <v>2.4</v>
      </c>
      <c r="AW849" s="399">
        <v>4.5</v>
      </c>
      <c r="AX849" s="398">
        <v>766</v>
      </c>
      <c r="AY849" s="398">
        <v>309.39999999999998</v>
      </c>
      <c r="AZ849" s="172">
        <v>1942.2</v>
      </c>
      <c r="BO849" s="138"/>
      <c r="BP849" s="555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49"/>
      <c r="CG849" s="138"/>
      <c r="CH849" s="138"/>
      <c r="CI849" s="138"/>
      <c r="CJ849" s="138"/>
      <c r="CK849" s="138"/>
      <c r="CL849" s="139"/>
      <c r="CM849" s="138"/>
      <c r="CN849" s="138">
        <v>105.8</v>
      </c>
      <c r="CO849" s="149"/>
      <c r="DB849" s="241"/>
      <c r="DC849" s="241"/>
      <c r="DD849" s="241"/>
      <c r="DE849" s="241"/>
      <c r="DF849" s="241"/>
      <c r="DG849" s="241"/>
      <c r="DH849" s="241">
        <v>16.2</v>
      </c>
      <c r="DI849" s="244"/>
      <c r="DJ849" s="244"/>
      <c r="DK849" s="244"/>
      <c r="DL849" s="244"/>
      <c r="DM849" s="244"/>
      <c r="DN849" s="244"/>
      <c r="DO849" s="244"/>
      <c r="DP849" s="244"/>
      <c r="DQ849" s="244"/>
      <c r="DR849" s="244"/>
      <c r="DS849" s="472"/>
      <c r="DT849" s="402">
        <f t="shared" si="1168"/>
        <v>0</v>
      </c>
      <c r="DU849" s="100">
        <f t="shared" si="1169"/>
        <v>0</v>
      </c>
      <c r="DV849" s="100">
        <f t="shared" si="1170"/>
        <v>0</v>
      </c>
      <c r="DW849" s="100">
        <f t="shared" si="1171"/>
        <v>1</v>
      </c>
      <c r="DX849" s="100">
        <f t="shared" si="1172"/>
        <v>0</v>
      </c>
      <c r="DY849" s="229">
        <f t="shared" si="1173"/>
        <v>0</v>
      </c>
      <c r="DZ849" s="100">
        <f t="shared" si="1174"/>
        <v>1</v>
      </c>
      <c r="EA849" s="400">
        <f t="shared" si="1175"/>
        <v>0</v>
      </c>
      <c r="EB849" s="402">
        <f t="shared" si="1176"/>
        <v>0</v>
      </c>
      <c r="EC849" s="19">
        <f t="shared" si="1177"/>
        <v>0</v>
      </c>
      <c r="ED849" s="19">
        <f t="shared" si="1178"/>
        <v>1</v>
      </c>
      <c r="EE849" s="19">
        <f t="shared" si="1179"/>
        <v>0</v>
      </c>
      <c r="EF849" s="402">
        <f t="shared" si="1180"/>
        <v>0</v>
      </c>
      <c r="EG849" s="400">
        <f t="shared" si="1181"/>
        <v>1</v>
      </c>
      <c r="EH849" s="400">
        <f t="shared" si="1182"/>
        <v>0</v>
      </c>
      <c r="EI849" s="402">
        <f t="shared" si="1183"/>
        <v>0</v>
      </c>
      <c r="EJ849" s="229">
        <f t="shared" si="1184"/>
        <v>2</v>
      </c>
      <c r="EK849" s="398">
        <f t="shared" si="1185"/>
        <v>1336</v>
      </c>
      <c r="EL849" s="398" t="str">
        <f t="shared" si="1186"/>
        <v/>
      </c>
      <c r="EM849" s="398">
        <f t="shared" si="1187"/>
        <v>2.4</v>
      </c>
      <c r="EN849" s="398">
        <f t="shared" si="1188"/>
        <v>4.5</v>
      </c>
      <c r="EO849" s="398" t="str">
        <f t="shared" si="1189"/>
        <v/>
      </c>
      <c r="EP849" s="398" t="str">
        <f t="shared" si="1190"/>
        <v/>
      </c>
      <c r="EQ849" s="398">
        <f t="shared" si="1191"/>
        <v>1942.2</v>
      </c>
      <c r="ER849" s="398" t="str">
        <f t="shared" si="1192"/>
        <v/>
      </c>
      <c r="ES849" s="398" t="str">
        <f t="shared" si="1193"/>
        <v/>
      </c>
      <c r="ET849" s="398">
        <f t="shared" si="1194"/>
        <v>309.39999999999998</v>
      </c>
      <c r="EU849" s="172">
        <f t="shared" si="1195"/>
        <v>766</v>
      </c>
      <c r="EV849" s="57">
        <f t="shared" si="1196"/>
        <v>58.112728253399332</v>
      </c>
      <c r="EW849" s="57" t="str">
        <f t="shared" si="1197"/>
        <v/>
      </c>
      <c r="EX849" s="57">
        <f t="shared" si="1198"/>
        <v>0.19749022834807653</v>
      </c>
      <c r="EY849" s="57">
        <f t="shared" si="1199"/>
        <v>0.22456210389740006</v>
      </c>
      <c r="EZ849" s="57" t="str">
        <f t="shared" si="1200"/>
        <v/>
      </c>
      <c r="FA849" s="57" t="str">
        <f t="shared" si="1201"/>
        <v/>
      </c>
      <c r="FB849" s="57">
        <f t="shared" si="1202"/>
        <v>31.8304213081251</v>
      </c>
      <c r="FC849" s="57" t="str">
        <f t="shared" si="1203"/>
        <v/>
      </c>
      <c r="FD849" s="57" t="str">
        <f t="shared" si="1204"/>
        <v/>
      </c>
      <c r="FE849" s="57">
        <f t="shared" si="1205"/>
        <v>6.441632851911149</v>
      </c>
      <c r="FF849" s="56">
        <f t="shared" si="1206"/>
        <v>21.606070008179842</v>
      </c>
      <c r="FG849" s="59">
        <f t="shared" si="1207"/>
        <v>99.278971701913278</v>
      </c>
      <c r="FH849" s="59" t="str">
        <f t="shared" si="1208"/>
        <v/>
      </c>
      <c r="FI849" s="59">
        <f t="shared" si="1209"/>
        <v>0.33738954237493024</v>
      </c>
      <c r="FJ849" s="59">
        <f t="shared" si="1210"/>
        <v>0.38363875571180006</v>
      </c>
      <c r="FK849" s="59" t="str">
        <f t="shared" si="1211"/>
        <v/>
      </c>
      <c r="FL849" s="59" t="str">
        <f t="shared" si="1212"/>
        <v/>
      </c>
      <c r="FM849" s="59">
        <f t="shared" si="1213"/>
        <v>53.15868148892514</v>
      </c>
      <c r="FN849" s="59" t="str">
        <f t="shared" si="1214"/>
        <v/>
      </c>
      <c r="FO849" s="59" t="str">
        <f t="shared" si="1215"/>
        <v/>
      </c>
      <c r="FP849" s="59">
        <f t="shared" si="1216"/>
        <v>10.757906900714891</v>
      </c>
      <c r="FQ849" s="66">
        <f t="shared" si="1217"/>
        <v>36.083411610359967</v>
      </c>
      <c r="FR849" s="331">
        <f t="shared" si="1239"/>
        <v>-1.134457080808573</v>
      </c>
      <c r="FS849" s="331">
        <f t="shared" si="1218"/>
        <v>1.134457080808573</v>
      </c>
      <c r="FT849" s="400">
        <f t="shared" si="1219"/>
        <v>0</v>
      </c>
      <c r="FU849" s="400">
        <f t="shared" si="1220"/>
        <v>1</v>
      </c>
      <c r="FV849" s="400">
        <f t="shared" si="1221"/>
        <v>0</v>
      </c>
      <c r="FW849" s="402">
        <f t="shared" si="1222"/>
        <v>0</v>
      </c>
      <c r="FX849" s="222">
        <f t="shared" si="1223"/>
        <v>99.278971701913278</v>
      </c>
      <c r="FY849" s="222">
        <f t="shared" si="1224"/>
        <v>0</v>
      </c>
      <c r="FZ849" s="222">
        <f t="shared" si="1225"/>
        <v>0</v>
      </c>
      <c r="GA849" s="221">
        <f t="shared" si="1226"/>
        <v>36.083411610359967</v>
      </c>
      <c r="GB849" s="222">
        <f t="shared" si="1227"/>
        <v>53.15868148892514</v>
      </c>
      <c r="GC849" s="222">
        <f t="shared" si="1228"/>
        <v>0</v>
      </c>
      <c r="GD849" s="222">
        <f t="shared" si="1229"/>
        <v>0</v>
      </c>
      <c r="GE849" s="222">
        <f t="shared" si="1230"/>
        <v>0</v>
      </c>
      <c r="GF849" s="222">
        <f t="shared" si="1231"/>
        <v>0</v>
      </c>
      <c r="GG849" s="398">
        <f t="shared" si="1232"/>
        <v>0</v>
      </c>
      <c r="GH849" s="399">
        <f t="shared" si="1233"/>
        <v>0</v>
      </c>
      <c r="GI849" s="398" t="str">
        <f t="shared" si="1234"/>
        <v>Na</v>
      </c>
      <c r="GJ849" s="398" t="str">
        <f t="shared" si="1235"/>
        <v>HCO3-Cl</v>
      </c>
    </row>
    <row r="850" spans="1:192" ht="14.25">
      <c r="A850" s="402">
        <f t="shared" si="1236"/>
        <v>845</v>
      </c>
      <c r="B850" s="106" t="s">
        <v>654</v>
      </c>
      <c r="C850" s="91" t="s">
        <v>634</v>
      </c>
      <c r="D850" s="91"/>
      <c r="E850" s="91"/>
      <c r="F850" s="549">
        <v>3482490</v>
      </c>
      <c r="G850" s="549">
        <v>5551760</v>
      </c>
      <c r="H850" s="410">
        <f t="shared" si="1163"/>
        <v>482422.57400000002</v>
      </c>
      <c r="I850" s="102">
        <f t="shared" si="1164"/>
        <v>5549979.0860000001</v>
      </c>
      <c r="J850" s="541">
        <v>102</v>
      </c>
      <c r="K850" s="392" t="s">
        <v>1356</v>
      </c>
      <c r="L850" s="171">
        <v>301.5</v>
      </c>
      <c r="M850" s="171"/>
      <c r="O850" s="171"/>
      <c r="P850" s="171"/>
      <c r="Q850" s="532" t="s">
        <v>2859</v>
      </c>
      <c r="R850" s="399" t="s">
        <v>276</v>
      </c>
      <c r="S850" s="64" t="s">
        <v>1347</v>
      </c>
      <c r="T850" s="499" t="str">
        <f t="shared" si="1165"/>
        <v>T</v>
      </c>
      <c r="U850" s="499" t="str">
        <f t="shared" si="1166"/>
        <v>M</v>
      </c>
      <c r="V850" s="499" t="str">
        <f t="shared" si="1167"/>
        <v>-</v>
      </c>
      <c r="W850" s="499" t="str">
        <f t="shared" si="1238"/>
        <v>-</v>
      </c>
      <c r="X850" s="529" t="str">
        <f t="shared" si="1237"/>
        <v>Na</v>
      </c>
      <c r="Y850" s="530" t="str">
        <f t="shared" si="1240"/>
        <v>HCO3-Cl</v>
      </c>
      <c r="Z850" s="60"/>
      <c r="AA850" s="177">
        <v>30956</v>
      </c>
      <c r="AB850" s="176">
        <v>1</v>
      </c>
      <c r="AC850" s="69"/>
      <c r="AD850" s="91" t="s">
        <v>2446</v>
      </c>
      <c r="AE850" s="404"/>
      <c r="AF850" s="392">
        <v>20.6</v>
      </c>
      <c r="AG850" s="408">
        <v>5420</v>
      </c>
      <c r="AH850" s="204">
        <v>8</v>
      </c>
      <c r="AI850" s="559">
        <v>-120</v>
      </c>
      <c r="AJ850" s="408"/>
      <c r="AK850" s="408"/>
      <c r="AL850" s="408"/>
      <c r="AM850" s="392"/>
      <c r="AN850" s="69"/>
      <c r="AO850" s="401"/>
      <c r="AP850" s="171">
        <v>0.3</v>
      </c>
      <c r="AQ850" s="69"/>
      <c r="AR850" s="69"/>
      <c r="AS850" s="507">
        <f t="shared" si="1241"/>
        <v>4533.5129999999999</v>
      </c>
      <c r="AT850" s="509">
        <f t="shared" si="1242"/>
        <v>-5.334389876287491E-2</v>
      </c>
      <c r="AU850" s="69">
        <v>1385</v>
      </c>
      <c r="AV850" s="69">
        <v>4.5999999999999996</v>
      </c>
      <c r="AW850" s="161">
        <v>8</v>
      </c>
      <c r="AX850" s="69">
        <v>760</v>
      </c>
      <c r="AY850" s="401">
        <v>330</v>
      </c>
      <c r="AZ850" s="70">
        <v>2026</v>
      </c>
      <c r="BA850" s="69"/>
      <c r="BB850" s="69">
        <v>16.5</v>
      </c>
      <c r="BC850" s="69">
        <v>0.28000000000000003</v>
      </c>
      <c r="BD850" s="69">
        <v>3.1</v>
      </c>
      <c r="BE850" s="401">
        <v>0.03</v>
      </c>
      <c r="BF850" s="401">
        <v>3.0000000000000001E-3</v>
      </c>
      <c r="BG850" s="69"/>
      <c r="BH850" s="69"/>
      <c r="BI850" s="69"/>
      <c r="BJ850" s="91" t="s">
        <v>1403</v>
      </c>
      <c r="BK850" s="91" t="s">
        <v>2447</v>
      </c>
      <c r="BL850" s="401"/>
      <c r="BM850" s="69"/>
      <c r="BN850" s="70"/>
      <c r="BO850" s="143"/>
      <c r="BP850" s="564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1"/>
      <c r="CG850" s="143"/>
      <c r="CH850" s="143"/>
      <c r="CI850" s="143"/>
      <c r="CJ850" s="143"/>
      <c r="CK850" s="143"/>
      <c r="CL850" s="144"/>
      <c r="CM850" s="143" t="s">
        <v>1407</v>
      </c>
      <c r="CN850" s="143">
        <v>24</v>
      </c>
      <c r="CO850" s="141"/>
      <c r="CP850" s="69"/>
      <c r="CQ850" s="70"/>
      <c r="CR850" s="69"/>
      <c r="CS850" s="69"/>
      <c r="CT850" s="69"/>
      <c r="CU850" s="69"/>
      <c r="CV850" s="69"/>
      <c r="CW850" s="69"/>
      <c r="CX850" s="69"/>
      <c r="CY850" s="69"/>
      <c r="CZ850" s="69"/>
      <c r="DA850" s="70"/>
      <c r="DB850" s="182"/>
      <c r="DC850" s="182"/>
      <c r="DD850" s="182"/>
      <c r="DE850" s="182"/>
      <c r="DF850" s="182"/>
      <c r="DG850" s="182"/>
      <c r="DH850" s="182"/>
      <c r="DI850" s="180"/>
      <c r="DJ850" s="180"/>
      <c r="DK850" s="180"/>
      <c r="DL850" s="180"/>
      <c r="DM850" s="180"/>
      <c r="DN850" s="180"/>
      <c r="DO850" s="180"/>
      <c r="DP850" s="180"/>
      <c r="DQ850" s="180"/>
      <c r="DR850" s="180"/>
      <c r="DS850" s="181"/>
      <c r="DT850" s="402">
        <f t="shared" si="1168"/>
        <v>1</v>
      </c>
      <c r="DU850" s="100">
        <f t="shared" si="1169"/>
        <v>0</v>
      </c>
      <c r="DV850" s="100">
        <f t="shared" si="1170"/>
        <v>0</v>
      </c>
      <c r="DW850" s="100">
        <f t="shared" si="1171"/>
        <v>1</v>
      </c>
      <c r="DX850" s="100">
        <f t="shared" si="1172"/>
        <v>0</v>
      </c>
      <c r="DY850" s="229">
        <f t="shared" si="1173"/>
        <v>0</v>
      </c>
      <c r="DZ850" s="100">
        <f t="shared" si="1174"/>
        <v>0</v>
      </c>
      <c r="EA850" s="400">
        <f t="shared" si="1175"/>
        <v>1</v>
      </c>
      <c r="EB850" s="402">
        <f t="shared" si="1176"/>
        <v>0</v>
      </c>
      <c r="EC850" s="19">
        <f t="shared" si="1177"/>
        <v>0</v>
      </c>
      <c r="ED850" s="19">
        <f t="shared" si="1178"/>
        <v>1</v>
      </c>
      <c r="EE850" s="19">
        <f t="shared" si="1179"/>
        <v>0</v>
      </c>
      <c r="EF850" s="402">
        <f t="shared" si="1180"/>
        <v>0</v>
      </c>
      <c r="EG850" s="400">
        <f t="shared" si="1181"/>
        <v>1</v>
      </c>
      <c r="EH850" s="400">
        <f t="shared" si="1182"/>
        <v>0</v>
      </c>
      <c r="EI850" s="402">
        <f t="shared" si="1183"/>
        <v>0</v>
      </c>
      <c r="EJ850" s="229">
        <f t="shared" si="1184"/>
        <v>3</v>
      </c>
      <c r="EK850" s="398">
        <f t="shared" si="1185"/>
        <v>1385</v>
      </c>
      <c r="EL850" s="398">
        <f t="shared" si="1186"/>
        <v>16.5</v>
      </c>
      <c r="EM850" s="398">
        <f t="shared" si="1187"/>
        <v>4.5999999999999996</v>
      </c>
      <c r="EN850" s="398">
        <f t="shared" si="1188"/>
        <v>8</v>
      </c>
      <c r="EO850" s="398">
        <f t="shared" si="1189"/>
        <v>3.0000000000000001E-3</v>
      </c>
      <c r="EP850" s="398">
        <f t="shared" si="1190"/>
        <v>0.03</v>
      </c>
      <c r="EQ850" s="398">
        <f t="shared" si="1191"/>
        <v>2026</v>
      </c>
      <c r="ER850" s="398" t="str">
        <f t="shared" si="1192"/>
        <v/>
      </c>
      <c r="ES850" s="398" t="str">
        <f t="shared" si="1193"/>
        <v/>
      </c>
      <c r="ET850" s="398">
        <f t="shared" si="1194"/>
        <v>330</v>
      </c>
      <c r="EU850" s="172">
        <f t="shared" si="1195"/>
        <v>760</v>
      </c>
      <c r="EV850" s="57">
        <f t="shared" si="1196"/>
        <v>60.244108256705147</v>
      </c>
      <c r="EW850" s="57">
        <f t="shared" si="1197"/>
        <v>0.42199488491048592</v>
      </c>
      <c r="EX850" s="57">
        <f t="shared" si="1198"/>
        <v>0.37852293766714668</v>
      </c>
      <c r="EY850" s="57">
        <f t="shared" si="1199"/>
        <v>0.39922151803982231</v>
      </c>
      <c r="EZ850" s="57">
        <f t="shared" si="1200"/>
        <v>1.0939921597228552E-4</v>
      </c>
      <c r="FA850" s="57">
        <f t="shared" si="1201"/>
        <v>1.6116035455278001E-3</v>
      </c>
      <c r="FB850" s="57">
        <f t="shared" si="1202"/>
        <v>33.203806801699855</v>
      </c>
      <c r="FC850" s="57" t="str">
        <f t="shared" si="1203"/>
        <v/>
      </c>
      <c r="FD850" s="57" t="str">
        <f t="shared" si="1204"/>
        <v/>
      </c>
      <c r="FE850" s="57">
        <f t="shared" si="1205"/>
        <v>6.8705198485154471</v>
      </c>
      <c r="FF850" s="56">
        <f t="shared" si="1206"/>
        <v>21.43683186190167</v>
      </c>
      <c r="FG850" s="59">
        <f t="shared" si="1207"/>
        <v>98.044675359424843</v>
      </c>
      <c r="FH850" s="59">
        <f t="shared" si="1208"/>
        <v>0.68677838699324578</v>
      </c>
      <c r="FI850" s="59">
        <f t="shared" si="1209"/>
        <v>0.61602967681973508</v>
      </c>
      <c r="FJ850" s="59">
        <f t="shared" si="1210"/>
        <v>0.64971571935177097</v>
      </c>
      <c r="FK850" s="59">
        <f t="shared" si="1211"/>
        <v>1.7804248290760513E-4</v>
      </c>
      <c r="FL850" s="59">
        <f t="shared" si="1212"/>
        <v>2.6228149274959986E-3</v>
      </c>
      <c r="FM850" s="59">
        <f t="shared" si="1213"/>
        <v>53.980135645078278</v>
      </c>
      <c r="FN850" s="59" t="str">
        <f t="shared" si="1214"/>
        <v/>
      </c>
      <c r="FO850" s="59" t="str">
        <f t="shared" si="1215"/>
        <v/>
      </c>
      <c r="FP850" s="59">
        <f t="shared" si="1216"/>
        <v>11.169550394928809</v>
      </c>
      <c r="FQ850" s="66">
        <f t="shared" si="1217"/>
        <v>34.85031395999291</v>
      </c>
      <c r="FR850" s="331">
        <f t="shared" si="1239"/>
        <v>-5.334389876287491E-2</v>
      </c>
      <c r="FS850" s="331">
        <f t="shared" si="1218"/>
        <v>5.334389876287491E-2</v>
      </c>
      <c r="FT850" s="400">
        <f t="shared" si="1219"/>
        <v>0</v>
      </c>
      <c r="FU850" s="400">
        <f t="shared" si="1220"/>
        <v>1</v>
      </c>
      <c r="FV850" s="400">
        <f t="shared" si="1221"/>
        <v>0</v>
      </c>
      <c r="FW850" s="402">
        <f t="shared" si="1222"/>
        <v>0</v>
      </c>
      <c r="FX850" s="222">
        <f t="shared" si="1223"/>
        <v>98.044675359424843</v>
      </c>
      <c r="FY850" s="222">
        <f t="shared" si="1224"/>
        <v>0</v>
      </c>
      <c r="FZ850" s="222">
        <f t="shared" si="1225"/>
        <v>0</v>
      </c>
      <c r="GA850" s="221">
        <f t="shared" si="1226"/>
        <v>34.85031395999291</v>
      </c>
      <c r="GB850" s="222">
        <f t="shared" si="1227"/>
        <v>53.980135645078278</v>
      </c>
      <c r="GC850" s="222">
        <f t="shared" si="1228"/>
        <v>0</v>
      </c>
      <c r="GD850" s="222">
        <f t="shared" si="1229"/>
        <v>0</v>
      </c>
      <c r="GE850" s="222">
        <f t="shared" si="1230"/>
        <v>0</v>
      </c>
      <c r="GF850" s="222">
        <f t="shared" si="1231"/>
        <v>0</v>
      </c>
      <c r="GG850" s="398">
        <f t="shared" si="1232"/>
        <v>0</v>
      </c>
      <c r="GH850" s="399">
        <f t="shared" si="1233"/>
        <v>0</v>
      </c>
      <c r="GI850" s="398" t="str">
        <f t="shared" si="1234"/>
        <v>Na</v>
      </c>
      <c r="GJ850" s="398" t="str">
        <f t="shared" si="1235"/>
        <v>HCO3-Cl</v>
      </c>
    </row>
    <row r="851" spans="1:192" ht="14.25">
      <c r="A851" s="402">
        <f t="shared" si="1236"/>
        <v>846</v>
      </c>
      <c r="B851" s="65" t="s">
        <v>654</v>
      </c>
      <c r="C851" s="91" t="s">
        <v>634</v>
      </c>
      <c r="D851" s="91"/>
      <c r="E851" s="91"/>
      <c r="F851" s="549">
        <v>3482490</v>
      </c>
      <c r="G851" s="549">
        <v>5551760</v>
      </c>
      <c r="H851" s="409">
        <f t="shared" si="1163"/>
        <v>482422.57400000002</v>
      </c>
      <c r="I851" s="405">
        <f t="shared" si="1164"/>
        <v>5549979.0860000001</v>
      </c>
      <c r="J851" s="541">
        <v>102</v>
      </c>
      <c r="K851" s="392" t="s">
        <v>1356</v>
      </c>
      <c r="L851" s="171">
        <v>301.5</v>
      </c>
      <c r="M851" s="171"/>
      <c r="O851" s="171"/>
      <c r="P851" s="171"/>
      <c r="Q851" s="532" t="s">
        <v>2859</v>
      </c>
      <c r="R851" s="399" t="s">
        <v>276</v>
      </c>
      <c r="S851" s="64" t="s">
        <v>1347</v>
      </c>
      <c r="T851" s="499" t="str">
        <f t="shared" si="1165"/>
        <v>T</v>
      </c>
      <c r="U851" s="499" t="str">
        <f t="shared" si="1166"/>
        <v>M</v>
      </c>
      <c r="V851" s="499" t="str">
        <f t="shared" si="1167"/>
        <v>-</v>
      </c>
      <c r="W851" s="499" t="str">
        <f t="shared" si="1238"/>
        <v>A</v>
      </c>
      <c r="X851" s="529" t="str">
        <f t="shared" si="1237"/>
        <v>Na</v>
      </c>
      <c r="Y851" s="530" t="str">
        <f t="shared" si="1240"/>
        <v>HCO3-Cl</v>
      </c>
      <c r="Z851" s="404"/>
      <c r="AA851" s="251">
        <v>32240</v>
      </c>
      <c r="AB851" s="176">
        <v>2</v>
      </c>
      <c r="AC851" s="65" t="s">
        <v>970</v>
      </c>
      <c r="AD851" s="65" t="s">
        <v>1574</v>
      </c>
      <c r="AE851" s="61" t="s">
        <v>2096</v>
      </c>
      <c r="AF851" s="392">
        <v>21</v>
      </c>
      <c r="AG851" s="408"/>
      <c r="AH851" s="408">
        <v>6.5</v>
      </c>
      <c r="AI851" s="556"/>
      <c r="AJ851" s="408"/>
      <c r="AK851" s="408"/>
      <c r="AL851" s="408"/>
      <c r="AM851" s="392"/>
      <c r="AN851" s="168"/>
      <c r="AO851" s="401"/>
      <c r="AP851" s="171"/>
      <c r="AQ851" s="69"/>
      <c r="AR851" s="69"/>
      <c r="AS851" s="507">
        <f t="shared" si="1241"/>
        <v>4692</v>
      </c>
      <c r="AT851" s="509">
        <f t="shared" si="1242"/>
        <v>-0.32564028674430112</v>
      </c>
      <c r="AU851" s="69">
        <v>1425</v>
      </c>
      <c r="AV851" s="69">
        <v>4</v>
      </c>
      <c r="AW851" s="401">
        <v>5</v>
      </c>
      <c r="AX851" s="401">
        <v>745</v>
      </c>
      <c r="AY851" s="401">
        <v>336</v>
      </c>
      <c r="AZ851" s="70">
        <v>2160</v>
      </c>
      <c r="BA851" s="69"/>
      <c r="BB851" s="69">
        <v>17</v>
      </c>
      <c r="BC851" s="69"/>
      <c r="BD851" s="69"/>
      <c r="BE851" s="69"/>
      <c r="BF851" s="69"/>
      <c r="BG851" s="69"/>
      <c r="BH851" s="69"/>
      <c r="BI851" s="69"/>
      <c r="BJ851" s="69"/>
      <c r="BK851" s="69"/>
      <c r="BL851" s="401"/>
      <c r="BM851" s="69"/>
      <c r="BN851" s="70"/>
      <c r="BO851" s="143"/>
      <c r="BP851" s="557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1"/>
      <c r="CG851" s="143"/>
      <c r="CH851" s="143"/>
      <c r="CI851" s="143"/>
      <c r="CJ851" s="143"/>
      <c r="CK851" s="143"/>
      <c r="CL851" s="144"/>
      <c r="CM851" s="143"/>
      <c r="CN851" s="143">
        <v>1050</v>
      </c>
      <c r="CO851" s="141"/>
      <c r="CP851" s="69"/>
      <c r="CQ851" s="70"/>
      <c r="CR851" s="69"/>
      <c r="CS851" s="69"/>
      <c r="CT851" s="69"/>
      <c r="CU851" s="69"/>
      <c r="CV851" s="69"/>
      <c r="CW851" s="69"/>
      <c r="CX851" s="69"/>
      <c r="CY851" s="69"/>
      <c r="CZ851" s="69"/>
      <c r="DA851" s="70"/>
      <c r="DB851" s="182">
        <v>-65.7</v>
      </c>
      <c r="DC851" s="141" t="s">
        <v>2448</v>
      </c>
      <c r="DD851" s="475">
        <v>0.5</v>
      </c>
      <c r="DE851" s="182">
        <v>-6.41</v>
      </c>
      <c r="DF851" s="182"/>
      <c r="DG851" s="182">
        <v>-9.59</v>
      </c>
      <c r="DH851" s="182"/>
      <c r="DI851" s="180"/>
      <c r="DJ851" s="180">
        <f>SUM(DK851:DM851)</f>
        <v>6.4000000000000001E-2</v>
      </c>
      <c r="DK851" s="180">
        <v>1.6E-2</v>
      </c>
      <c r="DL851" s="180">
        <v>3.1E-2</v>
      </c>
      <c r="DM851" s="180">
        <v>1.7000000000000001E-2</v>
      </c>
      <c r="DN851" s="180"/>
      <c r="DO851" s="180"/>
      <c r="DP851" s="180"/>
      <c r="DQ851" s="180"/>
      <c r="DR851" s="180"/>
      <c r="DS851" s="181"/>
      <c r="DT851" s="402">
        <f t="shared" si="1168"/>
        <v>0</v>
      </c>
      <c r="DU851" s="100">
        <f t="shared" si="1169"/>
        <v>0</v>
      </c>
      <c r="DV851" s="100">
        <f t="shared" si="1170"/>
        <v>0</v>
      </c>
      <c r="DW851" s="100">
        <f t="shared" si="1171"/>
        <v>1</v>
      </c>
      <c r="DX851" s="100">
        <f t="shared" si="1172"/>
        <v>0</v>
      </c>
      <c r="DY851" s="229">
        <f t="shared" si="1173"/>
        <v>0</v>
      </c>
      <c r="DZ851" s="100">
        <f t="shared" si="1174"/>
        <v>0</v>
      </c>
      <c r="EA851" s="400">
        <f t="shared" si="1175"/>
        <v>1</v>
      </c>
      <c r="EB851" s="402">
        <f t="shared" si="1176"/>
        <v>0</v>
      </c>
      <c r="EC851" s="19">
        <f t="shared" si="1177"/>
        <v>0</v>
      </c>
      <c r="ED851" s="19">
        <f t="shared" si="1178"/>
        <v>1</v>
      </c>
      <c r="EE851" s="19">
        <f t="shared" si="1179"/>
        <v>0</v>
      </c>
      <c r="EF851" s="402">
        <f t="shared" si="1180"/>
        <v>0</v>
      </c>
      <c r="EG851" s="400">
        <f t="shared" si="1181"/>
        <v>0</v>
      </c>
      <c r="EH851" s="400">
        <f t="shared" si="1182"/>
        <v>1</v>
      </c>
      <c r="EI851" s="402">
        <f t="shared" si="1183"/>
        <v>0</v>
      </c>
      <c r="EJ851" s="229">
        <f t="shared" si="1184"/>
        <v>4</v>
      </c>
      <c r="EK851" s="398">
        <f t="shared" si="1185"/>
        <v>1425</v>
      </c>
      <c r="EL851" s="398">
        <f t="shared" si="1186"/>
        <v>17</v>
      </c>
      <c r="EM851" s="398">
        <f t="shared" si="1187"/>
        <v>4</v>
      </c>
      <c r="EN851" s="398">
        <f t="shared" si="1188"/>
        <v>5</v>
      </c>
      <c r="EO851" s="398" t="str">
        <f t="shared" si="1189"/>
        <v/>
      </c>
      <c r="EP851" s="398" t="str">
        <f t="shared" si="1190"/>
        <v/>
      </c>
      <c r="EQ851" s="398">
        <f t="shared" si="1191"/>
        <v>2160</v>
      </c>
      <c r="ER851" s="398" t="str">
        <f t="shared" si="1192"/>
        <v/>
      </c>
      <c r="ES851" s="398" t="str">
        <f t="shared" si="1193"/>
        <v/>
      </c>
      <c r="ET851" s="398">
        <f t="shared" si="1194"/>
        <v>336</v>
      </c>
      <c r="EU851" s="172">
        <f t="shared" si="1195"/>
        <v>745</v>
      </c>
      <c r="EV851" s="57">
        <f t="shared" si="1196"/>
        <v>61.984010300220099</v>
      </c>
      <c r="EW851" s="57">
        <f t="shared" si="1197"/>
        <v>0.43478260869565216</v>
      </c>
      <c r="EX851" s="57">
        <f t="shared" si="1198"/>
        <v>0.32915038058012758</v>
      </c>
      <c r="EY851" s="57">
        <f t="shared" si="1199"/>
        <v>0.24951344877488896</v>
      </c>
      <c r="EZ851" s="57" t="str">
        <f t="shared" si="1200"/>
        <v/>
      </c>
      <c r="FA851" s="57" t="str">
        <f t="shared" si="1201"/>
        <v/>
      </c>
      <c r="FB851" s="57">
        <f t="shared" si="1202"/>
        <v>35.399912483549691</v>
      </c>
      <c r="FC851" s="57" t="str">
        <f t="shared" si="1203"/>
        <v/>
      </c>
      <c r="FD851" s="57" t="str">
        <f t="shared" si="1204"/>
        <v/>
      </c>
      <c r="FE851" s="57">
        <f t="shared" si="1205"/>
        <v>6.9954383912157283</v>
      </c>
      <c r="FF851" s="56">
        <f t="shared" si="1206"/>
        <v>21.013736496206242</v>
      </c>
      <c r="FG851" s="59">
        <f t="shared" si="1207"/>
        <v>98.391289917843622</v>
      </c>
      <c r="FH851" s="59">
        <f t="shared" si="1208"/>
        <v>0.69015898610320103</v>
      </c>
      <c r="FI851" s="59">
        <f t="shared" si="1209"/>
        <v>0.52248201375432624</v>
      </c>
      <c r="FJ851" s="59">
        <f t="shared" si="1210"/>
        <v>0.39606908229885779</v>
      </c>
      <c r="FK851" s="59" t="str">
        <f t="shared" si="1211"/>
        <v/>
      </c>
      <c r="FL851" s="59" t="str">
        <f t="shared" si="1212"/>
        <v/>
      </c>
      <c r="FM851" s="59">
        <f t="shared" si="1213"/>
        <v>55.827822085569991</v>
      </c>
      <c r="FN851" s="59" t="str">
        <f t="shared" si="1214"/>
        <v/>
      </c>
      <c r="FO851" s="59" t="str">
        <f t="shared" si="1215"/>
        <v/>
      </c>
      <c r="FP851" s="59">
        <f t="shared" si="1216"/>
        <v>11.032233203877023</v>
      </c>
      <c r="FQ851" s="66">
        <f t="shared" si="1217"/>
        <v>33.139944710552982</v>
      </c>
      <c r="FR851" s="331">
        <f t="shared" si="1239"/>
        <v>-0.32564028674430112</v>
      </c>
      <c r="FS851" s="331">
        <f t="shared" si="1218"/>
        <v>0.32564028674430112</v>
      </c>
      <c r="FT851" s="400">
        <f t="shared" si="1219"/>
        <v>0</v>
      </c>
      <c r="FU851" s="400">
        <f t="shared" si="1220"/>
        <v>1</v>
      </c>
      <c r="FV851" s="400">
        <f t="shared" si="1221"/>
        <v>0</v>
      </c>
      <c r="FW851" s="402">
        <f t="shared" si="1222"/>
        <v>0</v>
      </c>
      <c r="FX851" s="222">
        <f t="shared" si="1223"/>
        <v>98.391289917843622</v>
      </c>
      <c r="FY851" s="222">
        <f t="shared" si="1224"/>
        <v>0</v>
      </c>
      <c r="FZ851" s="222">
        <f t="shared" si="1225"/>
        <v>0</v>
      </c>
      <c r="GA851" s="221">
        <f t="shared" si="1226"/>
        <v>33.139944710552982</v>
      </c>
      <c r="GB851" s="222">
        <f t="shared" si="1227"/>
        <v>55.827822085569991</v>
      </c>
      <c r="GC851" s="222">
        <f t="shared" si="1228"/>
        <v>0</v>
      </c>
      <c r="GD851" s="222">
        <f t="shared" si="1229"/>
        <v>0</v>
      </c>
      <c r="GE851" s="222">
        <f t="shared" si="1230"/>
        <v>0</v>
      </c>
      <c r="GF851" s="222">
        <f t="shared" si="1231"/>
        <v>0</v>
      </c>
      <c r="GG851" s="398">
        <f t="shared" si="1232"/>
        <v>0</v>
      </c>
      <c r="GH851" s="399">
        <f t="shared" si="1233"/>
        <v>0</v>
      </c>
      <c r="GI851" s="398" t="str">
        <f t="shared" si="1234"/>
        <v>Na</v>
      </c>
      <c r="GJ851" s="398" t="str">
        <f t="shared" si="1235"/>
        <v>HCO3-Cl</v>
      </c>
    </row>
    <row r="852" spans="1:192">
      <c r="A852" s="402">
        <f t="shared" si="1236"/>
        <v>847</v>
      </c>
      <c r="B852" s="383" t="s">
        <v>348</v>
      </c>
      <c r="C852" s="116" t="s">
        <v>453</v>
      </c>
      <c r="D852" s="116"/>
      <c r="E852" s="116"/>
      <c r="F852" s="379">
        <v>3502880</v>
      </c>
      <c r="G852" s="379">
        <v>5578780</v>
      </c>
      <c r="H852" s="409">
        <f t="shared" si="1163"/>
        <v>502804.41800000001</v>
      </c>
      <c r="I852" s="409">
        <f t="shared" si="1164"/>
        <v>5576988.2779999999</v>
      </c>
      <c r="J852" s="115">
        <v>130</v>
      </c>
      <c r="K852" s="377" t="s">
        <v>1356</v>
      </c>
      <c r="L852" s="407">
        <v>100</v>
      </c>
      <c r="M852" s="378"/>
      <c r="O852" s="407"/>
      <c r="P852" s="407"/>
      <c r="Q852" s="382" t="s">
        <v>1367</v>
      </c>
      <c r="R852" s="383" t="s">
        <v>273</v>
      </c>
      <c r="S852" s="382" t="s">
        <v>1347</v>
      </c>
      <c r="T852" s="499" t="str">
        <f t="shared" si="1165"/>
        <v>-</v>
      </c>
      <c r="U852" s="499" t="str">
        <f t="shared" si="1166"/>
        <v>M</v>
      </c>
      <c r="V852" s="499" t="str">
        <f t="shared" si="1167"/>
        <v>-</v>
      </c>
      <c r="W852" s="499" t="str">
        <f t="shared" si="1238"/>
        <v>A</v>
      </c>
      <c r="X852" s="529" t="str">
        <f t="shared" si="1237"/>
        <v>Na</v>
      </c>
      <c r="Y852" s="530" t="str">
        <f t="shared" si="1240"/>
        <v>Cl</v>
      </c>
      <c r="Z852" s="119" t="s">
        <v>1466</v>
      </c>
      <c r="AA852" s="377" t="s">
        <v>1385</v>
      </c>
      <c r="AB852" s="405">
        <v>1</v>
      </c>
      <c r="AC852" s="117"/>
      <c r="AD852" s="380" t="s">
        <v>2449</v>
      </c>
      <c r="AE852" s="118"/>
      <c r="AF852" s="379">
        <v>12</v>
      </c>
      <c r="AG852" s="377"/>
      <c r="AH852" s="377"/>
      <c r="AI852" s="379"/>
      <c r="AJ852" s="377"/>
      <c r="AK852" s="377"/>
      <c r="AL852" s="377"/>
      <c r="AM852" s="379"/>
      <c r="AN852" s="117"/>
      <c r="AO852" s="116"/>
      <c r="AP852" s="378"/>
      <c r="AQ852" s="117"/>
      <c r="AR852" s="384"/>
      <c r="AS852" s="507">
        <f t="shared" si="1241"/>
        <v>15964.21</v>
      </c>
      <c r="AT852" s="509">
        <f t="shared" si="1242"/>
        <v>-0.12835482689219699</v>
      </c>
      <c r="AU852" s="117">
        <v>4570.24</v>
      </c>
      <c r="AV852" s="117">
        <v>147</v>
      </c>
      <c r="AW852" s="116">
        <v>788.9</v>
      </c>
      <c r="AX852" s="117">
        <v>7644</v>
      </c>
      <c r="AY852" s="117">
        <v>924.47</v>
      </c>
      <c r="AZ852" s="118">
        <v>1513.4</v>
      </c>
      <c r="BA852" s="117">
        <v>2.1</v>
      </c>
      <c r="BB852" s="117">
        <v>318</v>
      </c>
      <c r="BC852" s="117">
        <v>20.399999999999999</v>
      </c>
      <c r="BD852" s="117">
        <v>1.85</v>
      </c>
      <c r="BE852" s="117">
        <v>10.8</v>
      </c>
      <c r="BF852" s="117">
        <v>0.6</v>
      </c>
      <c r="BG852" s="117"/>
      <c r="BH852" s="117">
        <v>5.86</v>
      </c>
      <c r="BI852" s="117">
        <v>0.24</v>
      </c>
      <c r="BJ852" s="117"/>
      <c r="BK852" s="117"/>
      <c r="BL852" s="116"/>
      <c r="BM852" s="117">
        <v>15.59</v>
      </c>
      <c r="BN852" s="118"/>
      <c r="BO852" s="114"/>
      <c r="BP852" s="114"/>
      <c r="BQ852" s="114"/>
      <c r="BR852" s="114">
        <v>760</v>
      </c>
      <c r="BS852" s="114"/>
      <c r="BT852" s="114"/>
      <c r="BU852" s="114"/>
      <c r="BV852" s="114"/>
      <c r="BW852" s="114"/>
      <c r="BX852" s="114"/>
      <c r="BY852" s="114"/>
      <c r="BZ852" s="114"/>
      <c r="CA852" s="114"/>
      <c r="CB852" s="114"/>
      <c r="CC852" s="114"/>
      <c r="CD852" s="114"/>
      <c r="CE852" s="114"/>
      <c r="CF852" s="247"/>
      <c r="CG852" s="114"/>
      <c r="CH852" s="114"/>
      <c r="CI852" s="114"/>
      <c r="CJ852" s="114"/>
      <c r="CK852" s="114"/>
      <c r="CL852" s="137"/>
      <c r="CM852" s="114"/>
      <c r="CN852" s="114">
        <v>1230</v>
      </c>
      <c r="CO852" s="247"/>
      <c r="CP852" s="117"/>
      <c r="CQ852" s="118"/>
      <c r="CR852" s="117"/>
      <c r="CS852" s="117"/>
      <c r="CT852" s="117"/>
      <c r="CU852" s="117"/>
      <c r="CV852" s="117"/>
      <c r="CW852" s="117"/>
      <c r="CX852" s="117"/>
      <c r="CY852" s="117"/>
      <c r="CZ852" s="117"/>
      <c r="DA852" s="118"/>
      <c r="DB852" s="111"/>
      <c r="DC852" s="111"/>
      <c r="DD852" s="121"/>
      <c r="DE852" s="111"/>
      <c r="DF852" s="111"/>
      <c r="DG852" s="111"/>
      <c r="DH852" s="111"/>
      <c r="DI852" s="111"/>
      <c r="DJ852" s="420"/>
      <c r="DK852" s="244"/>
      <c r="DL852" s="244"/>
      <c r="DM852" s="244"/>
      <c r="DN852" s="111"/>
      <c r="DO852" s="121"/>
      <c r="DP852" s="244"/>
      <c r="DQ852" s="241"/>
      <c r="DR852" s="244"/>
      <c r="DS852" s="472"/>
      <c r="DT852" s="402">
        <f t="shared" si="1168"/>
        <v>1</v>
      </c>
      <c r="DU852" s="100">
        <f t="shared" si="1169"/>
        <v>0</v>
      </c>
      <c r="DV852" s="100">
        <f t="shared" si="1170"/>
        <v>1</v>
      </c>
      <c r="DW852" s="100">
        <f t="shared" si="1171"/>
        <v>0</v>
      </c>
      <c r="DX852" s="100">
        <f t="shared" si="1172"/>
        <v>0</v>
      </c>
      <c r="DY852" s="229">
        <f t="shared" si="1173"/>
        <v>0</v>
      </c>
      <c r="DZ852" s="100">
        <f t="shared" si="1174"/>
        <v>1</v>
      </c>
      <c r="EA852" s="400">
        <f t="shared" si="1175"/>
        <v>0</v>
      </c>
      <c r="EB852" s="402">
        <f t="shared" si="1176"/>
        <v>0</v>
      </c>
      <c r="EC852" s="19">
        <f t="shared" si="1177"/>
        <v>0</v>
      </c>
      <c r="ED852" s="19">
        <f t="shared" si="1178"/>
        <v>1</v>
      </c>
      <c r="EE852" s="19">
        <f t="shared" si="1179"/>
        <v>0</v>
      </c>
      <c r="EF852" s="402">
        <f t="shared" si="1180"/>
        <v>0</v>
      </c>
      <c r="EG852" s="400">
        <f t="shared" si="1181"/>
        <v>0</v>
      </c>
      <c r="EH852" s="400">
        <f t="shared" si="1182"/>
        <v>1</v>
      </c>
      <c r="EI852" s="402">
        <f t="shared" si="1183"/>
        <v>0</v>
      </c>
      <c r="EJ852" s="229">
        <f t="shared" si="1184"/>
        <v>2</v>
      </c>
      <c r="EK852" s="398">
        <f t="shared" si="1185"/>
        <v>4570.24</v>
      </c>
      <c r="EL852" s="398">
        <f t="shared" si="1186"/>
        <v>318</v>
      </c>
      <c r="EM852" s="398">
        <f t="shared" si="1187"/>
        <v>147</v>
      </c>
      <c r="EN852" s="398">
        <f t="shared" si="1188"/>
        <v>788.9</v>
      </c>
      <c r="EO852" s="398">
        <f t="shared" si="1189"/>
        <v>0.6</v>
      </c>
      <c r="EP852" s="398">
        <f t="shared" si="1190"/>
        <v>10.8</v>
      </c>
      <c r="EQ852" s="398">
        <f t="shared" si="1191"/>
        <v>1513.4</v>
      </c>
      <c r="ER852" s="398" t="str">
        <f t="shared" si="1192"/>
        <v/>
      </c>
      <c r="ES852" s="398" t="str">
        <f t="shared" si="1193"/>
        <v/>
      </c>
      <c r="ET852" s="398">
        <f t="shared" si="1194"/>
        <v>924.47</v>
      </c>
      <c r="EU852" s="172">
        <f t="shared" si="1195"/>
        <v>7644</v>
      </c>
      <c r="EV852" s="57">
        <f t="shared" si="1196"/>
        <v>198.79424788384412</v>
      </c>
      <c r="EW852" s="57">
        <f t="shared" si="1197"/>
        <v>8.132992327365729</v>
      </c>
      <c r="EX852" s="57">
        <f t="shared" si="1198"/>
        <v>12.096276486319688</v>
      </c>
      <c r="EY852" s="57">
        <f t="shared" si="1199"/>
        <v>39.368231947701979</v>
      </c>
      <c r="EZ852" s="57">
        <f t="shared" si="1200"/>
        <v>2.1879843194457103E-2</v>
      </c>
      <c r="FA852" s="57">
        <f t="shared" si="1201"/>
        <v>0.58017727639000816</v>
      </c>
      <c r="FB852" s="57">
        <f t="shared" si="1202"/>
        <v>24.802883126205607</v>
      </c>
      <c r="FC852" s="57" t="str">
        <f t="shared" si="1203"/>
        <v/>
      </c>
      <c r="FD852" s="57" t="str">
        <f t="shared" si="1204"/>
        <v/>
      </c>
      <c r="FE852" s="57">
        <f t="shared" si="1205"/>
        <v>19.247240861688109</v>
      </c>
      <c r="FF852" s="56">
        <f t="shared" si="1206"/>
        <v>215.60939835838994</v>
      </c>
      <c r="FG852" s="59">
        <f t="shared" si="1207"/>
        <v>76.756371565257737</v>
      </c>
      <c r="FH852" s="59">
        <f t="shared" si="1208"/>
        <v>3.1402265792993669</v>
      </c>
      <c r="FI852" s="59">
        <f t="shared" si="1209"/>
        <v>4.6704887209943271</v>
      </c>
      <c r="FJ852" s="59">
        <f t="shared" si="1210"/>
        <v>15.200453088615951</v>
      </c>
      <c r="FK852" s="59">
        <f t="shared" si="1211"/>
        <v>8.44801794770547E-3</v>
      </c>
      <c r="FL852" s="59">
        <f t="shared" si="1212"/>
        <v>0.22401202788488636</v>
      </c>
      <c r="FM852" s="59">
        <f t="shared" si="1213"/>
        <v>9.5520791620067431</v>
      </c>
      <c r="FN852" s="59" t="str">
        <f t="shared" si="1214"/>
        <v/>
      </c>
      <c r="FO852" s="59" t="str">
        <f t="shared" si="1215"/>
        <v/>
      </c>
      <c r="FP852" s="59">
        <f t="shared" si="1216"/>
        <v>7.4124918230496704</v>
      </c>
      <c r="FQ852" s="66">
        <f t="shared" si="1217"/>
        <v>83.035429014943588</v>
      </c>
      <c r="FR852" s="331">
        <f t="shared" si="1239"/>
        <v>-0.12835482689219699</v>
      </c>
      <c r="FS852" s="331">
        <f t="shared" si="1218"/>
        <v>0.12835482689219699</v>
      </c>
      <c r="FT852" s="400">
        <f t="shared" si="1219"/>
        <v>0</v>
      </c>
      <c r="FU852" s="400">
        <f t="shared" si="1220"/>
        <v>1</v>
      </c>
      <c r="FV852" s="400">
        <f t="shared" si="1221"/>
        <v>0</v>
      </c>
      <c r="FW852" s="402">
        <f t="shared" si="1222"/>
        <v>0</v>
      </c>
      <c r="FX852" s="222">
        <f t="shared" si="1223"/>
        <v>76.756371565257737</v>
      </c>
      <c r="FY852" s="222">
        <f t="shared" si="1224"/>
        <v>0</v>
      </c>
      <c r="FZ852" s="222">
        <f t="shared" si="1225"/>
        <v>0</v>
      </c>
      <c r="GA852" s="221">
        <f t="shared" si="1226"/>
        <v>83.035429014943588</v>
      </c>
      <c r="GB852" s="222">
        <f t="shared" si="1227"/>
        <v>0</v>
      </c>
      <c r="GC852" s="222">
        <f t="shared" si="1228"/>
        <v>0</v>
      </c>
      <c r="GD852" s="222">
        <f t="shared" si="1229"/>
        <v>0</v>
      </c>
      <c r="GE852" s="222">
        <f t="shared" si="1230"/>
        <v>0</v>
      </c>
      <c r="GF852" s="222">
        <f t="shared" si="1231"/>
        <v>0</v>
      </c>
      <c r="GG852" s="398">
        <f t="shared" si="1232"/>
        <v>0</v>
      </c>
      <c r="GH852" s="399">
        <f t="shared" si="1233"/>
        <v>0</v>
      </c>
      <c r="GI852" s="398" t="str">
        <f t="shared" si="1234"/>
        <v>Na</v>
      </c>
      <c r="GJ852" s="398" t="str">
        <f t="shared" si="1235"/>
        <v>Cl</v>
      </c>
    </row>
    <row r="853" spans="1:192">
      <c r="A853" s="402">
        <f t="shared" si="1236"/>
        <v>848</v>
      </c>
      <c r="B853" s="64" t="s">
        <v>348</v>
      </c>
      <c r="C853" s="2" t="s">
        <v>453</v>
      </c>
      <c r="D853" s="2"/>
      <c r="E853" s="2"/>
      <c r="F853" s="379">
        <v>3502880</v>
      </c>
      <c r="G853" s="379">
        <v>5578780</v>
      </c>
      <c r="H853" s="409">
        <f t="shared" si="1163"/>
        <v>502804.41800000001</v>
      </c>
      <c r="I853" s="409">
        <f t="shared" si="1164"/>
        <v>5576988.2779999999</v>
      </c>
      <c r="J853" s="115">
        <v>130</v>
      </c>
      <c r="K853" s="400" t="s">
        <v>1356</v>
      </c>
      <c r="L853" s="19">
        <v>56.4</v>
      </c>
      <c r="Q853" s="382" t="s">
        <v>1367</v>
      </c>
      <c r="R853" s="399" t="s">
        <v>273</v>
      </c>
      <c r="S853" s="64" t="s">
        <v>1347</v>
      </c>
      <c r="T853" s="499" t="str">
        <f t="shared" si="1165"/>
        <v>-</v>
      </c>
      <c r="U853" s="499" t="str">
        <f t="shared" si="1166"/>
        <v>M</v>
      </c>
      <c r="V853" s="499" t="str">
        <f t="shared" si="1167"/>
        <v>-</v>
      </c>
      <c r="W853" s="499" t="str">
        <f t="shared" si="1238"/>
        <v>A</v>
      </c>
      <c r="X853" s="529" t="str">
        <f t="shared" si="1237"/>
        <v>Na</v>
      </c>
      <c r="Y853" s="530" t="str">
        <f t="shared" si="1240"/>
        <v>Cl</v>
      </c>
      <c r="Z853" s="60" t="s">
        <v>1446</v>
      </c>
      <c r="AA853" s="51">
        <v>17628</v>
      </c>
      <c r="AB853" s="100">
        <v>2</v>
      </c>
      <c r="AC853" s="385" t="s">
        <v>561</v>
      </c>
      <c r="AD853" s="2" t="s">
        <v>2450</v>
      </c>
      <c r="AF853" s="391">
        <v>11.7</v>
      </c>
      <c r="AH853" s="400">
        <v>6.18</v>
      </c>
      <c r="AI853" s="546"/>
      <c r="AR853" s="69">
        <v>12100</v>
      </c>
      <c r="AS853" s="507">
        <f t="shared" si="1241"/>
        <v>12087.382000000001</v>
      </c>
      <c r="AT853" s="509">
        <f t="shared" si="1242"/>
        <v>-0.1014430906448248</v>
      </c>
      <c r="AU853" s="398">
        <v>3412</v>
      </c>
      <c r="AV853" s="398">
        <v>116.6</v>
      </c>
      <c r="AW853" s="399">
        <v>603.70000000000005</v>
      </c>
      <c r="AX853" s="398">
        <v>5583</v>
      </c>
      <c r="AY853" s="398">
        <v>683.1</v>
      </c>
      <c r="AZ853" s="172">
        <v>1421</v>
      </c>
      <c r="BB853" s="398">
        <v>237.1</v>
      </c>
      <c r="BD853" s="398">
        <v>1.022</v>
      </c>
      <c r="BE853" s="570">
        <v>7.4240000000000004</v>
      </c>
      <c r="BF853" s="398">
        <v>0.95399999999999996</v>
      </c>
      <c r="BJ853" s="398">
        <v>2.532</v>
      </c>
      <c r="BM853" s="398">
        <v>18.95</v>
      </c>
      <c r="BO853" s="138"/>
      <c r="BP853" s="547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49"/>
      <c r="CG853" s="138"/>
      <c r="CH853" s="138"/>
      <c r="CI853" s="138"/>
      <c r="CJ853" s="138"/>
      <c r="CK853" s="138"/>
      <c r="CL853" s="139"/>
      <c r="CM853" s="138"/>
      <c r="CN853" s="138">
        <v>1188</v>
      </c>
      <c r="CO853" s="149"/>
      <c r="DB853" s="241"/>
      <c r="DC853" s="241"/>
      <c r="DD853" s="241"/>
      <c r="DE853" s="241"/>
      <c r="DF853" s="241"/>
      <c r="DG853" s="241"/>
      <c r="DH853" s="241">
        <v>10.199999999999999</v>
      </c>
      <c r="DI853" s="244"/>
      <c r="DJ853" s="180"/>
      <c r="DK853" s="244"/>
      <c r="DL853" s="244"/>
      <c r="DM853" s="244"/>
      <c r="DN853" s="244"/>
      <c r="DO853" s="244"/>
      <c r="DP853" s="244"/>
      <c r="DQ853" s="244"/>
      <c r="DR853" s="244"/>
      <c r="DS853" s="472"/>
      <c r="DT853" s="402">
        <f t="shared" si="1168"/>
        <v>0</v>
      </c>
      <c r="DU853" s="100">
        <f t="shared" si="1169"/>
        <v>0</v>
      </c>
      <c r="DV853" s="100">
        <f t="shared" si="1170"/>
        <v>1</v>
      </c>
      <c r="DW853" s="100">
        <f t="shared" si="1171"/>
        <v>0</v>
      </c>
      <c r="DX853" s="100">
        <f t="shared" si="1172"/>
        <v>0</v>
      </c>
      <c r="DY853" s="229">
        <f t="shared" si="1173"/>
        <v>0</v>
      </c>
      <c r="DZ853" s="100">
        <f t="shared" si="1174"/>
        <v>1</v>
      </c>
      <c r="EA853" s="400">
        <f t="shared" si="1175"/>
        <v>0</v>
      </c>
      <c r="EB853" s="402">
        <f t="shared" si="1176"/>
        <v>0</v>
      </c>
      <c r="EC853" s="19">
        <f t="shared" si="1177"/>
        <v>0</v>
      </c>
      <c r="ED853" s="19">
        <f t="shared" si="1178"/>
        <v>1</v>
      </c>
      <c r="EE853" s="19">
        <f t="shared" si="1179"/>
        <v>0</v>
      </c>
      <c r="EF853" s="402">
        <f t="shared" si="1180"/>
        <v>0</v>
      </c>
      <c r="EG853" s="400">
        <f t="shared" si="1181"/>
        <v>0</v>
      </c>
      <c r="EH853" s="400">
        <f t="shared" si="1182"/>
        <v>1</v>
      </c>
      <c r="EI853" s="402">
        <f t="shared" si="1183"/>
        <v>0</v>
      </c>
      <c r="EJ853" s="229">
        <f t="shared" si="1184"/>
        <v>2</v>
      </c>
      <c r="EK853" s="398">
        <f t="shared" si="1185"/>
        <v>3412</v>
      </c>
      <c r="EL853" s="398">
        <f t="shared" si="1186"/>
        <v>237.1</v>
      </c>
      <c r="EM853" s="398">
        <f t="shared" si="1187"/>
        <v>116.6</v>
      </c>
      <c r="EN853" s="398">
        <f t="shared" si="1188"/>
        <v>603.70000000000005</v>
      </c>
      <c r="EO853" s="398">
        <f t="shared" si="1189"/>
        <v>0.95399999999999996</v>
      </c>
      <c r="EP853" s="398">
        <f t="shared" si="1190"/>
        <v>7.4240000000000004</v>
      </c>
      <c r="EQ853" s="398">
        <f t="shared" si="1191"/>
        <v>1421</v>
      </c>
      <c r="ER853" s="398" t="str">
        <f t="shared" si="1192"/>
        <v/>
      </c>
      <c r="ES853" s="398">
        <f t="shared" si="1193"/>
        <v>2.532</v>
      </c>
      <c r="ET853" s="398">
        <f t="shared" si="1194"/>
        <v>683.1</v>
      </c>
      <c r="EU853" s="172">
        <f t="shared" si="1195"/>
        <v>5583</v>
      </c>
      <c r="EV853" s="57">
        <f t="shared" si="1196"/>
        <v>148.41364431182524</v>
      </c>
      <c r="EW853" s="57">
        <f t="shared" si="1197"/>
        <v>6.0639386189258309</v>
      </c>
      <c r="EX853" s="57">
        <f t="shared" si="1198"/>
        <v>9.5947335939107177</v>
      </c>
      <c r="EY853" s="57">
        <f t="shared" si="1199"/>
        <v>30.126253805080093</v>
      </c>
      <c r="EZ853" s="57">
        <f t="shared" si="1200"/>
        <v>3.4788950679186796E-2</v>
      </c>
      <c r="FA853" s="57">
        <f t="shared" si="1201"/>
        <v>0.3988181573999463</v>
      </c>
      <c r="FB853" s="57">
        <f t="shared" si="1202"/>
        <v>23.288553536631536</v>
      </c>
      <c r="FC853" s="57" t="str">
        <f t="shared" si="1203"/>
        <v/>
      </c>
      <c r="FD853" s="57">
        <f t="shared" si="1204"/>
        <v>4.0835482357039522E-2</v>
      </c>
      <c r="FE853" s="57">
        <f t="shared" si="1205"/>
        <v>14.221976086426977</v>
      </c>
      <c r="FF853" s="56">
        <f t="shared" si="1206"/>
        <v>157.47609511183819</v>
      </c>
      <c r="FG853" s="59">
        <f t="shared" si="1207"/>
        <v>76.253395643810663</v>
      </c>
      <c r="FH853" s="59">
        <f t="shared" si="1208"/>
        <v>3.1155889528405818</v>
      </c>
      <c r="FI853" s="59">
        <f t="shared" si="1209"/>
        <v>4.9296748976545466</v>
      </c>
      <c r="FJ853" s="59">
        <f t="shared" si="1210"/>
        <v>15.478557657664032</v>
      </c>
      <c r="FK853" s="59">
        <f t="shared" si="1211"/>
        <v>1.7874203092806067E-2</v>
      </c>
      <c r="FL853" s="59">
        <f t="shared" si="1212"/>
        <v>0.20490864493737498</v>
      </c>
      <c r="FM853" s="59">
        <f t="shared" si="1213"/>
        <v>11.941166393024298</v>
      </c>
      <c r="FN853" s="59" t="str">
        <f t="shared" si="1214"/>
        <v/>
      </c>
      <c r="FO853" s="59">
        <f t="shared" si="1215"/>
        <v>2.0938324434697671E-2</v>
      </c>
      <c r="FP853" s="59">
        <f t="shared" si="1216"/>
        <v>7.2922941572351894</v>
      </c>
      <c r="FQ853" s="66">
        <f t="shared" si="1217"/>
        <v>80.745601125305811</v>
      </c>
      <c r="FR853" s="331">
        <f t="shared" si="1239"/>
        <v>-0.1014430906448248</v>
      </c>
      <c r="FS853" s="331">
        <f t="shared" si="1218"/>
        <v>0.1014430906448248</v>
      </c>
      <c r="FT853" s="400">
        <f t="shared" si="1219"/>
        <v>0</v>
      </c>
      <c r="FU853" s="400">
        <f t="shared" si="1220"/>
        <v>1</v>
      </c>
      <c r="FV853" s="400">
        <f t="shared" si="1221"/>
        <v>0</v>
      </c>
      <c r="FW853" s="402">
        <f t="shared" si="1222"/>
        <v>0</v>
      </c>
      <c r="FX853" s="222">
        <f t="shared" si="1223"/>
        <v>76.253395643810663</v>
      </c>
      <c r="FY853" s="222">
        <f t="shared" si="1224"/>
        <v>0</v>
      </c>
      <c r="FZ853" s="222">
        <f t="shared" si="1225"/>
        <v>0</v>
      </c>
      <c r="GA853" s="221">
        <f t="shared" si="1226"/>
        <v>80.745601125305811</v>
      </c>
      <c r="GB853" s="222">
        <f t="shared" si="1227"/>
        <v>0</v>
      </c>
      <c r="GC853" s="222">
        <f t="shared" si="1228"/>
        <v>0</v>
      </c>
      <c r="GD853" s="222">
        <f t="shared" si="1229"/>
        <v>0</v>
      </c>
      <c r="GE853" s="222">
        <f t="shared" si="1230"/>
        <v>0</v>
      </c>
      <c r="GF853" s="222">
        <f t="shared" si="1231"/>
        <v>0</v>
      </c>
      <c r="GG853" s="398">
        <f t="shared" si="1232"/>
        <v>0</v>
      </c>
      <c r="GH853" s="399">
        <f t="shared" si="1233"/>
        <v>0</v>
      </c>
      <c r="GI853" s="398" t="str">
        <f t="shared" si="1234"/>
        <v>Na</v>
      </c>
      <c r="GJ853" s="398" t="str">
        <f t="shared" si="1235"/>
        <v>Cl</v>
      </c>
    </row>
    <row r="854" spans="1:192" ht="14.25">
      <c r="A854" s="402">
        <f t="shared" si="1236"/>
        <v>849</v>
      </c>
      <c r="B854" s="65" t="s">
        <v>348</v>
      </c>
      <c r="C854" s="91" t="s">
        <v>453</v>
      </c>
      <c r="D854" s="91"/>
      <c r="E854" s="91"/>
      <c r="F854" s="379">
        <v>3502880</v>
      </c>
      <c r="G854" s="379">
        <v>5578780</v>
      </c>
      <c r="H854" s="409">
        <f t="shared" si="1163"/>
        <v>502804.41800000001</v>
      </c>
      <c r="I854" s="409">
        <f t="shared" si="1164"/>
        <v>5576988.2779999999</v>
      </c>
      <c r="J854" s="115">
        <v>130</v>
      </c>
      <c r="K854" s="400" t="s">
        <v>1356</v>
      </c>
      <c r="L854" s="19">
        <v>56.4</v>
      </c>
      <c r="Q854" s="382" t="s">
        <v>1367</v>
      </c>
      <c r="R854" s="399" t="s">
        <v>273</v>
      </c>
      <c r="S854" s="64" t="s">
        <v>1347</v>
      </c>
      <c r="T854" s="499" t="str">
        <f t="shared" si="1165"/>
        <v>-</v>
      </c>
      <c r="U854" s="499" t="str">
        <f t="shared" si="1166"/>
        <v>-</v>
      </c>
      <c r="V854" s="499" t="str">
        <f t="shared" si="1167"/>
        <v>-</v>
      </c>
      <c r="W854" s="499" t="str">
        <f t="shared" si="1238"/>
        <v>-</v>
      </c>
      <c r="X854" s="529" t="str">
        <f t="shared" si="1237"/>
        <v/>
      </c>
      <c r="Y854" s="530" t="str">
        <f t="shared" si="1240"/>
        <v/>
      </c>
      <c r="Z854" s="404"/>
      <c r="AA854" s="177">
        <v>32240</v>
      </c>
      <c r="AB854" s="176">
        <v>3</v>
      </c>
      <c r="AC854" s="65" t="s">
        <v>970</v>
      </c>
      <c r="AD854" s="65" t="s">
        <v>1688</v>
      </c>
      <c r="AE854" s="61" t="s">
        <v>2451</v>
      </c>
      <c r="AF854" s="392" t="s">
        <v>3116</v>
      </c>
      <c r="AG854" s="408"/>
      <c r="AH854" s="408"/>
      <c r="AI854" s="556"/>
      <c r="AJ854" s="408"/>
      <c r="AK854" s="408"/>
      <c r="AL854" s="408"/>
      <c r="AM854" s="392"/>
      <c r="AN854" s="168"/>
      <c r="AO854" s="401"/>
      <c r="AP854" s="171"/>
      <c r="AQ854" s="69"/>
      <c r="AR854" s="69"/>
      <c r="AS854" s="508"/>
      <c r="AT854" s="511"/>
      <c r="AU854" s="403"/>
      <c r="AV854" s="403"/>
      <c r="AW854" s="55"/>
      <c r="AX854" s="403"/>
      <c r="AY854" s="403"/>
      <c r="AZ854" s="53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401"/>
      <c r="BM854" s="69"/>
      <c r="BN854" s="70"/>
      <c r="BO854" s="143"/>
      <c r="BP854" s="557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1"/>
      <c r="CG854" s="143"/>
      <c r="CH854" s="143"/>
      <c r="CI854" s="143"/>
      <c r="CJ854" s="143"/>
      <c r="CK854" s="143"/>
      <c r="CL854" s="144"/>
      <c r="CM854" s="143"/>
      <c r="CN854" s="143" t="s">
        <v>3116</v>
      </c>
      <c r="CO854" s="141"/>
      <c r="CP854" s="69"/>
      <c r="CQ854" s="70"/>
      <c r="CR854" s="69"/>
      <c r="CS854" s="69"/>
      <c r="CT854" s="69"/>
      <c r="CU854" s="69"/>
      <c r="CV854" s="69"/>
      <c r="CW854" s="69"/>
      <c r="CX854" s="69"/>
      <c r="CY854" s="69"/>
      <c r="CZ854" s="69"/>
      <c r="DA854" s="70"/>
      <c r="DB854" s="370">
        <v>-64</v>
      </c>
      <c r="DC854" s="141" t="s">
        <v>2452</v>
      </c>
      <c r="DD854" s="182">
        <v>0.81</v>
      </c>
      <c r="DE854" s="419">
        <v>-4.28</v>
      </c>
      <c r="DF854" s="182"/>
      <c r="DG854" s="182">
        <v>-9.23</v>
      </c>
      <c r="DH854" s="182"/>
      <c r="DI854" s="180"/>
      <c r="DJ854" s="180">
        <f>SUM(DK854:DM854)</f>
        <v>0.66100000000000003</v>
      </c>
      <c r="DK854" s="180">
        <v>0.26300000000000001</v>
      </c>
      <c r="DL854" s="180">
        <v>0.22700000000000001</v>
      </c>
      <c r="DM854" s="180">
        <v>0.17100000000000001</v>
      </c>
      <c r="DN854" s="180"/>
      <c r="DO854" s="180"/>
      <c r="DP854" s="180"/>
      <c r="DQ854" s="180"/>
      <c r="DR854" s="180"/>
      <c r="DS854" s="181"/>
      <c r="DT854" s="402">
        <f t="shared" si="1168"/>
        <v>0</v>
      </c>
      <c r="DU854" s="100">
        <f t="shared" si="1169"/>
        <v>0</v>
      </c>
      <c r="DV854" s="100">
        <f t="shared" si="1170"/>
        <v>1</v>
      </c>
      <c r="DW854" s="100">
        <f t="shared" si="1171"/>
        <v>0</v>
      </c>
      <c r="DX854" s="100">
        <f t="shared" si="1172"/>
        <v>0</v>
      </c>
      <c r="DY854" s="229">
        <f t="shared" si="1173"/>
        <v>0</v>
      </c>
      <c r="DZ854" s="100">
        <f t="shared" si="1174"/>
        <v>0</v>
      </c>
      <c r="EA854" s="400">
        <f t="shared" si="1175"/>
        <v>0</v>
      </c>
      <c r="EB854" s="402">
        <f t="shared" si="1176"/>
        <v>1</v>
      </c>
      <c r="EC854" s="19">
        <f t="shared" si="1177"/>
        <v>0</v>
      </c>
      <c r="ED854" s="19">
        <f t="shared" si="1178"/>
        <v>0</v>
      </c>
      <c r="EE854" s="19">
        <f t="shared" si="1179"/>
        <v>0</v>
      </c>
      <c r="EF854" s="402">
        <f t="shared" si="1180"/>
        <v>1</v>
      </c>
      <c r="EG854" s="400">
        <f t="shared" si="1181"/>
        <v>0</v>
      </c>
      <c r="EH854" s="400">
        <f t="shared" si="1182"/>
        <v>0</v>
      </c>
      <c r="EI854" s="402">
        <f t="shared" si="1183"/>
        <v>1</v>
      </c>
      <c r="EJ854" s="229">
        <f t="shared" si="1184"/>
        <v>0</v>
      </c>
      <c r="EK854" s="398" t="str">
        <f t="shared" si="1185"/>
        <v/>
      </c>
      <c r="EL854" s="398" t="str">
        <f t="shared" si="1186"/>
        <v/>
      </c>
      <c r="EM854" s="398" t="str">
        <f t="shared" si="1187"/>
        <v/>
      </c>
      <c r="EN854" s="398" t="str">
        <f t="shared" si="1188"/>
        <v/>
      </c>
      <c r="EO854" s="398" t="str">
        <f t="shared" si="1189"/>
        <v/>
      </c>
      <c r="EP854" s="398" t="str">
        <f t="shared" si="1190"/>
        <v/>
      </c>
      <c r="EQ854" s="398" t="str">
        <f t="shared" si="1191"/>
        <v/>
      </c>
      <c r="ER854" s="398" t="str">
        <f t="shared" si="1192"/>
        <v/>
      </c>
      <c r="ES854" s="398" t="str">
        <f t="shared" si="1193"/>
        <v/>
      </c>
      <c r="ET854" s="398" t="str">
        <f t="shared" si="1194"/>
        <v/>
      </c>
      <c r="EU854" s="172" t="str">
        <f t="shared" si="1195"/>
        <v/>
      </c>
      <c r="EV854" s="57" t="str">
        <f t="shared" si="1196"/>
        <v/>
      </c>
      <c r="EW854" s="57" t="str">
        <f t="shared" si="1197"/>
        <v/>
      </c>
      <c r="EX854" s="57" t="str">
        <f t="shared" si="1198"/>
        <v/>
      </c>
      <c r="EY854" s="57" t="str">
        <f t="shared" si="1199"/>
        <v/>
      </c>
      <c r="EZ854" s="57" t="str">
        <f t="shared" si="1200"/>
        <v/>
      </c>
      <c r="FA854" s="57" t="str">
        <f t="shared" si="1201"/>
        <v/>
      </c>
      <c r="FB854" s="57" t="str">
        <f t="shared" si="1202"/>
        <v/>
      </c>
      <c r="FC854" s="57" t="str">
        <f t="shared" si="1203"/>
        <v/>
      </c>
      <c r="FD854" s="57" t="str">
        <f t="shared" si="1204"/>
        <v/>
      </c>
      <c r="FE854" s="57" t="str">
        <f t="shared" si="1205"/>
        <v/>
      </c>
      <c r="FF854" s="56" t="str">
        <f t="shared" si="1206"/>
        <v/>
      </c>
      <c r="FG854" s="59" t="str">
        <f t="shared" si="1207"/>
        <v/>
      </c>
      <c r="FH854" s="59" t="str">
        <f t="shared" si="1208"/>
        <v/>
      </c>
      <c r="FI854" s="59" t="str">
        <f t="shared" si="1209"/>
        <v/>
      </c>
      <c r="FJ854" s="59" t="str">
        <f t="shared" si="1210"/>
        <v/>
      </c>
      <c r="FK854" s="59" t="str">
        <f t="shared" si="1211"/>
        <v/>
      </c>
      <c r="FL854" s="59" t="str">
        <f t="shared" si="1212"/>
        <v/>
      </c>
      <c r="FM854" s="59" t="str">
        <f t="shared" si="1213"/>
        <v/>
      </c>
      <c r="FN854" s="59" t="str">
        <f t="shared" si="1214"/>
        <v/>
      </c>
      <c r="FO854" s="59" t="str">
        <f t="shared" si="1215"/>
        <v/>
      </c>
      <c r="FP854" s="59" t="str">
        <f t="shared" si="1216"/>
        <v/>
      </c>
      <c r="FQ854" s="66" t="str">
        <f t="shared" si="1217"/>
        <v/>
      </c>
      <c r="FR854" s="331" t="str">
        <f t="shared" si="1239"/>
        <v/>
      </c>
      <c r="FS854" s="331">
        <f t="shared" si="1218"/>
        <v>0</v>
      </c>
      <c r="FT854" s="400">
        <f t="shared" si="1219"/>
        <v>1</v>
      </c>
      <c r="FU854" s="400">
        <f t="shared" si="1220"/>
        <v>0</v>
      </c>
      <c r="FV854" s="400">
        <f t="shared" si="1221"/>
        <v>0</v>
      </c>
      <c r="FW854" s="402">
        <f t="shared" si="1222"/>
        <v>0</v>
      </c>
      <c r="FX854" s="222">
        <f t="shared" si="1223"/>
        <v>0</v>
      </c>
      <c r="FY854" s="222">
        <f t="shared" si="1224"/>
        <v>0</v>
      </c>
      <c r="FZ854" s="222">
        <f t="shared" si="1225"/>
        <v>0</v>
      </c>
      <c r="GA854" s="221">
        <f t="shared" si="1226"/>
        <v>0</v>
      </c>
      <c r="GB854" s="222">
        <f t="shared" si="1227"/>
        <v>0</v>
      </c>
      <c r="GC854" s="222">
        <f t="shared" si="1228"/>
        <v>0</v>
      </c>
      <c r="GD854" s="222">
        <f t="shared" si="1229"/>
        <v>0</v>
      </c>
      <c r="GE854" s="222">
        <f t="shared" si="1230"/>
        <v>0</v>
      </c>
      <c r="GF854" s="222">
        <f t="shared" si="1231"/>
        <v>0</v>
      </c>
      <c r="GG854" s="398">
        <f t="shared" si="1232"/>
        <v>0</v>
      </c>
      <c r="GH854" s="399">
        <f t="shared" si="1233"/>
        <v>0</v>
      </c>
      <c r="GI854" s="398" t="str">
        <f t="shared" si="1234"/>
        <v/>
      </c>
      <c r="GJ854" s="398" t="str">
        <f t="shared" si="1235"/>
        <v/>
      </c>
    </row>
    <row r="855" spans="1:192">
      <c r="A855" s="402">
        <f t="shared" si="1236"/>
        <v>850</v>
      </c>
      <c r="B855" s="383" t="s">
        <v>783</v>
      </c>
      <c r="C855" s="116" t="s">
        <v>227</v>
      </c>
      <c r="D855" s="116"/>
      <c r="E855" s="116"/>
      <c r="F855" s="377">
        <v>3502260</v>
      </c>
      <c r="G855" s="377">
        <v>5579170</v>
      </c>
      <c r="H855" s="409">
        <f t="shared" si="1163"/>
        <v>502184.66600000003</v>
      </c>
      <c r="I855" s="409">
        <f t="shared" si="1164"/>
        <v>5577378.1220000004</v>
      </c>
      <c r="J855" s="435">
        <v>128</v>
      </c>
      <c r="K855" s="377" t="s">
        <v>1354</v>
      </c>
      <c r="L855" s="153">
        <v>7</v>
      </c>
      <c r="M855" s="378"/>
      <c r="O855" s="378"/>
      <c r="P855" s="378"/>
      <c r="Q855" s="382" t="s">
        <v>1367</v>
      </c>
      <c r="R855" s="383" t="s">
        <v>273</v>
      </c>
      <c r="S855" s="382" t="s">
        <v>1347</v>
      </c>
      <c r="T855" s="499" t="str">
        <f t="shared" si="1165"/>
        <v>-</v>
      </c>
      <c r="U855" s="499" t="str">
        <f t="shared" si="1166"/>
        <v>M</v>
      </c>
      <c r="V855" s="499" t="str">
        <f t="shared" si="1167"/>
        <v>-</v>
      </c>
      <c r="W855" s="499" t="str">
        <f t="shared" si="1238"/>
        <v>A</v>
      </c>
      <c r="X855" s="529" t="str">
        <f t="shared" si="1237"/>
        <v>Na</v>
      </c>
      <c r="Y855" s="530" t="str">
        <f t="shared" si="1240"/>
        <v>Cl</v>
      </c>
      <c r="Z855" s="119" t="s">
        <v>1446</v>
      </c>
      <c r="AA855" s="89" t="s">
        <v>1566</v>
      </c>
      <c r="AB855" s="405">
        <v>1</v>
      </c>
      <c r="AC855" s="117" t="s">
        <v>513</v>
      </c>
      <c r="AD855" s="380" t="s">
        <v>2453</v>
      </c>
      <c r="AE855" s="125" t="s">
        <v>2772</v>
      </c>
      <c r="AF855" s="153">
        <v>11.5</v>
      </c>
      <c r="AG855" s="377"/>
      <c r="AH855" s="377"/>
      <c r="AI855" s="379"/>
      <c r="AJ855" s="377"/>
      <c r="AK855" s="377"/>
      <c r="AL855" s="377"/>
      <c r="AM855" s="379"/>
      <c r="AN855" s="117"/>
      <c r="AO855" s="116"/>
      <c r="AP855" s="378"/>
      <c r="AQ855" s="117"/>
      <c r="AR855" s="384">
        <v>11686</v>
      </c>
      <c r="AS855" s="507">
        <f t="shared" ref="AS855:AS882" si="1243">SUM(AU855:BN855)+SUM(BO855:CL855)/1000</f>
        <v>11862.800000000003</v>
      </c>
      <c r="AT855" s="509">
        <f t="shared" ref="AT855:AT882" si="1244">FR855</f>
        <v>1.4259481228128071E-2</v>
      </c>
      <c r="AU855" s="117">
        <v>3320</v>
      </c>
      <c r="AV855" s="117">
        <v>135.19999999999999</v>
      </c>
      <c r="AW855" s="338">
        <v>569</v>
      </c>
      <c r="AX855" s="117">
        <v>5621</v>
      </c>
      <c r="AY855" s="117">
        <v>612.1</v>
      </c>
      <c r="AZ855" s="125">
        <v>1285</v>
      </c>
      <c r="BA855" s="117"/>
      <c r="BB855" s="117">
        <v>307</v>
      </c>
      <c r="BC855" s="117"/>
      <c r="BD855" s="117">
        <v>1.2</v>
      </c>
      <c r="BE855" s="117">
        <v>10.1</v>
      </c>
      <c r="BF855" s="117">
        <v>2.2000000000000002</v>
      </c>
      <c r="BG855" s="117"/>
      <c r="BH855" s="117"/>
      <c r="BI855" s="117"/>
      <c r="BJ855" s="117"/>
      <c r="BK855" s="117"/>
      <c r="BL855" s="116"/>
      <c r="BM855" s="117"/>
      <c r="BN855" s="118"/>
      <c r="BO855" s="114"/>
      <c r="BP855" s="114"/>
      <c r="BQ855" s="114"/>
      <c r="BR855" s="114"/>
      <c r="BS855" s="114"/>
      <c r="BT855" s="114"/>
      <c r="BU855" s="114"/>
      <c r="BV855" s="114"/>
      <c r="BW855" s="114"/>
      <c r="BX855" s="114"/>
      <c r="BY855" s="114"/>
      <c r="BZ855" s="114"/>
      <c r="CA855" s="114"/>
      <c r="CB855" s="114"/>
      <c r="CC855" s="114"/>
      <c r="CD855" s="114"/>
      <c r="CE855" s="114"/>
      <c r="CF855" s="247"/>
      <c r="CG855" s="114"/>
      <c r="CH855" s="114"/>
      <c r="CI855" s="114"/>
      <c r="CJ855" s="114"/>
      <c r="CK855" s="114"/>
      <c r="CL855" s="137"/>
      <c r="CM855" s="114"/>
      <c r="CN855" s="114">
        <v>1113</v>
      </c>
      <c r="CO855" s="247"/>
      <c r="CP855" s="117"/>
      <c r="CQ855" s="118"/>
      <c r="CR855" s="117"/>
      <c r="CS855" s="117"/>
      <c r="CT855" s="117"/>
      <c r="CU855" s="117"/>
      <c r="CV855" s="117"/>
      <c r="CW855" s="117"/>
      <c r="CX855" s="117"/>
      <c r="CY855" s="117"/>
      <c r="CZ855" s="117"/>
      <c r="DA855" s="118"/>
      <c r="DB855" s="111"/>
      <c r="DC855" s="111"/>
      <c r="DD855" s="121"/>
      <c r="DE855" s="111"/>
      <c r="DF855" s="111"/>
      <c r="DG855" s="111"/>
      <c r="DH855" s="111"/>
      <c r="DI855" s="111"/>
      <c r="DJ855" s="111"/>
      <c r="DK855" s="244"/>
      <c r="DL855" s="244"/>
      <c r="DM855" s="244"/>
      <c r="DN855" s="111"/>
      <c r="DO855" s="121"/>
      <c r="DP855" s="244"/>
      <c r="DQ855" s="241"/>
      <c r="DR855" s="244"/>
      <c r="DS855" s="472"/>
      <c r="DT855" s="402">
        <f t="shared" si="1168"/>
        <v>1</v>
      </c>
      <c r="DU855" s="100">
        <f t="shared" si="1169"/>
        <v>1</v>
      </c>
      <c r="DV855" s="100">
        <f t="shared" si="1170"/>
        <v>0</v>
      </c>
      <c r="DW855" s="100">
        <f t="shared" si="1171"/>
        <v>0</v>
      </c>
      <c r="DX855" s="100">
        <f t="shared" si="1172"/>
        <v>0</v>
      </c>
      <c r="DY855" s="229">
        <f t="shared" si="1173"/>
        <v>0</v>
      </c>
      <c r="DZ855" s="100">
        <f t="shared" si="1174"/>
        <v>1</v>
      </c>
      <c r="EA855" s="400">
        <f t="shared" si="1175"/>
        <v>0</v>
      </c>
      <c r="EB855" s="402">
        <f t="shared" si="1176"/>
        <v>0</v>
      </c>
      <c r="EC855" s="19">
        <f t="shared" si="1177"/>
        <v>0</v>
      </c>
      <c r="ED855" s="19">
        <f t="shared" si="1178"/>
        <v>1</v>
      </c>
      <c r="EE855" s="19">
        <f t="shared" si="1179"/>
        <v>0</v>
      </c>
      <c r="EF855" s="402">
        <f t="shared" si="1180"/>
        <v>0</v>
      </c>
      <c r="EG855" s="400">
        <f t="shared" si="1181"/>
        <v>0</v>
      </c>
      <c r="EH855" s="400">
        <f t="shared" si="1182"/>
        <v>1</v>
      </c>
      <c r="EI855" s="402">
        <f t="shared" si="1183"/>
        <v>0</v>
      </c>
      <c r="EJ855" s="229">
        <f t="shared" si="1184"/>
        <v>2</v>
      </c>
      <c r="EK855" s="398">
        <f t="shared" si="1185"/>
        <v>3320</v>
      </c>
      <c r="EL855" s="398">
        <f t="shared" si="1186"/>
        <v>307</v>
      </c>
      <c r="EM855" s="398">
        <f t="shared" si="1187"/>
        <v>135.19999999999999</v>
      </c>
      <c r="EN855" s="398">
        <f t="shared" si="1188"/>
        <v>569</v>
      </c>
      <c r="EO855" s="398">
        <f t="shared" si="1189"/>
        <v>2.2000000000000002</v>
      </c>
      <c r="EP855" s="398">
        <f t="shared" si="1190"/>
        <v>10.1</v>
      </c>
      <c r="EQ855" s="398">
        <f t="shared" si="1191"/>
        <v>1285</v>
      </c>
      <c r="ER855" s="398" t="str">
        <f t="shared" si="1192"/>
        <v/>
      </c>
      <c r="ES855" s="398" t="str">
        <f t="shared" si="1193"/>
        <v/>
      </c>
      <c r="ET855" s="398">
        <f t="shared" si="1194"/>
        <v>612.1</v>
      </c>
      <c r="EU855" s="172">
        <f t="shared" si="1195"/>
        <v>5621</v>
      </c>
      <c r="EV855" s="57">
        <f t="shared" si="1196"/>
        <v>144.41186961174085</v>
      </c>
      <c r="EW855" s="57">
        <f t="shared" si="1197"/>
        <v>7.8516624040920711</v>
      </c>
      <c r="EX855" s="57">
        <f t="shared" si="1198"/>
        <v>11.125282863608311</v>
      </c>
      <c r="EY855" s="57">
        <f t="shared" si="1199"/>
        <v>28.39463047058236</v>
      </c>
      <c r="EZ855" s="57">
        <f t="shared" si="1200"/>
        <v>8.0226091713009387E-2</v>
      </c>
      <c r="FA855" s="57">
        <f t="shared" si="1201"/>
        <v>0.54257319366102608</v>
      </c>
      <c r="FB855" s="57">
        <f t="shared" si="1202"/>
        <v>21.059670158037665</v>
      </c>
      <c r="FC855" s="57" t="str">
        <f t="shared" si="1203"/>
        <v/>
      </c>
      <c r="FD855" s="57" t="str">
        <f t="shared" si="1204"/>
        <v/>
      </c>
      <c r="FE855" s="57">
        <f t="shared" si="1205"/>
        <v>12.74377333114032</v>
      </c>
      <c r="FF855" s="56">
        <f t="shared" si="1206"/>
        <v>158.54793670493328</v>
      </c>
      <c r="FG855" s="59">
        <f t="shared" si="1207"/>
        <v>75.055708241380486</v>
      </c>
      <c r="FH855" s="59">
        <f t="shared" si="1208"/>
        <v>4.0807731677163943</v>
      </c>
      <c r="FI855" s="59">
        <f t="shared" si="1209"/>
        <v>5.7821838811366497</v>
      </c>
      <c r="FJ855" s="59">
        <f t="shared" si="1210"/>
        <v>14.757644963337382</v>
      </c>
      <c r="FK855" s="59">
        <f t="shared" si="1211"/>
        <v>4.1696199551649021E-2</v>
      </c>
      <c r="FL855" s="59">
        <f t="shared" si="1212"/>
        <v>0.28199354687743178</v>
      </c>
      <c r="FM855" s="59">
        <f t="shared" si="1213"/>
        <v>10.948541225326958</v>
      </c>
      <c r="FN855" s="59" t="str">
        <f t="shared" si="1214"/>
        <v/>
      </c>
      <c r="FO855" s="59" t="str">
        <f t="shared" si="1215"/>
        <v/>
      </c>
      <c r="FP855" s="59">
        <f t="shared" si="1216"/>
        <v>6.625257026115408</v>
      </c>
      <c r="FQ855" s="66">
        <f t="shared" si="1217"/>
        <v>82.426201748557631</v>
      </c>
      <c r="FR855" s="331">
        <f t="shared" si="1239"/>
        <v>1.4259481228128071E-2</v>
      </c>
      <c r="FS855" s="331">
        <f t="shared" si="1218"/>
        <v>1.4259481228128071E-2</v>
      </c>
      <c r="FT855" s="400">
        <f t="shared" si="1219"/>
        <v>0</v>
      </c>
      <c r="FU855" s="400">
        <f t="shared" si="1220"/>
        <v>1</v>
      </c>
      <c r="FV855" s="400">
        <f t="shared" si="1221"/>
        <v>0</v>
      </c>
      <c r="FW855" s="402">
        <f t="shared" si="1222"/>
        <v>0</v>
      </c>
      <c r="FX855" s="222">
        <f t="shared" si="1223"/>
        <v>75.055708241380486</v>
      </c>
      <c r="FY855" s="222">
        <f t="shared" si="1224"/>
        <v>0</v>
      </c>
      <c r="FZ855" s="222">
        <f t="shared" si="1225"/>
        <v>0</v>
      </c>
      <c r="GA855" s="221">
        <f t="shared" si="1226"/>
        <v>82.426201748557631</v>
      </c>
      <c r="GB855" s="222">
        <f t="shared" si="1227"/>
        <v>0</v>
      </c>
      <c r="GC855" s="222">
        <f t="shared" si="1228"/>
        <v>0</v>
      </c>
      <c r="GD855" s="222">
        <f t="shared" si="1229"/>
        <v>0</v>
      </c>
      <c r="GE855" s="222">
        <f t="shared" si="1230"/>
        <v>0</v>
      </c>
      <c r="GF855" s="222">
        <f t="shared" si="1231"/>
        <v>0</v>
      </c>
      <c r="GG855" s="398">
        <f t="shared" si="1232"/>
        <v>0</v>
      </c>
      <c r="GH855" s="399">
        <f t="shared" si="1233"/>
        <v>0</v>
      </c>
      <c r="GI855" s="398" t="str">
        <f t="shared" si="1234"/>
        <v>Na</v>
      </c>
      <c r="GJ855" s="398" t="str">
        <f t="shared" si="1235"/>
        <v>Cl</v>
      </c>
    </row>
    <row r="856" spans="1:192">
      <c r="A856" s="402">
        <f t="shared" si="1236"/>
        <v>851</v>
      </c>
      <c r="B856" s="383" t="s">
        <v>783</v>
      </c>
      <c r="C856" s="398" t="s">
        <v>227</v>
      </c>
      <c r="F856" s="377">
        <v>3502260</v>
      </c>
      <c r="G856" s="377">
        <v>5579170</v>
      </c>
      <c r="H856" s="409">
        <f t="shared" si="1163"/>
        <v>502184.66600000003</v>
      </c>
      <c r="I856" s="409">
        <f t="shared" si="1164"/>
        <v>5577378.1220000004</v>
      </c>
      <c r="J856" s="541">
        <v>128</v>
      </c>
      <c r="K856" s="391" t="s">
        <v>1354</v>
      </c>
      <c r="L856" s="19">
        <v>7</v>
      </c>
      <c r="Q856" s="382" t="s">
        <v>1367</v>
      </c>
      <c r="R856" s="399" t="s">
        <v>273</v>
      </c>
      <c r="S856" s="64" t="s">
        <v>1347</v>
      </c>
      <c r="T856" s="499" t="str">
        <f t="shared" si="1165"/>
        <v>-</v>
      </c>
      <c r="U856" s="499" t="str">
        <f t="shared" si="1166"/>
        <v>M</v>
      </c>
      <c r="V856" s="499" t="str">
        <f t="shared" si="1167"/>
        <v>-</v>
      </c>
      <c r="W856" s="499" t="str">
        <f t="shared" si="1238"/>
        <v>A</v>
      </c>
      <c r="X856" s="529" t="str">
        <f t="shared" si="1237"/>
        <v>Na</v>
      </c>
      <c r="Y856" s="530" t="str">
        <f t="shared" si="1240"/>
        <v>Cl</v>
      </c>
      <c r="Z856" s="60" t="s">
        <v>1446</v>
      </c>
      <c r="AA856" s="51">
        <v>27430</v>
      </c>
      <c r="AB856" s="100">
        <v>2</v>
      </c>
      <c r="AD856" s="398" t="s">
        <v>1580</v>
      </c>
      <c r="AE856" s="61" t="s">
        <v>2454</v>
      </c>
      <c r="AF856" s="391">
        <v>9.6999999999999993</v>
      </c>
      <c r="AI856" s="546"/>
      <c r="AR856" s="69">
        <v>12263.6</v>
      </c>
      <c r="AS856" s="507">
        <f t="shared" si="1243"/>
        <v>11884.250000000002</v>
      </c>
      <c r="AT856" s="509">
        <f t="shared" si="1244"/>
        <v>-1.3525622952504897</v>
      </c>
      <c r="AU856" s="398">
        <v>3494.4</v>
      </c>
      <c r="AV856" s="398">
        <v>127.4</v>
      </c>
      <c r="AW856" s="399">
        <v>575.6</v>
      </c>
      <c r="AX856" s="398">
        <v>5798.8</v>
      </c>
      <c r="AY856" s="398">
        <v>646</v>
      </c>
      <c r="AZ856" s="172">
        <v>1229.2</v>
      </c>
      <c r="BE856" s="570">
        <v>12.85</v>
      </c>
      <c r="BO856" s="138"/>
      <c r="BP856" s="547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49"/>
      <c r="CG856" s="138"/>
      <c r="CH856" s="138"/>
      <c r="CI856" s="138"/>
      <c r="CJ856" s="138"/>
      <c r="CK856" s="138"/>
      <c r="CL856" s="139"/>
      <c r="CM856" s="138"/>
      <c r="CN856" s="190">
        <v>1113</v>
      </c>
      <c r="CO856" s="149"/>
      <c r="DB856" s="241"/>
      <c r="DC856" s="241"/>
      <c r="DD856" s="241"/>
      <c r="DE856" s="241"/>
      <c r="DF856" s="241"/>
      <c r="DG856" s="241"/>
      <c r="DH856" s="241"/>
      <c r="DI856" s="244"/>
      <c r="DJ856" s="244"/>
      <c r="DK856" s="244"/>
      <c r="DL856" s="244"/>
      <c r="DM856" s="244"/>
      <c r="DN856" s="244"/>
      <c r="DO856" s="244"/>
      <c r="DP856" s="244"/>
      <c r="DQ856" s="244"/>
      <c r="DR856" s="244"/>
      <c r="DS856" s="472"/>
      <c r="DT856" s="402">
        <f t="shared" si="1168"/>
        <v>0</v>
      </c>
      <c r="DU856" s="100">
        <f t="shared" si="1169"/>
        <v>1</v>
      </c>
      <c r="DV856" s="100">
        <f t="shared" si="1170"/>
        <v>0</v>
      </c>
      <c r="DW856" s="100">
        <f t="shared" si="1171"/>
        <v>0</v>
      </c>
      <c r="DX856" s="100">
        <f t="shared" si="1172"/>
        <v>0</v>
      </c>
      <c r="DY856" s="229">
        <f t="shared" si="1173"/>
        <v>0</v>
      </c>
      <c r="DZ856" s="100">
        <f t="shared" si="1174"/>
        <v>1</v>
      </c>
      <c r="EA856" s="400">
        <f t="shared" si="1175"/>
        <v>0</v>
      </c>
      <c r="EB856" s="402">
        <f t="shared" si="1176"/>
        <v>0</v>
      </c>
      <c r="EC856" s="19">
        <f t="shared" si="1177"/>
        <v>0</v>
      </c>
      <c r="ED856" s="19">
        <f t="shared" si="1178"/>
        <v>1</v>
      </c>
      <c r="EE856" s="19">
        <f t="shared" si="1179"/>
        <v>0</v>
      </c>
      <c r="EF856" s="402">
        <f t="shared" si="1180"/>
        <v>0</v>
      </c>
      <c r="EG856" s="400">
        <f t="shared" si="1181"/>
        <v>0</v>
      </c>
      <c r="EH856" s="400">
        <f t="shared" si="1182"/>
        <v>1</v>
      </c>
      <c r="EI856" s="402">
        <f t="shared" si="1183"/>
        <v>0</v>
      </c>
      <c r="EJ856" s="229">
        <f t="shared" si="1184"/>
        <v>2</v>
      </c>
      <c r="EK856" s="398">
        <f t="shared" si="1185"/>
        <v>3494.4</v>
      </c>
      <c r="EL856" s="398" t="str">
        <f t="shared" si="1186"/>
        <v/>
      </c>
      <c r="EM856" s="398">
        <f t="shared" si="1187"/>
        <v>127.4</v>
      </c>
      <c r="EN856" s="398">
        <f t="shared" si="1188"/>
        <v>575.6</v>
      </c>
      <c r="EO856" s="398" t="str">
        <f t="shared" si="1189"/>
        <v/>
      </c>
      <c r="EP856" s="398">
        <f t="shared" si="1190"/>
        <v>12.85</v>
      </c>
      <c r="EQ856" s="398">
        <f t="shared" si="1191"/>
        <v>1229.2</v>
      </c>
      <c r="ER856" s="398" t="str">
        <f t="shared" si="1192"/>
        <v/>
      </c>
      <c r="ES856" s="398" t="str">
        <f t="shared" si="1193"/>
        <v/>
      </c>
      <c r="ET856" s="398">
        <f t="shared" si="1194"/>
        <v>646</v>
      </c>
      <c r="EU856" s="172">
        <f t="shared" si="1195"/>
        <v>5798.8</v>
      </c>
      <c r="EV856" s="57">
        <f t="shared" si="1196"/>
        <v>151.99784252146605</v>
      </c>
      <c r="EW856" s="57" t="str">
        <f t="shared" si="1197"/>
        <v/>
      </c>
      <c r="EX856" s="57">
        <f t="shared" si="1198"/>
        <v>10.483439621477064</v>
      </c>
      <c r="EY856" s="57">
        <f t="shared" si="1199"/>
        <v>28.723988222965215</v>
      </c>
      <c r="EZ856" s="57" t="str">
        <f t="shared" si="1200"/>
        <v/>
      </c>
      <c r="FA856" s="57">
        <f t="shared" si="1201"/>
        <v>0.69030351866774109</v>
      </c>
      <c r="FB856" s="57">
        <f t="shared" si="1202"/>
        <v>20.145172418879298</v>
      </c>
      <c r="FC856" s="57" t="str">
        <f t="shared" si="1203"/>
        <v/>
      </c>
      <c r="FD856" s="57" t="str">
        <f t="shared" si="1204"/>
        <v/>
      </c>
      <c r="FE856" s="57">
        <f t="shared" si="1205"/>
        <v>13.449563097396906</v>
      </c>
      <c r="FF856" s="56">
        <f t="shared" si="1206"/>
        <v>163.56302710630973</v>
      </c>
      <c r="FG856" s="59">
        <f t="shared" si="1207"/>
        <v>79.208623442712522</v>
      </c>
      <c r="FH856" s="59" t="str">
        <f t="shared" si="1208"/>
        <v/>
      </c>
      <c r="FI856" s="59">
        <f t="shared" si="1209"/>
        <v>5.4630961044379189</v>
      </c>
      <c r="FJ856" s="59">
        <f t="shared" si="1210"/>
        <v>14.968551718781436</v>
      </c>
      <c r="FK856" s="59" t="str">
        <f t="shared" si="1211"/>
        <v/>
      </c>
      <c r="FL856" s="59">
        <f t="shared" si="1212"/>
        <v>0.35972873406812089</v>
      </c>
      <c r="FM856" s="59">
        <f t="shared" si="1213"/>
        <v>10.217793177863701</v>
      </c>
      <c r="FN856" s="59" t="str">
        <f t="shared" si="1214"/>
        <v/>
      </c>
      <c r="FO856" s="59" t="str">
        <f t="shared" si="1215"/>
        <v/>
      </c>
      <c r="FP856" s="59">
        <f t="shared" si="1216"/>
        <v>6.821726377136395</v>
      </c>
      <c r="FQ856" s="66">
        <f t="shared" si="1217"/>
        <v>82.960480444999902</v>
      </c>
      <c r="FR856" s="331">
        <f t="shared" si="1239"/>
        <v>-1.3525622952504897</v>
      </c>
      <c r="FS856" s="331">
        <f t="shared" si="1218"/>
        <v>1.3525622952504897</v>
      </c>
      <c r="FT856" s="400">
        <f t="shared" si="1219"/>
        <v>0</v>
      </c>
      <c r="FU856" s="400">
        <f t="shared" si="1220"/>
        <v>1</v>
      </c>
      <c r="FV856" s="400">
        <f t="shared" si="1221"/>
        <v>0</v>
      </c>
      <c r="FW856" s="402">
        <f t="shared" si="1222"/>
        <v>0</v>
      </c>
      <c r="FX856" s="222">
        <f t="shared" si="1223"/>
        <v>79.208623442712522</v>
      </c>
      <c r="FY856" s="222">
        <f t="shared" si="1224"/>
        <v>0</v>
      </c>
      <c r="FZ856" s="222">
        <f t="shared" si="1225"/>
        <v>0</v>
      </c>
      <c r="GA856" s="221">
        <f t="shared" si="1226"/>
        <v>82.960480444999902</v>
      </c>
      <c r="GB856" s="222">
        <f t="shared" si="1227"/>
        <v>0</v>
      </c>
      <c r="GC856" s="222">
        <f t="shared" si="1228"/>
        <v>0</v>
      </c>
      <c r="GD856" s="222">
        <f t="shared" si="1229"/>
        <v>0</v>
      </c>
      <c r="GE856" s="222">
        <f t="shared" si="1230"/>
        <v>0</v>
      </c>
      <c r="GF856" s="222">
        <f t="shared" si="1231"/>
        <v>0</v>
      </c>
      <c r="GG856" s="398">
        <f t="shared" si="1232"/>
        <v>0</v>
      </c>
      <c r="GH856" s="399">
        <f t="shared" si="1233"/>
        <v>0</v>
      </c>
      <c r="GI856" s="398" t="str">
        <f t="shared" si="1234"/>
        <v>Na</v>
      </c>
      <c r="GJ856" s="398" t="str">
        <f t="shared" si="1235"/>
        <v>Cl</v>
      </c>
    </row>
    <row r="857" spans="1:192">
      <c r="A857" s="402">
        <f t="shared" si="1236"/>
        <v>852</v>
      </c>
      <c r="B857" s="399" t="s">
        <v>158</v>
      </c>
      <c r="C857" s="398" t="s">
        <v>1195</v>
      </c>
      <c r="F857" s="400">
        <v>3527970</v>
      </c>
      <c r="G857" s="400">
        <v>5634150</v>
      </c>
      <c r="H857" s="409">
        <f t="shared" si="1163"/>
        <v>527884.38199999998</v>
      </c>
      <c r="I857" s="405">
        <f t="shared" si="1164"/>
        <v>5632336.1299999999</v>
      </c>
      <c r="J857" s="400">
        <v>402.3</v>
      </c>
      <c r="K857" s="400" t="s">
        <v>1355</v>
      </c>
      <c r="L857" s="19">
        <v>158</v>
      </c>
      <c r="Q857" s="399" t="s">
        <v>1361</v>
      </c>
      <c r="R857" s="65" t="s">
        <v>2935</v>
      </c>
      <c r="S857" s="399" t="s">
        <v>1346</v>
      </c>
      <c r="T857" s="499" t="str">
        <f t="shared" si="1165"/>
        <v>-</v>
      </c>
      <c r="U857" s="499" t="str">
        <f t="shared" si="1166"/>
        <v>-</v>
      </c>
      <c r="V857" s="499" t="str">
        <f t="shared" si="1167"/>
        <v>-</v>
      </c>
      <c r="W857" s="499" t="str">
        <f t="shared" si="1238"/>
        <v>-</v>
      </c>
      <c r="X857" s="529" t="str">
        <f t="shared" si="1237"/>
        <v>Mg-Na</v>
      </c>
      <c r="Y857" s="530" t="str">
        <f t="shared" si="1240"/>
        <v>Cl-HCO3</v>
      </c>
      <c r="AA857" s="52">
        <v>26217</v>
      </c>
      <c r="AB857" s="97">
        <v>1</v>
      </c>
      <c r="AC857" s="398" t="s">
        <v>283</v>
      </c>
      <c r="AD857" s="398" t="s">
        <v>2455</v>
      </c>
      <c r="AE857" s="404"/>
      <c r="AF857" s="391">
        <v>11</v>
      </c>
      <c r="AH857" s="400">
        <v>5.8</v>
      </c>
      <c r="AN857" s="398">
        <v>2.5</v>
      </c>
      <c r="AO857" s="399">
        <v>0.9</v>
      </c>
      <c r="AP857" s="19">
        <v>2.1</v>
      </c>
      <c r="AR857" s="69">
        <v>58.2</v>
      </c>
      <c r="AS857" s="507">
        <f t="shared" si="1243"/>
        <v>66.52000000000001</v>
      </c>
      <c r="AT857" s="512">
        <f t="shared" si="1244"/>
        <v>0.42629222024991281</v>
      </c>
      <c r="AU857" s="398">
        <v>5.3</v>
      </c>
      <c r="AV857" s="398">
        <v>8.1</v>
      </c>
      <c r="AW857" s="428">
        <v>3</v>
      </c>
      <c r="AX857" s="398">
        <v>15.6</v>
      </c>
      <c r="AY857" s="398">
        <v>7.9</v>
      </c>
      <c r="AZ857" s="172">
        <v>19.600000000000001</v>
      </c>
      <c r="BE857" s="91" t="s">
        <v>1407</v>
      </c>
      <c r="BF857" s="398">
        <v>0.02</v>
      </c>
      <c r="BJ857" s="398">
        <v>7</v>
      </c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49"/>
      <c r="CG857" s="138"/>
      <c r="CH857" s="138"/>
      <c r="CI857" s="138"/>
      <c r="CJ857" s="138"/>
      <c r="CK857" s="138"/>
      <c r="CL857" s="139"/>
      <c r="CM857" s="138">
        <v>5.4</v>
      </c>
      <c r="CN857" s="138">
        <v>46.2</v>
      </c>
      <c r="CO857" s="149"/>
      <c r="DB857" s="241"/>
      <c r="DC857" s="241"/>
      <c r="DD857" s="241"/>
      <c r="DE857" s="241"/>
      <c r="DF857" s="241"/>
      <c r="DG857" s="241"/>
      <c r="DH857" s="241"/>
      <c r="DI857" s="244"/>
      <c r="DJ857" s="244"/>
      <c r="DK857" s="244"/>
      <c r="DL857" s="244"/>
      <c r="DM857" s="244"/>
      <c r="DN857" s="244"/>
      <c r="DO857" s="244"/>
      <c r="DP857" s="244"/>
      <c r="DQ857" s="244"/>
      <c r="DR857" s="244"/>
      <c r="DS857" s="472"/>
      <c r="DT857" s="402">
        <f t="shared" si="1168"/>
        <v>1</v>
      </c>
      <c r="DU857" s="100">
        <f t="shared" si="1169"/>
        <v>0</v>
      </c>
      <c r="DV857" s="100">
        <f t="shared" si="1170"/>
        <v>0</v>
      </c>
      <c r="DW857" s="100">
        <f t="shared" si="1171"/>
        <v>1</v>
      </c>
      <c r="DX857" s="100">
        <f t="shared" si="1172"/>
        <v>0</v>
      </c>
      <c r="DY857" s="229">
        <f t="shared" si="1173"/>
        <v>0</v>
      </c>
      <c r="DZ857" s="100">
        <f t="shared" si="1174"/>
        <v>1</v>
      </c>
      <c r="EA857" s="400">
        <f t="shared" si="1175"/>
        <v>0</v>
      </c>
      <c r="EB857" s="402">
        <f t="shared" si="1176"/>
        <v>0</v>
      </c>
      <c r="EC857" s="19">
        <f t="shared" si="1177"/>
        <v>1</v>
      </c>
      <c r="ED857" s="19">
        <f t="shared" si="1178"/>
        <v>0</v>
      </c>
      <c r="EE857" s="19">
        <f t="shared" si="1179"/>
        <v>0</v>
      </c>
      <c r="EF857" s="402">
        <f t="shared" si="1180"/>
        <v>0</v>
      </c>
      <c r="EG857" s="400">
        <f t="shared" si="1181"/>
        <v>1</v>
      </c>
      <c r="EH857" s="400">
        <f t="shared" si="1182"/>
        <v>0</v>
      </c>
      <c r="EI857" s="402">
        <f t="shared" si="1183"/>
        <v>0</v>
      </c>
      <c r="EJ857" s="229">
        <f t="shared" si="1184"/>
        <v>1</v>
      </c>
      <c r="EK857" s="398">
        <f t="shared" si="1185"/>
        <v>5.3</v>
      </c>
      <c r="EL857" s="398" t="str">
        <f t="shared" si="1186"/>
        <v/>
      </c>
      <c r="EM857" s="398">
        <f t="shared" si="1187"/>
        <v>8.1</v>
      </c>
      <c r="EN857" s="398">
        <f t="shared" si="1188"/>
        <v>3</v>
      </c>
      <c r="EO857" s="398">
        <f t="shared" si="1189"/>
        <v>0.02</v>
      </c>
      <c r="EP857" s="398" t="str">
        <f t="shared" si="1190"/>
        <v/>
      </c>
      <c r="EQ857" s="398">
        <f t="shared" si="1191"/>
        <v>19.600000000000001</v>
      </c>
      <c r="ER857" s="398" t="str">
        <f t="shared" si="1192"/>
        <v/>
      </c>
      <c r="ES857" s="398">
        <f t="shared" si="1193"/>
        <v>7</v>
      </c>
      <c r="ET857" s="398">
        <f t="shared" si="1194"/>
        <v>7.9</v>
      </c>
      <c r="EU857" s="172">
        <f t="shared" si="1195"/>
        <v>15.6</v>
      </c>
      <c r="EV857" s="57">
        <f t="shared" si="1196"/>
        <v>0.23053702076573088</v>
      </c>
      <c r="EW857" s="57" t="str">
        <f t="shared" si="1197"/>
        <v/>
      </c>
      <c r="EX857" s="57">
        <f t="shared" si="1198"/>
        <v>0.66652952067475835</v>
      </c>
      <c r="EY857" s="57">
        <f t="shared" si="1199"/>
        <v>0.14970806926493335</v>
      </c>
      <c r="EZ857" s="57">
        <f t="shared" si="1200"/>
        <v>7.2932810648190349E-4</v>
      </c>
      <c r="FA857" s="57" t="str">
        <f t="shared" si="1201"/>
        <v/>
      </c>
      <c r="FB857" s="57">
        <f t="shared" si="1202"/>
        <v>0.32122142809146947</v>
      </c>
      <c r="FC857" s="57" t="str">
        <f t="shared" si="1203"/>
        <v/>
      </c>
      <c r="FD857" s="57">
        <f t="shared" si="1204"/>
        <v>0.11289430351472222</v>
      </c>
      <c r="FE857" s="57">
        <f t="shared" si="1205"/>
        <v>0.16447608122203647</v>
      </c>
      <c r="FF857" s="56">
        <f t="shared" si="1206"/>
        <v>0.44001918032324477</v>
      </c>
      <c r="FG857" s="59">
        <f t="shared" si="1207"/>
        <v>22.008224716291721</v>
      </c>
      <c r="FH857" s="59" t="str">
        <f t="shared" si="1208"/>
        <v/>
      </c>
      <c r="FI857" s="59">
        <f t="shared" si="1209"/>
        <v>63.630263904376974</v>
      </c>
      <c r="FJ857" s="59">
        <f t="shared" si="1210"/>
        <v>14.291886046245764</v>
      </c>
      <c r="FK857" s="59">
        <f t="shared" si="1211"/>
        <v>6.9625333085536548E-2</v>
      </c>
      <c r="FL857" s="59" t="str">
        <f t="shared" si="1212"/>
        <v/>
      </c>
      <c r="FM857" s="59">
        <f t="shared" si="1213"/>
        <v>30.927982681637374</v>
      </c>
      <c r="FN857" s="59" t="str">
        <f t="shared" si="1214"/>
        <v/>
      </c>
      <c r="FO857" s="59">
        <f t="shared" si="1215"/>
        <v>10.869738935861381</v>
      </c>
      <c r="FP857" s="59">
        <f t="shared" si="1216"/>
        <v>15.836158321698889</v>
      </c>
      <c r="FQ857" s="66">
        <f t="shared" si="1217"/>
        <v>42.366120060802359</v>
      </c>
      <c r="FR857" s="331">
        <f t="shared" si="1239"/>
        <v>0.42629222024991281</v>
      </c>
      <c r="FS857" s="331">
        <f t="shared" si="1218"/>
        <v>0.42629222024991281</v>
      </c>
      <c r="FT857" s="400">
        <f t="shared" si="1219"/>
        <v>0</v>
      </c>
      <c r="FU857" s="400">
        <f t="shared" si="1220"/>
        <v>1</v>
      </c>
      <c r="FV857" s="400">
        <f t="shared" si="1221"/>
        <v>0</v>
      </c>
      <c r="FW857" s="402">
        <f t="shared" si="1222"/>
        <v>0</v>
      </c>
      <c r="FX857" s="222">
        <f t="shared" si="1223"/>
        <v>22.008224716291721</v>
      </c>
      <c r="FY857" s="222">
        <f t="shared" si="1224"/>
        <v>0</v>
      </c>
      <c r="FZ857" s="222">
        <f t="shared" si="1225"/>
        <v>63.630263904376974</v>
      </c>
      <c r="GA857" s="221">
        <f t="shared" si="1226"/>
        <v>42.366120060802359</v>
      </c>
      <c r="GB857" s="222">
        <f t="shared" si="1227"/>
        <v>30.927982681637374</v>
      </c>
      <c r="GC857" s="222">
        <f t="shared" si="1228"/>
        <v>0</v>
      </c>
      <c r="GD857" s="222">
        <f t="shared" si="1229"/>
        <v>0</v>
      </c>
      <c r="GE857" s="222">
        <f t="shared" si="1230"/>
        <v>0</v>
      </c>
      <c r="GF857" s="222">
        <f t="shared" si="1231"/>
        <v>0</v>
      </c>
      <c r="GG857" s="398">
        <f t="shared" si="1232"/>
        <v>0</v>
      </c>
      <c r="GH857" s="399">
        <f t="shared" si="1233"/>
        <v>0</v>
      </c>
      <c r="GI857" s="398" t="str">
        <f t="shared" si="1234"/>
        <v>Mg-Na</v>
      </c>
      <c r="GJ857" s="398" t="str">
        <f t="shared" si="1235"/>
        <v>Cl-HCO3</v>
      </c>
    </row>
    <row r="858" spans="1:192">
      <c r="A858" s="402">
        <f t="shared" si="1236"/>
        <v>853</v>
      </c>
      <c r="B858" s="166" t="s">
        <v>520</v>
      </c>
      <c r="C858" s="166" t="s">
        <v>521</v>
      </c>
      <c r="D858" s="166"/>
      <c r="E858" s="166" t="s">
        <v>2456</v>
      </c>
      <c r="F858" s="408">
        <v>3470670</v>
      </c>
      <c r="G858" s="408">
        <v>5517050</v>
      </c>
      <c r="H858" s="409">
        <f t="shared" si="1163"/>
        <v>470607.30200000003</v>
      </c>
      <c r="I858" s="405">
        <f t="shared" si="1164"/>
        <v>5515282.9700000007</v>
      </c>
      <c r="J858" s="541">
        <v>94</v>
      </c>
      <c r="K858" s="392" t="s">
        <v>1356</v>
      </c>
      <c r="L858" s="171">
        <v>2291</v>
      </c>
      <c r="M858" s="171"/>
      <c r="O858" s="171"/>
      <c r="P858" s="171"/>
      <c r="Q858" s="381" t="s">
        <v>786</v>
      </c>
      <c r="R858" s="166" t="s">
        <v>2926</v>
      </c>
      <c r="S858" s="166" t="s">
        <v>2839</v>
      </c>
      <c r="T858" s="499" t="str">
        <f t="shared" si="1165"/>
        <v>-</v>
      </c>
      <c r="U858" s="499" t="str">
        <f t="shared" si="1166"/>
        <v>-</v>
      </c>
      <c r="V858" s="499" t="str">
        <f t="shared" si="1167"/>
        <v>B</v>
      </c>
      <c r="W858" s="499" t="str">
        <f t="shared" si="1238"/>
        <v>-</v>
      </c>
      <c r="X858" s="529" t="str">
        <f t="shared" si="1237"/>
        <v>Na</v>
      </c>
      <c r="Y858" s="530" t="str">
        <f t="shared" si="1240"/>
        <v>Cl</v>
      </c>
      <c r="Z858" s="183" t="s">
        <v>2457</v>
      </c>
      <c r="AA858" s="177">
        <v>19112</v>
      </c>
      <c r="AB858" s="176">
        <v>1</v>
      </c>
      <c r="AC858" s="168"/>
      <c r="AD858" s="170" t="s">
        <v>2458</v>
      </c>
      <c r="AE858" s="183"/>
      <c r="AF858" s="153" t="s">
        <v>3116</v>
      </c>
      <c r="AG858" s="408"/>
      <c r="AH858" s="408"/>
      <c r="AI858" s="392"/>
      <c r="AJ858" s="408"/>
      <c r="AK858" s="408"/>
      <c r="AL858" s="408"/>
      <c r="AM858" s="392"/>
      <c r="AN858" s="168"/>
      <c r="AO858" s="165"/>
      <c r="AP858" s="171"/>
      <c r="AQ858" s="168"/>
      <c r="AR858" s="168"/>
      <c r="AS858" s="507">
        <f t="shared" si="1243"/>
        <v>64396.1</v>
      </c>
      <c r="AT858" s="512">
        <f t="shared" si="1244"/>
        <v>-1.5864846547350585E-4</v>
      </c>
      <c r="AU858" s="168">
        <v>22350</v>
      </c>
      <c r="AV858" s="168">
        <v>369</v>
      </c>
      <c r="AW858" s="165">
        <v>728</v>
      </c>
      <c r="AX858" s="168">
        <v>38550</v>
      </c>
      <c r="AY858" s="168">
        <v>20.6</v>
      </c>
      <c r="AZ858" s="460">
        <v>354</v>
      </c>
      <c r="BA858" s="168"/>
      <c r="BB858" s="168">
        <v>1920</v>
      </c>
      <c r="BC858" s="168"/>
      <c r="BD858" s="168"/>
      <c r="BE858" s="168">
        <v>104.5</v>
      </c>
      <c r="BF858" s="168"/>
      <c r="BG858" s="168"/>
      <c r="BH858" s="168"/>
      <c r="BI858" s="168"/>
      <c r="BJ858" s="168"/>
      <c r="BK858" s="168"/>
      <c r="BL858" s="165"/>
      <c r="BM858" s="168"/>
      <c r="BN858" s="167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  <c r="BY858" s="168"/>
      <c r="BZ858" s="168"/>
      <c r="CA858" s="168"/>
      <c r="CB858" s="168"/>
      <c r="CC858" s="168"/>
      <c r="CD858" s="168"/>
      <c r="CE858" s="168"/>
      <c r="CF858" s="165"/>
      <c r="CG858" s="168"/>
      <c r="CH858" s="168"/>
      <c r="CI858" s="168"/>
      <c r="CJ858" s="168"/>
      <c r="CK858" s="168"/>
      <c r="CL858" s="167"/>
      <c r="CM858" s="168"/>
      <c r="CN858" s="143" t="s">
        <v>3116</v>
      </c>
      <c r="CO858" s="165"/>
      <c r="CP858" s="168"/>
      <c r="CQ858" s="167"/>
      <c r="CR858" s="168"/>
      <c r="CS858" s="168"/>
      <c r="CT858" s="168"/>
      <c r="CU858" s="168"/>
      <c r="CV858" s="168"/>
      <c r="CW858" s="168"/>
      <c r="CX858" s="168"/>
      <c r="CY858" s="168"/>
      <c r="CZ858" s="168"/>
      <c r="DA858" s="167"/>
      <c r="DB858" s="182"/>
      <c r="DC858" s="182"/>
      <c r="DD858" s="182"/>
      <c r="DE858" s="182"/>
      <c r="DF858" s="182"/>
      <c r="DG858" s="182"/>
      <c r="DH858" s="182"/>
      <c r="DI858" s="180"/>
      <c r="DJ858" s="180"/>
      <c r="DK858" s="180"/>
      <c r="DL858" s="180"/>
      <c r="DM858" s="180"/>
      <c r="DN858" s="180"/>
      <c r="DO858" s="180"/>
      <c r="DP858" s="180"/>
      <c r="DQ858" s="180"/>
      <c r="DR858" s="180"/>
      <c r="DS858" s="181"/>
      <c r="DT858" s="402">
        <f t="shared" si="1168"/>
        <v>1</v>
      </c>
      <c r="DU858" s="100">
        <f t="shared" si="1169"/>
        <v>0</v>
      </c>
      <c r="DV858" s="100">
        <f t="shared" si="1170"/>
        <v>0</v>
      </c>
      <c r="DW858" s="100">
        <f t="shared" si="1171"/>
        <v>0</v>
      </c>
      <c r="DX858" s="100">
        <f t="shared" si="1172"/>
        <v>1</v>
      </c>
      <c r="DY858" s="229">
        <f t="shared" si="1173"/>
        <v>0</v>
      </c>
      <c r="DZ858" s="100">
        <f t="shared" si="1174"/>
        <v>0</v>
      </c>
      <c r="EA858" s="400">
        <f t="shared" si="1175"/>
        <v>0</v>
      </c>
      <c r="EB858" s="402">
        <f t="shared" si="1176"/>
        <v>1</v>
      </c>
      <c r="EC858" s="19">
        <f t="shared" si="1177"/>
        <v>0</v>
      </c>
      <c r="ED858" s="19">
        <f t="shared" si="1178"/>
        <v>0</v>
      </c>
      <c r="EE858" s="19">
        <f t="shared" si="1179"/>
        <v>1</v>
      </c>
      <c r="EF858" s="402">
        <f t="shared" si="1180"/>
        <v>0</v>
      </c>
      <c r="EG858" s="400">
        <f t="shared" si="1181"/>
        <v>0</v>
      </c>
      <c r="EH858" s="400">
        <f t="shared" si="1182"/>
        <v>0</v>
      </c>
      <c r="EI858" s="402">
        <f t="shared" si="1183"/>
        <v>1</v>
      </c>
      <c r="EJ858" s="229">
        <f t="shared" si="1184"/>
        <v>2</v>
      </c>
      <c r="EK858" s="398">
        <f t="shared" si="1185"/>
        <v>22350</v>
      </c>
      <c r="EL858" s="398">
        <f t="shared" si="1186"/>
        <v>1920</v>
      </c>
      <c r="EM858" s="398">
        <f t="shared" si="1187"/>
        <v>369</v>
      </c>
      <c r="EN858" s="398">
        <f t="shared" si="1188"/>
        <v>728</v>
      </c>
      <c r="EO858" s="398" t="str">
        <f t="shared" si="1189"/>
        <v/>
      </c>
      <c r="EP858" s="398">
        <f t="shared" si="1190"/>
        <v>104.5</v>
      </c>
      <c r="EQ858" s="398">
        <f t="shared" si="1191"/>
        <v>354</v>
      </c>
      <c r="ER858" s="398" t="str">
        <f t="shared" si="1192"/>
        <v/>
      </c>
      <c r="ES858" s="398" t="str">
        <f t="shared" si="1193"/>
        <v/>
      </c>
      <c r="ET858" s="398">
        <f t="shared" si="1194"/>
        <v>20.6</v>
      </c>
      <c r="EU858" s="172">
        <f t="shared" si="1195"/>
        <v>38550</v>
      </c>
      <c r="EV858" s="57">
        <f t="shared" si="1196"/>
        <v>972.1702668139784</v>
      </c>
      <c r="EW858" s="57">
        <f t="shared" si="1197"/>
        <v>49.104859335038363</v>
      </c>
      <c r="EX858" s="57">
        <f t="shared" si="1198"/>
        <v>30.364122608516769</v>
      </c>
      <c r="EY858" s="57">
        <f t="shared" si="1199"/>
        <v>36.329158141623829</v>
      </c>
      <c r="EZ858" s="57" t="str">
        <f t="shared" si="1200"/>
        <v/>
      </c>
      <c r="FA858" s="57">
        <f t="shared" si="1201"/>
        <v>5.6137523502551705</v>
      </c>
      <c r="FB858" s="57">
        <f t="shared" si="1202"/>
        <v>5.8016523236928661</v>
      </c>
      <c r="FC858" s="57" t="str">
        <f t="shared" si="1203"/>
        <v/>
      </c>
      <c r="FD858" s="57" t="str">
        <f t="shared" si="1204"/>
        <v/>
      </c>
      <c r="FE858" s="57">
        <f t="shared" si="1205"/>
        <v>0.42888699660429763</v>
      </c>
      <c r="FF858" s="56">
        <f t="shared" si="1206"/>
        <v>1087.3550898372491</v>
      </c>
      <c r="FG858" s="59">
        <f t="shared" si="1207"/>
        <v>88.897780435741012</v>
      </c>
      <c r="FH858" s="59">
        <f t="shared" si="1208"/>
        <v>4.4902761918447727</v>
      </c>
      <c r="FI858" s="59">
        <f t="shared" si="1209"/>
        <v>2.7765744303434312</v>
      </c>
      <c r="FJ858" s="59">
        <f t="shared" si="1210"/>
        <v>3.3220328106448433</v>
      </c>
      <c r="FK858" s="59" t="str">
        <f t="shared" si="1211"/>
        <v/>
      </c>
      <c r="FL858" s="59">
        <f t="shared" si="1212"/>
        <v>0.51333613142593759</v>
      </c>
      <c r="FM858" s="59">
        <f t="shared" si="1213"/>
        <v>0.53051651091668262</v>
      </c>
      <c r="FN858" s="59" t="str">
        <f t="shared" si="1214"/>
        <v/>
      </c>
      <c r="FO858" s="59" t="str">
        <f t="shared" si="1215"/>
        <v/>
      </c>
      <c r="FP858" s="59">
        <f t="shared" si="1216"/>
        <v>3.9218419222891099E-2</v>
      </c>
      <c r="FQ858" s="66">
        <f t="shared" si="1217"/>
        <v>99.43026506986044</v>
      </c>
      <c r="FR858" s="331">
        <f t="shared" si="1239"/>
        <v>-1.5864846547350585E-4</v>
      </c>
      <c r="FS858" s="331">
        <f t="shared" si="1218"/>
        <v>1.5864846547350585E-4</v>
      </c>
      <c r="FT858" s="400">
        <f t="shared" si="1219"/>
        <v>0</v>
      </c>
      <c r="FU858" s="400">
        <f t="shared" si="1220"/>
        <v>1</v>
      </c>
      <c r="FV858" s="400">
        <f t="shared" si="1221"/>
        <v>0</v>
      </c>
      <c r="FW858" s="402">
        <f t="shared" si="1222"/>
        <v>0</v>
      </c>
      <c r="FX858" s="222">
        <f t="shared" si="1223"/>
        <v>88.897780435741012</v>
      </c>
      <c r="FY858" s="222">
        <f t="shared" si="1224"/>
        <v>0</v>
      </c>
      <c r="FZ858" s="222">
        <f t="shared" si="1225"/>
        <v>0</v>
      </c>
      <c r="GA858" s="221">
        <f t="shared" si="1226"/>
        <v>99.43026506986044</v>
      </c>
      <c r="GB858" s="222">
        <f t="shared" si="1227"/>
        <v>0</v>
      </c>
      <c r="GC858" s="222">
        <f t="shared" si="1228"/>
        <v>0</v>
      </c>
      <c r="GD858" s="222">
        <f t="shared" si="1229"/>
        <v>0</v>
      </c>
      <c r="GE858" s="222">
        <f t="shared" si="1230"/>
        <v>0</v>
      </c>
      <c r="GF858" s="222">
        <f t="shared" si="1231"/>
        <v>0</v>
      </c>
      <c r="GG858" s="398">
        <f t="shared" si="1232"/>
        <v>0</v>
      </c>
      <c r="GH858" s="399">
        <f t="shared" si="1233"/>
        <v>0</v>
      </c>
      <c r="GI858" s="398" t="str">
        <f t="shared" si="1234"/>
        <v>Na</v>
      </c>
      <c r="GJ858" s="398" t="str">
        <f t="shared" si="1235"/>
        <v>Cl</v>
      </c>
    </row>
    <row r="859" spans="1:192" ht="14.25">
      <c r="A859" s="402">
        <f t="shared" si="1236"/>
        <v>854</v>
      </c>
      <c r="B859" s="64" t="s">
        <v>321</v>
      </c>
      <c r="C859" s="398" t="s">
        <v>117</v>
      </c>
      <c r="F859" s="563">
        <v>3570240</v>
      </c>
      <c r="G859" s="563">
        <v>5634500</v>
      </c>
      <c r="H859" s="223">
        <f t="shared" si="1163"/>
        <v>570137.47399999993</v>
      </c>
      <c r="I859" s="223">
        <f t="shared" si="1164"/>
        <v>5632685.9900000002</v>
      </c>
      <c r="J859" s="397">
        <v>225</v>
      </c>
      <c r="K859" s="400" t="s">
        <v>1356</v>
      </c>
      <c r="L859" s="19">
        <v>510</v>
      </c>
      <c r="Q859" s="381" t="s">
        <v>786</v>
      </c>
      <c r="R859" s="399" t="s">
        <v>273</v>
      </c>
      <c r="S859" s="64" t="s">
        <v>1347</v>
      </c>
      <c r="T859" s="499" t="str">
        <f t="shared" si="1165"/>
        <v>-</v>
      </c>
      <c r="U859" s="499" t="str">
        <f t="shared" si="1166"/>
        <v>-</v>
      </c>
      <c r="V859" s="499" t="str">
        <f t="shared" si="1167"/>
        <v>B</v>
      </c>
      <c r="W859" s="499" t="str">
        <f t="shared" si="1238"/>
        <v>-</v>
      </c>
      <c r="X859" s="529" t="str">
        <f t="shared" si="1237"/>
        <v>Na</v>
      </c>
      <c r="Y859" s="530" t="str">
        <f t="shared" si="1240"/>
        <v>Cl</v>
      </c>
      <c r="Z859" s="60"/>
      <c r="AA859" s="51" t="s">
        <v>2459</v>
      </c>
      <c r="AB859" s="100">
        <v>1</v>
      </c>
      <c r="AD859" s="398" t="s">
        <v>1972</v>
      </c>
      <c r="AE859" s="125" t="s">
        <v>1503</v>
      </c>
      <c r="AF859" s="391">
        <v>19</v>
      </c>
      <c r="AI859" s="554"/>
      <c r="AR859" s="69">
        <v>25777.200000000001</v>
      </c>
      <c r="AS859" s="507">
        <f t="shared" si="1243"/>
        <v>25622.100000000002</v>
      </c>
      <c r="AT859" s="509">
        <f t="shared" si="1244"/>
        <v>-0.46636173170420664</v>
      </c>
      <c r="AU859" s="398">
        <v>8216</v>
      </c>
      <c r="AV859" s="398">
        <v>159.19999999999999</v>
      </c>
      <c r="AW859" s="399">
        <v>1073</v>
      </c>
      <c r="AX859" s="398">
        <v>12925</v>
      </c>
      <c r="AY859" s="398">
        <v>2298</v>
      </c>
      <c r="AZ859" s="172">
        <v>950.9</v>
      </c>
      <c r="BO859" s="138"/>
      <c r="BP859" s="553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49"/>
      <c r="CG859" s="138"/>
      <c r="CH859" s="138"/>
      <c r="CI859" s="138"/>
      <c r="CJ859" s="138"/>
      <c r="CK859" s="138"/>
      <c r="CL859" s="139"/>
      <c r="CM859" s="138"/>
      <c r="CN859" s="143" t="s">
        <v>3116</v>
      </c>
      <c r="CO859" s="149"/>
      <c r="DB859" s="241"/>
      <c r="DC859" s="241"/>
      <c r="DD859" s="241"/>
      <c r="DE859" s="241"/>
      <c r="DF859" s="241"/>
      <c r="DG859" s="241"/>
      <c r="DH859" s="241"/>
      <c r="DI859" s="244"/>
      <c r="DJ859" s="244"/>
      <c r="DK859" s="244"/>
      <c r="DL859" s="244"/>
      <c r="DM859" s="244"/>
      <c r="DN859" s="244"/>
      <c r="DO859" s="244"/>
      <c r="DP859" s="244"/>
      <c r="DQ859" s="244"/>
      <c r="DR859" s="244"/>
      <c r="DS859" s="472"/>
      <c r="DT859" s="402">
        <f t="shared" si="1168"/>
        <v>1</v>
      </c>
      <c r="DU859" s="100">
        <f t="shared" si="1169"/>
        <v>0</v>
      </c>
      <c r="DV859" s="100">
        <f t="shared" si="1170"/>
        <v>0</v>
      </c>
      <c r="DW859" s="100">
        <f t="shared" si="1171"/>
        <v>0</v>
      </c>
      <c r="DX859" s="100">
        <f t="shared" si="1172"/>
        <v>1</v>
      </c>
      <c r="DY859" s="229">
        <f t="shared" si="1173"/>
        <v>0</v>
      </c>
      <c r="DZ859" s="100">
        <f t="shared" si="1174"/>
        <v>1</v>
      </c>
      <c r="EA859" s="400">
        <f t="shared" si="1175"/>
        <v>0</v>
      </c>
      <c r="EB859" s="402">
        <f t="shared" si="1176"/>
        <v>0</v>
      </c>
      <c r="EC859" s="19">
        <f t="shared" si="1177"/>
        <v>0</v>
      </c>
      <c r="ED859" s="19">
        <f t="shared" si="1178"/>
        <v>0</v>
      </c>
      <c r="EE859" s="19">
        <f t="shared" si="1179"/>
        <v>1</v>
      </c>
      <c r="EF859" s="402">
        <f t="shared" si="1180"/>
        <v>0</v>
      </c>
      <c r="EG859" s="400">
        <f t="shared" si="1181"/>
        <v>0</v>
      </c>
      <c r="EH859" s="400">
        <f t="shared" si="1182"/>
        <v>0</v>
      </c>
      <c r="EI859" s="402">
        <f t="shared" si="1183"/>
        <v>1</v>
      </c>
      <c r="EJ859" s="229">
        <f t="shared" si="1184"/>
        <v>2</v>
      </c>
      <c r="EK859" s="398">
        <f t="shared" si="1185"/>
        <v>8216</v>
      </c>
      <c r="EL859" s="398" t="str">
        <f t="shared" si="1186"/>
        <v/>
      </c>
      <c r="EM859" s="398">
        <f t="shared" si="1187"/>
        <v>159.19999999999999</v>
      </c>
      <c r="EN859" s="398">
        <f t="shared" si="1188"/>
        <v>1073</v>
      </c>
      <c r="EO859" s="398" t="str">
        <f t="shared" si="1189"/>
        <v/>
      </c>
      <c r="EP859" s="398" t="str">
        <f t="shared" si="1190"/>
        <v/>
      </c>
      <c r="EQ859" s="398">
        <f t="shared" si="1191"/>
        <v>950.9</v>
      </c>
      <c r="ER859" s="398" t="str">
        <f t="shared" si="1192"/>
        <v/>
      </c>
      <c r="ES859" s="398" t="str">
        <f t="shared" si="1193"/>
        <v/>
      </c>
      <c r="ET859" s="398">
        <f t="shared" si="1194"/>
        <v>2298</v>
      </c>
      <c r="EU859" s="172">
        <f t="shared" si="1195"/>
        <v>12925</v>
      </c>
      <c r="EV859" s="57">
        <f t="shared" si="1196"/>
        <v>357.37587973797076</v>
      </c>
      <c r="EW859" s="57" t="str">
        <f t="shared" si="1197"/>
        <v/>
      </c>
      <c r="EX859" s="57">
        <f t="shared" si="1198"/>
        <v>13.100185147089077</v>
      </c>
      <c r="EY859" s="57">
        <f t="shared" si="1199"/>
        <v>53.545586107091168</v>
      </c>
      <c r="EZ859" s="57" t="str">
        <f t="shared" si="1200"/>
        <v/>
      </c>
      <c r="FA859" s="57" t="str">
        <f t="shared" si="1201"/>
        <v/>
      </c>
      <c r="FB859" s="57">
        <f t="shared" si="1202"/>
        <v>15.584155916947871</v>
      </c>
      <c r="FC859" s="57" t="str">
        <f t="shared" si="1203"/>
        <v/>
      </c>
      <c r="FD859" s="57" t="str">
        <f t="shared" si="1204"/>
        <v/>
      </c>
      <c r="FE859" s="57">
        <f t="shared" si="1205"/>
        <v>47.84380185420757</v>
      </c>
      <c r="FF859" s="56">
        <f t="shared" si="1206"/>
        <v>364.5671734408935</v>
      </c>
      <c r="FG859" s="59">
        <f t="shared" si="1207"/>
        <v>84.282460318184576</v>
      </c>
      <c r="FH859" s="59" t="str">
        <f t="shared" si="1208"/>
        <v/>
      </c>
      <c r="FI859" s="59">
        <f t="shared" si="1209"/>
        <v>3.0895085466594661</v>
      </c>
      <c r="FJ859" s="59">
        <f t="shared" si="1210"/>
        <v>12.628031135155963</v>
      </c>
      <c r="FK859" s="59" t="str">
        <f t="shared" si="1211"/>
        <v/>
      </c>
      <c r="FL859" s="59" t="str">
        <f t="shared" si="1212"/>
        <v/>
      </c>
      <c r="FM859" s="59">
        <f t="shared" si="1213"/>
        <v>3.6411993456128235</v>
      </c>
      <c r="FN859" s="59" t="str">
        <f t="shared" si="1214"/>
        <v/>
      </c>
      <c r="FO859" s="59" t="str">
        <f t="shared" si="1215"/>
        <v/>
      </c>
      <c r="FP859" s="59">
        <f t="shared" si="1216"/>
        <v>11.178585541082592</v>
      </c>
      <c r="FQ859" s="66">
        <f t="shared" si="1217"/>
        <v>85.180215113304598</v>
      </c>
      <c r="FR859" s="331">
        <f t="shared" si="1239"/>
        <v>-0.46636173170420664</v>
      </c>
      <c r="FS859" s="331">
        <f t="shared" si="1218"/>
        <v>0.46636173170420664</v>
      </c>
      <c r="FT859" s="400">
        <f t="shared" si="1219"/>
        <v>0</v>
      </c>
      <c r="FU859" s="400">
        <f t="shared" si="1220"/>
        <v>1</v>
      </c>
      <c r="FV859" s="400">
        <f t="shared" si="1221"/>
        <v>0</v>
      </c>
      <c r="FW859" s="402">
        <f t="shared" si="1222"/>
        <v>0</v>
      </c>
      <c r="FX859" s="222">
        <f t="shared" si="1223"/>
        <v>84.282460318184576</v>
      </c>
      <c r="FY859" s="222">
        <f t="shared" si="1224"/>
        <v>0</v>
      </c>
      <c r="FZ859" s="222">
        <f t="shared" si="1225"/>
        <v>0</v>
      </c>
      <c r="GA859" s="221">
        <f t="shared" si="1226"/>
        <v>85.180215113304598</v>
      </c>
      <c r="GB859" s="222">
        <f t="shared" si="1227"/>
        <v>0</v>
      </c>
      <c r="GC859" s="222">
        <f t="shared" si="1228"/>
        <v>0</v>
      </c>
      <c r="GD859" s="222">
        <f t="shared" si="1229"/>
        <v>0</v>
      </c>
      <c r="GE859" s="222">
        <f t="shared" si="1230"/>
        <v>0</v>
      </c>
      <c r="GF859" s="222">
        <f t="shared" si="1231"/>
        <v>0</v>
      </c>
      <c r="GG859" s="398">
        <f t="shared" si="1232"/>
        <v>0</v>
      </c>
      <c r="GH859" s="399">
        <f t="shared" si="1233"/>
        <v>0</v>
      </c>
      <c r="GI859" s="398" t="str">
        <f t="shared" si="1234"/>
        <v>Na</v>
      </c>
      <c r="GJ859" s="398" t="str">
        <f t="shared" si="1235"/>
        <v>Cl</v>
      </c>
    </row>
    <row r="860" spans="1:192" ht="14.25">
      <c r="A860" s="402">
        <f t="shared" si="1236"/>
        <v>855</v>
      </c>
      <c r="B860" s="64" t="s">
        <v>321</v>
      </c>
      <c r="C860" s="398" t="s">
        <v>187</v>
      </c>
      <c r="F860" s="563">
        <v>3569520</v>
      </c>
      <c r="G860" s="563">
        <v>5634110</v>
      </c>
      <c r="H860" s="223">
        <f t="shared" si="1163"/>
        <v>569417.76199999999</v>
      </c>
      <c r="I860" s="223">
        <f t="shared" si="1164"/>
        <v>5632296.1460000006</v>
      </c>
      <c r="J860" s="397">
        <v>227</v>
      </c>
      <c r="K860" s="400" t="s">
        <v>1356</v>
      </c>
      <c r="L860" s="19">
        <v>480</v>
      </c>
      <c r="Q860" s="381" t="s">
        <v>786</v>
      </c>
      <c r="R860" s="399" t="s">
        <v>273</v>
      </c>
      <c r="S860" s="64" t="s">
        <v>1347</v>
      </c>
      <c r="T860" s="499" t="str">
        <f t="shared" si="1165"/>
        <v>-</v>
      </c>
      <c r="U860" s="499" t="str">
        <f t="shared" si="1166"/>
        <v>-</v>
      </c>
      <c r="V860" s="499" t="str">
        <f t="shared" si="1167"/>
        <v>B</v>
      </c>
      <c r="W860" s="499" t="str">
        <f t="shared" si="1238"/>
        <v>-</v>
      </c>
      <c r="X860" s="529" t="str">
        <f t="shared" si="1237"/>
        <v>Na</v>
      </c>
      <c r="Y860" s="530" t="str">
        <f t="shared" si="1240"/>
        <v>Cl</v>
      </c>
      <c r="Z860" s="60"/>
      <c r="AA860" s="51" t="s">
        <v>1619</v>
      </c>
      <c r="AB860" s="100">
        <v>1</v>
      </c>
      <c r="AD860" s="398" t="s">
        <v>1972</v>
      </c>
      <c r="AE860" s="125" t="s">
        <v>1503</v>
      </c>
      <c r="AF860" s="153" t="s">
        <v>3116</v>
      </c>
      <c r="AI860" s="554"/>
      <c r="AR860" s="69">
        <v>50761</v>
      </c>
      <c r="AS860" s="507">
        <f t="shared" si="1243"/>
        <v>49865</v>
      </c>
      <c r="AT860" s="509">
        <f t="shared" si="1244"/>
        <v>0.24554553906587176</v>
      </c>
      <c r="AU860" s="398">
        <v>16936</v>
      </c>
      <c r="AV860" s="398">
        <v>286</v>
      </c>
      <c r="AW860" s="399">
        <v>1631</v>
      </c>
      <c r="AX860" s="398">
        <v>26590</v>
      </c>
      <c r="AY860" s="398">
        <v>3385</v>
      </c>
      <c r="AZ860" s="172">
        <v>1037</v>
      </c>
      <c r="BO860" s="138"/>
      <c r="BP860" s="553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49"/>
      <c r="CG860" s="138"/>
      <c r="CH860" s="138"/>
      <c r="CI860" s="138"/>
      <c r="CJ860" s="138"/>
      <c r="CK860" s="138"/>
      <c r="CL860" s="139"/>
      <c r="CM860" s="138"/>
      <c r="CN860" s="143" t="s">
        <v>3116</v>
      </c>
      <c r="CO860" s="149"/>
      <c r="DB860" s="241"/>
      <c r="DC860" s="241"/>
      <c r="DD860" s="241"/>
      <c r="DE860" s="241"/>
      <c r="DF860" s="241"/>
      <c r="DG860" s="241"/>
      <c r="DH860" s="241"/>
      <c r="DI860" s="244"/>
      <c r="DJ860" s="244"/>
      <c r="DK860" s="244"/>
      <c r="DL860" s="244"/>
      <c r="DM860" s="244"/>
      <c r="DN860" s="244"/>
      <c r="DO860" s="244"/>
      <c r="DP860" s="244"/>
      <c r="DQ860" s="244"/>
      <c r="DR860" s="244"/>
      <c r="DS860" s="472"/>
      <c r="DT860" s="402">
        <f t="shared" si="1168"/>
        <v>1</v>
      </c>
      <c r="DU860" s="100">
        <f t="shared" si="1169"/>
        <v>0</v>
      </c>
      <c r="DV860" s="100">
        <f t="shared" si="1170"/>
        <v>0</v>
      </c>
      <c r="DW860" s="100">
        <f t="shared" si="1171"/>
        <v>0</v>
      </c>
      <c r="DX860" s="100">
        <f t="shared" si="1172"/>
        <v>1</v>
      </c>
      <c r="DY860" s="229">
        <f t="shared" si="1173"/>
        <v>0</v>
      </c>
      <c r="DZ860" s="100">
        <f t="shared" si="1174"/>
        <v>0</v>
      </c>
      <c r="EA860" s="400">
        <f t="shared" si="1175"/>
        <v>0</v>
      </c>
      <c r="EB860" s="402">
        <f t="shared" si="1176"/>
        <v>1</v>
      </c>
      <c r="EC860" s="19">
        <f t="shared" si="1177"/>
        <v>0</v>
      </c>
      <c r="ED860" s="19">
        <f t="shared" si="1178"/>
        <v>0</v>
      </c>
      <c r="EE860" s="19">
        <f t="shared" si="1179"/>
        <v>1</v>
      </c>
      <c r="EF860" s="402">
        <f t="shared" si="1180"/>
        <v>0</v>
      </c>
      <c r="EG860" s="400">
        <f t="shared" si="1181"/>
        <v>0</v>
      </c>
      <c r="EH860" s="400">
        <f t="shared" si="1182"/>
        <v>0</v>
      </c>
      <c r="EI860" s="402">
        <f t="shared" si="1183"/>
        <v>1</v>
      </c>
      <c r="EJ860" s="229">
        <f t="shared" si="1184"/>
        <v>2</v>
      </c>
      <c r="EK860" s="398">
        <f t="shared" si="1185"/>
        <v>16936</v>
      </c>
      <c r="EL860" s="398" t="str">
        <f t="shared" si="1186"/>
        <v/>
      </c>
      <c r="EM860" s="398">
        <f t="shared" si="1187"/>
        <v>286</v>
      </c>
      <c r="EN860" s="398">
        <f t="shared" si="1188"/>
        <v>1631</v>
      </c>
      <c r="EO860" s="398" t="str">
        <f t="shared" si="1189"/>
        <v/>
      </c>
      <c r="EP860" s="398" t="str">
        <f t="shared" si="1190"/>
        <v/>
      </c>
      <c r="EQ860" s="398">
        <f t="shared" si="1191"/>
        <v>1037</v>
      </c>
      <c r="ER860" s="398" t="str">
        <f t="shared" si="1192"/>
        <v/>
      </c>
      <c r="ES860" s="398" t="str">
        <f t="shared" si="1193"/>
        <v/>
      </c>
      <c r="ET860" s="398">
        <f t="shared" si="1194"/>
        <v>3385</v>
      </c>
      <c r="EU860" s="172">
        <f t="shared" si="1195"/>
        <v>26590</v>
      </c>
      <c r="EV860" s="57">
        <f t="shared" si="1196"/>
        <v>736.67452522422991</v>
      </c>
      <c r="EW860" s="57" t="str">
        <f t="shared" si="1197"/>
        <v/>
      </c>
      <c r="EX860" s="57">
        <f t="shared" si="1198"/>
        <v>23.534252211479121</v>
      </c>
      <c r="EY860" s="57">
        <f t="shared" si="1199"/>
        <v>81.391286990368769</v>
      </c>
      <c r="EZ860" s="57" t="str">
        <f t="shared" si="1200"/>
        <v/>
      </c>
      <c r="FA860" s="57" t="str">
        <f t="shared" si="1201"/>
        <v/>
      </c>
      <c r="FB860" s="57">
        <f t="shared" si="1202"/>
        <v>16.995235761778257</v>
      </c>
      <c r="FC860" s="57" t="str">
        <f t="shared" si="1203"/>
        <v/>
      </c>
      <c r="FD860" s="57" t="str">
        <f t="shared" si="1204"/>
        <v/>
      </c>
      <c r="FE860" s="57">
        <f t="shared" si="1205"/>
        <v>70.474877840075123</v>
      </c>
      <c r="FF860" s="56">
        <f t="shared" si="1206"/>
        <v>750.0070515894281</v>
      </c>
      <c r="FG860" s="59">
        <f t="shared" si="1207"/>
        <v>87.532612741254852</v>
      </c>
      <c r="FH860" s="59" t="str">
        <f t="shared" si="1208"/>
        <v/>
      </c>
      <c r="FI860" s="59">
        <f t="shared" si="1209"/>
        <v>2.7963700582090745</v>
      </c>
      <c r="FJ860" s="59">
        <f t="shared" si="1210"/>
        <v>9.6710172005360864</v>
      </c>
      <c r="FK860" s="59" t="str">
        <f t="shared" si="1211"/>
        <v/>
      </c>
      <c r="FL860" s="59" t="str">
        <f t="shared" si="1212"/>
        <v/>
      </c>
      <c r="FM860" s="59">
        <f t="shared" si="1213"/>
        <v>2.029337212781976</v>
      </c>
      <c r="FN860" s="59" t="str">
        <f t="shared" si="1214"/>
        <v/>
      </c>
      <c r="FO860" s="59" t="str">
        <f t="shared" si="1215"/>
        <v/>
      </c>
      <c r="FP860" s="59">
        <f t="shared" si="1216"/>
        <v>8.4151402294029722</v>
      </c>
      <c r="FQ860" s="66">
        <f t="shared" si="1217"/>
        <v>89.555522557815053</v>
      </c>
      <c r="FR860" s="331">
        <f t="shared" si="1239"/>
        <v>0.24554553906587176</v>
      </c>
      <c r="FS860" s="331">
        <f t="shared" si="1218"/>
        <v>0.24554553906587176</v>
      </c>
      <c r="FT860" s="400">
        <f t="shared" si="1219"/>
        <v>0</v>
      </c>
      <c r="FU860" s="400">
        <f t="shared" si="1220"/>
        <v>1</v>
      </c>
      <c r="FV860" s="400">
        <f t="shared" si="1221"/>
        <v>0</v>
      </c>
      <c r="FW860" s="402">
        <f t="shared" si="1222"/>
        <v>0</v>
      </c>
      <c r="FX860" s="222">
        <f t="shared" si="1223"/>
        <v>87.532612741254852</v>
      </c>
      <c r="FY860" s="222">
        <f t="shared" si="1224"/>
        <v>0</v>
      </c>
      <c r="FZ860" s="222">
        <f t="shared" si="1225"/>
        <v>0</v>
      </c>
      <c r="GA860" s="221">
        <f t="shared" si="1226"/>
        <v>89.555522557815053</v>
      </c>
      <c r="GB860" s="222">
        <f t="shared" si="1227"/>
        <v>0</v>
      </c>
      <c r="GC860" s="222">
        <f t="shared" si="1228"/>
        <v>0</v>
      </c>
      <c r="GD860" s="222">
        <f t="shared" si="1229"/>
        <v>0</v>
      </c>
      <c r="GE860" s="222">
        <f t="shared" si="1230"/>
        <v>0</v>
      </c>
      <c r="GF860" s="222">
        <f t="shared" si="1231"/>
        <v>0</v>
      </c>
      <c r="GG860" s="398">
        <f t="shared" si="1232"/>
        <v>0</v>
      </c>
      <c r="GH860" s="399">
        <f t="shared" si="1233"/>
        <v>0</v>
      </c>
      <c r="GI860" s="398" t="str">
        <f t="shared" si="1234"/>
        <v>Na</v>
      </c>
      <c r="GJ860" s="398" t="str">
        <f t="shared" si="1235"/>
        <v>Cl</v>
      </c>
    </row>
    <row r="861" spans="1:192" s="69" customFormat="1">
      <c r="A861" s="402">
        <f t="shared" si="1236"/>
        <v>856</v>
      </c>
      <c r="B861" s="166" t="s">
        <v>502</v>
      </c>
      <c r="C861" s="170" t="s">
        <v>503</v>
      </c>
      <c r="D861" s="170"/>
      <c r="E861" s="170" t="s">
        <v>2460</v>
      </c>
      <c r="F861" s="408">
        <v>3565880</v>
      </c>
      <c r="G861" s="408">
        <v>5623940</v>
      </c>
      <c r="H861" s="409">
        <f t="shared" si="1163"/>
        <v>565779.21799999999</v>
      </c>
      <c r="I861" s="405">
        <f t="shared" si="1164"/>
        <v>5622130.2140000006</v>
      </c>
      <c r="J861" s="541">
        <v>273</v>
      </c>
      <c r="K861" s="392" t="s">
        <v>504</v>
      </c>
      <c r="L861" s="543">
        <v>2</v>
      </c>
      <c r="M861" s="171"/>
      <c r="N861" s="408"/>
      <c r="O861" s="171"/>
      <c r="P861" s="171"/>
      <c r="Q861" s="67" t="s">
        <v>2846</v>
      </c>
      <c r="R861" s="166" t="s">
        <v>1507</v>
      </c>
      <c r="S861" s="166" t="s">
        <v>1345</v>
      </c>
      <c r="T861" s="499" t="str">
        <f t="shared" si="1165"/>
        <v>-</v>
      </c>
      <c r="U861" s="499" t="str">
        <f t="shared" si="1166"/>
        <v>M</v>
      </c>
      <c r="V861" s="499" t="str">
        <f t="shared" si="1167"/>
        <v>-</v>
      </c>
      <c r="W861" s="499" t="str">
        <f t="shared" si="1238"/>
        <v>-</v>
      </c>
      <c r="X861" s="529" t="str">
        <f t="shared" si="1237"/>
        <v>Ca-Mg</v>
      </c>
      <c r="Y861" s="530" t="str">
        <f t="shared" si="1240"/>
        <v>SO4</v>
      </c>
      <c r="Z861" s="183"/>
      <c r="AA861" s="177">
        <v>26273</v>
      </c>
      <c r="AB861" s="176">
        <v>1</v>
      </c>
      <c r="AC861" s="170" t="s">
        <v>2988</v>
      </c>
      <c r="AD861" s="170" t="s">
        <v>2461</v>
      </c>
      <c r="AE861" s="183"/>
      <c r="AF861" s="392">
        <v>9.3000000000000007</v>
      </c>
      <c r="AG861" s="408"/>
      <c r="AH861" s="408">
        <v>7.33</v>
      </c>
      <c r="AI861" s="392"/>
      <c r="AJ861" s="408"/>
      <c r="AK861" s="408"/>
      <c r="AL861" s="408"/>
      <c r="AM861" s="392"/>
      <c r="AN861" s="168">
        <v>87.1</v>
      </c>
      <c r="AO861" s="165">
        <v>14.3</v>
      </c>
      <c r="AP861" s="171">
        <v>5</v>
      </c>
      <c r="AQ861" s="168"/>
      <c r="AR861" s="168"/>
      <c r="AS861" s="507">
        <f t="shared" si="1243"/>
        <v>2179.6679999999997</v>
      </c>
      <c r="AT861" s="509">
        <f t="shared" si="1244"/>
        <v>5.61451556189759E-2</v>
      </c>
      <c r="AU861" s="168">
        <v>17.600000000000001</v>
      </c>
      <c r="AV861" s="168">
        <v>88</v>
      </c>
      <c r="AW861" s="165">
        <v>477</v>
      </c>
      <c r="AX861" s="168">
        <v>11.8</v>
      </c>
      <c r="AY861" s="168">
        <v>1267.7</v>
      </c>
      <c r="AZ861" s="459">
        <f>AO861*21.76</f>
        <v>311.16800000000006</v>
      </c>
      <c r="BA861" s="168"/>
      <c r="BB861" s="168">
        <v>3.7</v>
      </c>
      <c r="BC861" s="168"/>
      <c r="BD861" s="168"/>
      <c r="BE861" s="168"/>
      <c r="BF861" s="168"/>
      <c r="BG861" s="168"/>
      <c r="BH861" s="168"/>
      <c r="BI861" s="168"/>
      <c r="BJ861" s="168">
        <v>2.7</v>
      </c>
      <c r="BK861" s="168"/>
      <c r="BL861" s="165"/>
      <c r="BM861" s="168"/>
      <c r="BN861" s="167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  <c r="CA861" s="168"/>
      <c r="CB861" s="168"/>
      <c r="CC861" s="168"/>
      <c r="CD861" s="168"/>
      <c r="CE861" s="168"/>
      <c r="CF861" s="165"/>
      <c r="CG861" s="168"/>
      <c r="CH861" s="168"/>
      <c r="CI861" s="168"/>
      <c r="CJ861" s="168"/>
      <c r="CK861" s="168"/>
      <c r="CL861" s="167"/>
      <c r="CM861" s="168"/>
      <c r="CN861" s="143" t="s">
        <v>3116</v>
      </c>
      <c r="CO861" s="165"/>
      <c r="CP861" s="168"/>
      <c r="CQ861" s="167"/>
      <c r="CR861" s="168"/>
      <c r="CS861" s="168"/>
      <c r="CT861" s="168"/>
      <c r="CU861" s="168"/>
      <c r="CV861" s="168"/>
      <c r="CW861" s="168"/>
      <c r="CX861" s="168"/>
      <c r="CY861" s="168"/>
      <c r="CZ861" s="168"/>
      <c r="DA861" s="167"/>
      <c r="DB861" s="182"/>
      <c r="DC861" s="182"/>
      <c r="DD861" s="182"/>
      <c r="DE861" s="182"/>
      <c r="DF861" s="182"/>
      <c r="DG861" s="182"/>
      <c r="DH861" s="182"/>
      <c r="DI861" s="180"/>
      <c r="DJ861" s="180"/>
      <c r="DK861" s="180"/>
      <c r="DL861" s="180"/>
      <c r="DM861" s="180"/>
      <c r="DN861" s="180"/>
      <c r="DO861" s="180"/>
      <c r="DP861" s="180"/>
      <c r="DQ861" s="180"/>
      <c r="DR861" s="180"/>
      <c r="DS861" s="181"/>
      <c r="DT861" s="402">
        <f t="shared" si="1168"/>
        <v>1</v>
      </c>
      <c r="DU861" s="100">
        <f t="shared" si="1169"/>
        <v>1</v>
      </c>
      <c r="DV861" s="100">
        <f t="shared" si="1170"/>
        <v>0</v>
      </c>
      <c r="DW861" s="100">
        <f t="shared" si="1171"/>
        <v>0</v>
      </c>
      <c r="DX861" s="100">
        <f t="shared" si="1172"/>
        <v>0</v>
      </c>
      <c r="DY861" s="229">
        <f t="shared" si="1173"/>
        <v>0</v>
      </c>
      <c r="DZ861" s="100">
        <f t="shared" si="1174"/>
        <v>1</v>
      </c>
      <c r="EA861" s="400">
        <f t="shared" si="1175"/>
        <v>0</v>
      </c>
      <c r="EB861" s="402">
        <f t="shared" si="1176"/>
        <v>0</v>
      </c>
      <c r="EC861" s="19">
        <f t="shared" si="1177"/>
        <v>0</v>
      </c>
      <c r="ED861" s="19">
        <f t="shared" si="1178"/>
        <v>1</v>
      </c>
      <c r="EE861" s="19">
        <f t="shared" si="1179"/>
        <v>0</v>
      </c>
      <c r="EF861" s="402">
        <f t="shared" si="1180"/>
        <v>0</v>
      </c>
      <c r="EG861" s="400">
        <f t="shared" si="1181"/>
        <v>0</v>
      </c>
      <c r="EH861" s="400">
        <f t="shared" si="1182"/>
        <v>0</v>
      </c>
      <c r="EI861" s="402">
        <f t="shared" si="1183"/>
        <v>1</v>
      </c>
      <c r="EJ861" s="229">
        <f t="shared" si="1184"/>
        <v>1</v>
      </c>
      <c r="EK861" s="398">
        <f t="shared" si="1185"/>
        <v>17.600000000000001</v>
      </c>
      <c r="EL861" s="398">
        <f t="shared" si="1186"/>
        <v>3.7</v>
      </c>
      <c r="EM861" s="398">
        <f t="shared" si="1187"/>
        <v>88</v>
      </c>
      <c r="EN861" s="398">
        <f t="shared" si="1188"/>
        <v>477</v>
      </c>
      <c r="EO861" s="398" t="str">
        <f t="shared" si="1189"/>
        <v/>
      </c>
      <c r="EP861" s="398" t="str">
        <f t="shared" si="1190"/>
        <v/>
      </c>
      <c r="EQ861" s="398">
        <f t="shared" si="1191"/>
        <v>311.16800000000006</v>
      </c>
      <c r="ER861" s="398" t="str">
        <f t="shared" si="1192"/>
        <v/>
      </c>
      <c r="ES861" s="398">
        <f t="shared" si="1193"/>
        <v>2.7</v>
      </c>
      <c r="ET861" s="398">
        <f t="shared" si="1194"/>
        <v>1267.7</v>
      </c>
      <c r="EU861" s="172">
        <f t="shared" si="1195"/>
        <v>11.8</v>
      </c>
      <c r="EV861" s="57">
        <f t="shared" si="1196"/>
        <v>0.7655568991465781</v>
      </c>
      <c r="EW861" s="57">
        <f t="shared" si="1197"/>
        <v>9.4629156010230184E-2</v>
      </c>
      <c r="EX861" s="57">
        <f t="shared" si="1198"/>
        <v>7.2413083727628065</v>
      </c>
      <c r="EY861" s="57">
        <f t="shared" si="1199"/>
        <v>23.803583013124406</v>
      </c>
      <c r="EZ861" s="57" t="str">
        <f t="shared" si="1200"/>
        <v/>
      </c>
      <c r="FA861" s="57" t="str">
        <f t="shared" si="1201"/>
        <v/>
      </c>
      <c r="FB861" s="57">
        <f t="shared" si="1202"/>
        <v>5.0996851702227746</v>
      </c>
      <c r="FC861" s="57" t="str">
        <f t="shared" si="1203"/>
        <v/>
      </c>
      <c r="FD861" s="57">
        <f t="shared" si="1204"/>
        <v>4.3544945641392857E-2</v>
      </c>
      <c r="FE861" s="57">
        <f t="shared" si="1205"/>
        <v>26.393206096857675</v>
      </c>
      <c r="FF861" s="56">
        <f t="shared" si="1206"/>
        <v>0.33283502101373647</v>
      </c>
      <c r="FG861" s="59">
        <f t="shared" si="1207"/>
        <v>2.3994829680674394</v>
      </c>
      <c r="FH861" s="59">
        <f t="shared" si="1208"/>
        <v>0.2965959138795109</v>
      </c>
      <c r="FI861" s="59">
        <f t="shared" si="1209"/>
        <v>22.696413717044567</v>
      </c>
      <c r="FJ861" s="59">
        <f t="shared" si="1210"/>
        <v>74.60750740100849</v>
      </c>
      <c r="FK861" s="59" t="str">
        <f t="shared" si="1211"/>
        <v/>
      </c>
      <c r="FL861" s="59" t="str">
        <f t="shared" si="1212"/>
        <v/>
      </c>
      <c r="FM861" s="59">
        <f t="shared" si="1213"/>
        <v>16.001888254113716</v>
      </c>
      <c r="FN861" s="59" t="str">
        <f t="shared" si="1214"/>
        <v/>
      </c>
      <c r="FO861" s="59">
        <f t="shared" si="1215"/>
        <v>0.13663615123805486</v>
      </c>
      <c r="FP861" s="59">
        <f t="shared" si="1216"/>
        <v>82.817099591906725</v>
      </c>
      <c r="FQ861" s="66">
        <f t="shared" si="1217"/>
        <v>1.0443760027415068</v>
      </c>
      <c r="FR861" s="331">
        <f t="shared" si="1239"/>
        <v>5.61451556189759E-2</v>
      </c>
      <c r="FS861" s="331">
        <f t="shared" si="1218"/>
        <v>5.61451556189759E-2</v>
      </c>
      <c r="FT861" s="400">
        <f t="shared" si="1219"/>
        <v>0</v>
      </c>
      <c r="FU861" s="400">
        <f t="shared" si="1220"/>
        <v>1</v>
      </c>
      <c r="FV861" s="400">
        <f t="shared" si="1221"/>
        <v>0</v>
      </c>
      <c r="FW861" s="402">
        <f t="shared" si="1222"/>
        <v>0</v>
      </c>
      <c r="FX861" s="222">
        <f t="shared" si="1223"/>
        <v>0</v>
      </c>
      <c r="FY861" s="222">
        <f t="shared" si="1224"/>
        <v>74.60750740100849</v>
      </c>
      <c r="FZ861" s="222">
        <f t="shared" si="1225"/>
        <v>22.696413717044567</v>
      </c>
      <c r="GA861" s="221">
        <f t="shared" si="1226"/>
        <v>0</v>
      </c>
      <c r="GB861" s="222">
        <f t="shared" si="1227"/>
        <v>0</v>
      </c>
      <c r="GC861" s="222">
        <f t="shared" si="1228"/>
        <v>82.817099591906725</v>
      </c>
      <c r="GD861" s="222">
        <f t="shared" si="1229"/>
        <v>0</v>
      </c>
      <c r="GE861" s="222">
        <f t="shared" si="1230"/>
        <v>0</v>
      </c>
      <c r="GF861" s="222">
        <f t="shared" si="1231"/>
        <v>0</v>
      </c>
      <c r="GG861" s="398">
        <f t="shared" si="1232"/>
        <v>0</v>
      </c>
      <c r="GH861" s="399">
        <f t="shared" si="1233"/>
        <v>0</v>
      </c>
      <c r="GI861" s="398" t="str">
        <f t="shared" si="1234"/>
        <v>Ca-Mg</v>
      </c>
      <c r="GJ861" s="398" t="str">
        <f t="shared" si="1235"/>
        <v>SO4</v>
      </c>
    </row>
    <row r="862" spans="1:192" ht="14.25">
      <c r="A862" s="402">
        <f t="shared" si="1236"/>
        <v>857</v>
      </c>
      <c r="B862" s="64" t="s">
        <v>927</v>
      </c>
      <c r="C862" s="398" t="s">
        <v>931</v>
      </c>
      <c r="F862" s="558">
        <v>3465200</v>
      </c>
      <c r="G862" s="558">
        <v>5523120</v>
      </c>
      <c r="H862" s="410">
        <f t="shared" ref="H862:H925" si="1245">(MOD(F862,1000000)*0.9996)+125.57</f>
        <v>465139.49000000005</v>
      </c>
      <c r="I862" s="410">
        <f t="shared" ref="I862:I925" si="1246">G862*0.9996+439.79</f>
        <v>5521350.5420000004</v>
      </c>
      <c r="J862" s="542">
        <v>88</v>
      </c>
      <c r="K862" s="400" t="s">
        <v>1356</v>
      </c>
      <c r="L862" s="19">
        <v>1066</v>
      </c>
      <c r="Q862" s="381" t="s">
        <v>786</v>
      </c>
      <c r="R862" s="381" t="s">
        <v>786</v>
      </c>
      <c r="S862" s="2" t="s">
        <v>2837</v>
      </c>
      <c r="T862" s="499" t="str">
        <f t="shared" ref="T862:T925" si="1247">IF(EA862=1,"T","-")</f>
        <v>-</v>
      </c>
      <c r="U862" s="499" t="str">
        <f t="shared" ref="U862:U925" si="1248">IF(ED862=1,"M","-")</f>
        <v>-</v>
      </c>
      <c r="V862" s="499" t="str">
        <f t="shared" ref="V862:V925" si="1249">IF(EE862=1,"B","-")</f>
        <v>B</v>
      </c>
      <c r="W862" s="499" t="str">
        <f t="shared" si="1238"/>
        <v>-</v>
      </c>
      <c r="X862" s="529" t="str">
        <f t="shared" si="1237"/>
        <v>Na</v>
      </c>
      <c r="Y862" s="530" t="str">
        <f t="shared" si="1240"/>
        <v>Cl</v>
      </c>
      <c r="Z862" s="172" t="s">
        <v>2140</v>
      </c>
      <c r="AA862" s="51">
        <v>19078</v>
      </c>
      <c r="AB862" s="100">
        <v>1</v>
      </c>
      <c r="AD862" s="398" t="s">
        <v>1728</v>
      </c>
      <c r="AE862" s="404"/>
      <c r="AF862" s="153" t="s">
        <v>3116</v>
      </c>
      <c r="AI862" s="554"/>
      <c r="AR862" s="69">
        <v>62823</v>
      </c>
      <c r="AS862" s="507">
        <f t="shared" si="1243"/>
        <v>61403</v>
      </c>
      <c r="AT862" s="509">
        <f t="shared" si="1244"/>
        <v>-2.8519970347610184</v>
      </c>
      <c r="AU862" s="398">
        <v>21450</v>
      </c>
      <c r="AV862" s="398">
        <v>385</v>
      </c>
      <c r="AW862" s="399">
        <v>1035</v>
      </c>
      <c r="AX862" s="398">
        <v>37600</v>
      </c>
      <c r="AY862" s="398">
        <v>40</v>
      </c>
      <c r="AZ862" s="172">
        <v>893</v>
      </c>
      <c r="BL862" s="401"/>
      <c r="BO862" s="138"/>
      <c r="BP862" s="555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49"/>
      <c r="CG862" s="138"/>
      <c r="CH862" s="138"/>
      <c r="CI862" s="138"/>
      <c r="CJ862" s="138"/>
      <c r="CK862" s="138"/>
      <c r="CL862" s="139"/>
      <c r="CM862" s="138"/>
      <c r="CN862" s="138" t="s">
        <v>3116</v>
      </c>
      <c r="CO862" s="149"/>
      <c r="DB862" s="241"/>
      <c r="DC862" s="241"/>
      <c r="DD862" s="241"/>
      <c r="DE862" s="241"/>
      <c r="DF862" s="241"/>
      <c r="DG862" s="241"/>
      <c r="DH862" s="241"/>
      <c r="DI862" s="244"/>
      <c r="DJ862" s="244"/>
      <c r="DK862" s="244"/>
      <c r="DL862" s="244"/>
      <c r="DM862" s="244"/>
      <c r="DN862" s="244"/>
      <c r="DO862" s="244"/>
      <c r="DP862" s="244"/>
      <c r="DQ862" s="244"/>
      <c r="DR862" s="244"/>
      <c r="DS862" s="472"/>
      <c r="DT862" s="402">
        <f t="shared" ref="DT862:DT925" si="1250">IF(AB862=1,1,0)</f>
        <v>1</v>
      </c>
      <c r="DU862" s="100">
        <f t="shared" ref="DU862:DU925" si="1251">IF(L862&lt;10,1,IF(L862=10,1,0))</f>
        <v>0</v>
      </c>
      <c r="DV862" s="100">
        <f t="shared" ref="DV862:DV925" si="1252">IF(DU862=1,0,IF(L862&lt;100,1,IF(L862=100,1,0)))</f>
        <v>0</v>
      </c>
      <c r="DW862" s="100">
        <f t="shared" ref="DW862:DW925" si="1253">IF(DU862+DV862=1,0,IF(L862&lt;400,1,IF(L862=400,1,0)))</f>
        <v>0</v>
      </c>
      <c r="DX862" s="100">
        <f t="shared" ref="DX862:DX925" si="1254">IF(DU862+DV862+DW862=1,0,IF(L862&lt;10000,1,0))</f>
        <v>1</v>
      </c>
      <c r="DY862" s="229">
        <f t="shared" ref="DY862:DY925" si="1255">IF(DU862+DV862+DW862+DX862=1,0,1)</f>
        <v>0</v>
      </c>
      <c r="DZ862" s="100">
        <f t="shared" ref="DZ862:DZ925" si="1256">IF(AF862&lt;20,1,IF(AF862=20,1,0))</f>
        <v>0</v>
      </c>
      <c r="EA862" s="400">
        <f t="shared" ref="EA862:EA925" si="1257">IF(DZ862=1,0,IF(AF862&lt;100,1,0))</f>
        <v>0</v>
      </c>
      <c r="EB862" s="402">
        <f t="shared" ref="EB862:EB925" si="1258">IF(DZ862+EA862=1,0,1)</f>
        <v>1</v>
      </c>
      <c r="EC862" s="19">
        <f t="shared" ref="EC862:EC925" si="1259">IF(EE862+ED862=1,0,IF(AS862&gt;0,1,0))</f>
        <v>0</v>
      </c>
      <c r="ED862" s="19">
        <f t="shared" ref="ED862:ED925" si="1260">IF(EE862=1,0,IF(AS862&gt;1000,1,IF(AS862=1000,1,0)))</f>
        <v>0</v>
      </c>
      <c r="EE862" s="19">
        <f t="shared" ref="EE862:EE925" si="1261">IF(AU862+AX862&gt;14000,1,IF(AU862+AX862=14000,1,0))</f>
        <v>1</v>
      </c>
      <c r="EF862" s="402">
        <f t="shared" ref="EF862:EF925" si="1262">IF(EE862+ED862+EC862=1,0,1)</f>
        <v>0</v>
      </c>
      <c r="EG862" s="400">
        <f t="shared" ref="EG862:EG925" si="1263">IF(CN862&lt;1000,1,0)</f>
        <v>0</v>
      </c>
      <c r="EH862" s="400">
        <f t="shared" ref="EH862:EH925" si="1264">IF(EG862=1,0,IF(CN862&lt;100000,1,0))</f>
        <v>0</v>
      </c>
      <c r="EI862" s="402">
        <f t="shared" ref="EI862:EI925" si="1265">IF(EG862+EH862=1,0,1)</f>
        <v>1</v>
      </c>
      <c r="EJ862" s="229">
        <f t="shared" ref="EJ862:EJ925" si="1266">SUM(DW862:DX862,EA862,EE862,ED862,EH862)</f>
        <v>2</v>
      </c>
      <c r="EK862" s="398">
        <f t="shared" ref="EK862:EK925" si="1267">IF(ISNUMBER(AU862),AU862,"")</f>
        <v>21450</v>
      </c>
      <c r="EL862" s="398" t="str">
        <f t="shared" ref="EL862:EL925" si="1268">IF(ISNUMBER(BB862),BB862,"")</f>
        <v/>
      </c>
      <c r="EM862" s="398">
        <f t="shared" ref="EM862:EM925" si="1269">IF(ISNUMBER(AV862),AV862,"")</f>
        <v>385</v>
      </c>
      <c r="EN862" s="398">
        <f t="shared" ref="EN862:EN925" si="1270">IF(ISNUMBER(AW862),AW862,"")</f>
        <v>1035</v>
      </c>
      <c r="EO862" s="398" t="str">
        <f t="shared" ref="EO862:EO925" si="1271">IF(ISNUMBER(BF862),BF862,"")</f>
        <v/>
      </c>
      <c r="EP862" s="398" t="str">
        <f t="shared" ref="EP862:EP925" si="1272">IF(ISNUMBER(BE862),BE862,"")</f>
        <v/>
      </c>
      <c r="EQ862" s="398">
        <f t="shared" ref="EQ862:EQ925" si="1273">IF(ISNUMBER(AZ862),AZ862,"")</f>
        <v>893</v>
      </c>
      <c r="ER862" s="398" t="str">
        <f t="shared" ref="ER862:ER925" si="1274">IF(ISNUMBER(BL862),BL862,"")</f>
        <v/>
      </c>
      <c r="ES862" s="398" t="str">
        <f t="shared" ref="ES862:ES925" si="1275">IF(ISNUMBER(BJ862),BJ862,"")</f>
        <v/>
      </c>
      <c r="ET862" s="398">
        <f t="shared" ref="ET862:ET925" si="1276">IF(ISNUMBER(AY862),AY862,"")</f>
        <v>40</v>
      </c>
      <c r="EU862" s="172">
        <f t="shared" ref="EU862:EU925" si="1277">IF(ISNUMBER(AX862),AX862,"")</f>
        <v>37600</v>
      </c>
      <c r="EV862" s="57">
        <f t="shared" ref="EV862:EV925" si="1278">IF(ISNUMBER(EK862),EK862*EV$4,"")</f>
        <v>933.02247083489203</v>
      </c>
      <c r="EW862" s="57" t="str">
        <f t="shared" ref="EW862:EW925" si="1279">IF(ISNUMBER(EL862),EL862*EW$4,"")</f>
        <v/>
      </c>
      <c r="EX862" s="57">
        <f t="shared" ref="EX862:EX925" si="1280">IF(ISNUMBER(EM862),EM862*EX$4,"")</f>
        <v>31.68072413083728</v>
      </c>
      <c r="EY862" s="57">
        <f t="shared" ref="EY862:EY925" si="1281">IF(ISNUMBER(EN862),EN862*EY$4,"")</f>
        <v>51.649283896402011</v>
      </c>
      <c r="EZ862" s="57" t="str">
        <f t="shared" ref="EZ862:EZ925" si="1282">IF(ISNUMBER(EO862),EO862*EZ$4,"")</f>
        <v/>
      </c>
      <c r="FA862" s="57" t="str">
        <f t="shared" ref="FA862:FA925" si="1283">IF(ISNUMBER(EP862),EP862*FA$4,"")</f>
        <v/>
      </c>
      <c r="FB862" s="57">
        <f t="shared" ref="FB862:FB925" si="1284">IF(ISNUMBER(EQ862),EQ862*FB$4,"")</f>
        <v>14.635241596208276</v>
      </c>
      <c r="FC862" s="57" t="str">
        <f t="shared" ref="FC862:FC925" si="1285">IF(ISNUMBER(ER862),ER862*FC$4,"")</f>
        <v/>
      </c>
      <c r="FD862" s="57" t="str">
        <f t="shared" ref="FD862:FD925" si="1286">IF(ISNUMBER(ES862),ES862*FD$4,"")</f>
        <v/>
      </c>
      <c r="FE862" s="57">
        <f t="shared" ref="FE862:FE925" si="1287">IF(ISNUMBER(ET862),ET862*FE$4,"")</f>
        <v>0.8327902846685391</v>
      </c>
      <c r="FF862" s="56">
        <f t="shared" ref="FF862:FF925" si="1288">IF(ISNUMBER(EU862),EU862*FF$4,"")</f>
        <v>1060.5590500098722</v>
      </c>
      <c r="FG862" s="59">
        <f t="shared" ref="FG862:FG925" si="1289">IF(ISNUMBER(EV862),EV862/SUM($EV862:$FA862)*100,"")</f>
        <v>91.801071994183332</v>
      </c>
      <c r="FH862" s="59" t="str">
        <f t="shared" ref="FH862:FH925" si="1290">IF(ISNUMBER(EW862),EW862/SUM($EV862:$FA862)*100,"")</f>
        <v/>
      </c>
      <c r="FI862" s="59">
        <f t="shared" ref="FI862:FI925" si="1291">IF(ISNUMBER(EX862),EX862/SUM($EV862:$FA862)*100,"")</f>
        <v>3.1171000995939702</v>
      </c>
      <c r="FJ862" s="59">
        <f t="shared" ref="FJ862:FJ925" si="1292">IF(ISNUMBER(EY862),EY862/SUM($EV862:$FA862)*100,"")</f>
        <v>5.0818279062227054</v>
      </c>
      <c r="FK862" s="59" t="str">
        <f t="shared" ref="FK862:FK925" si="1293">IF(ISNUMBER(EZ862),EZ862/SUM($EV862:$FA862)*100,"")</f>
        <v/>
      </c>
      <c r="FL862" s="59" t="str">
        <f t="shared" ref="FL862:FL925" si="1294">IF(ISNUMBER(FA862),FA862/SUM($EV862:$FA862)*100,"")</f>
        <v/>
      </c>
      <c r="FM862" s="59">
        <f t="shared" ref="FM862:FM925" si="1295">IF(ISNUMBER(FB862),FB862/SUM($FB862:$FF862)*100,"")</f>
        <v>1.3601183318259844</v>
      </c>
      <c r="FN862" s="59" t="str">
        <f t="shared" ref="FN862:FN925" si="1296">IF(ISNUMBER(FC862),FC862/SUM($FB862:$FF862)*100,"")</f>
        <v/>
      </c>
      <c r="FO862" s="59" t="str">
        <f t="shared" ref="FO862:FO925" si="1297">IF(ISNUMBER(FD862),FD862/SUM($FB862:$FF862)*100,"")</f>
        <v/>
      </c>
      <c r="FP862" s="59">
        <f t="shared" ref="FP862:FP925" si="1298">IF(ISNUMBER(FE862),FE862/SUM($FB862:$FF862)*100,"")</f>
        <v>7.7394918648812761E-2</v>
      </c>
      <c r="FQ862" s="66">
        <f t="shared" ref="FQ862:FQ925" si="1299">IF(ISNUMBER(FF862),FF862/SUM($FB862:$FF862)*100,"")</f>
        <v>98.562486749525206</v>
      </c>
      <c r="FR862" s="331">
        <f t="shared" si="1239"/>
        <v>-2.8519970347610184</v>
      </c>
      <c r="FS862" s="331">
        <f t="shared" ref="FS862:FS925" si="1300">ABS(AT862)</f>
        <v>2.8519970347610184</v>
      </c>
      <c r="FT862" s="400">
        <f t="shared" ref="FT862:FT925" si="1301">IF(FS862=0,1,0)</f>
        <v>0</v>
      </c>
      <c r="FU862" s="400">
        <f t="shared" ref="FU862:FU925" si="1302">IF(FT862=1,0,IF(FS862&lt;5,1,0))</f>
        <v>1</v>
      </c>
      <c r="FV862" s="400">
        <f t="shared" ref="FV862:FV925" si="1303">IF(FT862+FU862=1,0,IF(FS862&lt;10,1,0))</f>
        <v>0</v>
      </c>
      <c r="FW862" s="402">
        <f t="shared" ref="FW862:FW925" si="1304">IF(FT862+FU862+FV862=1,0,1)</f>
        <v>0</v>
      </c>
      <c r="FX862" s="222">
        <f t="shared" ref="FX862:FX925" si="1305">IF(ISNUMBER(FG862),IF(FG862&gt;20,FG862,0),0)</f>
        <v>91.801071994183332</v>
      </c>
      <c r="FY862" s="222">
        <f t="shared" ref="FY862:FY925" si="1306">IF(ISNUMBER(FJ862),IF(FJ862&gt;20,FJ862,0),0)</f>
        <v>0</v>
      </c>
      <c r="FZ862" s="222">
        <f t="shared" ref="FZ862:FZ925" si="1307">IF(ISNUMBER(FI862),IF(FI862&gt;20,FI862,0),0)</f>
        <v>0</v>
      </c>
      <c r="GA862" s="221">
        <f t="shared" ref="GA862:GA925" si="1308">IF(ISNUMBER(FQ862),IF(FQ862&gt;20,FQ862,0),0)</f>
        <v>98.562486749525206</v>
      </c>
      <c r="GB862" s="222">
        <f t="shared" ref="GB862:GB925" si="1309">IF(ISNUMBER(FM862),IF(FM862&gt;20,FM862,0),0)</f>
        <v>0</v>
      </c>
      <c r="GC862" s="222">
        <f t="shared" ref="GC862:GC925" si="1310">IF(ISNUMBER(FP862),IF(FP862&gt;20,FP862,0),0)</f>
        <v>0</v>
      </c>
      <c r="GD862" s="222">
        <f t="shared" ref="GD862:GD925" si="1311">IF(ISNUMBER(FH862),IF(FH862&gt;20,FH862,0),0)</f>
        <v>0</v>
      </c>
      <c r="GE862" s="222">
        <f t="shared" ref="GE862:GE925" si="1312">IF(ISNUMBER(FL862),IF(FL862&gt;20,FL862,0),0)</f>
        <v>0</v>
      </c>
      <c r="GF862" s="222">
        <f t="shared" ref="GF862:GF925" si="1313">IF(ISNUMBER(FK862),IF(FK862&gt;20,FK862,0),0)</f>
        <v>0</v>
      </c>
      <c r="GG862" s="398">
        <f t="shared" ref="GG862:GG925" si="1314">IF(GD862&gt;20,GD862,IF(GE862&gt;20,GE862,IF(GF862&gt;20,GF862,0)))</f>
        <v>0</v>
      </c>
      <c r="GH862" s="399">
        <f t="shared" ref="GH862:GH925" si="1315">IF(ISNUMBER(FO862),IF(FO862&gt;20,FO862,0),0)</f>
        <v>0</v>
      </c>
      <c r="GI862" s="398" t="str">
        <f t="shared" ref="GI862:GI925" si="1316">IF(ISNUMBER(FR862),IF(GG862&gt;0,"K/Fe/Mn",IF(FY862+FZ862=0,"Na",IF(FX862+FZ862=0,"Ca",IF(FX862+FY862=0,"Mg",IF(FZ862=0,IF(FX862&gt;FY862,"Na-Ca","Ca-Na"),IF(FY862=0,IF(FX862&gt;FZ862,"Na-Mg","Mg-Na"),IF(FX862=0,IF(FY862&gt;FZ862,"Ca-Mg","Mg-Ca"),IF(FX862&gt;FY862,IF(FX862&gt;FZ862,IF(FY862&gt;FZ862,"Na-Ca-Mg","Na-Mg-Ca"),"Mg-Na-Ca"),IF(FY862&gt;FX862,IF(FY862&gt;FZ862,IF(FX862&gt;FZ862,"Ca-Na-Mg","Ca-Mg-Na"),"Mg-Ca-Na"),"x"))))))))),"")</f>
        <v>Na</v>
      </c>
      <c r="GJ862" s="398" t="str">
        <f t="shared" ref="GJ862:GJ925" si="1317">IF(ISNUMBER(FR862),IF(GH862&gt;0,"NO3",IF(GB862+GC862=0,"Cl",IF(GA862+GC862=0,"HCO3",IF(GA862+GB862=0,"SO4",IF(GC862=0,IF(GA862&gt;GB862,"Cl-HCO3","HCO3-Cl"),IF(GB862=0,IF(GA862&gt;GC862,"Cl-SO4","SO4-Cl"),IF(GA862=0,IF(GB862&gt;GC862,"HCO3-SO4","SO4-HCO3"),IF(GA862&gt;GB862,IF(GA862&gt;GC862,IF(GB862&gt;GC862,"Cl-HCO3-SO4","Cl-SO4-HCO3"),"SO4-Cl-HCO3"),IF(GB862&gt;GA862,IF(GB862&gt;GC862,IF(GA862&gt;GC862,"HCO3-Cl-SO4","HCO3-SO4-Cl"),"SO4-HCO3-Cl"),"x"))))))))),"")</f>
        <v>Cl</v>
      </c>
    </row>
    <row r="863" spans="1:192">
      <c r="A863" s="402">
        <f t="shared" si="1236"/>
        <v>858</v>
      </c>
      <c r="B863" s="64" t="s">
        <v>752</v>
      </c>
      <c r="C863" s="2" t="s">
        <v>748</v>
      </c>
      <c r="D863" s="2"/>
      <c r="E863" s="2"/>
      <c r="F863" s="400">
        <v>3480640</v>
      </c>
      <c r="G863" s="400">
        <v>5588760</v>
      </c>
      <c r="H863" s="410">
        <f t="shared" si="1245"/>
        <v>480573.31400000001</v>
      </c>
      <c r="I863" s="410">
        <f t="shared" si="1246"/>
        <v>5586964.2860000003</v>
      </c>
      <c r="J863" s="541">
        <v>141</v>
      </c>
      <c r="K863" s="391" t="s">
        <v>1358</v>
      </c>
      <c r="L863" s="19">
        <v>1</v>
      </c>
      <c r="Q863" s="67" t="s">
        <v>2846</v>
      </c>
      <c r="R863" s="64" t="s">
        <v>1507</v>
      </c>
      <c r="S863" s="64" t="s">
        <v>1345</v>
      </c>
      <c r="T863" s="499" t="str">
        <f t="shared" si="1247"/>
        <v>-</v>
      </c>
      <c r="U863" s="499" t="str">
        <f t="shared" si="1248"/>
        <v>M</v>
      </c>
      <c r="V863" s="499" t="str">
        <f t="shared" si="1249"/>
        <v>-</v>
      </c>
      <c r="W863" s="499" t="str">
        <f t="shared" si="1238"/>
        <v>-</v>
      </c>
      <c r="X863" s="529" t="str">
        <f t="shared" si="1237"/>
        <v>Na-Ca</v>
      </c>
      <c r="Y863" s="530" t="str">
        <f t="shared" si="1240"/>
        <v>Cl</v>
      </c>
      <c r="Z863" s="60"/>
      <c r="AA863" s="51">
        <v>25365</v>
      </c>
      <c r="AB863" s="100">
        <v>1</v>
      </c>
      <c r="AC863" s="2" t="s">
        <v>405</v>
      </c>
      <c r="AD863" s="2" t="s">
        <v>1565</v>
      </c>
      <c r="AE863" s="70"/>
      <c r="AF863" s="391" t="s">
        <v>3116</v>
      </c>
      <c r="AH863" s="211">
        <v>7</v>
      </c>
      <c r="AR863" s="69">
        <v>3887.91</v>
      </c>
      <c r="AS863" s="507">
        <f t="shared" si="1243"/>
        <v>3887.9100000000003</v>
      </c>
      <c r="AT863" s="509">
        <f t="shared" si="1244"/>
        <v>0.23420757511817594</v>
      </c>
      <c r="AU863" s="398">
        <v>965.62</v>
      </c>
      <c r="AV863" s="398">
        <v>79.28</v>
      </c>
      <c r="AW863" s="401">
        <v>329.13</v>
      </c>
      <c r="AX863" s="401">
        <v>2023.98</v>
      </c>
      <c r="AY863" s="401">
        <v>10.29</v>
      </c>
      <c r="AZ863" s="172">
        <v>467.26</v>
      </c>
      <c r="BB863" s="398">
        <v>12.35</v>
      </c>
      <c r="BJ863" s="398">
        <v>0</v>
      </c>
      <c r="CN863" s="143" t="s">
        <v>3116</v>
      </c>
      <c r="DB863" s="241"/>
      <c r="DC863" s="241"/>
      <c r="DD863" s="241"/>
      <c r="DE863" s="241"/>
      <c r="DF863" s="241"/>
      <c r="DG863" s="241"/>
      <c r="DH863" s="241"/>
      <c r="DI863" s="244"/>
      <c r="DJ863" s="244"/>
      <c r="DK863" s="244"/>
      <c r="DL863" s="244"/>
      <c r="DM863" s="244"/>
      <c r="DN863" s="244"/>
      <c r="DO863" s="244"/>
      <c r="DP863" s="244"/>
      <c r="DQ863" s="244"/>
      <c r="DR863" s="244"/>
      <c r="DS863" s="472"/>
      <c r="DT863" s="402">
        <f t="shared" si="1250"/>
        <v>1</v>
      </c>
      <c r="DU863" s="100">
        <f t="shared" si="1251"/>
        <v>1</v>
      </c>
      <c r="DV863" s="100">
        <f t="shared" si="1252"/>
        <v>0</v>
      </c>
      <c r="DW863" s="100">
        <f t="shared" si="1253"/>
        <v>0</v>
      </c>
      <c r="DX863" s="100">
        <f t="shared" si="1254"/>
        <v>0</v>
      </c>
      <c r="DY863" s="229">
        <f t="shared" si="1255"/>
        <v>0</v>
      </c>
      <c r="DZ863" s="100">
        <f t="shared" si="1256"/>
        <v>0</v>
      </c>
      <c r="EA863" s="400">
        <f t="shared" si="1257"/>
        <v>0</v>
      </c>
      <c r="EB863" s="402">
        <f t="shared" si="1258"/>
        <v>1</v>
      </c>
      <c r="EC863" s="19">
        <f t="shared" si="1259"/>
        <v>0</v>
      </c>
      <c r="ED863" s="19">
        <f t="shared" si="1260"/>
        <v>1</v>
      </c>
      <c r="EE863" s="19">
        <f t="shared" si="1261"/>
        <v>0</v>
      </c>
      <c r="EF863" s="402">
        <f t="shared" si="1262"/>
        <v>0</v>
      </c>
      <c r="EG863" s="400">
        <f t="shared" si="1263"/>
        <v>0</v>
      </c>
      <c r="EH863" s="400">
        <f t="shared" si="1264"/>
        <v>0</v>
      </c>
      <c r="EI863" s="402">
        <f t="shared" si="1265"/>
        <v>1</v>
      </c>
      <c r="EJ863" s="229">
        <f t="shared" si="1266"/>
        <v>1</v>
      </c>
      <c r="EK863" s="398">
        <f t="shared" si="1267"/>
        <v>965.62</v>
      </c>
      <c r="EL863" s="398">
        <f t="shared" si="1268"/>
        <v>12.35</v>
      </c>
      <c r="EM863" s="398">
        <f t="shared" si="1269"/>
        <v>79.28</v>
      </c>
      <c r="EN863" s="398">
        <f t="shared" si="1270"/>
        <v>329.13</v>
      </c>
      <c r="EO863" s="398" t="str">
        <f t="shared" si="1271"/>
        <v/>
      </c>
      <c r="EP863" s="398" t="str">
        <f t="shared" si="1272"/>
        <v/>
      </c>
      <c r="EQ863" s="398">
        <f t="shared" si="1273"/>
        <v>467.26</v>
      </c>
      <c r="ER863" s="398" t="str">
        <f t="shared" si="1274"/>
        <v/>
      </c>
      <c r="ES863" s="398">
        <f t="shared" si="1275"/>
        <v>0</v>
      </c>
      <c r="ET863" s="398">
        <f t="shared" si="1276"/>
        <v>10.29</v>
      </c>
      <c r="EU863" s="172">
        <f t="shared" si="1277"/>
        <v>2023.98</v>
      </c>
      <c r="EV863" s="57">
        <f t="shared" si="1278"/>
        <v>42.002105281472652</v>
      </c>
      <c r="EW863" s="57">
        <f t="shared" si="1279"/>
        <v>0.31585677749360613</v>
      </c>
      <c r="EX863" s="57">
        <f t="shared" si="1280"/>
        <v>6.5237605430981285</v>
      </c>
      <c r="EY863" s="57">
        <f t="shared" si="1281"/>
        <v>16.424472279055838</v>
      </c>
      <c r="EZ863" s="57" t="str">
        <f t="shared" si="1282"/>
        <v/>
      </c>
      <c r="FA863" s="57" t="str">
        <f t="shared" si="1283"/>
        <v/>
      </c>
      <c r="FB863" s="57">
        <f t="shared" si="1284"/>
        <v>7.657853290307143</v>
      </c>
      <c r="FC863" s="57" t="str">
        <f t="shared" si="1285"/>
        <v/>
      </c>
      <c r="FD863" s="57">
        <f t="shared" si="1286"/>
        <v>0</v>
      </c>
      <c r="FE863" s="57">
        <f t="shared" si="1287"/>
        <v>0.21423530073098165</v>
      </c>
      <c r="FF863" s="56">
        <f t="shared" si="1288"/>
        <v>57.089103884015451</v>
      </c>
      <c r="FG863" s="59">
        <f t="shared" si="1289"/>
        <v>64.35506981520497</v>
      </c>
      <c r="FH863" s="59">
        <f t="shared" si="1290"/>
        <v>0.48395157411723888</v>
      </c>
      <c r="FI863" s="59">
        <f t="shared" si="1291"/>
        <v>9.9956195622877946</v>
      </c>
      <c r="FJ863" s="59">
        <f t="shared" si="1292"/>
        <v>25.165359048389995</v>
      </c>
      <c r="FK863" s="59" t="str">
        <f t="shared" si="1293"/>
        <v/>
      </c>
      <c r="FL863" s="59" t="str">
        <f t="shared" si="1294"/>
        <v/>
      </c>
      <c r="FM863" s="59">
        <f t="shared" si="1295"/>
        <v>11.788350857703104</v>
      </c>
      <c r="FN863" s="59" t="str">
        <f t="shared" si="1296"/>
        <v/>
      </c>
      <c r="FO863" s="59">
        <f t="shared" si="1297"/>
        <v>0</v>
      </c>
      <c r="FP863" s="59">
        <f t="shared" si="1298"/>
        <v>0.32978966759770056</v>
      </c>
      <c r="FQ863" s="66">
        <f t="shared" si="1299"/>
        <v>87.881859474699183</v>
      </c>
      <c r="FR863" s="331">
        <f t="shared" si="1239"/>
        <v>0.23420757511817594</v>
      </c>
      <c r="FS863" s="331">
        <f t="shared" si="1300"/>
        <v>0.23420757511817594</v>
      </c>
      <c r="FT863" s="400">
        <f t="shared" si="1301"/>
        <v>0</v>
      </c>
      <c r="FU863" s="400">
        <f t="shared" si="1302"/>
        <v>1</v>
      </c>
      <c r="FV863" s="400">
        <f t="shared" si="1303"/>
        <v>0</v>
      </c>
      <c r="FW863" s="402">
        <f t="shared" si="1304"/>
        <v>0</v>
      </c>
      <c r="FX863" s="222">
        <f t="shared" si="1305"/>
        <v>64.35506981520497</v>
      </c>
      <c r="FY863" s="222">
        <f t="shared" si="1306"/>
        <v>25.165359048389995</v>
      </c>
      <c r="FZ863" s="222">
        <f t="shared" si="1307"/>
        <v>0</v>
      </c>
      <c r="GA863" s="221">
        <f t="shared" si="1308"/>
        <v>87.881859474699183</v>
      </c>
      <c r="GB863" s="222">
        <f t="shared" si="1309"/>
        <v>0</v>
      </c>
      <c r="GC863" s="222">
        <f t="shared" si="1310"/>
        <v>0</v>
      </c>
      <c r="GD863" s="222">
        <f t="shared" si="1311"/>
        <v>0</v>
      </c>
      <c r="GE863" s="222">
        <f t="shared" si="1312"/>
        <v>0</v>
      </c>
      <c r="GF863" s="222">
        <f t="shared" si="1313"/>
        <v>0</v>
      </c>
      <c r="GG863" s="398">
        <f t="shared" si="1314"/>
        <v>0</v>
      </c>
      <c r="GH863" s="399">
        <f t="shared" si="1315"/>
        <v>0</v>
      </c>
      <c r="GI863" s="398" t="str">
        <f t="shared" si="1316"/>
        <v>Na-Ca</v>
      </c>
      <c r="GJ863" s="398" t="str">
        <f t="shared" si="1317"/>
        <v>Cl</v>
      </c>
    </row>
    <row r="864" spans="1:192">
      <c r="A864" s="402">
        <f t="shared" si="1236"/>
        <v>859</v>
      </c>
      <c r="B864" s="64" t="s">
        <v>767</v>
      </c>
      <c r="C864" s="2" t="s">
        <v>2462</v>
      </c>
      <c r="D864" s="2"/>
      <c r="E864" s="2"/>
      <c r="F864" s="400">
        <v>3479870</v>
      </c>
      <c r="G864" s="400">
        <v>5574570</v>
      </c>
      <c r="H864" s="410">
        <f t="shared" si="1245"/>
        <v>479803.62200000003</v>
      </c>
      <c r="I864" s="410">
        <f t="shared" si="1246"/>
        <v>5572779.9620000003</v>
      </c>
      <c r="J864" s="541">
        <v>161</v>
      </c>
      <c r="K864" s="391" t="s">
        <v>1357</v>
      </c>
      <c r="L864" s="19">
        <v>3.7</v>
      </c>
      <c r="Q864" s="67" t="s">
        <v>2846</v>
      </c>
      <c r="R864" s="64" t="s">
        <v>1507</v>
      </c>
      <c r="S864" s="64" t="s">
        <v>1345</v>
      </c>
      <c r="T864" s="499" t="str">
        <f t="shared" si="1247"/>
        <v>-</v>
      </c>
      <c r="U864" s="499" t="str">
        <f t="shared" si="1248"/>
        <v>M</v>
      </c>
      <c r="V864" s="499" t="str">
        <f t="shared" si="1249"/>
        <v>-</v>
      </c>
      <c r="W864" s="499" t="str">
        <f t="shared" si="1238"/>
        <v>-</v>
      </c>
      <c r="X864" s="529" t="str">
        <f t="shared" si="1237"/>
        <v>Na-Ca</v>
      </c>
      <c r="Y864" s="530" t="str">
        <f t="shared" si="1240"/>
        <v>Cl-HCO3</v>
      </c>
      <c r="Z864" s="60"/>
      <c r="AA864" s="262" t="s">
        <v>2207</v>
      </c>
      <c r="AB864" s="100">
        <v>1</v>
      </c>
      <c r="AC864" s="2"/>
      <c r="AD864" s="2" t="s">
        <v>2463</v>
      </c>
      <c r="AE864" s="70"/>
      <c r="AF864" s="400">
        <v>13.1</v>
      </c>
      <c r="AR864" s="69">
        <v>1433</v>
      </c>
      <c r="AS864" s="507">
        <f t="shared" si="1243"/>
        <v>1429.5</v>
      </c>
      <c r="AT864" s="509">
        <f t="shared" si="1244"/>
        <v>4.0523410026366431</v>
      </c>
      <c r="AU864" s="59">
        <v>230.5</v>
      </c>
      <c r="AV864" s="59">
        <v>32.200000000000003</v>
      </c>
      <c r="AW864" s="62">
        <v>187.7</v>
      </c>
      <c r="AX864" s="59">
        <v>355.4</v>
      </c>
      <c r="AY864" s="59">
        <v>127.9</v>
      </c>
      <c r="AZ864" s="66">
        <v>470.6</v>
      </c>
      <c r="BE864" s="398">
        <v>1.5</v>
      </c>
      <c r="BM864" s="398">
        <v>23.7</v>
      </c>
      <c r="CN864" s="244">
        <v>878</v>
      </c>
      <c r="DB864" s="241"/>
      <c r="DC864" s="241"/>
      <c r="DD864" s="241"/>
      <c r="DE864" s="241"/>
      <c r="DF864" s="241"/>
      <c r="DG864" s="241"/>
      <c r="DH864" s="241"/>
      <c r="DI864" s="244"/>
      <c r="DJ864" s="244"/>
      <c r="DK864" s="244"/>
      <c r="DL864" s="244"/>
      <c r="DM864" s="244"/>
      <c r="DN864" s="244"/>
      <c r="DO864" s="244"/>
      <c r="DP864" s="244"/>
      <c r="DQ864" s="244"/>
      <c r="DR864" s="244"/>
      <c r="DS864" s="472"/>
      <c r="DT864" s="402">
        <f t="shared" si="1250"/>
        <v>1</v>
      </c>
      <c r="DU864" s="100">
        <f t="shared" si="1251"/>
        <v>1</v>
      </c>
      <c r="DV864" s="100">
        <f t="shared" si="1252"/>
        <v>0</v>
      </c>
      <c r="DW864" s="100">
        <f t="shared" si="1253"/>
        <v>0</v>
      </c>
      <c r="DX864" s="100">
        <f t="shared" si="1254"/>
        <v>0</v>
      </c>
      <c r="DY864" s="229">
        <f t="shared" si="1255"/>
        <v>0</v>
      </c>
      <c r="DZ864" s="100">
        <f t="shared" si="1256"/>
        <v>1</v>
      </c>
      <c r="EA864" s="400">
        <f t="shared" si="1257"/>
        <v>0</v>
      </c>
      <c r="EB864" s="402">
        <f t="shared" si="1258"/>
        <v>0</v>
      </c>
      <c r="EC864" s="19">
        <f t="shared" si="1259"/>
        <v>0</v>
      </c>
      <c r="ED864" s="19">
        <f t="shared" si="1260"/>
        <v>1</v>
      </c>
      <c r="EE864" s="19">
        <f t="shared" si="1261"/>
        <v>0</v>
      </c>
      <c r="EF864" s="402">
        <f t="shared" si="1262"/>
        <v>0</v>
      </c>
      <c r="EG864" s="400">
        <f t="shared" si="1263"/>
        <v>1</v>
      </c>
      <c r="EH864" s="400">
        <f t="shared" si="1264"/>
        <v>0</v>
      </c>
      <c r="EI864" s="402">
        <f t="shared" si="1265"/>
        <v>0</v>
      </c>
      <c r="EJ864" s="229">
        <f t="shared" si="1266"/>
        <v>1</v>
      </c>
      <c r="EK864" s="398">
        <f t="shared" si="1267"/>
        <v>230.5</v>
      </c>
      <c r="EL864" s="398" t="str">
        <f t="shared" si="1268"/>
        <v/>
      </c>
      <c r="EM864" s="398">
        <f t="shared" si="1269"/>
        <v>32.200000000000003</v>
      </c>
      <c r="EN864" s="398">
        <f t="shared" si="1270"/>
        <v>187.7</v>
      </c>
      <c r="EO864" s="398" t="str">
        <f t="shared" si="1271"/>
        <v/>
      </c>
      <c r="EP864" s="398">
        <f t="shared" si="1272"/>
        <v>1.5</v>
      </c>
      <c r="EQ864" s="398">
        <f t="shared" si="1273"/>
        <v>470.6</v>
      </c>
      <c r="ER864" s="398" t="str">
        <f t="shared" si="1274"/>
        <v/>
      </c>
      <c r="ES864" s="398" t="str">
        <f t="shared" si="1275"/>
        <v/>
      </c>
      <c r="ET864" s="398">
        <f t="shared" si="1276"/>
        <v>127.9</v>
      </c>
      <c r="EU864" s="172">
        <f t="shared" si="1277"/>
        <v>355.4</v>
      </c>
      <c r="EV864" s="57">
        <f t="shared" si="1278"/>
        <v>10.026185525754899</v>
      </c>
      <c r="EW864" s="57" t="str">
        <f t="shared" si="1279"/>
        <v/>
      </c>
      <c r="EX864" s="57">
        <f t="shared" si="1280"/>
        <v>2.6496605636700274</v>
      </c>
      <c r="EY864" s="57">
        <f t="shared" si="1281"/>
        <v>9.3667348670093311</v>
      </c>
      <c r="EZ864" s="57" t="str">
        <f t="shared" si="1282"/>
        <v/>
      </c>
      <c r="FA864" s="57">
        <f t="shared" si="1283"/>
        <v>8.0580177276390011E-2</v>
      </c>
      <c r="FB864" s="57">
        <f t="shared" si="1284"/>
        <v>7.7125920438696696</v>
      </c>
      <c r="FC864" s="57" t="str">
        <f t="shared" si="1285"/>
        <v/>
      </c>
      <c r="FD864" s="57" t="str">
        <f t="shared" si="1286"/>
        <v/>
      </c>
      <c r="FE864" s="57">
        <f t="shared" si="1287"/>
        <v>2.662846935227654</v>
      </c>
      <c r="FF864" s="56">
        <f t="shared" si="1288"/>
        <v>10.024539531210333</v>
      </c>
      <c r="FG864" s="59">
        <f t="shared" si="1289"/>
        <v>45.31985942315125</v>
      </c>
      <c r="FH864" s="59" t="str">
        <f t="shared" si="1290"/>
        <v/>
      </c>
      <c r="FI864" s="59">
        <f t="shared" si="1291"/>
        <v>11.976862382621034</v>
      </c>
      <c r="FJ864" s="59">
        <f t="shared" si="1292"/>
        <v>42.339043730674483</v>
      </c>
      <c r="FK864" s="59" t="str">
        <f t="shared" si="1293"/>
        <v/>
      </c>
      <c r="FL864" s="59">
        <f t="shared" si="1294"/>
        <v>0.36423446355324068</v>
      </c>
      <c r="FM864" s="59">
        <f t="shared" si="1295"/>
        <v>37.806863570825179</v>
      </c>
      <c r="FN864" s="59" t="str">
        <f t="shared" si="1296"/>
        <v/>
      </c>
      <c r="FO864" s="59" t="str">
        <f t="shared" si="1297"/>
        <v/>
      </c>
      <c r="FP864" s="59">
        <f t="shared" si="1298"/>
        <v>13.053185001553688</v>
      </c>
      <c r="FQ864" s="66">
        <f t="shared" si="1299"/>
        <v>49.139951427621149</v>
      </c>
      <c r="FR864" s="331">
        <f t="shared" si="1239"/>
        <v>4.0523410026366431</v>
      </c>
      <c r="FS864" s="331">
        <f t="shared" si="1300"/>
        <v>4.0523410026366431</v>
      </c>
      <c r="FT864" s="400">
        <f t="shared" si="1301"/>
        <v>0</v>
      </c>
      <c r="FU864" s="400">
        <f t="shared" si="1302"/>
        <v>1</v>
      </c>
      <c r="FV864" s="400">
        <f t="shared" si="1303"/>
        <v>0</v>
      </c>
      <c r="FW864" s="402">
        <f t="shared" si="1304"/>
        <v>0</v>
      </c>
      <c r="FX864" s="222">
        <f t="shared" si="1305"/>
        <v>45.31985942315125</v>
      </c>
      <c r="FY864" s="222">
        <f t="shared" si="1306"/>
        <v>42.339043730674483</v>
      </c>
      <c r="FZ864" s="222">
        <f t="shared" si="1307"/>
        <v>0</v>
      </c>
      <c r="GA864" s="221">
        <f t="shared" si="1308"/>
        <v>49.139951427621149</v>
      </c>
      <c r="GB864" s="222">
        <f t="shared" si="1309"/>
        <v>37.806863570825179</v>
      </c>
      <c r="GC864" s="222">
        <f t="shared" si="1310"/>
        <v>0</v>
      </c>
      <c r="GD864" s="222">
        <f t="shared" si="1311"/>
        <v>0</v>
      </c>
      <c r="GE864" s="222">
        <f t="shared" si="1312"/>
        <v>0</v>
      </c>
      <c r="GF864" s="222">
        <f t="shared" si="1313"/>
        <v>0</v>
      </c>
      <c r="GG864" s="398">
        <f t="shared" si="1314"/>
        <v>0</v>
      </c>
      <c r="GH864" s="399">
        <f t="shared" si="1315"/>
        <v>0</v>
      </c>
      <c r="GI864" s="398" t="str">
        <f t="shared" si="1316"/>
        <v>Na-Ca</v>
      </c>
      <c r="GJ864" s="398" t="str">
        <f t="shared" si="1317"/>
        <v>Cl-HCO3</v>
      </c>
    </row>
    <row r="865" spans="1:192" s="69" customFormat="1">
      <c r="A865" s="402">
        <f t="shared" si="1236"/>
        <v>860</v>
      </c>
      <c r="B865" s="382" t="s">
        <v>767</v>
      </c>
      <c r="C865" s="116" t="s">
        <v>2464</v>
      </c>
      <c r="D865" s="116"/>
      <c r="E865" s="116"/>
      <c r="F865" s="549">
        <v>3479870</v>
      </c>
      <c r="G865" s="549">
        <v>5574570</v>
      </c>
      <c r="H865" s="409">
        <f t="shared" si="1245"/>
        <v>479803.62200000003</v>
      </c>
      <c r="I865" s="405">
        <f t="shared" si="1246"/>
        <v>5572779.9620000003</v>
      </c>
      <c r="J865" s="541">
        <v>161</v>
      </c>
      <c r="K865" s="400" t="s">
        <v>2298</v>
      </c>
      <c r="L865" s="185">
        <v>5</v>
      </c>
      <c r="M865" s="378"/>
      <c r="N865" s="408"/>
      <c r="O865" s="378"/>
      <c r="P865" s="378"/>
      <c r="Q865" s="382" t="s">
        <v>2846</v>
      </c>
      <c r="R865" s="382" t="s">
        <v>1507</v>
      </c>
      <c r="S865" s="382" t="s">
        <v>1345</v>
      </c>
      <c r="T865" s="499" t="str">
        <f t="shared" si="1247"/>
        <v>-</v>
      </c>
      <c r="U865" s="499" t="str">
        <f t="shared" si="1248"/>
        <v>M</v>
      </c>
      <c r="V865" s="499" t="str">
        <f t="shared" si="1249"/>
        <v>-</v>
      </c>
      <c r="W865" s="499" t="str">
        <f t="shared" si="1238"/>
        <v>A</v>
      </c>
      <c r="X865" s="529" t="str">
        <f t="shared" si="1237"/>
        <v>Ca-Mg</v>
      </c>
      <c r="Y865" s="530" t="str">
        <f t="shared" si="1240"/>
        <v>HCO3-Cl</v>
      </c>
      <c r="Z865" s="119" t="s">
        <v>2193</v>
      </c>
      <c r="AA865" s="51">
        <v>18160</v>
      </c>
      <c r="AB865" s="405">
        <v>2</v>
      </c>
      <c r="AC865" s="117" t="s">
        <v>419</v>
      </c>
      <c r="AD865" s="380" t="s">
        <v>2465</v>
      </c>
      <c r="AE865" s="120"/>
      <c r="AF865" s="379">
        <v>13</v>
      </c>
      <c r="AG865" s="377"/>
      <c r="AH865" s="377"/>
      <c r="AI865" s="379"/>
      <c r="AJ865" s="377"/>
      <c r="AK865" s="377"/>
      <c r="AL865" s="377"/>
      <c r="AM865" s="379"/>
      <c r="AN865" s="117"/>
      <c r="AO865" s="116"/>
      <c r="AP865" s="378"/>
      <c r="AQ865" s="117"/>
      <c r="AR865" s="69">
        <v>1478.2</v>
      </c>
      <c r="AS865" s="507">
        <f t="shared" si="1243"/>
        <v>1495.0051799999999</v>
      </c>
      <c r="AT865" s="509">
        <f t="shared" si="1244"/>
        <v>-1.4946450633144182</v>
      </c>
      <c r="AU865" s="117">
        <v>71.44</v>
      </c>
      <c r="AV865" s="117">
        <v>85.62</v>
      </c>
      <c r="AW865" s="116">
        <v>185.38</v>
      </c>
      <c r="AX865" s="117">
        <v>152.68</v>
      </c>
      <c r="AY865" s="117">
        <v>13.16</v>
      </c>
      <c r="AZ865" s="118">
        <v>956.95</v>
      </c>
      <c r="BA865" s="117"/>
      <c r="BB865" s="117">
        <v>3.45</v>
      </c>
      <c r="BC865" s="117"/>
      <c r="BD865" s="117">
        <v>0.35</v>
      </c>
      <c r="BE865" s="117">
        <v>2.8</v>
      </c>
      <c r="BF865" s="117">
        <v>0.8</v>
      </c>
      <c r="BG865" s="117"/>
      <c r="BH865" s="117"/>
      <c r="BI865" s="117"/>
      <c r="BJ865" s="117">
        <v>0.3</v>
      </c>
      <c r="BK865" s="117"/>
      <c r="BL865" s="116"/>
      <c r="BM865" s="381">
        <v>22.07</v>
      </c>
      <c r="BN865" s="118"/>
      <c r="BO865" s="114"/>
      <c r="BP865" s="145">
        <v>5.18</v>
      </c>
      <c r="BQ865" s="114"/>
      <c r="BR865" s="114"/>
      <c r="BS865" s="114"/>
      <c r="BT865" s="114"/>
      <c r="BU865" s="114"/>
      <c r="BV865" s="114"/>
      <c r="BW865" s="114"/>
      <c r="BX865" s="114"/>
      <c r="BY865" s="114"/>
      <c r="BZ865" s="114"/>
      <c r="CA865" s="114"/>
      <c r="CB865" s="114"/>
      <c r="CC865" s="114"/>
      <c r="CD865" s="114"/>
      <c r="CE865" s="114"/>
      <c r="CF865" s="247"/>
      <c r="CG865" s="114"/>
      <c r="CH865" s="114"/>
      <c r="CI865" s="114"/>
      <c r="CJ865" s="114"/>
      <c r="CK865" s="114"/>
      <c r="CL865" s="137"/>
      <c r="CM865" s="114"/>
      <c r="CN865" s="114">
        <v>3257</v>
      </c>
      <c r="CO865" s="247"/>
      <c r="CP865" s="117"/>
      <c r="CQ865" s="118"/>
      <c r="CR865" s="117"/>
      <c r="CS865" s="117"/>
      <c r="CT865" s="117"/>
      <c r="CU865" s="117"/>
      <c r="CV865" s="117"/>
      <c r="CW865" s="117"/>
      <c r="CX865" s="117"/>
      <c r="CY865" s="117"/>
      <c r="CZ865" s="117"/>
      <c r="DA865" s="118"/>
      <c r="DB865" s="111"/>
      <c r="DC865" s="111"/>
      <c r="DD865" s="121"/>
      <c r="DE865" s="111"/>
      <c r="DF865" s="111"/>
      <c r="DG865" s="111"/>
      <c r="DH865" s="111"/>
      <c r="DI865" s="111"/>
      <c r="DJ865" s="111"/>
      <c r="DK865" s="244"/>
      <c r="DL865" s="244"/>
      <c r="DM865" s="244"/>
      <c r="DN865" s="111"/>
      <c r="DO865" s="121"/>
      <c r="DP865" s="244"/>
      <c r="DQ865" s="241"/>
      <c r="DR865" s="244"/>
      <c r="DS865" s="472"/>
      <c r="DT865" s="402">
        <f t="shared" si="1250"/>
        <v>0</v>
      </c>
      <c r="DU865" s="100">
        <f t="shared" si="1251"/>
        <v>1</v>
      </c>
      <c r="DV865" s="100">
        <f t="shared" si="1252"/>
        <v>0</v>
      </c>
      <c r="DW865" s="100">
        <f t="shared" si="1253"/>
        <v>0</v>
      </c>
      <c r="DX865" s="100">
        <f t="shared" si="1254"/>
        <v>0</v>
      </c>
      <c r="DY865" s="229">
        <f t="shared" si="1255"/>
        <v>0</v>
      </c>
      <c r="DZ865" s="100">
        <f t="shared" si="1256"/>
        <v>1</v>
      </c>
      <c r="EA865" s="400">
        <f t="shared" si="1257"/>
        <v>0</v>
      </c>
      <c r="EB865" s="402">
        <f t="shared" si="1258"/>
        <v>0</v>
      </c>
      <c r="EC865" s="19">
        <f t="shared" si="1259"/>
        <v>0</v>
      </c>
      <c r="ED865" s="19">
        <f t="shared" si="1260"/>
        <v>1</v>
      </c>
      <c r="EE865" s="19">
        <f t="shared" si="1261"/>
        <v>0</v>
      </c>
      <c r="EF865" s="402">
        <f t="shared" si="1262"/>
        <v>0</v>
      </c>
      <c r="EG865" s="400">
        <f t="shared" si="1263"/>
        <v>0</v>
      </c>
      <c r="EH865" s="400">
        <f t="shared" si="1264"/>
        <v>1</v>
      </c>
      <c r="EI865" s="402">
        <f t="shared" si="1265"/>
        <v>0</v>
      </c>
      <c r="EJ865" s="229">
        <f t="shared" si="1266"/>
        <v>2</v>
      </c>
      <c r="EK865" s="398">
        <f t="shared" si="1267"/>
        <v>71.44</v>
      </c>
      <c r="EL865" s="398">
        <f t="shared" si="1268"/>
        <v>3.45</v>
      </c>
      <c r="EM865" s="398">
        <f t="shared" si="1269"/>
        <v>85.62</v>
      </c>
      <c r="EN865" s="398">
        <f t="shared" si="1270"/>
        <v>185.38</v>
      </c>
      <c r="EO865" s="398">
        <f t="shared" si="1271"/>
        <v>0.8</v>
      </c>
      <c r="EP865" s="398">
        <f t="shared" si="1272"/>
        <v>2.8</v>
      </c>
      <c r="EQ865" s="398">
        <f t="shared" si="1273"/>
        <v>956.95</v>
      </c>
      <c r="ER865" s="398" t="str">
        <f t="shared" si="1274"/>
        <v/>
      </c>
      <c r="ES865" s="398">
        <f t="shared" si="1275"/>
        <v>0.3</v>
      </c>
      <c r="ET865" s="398">
        <f t="shared" si="1276"/>
        <v>13.16</v>
      </c>
      <c r="EU865" s="172">
        <f t="shared" si="1277"/>
        <v>152.68</v>
      </c>
      <c r="EV865" s="57">
        <f t="shared" si="1278"/>
        <v>3.1074650497177005</v>
      </c>
      <c r="EW865" s="57">
        <f t="shared" si="1279"/>
        <v>8.8235294117647065E-2</v>
      </c>
      <c r="EX865" s="57">
        <f t="shared" si="1280"/>
        <v>7.0454638963176315</v>
      </c>
      <c r="EY865" s="57">
        <f t="shared" si="1281"/>
        <v>9.2509606267777826</v>
      </c>
      <c r="EZ865" s="57">
        <f t="shared" si="1282"/>
        <v>2.917312425927614E-2</v>
      </c>
      <c r="FA865" s="57">
        <f t="shared" si="1283"/>
        <v>0.15041633091592801</v>
      </c>
      <c r="FB865" s="57">
        <f t="shared" si="1284"/>
        <v>15.683308449598556</v>
      </c>
      <c r="FC865" s="57" t="str">
        <f t="shared" si="1285"/>
        <v/>
      </c>
      <c r="FD865" s="57">
        <f t="shared" si="1286"/>
        <v>4.8383272934880948E-3</v>
      </c>
      <c r="FE865" s="57">
        <f t="shared" si="1287"/>
        <v>0.27398800365594939</v>
      </c>
      <c r="FF865" s="56">
        <f t="shared" si="1288"/>
        <v>4.3065466956251939</v>
      </c>
      <c r="FG865" s="59">
        <f t="shared" si="1289"/>
        <v>15.796615377978043</v>
      </c>
      <c r="FH865" s="59">
        <f t="shared" si="1290"/>
        <v>0.44853891568816251</v>
      </c>
      <c r="FI865" s="59">
        <f t="shared" si="1291"/>
        <v>35.815200347843273</v>
      </c>
      <c r="FJ865" s="59">
        <f t="shared" si="1292"/>
        <v>47.026712950899622</v>
      </c>
      <c r="FK865" s="59">
        <f t="shared" si="1293"/>
        <v>0.14829985725490646</v>
      </c>
      <c r="FL865" s="59">
        <f t="shared" si="1294"/>
        <v>0.76463255033598465</v>
      </c>
      <c r="FM865" s="59">
        <f t="shared" si="1295"/>
        <v>77.37705320415165</v>
      </c>
      <c r="FN865" s="59" t="str">
        <f t="shared" si="1296"/>
        <v/>
      </c>
      <c r="FO865" s="59">
        <f t="shared" si="1297"/>
        <v>2.3870952331930335E-2</v>
      </c>
      <c r="FP865" s="59">
        <f t="shared" si="1298"/>
        <v>1.351780104581719</v>
      </c>
      <c r="FQ865" s="66">
        <f t="shared" si="1299"/>
        <v>21.24729573893471</v>
      </c>
      <c r="FR865" s="331">
        <f t="shared" si="1239"/>
        <v>-1.4946450633144182</v>
      </c>
      <c r="FS865" s="331">
        <f t="shared" si="1300"/>
        <v>1.4946450633144182</v>
      </c>
      <c r="FT865" s="400">
        <f t="shared" si="1301"/>
        <v>0</v>
      </c>
      <c r="FU865" s="400">
        <f t="shared" si="1302"/>
        <v>1</v>
      </c>
      <c r="FV865" s="400">
        <f t="shared" si="1303"/>
        <v>0</v>
      </c>
      <c r="FW865" s="402">
        <f t="shared" si="1304"/>
        <v>0</v>
      </c>
      <c r="FX865" s="222">
        <f t="shared" si="1305"/>
        <v>0</v>
      </c>
      <c r="FY865" s="222">
        <f t="shared" si="1306"/>
        <v>47.026712950899622</v>
      </c>
      <c r="FZ865" s="222">
        <f t="shared" si="1307"/>
        <v>35.815200347843273</v>
      </c>
      <c r="GA865" s="221">
        <f t="shared" si="1308"/>
        <v>21.24729573893471</v>
      </c>
      <c r="GB865" s="222">
        <f t="shared" si="1309"/>
        <v>77.37705320415165</v>
      </c>
      <c r="GC865" s="222">
        <f t="shared" si="1310"/>
        <v>0</v>
      </c>
      <c r="GD865" s="222">
        <f t="shared" si="1311"/>
        <v>0</v>
      </c>
      <c r="GE865" s="222">
        <f t="shared" si="1312"/>
        <v>0</v>
      </c>
      <c r="GF865" s="222">
        <f t="shared" si="1313"/>
        <v>0</v>
      </c>
      <c r="GG865" s="398">
        <f t="shared" si="1314"/>
        <v>0</v>
      </c>
      <c r="GH865" s="399">
        <f t="shared" si="1315"/>
        <v>0</v>
      </c>
      <c r="GI865" s="398" t="str">
        <f t="shared" si="1316"/>
        <v>Ca-Mg</v>
      </c>
      <c r="GJ865" s="398" t="str">
        <f t="shared" si="1317"/>
        <v>HCO3-Cl</v>
      </c>
    </row>
    <row r="866" spans="1:192" s="69" customFormat="1">
      <c r="A866" s="402">
        <f t="shared" ref="A866:A929" si="1318">A865+1</f>
        <v>861</v>
      </c>
      <c r="B866" s="382" t="s">
        <v>767</v>
      </c>
      <c r="C866" s="382" t="s">
        <v>2464</v>
      </c>
      <c r="D866" s="382"/>
      <c r="E866" s="382"/>
      <c r="F866" s="549">
        <v>3479870</v>
      </c>
      <c r="G866" s="549">
        <v>5574570</v>
      </c>
      <c r="H866" s="409">
        <f t="shared" si="1245"/>
        <v>479803.62200000003</v>
      </c>
      <c r="I866" s="405">
        <f t="shared" si="1246"/>
        <v>5572779.9620000003</v>
      </c>
      <c r="J866" s="542">
        <v>161</v>
      </c>
      <c r="K866" s="400" t="s">
        <v>2298</v>
      </c>
      <c r="L866" s="185">
        <v>5</v>
      </c>
      <c r="M866" s="386"/>
      <c r="N866" s="408"/>
      <c r="O866" s="386"/>
      <c r="P866" s="386"/>
      <c r="Q866" s="382" t="s">
        <v>2846</v>
      </c>
      <c r="R866" s="382" t="s">
        <v>1507</v>
      </c>
      <c r="S866" s="382" t="s">
        <v>1345</v>
      </c>
      <c r="T866" s="499" t="str">
        <f t="shared" si="1247"/>
        <v>-</v>
      </c>
      <c r="U866" s="499" t="str">
        <f t="shared" si="1248"/>
        <v>M</v>
      </c>
      <c r="V866" s="499" t="str">
        <f t="shared" si="1249"/>
        <v>-</v>
      </c>
      <c r="W866" s="499" t="str">
        <f t="shared" si="1238"/>
        <v>A</v>
      </c>
      <c r="X866" s="529" t="str">
        <f t="shared" si="1237"/>
        <v>Ca-Mg</v>
      </c>
      <c r="Y866" s="530" t="str">
        <f t="shared" si="1240"/>
        <v>HCO3</v>
      </c>
      <c r="Z866" s="119"/>
      <c r="AA866" s="193">
        <v>25045</v>
      </c>
      <c r="AB866" s="410">
        <v>3</v>
      </c>
      <c r="AC866" s="385" t="s">
        <v>561</v>
      </c>
      <c r="AD866" s="385" t="s">
        <v>2466</v>
      </c>
      <c r="AE866" s="120"/>
      <c r="AF866" s="238">
        <v>13</v>
      </c>
      <c r="AG866" s="236"/>
      <c r="AH866" s="236">
        <v>6.2</v>
      </c>
      <c r="AI866" s="236"/>
      <c r="AJ866" s="236">
        <v>0.99990000000000001</v>
      </c>
      <c r="AK866" s="236">
        <v>20</v>
      </c>
      <c r="AL866" s="236"/>
      <c r="AM866" s="236"/>
      <c r="AN866" s="385"/>
      <c r="AO866" s="383"/>
      <c r="AP866" s="386"/>
      <c r="AQ866" s="385"/>
      <c r="AR866" s="91">
        <v>1235</v>
      </c>
      <c r="AS866" s="507">
        <f t="shared" si="1243"/>
        <v>1235.7800000000002</v>
      </c>
      <c r="AT866" s="509">
        <f t="shared" si="1244"/>
        <v>0.1672371341206928</v>
      </c>
      <c r="AU866" s="385">
        <v>71.3</v>
      </c>
      <c r="AV866" s="385">
        <v>69.3</v>
      </c>
      <c r="AW866" s="383">
        <v>151.5</v>
      </c>
      <c r="AX866" s="385">
        <v>114.7</v>
      </c>
      <c r="AY866" s="334">
        <v>13</v>
      </c>
      <c r="AZ866" s="406">
        <v>793.8</v>
      </c>
      <c r="BA866" s="385"/>
      <c r="BB866" s="385">
        <v>3.25</v>
      </c>
      <c r="BC866" s="385"/>
      <c r="BD866" s="385">
        <v>0.21</v>
      </c>
      <c r="BE866" s="385">
        <v>2.06</v>
      </c>
      <c r="BF866" s="385">
        <v>0.63</v>
      </c>
      <c r="BG866" s="385"/>
      <c r="BH866" s="385"/>
      <c r="BI866" s="385"/>
      <c r="BJ866" s="385">
        <v>0.63</v>
      </c>
      <c r="BK866" s="385"/>
      <c r="BL866" s="383"/>
      <c r="BM866" s="383">
        <v>15.4</v>
      </c>
      <c r="BN866" s="406"/>
      <c r="BO866" s="147"/>
      <c r="BP866" s="145"/>
      <c r="BQ866" s="147"/>
      <c r="BR866" s="147"/>
      <c r="BS866" s="147"/>
      <c r="BT866" s="147"/>
      <c r="BU866" s="147"/>
      <c r="BV866" s="147"/>
      <c r="BW866" s="147"/>
      <c r="BX866" s="147"/>
      <c r="BY866" s="147"/>
      <c r="BZ866" s="147"/>
      <c r="CA866" s="147"/>
      <c r="CB866" s="147"/>
      <c r="CC866" s="147"/>
      <c r="CD866" s="147"/>
      <c r="CE866" s="147"/>
      <c r="CF866" s="145"/>
      <c r="CG866" s="147"/>
      <c r="CH866" s="147"/>
      <c r="CI866" s="147"/>
      <c r="CJ866" s="147"/>
      <c r="CK866" s="147"/>
      <c r="CL866" s="148"/>
      <c r="CM866" s="147"/>
      <c r="CN866" s="147">
        <v>1240</v>
      </c>
      <c r="CO866" s="145"/>
      <c r="CP866" s="385"/>
      <c r="CQ866" s="406"/>
      <c r="CR866" s="385"/>
      <c r="CS866" s="385"/>
      <c r="CT866" s="385"/>
      <c r="CU866" s="385"/>
      <c r="CV866" s="385"/>
      <c r="CW866" s="385"/>
      <c r="CX866" s="385"/>
      <c r="CY866" s="385"/>
      <c r="CZ866" s="385"/>
      <c r="DA866" s="406"/>
      <c r="DB866" s="147"/>
      <c r="DC866" s="147"/>
      <c r="DD866" s="145"/>
      <c r="DE866" s="147"/>
      <c r="DF866" s="147"/>
      <c r="DG866" s="147"/>
      <c r="DH866" s="147">
        <v>-5.5</v>
      </c>
      <c r="DI866" s="147"/>
      <c r="DJ866" s="147"/>
      <c r="DK866" s="143"/>
      <c r="DL866" s="143"/>
      <c r="DM866" s="143"/>
      <c r="DN866" s="147"/>
      <c r="DO866" s="145"/>
      <c r="DP866" s="143"/>
      <c r="DQ866" s="141"/>
      <c r="DR866" s="143"/>
      <c r="DS866" s="144"/>
      <c r="DT866" s="402">
        <f t="shared" si="1250"/>
        <v>0</v>
      </c>
      <c r="DU866" s="100">
        <f t="shared" si="1251"/>
        <v>1</v>
      </c>
      <c r="DV866" s="100">
        <f t="shared" si="1252"/>
        <v>0</v>
      </c>
      <c r="DW866" s="100">
        <f t="shared" si="1253"/>
        <v>0</v>
      </c>
      <c r="DX866" s="100">
        <f t="shared" si="1254"/>
        <v>0</v>
      </c>
      <c r="DY866" s="229">
        <f t="shared" si="1255"/>
        <v>0</v>
      </c>
      <c r="DZ866" s="100">
        <f t="shared" si="1256"/>
        <v>1</v>
      </c>
      <c r="EA866" s="400">
        <f t="shared" si="1257"/>
        <v>0</v>
      </c>
      <c r="EB866" s="402">
        <f t="shared" si="1258"/>
        <v>0</v>
      </c>
      <c r="EC866" s="19">
        <f t="shared" si="1259"/>
        <v>0</v>
      </c>
      <c r="ED866" s="19">
        <f t="shared" si="1260"/>
        <v>1</v>
      </c>
      <c r="EE866" s="19">
        <f t="shared" si="1261"/>
        <v>0</v>
      </c>
      <c r="EF866" s="402">
        <f t="shared" si="1262"/>
        <v>0</v>
      </c>
      <c r="EG866" s="400">
        <f t="shared" si="1263"/>
        <v>0</v>
      </c>
      <c r="EH866" s="400">
        <f t="shared" si="1264"/>
        <v>1</v>
      </c>
      <c r="EI866" s="402">
        <f t="shared" si="1265"/>
        <v>0</v>
      </c>
      <c r="EJ866" s="229">
        <f t="shared" si="1266"/>
        <v>2</v>
      </c>
      <c r="EK866" s="398">
        <f t="shared" si="1267"/>
        <v>71.3</v>
      </c>
      <c r="EL866" s="398">
        <f t="shared" si="1268"/>
        <v>3.25</v>
      </c>
      <c r="EM866" s="398">
        <f t="shared" si="1269"/>
        <v>69.3</v>
      </c>
      <c r="EN866" s="398">
        <f t="shared" si="1270"/>
        <v>151.5</v>
      </c>
      <c r="EO866" s="398">
        <f t="shared" si="1271"/>
        <v>0.63</v>
      </c>
      <c r="EP866" s="398">
        <f t="shared" si="1272"/>
        <v>2.06</v>
      </c>
      <c r="EQ866" s="398">
        <f t="shared" si="1273"/>
        <v>793.8</v>
      </c>
      <c r="ER866" s="398" t="str">
        <f t="shared" si="1274"/>
        <v/>
      </c>
      <c r="ES866" s="398">
        <f t="shared" si="1275"/>
        <v>0.63</v>
      </c>
      <c r="ET866" s="398">
        <f t="shared" si="1276"/>
        <v>13</v>
      </c>
      <c r="EU866" s="172">
        <f t="shared" si="1277"/>
        <v>114.7</v>
      </c>
      <c r="EV866" s="57">
        <f t="shared" si="1278"/>
        <v>3.1013753925653984</v>
      </c>
      <c r="EW866" s="57">
        <f t="shared" si="1279"/>
        <v>8.3120204603580564E-2</v>
      </c>
      <c r="EX866" s="57">
        <f t="shared" si="1280"/>
        <v>5.70253034355071</v>
      </c>
      <c r="EY866" s="57">
        <f t="shared" si="1281"/>
        <v>7.5602574978791353</v>
      </c>
      <c r="EZ866" s="57">
        <f t="shared" si="1282"/>
        <v>2.2973835354179961E-2</v>
      </c>
      <c r="FA866" s="57">
        <f t="shared" si="1283"/>
        <v>0.11066344345957561</v>
      </c>
      <c r="FB866" s="57">
        <f t="shared" si="1284"/>
        <v>13.009467837704511</v>
      </c>
      <c r="FC866" s="57" t="str">
        <f t="shared" si="1285"/>
        <v/>
      </c>
      <c r="FD866" s="57">
        <f t="shared" si="1286"/>
        <v>1.0160487316325E-2</v>
      </c>
      <c r="FE866" s="57">
        <f t="shared" si="1287"/>
        <v>0.27065684251727518</v>
      </c>
      <c r="FF866" s="56">
        <f t="shared" si="1288"/>
        <v>3.2352692296843704</v>
      </c>
      <c r="FG866" s="59">
        <f t="shared" si="1289"/>
        <v>18.70448237116571</v>
      </c>
      <c r="FH866" s="59">
        <f t="shared" si="1290"/>
        <v>0.50130029580499269</v>
      </c>
      <c r="FI866" s="59">
        <f t="shared" si="1291"/>
        <v>34.392121165878045</v>
      </c>
      <c r="FJ866" s="59">
        <f t="shared" si="1292"/>
        <v>45.596125973509267</v>
      </c>
      <c r="FK866" s="59">
        <f t="shared" si="1293"/>
        <v>0.13855584828925582</v>
      </c>
      <c r="FL866" s="59">
        <f t="shared" si="1294"/>
        <v>0.66741434535273769</v>
      </c>
      <c r="FM866" s="59">
        <f t="shared" si="1295"/>
        <v>78.7233367486362</v>
      </c>
      <c r="FN866" s="59" t="str">
        <f t="shared" si="1296"/>
        <v/>
      </c>
      <c r="FO866" s="59">
        <f t="shared" si="1297"/>
        <v>6.1483488372606213E-2</v>
      </c>
      <c r="FP866" s="59">
        <f t="shared" si="1298"/>
        <v>1.6378079428473853</v>
      </c>
      <c r="FQ866" s="66">
        <f t="shared" si="1299"/>
        <v>19.57737182014381</v>
      </c>
      <c r="FR866" s="331">
        <f t="shared" si="1239"/>
        <v>0.1672371341206928</v>
      </c>
      <c r="FS866" s="331">
        <f t="shared" si="1300"/>
        <v>0.1672371341206928</v>
      </c>
      <c r="FT866" s="400">
        <f t="shared" si="1301"/>
        <v>0</v>
      </c>
      <c r="FU866" s="400">
        <f t="shared" si="1302"/>
        <v>1</v>
      </c>
      <c r="FV866" s="400">
        <f t="shared" si="1303"/>
        <v>0</v>
      </c>
      <c r="FW866" s="402">
        <f t="shared" si="1304"/>
        <v>0</v>
      </c>
      <c r="FX866" s="222">
        <f t="shared" si="1305"/>
        <v>0</v>
      </c>
      <c r="FY866" s="222">
        <f t="shared" si="1306"/>
        <v>45.596125973509267</v>
      </c>
      <c r="FZ866" s="222">
        <f t="shared" si="1307"/>
        <v>34.392121165878045</v>
      </c>
      <c r="GA866" s="221">
        <f t="shared" si="1308"/>
        <v>0</v>
      </c>
      <c r="GB866" s="222">
        <f t="shared" si="1309"/>
        <v>78.7233367486362</v>
      </c>
      <c r="GC866" s="222">
        <f t="shared" si="1310"/>
        <v>0</v>
      </c>
      <c r="GD866" s="222">
        <f t="shared" si="1311"/>
        <v>0</v>
      </c>
      <c r="GE866" s="222">
        <f t="shared" si="1312"/>
        <v>0</v>
      </c>
      <c r="GF866" s="222">
        <f t="shared" si="1313"/>
        <v>0</v>
      </c>
      <c r="GG866" s="398">
        <f t="shared" si="1314"/>
        <v>0</v>
      </c>
      <c r="GH866" s="399">
        <f t="shared" si="1315"/>
        <v>0</v>
      </c>
      <c r="GI866" s="398" t="str">
        <f t="shared" si="1316"/>
        <v>Ca-Mg</v>
      </c>
      <c r="GJ866" s="398" t="str">
        <f t="shared" si="1317"/>
        <v>HCO3</v>
      </c>
    </row>
    <row r="867" spans="1:192" s="69" customFormat="1" ht="14.25">
      <c r="A867" s="402">
        <f t="shared" si="1318"/>
        <v>862</v>
      </c>
      <c r="B867" s="64" t="s">
        <v>768</v>
      </c>
      <c r="C867" s="403" t="s">
        <v>929</v>
      </c>
      <c r="F867" s="560">
        <v>3477600</v>
      </c>
      <c r="G867" s="563">
        <v>5574440</v>
      </c>
      <c r="H867" s="223">
        <f t="shared" si="1245"/>
        <v>477534.53</v>
      </c>
      <c r="I867" s="223">
        <f t="shared" si="1246"/>
        <v>5572650.0140000004</v>
      </c>
      <c r="J867" s="397">
        <v>218</v>
      </c>
      <c r="K867" s="400" t="s">
        <v>2298</v>
      </c>
      <c r="L867" s="153">
        <v>8</v>
      </c>
      <c r="M867" s="19"/>
      <c r="N867" s="408"/>
      <c r="O867" s="19"/>
      <c r="P867" s="19"/>
      <c r="Q867" s="64" t="s">
        <v>2846</v>
      </c>
      <c r="R867" s="399" t="s">
        <v>1507</v>
      </c>
      <c r="S867" s="399" t="s">
        <v>1345</v>
      </c>
      <c r="T867" s="499" t="str">
        <f t="shared" si="1247"/>
        <v>-</v>
      </c>
      <c r="U867" s="499" t="str">
        <f t="shared" si="1248"/>
        <v>M</v>
      </c>
      <c r="V867" s="499" t="str">
        <f t="shared" si="1249"/>
        <v>-</v>
      </c>
      <c r="W867" s="499" t="str">
        <f t="shared" si="1238"/>
        <v>A</v>
      </c>
      <c r="X867" s="529" t="str">
        <f t="shared" si="1237"/>
        <v>Ca-Mg</v>
      </c>
      <c r="Y867" s="530" t="str">
        <f t="shared" si="1240"/>
        <v>HCO3</v>
      </c>
      <c r="Z867" s="172" t="s">
        <v>1610</v>
      </c>
      <c r="AA867" s="51">
        <v>11002</v>
      </c>
      <c r="AB867" s="100">
        <v>1</v>
      </c>
      <c r="AC867" s="398"/>
      <c r="AD867" s="398" t="s">
        <v>2467</v>
      </c>
      <c r="AE867" s="61" t="s">
        <v>2468</v>
      </c>
      <c r="AF867" s="391">
        <v>12</v>
      </c>
      <c r="AG867" s="400"/>
      <c r="AH867" s="400"/>
      <c r="AI867" s="554"/>
      <c r="AJ867" s="400"/>
      <c r="AK867" s="400"/>
      <c r="AL867" s="400"/>
      <c r="AM867" s="391"/>
      <c r="AN867" s="398"/>
      <c r="AO867" s="399"/>
      <c r="AP867" s="19"/>
      <c r="AQ867" s="398"/>
      <c r="AR867" s="69">
        <v>1015.2</v>
      </c>
      <c r="AS867" s="507">
        <f t="shared" si="1243"/>
        <v>1007.8</v>
      </c>
      <c r="AT867" s="509">
        <f t="shared" si="1244"/>
        <v>-3.6980245947685919</v>
      </c>
      <c r="AU867" s="398">
        <v>51.9</v>
      </c>
      <c r="AV867" s="398">
        <v>36.299999999999997</v>
      </c>
      <c r="AW867" s="399">
        <v>149.30000000000001</v>
      </c>
      <c r="AX867" s="398">
        <v>82</v>
      </c>
      <c r="AY867" s="398">
        <v>17.3</v>
      </c>
      <c r="AZ867" s="172">
        <v>671</v>
      </c>
      <c r="BA867" s="398"/>
      <c r="BB867" s="398"/>
      <c r="BC867" s="398"/>
      <c r="BD867" s="398"/>
      <c r="BE867" s="398"/>
      <c r="BF867" s="398"/>
      <c r="BG867" s="398"/>
      <c r="BH867" s="398"/>
      <c r="BI867" s="398"/>
      <c r="BJ867" s="398"/>
      <c r="BK867" s="398"/>
      <c r="BL867" s="399"/>
      <c r="BM867" s="398"/>
      <c r="BN867" s="172"/>
      <c r="BO867" s="138"/>
      <c r="BP867" s="555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49"/>
      <c r="CG867" s="138"/>
      <c r="CH867" s="138"/>
      <c r="CI867" s="138"/>
      <c r="CJ867" s="138"/>
      <c r="CK867" s="138"/>
      <c r="CL867" s="139"/>
      <c r="CM867" s="138"/>
      <c r="CN867" s="138">
        <v>1056</v>
      </c>
      <c r="CO867" s="149"/>
      <c r="CP867" s="398"/>
      <c r="CQ867" s="172"/>
      <c r="CR867" s="398"/>
      <c r="CS867" s="398"/>
      <c r="CT867" s="398"/>
      <c r="CU867" s="398"/>
      <c r="CV867" s="398"/>
      <c r="CW867" s="398"/>
      <c r="CX867" s="398"/>
      <c r="CY867" s="398"/>
      <c r="CZ867" s="398"/>
      <c r="DA867" s="172"/>
      <c r="DB867" s="241"/>
      <c r="DC867" s="241"/>
      <c r="DD867" s="241"/>
      <c r="DE867" s="241"/>
      <c r="DF867" s="241"/>
      <c r="DG867" s="241"/>
      <c r="DH867" s="241"/>
      <c r="DI867" s="244"/>
      <c r="DJ867" s="244"/>
      <c r="DK867" s="244"/>
      <c r="DL867" s="244"/>
      <c r="DM867" s="244"/>
      <c r="DN867" s="244"/>
      <c r="DO867" s="244"/>
      <c r="DP867" s="244"/>
      <c r="DQ867" s="244"/>
      <c r="DR867" s="244"/>
      <c r="DS867" s="472"/>
      <c r="DT867" s="402">
        <f t="shared" si="1250"/>
        <v>1</v>
      </c>
      <c r="DU867" s="100">
        <f t="shared" si="1251"/>
        <v>1</v>
      </c>
      <c r="DV867" s="100">
        <f t="shared" si="1252"/>
        <v>0</v>
      </c>
      <c r="DW867" s="100">
        <f t="shared" si="1253"/>
        <v>0</v>
      </c>
      <c r="DX867" s="100">
        <f t="shared" si="1254"/>
        <v>0</v>
      </c>
      <c r="DY867" s="229">
        <f t="shared" si="1255"/>
        <v>0</v>
      </c>
      <c r="DZ867" s="100">
        <f t="shared" si="1256"/>
        <v>1</v>
      </c>
      <c r="EA867" s="400">
        <f t="shared" si="1257"/>
        <v>0</v>
      </c>
      <c r="EB867" s="402">
        <f t="shared" si="1258"/>
        <v>0</v>
      </c>
      <c r="EC867" s="19">
        <f t="shared" si="1259"/>
        <v>0</v>
      </c>
      <c r="ED867" s="19">
        <f t="shared" si="1260"/>
        <v>1</v>
      </c>
      <c r="EE867" s="19">
        <f t="shared" si="1261"/>
        <v>0</v>
      </c>
      <c r="EF867" s="402">
        <f t="shared" si="1262"/>
        <v>0</v>
      </c>
      <c r="EG867" s="400">
        <f t="shared" si="1263"/>
        <v>0</v>
      </c>
      <c r="EH867" s="400">
        <f t="shared" si="1264"/>
        <v>1</v>
      </c>
      <c r="EI867" s="402">
        <f t="shared" si="1265"/>
        <v>0</v>
      </c>
      <c r="EJ867" s="229">
        <f t="shared" si="1266"/>
        <v>2</v>
      </c>
      <c r="EK867" s="398">
        <f t="shared" si="1267"/>
        <v>51.9</v>
      </c>
      <c r="EL867" s="398" t="str">
        <f t="shared" si="1268"/>
        <v/>
      </c>
      <c r="EM867" s="398">
        <f t="shared" si="1269"/>
        <v>36.299999999999997</v>
      </c>
      <c r="EN867" s="398">
        <f t="shared" si="1270"/>
        <v>149.30000000000001</v>
      </c>
      <c r="EO867" s="398" t="str">
        <f t="shared" si="1271"/>
        <v/>
      </c>
      <c r="EP867" s="398" t="str">
        <f t="shared" si="1272"/>
        <v/>
      </c>
      <c r="EQ867" s="398">
        <f t="shared" si="1273"/>
        <v>671</v>
      </c>
      <c r="ER867" s="398" t="str">
        <f t="shared" si="1274"/>
        <v/>
      </c>
      <c r="ES867" s="398" t="str">
        <f t="shared" si="1275"/>
        <v/>
      </c>
      <c r="ET867" s="398">
        <f t="shared" si="1276"/>
        <v>17.3</v>
      </c>
      <c r="EU867" s="172">
        <f t="shared" si="1277"/>
        <v>82</v>
      </c>
      <c r="EV867" s="57">
        <f t="shared" si="1278"/>
        <v>2.2575229014606477</v>
      </c>
      <c r="EW867" s="57" t="str">
        <f t="shared" si="1279"/>
        <v/>
      </c>
      <c r="EX867" s="57">
        <f t="shared" si="1280"/>
        <v>2.9870397037646574</v>
      </c>
      <c r="EY867" s="57">
        <f t="shared" si="1281"/>
        <v>7.450471580418184</v>
      </c>
      <c r="EZ867" s="57" t="str">
        <f t="shared" si="1282"/>
        <v/>
      </c>
      <c r="FA867" s="57" t="str">
        <f t="shared" si="1283"/>
        <v/>
      </c>
      <c r="FB867" s="57">
        <f t="shared" si="1284"/>
        <v>10.996917257621224</v>
      </c>
      <c r="FC867" s="57" t="str">
        <f t="shared" si="1285"/>
        <v/>
      </c>
      <c r="FD867" s="57" t="str">
        <f t="shared" si="1286"/>
        <v/>
      </c>
      <c r="FE867" s="57">
        <f t="shared" si="1287"/>
        <v>0.36018179811914319</v>
      </c>
      <c r="FF867" s="56">
        <f t="shared" si="1288"/>
        <v>2.312921332468338</v>
      </c>
      <c r="FG867" s="59">
        <f t="shared" si="1289"/>
        <v>17.782724082882943</v>
      </c>
      <c r="FH867" s="59" t="str">
        <f t="shared" si="1290"/>
        <v/>
      </c>
      <c r="FI867" s="59">
        <f t="shared" si="1291"/>
        <v>23.529197795643821</v>
      </c>
      <c r="FJ867" s="59">
        <f t="shared" si="1292"/>
        <v>58.688078121473232</v>
      </c>
      <c r="FK867" s="59" t="str">
        <f t="shared" si="1293"/>
        <v/>
      </c>
      <c r="FL867" s="59" t="str">
        <f t="shared" si="1294"/>
        <v/>
      </c>
      <c r="FM867" s="59">
        <f t="shared" si="1295"/>
        <v>80.445507360814119</v>
      </c>
      <c r="FN867" s="59" t="str">
        <f t="shared" si="1296"/>
        <v/>
      </c>
      <c r="FO867" s="59" t="str">
        <f t="shared" si="1297"/>
        <v/>
      </c>
      <c r="FP867" s="59">
        <f t="shared" si="1298"/>
        <v>2.634829999447724</v>
      </c>
      <c r="FQ867" s="66">
        <f t="shared" si="1299"/>
        <v>16.91966263973816</v>
      </c>
      <c r="FR867" s="331">
        <f t="shared" si="1239"/>
        <v>-3.6980245947685919</v>
      </c>
      <c r="FS867" s="331">
        <f t="shared" si="1300"/>
        <v>3.6980245947685919</v>
      </c>
      <c r="FT867" s="400">
        <f t="shared" si="1301"/>
        <v>0</v>
      </c>
      <c r="FU867" s="400">
        <f t="shared" si="1302"/>
        <v>1</v>
      </c>
      <c r="FV867" s="400">
        <f t="shared" si="1303"/>
        <v>0</v>
      </c>
      <c r="FW867" s="402">
        <f t="shared" si="1304"/>
        <v>0</v>
      </c>
      <c r="FX867" s="222">
        <f t="shared" si="1305"/>
        <v>0</v>
      </c>
      <c r="FY867" s="222">
        <f t="shared" si="1306"/>
        <v>58.688078121473232</v>
      </c>
      <c r="FZ867" s="222">
        <f t="shared" si="1307"/>
        <v>23.529197795643821</v>
      </c>
      <c r="GA867" s="221">
        <f t="shared" si="1308"/>
        <v>0</v>
      </c>
      <c r="GB867" s="222">
        <f t="shared" si="1309"/>
        <v>80.445507360814119</v>
      </c>
      <c r="GC867" s="222">
        <f t="shared" si="1310"/>
        <v>0</v>
      </c>
      <c r="GD867" s="222">
        <f t="shared" si="1311"/>
        <v>0</v>
      </c>
      <c r="GE867" s="222">
        <f t="shared" si="1312"/>
        <v>0</v>
      </c>
      <c r="GF867" s="222">
        <f t="shared" si="1313"/>
        <v>0</v>
      </c>
      <c r="GG867" s="398">
        <f t="shared" si="1314"/>
        <v>0</v>
      </c>
      <c r="GH867" s="399">
        <f t="shared" si="1315"/>
        <v>0</v>
      </c>
      <c r="GI867" s="398" t="str">
        <f t="shared" si="1316"/>
        <v>Ca-Mg</v>
      </c>
      <c r="GJ867" s="398" t="str">
        <f t="shared" si="1317"/>
        <v>HCO3</v>
      </c>
    </row>
    <row r="868" spans="1:192" s="69" customFormat="1">
      <c r="A868" s="402">
        <f t="shared" si="1318"/>
        <v>863</v>
      </c>
      <c r="B868" s="399" t="s">
        <v>150</v>
      </c>
      <c r="C868" s="398" t="s">
        <v>245</v>
      </c>
      <c r="D868" s="398"/>
      <c r="E868" s="398"/>
      <c r="F868" s="400">
        <v>3552350</v>
      </c>
      <c r="G868" s="400">
        <v>5652500</v>
      </c>
      <c r="H868" s="409">
        <f t="shared" si="1245"/>
        <v>552254.63</v>
      </c>
      <c r="I868" s="405">
        <f t="shared" si="1246"/>
        <v>5650678.79</v>
      </c>
      <c r="J868" s="400">
        <v>245</v>
      </c>
      <c r="K868" s="400" t="s">
        <v>1356</v>
      </c>
      <c r="L868" s="19">
        <v>128</v>
      </c>
      <c r="M868" s="19">
        <v>83</v>
      </c>
      <c r="N868" s="408">
        <v>128</v>
      </c>
      <c r="O868" s="19"/>
      <c r="P868" s="19"/>
      <c r="Q868" s="399" t="s">
        <v>1365</v>
      </c>
      <c r="R868" s="64" t="s">
        <v>2887</v>
      </c>
      <c r="S868" s="399" t="s">
        <v>1347</v>
      </c>
      <c r="T868" s="499" t="str">
        <f t="shared" si="1247"/>
        <v>-</v>
      </c>
      <c r="U868" s="499" t="str">
        <f t="shared" si="1248"/>
        <v>M</v>
      </c>
      <c r="V868" s="499" t="str">
        <f t="shared" si="1249"/>
        <v>-</v>
      </c>
      <c r="W868" s="499" t="str">
        <f t="shared" si="1238"/>
        <v>-</v>
      </c>
      <c r="X868" s="529" t="str">
        <f t="shared" si="1237"/>
        <v>Ca-Mg</v>
      </c>
      <c r="Y868" s="530" t="str">
        <f t="shared" si="1240"/>
        <v>SO4-HCO3</v>
      </c>
      <c r="Z868" s="172"/>
      <c r="AA868" s="177">
        <v>35081</v>
      </c>
      <c r="AB868" s="176">
        <v>1</v>
      </c>
      <c r="AC868" s="398"/>
      <c r="AD868" s="398" t="s">
        <v>2469</v>
      </c>
      <c r="AE868" s="172"/>
      <c r="AF868" s="391">
        <v>11.7</v>
      </c>
      <c r="AG868" s="400">
        <v>1790</v>
      </c>
      <c r="AH868" s="211">
        <v>6.9</v>
      </c>
      <c r="AI868" s="391"/>
      <c r="AJ868" s="400"/>
      <c r="AK868" s="400"/>
      <c r="AL868" s="400"/>
      <c r="AM868" s="391"/>
      <c r="AN868" s="398">
        <v>60.7</v>
      </c>
      <c r="AO868" s="399">
        <v>14.1</v>
      </c>
      <c r="AP868" s="19">
        <v>0.6</v>
      </c>
      <c r="AQ868" s="398"/>
      <c r="AR868" s="69">
        <v>1510.98</v>
      </c>
      <c r="AS868" s="507">
        <f t="shared" si="1243"/>
        <v>1513.2439999999999</v>
      </c>
      <c r="AT868" s="509">
        <f t="shared" si="1244"/>
        <v>3.8243838249269877</v>
      </c>
      <c r="AU868" s="398">
        <v>31.9</v>
      </c>
      <c r="AV868" s="398">
        <v>80</v>
      </c>
      <c r="AW868" s="399">
        <v>302</v>
      </c>
      <c r="AX868" s="398">
        <v>22</v>
      </c>
      <c r="AY868" s="398">
        <v>762</v>
      </c>
      <c r="AZ868" s="172">
        <v>307</v>
      </c>
      <c r="BA868" s="398"/>
      <c r="BB868" s="398">
        <v>3.9</v>
      </c>
      <c r="BC868" s="398"/>
      <c r="BD868" s="398">
        <v>0.05</v>
      </c>
      <c r="BE868" s="398">
        <v>1.7</v>
      </c>
      <c r="BF868" s="398">
        <v>0.02</v>
      </c>
      <c r="BG868" s="398">
        <v>1.85</v>
      </c>
      <c r="BH868" s="398"/>
      <c r="BI868" s="398"/>
      <c r="BJ868" s="398">
        <v>0.3</v>
      </c>
      <c r="BK868" s="398">
        <v>0.02</v>
      </c>
      <c r="BL868" s="399"/>
      <c r="BM868" s="398"/>
      <c r="BN868" s="56">
        <v>0.48399999999999999</v>
      </c>
      <c r="BO868" s="138"/>
      <c r="BP868" s="138"/>
      <c r="BQ868" s="138"/>
      <c r="BR868" s="138">
        <v>20</v>
      </c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49"/>
      <c r="CG868" s="138"/>
      <c r="CH868" s="138"/>
      <c r="CI868" s="138"/>
      <c r="CJ868" s="138"/>
      <c r="CK868" s="138"/>
      <c r="CL868" s="139"/>
      <c r="CM868" s="138"/>
      <c r="CN868" s="143" t="s">
        <v>3116</v>
      </c>
      <c r="CO868" s="149"/>
      <c r="CP868" s="398"/>
      <c r="CQ868" s="172"/>
      <c r="CR868" s="398"/>
      <c r="CS868" s="398"/>
      <c r="CT868" s="398"/>
      <c r="CU868" s="398"/>
      <c r="CV868" s="398"/>
      <c r="CW868" s="398"/>
      <c r="CX868" s="398"/>
      <c r="CY868" s="398"/>
      <c r="CZ868" s="398"/>
      <c r="DA868" s="172"/>
      <c r="DB868" s="241"/>
      <c r="DC868" s="241"/>
      <c r="DD868" s="241"/>
      <c r="DE868" s="241"/>
      <c r="DF868" s="241"/>
      <c r="DG868" s="241"/>
      <c r="DH868" s="241"/>
      <c r="DI868" s="244"/>
      <c r="DJ868" s="244"/>
      <c r="DK868" s="244"/>
      <c r="DL868" s="244"/>
      <c r="DM868" s="244"/>
      <c r="DN868" s="244"/>
      <c r="DO868" s="244"/>
      <c r="DP868" s="244"/>
      <c r="DQ868" s="244"/>
      <c r="DR868" s="244"/>
      <c r="DS868" s="472"/>
      <c r="DT868" s="402">
        <f t="shared" si="1250"/>
        <v>1</v>
      </c>
      <c r="DU868" s="100">
        <f t="shared" si="1251"/>
        <v>0</v>
      </c>
      <c r="DV868" s="100">
        <f t="shared" si="1252"/>
        <v>0</v>
      </c>
      <c r="DW868" s="100">
        <f t="shared" si="1253"/>
        <v>1</v>
      </c>
      <c r="DX868" s="100">
        <f t="shared" si="1254"/>
        <v>0</v>
      </c>
      <c r="DY868" s="229">
        <f t="shared" si="1255"/>
        <v>0</v>
      </c>
      <c r="DZ868" s="100">
        <f t="shared" si="1256"/>
        <v>1</v>
      </c>
      <c r="EA868" s="400">
        <f t="shared" si="1257"/>
        <v>0</v>
      </c>
      <c r="EB868" s="402">
        <f t="shared" si="1258"/>
        <v>0</v>
      </c>
      <c r="EC868" s="19">
        <f t="shared" si="1259"/>
        <v>0</v>
      </c>
      <c r="ED868" s="19">
        <f t="shared" si="1260"/>
        <v>1</v>
      </c>
      <c r="EE868" s="19">
        <f t="shared" si="1261"/>
        <v>0</v>
      </c>
      <c r="EF868" s="402">
        <f t="shared" si="1262"/>
        <v>0</v>
      </c>
      <c r="EG868" s="400">
        <f t="shared" si="1263"/>
        <v>0</v>
      </c>
      <c r="EH868" s="400">
        <f t="shared" si="1264"/>
        <v>0</v>
      </c>
      <c r="EI868" s="402">
        <f t="shared" si="1265"/>
        <v>1</v>
      </c>
      <c r="EJ868" s="229">
        <f t="shared" si="1266"/>
        <v>2</v>
      </c>
      <c r="EK868" s="398">
        <f t="shared" si="1267"/>
        <v>31.9</v>
      </c>
      <c r="EL868" s="398">
        <f t="shared" si="1268"/>
        <v>3.9</v>
      </c>
      <c r="EM868" s="398">
        <f t="shared" si="1269"/>
        <v>80</v>
      </c>
      <c r="EN868" s="398">
        <f t="shared" si="1270"/>
        <v>302</v>
      </c>
      <c r="EO868" s="398">
        <f t="shared" si="1271"/>
        <v>0.02</v>
      </c>
      <c r="EP868" s="398">
        <f t="shared" si="1272"/>
        <v>1.7</v>
      </c>
      <c r="EQ868" s="398">
        <f t="shared" si="1273"/>
        <v>307</v>
      </c>
      <c r="ER868" s="398" t="str">
        <f t="shared" si="1274"/>
        <v/>
      </c>
      <c r="ES868" s="398">
        <f t="shared" si="1275"/>
        <v>0.3</v>
      </c>
      <c r="ET868" s="398">
        <f t="shared" si="1276"/>
        <v>762</v>
      </c>
      <c r="EU868" s="172">
        <f t="shared" si="1277"/>
        <v>22</v>
      </c>
      <c r="EV868" s="57">
        <f t="shared" si="1278"/>
        <v>1.3875718797031726</v>
      </c>
      <c r="EW868" s="57">
        <f t="shared" si="1279"/>
        <v>9.9744245524296671E-2</v>
      </c>
      <c r="EX868" s="57">
        <f t="shared" si="1280"/>
        <v>6.583007611602552</v>
      </c>
      <c r="EY868" s="57">
        <f t="shared" si="1281"/>
        <v>15.070612306003293</v>
      </c>
      <c r="EZ868" s="57">
        <f t="shared" si="1282"/>
        <v>7.2932810648190349E-4</v>
      </c>
      <c r="FA868" s="57">
        <f t="shared" si="1283"/>
        <v>9.1324200913242004E-2</v>
      </c>
      <c r="FB868" s="57">
        <f t="shared" si="1284"/>
        <v>5.0313764502082208</v>
      </c>
      <c r="FC868" s="57" t="str">
        <f t="shared" si="1285"/>
        <v/>
      </c>
      <c r="FD868" s="57">
        <f t="shared" si="1286"/>
        <v>4.8383272934880948E-3</v>
      </c>
      <c r="FE868" s="57">
        <f t="shared" si="1287"/>
        <v>15.864654922935669</v>
      </c>
      <c r="FF868" s="56">
        <f t="shared" si="1288"/>
        <v>0.62053986968662733</v>
      </c>
      <c r="FG868" s="59">
        <f t="shared" si="1289"/>
        <v>5.9724207055308449</v>
      </c>
      <c r="FH868" s="59">
        <f t="shared" si="1290"/>
        <v>0.42932161276884345</v>
      </c>
      <c r="FI868" s="59">
        <f t="shared" si="1291"/>
        <v>28.334741817204279</v>
      </c>
      <c r="FJ868" s="59">
        <f t="shared" si="1292"/>
        <v>64.867296821161005</v>
      </c>
      <c r="FK868" s="59">
        <f t="shared" si="1293"/>
        <v>3.1391918126864342E-3</v>
      </c>
      <c r="FL868" s="59">
        <f t="shared" si="1294"/>
        <v>0.39307985152234587</v>
      </c>
      <c r="FM868" s="59">
        <f t="shared" si="1295"/>
        <v>23.3784707912105</v>
      </c>
      <c r="FN868" s="59" t="str">
        <f t="shared" si="1296"/>
        <v/>
      </c>
      <c r="FO868" s="59">
        <f t="shared" si="1297"/>
        <v>2.2481460973655998E-2</v>
      </c>
      <c r="FP868" s="59">
        <f t="shared" si="1298"/>
        <v>73.715687028971217</v>
      </c>
      <c r="FQ868" s="66">
        <f t="shared" si="1299"/>
        <v>2.8833607188446431</v>
      </c>
      <c r="FR868" s="331">
        <f t="shared" si="1239"/>
        <v>3.8243838249269877</v>
      </c>
      <c r="FS868" s="331">
        <f t="shared" si="1300"/>
        <v>3.8243838249269877</v>
      </c>
      <c r="FT868" s="400">
        <f t="shared" si="1301"/>
        <v>0</v>
      </c>
      <c r="FU868" s="400">
        <f t="shared" si="1302"/>
        <v>1</v>
      </c>
      <c r="FV868" s="400">
        <f t="shared" si="1303"/>
        <v>0</v>
      </c>
      <c r="FW868" s="402">
        <f t="shared" si="1304"/>
        <v>0</v>
      </c>
      <c r="FX868" s="222">
        <f t="shared" si="1305"/>
        <v>0</v>
      </c>
      <c r="FY868" s="222">
        <f t="shared" si="1306"/>
        <v>64.867296821161005</v>
      </c>
      <c r="FZ868" s="222">
        <f t="shared" si="1307"/>
        <v>28.334741817204279</v>
      </c>
      <c r="GA868" s="221">
        <f t="shared" si="1308"/>
        <v>0</v>
      </c>
      <c r="GB868" s="222">
        <f t="shared" si="1309"/>
        <v>23.3784707912105</v>
      </c>
      <c r="GC868" s="222">
        <f t="shared" si="1310"/>
        <v>73.715687028971217</v>
      </c>
      <c r="GD868" s="222">
        <f t="shared" si="1311"/>
        <v>0</v>
      </c>
      <c r="GE868" s="222">
        <f t="shared" si="1312"/>
        <v>0</v>
      </c>
      <c r="GF868" s="222">
        <f t="shared" si="1313"/>
        <v>0</v>
      </c>
      <c r="GG868" s="398">
        <f t="shared" si="1314"/>
        <v>0</v>
      </c>
      <c r="GH868" s="399">
        <f t="shared" si="1315"/>
        <v>0</v>
      </c>
      <c r="GI868" s="398" t="str">
        <f t="shared" si="1316"/>
        <v>Ca-Mg</v>
      </c>
      <c r="GJ868" s="398" t="str">
        <f t="shared" si="1317"/>
        <v>SO4-HCO3</v>
      </c>
    </row>
    <row r="869" spans="1:192" s="69" customFormat="1">
      <c r="A869" s="402">
        <f t="shared" si="1318"/>
        <v>864</v>
      </c>
      <c r="B869" s="399" t="s">
        <v>150</v>
      </c>
      <c r="C869" s="398" t="s">
        <v>245</v>
      </c>
      <c r="D869" s="398"/>
      <c r="E869" s="398"/>
      <c r="F869" s="400">
        <v>3552350</v>
      </c>
      <c r="G869" s="400">
        <v>5652500</v>
      </c>
      <c r="H869" s="409">
        <f t="shared" si="1245"/>
        <v>552254.63</v>
      </c>
      <c r="I869" s="405">
        <f t="shared" si="1246"/>
        <v>5650678.79</v>
      </c>
      <c r="J869" s="400">
        <v>245</v>
      </c>
      <c r="K869" s="400" t="s">
        <v>1356</v>
      </c>
      <c r="L869" s="19">
        <v>298</v>
      </c>
      <c r="M869" s="19">
        <v>183</v>
      </c>
      <c r="N869" s="408">
        <v>298</v>
      </c>
      <c r="O869" s="19"/>
      <c r="P869" s="19"/>
      <c r="Q869" s="399" t="s">
        <v>1367</v>
      </c>
      <c r="R869" s="64" t="s">
        <v>2889</v>
      </c>
      <c r="S869" s="399" t="s">
        <v>1347</v>
      </c>
      <c r="T869" s="499" t="str">
        <f t="shared" si="1247"/>
        <v>-</v>
      </c>
      <c r="U869" s="499" t="str">
        <f t="shared" si="1248"/>
        <v>M</v>
      </c>
      <c r="V869" s="499" t="str">
        <f t="shared" si="1249"/>
        <v>-</v>
      </c>
      <c r="W869" s="499" t="str">
        <f t="shared" si="1238"/>
        <v>-</v>
      </c>
      <c r="X869" s="529" t="str">
        <f t="shared" si="1237"/>
        <v>Ca-Na</v>
      </c>
      <c r="Y869" s="530" t="str">
        <f t="shared" si="1240"/>
        <v>SO4</v>
      </c>
      <c r="Z869" s="172"/>
      <c r="AA869" s="177">
        <v>35132</v>
      </c>
      <c r="AB869" s="176">
        <v>2</v>
      </c>
      <c r="AC869" s="398"/>
      <c r="AD869" s="398" t="s">
        <v>2469</v>
      </c>
      <c r="AE869" s="172"/>
      <c r="AF869" s="391">
        <v>15.8</v>
      </c>
      <c r="AG869" s="400">
        <v>3264</v>
      </c>
      <c r="AH869" s="211">
        <v>6.9</v>
      </c>
      <c r="AI869" s="391"/>
      <c r="AJ869" s="400"/>
      <c r="AK869" s="400"/>
      <c r="AL869" s="400"/>
      <c r="AM869" s="391"/>
      <c r="AN869" s="398">
        <v>100.7</v>
      </c>
      <c r="AO869" s="399">
        <v>11.8</v>
      </c>
      <c r="AP869" s="19">
        <v>1.8</v>
      </c>
      <c r="AQ869" s="398"/>
      <c r="AR869" s="69">
        <v>3427.02</v>
      </c>
      <c r="AS869" s="507">
        <f t="shared" si="1243"/>
        <v>3433.1030000000001</v>
      </c>
      <c r="AT869" s="509">
        <f t="shared" si="1244"/>
        <v>0.69435514538040588</v>
      </c>
      <c r="AU869" s="398">
        <v>318</v>
      </c>
      <c r="AV869" s="398">
        <v>110</v>
      </c>
      <c r="AW869" s="399">
        <v>539</v>
      </c>
      <c r="AX869" s="398">
        <v>62</v>
      </c>
      <c r="AY869" s="398">
        <v>2110</v>
      </c>
      <c r="AZ869" s="172">
        <v>258</v>
      </c>
      <c r="BA869" s="398"/>
      <c r="BB869" s="398">
        <v>24.8</v>
      </c>
      <c r="BC869" s="398"/>
      <c r="BD869" s="398">
        <v>0.24</v>
      </c>
      <c r="BE869" s="398">
        <v>3.64</v>
      </c>
      <c r="BF869" s="398">
        <v>0.27</v>
      </c>
      <c r="BG869" s="398">
        <v>2.2799999999999998</v>
      </c>
      <c r="BH869" s="398"/>
      <c r="BI869" s="398"/>
      <c r="BJ869" s="398">
        <v>1</v>
      </c>
      <c r="BK869" s="398">
        <v>0.02</v>
      </c>
      <c r="BL869" s="399"/>
      <c r="BM869" s="398"/>
      <c r="BN869" s="56">
        <v>3.8519999999999999</v>
      </c>
      <c r="BO869" s="138"/>
      <c r="BP869" s="138"/>
      <c r="BQ869" s="138"/>
      <c r="BR869" s="138">
        <v>1</v>
      </c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49"/>
      <c r="CG869" s="138"/>
      <c r="CH869" s="138"/>
      <c r="CI869" s="138"/>
      <c r="CJ869" s="138"/>
      <c r="CK869" s="138"/>
      <c r="CL869" s="139"/>
      <c r="CM869" s="138">
        <v>1.7</v>
      </c>
      <c r="CN869" s="138">
        <v>44</v>
      </c>
      <c r="CO869" s="149"/>
      <c r="CP869" s="398"/>
      <c r="CQ869" s="172"/>
      <c r="CR869" s="398"/>
      <c r="CS869" s="398"/>
      <c r="CT869" s="398"/>
      <c r="CU869" s="398"/>
      <c r="CV869" s="398"/>
      <c r="CW869" s="398"/>
      <c r="CX869" s="398"/>
      <c r="CY869" s="398"/>
      <c r="CZ869" s="398"/>
      <c r="DA869" s="172"/>
      <c r="DB869" s="241"/>
      <c r="DC869" s="241"/>
      <c r="DD869" s="241"/>
      <c r="DE869" s="241"/>
      <c r="DF869" s="241"/>
      <c r="DG869" s="241"/>
      <c r="DH869" s="241"/>
      <c r="DI869" s="244"/>
      <c r="DJ869" s="244"/>
      <c r="DK869" s="244"/>
      <c r="DL869" s="244"/>
      <c r="DM869" s="244"/>
      <c r="DN869" s="244"/>
      <c r="DO869" s="244"/>
      <c r="DP869" s="244"/>
      <c r="DQ869" s="244"/>
      <c r="DR869" s="244"/>
      <c r="DS869" s="472"/>
      <c r="DT869" s="402">
        <f t="shared" si="1250"/>
        <v>0</v>
      </c>
      <c r="DU869" s="100">
        <f t="shared" si="1251"/>
        <v>0</v>
      </c>
      <c r="DV869" s="100">
        <f t="shared" si="1252"/>
        <v>0</v>
      </c>
      <c r="DW869" s="100">
        <f t="shared" si="1253"/>
        <v>1</v>
      </c>
      <c r="DX869" s="100">
        <f t="shared" si="1254"/>
        <v>0</v>
      </c>
      <c r="DY869" s="229">
        <f t="shared" si="1255"/>
        <v>0</v>
      </c>
      <c r="DZ869" s="100">
        <f t="shared" si="1256"/>
        <v>1</v>
      </c>
      <c r="EA869" s="400">
        <f t="shared" si="1257"/>
        <v>0</v>
      </c>
      <c r="EB869" s="402">
        <f t="shared" si="1258"/>
        <v>0</v>
      </c>
      <c r="EC869" s="19">
        <f t="shared" si="1259"/>
        <v>0</v>
      </c>
      <c r="ED869" s="19">
        <f t="shared" si="1260"/>
        <v>1</v>
      </c>
      <c r="EE869" s="19">
        <f t="shared" si="1261"/>
        <v>0</v>
      </c>
      <c r="EF869" s="402">
        <f t="shared" si="1262"/>
        <v>0</v>
      </c>
      <c r="EG869" s="400">
        <f t="shared" si="1263"/>
        <v>1</v>
      </c>
      <c r="EH869" s="400">
        <f t="shared" si="1264"/>
        <v>0</v>
      </c>
      <c r="EI869" s="402">
        <f t="shared" si="1265"/>
        <v>0</v>
      </c>
      <c r="EJ869" s="229">
        <f t="shared" si="1266"/>
        <v>2</v>
      </c>
      <c r="EK869" s="398">
        <f t="shared" si="1267"/>
        <v>318</v>
      </c>
      <c r="EL869" s="398">
        <f t="shared" si="1268"/>
        <v>24.8</v>
      </c>
      <c r="EM869" s="398">
        <f t="shared" si="1269"/>
        <v>110</v>
      </c>
      <c r="EN869" s="398">
        <f t="shared" si="1270"/>
        <v>539</v>
      </c>
      <c r="EO869" s="398">
        <f t="shared" si="1271"/>
        <v>0.27</v>
      </c>
      <c r="EP869" s="398">
        <f t="shared" si="1272"/>
        <v>3.64</v>
      </c>
      <c r="EQ869" s="398">
        <f t="shared" si="1273"/>
        <v>258</v>
      </c>
      <c r="ER869" s="398" t="str">
        <f t="shared" si="1274"/>
        <v/>
      </c>
      <c r="ES869" s="398">
        <f t="shared" si="1275"/>
        <v>1</v>
      </c>
      <c r="ET869" s="398">
        <f t="shared" si="1276"/>
        <v>2110</v>
      </c>
      <c r="EU869" s="172">
        <f t="shared" si="1277"/>
        <v>62</v>
      </c>
      <c r="EV869" s="57">
        <f t="shared" si="1278"/>
        <v>13.832221245943852</v>
      </c>
      <c r="EW869" s="57">
        <f t="shared" si="1279"/>
        <v>0.63427109974424556</v>
      </c>
      <c r="EX869" s="57">
        <f t="shared" si="1280"/>
        <v>9.0516354659535079</v>
      </c>
      <c r="EY869" s="57">
        <f t="shared" si="1281"/>
        <v>26.89754977793303</v>
      </c>
      <c r="EZ869" s="57">
        <f t="shared" si="1282"/>
        <v>9.8459294375056981E-3</v>
      </c>
      <c r="FA869" s="57">
        <f t="shared" si="1283"/>
        <v>0.19554123019070643</v>
      </c>
      <c r="FB869" s="57">
        <f t="shared" si="1284"/>
        <v>4.2283228799795465</v>
      </c>
      <c r="FC869" s="57" t="str">
        <f t="shared" si="1285"/>
        <v/>
      </c>
      <c r="FD869" s="57">
        <f t="shared" si="1286"/>
        <v>1.6127757644960317E-2</v>
      </c>
      <c r="FE869" s="57">
        <f t="shared" si="1287"/>
        <v>43.929687516265439</v>
      </c>
      <c r="FF869" s="56">
        <f t="shared" si="1288"/>
        <v>1.7487941782077678</v>
      </c>
      <c r="FG869" s="59">
        <f t="shared" si="1289"/>
        <v>27.325030230940918</v>
      </c>
      <c r="FH869" s="59">
        <f t="shared" si="1290"/>
        <v>1.2529785829015654</v>
      </c>
      <c r="FI869" s="59">
        <f t="shared" si="1291"/>
        <v>17.881163722649767</v>
      </c>
      <c r="FJ869" s="59">
        <f t="shared" si="1292"/>
        <v>53.135092893036393</v>
      </c>
      <c r="FK869" s="59">
        <f t="shared" si="1293"/>
        <v>1.9450261440146312E-2</v>
      </c>
      <c r="FL869" s="59">
        <f t="shared" si="1294"/>
        <v>0.38628430903122346</v>
      </c>
      <c r="FM869" s="59">
        <f t="shared" si="1295"/>
        <v>8.4697005613609893</v>
      </c>
      <c r="FN869" s="59" t="str">
        <f t="shared" si="1296"/>
        <v/>
      </c>
      <c r="FO869" s="59">
        <f t="shared" si="1297"/>
        <v>3.2305309186718291E-2</v>
      </c>
      <c r="FP869" s="59">
        <f t="shared" si="1298"/>
        <v>87.995006431184848</v>
      </c>
      <c r="FQ869" s="66">
        <f t="shared" si="1299"/>
        <v>3.5029876982674533</v>
      </c>
      <c r="FR869" s="331">
        <f t="shared" si="1239"/>
        <v>0.69435514538040588</v>
      </c>
      <c r="FS869" s="331">
        <f t="shared" si="1300"/>
        <v>0.69435514538040588</v>
      </c>
      <c r="FT869" s="400">
        <f t="shared" si="1301"/>
        <v>0</v>
      </c>
      <c r="FU869" s="400">
        <f t="shared" si="1302"/>
        <v>1</v>
      </c>
      <c r="FV869" s="400">
        <f t="shared" si="1303"/>
        <v>0</v>
      </c>
      <c r="FW869" s="402">
        <f t="shared" si="1304"/>
        <v>0</v>
      </c>
      <c r="FX869" s="222">
        <f t="shared" si="1305"/>
        <v>27.325030230940918</v>
      </c>
      <c r="FY869" s="222">
        <f t="shared" si="1306"/>
        <v>53.135092893036393</v>
      </c>
      <c r="FZ869" s="222">
        <f t="shared" si="1307"/>
        <v>0</v>
      </c>
      <c r="GA869" s="221">
        <f t="shared" si="1308"/>
        <v>0</v>
      </c>
      <c r="GB869" s="222">
        <f t="shared" si="1309"/>
        <v>0</v>
      </c>
      <c r="GC869" s="222">
        <f t="shared" si="1310"/>
        <v>87.995006431184848</v>
      </c>
      <c r="GD869" s="222">
        <f t="shared" si="1311"/>
        <v>0</v>
      </c>
      <c r="GE869" s="222">
        <f t="shared" si="1312"/>
        <v>0</v>
      </c>
      <c r="GF869" s="222">
        <f t="shared" si="1313"/>
        <v>0</v>
      </c>
      <c r="GG869" s="398">
        <f t="shared" si="1314"/>
        <v>0</v>
      </c>
      <c r="GH869" s="399">
        <f t="shared" si="1315"/>
        <v>0</v>
      </c>
      <c r="GI869" s="398" t="str">
        <f t="shared" si="1316"/>
        <v>Ca-Na</v>
      </c>
      <c r="GJ869" s="398" t="str">
        <f t="shared" si="1317"/>
        <v>SO4</v>
      </c>
    </row>
    <row r="870" spans="1:192" s="69" customFormat="1">
      <c r="A870" s="402">
        <f t="shared" si="1318"/>
        <v>865</v>
      </c>
      <c r="B870" s="399" t="s">
        <v>150</v>
      </c>
      <c r="C870" s="398" t="s">
        <v>245</v>
      </c>
      <c r="D870" s="398"/>
      <c r="E870" s="398"/>
      <c r="F870" s="400">
        <v>3552350</v>
      </c>
      <c r="G870" s="400">
        <v>5652500</v>
      </c>
      <c r="H870" s="409">
        <f t="shared" si="1245"/>
        <v>552254.63</v>
      </c>
      <c r="I870" s="405">
        <f t="shared" si="1246"/>
        <v>5650678.79</v>
      </c>
      <c r="J870" s="400">
        <v>245</v>
      </c>
      <c r="K870" s="400" t="s">
        <v>1356</v>
      </c>
      <c r="L870" s="19">
        <v>626</v>
      </c>
      <c r="M870" s="19">
        <v>298</v>
      </c>
      <c r="N870" s="408">
        <v>626</v>
      </c>
      <c r="O870" s="19"/>
      <c r="P870" s="19"/>
      <c r="Q870" s="381" t="s">
        <v>2853</v>
      </c>
      <c r="R870" s="381" t="s">
        <v>786</v>
      </c>
      <c r="S870" s="64" t="s">
        <v>2663</v>
      </c>
      <c r="T870" s="499" t="str">
        <f t="shared" si="1247"/>
        <v>-</v>
      </c>
      <c r="U870" s="499" t="str">
        <f t="shared" si="1248"/>
        <v>M</v>
      </c>
      <c r="V870" s="499" t="str">
        <f t="shared" si="1249"/>
        <v>-</v>
      </c>
      <c r="W870" s="499" t="str">
        <f t="shared" si="1238"/>
        <v>-</v>
      </c>
      <c r="X870" s="529" t="str">
        <f t="shared" si="1237"/>
        <v>Na-Ca</v>
      </c>
      <c r="Y870" s="530" t="str">
        <f t="shared" si="1240"/>
        <v>SO4</v>
      </c>
      <c r="Z870" s="172"/>
      <c r="AA870" s="177">
        <v>35188</v>
      </c>
      <c r="AB870" s="176">
        <v>3</v>
      </c>
      <c r="AC870" s="398"/>
      <c r="AD870" s="2" t="s">
        <v>2470</v>
      </c>
      <c r="AE870" s="172"/>
      <c r="AF870" s="391">
        <v>17.3</v>
      </c>
      <c r="AG870" s="400">
        <v>6680</v>
      </c>
      <c r="AH870" s="211">
        <v>6.7</v>
      </c>
      <c r="AI870" s="391"/>
      <c r="AJ870" s="211">
        <v>1</v>
      </c>
      <c r="AK870" s="400">
        <v>20</v>
      </c>
      <c r="AL870" s="400"/>
      <c r="AM870" s="391">
        <v>0.12</v>
      </c>
      <c r="AN870" s="398">
        <v>89.9</v>
      </c>
      <c r="AO870" s="399">
        <v>37.1</v>
      </c>
      <c r="AP870" s="19">
        <v>1</v>
      </c>
      <c r="AQ870" s="398"/>
      <c r="AR870" s="69">
        <v>6269.28</v>
      </c>
      <c r="AS870" s="507">
        <f t="shared" si="1243"/>
        <v>6270.55</v>
      </c>
      <c r="AT870" s="509">
        <f t="shared" si="1244"/>
        <v>-0.22264903973533667</v>
      </c>
      <c r="AU870" s="398">
        <v>1260</v>
      </c>
      <c r="AV870" s="398">
        <v>95</v>
      </c>
      <c r="AW870" s="399">
        <v>486</v>
      </c>
      <c r="AX870" s="398">
        <v>96.4</v>
      </c>
      <c r="AY870" s="398">
        <v>3480</v>
      </c>
      <c r="AZ870" s="172">
        <v>808</v>
      </c>
      <c r="BA870" s="398">
        <v>0.1</v>
      </c>
      <c r="BB870" s="398">
        <v>26</v>
      </c>
      <c r="BC870" s="57">
        <v>8.5</v>
      </c>
      <c r="BD870" s="398">
        <v>0.15</v>
      </c>
      <c r="BE870" s="398">
        <v>8.8000000000000007</v>
      </c>
      <c r="BF870" s="398">
        <v>0.18</v>
      </c>
      <c r="BG870" s="398">
        <v>1.3</v>
      </c>
      <c r="BH870" s="398">
        <v>0.11</v>
      </c>
      <c r="BI870" s="398"/>
      <c r="BJ870" s="398"/>
      <c r="BK870" s="398">
        <v>0</v>
      </c>
      <c r="BL870" s="399"/>
      <c r="BM870" s="398"/>
      <c r="BN870" s="56"/>
      <c r="BO870" s="138"/>
      <c r="BP870" s="138"/>
      <c r="BQ870" s="138"/>
      <c r="BR870" s="138">
        <v>10</v>
      </c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49"/>
      <c r="CG870" s="138"/>
      <c r="CH870" s="138"/>
      <c r="CI870" s="138"/>
      <c r="CJ870" s="138"/>
      <c r="CK870" s="138"/>
      <c r="CL870" s="139"/>
      <c r="CM870" s="138" t="s">
        <v>1407</v>
      </c>
      <c r="CN870" s="138">
        <v>240</v>
      </c>
      <c r="CO870" s="149"/>
      <c r="CP870" s="398"/>
      <c r="CQ870" s="172"/>
      <c r="CR870" s="398"/>
      <c r="CS870" s="398"/>
      <c r="CT870" s="398"/>
      <c r="CU870" s="398"/>
      <c r="CV870" s="398"/>
      <c r="CW870" s="398"/>
      <c r="CX870" s="398"/>
      <c r="CY870" s="398"/>
      <c r="CZ870" s="398"/>
      <c r="DA870" s="172"/>
      <c r="DB870" s="241"/>
      <c r="DC870" s="241"/>
      <c r="DD870" s="241"/>
      <c r="DE870" s="241"/>
      <c r="DF870" s="241"/>
      <c r="DG870" s="241"/>
      <c r="DH870" s="241"/>
      <c r="DI870" s="244"/>
      <c r="DJ870" s="244"/>
      <c r="DK870" s="244"/>
      <c r="DL870" s="244"/>
      <c r="DM870" s="244"/>
      <c r="DN870" s="244"/>
      <c r="DO870" s="244"/>
      <c r="DP870" s="244"/>
      <c r="DQ870" s="244"/>
      <c r="DR870" s="244"/>
      <c r="DS870" s="472"/>
      <c r="DT870" s="402">
        <f t="shared" si="1250"/>
        <v>0</v>
      </c>
      <c r="DU870" s="100">
        <f t="shared" si="1251"/>
        <v>0</v>
      </c>
      <c r="DV870" s="100">
        <f t="shared" si="1252"/>
        <v>0</v>
      </c>
      <c r="DW870" s="100">
        <f t="shared" si="1253"/>
        <v>0</v>
      </c>
      <c r="DX870" s="100">
        <f t="shared" si="1254"/>
        <v>1</v>
      </c>
      <c r="DY870" s="229">
        <f t="shared" si="1255"/>
        <v>0</v>
      </c>
      <c r="DZ870" s="100">
        <f t="shared" si="1256"/>
        <v>1</v>
      </c>
      <c r="EA870" s="400">
        <f t="shared" si="1257"/>
        <v>0</v>
      </c>
      <c r="EB870" s="402">
        <f t="shared" si="1258"/>
        <v>0</v>
      </c>
      <c r="EC870" s="19">
        <f t="shared" si="1259"/>
        <v>0</v>
      </c>
      <c r="ED870" s="19">
        <f t="shared" si="1260"/>
        <v>1</v>
      </c>
      <c r="EE870" s="19">
        <f t="shared" si="1261"/>
        <v>0</v>
      </c>
      <c r="EF870" s="402">
        <f t="shared" si="1262"/>
        <v>0</v>
      </c>
      <c r="EG870" s="400">
        <f t="shared" si="1263"/>
        <v>1</v>
      </c>
      <c r="EH870" s="400">
        <f t="shared" si="1264"/>
        <v>0</v>
      </c>
      <c r="EI870" s="402">
        <f t="shared" si="1265"/>
        <v>0</v>
      </c>
      <c r="EJ870" s="229">
        <f t="shared" si="1266"/>
        <v>2</v>
      </c>
      <c r="EK870" s="398">
        <f t="shared" si="1267"/>
        <v>1260</v>
      </c>
      <c r="EL870" s="398">
        <f t="shared" si="1268"/>
        <v>26</v>
      </c>
      <c r="EM870" s="398">
        <f t="shared" si="1269"/>
        <v>95</v>
      </c>
      <c r="EN870" s="398">
        <f t="shared" si="1270"/>
        <v>486</v>
      </c>
      <c r="EO870" s="398">
        <f t="shared" si="1271"/>
        <v>0.18</v>
      </c>
      <c r="EP870" s="398">
        <f t="shared" si="1272"/>
        <v>8.8000000000000007</v>
      </c>
      <c r="EQ870" s="398">
        <f t="shared" si="1273"/>
        <v>808</v>
      </c>
      <c r="ER870" s="398" t="str">
        <f t="shared" si="1274"/>
        <v/>
      </c>
      <c r="ES870" s="398" t="str">
        <f t="shared" si="1275"/>
        <v/>
      </c>
      <c r="ET870" s="398">
        <f t="shared" si="1276"/>
        <v>3480</v>
      </c>
      <c r="EU870" s="172">
        <f t="shared" si="1277"/>
        <v>96.4</v>
      </c>
      <c r="EV870" s="57">
        <f t="shared" si="1278"/>
        <v>54.806914370720925</v>
      </c>
      <c r="EW870" s="57">
        <f t="shared" si="1279"/>
        <v>0.66496163682864451</v>
      </c>
      <c r="EX870" s="57">
        <f t="shared" si="1280"/>
        <v>7.8173215387780299</v>
      </c>
      <c r="EY870" s="57">
        <f t="shared" si="1281"/>
        <v>24.252707220919206</v>
      </c>
      <c r="EZ870" s="57">
        <f t="shared" si="1282"/>
        <v>6.5639529583371315E-3</v>
      </c>
      <c r="FA870" s="57">
        <f t="shared" si="1283"/>
        <v>0.47273704002148809</v>
      </c>
      <c r="FB870" s="57">
        <f t="shared" si="1284"/>
        <v>13.242189484587108</v>
      </c>
      <c r="FC870" s="57" t="str">
        <f t="shared" si="1285"/>
        <v/>
      </c>
      <c r="FD870" s="57" t="str">
        <f t="shared" si="1286"/>
        <v/>
      </c>
      <c r="FE870" s="57">
        <f t="shared" si="1287"/>
        <v>72.452754766162897</v>
      </c>
      <c r="FF870" s="56">
        <f t="shared" si="1288"/>
        <v>2.7190928835359487</v>
      </c>
      <c r="FG870" s="59">
        <f t="shared" si="1289"/>
        <v>62.265580092162345</v>
      </c>
      <c r="FH870" s="59">
        <f t="shared" si="1290"/>
        <v>0.75545617795787445</v>
      </c>
      <c r="FI870" s="59">
        <f t="shared" si="1291"/>
        <v>8.8811797921431967</v>
      </c>
      <c r="FJ870" s="59">
        <f t="shared" si="1292"/>
        <v>27.553254936071404</v>
      </c>
      <c r="FK870" s="59">
        <f t="shared" si="1293"/>
        <v>7.4572404475094422E-3</v>
      </c>
      <c r="FL870" s="59">
        <f t="shared" si="1294"/>
        <v>0.53707176121768108</v>
      </c>
      <c r="FM870" s="59">
        <f t="shared" si="1295"/>
        <v>14.977474068370459</v>
      </c>
      <c r="FN870" s="59" t="str">
        <f t="shared" si="1296"/>
        <v/>
      </c>
      <c r="FO870" s="59" t="str">
        <f t="shared" si="1297"/>
        <v/>
      </c>
      <c r="FP870" s="59">
        <f t="shared" si="1298"/>
        <v>81.947117352100349</v>
      </c>
      <c r="FQ870" s="66">
        <f t="shared" si="1299"/>
        <v>3.0754085795291832</v>
      </c>
      <c r="FR870" s="331">
        <f t="shared" si="1239"/>
        <v>-0.22264903973533667</v>
      </c>
      <c r="FS870" s="331">
        <f t="shared" si="1300"/>
        <v>0.22264903973533667</v>
      </c>
      <c r="FT870" s="400">
        <f t="shared" si="1301"/>
        <v>0</v>
      </c>
      <c r="FU870" s="400">
        <f t="shared" si="1302"/>
        <v>1</v>
      </c>
      <c r="FV870" s="400">
        <f t="shared" si="1303"/>
        <v>0</v>
      </c>
      <c r="FW870" s="402">
        <f t="shared" si="1304"/>
        <v>0</v>
      </c>
      <c r="FX870" s="222">
        <f t="shared" si="1305"/>
        <v>62.265580092162345</v>
      </c>
      <c r="FY870" s="222">
        <f t="shared" si="1306"/>
        <v>27.553254936071404</v>
      </c>
      <c r="FZ870" s="222">
        <f t="shared" si="1307"/>
        <v>0</v>
      </c>
      <c r="GA870" s="221">
        <f t="shared" si="1308"/>
        <v>0</v>
      </c>
      <c r="GB870" s="222">
        <f t="shared" si="1309"/>
        <v>0</v>
      </c>
      <c r="GC870" s="222">
        <f t="shared" si="1310"/>
        <v>81.947117352100349</v>
      </c>
      <c r="GD870" s="222">
        <f t="shared" si="1311"/>
        <v>0</v>
      </c>
      <c r="GE870" s="222">
        <f t="shared" si="1312"/>
        <v>0</v>
      </c>
      <c r="GF870" s="222">
        <f t="shared" si="1313"/>
        <v>0</v>
      </c>
      <c r="GG870" s="398">
        <f t="shared" si="1314"/>
        <v>0</v>
      </c>
      <c r="GH870" s="399">
        <f t="shared" si="1315"/>
        <v>0</v>
      </c>
      <c r="GI870" s="398" t="str">
        <f t="shared" si="1316"/>
        <v>Na-Ca</v>
      </c>
      <c r="GJ870" s="398" t="str">
        <f t="shared" si="1317"/>
        <v>SO4</v>
      </c>
    </row>
    <row r="871" spans="1:192" s="69" customFormat="1">
      <c r="A871" s="402">
        <f t="shared" si="1318"/>
        <v>866</v>
      </c>
      <c r="B871" s="399" t="s">
        <v>150</v>
      </c>
      <c r="C871" s="398" t="s">
        <v>245</v>
      </c>
      <c r="D871" s="398"/>
      <c r="E871" s="398"/>
      <c r="F871" s="400">
        <v>3552350</v>
      </c>
      <c r="G871" s="400">
        <v>5652500</v>
      </c>
      <c r="H871" s="409">
        <f t="shared" si="1245"/>
        <v>552254.63</v>
      </c>
      <c r="I871" s="405">
        <f t="shared" si="1246"/>
        <v>5650678.79</v>
      </c>
      <c r="J871" s="400">
        <v>245</v>
      </c>
      <c r="K871" s="400" t="s">
        <v>1356</v>
      </c>
      <c r="L871" s="19">
        <v>1210</v>
      </c>
      <c r="M871" s="19">
        <v>625</v>
      </c>
      <c r="N871" s="408">
        <v>1210</v>
      </c>
      <c r="O871" s="19"/>
      <c r="P871" s="19"/>
      <c r="Q871" s="381" t="s">
        <v>2853</v>
      </c>
      <c r="R871" s="381" t="s">
        <v>786</v>
      </c>
      <c r="S871" s="64" t="s">
        <v>2663</v>
      </c>
      <c r="T871" s="499" t="str">
        <f t="shared" si="1247"/>
        <v>-</v>
      </c>
      <c r="U871" s="499" t="str">
        <f t="shared" si="1248"/>
        <v>M</v>
      </c>
      <c r="V871" s="499" t="str">
        <f t="shared" si="1249"/>
        <v>-</v>
      </c>
      <c r="W871" s="499" t="str">
        <f t="shared" si="1238"/>
        <v>-</v>
      </c>
      <c r="X871" s="529" t="str">
        <f t="shared" si="1237"/>
        <v>Na</v>
      </c>
      <c r="Y871" s="530" t="str">
        <f t="shared" si="1240"/>
        <v>SO4-Cl</v>
      </c>
      <c r="Z871" s="172"/>
      <c r="AA871" s="177">
        <v>35255</v>
      </c>
      <c r="AB871" s="176">
        <v>4</v>
      </c>
      <c r="AC871" s="398"/>
      <c r="AD871" s="2" t="s">
        <v>2470</v>
      </c>
      <c r="AE871" s="172"/>
      <c r="AF871" s="153" t="s">
        <v>3116</v>
      </c>
      <c r="AG871" s="400"/>
      <c r="AH871" s="211">
        <v>7.6</v>
      </c>
      <c r="AI871" s="391"/>
      <c r="AJ871" s="400"/>
      <c r="AK871" s="400"/>
      <c r="AL871" s="400"/>
      <c r="AM871" s="391"/>
      <c r="AN871" s="398">
        <v>96.3</v>
      </c>
      <c r="AO871" s="62">
        <v>23</v>
      </c>
      <c r="AP871" s="19"/>
      <c r="AQ871" s="398"/>
      <c r="AR871" s="69">
        <v>15478.1</v>
      </c>
      <c r="AS871" s="507">
        <f t="shared" si="1243"/>
        <v>16597.930000000004</v>
      </c>
      <c r="AT871" s="509">
        <f t="shared" si="1244"/>
        <v>-1.1422806729760466</v>
      </c>
      <c r="AU871" s="398">
        <v>4700</v>
      </c>
      <c r="AV871" s="398">
        <v>167</v>
      </c>
      <c r="AW871" s="399">
        <v>414</v>
      </c>
      <c r="AX871" s="398">
        <v>1980</v>
      </c>
      <c r="AY871" s="398">
        <v>8760</v>
      </c>
      <c r="AZ871" s="172">
        <v>500</v>
      </c>
      <c r="BA871" s="398"/>
      <c r="BB871" s="398">
        <v>65</v>
      </c>
      <c r="BC871" s="398"/>
      <c r="BD871" s="398">
        <v>0.47</v>
      </c>
      <c r="BE871" s="398">
        <v>7.7</v>
      </c>
      <c r="BF871" s="398"/>
      <c r="BG871" s="398"/>
      <c r="BH871" s="398"/>
      <c r="BI871" s="398"/>
      <c r="BJ871" s="398">
        <v>3.7</v>
      </c>
      <c r="BK871" s="398">
        <v>0.06</v>
      </c>
      <c r="BL871" s="399"/>
      <c r="BM871" s="398"/>
      <c r="BN871" s="56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49"/>
      <c r="CG871" s="138"/>
      <c r="CH871" s="138"/>
      <c r="CI871" s="138"/>
      <c r="CJ871" s="138"/>
      <c r="CK871" s="138"/>
      <c r="CL871" s="139"/>
      <c r="CM871" s="138">
        <v>4.3</v>
      </c>
      <c r="CN871" s="143" t="s">
        <v>3116</v>
      </c>
      <c r="CO871" s="149"/>
      <c r="CP871" s="398"/>
      <c r="CQ871" s="172"/>
      <c r="CR871" s="398"/>
      <c r="CS871" s="398"/>
      <c r="CT871" s="398"/>
      <c r="CU871" s="398"/>
      <c r="CV871" s="398"/>
      <c r="CW871" s="398"/>
      <c r="CX871" s="398"/>
      <c r="CY871" s="398"/>
      <c r="CZ871" s="398"/>
      <c r="DA871" s="172"/>
      <c r="DB871" s="241"/>
      <c r="DC871" s="241"/>
      <c r="DD871" s="241"/>
      <c r="DE871" s="241"/>
      <c r="DF871" s="241"/>
      <c r="DG871" s="241"/>
      <c r="DH871" s="241"/>
      <c r="DI871" s="244"/>
      <c r="DJ871" s="244"/>
      <c r="DK871" s="244"/>
      <c r="DL871" s="244"/>
      <c r="DM871" s="244"/>
      <c r="DN871" s="244"/>
      <c r="DO871" s="244"/>
      <c r="DP871" s="244"/>
      <c r="DQ871" s="244"/>
      <c r="DR871" s="244"/>
      <c r="DS871" s="472"/>
      <c r="DT871" s="402">
        <f t="shared" si="1250"/>
        <v>0</v>
      </c>
      <c r="DU871" s="100">
        <f t="shared" si="1251"/>
        <v>0</v>
      </c>
      <c r="DV871" s="100">
        <f t="shared" si="1252"/>
        <v>0</v>
      </c>
      <c r="DW871" s="100">
        <f t="shared" si="1253"/>
        <v>0</v>
      </c>
      <c r="DX871" s="100">
        <f t="shared" si="1254"/>
        <v>1</v>
      </c>
      <c r="DY871" s="229">
        <f t="shared" si="1255"/>
        <v>0</v>
      </c>
      <c r="DZ871" s="100">
        <f t="shared" si="1256"/>
        <v>0</v>
      </c>
      <c r="EA871" s="400">
        <f t="shared" si="1257"/>
        <v>0</v>
      </c>
      <c r="EB871" s="402">
        <f t="shared" si="1258"/>
        <v>1</v>
      </c>
      <c r="EC871" s="19">
        <f t="shared" si="1259"/>
        <v>0</v>
      </c>
      <c r="ED871" s="19">
        <f t="shared" si="1260"/>
        <v>1</v>
      </c>
      <c r="EE871" s="19">
        <f t="shared" si="1261"/>
        <v>0</v>
      </c>
      <c r="EF871" s="402">
        <f t="shared" si="1262"/>
        <v>0</v>
      </c>
      <c r="EG871" s="400">
        <f t="shared" si="1263"/>
        <v>0</v>
      </c>
      <c r="EH871" s="400">
        <f t="shared" si="1264"/>
        <v>0</v>
      </c>
      <c r="EI871" s="402">
        <f t="shared" si="1265"/>
        <v>1</v>
      </c>
      <c r="EJ871" s="229">
        <f t="shared" si="1266"/>
        <v>2</v>
      </c>
      <c r="EK871" s="398">
        <f t="shared" si="1267"/>
        <v>4700</v>
      </c>
      <c r="EL871" s="398">
        <f t="shared" si="1268"/>
        <v>65</v>
      </c>
      <c r="EM871" s="398">
        <f t="shared" si="1269"/>
        <v>167</v>
      </c>
      <c r="EN871" s="398">
        <f t="shared" si="1270"/>
        <v>414</v>
      </c>
      <c r="EO871" s="398" t="str">
        <f t="shared" si="1271"/>
        <v/>
      </c>
      <c r="EP871" s="398">
        <f t="shared" si="1272"/>
        <v>7.7</v>
      </c>
      <c r="EQ871" s="398">
        <f t="shared" si="1273"/>
        <v>500</v>
      </c>
      <c r="ER871" s="398" t="str">
        <f t="shared" si="1274"/>
        <v/>
      </c>
      <c r="ES871" s="398">
        <f t="shared" si="1275"/>
        <v>3.7</v>
      </c>
      <c r="ET871" s="398">
        <f t="shared" si="1276"/>
        <v>8760</v>
      </c>
      <c r="EU871" s="172">
        <f t="shared" si="1277"/>
        <v>1980</v>
      </c>
      <c r="EV871" s="57">
        <f t="shared" si="1278"/>
        <v>204.43849011300662</v>
      </c>
      <c r="EW871" s="57">
        <f t="shared" si="1279"/>
        <v>1.6624040920716112</v>
      </c>
      <c r="EX871" s="57">
        <f t="shared" si="1280"/>
        <v>13.742028389220327</v>
      </c>
      <c r="EY871" s="57">
        <f t="shared" si="1281"/>
        <v>20.659713558560803</v>
      </c>
      <c r="EZ871" s="57" t="str">
        <f t="shared" si="1282"/>
        <v/>
      </c>
      <c r="FA871" s="57">
        <f t="shared" si="1283"/>
        <v>0.41364491001880205</v>
      </c>
      <c r="FB871" s="57">
        <f t="shared" si="1284"/>
        <v>8.1944241860068736</v>
      </c>
      <c r="FC871" s="57" t="str">
        <f t="shared" si="1285"/>
        <v/>
      </c>
      <c r="FD871" s="57">
        <f t="shared" si="1286"/>
        <v>5.9672703286353178E-2</v>
      </c>
      <c r="FE871" s="57">
        <f t="shared" si="1287"/>
        <v>182.38107234241005</v>
      </c>
      <c r="FF871" s="56">
        <f t="shared" si="1288"/>
        <v>55.848588271796451</v>
      </c>
      <c r="FG871" s="59">
        <f t="shared" si="1289"/>
        <v>84.858727360003115</v>
      </c>
      <c r="FH871" s="59">
        <f t="shared" si="1290"/>
        <v>0.69003393408589531</v>
      </c>
      <c r="FI871" s="59">
        <f t="shared" si="1291"/>
        <v>5.7040679561352317</v>
      </c>
      <c r="FJ871" s="59">
        <f t="shared" si="1292"/>
        <v>8.5754742134545481</v>
      </c>
      <c r="FK871" s="59" t="str">
        <f t="shared" si="1293"/>
        <v/>
      </c>
      <c r="FL871" s="59">
        <f t="shared" si="1294"/>
        <v>0.17169653632119714</v>
      </c>
      <c r="FM871" s="59">
        <f t="shared" si="1295"/>
        <v>3.3245290760753368</v>
      </c>
      <c r="FN871" s="59" t="str">
        <f t="shared" si="1296"/>
        <v/>
      </c>
      <c r="FO871" s="59">
        <f t="shared" si="1297"/>
        <v>2.4209588449456313E-2</v>
      </c>
      <c r="FP871" s="59">
        <f t="shared" si="1298"/>
        <v>73.993140233518432</v>
      </c>
      <c r="FQ871" s="66">
        <f t="shared" si="1299"/>
        <v>22.65812110195678</v>
      </c>
      <c r="FR871" s="331">
        <f t="shared" si="1239"/>
        <v>-1.1422806729760466</v>
      </c>
      <c r="FS871" s="331">
        <f t="shared" si="1300"/>
        <v>1.1422806729760466</v>
      </c>
      <c r="FT871" s="400">
        <f t="shared" si="1301"/>
        <v>0</v>
      </c>
      <c r="FU871" s="400">
        <f t="shared" si="1302"/>
        <v>1</v>
      </c>
      <c r="FV871" s="400">
        <f t="shared" si="1303"/>
        <v>0</v>
      </c>
      <c r="FW871" s="402">
        <f t="shared" si="1304"/>
        <v>0</v>
      </c>
      <c r="FX871" s="222">
        <f t="shared" si="1305"/>
        <v>84.858727360003115</v>
      </c>
      <c r="FY871" s="222">
        <f t="shared" si="1306"/>
        <v>0</v>
      </c>
      <c r="FZ871" s="222">
        <f t="shared" si="1307"/>
        <v>0</v>
      </c>
      <c r="GA871" s="221">
        <f t="shared" si="1308"/>
        <v>22.65812110195678</v>
      </c>
      <c r="GB871" s="222">
        <f t="shared" si="1309"/>
        <v>0</v>
      </c>
      <c r="GC871" s="222">
        <f t="shared" si="1310"/>
        <v>73.993140233518432</v>
      </c>
      <c r="GD871" s="222">
        <f t="shared" si="1311"/>
        <v>0</v>
      </c>
      <c r="GE871" s="222">
        <f t="shared" si="1312"/>
        <v>0</v>
      </c>
      <c r="GF871" s="222">
        <f t="shared" si="1313"/>
        <v>0</v>
      </c>
      <c r="GG871" s="398">
        <f t="shared" si="1314"/>
        <v>0</v>
      </c>
      <c r="GH871" s="399">
        <f t="shared" si="1315"/>
        <v>0</v>
      </c>
      <c r="GI871" s="398" t="str">
        <f t="shared" si="1316"/>
        <v>Na</v>
      </c>
      <c r="GJ871" s="398" t="str">
        <f t="shared" si="1317"/>
        <v>SO4-Cl</v>
      </c>
    </row>
    <row r="872" spans="1:192" s="69" customFormat="1">
      <c r="A872" s="402">
        <f t="shared" si="1318"/>
        <v>867</v>
      </c>
      <c r="B872" s="399" t="s">
        <v>150</v>
      </c>
      <c r="C872" s="398" t="s">
        <v>245</v>
      </c>
      <c r="D872" s="398"/>
      <c r="E872" s="398"/>
      <c r="F872" s="400">
        <v>3552350</v>
      </c>
      <c r="G872" s="400">
        <v>5652500</v>
      </c>
      <c r="H872" s="409">
        <f t="shared" si="1245"/>
        <v>552254.63</v>
      </c>
      <c r="I872" s="405">
        <f t="shared" si="1246"/>
        <v>5650678.79</v>
      </c>
      <c r="J872" s="400">
        <v>245</v>
      </c>
      <c r="K872" s="400" t="s">
        <v>1356</v>
      </c>
      <c r="L872" s="19">
        <v>1509</v>
      </c>
      <c r="M872" s="19">
        <v>1209</v>
      </c>
      <c r="N872" s="408">
        <v>1509</v>
      </c>
      <c r="O872" s="171" t="s">
        <v>1352</v>
      </c>
      <c r="P872" s="171"/>
      <c r="Q872" s="381" t="s">
        <v>2853</v>
      </c>
      <c r="R872" s="381" t="s">
        <v>786</v>
      </c>
      <c r="S872" s="64" t="s">
        <v>2663</v>
      </c>
      <c r="T872" s="499" t="str">
        <f t="shared" si="1247"/>
        <v>T</v>
      </c>
      <c r="U872" s="499" t="str">
        <f t="shared" si="1248"/>
        <v>M</v>
      </c>
      <c r="V872" s="499" t="str">
        <f t="shared" si="1249"/>
        <v>-</v>
      </c>
      <c r="W872" s="499" t="str">
        <f t="shared" si="1238"/>
        <v>-</v>
      </c>
      <c r="X872" s="529" t="str">
        <f t="shared" si="1237"/>
        <v>Na</v>
      </c>
      <c r="Y872" s="530" t="str">
        <f t="shared" si="1240"/>
        <v>SO4-Cl</v>
      </c>
      <c r="Z872" s="172"/>
      <c r="AA872" s="177">
        <v>35303</v>
      </c>
      <c r="AB872" s="176">
        <v>5</v>
      </c>
      <c r="AC872" s="398"/>
      <c r="AD872" s="2" t="s">
        <v>2470</v>
      </c>
      <c r="AE872" s="70"/>
      <c r="AF872" s="391">
        <v>22.6</v>
      </c>
      <c r="AG872" s="400">
        <v>17620</v>
      </c>
      <c r="AH872" s="400">
        <v>7.23</v>
      </c>
      <c r="AI872" s="391"/>
      <c r="AJ872" s="400">
        <v>1.01</v>
      </c>
      <c r="AK872" s="400">
        <v>20</v>
      </c>
      <c r="AL872" s="400"/>
      <c r="AM872" s="391">
        <v>0.4</v>
      </c>
      <c r="AN872" s="398">
        <v>118.8</v>
      </c>
      <c r="AO872" s="399">
        <v>21.7</v>
      </c>
      <c r="AP872" s="19"/>
      <c r="AQ872" s="398"/>
      <c r="AR872" s="69">
        <v>17015.8</v>
      </c>
      <c r="AS872" s="507">
        <f t="shared" si="1243"/>
        <v>15477.970000000001</v>
      </c>
      <c r="AT872" s="509">
        <f t="shared" si="1244"/>
        <v>-1.5403260729412518E-2</v>
      </c>
      <c r="AU872" s="398">
        <v>4240</v>
      </c>
      <c r="AV872" s="398">
        <v>176</v>
      </c>
      <c r="AW872" s="399">
        <v>560</v>
      </c>
      <c r="AX872" s="398">
        <v>1837</v>
      </c>
      <c r="AY872" s="398">
        <v>8120</v>
      </c>
      <c r="AZ872" s="172">
        <v>473</v>
      </c>
      <c r="BA872" s="398">
        <v>1.3</v>
      </c>
      <c r="BB872" s="398">
        <v>52</v>
      </c>
      <c r="BC872" s="57">
        <v>9.5</v>
      </c>
      <c r="BD872" s="398">
        <v>0.26</v>
      </c>
      <c r="BE872" s="398">
        <v>7</v>
      </c>
      <c r="BF872" s="398">
        <v>0.37</v>
      </c>
      <c r="BG872" s="398"/>
      <c r="BH872" s="398"/>
      <c r="BI872" s="398"/>
      <c r="BJ872" s="398">
        <v>1.5</v>
      </c>
      <c r="BK872" s="398">
        <v>0</v>
      </c>
      <c r="BL872" s="399"/>
      <c r="BM872" s="398"/>
      <c r="BN872" s="56"/>
      <c r="BO872" s="138"/>
      <c r="BP872" s="138"/>
      <c r="BQ872" s="138"/>
      <c r="BR872" s="138">
        <v>40</v>
      </c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49"/>
      <c r="CG872" s="138"/>
      <c r="CH872" s="138"/>
      <c r="CI872" s="138"/>
      <c r="CJ872" s="138"/>
      <c r="CK872" s="138"/>
      <c r="CL872" s="139"/>
      <c r="CM872" s="138">
        <v>0.3</v>
      </c>
      <c r="CN872" s="138">
        <v>50</v>
      </c>
      <c r="CO872" s="149"/>
      <c r="CP872" s="398"/>
      <c r="CQ872" s="172"/>
      <c r="CR872" s="398"/>
      <c r="CS872" s="398"/>
      <c r="CT872" s="398"/>
      <c r="CU872" s="398"/>
      <c r="CV872" s="398"/>
      <c r="CW872" s="398"/>
      <c r="CX872" s="398"/>
      <c r="CY872" s="398"/>
      <c r="CZ872" s="398"/>
      <c r="DA872" s="172"/>
      <c r="DB872" s="241"/>
      <c r="DC872" s="241"/>
      <c r="DD872" s="241"/>
      <c r="DE872" s="241"/>
      <c r="DF872" s="241"/>
      <c r="DG872" s="241"/>
      <c r="DH872" s="241"/>
      <c r="DI872" s="244"/>
      <c r="DJ872" s="244"/>
      <c r="DK872" s="244"/>
      <c r="DL872" s="244"/>
      <c r="DM872" s="244"/>
      <c r="DN872" s="244"/>
      <c r="DO872" s="244"/>
      <c r="DP872" s="244"/>
      <c r="DQ872" s="244"/>
      <c r="DR872" s="244"/>
      <c r="DS872" s="472"/>
      <c r="DT872" s="402">
        <f t="shared" si="1250"/>
        <v>0</v>
      </c>
      <c r="DU872" s="100">
        <f t="shared" si="1251"/>
        <v>0</v>
      </c>
      <c r="DV872" s="100">
        <f t="shared" si="1252"/>
        <v>0</v>
      </c>
      <c r="DW872" s="100">
        <f t="shared" si="1253"/>
        <v>0</v>
      </c>
      <c r="DX872" s="100">
        <f t="shared" si="1254"/>
        <v>1</v>
      </c>
      <c r="DY872" s="229">
        <f t="shared" si="1255"/>
        <v>0</v>
      </c>
      <c r="DZ872" s="100">
        <f t="shared" si="1256"/>
        <v>0</v>
      </c>
      <c r="EA872" s="400">
        <f t="shared" si="1257"/>
        <v>1</v>
      </c>
      <c r="EB872" s="402">
        <f t="shared" si="1258"/>
        <v>0</v>
      </c>
      <c r="EC872" s="19">
        <f t="shared" si="1259"/>
        <v>0</v>
      </c>
      <c r="ED872" s="19">
        <f t="shared" si="1260"/>
        <v>1</v>
      </c>
      <c r="EE872" s="19">
        <f t="shared" si="1261"/>
        <v>0</v>
      </c>
      <c r="EF872" s="402">
        <f t="shared" si="1262"/>
        <v>0</v>
      </c>
      <c r="EG872" s="400">
        <f t="shared" si="1263"/>
        <v>1</v>
      </c>
      <c r="EH872" s="400">
        <f t="shared" si="1264"/>
        <v>0</v>
      </c>
      <c r="EI872" s="402">
        <f t="shared" si="1265"/>
        <v>0</v>
      </c>
      <c r="EJ872" s="229">
        <f t="shared" si="1266"/>
        <v>3</v>
      </c>
      <c r="EK872" s="398">
        <f t="shared" si="1267"/>
        <v>4240</v>
      </c>
      <c r="EL872" s="398">
        <f t="shared" si="1268"/>
        <v>52</v>
      </c>
      <c r="EM872" s="398">
        <f t="shared" si="1269"/>
        <v>176</v>
      </c>
      <c r="EN872" s="398">
        <f t="shared" si="1270"/>
        <v>560</v>
      </c>
      <c r="EO872" s="398">
        <f t="shared" si="1271"/>
        <v>0.37</v>
      </c>
      <c r="EP872" s="398">
        <f t="shared" si="1272"/>
        <v>7</v>
      </c>
      <c r="EQ872" s="398">
        <f t="shared" si="1273"/>
        <v>473</v>
      </c>
      <c r="ER872" s="398" t="str">
        <f t="shared" si="1274"/>
        <v/>
      </c>
      <c r="ES872" s="398">
        <f t="shared" si="1275"/>
        <v>1.5</v>
      </c>
      <c r="ET872" s="398">
        <f t="shared" si="1276"/>
        <v>8120</v>
      </c>
      <c r="EU872" s="172">
        <f t="shared" si="1277"/>
        <v>1837</v>
      </c>
      <c r="EV872" s="57">
        <f t="shared" si="1278"/>
        <v>184.42961661258471</v>
      </c>
      <c r="EW872" s="57">
        <f t="shared" si="1279"/>
        <v>1.329923273657289</v>
      </c>
      <c r="EX872" s="57">
        <f t="shared" si="1280"/>
        <v>14.482616745525613</v>
      </c>
      <c r="EY872" s="57">
        <f t="shared" si="1281"/>
        <v>27.945506262787561</v>
      </c>
      <c r="EZ872" s="57">
        <f t="shared" si="1282"/>
        <v>1.3492569969915215E-2</v>
      </c>
      <c r="FA872" s="57">
        <f t="shared" si="1283"/>
        <v>0.37604082728982002</v>
      </c>
      <c r="FB872" s="57">
        <f t="shared" si="1284"/>
        <v>7.751925279962502</v>
      </c>
      <c r="FC872" s="57" t="str">
        <f t="shared" si="1285"/>
        <v/>
      </c>
      <c r="FD872" s="57">
        <f t="shared" si="1286"/>
        <v>2.4191636467440478E-2</v>
      </c>
      <c r="FE872" s="57">
        <f t="shared" si="1287"/>
        <v>169.05642778771343</v>
      </c>
      <c r="FF872" s="56">
        <f t="shared" si="1288"/>
        <v>51.815079118833374</v>
      </c>
      <c r="FG872" s="59">
        <f t="shared" si="1289"/>
        <v>80.685921257486754</v>
      </c>
      <c r="FH872" s="59">
        <f t="shared" si="1290"/>
        <v>0.58182675053876853</v>
      </c>
      <c r="FI872" s="59">
        <f t="shared" si="1291"/>
        <v>6.3359849453382324</v>
      </c>
      <c r="FJ872" s="59">
        <f t="shared" si="1292"/>
        <v>12.225850485588557</v>
      </c>
      <c r="FK872" s="59">
        <f t="shared" si="1293"/>
        <v>5.9028504106288099E-3</v>
      </c>
      <c r="FL872" s="59">
        <f t="shared" si="1294"/>
        <v>0.16451371063705958</v>
      </c>
      <c r="FM872" s="59">
        <f t="shared" si="1295"/>
        <v>3.3903371267764353</v>
      </c>
      <c r="FN872" s="59" t="str">
        <f t="shared" si="1296"/>
        <v/>
      </c>
      <c r="FO872" s="59">
        <f t="shared" si="1297"/>
        <v>1.0580313962138566E-2</v>
      </c>
      <c r="FP872" s="59">
        <f t="shared" si="1298"/>
        <v>73.937539765818897</v>
      </c>
      <c r="FQ872" s="66">
        <f t="shared" si="1299"/>
        <v>22.661542793442528</v>
      </c>
      <c r="FR872" s="331">
        <f t="shared" si="1239"/>
        <v>-1.5403260729412518E-2</v>
      </c>
      <c r="FS872" s="331">
        <f t="shared" si="1300"/>
        <v>1.5403260729412518E-2</v>
      </c>
      <c r="FT872" s="400">
        <f t="shared" si="1301"/>
        <v>0</v>
      </c>
      <c r="FU872" s="400">
        <f t="shared" si="1302"/>
        <v>1</v>
      </c>
      <c r="FV872" s="400">
        <f t="shared" si="1303"/>
        <v>0</v>
      </c>
      <c r="FW872" s="402">
        <f t="shared" si="1304"/>
        <v>0</v>
      </c>
      <c r="FX872" s="222">
        <f t="shared" si="1305"/>
        <v>80.685921257486754</v>
      </c>
      <c r="FY872" s="222">
        <f t="shared" si="1306"/>
        <v>0</v>
      </c>
      <c r="FZ872" s="222">
        <f t="shared" si="1307"/>
        <v>0</v>
      </c>
      <c r="GA872" s="221">
        <f t="shared" si="1308"/>
        <v>22.661542793442528</v>
      </c>
      <c r="GB872" s="222">
        <f t="shared" si="1309"/>
        <v>0</v>
      </c>
      <c r="GC872" s="222">
        <f t="shared" si="1310"/>
        <v>73.937539765818897</v>
      </c>
      <c r="GD872" s="222">
        <f t="shared" si="1311"/>
        <v>0</v>
      </c>
      <c r="GE872" s="222">
        <f t="shared" si="1312"/>
        <v>0</v>
      </c>
      <c r="GF872" s="222">
        <f t="shared" si="1313"/>
        <v>0</v>
      </c>
      <c r="GG872" s="398">
        <f t="shared" si="1314"/>
        <v>0</v>
      </c>
      <c r="GH872" s="399">
        <f t="shared" si="1315"/>
        <v>0</v>
      </c>
      <c r="GI872" s="398" t="str">
        <f t="shared" si="1316"/>
        <v>Na</v>
      </c>
      <c r="GJ872" s="398" t="str">
        <f t="shared" si="1317"/>
        <v>SO4-Cl</v>
      </c>
    </row>
    <row r="873" spans="1:192" s="69" customFormat="1">
      <c r="A873" s="402">
        <f t="shared" si="1318"/>
        <v>868</v>
      </c>
      <c r="B873" s="399" t="s">
        <v>150</v>
      </c>
      <c r="C873" s="398" t="s">
        <v>245</v>
      </c>
      <c r="D873" s="398"/>
      <c r="E873" s="398"/>
      <c r="F873" s="400">
        <v>3552350</v>
      </c>
      <c r="G873" s="400">
        <v>5652500</v>
      </c>
      <c r="H873" s="409">
        <f t="shared" si="1245"/>
        <v>552254.63</v>
      </c>
      <c r="I873" s="405">
        <f t="shared" si="1246"/>
        <v>5650678.79</v>
      </c>
      <c r="J873" s="400">
        <v>245</v>
      </c>
      <c r="K873" s="400" t="s">
        <v>1356</v>
      </c>
      <c r="L873" s="19">
        <v>1702</v>
      </c>
      <c r="M873" s="19">
        <v>1209</v>
      </c>
      <c r="N873" s="408">
        <v>1702</v>
      </c>
      <c r="O873" s="19"/>
      <c r="P873" s="19"/>
      <c r="Q873" s="381" t="s">
        <v>2853</v>
      </c>
      <c r="R873" s="381" t="s">
        <v>786</v>
      </c>
      <c r="S873" s="64" t="s">
        <v>2663</v>
      </c>
      <c r="T873" s="499" t="str">
        <f t="shared" si="1247"/>
        <v>T</v>
      </c>
      <c r="U873" s="499" t="str">
        <f t="shared" si="1248"/>
        <v>M</v>
      </c>
      <c r="V873" s="499" t="str">
        <f t="shared" si="1249"/>
        <v>-</v>
      </c>
      <c r="W873" s="499" t="str">
        <f t="shared" si="1238"/>
        <v>-</v>
      </c>
      <c r="X873" s="529" t="str">
        <f t="shared" si="1237"/>
        <v>Na</v>
      </c>
      <c r="Y873" s="530" t="str">
        <f t="shared" si="1240"/>
        <v>SO4-Cl</v>
      </c>
      <c r="Z873" s="172"/>
      <c r="AA873" s="177">
        <v>35369</v>
      </c>
      <c r="AB873" s="176">
        <v>6</v>
      </c>
      <c r="AC873" s="398"/>
      <c r="AD873" s="2" t="s">
        <v>2470</v>
      </c>
      <c r="AE873" s="172"/>
      <c r="AF873" s="391">
        <v>24</v>
      </c>
      <c r="AG873" s="400">
        <v>19950</v>
      </c>
      <c r="AH873" s="400">
        <v>5.95</v>
      </c>
      <c r="AI873" s="391"/>
      <c r="AJ873" s="400">
        <v>1.01</v>
      </c>
      <c r="AK873" s="400">
        <v>20</v>
      </c>
      <c r="AL873" s="400"/>
      <c r="AM873" s="391">
        <v>0.33</v>
      </c>
      <c r="AN873" s="398">
        <v>167.4</v>
      </c>
      <c r="AO873" s="399">
        <v>21.3</v>
      </c>
      <c r="AP873" s="19">
        <v>49</v>
      </c>
      <c r="AQ873" s="398"/>
      <c r="AS873" s="507">
        <f t="shared" si="1243"/>
        <v>17023.516</v>
      </c>
      <c r="AT873" s="509">
        <f t="shared" si="1244"/>
        <v>1.0529186624943181</v>
      </c>
      <c r="AU873" s="398">
        <v>4327</v>
      </c>
      <c r="AV873" s="398">
        <v>255</v>
      </c>
      <c r="AW873" s="399">
        <v>777</v>
      </c>
      <c r="AX873" s="398">
        <v>3192</v>
      </c>
      <c r="AY873" s="398">
        <v>7675</v>
      </c>
      <c r="AZ873" s="172">
        <v>464</v>
      </c>
      <c r="BA873" s="398"/>
      <c r="BB873" s="398">
        <v>60</v>
      </c>
      <c r="BC873" s="57">
        <v>11</v>
      </c>
      <c r="BD873" s="398">
        <v>0.28000000000000003</v>
      </c>
      <c r="BE873" s="398">
        <v>240</v>
      </c>
      <c r="BF873" s="398">
        <v>14</v>
      </c>
      <c r="BG873" s="398"/>
      <c r="BH873" s="398"/>
      <c r="BI873" s="398"/>
      <c r="BJ873" s="398">
        <v>0</v>
      </c>
      <c r="BK873" s="398">
        <v>0</v>
      </c>
      <c r="BL873" s="399"/>
      <c r="BM873" s="398"/>
      <c r="BN873" s="56">
        <v>8.1959999999999997</v>
      </c>
      <c r="BO873" s="138"/>
      <c r="BP873" s="138"/>
      <c r="BQ873" s="138"/>
      <c r="BR873" s="138">
        <v>40</v>
      </c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49"/>
      <c r="CG873" s="138"/>
      <c r="CH873" s="138"/>
      <c r="CI873" s="138"/>
      <c r="CJ873" s="138"/>
      <c r="CK873" s="138"/>
      <c r="CL873" s="139"/>
      <c r="CM873" s="138">
        <v>1</v>
      </c>
      <c r="CN873" s="138">
        <v>940</v>
      </c>
      <c r="CO873" s="149"/>
      <c r="CP873" s="398"/>
      <c r="CQ873" s="172"/>
      <c r="CR873" s="398"/>
      <c r="CS873" s="398"/>
      <c r="CT873" s="398"/>
      <c r="CU873" s="398"/>
      <c r="CV873" s="398"/>
      <c r="CW873" s="398"/>
      <c r="CX873" s="398"/>
      <c r="CY873" s="398"/>
      <c r="CZ873" s="398"/>
      <c r="DA873" s="172"/>
      <c r="DB873" s="241"/>
      <c r="DC873" s="241"/>
      <c r="DD873" s="241"/>
      <c r="DE873" s="241"/>
      <c r="DF873" s="241"/>
      <c r="DG873" s="241"/>
      <c r="DH873" s="241"/>
      <c r="DI873" s="244"/>
      <c r="DJ873" s="244"/>
      <c r="DK873" s="244"/>
      <c r="DL873" s="244"/>
      <c r="DM873" s="244"/>
      <c r="DN873" s="244"/>
      <c r="DO873" s="244"/>
      <c r="DP873" s="244"/>
      <c r="DQ873" s="244"/>
      <c r="DR873" s="244"/>
      <c r="DS873" s="472"/>
      <c r="DT873" s="402">
        <f t="shared" si="1250"/>
        <v>0</v>
      </c>
      <c r="DU873" s="100">
        <f t="shared" si="1251"/>
        <v>0</v>
      </c>
      <c r="DV873" s="100">
        <f t="shared" si="1252"/>
        <v>0</v>
      </c>
      <c r="DW873" s="100">
        <f t="shared" si="1253"/>
        <v>0</v>
      </c>
      <c r="DX873" s="100">
        <f t="shared" si="1254"/>
        <v>1</v>
      </c>
      <c r="DY873" s="229">
        <f t="shared" si="1255"/>
        <v>0</v>
      </c>
      <c r="DZ873" s="100">
        <f t="shared" si="1256"/>
        <v>0</v>
      </c>
      <c r="EA873" s="400">
        <f t="shared" si="1257"/>
        <v>1</v>
      </c>
      <c r="EB873" s="402">
        <f t="shared" si="1258"/>
        <v>0</v>
      </c>
      <c r="EC873" s="19">
        <f t="shared" si="1259"/>
        <v>0</v>
      </c>
      <c r="ED873" s="19">
        <f t="shared" si="1260"/>
        <v>1</v>
      </c>
      <c r="EE873" s="19">
        <f t="shared" si="1261"/>
        <v>0</v>
      </c>
      <c r="EF873" s="402">
        <f t="shared" si="1262"/>
        <v>0</v>
      </c>
      <c r="EG873" s="400">
        <f t="shared" si="1263"/>
        <v>1</v>
      </c>
      <c r="EH873" s="400">
        <f t="shared" si="1264"/>
        <v>0</v>
      </c>
      <c r="EI873" s="402">
        <f t="shared" si="1265"/>
        <v>0</v>
      </c>
      <c r="EJ873" s="229">
        <f t="shared" si="1266"/>
        <v>3</v>
      </c>
      <c r="EK873" s="398">
        <f t="shared" si="1267"/>
        <v>4327</v>
      </c>
      <c r="EL873" s="398">
        <f t="shared" si="1268"/>
        <v>60</v>
      </c>
      <c r="EM873" s="398">
        <f t="shared" si="1269"/>
        <v>255</v>
      </c>
      <c r="EN873" s="398">
        <f t="shared" si="1270"/>
        <v>777</v>
      </c>
      <c r="EO873" s="398">
        <f t="shared" si="1271"/>
        <v>14</v>
      </c>
      <c r="EP873" s="398">
        <f t="shared" si="1272"/>
        <v>240</v>
      </c>
      <c r="EQ873" s="398">
        <f t="shared" si="1273"/>
        <v>464</v>
      </c>
      <c r="ER873" s="398" t="str">
        <f t="shared" si="1274"/>
        <v/>
      </c>
      <c r="ES873" s="398">
        <f t="shared" si="1275"/>
        <v>0</v>
      </c>
      <c r="ET873" s="398">
        <f t="shared" si="1276"/>
        <v>7675</v>
      </c>
      <c r="EU873" s="172">
        <f t="shared" si="1277"/>
        <v>3192</v>
      </c>
      <c r="EV873" s="57">
        <f t="shared" si="1278"/>
        <v>188.21390355722971</v>
      </c>
      <c r="EW873" s="57">
        <f t="shared" si="1279"/>
        <v>1.5345268542199488</v>
      </c>
      <c r="EX873" s="57">
        <f t="shared" si="1280"/>
        <v>20.983336761983132</v>
      </c>
      <c r="EY873" s="57">
        <f t="shared" si="1281"/>
        <v>38.774389939617741</v>
      </c>
      <c r="EZ873" s="57">
        <f t="shared" si="1282"/>
        <v>0.51052967453733245</v>
      </c>
      <c r="FA873" s="57">
        <f t="shared" si="1283"/>
        <v>12.892828364222401</v>
      </c>
      <c r="FB873" s="57">
        <f t="shared" si="1284"/>
        <v>7.6044256446143788</v>
      </c>
      <c r="FC873" s="57" t="str">
        <f t="shared" si="1285"/>
        <v/>
      </c>
      <c r="FD873" s="57">
        <f t="shared" si="1286"/>
        <v>0</v>
      </c>
      <c r="FE873" s="57">
        <f t="shared" si="1287"/>
        <v>159.79163587077593</v>
      </c>
      <c r="FF873" s="56">
        <f t="shared" si="1288"/>
        <v>90.034693819987012</v>
      </c>
      <c r="FG873" s="59">
        <f t="shared" si="1289"/>
        <v>71.588851947237615</v>
      </c>
      <c r="FH873" s="59">
        <f t="shared" si="1290"/>
        <v>0.58367109814716145</v>
      </c>
      <c r="FI873" s="59">
        <f t="shared" si="1291"/>
        <v>7.9812009656123877</v>
      </c>
      <c r="FJ873" s="59">
        <f t="shared" si="1292"/>
        <v>14.74818814268798</v>
      </c>
      <c r="FK873" s="59">
        <f t="shared" si="1293"/>
        <v>0.19418455594600306</v>
      </c>
      <c r="FL873" s="59">
        <f t="shared" si="1294"/>
        <v>4.9039032903688451</v>
      </c>
      <c r="FM873" s="59">
        <f t="shared" si="1295"/>
        <v>2.9539693634148092</v>
      </c>
      <c r="FN873" s="59" t="str">
        <f t="shared" si="1296"/>
        <v/>
      </c>
      <c r="FO873" s="59">
        <f t="shared" si="1297"/>
        <v>0</v>
      </c>
      <c r="FP873" s="59">
        <f t="shared" si="1298"/>
        <v>62.071696003300602</v>
      </c>
      <c r="FQ873" s="66">
        <f t="shared" si="1299"/>
        <v>34.974334633284606</v>
      </c>
      <c r="FR873" s="331">
        <f t="shared" si="1239"/>
        <v>1.0529186624943181</v>
      </c>
      <c r="FS873" s="331">
        <f t="shared" si="1300"/>
        <v>1.0529186624943181</v>
      </c>
      <c r="FT873" s="400">
        <f t="shared" si="1301"/>
        <v>0</v>
      </c>
      <c r="FU873" s="400">
        <f t="shared" si="1302"/>
        <v>1</v>
      </c>
      <c r="FV873" s="400">
        <f t="shared" si="1303"/>
        <v>0</v>
      </c>
      <c r="FW873" s="402">
        <f t="shared" si="1304"/>
        <v>0</v>
      </c>
      <c r="FX873" s="222">
        <f t="shared" si="1305"/>
        <v>71.588851947237615</v>
      </c>
      <c r="FY873" s="222">
        <f t="shared" si="1306"/>
        <v>0</v>
      </c>
      <c r="FZ873" s="222">
        <f t="shared" si="1307"/>
        <v>0</v>
      </c>
      <c r="GA873" s="221">
        <f t="shared" si="1308"/>
        <v>34.974334633284606</v>
      </c>
      <c r="GB873" s="222">
        <f t="shared" si="1309"/>
        <v>0</v>
      </c>
      <c r="GC873" s="222">
        <f t="shared" si="1310"/>
        <v>62.071696003300602</v>
      </c>
      <c r="GD873" s="222">
        <f t="shared" si="1311"/>
        <v>0</v>
      </c>
      <c r="GE873" s="222">
        <f t="shared" si="1312"/>
        <v>0</v>
      </c>
      <c r="GF873" s="222">
        <f t="shared" si="1313"/>
        <v>0</v>
      </c>
      <c r="GG873" s="398">
        <f t="shared" si="1314"/>
        <v>0</v>
      </c>
      <c r="GH873" s="399">
        <f t="shared" si="1315"/>
        <v>0</v>
      </c>
      <c r="GI873" s="398" t="str">
        <f t="shared" si="1316"/>
        <v>Na</v>
      </c>
      <c r="GJ873" s="398" t="str">
        <f t="shared" si="1317"/>
        <v>SO4-Cl</v>
      </c>
    </row>
    <row r="874" spans="1:192" s="69" customFormat="1" ht="14.25">
      <c r="A874" s="402">
        <f t="shared" si="1318"/>
        <v>869</v>
      </c>
      <c r="B874" s="64" t="s">
        <v>316</v>
      </c>
      <c r="C874" s="398" t="s">
        <v>180</v>
      </c>
      <c r="D874" s="398"/>
      <c r="E874" s="398"/>
      <c r="F874" s="549">
        <v>3548010</v>
      </c>
      <c r="G874" s="549">
        <v>5651830</v>
      </c>
      <c r="H874" s="410">
        <f t="shared" si="1245"/>
        <v>547916.36599999992</v>
      </c>
      <c r="I874" s="410">
        <f t="shared" si="1246"/>
        <v>5650009.0580000002</v>
      </c>
      <c r="J874" s="542">
        <v>241</v>
      </c>
      <c r="K874" s="400" t="s">
        <v>1356</v>
      </c>
      <c r="L874" s="19">
        <v>200</v>
      </c>
      <c r="M874" s="19"/>
      <c r="N874" s="408"/>
      <c r="O874" s="19"/>
      <c r="P874" s="19"/>
      <c r="Q874" s="381" t="s">
        <v>786</v>
      </c>
      <c r="R874" s="399" t="s">
        <v>273</v>
      </c>
      <c r="S874" s="64" t="s">
        <v>1347</v>
      </c>
      <c r="T874" s="499" t="str">
        <f t="shared" si="1247"/>
        <v>-</v>
      </c>
      <c r="U874" s="499" t="str">
        <f t="shared" si="1248"/>
        <v>M</v>
      </c>
      <c r="V874" s="499" t="str">
        <f t="shared" si="1249"/>
        <v>-</v>
      </c>
      <c r="W874" s="499" t="str">
        <f t="shared" si="1238"/>
        <v>-</v>
      </c>
      <c r="X874" s="529" t="str">
        <f t="shared" si="1237"/>
        <v>Na-Ca</v>
      </c>
      <c r="Y874" s="530" t="str">
        <f t="shared" si="1240"/>
        <v>Cl-SO4</v>
      </c>
      <c r="Z874" s="60"/>
      <c r="AA874" s="51">
        <v>28942</v>
      </c>
      <c r="AB874" s="100">
        <v>1</v>
      </c>
      <c r="AC874" s="398"/>
      <c r="AD874" s="2" t="s">
        <v>2276</v>
      </c>
      <c r="AE874" s="404"/>
      <c r="AF874" s="153" t="s">
        <v>3116</v>
      </c>
      <c r="AG874" s="400"/>
      <c r="AH874" s="400"/>
      <c r="AI874" s="554"/>
      <c r="AJ874" s="400"/>
      <c r="AK874" s="400"/>
      <c r="AL874" s="400"/>
      <c r="AM874" s="391"/>
      <c r="AN874" s="398">
        <v>154.5</v>
      </c>
      <c r="AO874" s="62">
        <v>7</v>
      </c>
      <c r="AP874" s="19"/>
      <c r="AQ874" s="398"/>
      <c r="AR874" s="69">
        <v>7493</v>
      </c>
      <c r="AS874" s="507">
        <f t="shared" si="1243"/>
        <v>7453.7</v>
      </c>
      <c r="AT874" s="509">
        <f t="shared" si="1244"/>
        <v>0.76117372171871778</v>
      </c>
      <c r="AU874" s="398">
        <v>1585.4</v>
      </c>
      <c r="AV874" s="398">
        <v>206</v>
      </c>
      <c r="AW874" s="399">
        <v>765</v>
      </c>
      <c r="AX874" s="398">
        <v>2832.9</v>
      </c>
      <c r="AY874" s="398">
        <v>1912.5</v>
      </c>
      <c r="AZ874" s="172">
        <v>151.9</v>
      </c>
      <c r="BA874" s="398"/>
      <c r="BB874" s="398"/>
      <c r="BC874" s="398"/>
      <c r="BD874" s="398"/>
      <c r="BE874" s="398"/>
      <c r="BF874" s="398"/>
      <c r="BG874" s="398"/>
      <c r="BH874" s="398"/>
      <c r="BI874" s="398"/>
      <c r="BJ874" s="398"/>
      <c r="BK874" s="398"/>
      <c r="BL874" s="399"/>
      <c r="BM874" s="398"/>
      <c r="BN874" s="172"/>
      <c r="BO874" s="138"/>
      <c r="BP874" s="555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49"/>
      <c r="CG874" s="138"/>
      <c r="CH874" s="138"/>
      <c r="CI874" s="138"/>
      <c r="CJ874" s="138"/>
      <c r="CK874" s="138"/>
      <c r="CL874" s="139"/>
      <c r="CM874" s="138"/>
      <c r="CN874" s="143" t="s">
        <v>3116</v>
      </c>
      <c r="CO874" s="149"/>
      <c r="CP874" s="398"/>
      <c r="CQ874" s="172"/>
      <c r="CR874" s="398"/>
      <c r="CS874" s="398"/>
      <c r="CT874" s="398"/>
      <c r="CU874" s="398"/>
      <c r="CV874" s="398"/>
      <c r="CW874" s="398"/>
      <c r="CX874" s="398"/>
      <c r="CY874" s="398"/>
      <c r="CZ874" s="398"/>
      <c r="DA874" s="172"/>
      <c r="DB874" s="241"/>
      <c r="DC874" s="241"/>
      <c r="DD874" s="241"/>
      <c r="DE874" s="241"/>
      <c r="DF874" s="241"/>
      <c r="DG874" s="241"/>
      <c r="DH874" s="241"/>
      <c r="DI874" s="244"/>
      <c r="DJ874" s="244"/>
      <c r="DK874" s="244"/>
      <c r="DL874" s="244"/>
      <c r="DM874" s="244"/>
      <c r="DN874" s="244"/>
      <c r="DO874" s="244"/>
      <c r="DP874" s="244"/>
      <c r="DQ874" s="244"/>
      <c r="DR874" s="244"/>
      <c r="DS874" s="472"/>
      <c r="DT874" s="402">
        <f t="shared" si="1250"/>
        <v>1</v>
      </c>
      <c r="DU874" s="100">
        <f t="shared" si="1251"/>
        <v>0</v>
      </c>
      <c r="DV874" s="100">
        <f t="shared" si="1252"/>
        <v>0</v>
      </c>
      <c r="DW874" s="100">
        <f t="shared" si="1253"/>
        <v>1</v>
      </c>
      <c r="DX874" s="100">
        <f t="shared" si="1254"/>
        <v>0</v>
      </c>
      <c r="DY874" s="229">
        <f t="shared" si="1255"/>
        <v>0</v>
      </c>
      <c r="DZ874" s="100">
        <f t="shared" si="1256"/>
        <v>0</v>
      </c>
      <c r="EA874" s="400">
        <f t="shared" si="1257"/>
        <v>0</v>
      </c>
      <c r="EB874" s="402">
        <f t="shared" si="1258"/>
        <v>1</v>
      </c>
      <c r="EC874" s="19">
        <f t="shared" si="1259"/>
        <v>0</v>
      </c>
      <c r="ED874" s="19">
        <f t="shared" si="1260"/>
        <v>1</v>
      </c>
      <c r="EE874" s="19">
        <f t="shared" si="1261"/>
        <v>0</v>
      </c>
      <c r="EF874" s="402">
        <f t="shared" si="1262"/>
        <v>0</v>
      </c>
      <c r="EG874" s="400">
        <f t="shared" si="1263"/>
        <v>0</v>
      </c>
      <c r="EH874" s="400">
        <f t="shared" si="1264"/>
        <v>0</v>
      </c>
      <c r="EI874" s="402">
        <f t="shared" si="1265"/>
        <v>1</v>
      </c>
      <c r="EJ874" s="229">
        <f t="shared" si="1266"/>
        <v>2</v>
      </c>
      <c r="EK874" s="398">
        <f t="shared" si="1267"/>
        <v>1585.4</v>
      </c>
      <c r="EL874" s="398" t="str">
        <f t="shared" si="1268"/>
        <v/>
      </c>
      <c r="EM874" s="398">
        <f t="shared" si="1269"/>
        <v>206</v>
      </c>
      <c r="EN874" s="398">
        <f t="shared" si="1270"/>
        <v>765</v>
      </c>
      <c r="EO874" s="398" t="str">
        <f t="shared" si="1271"/>
        <v/>
      </c>
      <c r="EP874" s="398" t="str">
        <f t="shared" si="1272"/>
        <v/>
      </c>
      <c r="EQ874" s="398">
        <f t="shared" si="1273"/>
        <v>151.9</v>
      </c>
      <c r="ER874" s="398" t="str">
        <f t="shared" si="1274"/>
        <v/>
      </c>
      <c r="ES874" s="398" t="str">
        <f t="shared" si="1275"/>
        <v/>
      </c>
      <c r="ET874" s="398">
        <f t="shared" si="1276"/>
        <v>1912.5</v>
      </c>
      <c r="EU874" s="172">
        <f t="shared" si="1277"/>
        <v>2832.9</v>
      </c>
      <c r="EV874" s="57">
        <f t="shared" si="1278"/>
        <v>68.961017494715051</v>
      </c>
      <c r="EW874" s="57" t="str">
        <f t="shared" si="1279"/>
        <v/>
      </c>
      <c r="EX874" s="57">
        <f t="shared" si="1280"/>
        <v>16.951244599876571</v>
      </c>
      <c r="EY874" s="57">
        <f t="shared" si="1281"/>
        <v>38.175557662558006</v>
      </c>
      <c r="EZ874" s="57" t="str">
        <f t="shared" si="1282"/>
        <v/>
      </c>
      <c r="FA874" s="57" t="str">
        <f t="shared" si="1283"/>
        <v/>
      </c>
      <c r="FB874" s="57">
        <f t="shared" si="1284"/>
        <v>2.4894660677088885</v>
      </c>
      <c r="FC874" s="57" t="str">
        <f t="shared" si="1285"/>
        <v/>
      </c>
      <c r="FD874" s="57" t="str">
        <f t="shared" si="1286"/>
        <v/>
      </c>
      <c r="FE874" s="57">
        <f t="shared" si="1287"/>
        <v>39.817785485714523</v>
      </c>
      <c r="FF874" s="56">
        <f t="shared" si="1288"/>
        <v>79.905790765238478</v>
      </c>
      <c r="FG874" s="59">
        <f t="shared" si="1289"/>
        <v>55.574364695646686</v>
      </c>
      <c r="FH874" s="59" t="str">
        <f t="shared" si="1290"/>
        <v/>
      </c>
      <c r="FI874" s="59">
        <f t="shared" si="1291"/>
        <v>13.660683726292872</v>
      </c>
      <c r="FJ874" s="59">
        <f t="shared" si="1292"/>
        <v>30.764951578060444</v>
      </c>
      <c r="FK874" s="59" t="str">
        <f t="shared" si="1293"/>
        <v/>
      </c>
      <c r="FL874" s="59" t="str">
        <f t="shared" si="1294"/>
        <v/>
      </c>
      <c r="FM874" s="59">
        <f t="shared" si="1295"/>
        <v>2.0369888683548041</v>
      </c>
      <c r="FN874" s="59" t="str">
        <f t="shared" si="1296"/>
        <v/>
      </c>
      <c r="FO874" s="59" t="str">
        <f t="shared" si="1297"/>
        <v/>
      </c>
      <c r="FP874" s="59">
        <f t="shared" si="1298"/>
        <v>32.580635200858886</v>
      </c>
      <c r="FQ874" s="66">
        <f t="shared" si="1299"/>
        <v>65.38237593078631</v>
      </c>
      <c r="FR874" s="331">
        <f t="shared" si="1239"/>
        <v>0.76117372171871778</v>
      </c>
      <c r="FS874" s="331">
        <f t="shared" si="1300"/>
        <v>0.76117372171871778</v>
      </c>
      <c r="FT874" s="400">
        <f t="shared" si="1301"/>
        <v>0</v>
      </c>
      <c r="FU874" s="400">
        <f t="shared" si="1302"/>
        <v>1</v>
      </c>
      <c r="FV874" s="400">
        <f t="shared" si="1303"/>
        <v>0</v>
      </c>
      <c r="FW874" s="402">
        <f t="shared" si="1304"/>
        <v>0</v>
      </c>
      <c r="FX874" s="222">
        <f t="shared" si="1305"/>
        <v>55.574364695646686</v>
      </c>
      <c r="FY874" s="222">
        <f t="shared" si="1306"/>
        <v>30.764951578060444</v>
      </c>
      <c r="FZ874" s="222">
        <f t="shared" si="1307"/>
        <v>0</v>
      </c>
      <c r="GA874" s="221">
        <f t="shared" si="1308"/>
        <v>65.38237593078631</v>
      </c>
      <c r="GB874" s="222">
        <f t="shared" si="1309"/>
        <v>0</v>
      </c>
      <c r="GC874" s="222">
        <f t="shared" si="1310"/>
        <v>32.580635200858886</v>
      </c>
      <c r="GD874" s="222">
        <f t="shared" si="1311"/>
        <v>0</v>
      </c>
      <c r="GE874" s="222">
        <f t="shared" si="1312"/>
        <v>0</v>
      </c>
      <c r="GF874" s="222">
        <f t="shared" si="1313"/>
        <v>0</v>
      </c>
      <c r="GG874" s="398">
        <f t="shared" si="1314"/>
        <v>0</v>
      </c>
      <c r="GH874" s="399">
        <f t="shared" si="1315"/>
        <v>0</v>
      </c>
      <c r="GI874" s="398" t="str">
        <f t="shared" si="1316"/>
        <v>Na-Ca</v>
      </c>
      <c r="GJ874" s="398" t="str">
        <f t="shared" si="1317"/>
        <v>Cl-SO4</v>
      </c>
    </row>
    <row r="875" spans="1:192">
      <c r="A875" s="402">
        <f t="shared" si="1318"/>
        <v>870</v>
      </c>
      <c r="B875" s="106" t="s">
        <v>395</v>
      </c>
      <c r="C875" s="76" t="s">
        <v>397</v>
      </c>
      <c r="D875" s="79"/>
      <c r="E875" s="79" t="s">
        <v>2471</v>
      </c>
      <c r="F875" s="115">
        <v>3424570</v>
      </c>
      <c r="G875" s="115">
        <v>5538960</v>
      </c>
      <c r="H875" s="410">
        <f t="shared" si="1245"/>
        <v>424525.74200000003</v>
      </c>
      <c r="I875" s="102">
        <f t="shared" si="1246"/>
        <v>5537184.2060000002</v>
      </c>
      <c r="J875" s="115">
        <v>85</v>
      </c>
      <c r="K875" s="115" t="s">
        <v>1354</v>
      </c>
      <c r="L875" s="87">
        <v>18</v>
      </c>
      <c r="M875" s="115"/>
      <c r="O875" s="377"/>
      <c r="P875" s="377"/>
      <c r="Q875" s="67" t="s">
        <v>2846</v>
      </c>
      <c r="R875" s="399" t="s">
        <v>1507</v>
      </c>
      <c r="S875" s="399" t="s">
        <v>1345</v>
      </c>
      <c r="T875" s="499" t="str">
        <f t="shared" si="1247"/>
        <v>-</v>
      </c>
      <c r="U875" s="499" t="str">
        <f t="shared" si="1248"/>
        <v>M</v>
      </c>
      <c r="V875" s="499" t="str">
        <f t="shared" si="1249"/>
        <v>-</v>
      </c>
      <c r="W875" s="499" t="str">
        <f t="shared" si="1238"/>
        <v>-</v>
      </c>
      <c r="X875" s="529" t="str">
        <f t="shared" si="1237"/>
        <v>Ca-Mg</v>
      </c>
      <c r="Y875" s="530" t="str">
        <f t="shared" si="1240"/>
        <v>HCO3-SO4</v>
      </c>
      <c r="AA875" s="84">
        <v>25252</v>
      </c>
      <c r="AB875" s="405">
        <v>1</v>
      </c>
      <c r="AC875" s="531" t="s">
        <v>280</v>
      </c>
      <c r="AD875" s="531" t="s">
        <v>2472</v>
      </c>
      <c r="AE875" s="86" t="s">
        <v>2701</v>
      </c>
      <c r="AF875" s="379">
        <v>10.5</v>
      </c>
      <c r="AG875" s="377"/>
      <c r="AH875" s="72">
        <v>7</v>
      </c>
      <c r="AI875" s="379"/>
      <c r="AJ875" s="377"/>
      <c r="AK875" s="377"/>
      <c r="AL875" s="377"/>
      <c r="AM875" s="379"/>
      <c r="AN875" s="531">
        <v>36.200000000000003</v>
      </c>
      <c r="AO875" s="106">
        <v>17.399999999999999</v>
      </c>
      <c r="AP875" s="378"/>
      <c r="AQ875" s="531"/>
      <c r="AR875" s="532">
        <v>1057</v>
      </c>
      <c r="AS875" s="507">
        <f t="shared" si="1243"/>
        <v>1057</v>
      </c>
      <c r="AT875" s="511">
        <f t="shared" si="1244"/>
        <v>0.88447714997453541</v>
      </c>
      <c r="AU875" s="88">
        <v>35</v>
      </c>
      <c r="AV875" s="531">
        <v>36</v>
      </c>
      <c r="AW875" s="106">
        <v>199</v>
      </c>
      <c r="AX875" s="106">
        <v>45</v>
      </c>
      <c r="AY875" s="531">
        <v>236</v>
      </c>
      <c r="AZ875" s="107">
        <v>378</v>
      </c>
      <c r="BA875" s="531"/>
      <c r="BB875" s="88"/>
      <c r="BC875" s="531"/>
      <c r="BD875" s="531">
        <v>0</v>
      </c>
      <c r="BE875" s="108">
        <v>0.1</v>
      </c>
      <c r="BF875" s="108">
        <v>0</v>
      </c>
      <c r="BG875" s="531"/>
      <c r="BH875" s="531"/>
      <c r="BI875" s="531"/>
      <c r="BJ875" s="531">
        <v>111</v>
      </c>
      <c r="BK875" s="531"/>
      <c r="BL875" s="106"/>
      <c r="BM875" s="113">
        <v>16.900000000000002</v>
      </c>
      <c r="BN875" s="107"/>
      <c r="BO875" s="114"/>
      <c r="BP875" s="114"/>
      <c r="BQ875" s="114"/>
      <c r="BR875" s="114"/>
      <c r="BS875" s="114"/>
      <c r="BT875" s="114"/>
      <c r="BU875" s="114"/>
      <c r="BV875" s="114"/>
      <c r="BW875" s="114"/>
      <c r="BX875" s="114"/>
      <c r="BY875" s="114"/>
      <c r="BZ875" s="114"/>
      <c r="CA875" s="114"/>
      <c r="CB875" s="114"/>
      <c r="CC875" s="114"/>
      <c r="CD875" s="114"/>
      <c r="CE875" s="114"/>
      <c r="CF875" s="247"/>
      <c r="CG875" s="114"/>
      <c r="CH875" s="114"/>
      <c r="CI875" s="114"/>
      <c r="CJ875" s="114"/>
      <c r="CK875" s="114"/>
      <c r="CL875" s="137"/>
      <c r="CM875" s="531">
        <v>7.8</v>
      </c>
      <c r="CN875" s="147">
        <v>57</v>
      </c>
      <c r="CO875" s="149"/>
      <c r="CP875" s="399"/>
      <c r="CR875" s="399"/>
      <c r="CS875" s="399"/>
      <c r="CT875" s="399"/>
      <c r="CU875" s="399"/>
      <c r="CV875" s="399"/>
      <c r="CW875" s="399"/>
      <c r="CX875" s="399"/>
      <c r="CY875" s="399"/>
      <c r="CZ875" s="399"/>
      <c r="DB875" s="241"/>
      <c r="DC875" s="241"/>
      <c r="DD875" s="241"/>
      <c r="DE875" s="241"/>
      <c r="DF875" s="241"/>
      <c r="DG875" s="241"/>
      <c r="DH875" s="241"/>
      <c r="DI875" s="241"/>
      <c r="DJ875" s="241"/>
      <c r="DK875" s="244"/>
      <c r="DL875" s="244"/>
      <c r="DM875" s="244"/>
      <c r="DN875" s="241"/>
      <c r="DO875" s="241"/>
      <c r="DP875" s="241"/>
      <c r="DQ875" s="241"/>
      <c r="DR875" s="241"/>
      <c r="DS875" s="472"/>
      <c r="DT875" s="402">
        <f t="shared" si="1250"/>
        <v>1</v>
      </c>
      <c r="DU875" s="100">
        <f t="shared" si="1251"/>
        <v>0</v>
      </c>
      <c r="DV875" s="100">
        <f t="shared" si="1252"/>
        <v>1</v>
      </c>
      <c r="DW875" s="100">
        <f t="shared" si="1253"/>
        <v>0</v>
      </c>
      <c r="DX875" s="100">
        <f t="shared" si="1254"/>
        <v>0</v>
      </c>
      <c r="DY875" s="229">
        <f t="shared" si="1255"/>
        <v>0</v>
      </c>
      <c r="DZ875" s="100">
        <f t="shared" si="1256"/>
        <v>1</v>
      </c>
      <c r="EA875" s="400">
        <f t="shared" si="1257"/>
        <v>0</v>
      </c>
      <c r="EB875" s="402">
        <f t="shared" si="1258"/>
        <v>0</v>
      </c>
      <c r="EC875" s="19">
        <f t="shared" si="1259"/>
        <v>0</v>
      </c>
      <c r="ED875" s="19">
        <f t="shared" si="1260"/>
        <v>1</v>
      </c>
      <c r="EE875" s="19">
        <f t="shared" si="1261"/>
        <v>0</v>
      </c>
      <c r="EF875" s="402">
        <f t="shared" si="1262"/>
        <v>0</v>
      </c>
      <c r="EG875" s="400">
        <f t="shared" si="1263"/>
        <v>1</v>
      </c>
      <c r="EH875" s="400">
        <f t="shared" si="1264"/>
        <v>0</v>
      </c>
      <c r="EI875" s="402">
        <f t="shared" si="1265"/>
        <v>0</v>
      </c>
      <c r="EJ875" s="229">
        <f t="shared" si="1266"/>
        <v>1</v>
      </c>
      <c r="EK875" s="398">
        <f t="shared" si="1267"/>
        <v>35</v>
      </c>
      <c r="EL875" s="398" t="str">
        <f t="shared" si="1268"/>
        <v/>
      </c>
      <c r="EM875" s="398">
        <f t="shared" si="1269"/>
        <v>36</v>
      </c>
      <c r="EN875" s="398">
        <f t="shared" si="1270"/>
        <v>199</v>
      </c>
      <c r="EO875" s="398">
        <f t="shared" si="1271"/>
        <v>0</v>
      </c>
      <c r="EP875" s="398">
        <f t="shared" si="1272"/>
        <v>0.1</v>
      </c>
      <c r="EQ875" s="398">
        <f t="shared" si="1273"/>
        <v>378</v>
      </c>
      <c r="ER875" s="398" t="str">
        <f t="shared" si="1274"/>
        <v/>
      </c>
      <c r="ES875" s="398">
        <f t="shared" si="1275"/>
        <v>111</v>
      </c>
      <c r="ET875" s="398">
        <f t="shared" si="1276"/>
        <v>236</v>
      </c>
      <c r="EU875" s="172">
        <f t="shared" si="1277"/>
        <v>45</v>
      </c>
      <c r="EV875" s="57">
        <f t="shared" si="1278"/>
        <v>1.5224142880755813</v>
      </c>
      <c r="EW875" s="57" t="str">
        <f t="shared" si="1279"/>
        <v/>
      </c>
      <c r="EX875" s="57">
        <f t="shared" si="1280"/>
        <v>2.9623534252211483</v>
      </c>
      <c r="EY875" s="57">
        <f t="shared" si="1281"/>
        <v>9.9306352612405799</v>
      </c>
      <c r="EZ875" s="57">
        <f t="shared" si="1282"/>
        <v>0</v>
      </c>
      <c r="FA875" s="57">
        <f t="shared" si="1283"/>
        <v>5.3720118184260009E-3</v>
      </c>
      <c r="FB875" s="57">
        <f t="shared" si="1284"/>
        <v>6.194984684621196</v>
      </c>
      <c r="FC875" s="57" t="str">
        <f t="shared" si="1285"/>
        <v/>
      </c>
      <c r="FD875" s="57">
        <f t="shared" si="1286"/>
        <v>1.7901810985905953</v>
      </c>
      <c r="FE875" s="57">
        <f t="shared" si="1287"/>
        <v>4.9134626795443808</v>
      </c>
      <c r="FF875" s="56">
        <f t="shared" si="1288"/>
        <v>1.2692860970862831</v>
      </c>
      <c r="FG875" s="59">
        <f t="shared" si="1289"/>
        <v>10.557090652312505</v>
      </c>
      <c r="FH875" s="59" t="str">
        <f t="shared" si="1290"/>
        <v/>
      </c>
      <c r="FI875" s="59">
        <f t="shared" si="1291"/>
        <v>20.542262312698096</v>
      </c>
      <c r="FJ875" s="59">
        <f t="shared" si="1292"/>
        <v>68.863395140944107</v>
      </c>
      <c r="FK875" s="59">
        <f t="shared" si="1293"/>
        <v>0</v>
      </c>
      <c r="FL875" s="59">
        <f t="shared" si="1294"/>
        <v>3.7251894045283611E-2</v>
      </c>
      <c r="FM875" s="59">
        <f t="shared" si="1295"/>
        <v>43.725452030747448</v>
      </c>
      <c r="FN875" s="59" t="str">
        <f t="shared" si="1296"/>
        <v/>
      </c>
      <c r="FO875" s="59">
        <f t="shared" si="1297"/>
        <v>12.635459446266605</v>
      </c>
      <c r="FP875" s="59">
        <f t="shared" si="1298"/>
        <v>34.680211112163981</v>
      </c>
      <c r="FQ875" s="66">
        <f t="shared" si="1299"/>
        <v>8.9588774108219731</v>
      </c>
      <c r="FR875" s="331">
        <f t="shared" si="1239"/>
        <v>0.88447714997453541</v>
      </c>
      <c r="FS875" s="331">
        <f t="shared" si="1300"/>
        <v>0.88447714997453541</v>
      </c>
      <c r="FT875" s="400">
        <f t="shared" si="1301"/>
        <v>0</v>
      </c>
      <c r="FU875" s="400">
        <f t="shared" si="1302"/>
        <v>1</v>
      </c>
      <c r="FV875" s="400">
        <f t="shared" si="1303"/>
        <v>0</v>
      </c>
      <c r="FW875" s="402">
        <f t="shared" si="1304"/>
        <v>0</v>
      </c>
      <c r="FX875" s="222">
        <f t="shared" si="1305"/>
        <v>0</v>
      </c>
      <c r="FY875" s="222">
        <f t="shared" si="1306"/>
        <v>68.863395140944107</v>
      </c>
      <c r="FZ875" s="222">
        <f t="shared" si="1307"/>
        <v>20.542262312698096</v>
      </c>
      <c r="GA875" s="221">
        <f t="shared" si="1308"/>
        <v>0</v>
      </c>
      <c r="GB875" s="222">
        <f t="shared" si="1309"/>
        <v>43.725452030747448</v>
      </c>
      <c r="GC875" s="222">
        <f t="shared" si="1310"/>
        <v>34.680211112163981</v>
      </c>
      <c r="GD875" s="222">
        <f t="shared" si="1311"/>
        <v>0</v>
      </c>
      <c r="GE875" s="222">
        <f t="shared" si="1312"/>
        <v>0</v>
      </c>
      <c r="GF875" s="222">
        <f t="shared" si="1313"/>
        <v>0</v>
      </c>
      <c r="GG875" s="398">
        <f t="shared" si="1314"/>
        <v>0</v>
      </c>
      <c r="GH875" s="399">
        <f t="shared" si="1315"/>
        <v>0</v>
      </c>
      <c r="GI875" s="398" t="str">
        <f t="shared" si="1316"/>
        <v>Ca-Mg</v>
      </c>
      <c r="GJ875" s="398" t="str">
        <f t="shared" si="1317"/>
        <v>HCO3-SO4</v>
      </c>
    </row>
    <row r="876" spans="1:192">
      <c r="A876" s="402">
        <f t="shared" si="1318"/>
        <v>871</v>
      </c>
      <c r="B876" s="399" t="s">
        <v>395</v>
      </c>
      <c r="C876" s="398" t="s">
        <v>673</v>
      </c>
      <c r="F876" s="396">
        <v>3424400</v>
      </c>
      <c r="G876" s="396">
        <v>5538965</v>
      </c>
      <c r="H876" s="264">
        <f t="shared" si="1245"/>
        <v>424355.81</v>
      </c>
      <c r="I876" s="264">
        <f t="shared" si="1246"/>
        <v>5537189.2039999999</v>
      </c>
      <c r="J876" s="396">
        <v>87</v>
      </c>
      <c r="K876" s="400" t="s">
        <v>1356</v>
      </c>
      <c r="L876" s="19">
        <v>56</v>
      </c>
      <c r="Q876" s="65" t="s">
        <v>2846</v>
      </c>
      <c r="R876" s="65" t="s">
        <v>2923</v>
      </c>
      <c r="S876" s="64" t="s">
        <v>2836</v>
      </c>
      <c r="T876" s="499" t="str">
        <f t="shared" si="1247"/>
        <v>-</v>
      </c>
      <c r="U876" s="499" t="str">
        <f t="shared" si="1248"/>
        <v>-</v>
      </c>
      <c r="V876" s="499" t="str">
        <f t="shared" si="1249"/>
        <v>-</v>
      </c>
      <c r="W876" s="499" t="str">
        <f t="shared" si="1238"/>
        <v>-</v>
      </c>
      <c r="X876" s="529" t="str">
        <f t="shared" ref="X876:X939" si="1319">GI876</f>
        <v>Na-Ca</v>
      </c>
      <c r="Y876" s="530" t="str">
        <f t="shared" si="1240"/>
        <v>HCO3-SO4</v>
      </c>
      <c r="Z876" s="60"/>
      <c r="AA876" s="49" t="s">
        <v>1639</v>
      </c>
      <c r="AB876" s="100">
        <v>1</v>
      </c>
      <c r="AD876" s="2" t="s">
        <v>2473</v>
      </c>
      <c r="AE876" s="61" t="s">
        <v>1503</v>
      </c>
      <c r="AF876" s="391" t="s">
        <v>3116</v>
      </c>
      <c r="AR876" s="69"/>
      <c r="AS876" s="507">
        <f t="shared" si="1243"/>
        <v>848.52596999999992</v>
      </c>
      <c r="AT876" s="510">
        <f t="shared" si="1244"/>
        <v>1.4358455231385369E-5</v>
      </c>
      <c r="AU876" s="59">
        <v>165.52655999999999</v>
      </c>
      <c r="AV876" s="59">
        <v>19.444000000000003</v>
      </c>
      <c r="AW876" s="62">
        <v>56.109200000000001</v>
      </c>
      <c r="AX876" s="59">
        <v>81.541899999999998</v>
      </c>
      <c r="AY876" s="59">
        <v>153.69999999999999</v>
      </c>
      <c r="AZ876" s="66">
        <v>372.20430999999996</v>
      </c>
      <c r="CN876" s="143" t="s">
        <v>3116</v>
      </c>
      <c r="DB876" s="241"/>
      <c r="DC876" s="241"/>
      <c r="DD876" s="241"/>
      <c r="DE876" s="241"/>
      <c r="DF876" s="241"/>
      <c r="DG876" s="241"/>
      <c r="DH876" s="241"/>
      <c r="DI876" s="244"/>
      <c r="DJ876" s="244"/>
      <c r="DK876" s="244"/>
      <c r="DL876" s="244"/>
      <c r="DM876" s="244"/>
      <c r="DN876" s="244"/>
      <c r="DO876" s="244"/>
      <c r="DP876" s="244"/>
      <c r="DQ876" s="244"/>
      <c r="DR876" s="244"/>
      <c r="DS876" s="472"/>
      <c r="DT876" s="402">
        <f t="shared" si="1250"/>
        <v>1</v>
      </c>
      <c r="DU876" s="100">
        <f t="shared" si="1251"/>
        <v>0</v>
      </c>
      <c r="DV876" s="100">
        <f t="shared" si="1252"/>
        <v>1</v>
      </c>
      <c r="DW876" s="100">
        <f t="shared" si="1253"/>
        <v>0</v>
      </c>
      <c r="DX876" s="100">
        <f t="shared" si="1254"/>
        <v>0</v>
      </c>
      <c r="DY876" s="229">
        <f t="shared" si="1255"/>
        <v>0</v>
      </c>
      <c r="DZ876" s="100">
        <f t="shared" si="1256"/>
        <v>0</v>
      </c>
      <c r="EA876" s="400">
        <f t="shared" si="1257"/>
        <v>0</v>
      </c>
      <c r="EB876" s="402">
        <f t="shared" si="1258"/>
        <v>1</v>
      </c>
      <c r="EC876" s="19">
        <f t="shared" si="1259"/>
        <v>1</v>
      </c>
      <c r="ED876" s="19">
        <f t="shared" si="1260"/>
        <v>0</v>
      </c>
      <c r="EE876" s="19">
        <f t="shared" si="1261"/>
        <v>0</v>
      </c>
      <c r="EF876" s="402">
        <f t="shared" si="1262"/>
        <v>0</v>
      </c>
      <c r="EG876" s="400">
        <f t="shared" si="1263"/>
        <v>0</v>
      </c>
      <c r="EH876" s="400">
        <f t="shared" si="1264"/>
        <v>0</v>
      </c>
      <c r="EI876" s="402">
        <f t="shared" si="1265"/>
        <v>1</v>
      </c>
      <c r="EJ876" s="229">
        <f t="shared" si="1266"/>
        <v>0</v>
      </c>
      <c r="EK876" s="398">
        <f t="shared" si="1267"/>
        <v>165.52655999999999</v>
      </c>
      <c r="EL876" s="398" t="str">
        <f t="shared" si="1268"/>
        <v/>
      </c>
      <c r="EM876" s="398">
        <f t="shared" si="1269"/>
        <v>19.444000000000003</v>
      </c>
      <c r="EN876" s="398">
        <f t="shared" si="1270"/>
        <v>56.109200000000001</v>
      </c>
      <c r="EO876" s="398" t="str">
        <f t="shared" si="1271"/>
        <v/>
      </c>
      <c r="EP876" s="398" t="str">
        <f t="shared" si="1272"/>
        <v/>
      </c>
      <c r="EQ876" s="398">
        <f t="shared" si="1273"/>
        <v>372.20430999999996</v>
      </c>
      <c r="ER876" s="398" t="str">
        <f t="shared" si="1274"/>
        <v/>
      </c>
      <c r="ES876" s="398" t="str">
        <f t="shared" si="1275"/>
        <v/>
      </c>
      <c r="ET876" s="398">
        <f t="shared" si="1276"/>
        <v>153.69999999999999</v>
      </c>
      <c r="EU876" s="172">
        <f t="shared" si="1277"/>
        <v>81.541899999999998</v>
      </c>
      <c r="EV876" s="57">
        <f t="shared" si="1278"/>
        <v>7.1999999999999993</v>
      </c>
      <c r="EW876" s="57" t="str">
        <f t="shared" si="1279"/>
        <v/>
      </c>
      <c r="EX876" s="57">
        <f t="shared" si="1280"/>
        <v>1.6000000000000003</v>
      </c>
      <c r="EY876" s="57">
        <f t="shared" si="1281"/>
        <v>2.8</v>
      </c>
      <c r="EZ876" s="57" t="str">
        <f t="shared" si="1282"/>
        <v/>
      </c>
      <c r="FA876" s="57" t="str">
        <f t="shared" si="1283"/>
        <v/>
      </c>
      <c r="FB876" s="57">
        <f t="shared" si="1284"/>
        <v>6.1</v>
      </c>
      <c r="FC876" s="57" t="str">
        <f t="shared" si="1285"/>
        <v/>
      </c>
      <c r="FD876" s="57" t="str">
        <f t="shared" si="1286"/>
        <v/>
      </c>
      <c r="FE876" s="57">
        <f t="shared" si="1287"/>
        <v>3.1999966688388612</v>
      </c>
      <c r="FF876" s="56">
        <f t="shared" si="1288"/>
        <v>2.2999999999999998</v>
      </c>
      <c r="FG876" s="59">
        <f t="shared" si="1289"/>
        <v>62.068965517241381</v>
      </c>
      <c r="FH876" s="59" t="str">
        <f t="shared" si="1290"/>
        <v/>
      </c>
      <c r="FI876" s="59">
        <f t="shared" si="1291"/>
        <v>13.793103448275868</v>
      </c>
      <c r="FJ876" s="59">
        <f t="shared" si="1292"/>
        <v>24.137931034482762</v>
      </c>
      <c r="FK876" s="59" t="str">
        <f t="shared" si="1293"/>
        <v/>
      </c>
      <c r="FL876" s="59" t="str">
        <f t="shared" si="1294"/>
        <v/>
      </c>
      <c r="FM876" s="59">
        <f t="shared" si="1295"/>
        <v>52.586221997687858</v>
      </c>
      <c r="FN876" s="59" t="str">
        <f t="shared" si="1296"/>
        <v/>
      </c>
      <c r="FO876" s="59" t="str">
        <f t="shared" si="1297"/>
        <v/>
      </c>
      <c r="FP876" s="59">
        <f t="shared" si="1298"/>
        <v>27.586186101544584</v>
      </c>
      <c r="FQ876" s="66">
        <f t="shared" si="1299"/>
        <v>19.827591900767551</v>
      </c>
      <c r="FR876" s="331">
        <f t="shared" si="1239"/>
        <v>1.4358455231385369E-5</v>
      </c>
      <c r="FS876" s="331">
        <f t="shared" si="1300"/>
        <v>1.4358455231385369E-5</v>
      </c>
      <c r="FT876" s="400">
        <f t="shared" si="1301"/>
        <v>0</v>
      </c>
      <c r="FU876" s="400">
        <f t="shared" si="1302"/>
        <v>1</v>
      </c>
      <c r="FV876" s="400">
        <f t="shared" si="1303"/>
        <v>0</v>
      </c>
      <c r="FW876" s="402">
        <f t="shared" si="1304"/>
        <v>0</v>
      </c>
      <c r="FX876" s="222">
        <f t="shared" si="1305"/>
        <v>62.068965517241381</v>
      </c>
      <c r="FY876" s="222">
        <f t="shared" si="1306"/>
        <v>24.137931034482762</v>
      </c>
      <c r="FZ876" s="222">
        <f t="shared" si="1307"/>
        <v>0</v>
      </c>
      <c r="GA876" s="221">
        <f t="shared" si="1308"/>
        <v>0</v>
      </c>
      <c r="GB876" s="222">
        <f t="shared" si="1309"/>
        <v>52.586221997687858</v>
      </c>
      <c r="GC876" s="222">
        <f t="shared" si="1310"/>
        <v>27.586186101544584</v>
      </c>
      <c r="GD876" s="222">
        <f t="shared" si="1311"/>
        <v>0</v>
      </c>
      <c r="GE876" s="222">
        <f t="shared" si="1312"/>
        <v>0</v>
      </c>
      <c r="GF876" s="222">
        <f t="shared" si="1313"/>
        <v>0</v>
      </c>
      <c r="GG876" s="398">
        <f t="shared" si="1314"/>
        <v>0</v>
      </c>
      <c r="GH876" s="399">
        <f t="shared" si="1315"/>
        <v>0</v>
      </c>
      <c r="GI876" s="398" t="str">
        <f t="shared" si="1316"/>
        <v>Na-Ca</v>
      </c>
      <c r="GJ876" s="398" t="str">
        <f t="shared" si="1317"/>
        <v>HCO3-SO4</v>
      </c>
    </row>
    <row r="877" spans="1:192">
      <c r="A877" s="402">
        <f t="shared" si="1318"/>
        <v>872</v>
      </c>
      <c r="B877" s="106" t="s">
        <v>395</v>
      </c>
      <c r="C877" s="106" t="s">
        <v>369</v>
      </c>
      <c r="D877" s="106"/>
      <c r="E877" s="106"/>
      <c r="F877" s="377">
        <v>3424430</v>
      </c>
      <c r="G877" s="377">
        <v>5538970</v>
      </c>
      <c r="H877" s="409">
        <f t="shared" si="1245"/>
        <v>424385.79800000001</v>
      </c>
      <c r="I877" s="405">
        <f t="shared" si="1246"/>
        <v>5537194.2020000005</v>
      </c>
      <c r="J877" s="377">
        <v>85</v>
      </c>
      <c r="K877" s="377" t="s">
        <v>1355</v>
      </c>
      <c r="L877" s="377">
        <v>89.1</v>
      </c>
      <c r="M877" s="377"/>
      <c r="O877" s="377"/>
      <c r="P877" s="377"/>
      <c r="Q877" s="531" t="s">
        <v>2851</v>
      </c>
      <c r="R877" s="531" t="s">
        <v>2901</v>
      </c>
      <c r="S877" s="106" t="s">
        <v>2663</v>
      </c>
      <c r="T877" s="499" t="str">
        <f t="shared" si="1247"/>
        <v>-</v>
      </c>
      <c r="U877" s="499" t="str">
        <f t="shared" si="1248"/>
        <v>M</v>
      </c>
      <c r="V877" s="499" t="str">
        <f t="shared" si="1249"/>
        <v>-</v>
      </c>
      <c r="W877" s="499" t="str">
        <f t="shared" si="1238"/>
        <v>-</v>
      </c>
      <c r="X877" s="529" t="str">
        <f t="shared" si="1319"/>
        <v>Na</v>
      </c>
      <c r="Y877" s="530" t="str">
        <f t="shared" si="1240"/>
        <v>HCO3-SO4-Cl</v>
      </c>
      <c r="Z877" s="107" t="s">
        <v>2474</v>
      </c>
      <c r="AA877" s="84">
        <v>25437</v>
      </c>
      <c r="AB877" s="405">
        <v>1</v>
      </c>
      <c r="AC877" s="531" t="s">
        <v>280</v>
      </c>
      <c r="AD877" s="531" t="s">
        <v>2475</v>
      </c>
      <c r="AE877" s="86" t="s">
        <v>2701</v>
      </c>
      <c r="AF877" s="379">
        <v>11</v>
      </c>
      <c r="AG877" s="377"/>
      <c r="AH877" s="377">
        <v>7.2</v>
      </c>
      <c r="AI877" s="379"/>
      <c r="AJ877" s="377"/>
      <c r="AK877" s="377"/>
      <c r="AL877" s="377"/>
      <c r="AM877" s="379"/>
      <c r="AN877" s="531">
        <v>14.5</v>
      </c>
      <c r="AO877" s="106">
        <v>14.5</v>
      </c>
      <c r="AP877" s="378">
        <v>1</v>
      </c>
      <c r="AQ877" s="531"/>
      <c r="AR877" s="532">
        <v>1330</v>
      </c>
      <c r="AS877" s="507">
        <f t="shared" si="1243"/>
        <v>1283.7300000000002</v>
      </c>
      <c r="AT877" s="511">
        <f t="shared" si="1244"/>
        <v>0.26494086155212598</v>
      </c>
      <c r="AU877" s="88">
        <v>297</v>
      </c>
      <c r="AV877" s="531">
        <v>24</v>
      </c>
      <c r="AW877" s="106">
        <v>64</v>
      </c>
      <c r="AX877" s="106">
        <v>186</v>
      </c>
      <c r="AY877" s="531">
        <v>291</v>
      </c>
      <c r="AZ877" s="107">
        <v>409</v>
      </c>
      <c r="BA877" s="531"/>
      <c r="BB877" s="88"/>
      <c r="BC877" s="531"/>
      <c r="BD877" s="531">
        <v>1.9</v>
      </c>
      <c r="BE877" s="108">
        <v>0.03</v>
      </c>
      <c r="BF877" s="108">
        <v>0.4</v>
      </c>
      <c r="BG877" s="531"/>
      <c r="BH877" s="531"/>
      <c r="BI877" s="531"/>
      <c r="BJ877" s="532" t="s">
        <v>1344</v>
      </c>
      <c r="BK877" s="531"/>
      <c r="BL877" s="106"/>
      <c r="BM877" s="113">
        <v>10.4</v>
      </c>
      <c r="BN877" s="107"/>
      <c r="BO877" s="114"/>
      <c r="BP877" s="114"/>
      <c r="BQ877" s="114"/>
      <c r="BR877" s="114"/>
      <c r="BS877" s="114"/>
      <c r="BT877" s="114"/>
      <c r="BU877" s="114"/>
      <c r="BV877" s="114"/>
      <c r="BW877" s="114"/>
      <c r="BX877" s="114"/>
      <c r="BY877" s="114"/>
      <c r="BZ877" s="114"/>
      <c r="CA877" s="114"/>
      <c r="CB877" s="114"/>
      <c r="CC877" s="114"/>
      <c r="CD877" s="114"/>
      <c r="CE877" s="114"/>
      <c r="CF877" s="247"/>
      <c r="CG877" s="114"/>
      <c r="CH877" s="114"/>
      <c r="CI877" s="114"/>
      <c r="CJ877" s="114"/>
      <c r="CK877" s="114"/>
      <c r="CL877" s="137"/>
      <c r="CM877" s="531">
        <v>10.4</v>
      </c>
      <c r="CN877" s="147">
        <v>33</v>
      </c>
      <c r="CO877" s="149"/>
      <c r="CP877" s="399"/>
      <c r="CR877" s="399"/>
      <c r="CS877" s="399"/>
      <c r="CT877" s="399"/>
      <c r="CU877" s="399"/>
      <c r="CV877" s="399"/>
      <c r="CW877" s="399"/>
      <c r="CX877" s="399"/>
      <c r="CY877" s="399"/>
      <c r="CZ877" s="399"/>
      <c r="DB877" s="241"/>
      <c r="DC877" s="241"/>
      <c r="DD877" s="241"/>
      <c r="DE877" s="241"/>
      <c r="DF877" s="241"/>
      <c r="DG877" s="241"/>
      <c r="DH877" s="241"/>
      <c r="DI877" s="241"/>
      <c r="DJ877" s="241"/>
      <c r="DK877" s="244"/>
      <c r="DL877" s="244"/>
      <c r="DM877" s="244"/>
      <c r="DN877" s="241"/>
      <c r="DO877" s="241"/>
      <c r="DP877" s="241"/>
      <c r="DQ877" s="241"/>
      <c r="DR877" s="241"/>
      <c r="DS877" s="472"/>
      <c r="DT877" s="402">
        <f t="shared" si="1250"/>
        <v>1</v>
      </c>
      <c r="DU877" s="100">
        <f t="shared" si="1251"/>
        <v>0</v>
      </c>
      <c r="DV877" s="100">
        <f t="shared" si="1252"/>
        <v>1</v>
      </c>
      <c r="DW877" s="100">
        <f t="shared" si="1253"/>
        <v>0</v>
      </c>
      <c r="DX877" s="100">
        <f t="shared" si="1254"/>
        <v>0</v>
      </c>
      <c r="DY877" s="229">
        <f t="shared" si="1255"/>
        <v>0</v>
      </c>
      <c r="DZ877" s="100">
        <f t="shared" si="1256"/>
        <v>1</v>
      </c>
      <c r="EA877" s="400">
        <f t="shared" si="1257"/>
        <v>0</v>
      </c>
      <c r="EB877" s="402">
        <f t="shared" si="1258"/>
        <v>0</v>
      </c>
      <c r="EC877" s="19">
        <f t="shared" si="1259"/>
        <v>0</v>
      </c>
      <c r="ED877" s="19">
        <f t="shared" si="1260"/>
        <v>1</v>
      </c>
      <c r="EE877" s="19">
        <f t="shared" si="1261"/>
        <v>0</v>
      </c>
      <c r="EF877" s="402">
        <f t="shared" si="1262"/>
        <v>0</v>
      </c>
      <c r="EG877" s="400">
        <f t="shared" si="1263"/>
        <v>1</v>
      </c>
      <c r="EH877" s="400">
        <f t="shared" si="1264"/>
        <v>0</v>
      </c>
      <c r="EI877" s="402">
        <f t="shared" si="1265"/>
        <v>0</v>
      </c>
      <c r="EJ877" s="229">
        <f t="shared" si="1266"/>
        <v>1</v>
      </c>
      <c r="EK877" s="398">
        <f t="shared" si="1267"/>
        <v>297</v>
      </c>
      <c r="EL877" s="398" t="str">
        <f t="shared" si="1268"/>
        <v/>
      </c>
      <c r="EM877" s="398">
        <f t="shared" si="1269"/>
        <v>24</v>
      </c>
      <c r="EN877" s="398">
        <f t="shared" si="1270"/>
        <v>64</v>
      </c>
      <c r="EO877" s="398">
        <f t="shared" si="1271"/>
        <v>0.4</v>
      </c>
      <c r="EP877" s="398">
        <f t="shared" si="1272"/>
        <v>0.03</v>
      </c>
      <c r="EQ877" s="398">
        <f t="shared" si="1273"/>
        <v>409</v>
      </c>
      <c r="ER877" s="398" t="str">
        <f t="shared" si="1274"/>
        <v/>
      </c>
      <c r="ES877" s="398" t="str">
        <f t="shared" si="1275"/>
        <v/>
      </c>
      <c r="ET877" s="398">
        <f t="shared" si="1276"/>
        <v>291</v>
      </c>
      <c r="EU877" s="172">
        <f t="shared" si="1277"/>
        <v>186</v>
      </c>
      <c r="EV877" s="57">
        <f t="shared" si="1278"/>
        <v>12.918772673098504</v>
      </c>
      <c r="EW877" s="57" t="str">
        <f t="shared" si="1279"/>
        <v/>
      </c>
      <c r="EX877" s="57">
        <f t="shared" si="1280"/>
        <v>1.9749022834807655</v>
      </c>
      <c r="EY877" s="57">
        <f t="shared" si="1281"/>
        <v>3.1937721443185785</v>
      </c>
      <c r="EZ877" s="57">
        <f t="shared" si="1282"/>
        <v>1.458656212963807E-2</v>
      </c>
      <c r="FA877" s="57">
        <f t="shared" si="1283"/>
        <v>1.6116035455278001E-3</v>
      </c>
      <c r="FB877" s="57">
        <f t="shared" si="1284"/>
        <v>6.7030389841536229</v>
      </c>
      <c r="FC877" s="57" t="str">
        <f t="shared" si="1285"/>
        <v/>
      </c>
      <c r="FD877" s="57" t="str">
        <f t="shared" si="1286"/>
        <v/>
      </c>
      <c r="FE877" s="57">
        <f t="shared" si="1287"/>
        <v>6.0585493209636221</v>
      </c>
      <c r="FF877" s="56">
        <f t="shared" si="1288"/>
        <v>5.2463825346233035</v>
      </c>
      <c r="FG877" s="59">
        <f t="shared" si="1289"/>
        <v>71.360063030797576</v>
      </c>
      <c r="FH877" s="59" t="str">
        <f t="shared" si="1290"/>
        <v/>
      </c>
      <c r="FI877" s="59">
        <f t="shared" si="1291"/>
        <v>10.908865338448001</v>
      </c>
      <c r="FJ877" s="59">
        <f t="shared" si="1292"/>
        <v>17.641597022537958</v>
      </c>
      <c r="FK877" s="59">
        <f t="shared" si="1293"/>
        <v>8.0572514070252108E-2</v>
      </c>
      <c r="FL877" s="59">
        <f t="shared" si="1294"/>
        <v>8.9020941462187291E-3</v>
      </c>
      <c r="FM877" s="59">
        <f t="shared" si="1295"/>
        <v>37.222622380980027</v>
      </c>
      <c r="FN877" s="59" t="str">
        <f t="shared" si="1296"/>
        <v/>
      </c>
      <c r="FO877" s="59" t="str">
        <f t="shared" si="1297"/>
        <v/>
      </c>
      <c r="FP877" s="59">
        <f t="shared" si="1298"/>
        <v>33.64370908238827</v>
      </c>
      <c r="FQ877" s="66">
        <f t="shared" si="1299"/>
        <v>29.133668536631703</v>
      </c>
      <c r="FR877" s="331">
        <f t="shared" si="1239"/>
        <v>0.26494086155212598</v>
      </c>
      <c r="FS877" s="331">
        <f t="shared" si="1300"/>
        <v>0.26494086155212598</v>
      </c>
      <c r="FT877" s="400">
        <f t="shared" si="1301"/>
        <v>0</v>
      </c>
      <c r="FU877" s="400">
        <f t="shared" si="1302"/>
        <v>1</v>
      </c>
      <c r="FV877" s="400">
        <f t="shared" si="1303"/>
        <v>0</v>
      </c>
      <c r="FW877" s="402">
        <f t="shared" si="1304"/>
        <v>0</v>
      </c>
      <c r="FX877" s="222">
        <f t="shared" si="1305"/>
        <v>71.360063030797576</v>
      </c>
      <c r="FY877" s="222">
        <f t="shared" si="1306"/>
        <v>0</v>
      </c>
      <c r="FZ877" s="222">
        <f t="shared" si="1307"/>
        <v>0</v>
      </c>
      <c r="GA877" s="221">
        <f t="shared" si="1308"/>
        <v>29.133668536631703</v>
      </c>
      <c r="GB877" s="222">
        <f t="shared" si="1309"/>
        <v>37.222622380980027</v>
      </c>
      <c r="GC877" s="222">
        <f t="shared" si="1310"/>
        <v>33.64370908238827</v>
      </c>
      <c r="GD877" s="222">
        <f t="shared" si="1311"/>
        <v>0</v>
      </c>
      <c r="GE877" s="222">
        <f t="shared" si="1312"/>
        <v>0</v>
      </c>
      <c r="GF877" s="222">
        <f t="shared" si="1313"/>
        <v>0</v>
      </c>
      <c r="GG877" s="398">
        <f t="shared" si="1314"/>
        <v>0</v>
      </c>
      <c r="GH877" s="399">
        <f t="shared" si="1315"/>
        <v>0</v>
      </c>
      <c r="GI877" s="398" t="str">
        <f t="shared" si="1316"/>
        <v>Na</v>
      </c>
      <c r="GJ877" s="398" t="str">
        <f t="shared" si="1317"/>
        <v>HCO3-SO4-Cl</v>
      </c>
    </row>
    <row r="878" spans="1:192">
      <c r="A878" s="402">
        <f t="shared" si="1318"/>
        <v>873</v>
      </c>
      <c r="B878" s="106" t="s">
        <v>395</v>
      </c>
      <c r="C878" s="106" t="s">
        <v>398</v>
      </c>
      <c r="D878" s="106"/>
      <c r="E878" s="106"/>
      <c r="F878" s="377">
        <v>3424140</v>
      </c>
      <c r="G878" s="377">
        <v>5538540</v>
      </c>
      <c r="H878" s="409">
        <f t="shared" si="1245"/>
        <v>424095.91400000005</v>
      </c>
      <c r="I878" s="405">
        <f t="shared" si="1246"/>
        <v>5536764.3739999998</v>
      </c>
      <c r="J878" s="435">
        <v>82</v>
      </c>
      <c r="K878" s="377" t="s">
        <v>1356</v>
      </c>
      <c r="L878" s="377">
        <v>18.399999999999999</v>
      </c>
      <c r="M878" s="377"/>
      <c r="O878" s="115">
        <v>76.5</v>
      </c>
      <c r="P878" s="115"/>
      <c r="Q878" s="67" t="s">
        <v>2846</v>
      </c>
      <c r="R878" s="464" t="s">
        <v>2924</v>
      </c>
      <c r="S878" s="64" t="s">
        <v>2836</v>
      </c>
      <c r="T878" s="499" t="str">
        <f t="shared" si="1247"/>
        <v>-</v>
      </c>
      <c r="U878" s="499" t="str">
        <f t="shared" si="1248"/>
        <v>M</v>
      </c>
      <c r="V878" s="499" t="str">
        <f t="shared" si="1249"/>
        <v>-</v>
      </c>
      <c r="W878" s="499" t="str">
        <f t="shared" si="1238"/>
        <v>-</v>
      </c>
      <c r="X878" s="529" t="str">
        <f t="shared" si="1319"/>
        <v>Na-Ca</v>
      </c>
      <c r="Y878" s="530" t="str">
        <f t="shared" si="1240"/>
        <v>Cl-HCO3-SO4</v>
      </c>
      <c r="Z878" s="60" t="s">
        <v>1863</v>
      </c>
      <c r="AA878" s="84">
        <v>22007</v>
      </c>
      <c r="AB878" s="405">
        <v>1</v>
      </c>
      <c r="AC878" s="531" t="s">
        <v>280</v>
      </c>
      <c r="AD878" s="531" t="s">
        <v>2472</v>
      </c>
      <c r="AE878" s="86" t="s">
        <v>2701</v>
      </c>
      <c r="AF878" s="379">
        <v>11.6</v>
      </c>
      <c r="AG878" s="377"/>
      <c r="AH878" s="377">
        <v>7.1</v>
      </c>
      <c r="AI878" s="379"/>
      <c r="AJ878" s="377"/>
      <c r="AK878" s="377"/>
      <c r="AL878" s="377"/>
      <c r="AM878" s="379"/>
      <c r="AN878" s="531">
        <v>27.2</v>
      </c>
      <c r="AO878" s="106">
        <v>15.7</v>
      </c>
      <c r="AP878" s="378">
        <v>3</v>
      </c>
      <c r="AQ878" s="531"/>
      <c r="AR878" s="532">
        <v>1436</v>
      </c>
      <c r="AS878" s="507">
        <f t="shared" si="1243"/>
        <v>1419.4700000000003</v>
      </c>
      <c r="AT878" s="511">
        <f t="shared" si="1244"/>
        <v>0.55709839075682688</v>
      </c>
      <c r="AU878" s="88">
        <v>270</v>
      </c>
      <c r="AV878" s="531">
        <v>28</v>
      </c>
      <c r="AW878" s="106">
        <v>149</v>
      </c>
      <c r="AX878" s="106">
        <v>396</v>
      </c>
      <c r="AY878" s="531">
        <v>212</v>
      </c>
      <c r="AZ878" s="107">
        <v>342</v>
      </c>
      <c r="BA878" s="531"/>
      <c r="BB878" s="88"/>
      <c r="BC878" s="531"/>
      <c r="BD878" s="531">
        <v>0</v>
      </c>
      <c r="BE878" s="108">
        <v>0.16</v>
      </c>
      <c r="BF878" s="108">
        <v>0.41</v>
      </c>
      <c r="BG878" s="531"/>
      <c r="BH878" s="531"/>
      <c r="BI878" s="531"/>
      <c r="BJ878" s="113">
        <v>5</v>
      </c>
      <c r="BK878" s="531"/>
      <c r="BL878" s="106"/>
      <c r="BM878" s="113">
        <v>16.900000000000002</v>
      </c>
      <c r="BN878" s="107"/>
      <c r="BO878" s="114"/>
      <c r="BP878" s="114"/>
      <c r="BQ878" s="114"/>
      <c r="BR878" s="114"/>
      <c r="BS878" s="114"/>
      <c r="BT878" s="114"/>
      <c r="BU878" s="114"/>
      <c r="BV878" s="114"/>
      <c r="BW878" s="114"/>
      <c r="BX878" s="114"/>
      <c r="BY878" s="114"/>
      <c r="BZ878" s="114"/>
      <c r="CA878" s="114"/>
      <c r="CB878" s="114"/>
      <c r="CC878" s="114"/>
      <c r="CD878" s="114"/>
      <c r="CE878" s="114"/>
      <c r="CF878" s="247"/>
      <c r="CG878" s="114"/>
      <c r="CH878" s="114"/>
      <c r="CI878" s="114"/>
      <c r="CJ878" s="114"/>
      <c r="CK878" s="114"/>
      <c r="CL878" s="137"/>
      <c r="CM878" s="531">
        <v>7.7</v>
      </c>
      <c r="CN878" s="147">
        <v>59</v>
      </c>
      <c r="CO878" s="149"/>
      <c r="CP878" s="399"/>
      <c r="CR878" s="399"/>
      <c r="CS878" s="399"/>
      <c r="CT878" s="399"/>
      <c r="CU878" s="399"/>
      <c r="CV878" s="399"/>
      <c r="CW878" s="399"/>
      <c r="CX878" s="399"/>
      <c r="CY878" s="399"/>
      <c r="CZ878" s="399"/>
      <c r="DB878" s="241"/>
      <c r="DC878" s="241"/>
      <c r="DD878" s="241"/>
      <c r="DE878" s="241"/>
      <c r="DF878" s="241"/>
      <c r="DG878" s="241"/>
      <c r="DH878" s="241"/>
      <c r="DI878" s="241"/>
      <c r="DJ878" s="241"/>
      <c r="DK878" s="244"/>
      <c r="DL878" s="244"/>
      <c r="DM878" s="244"/>
      <c r="DN878" s="241"/>
      <c r="DO878" s="241"/>
      <c r="DP878" s="241"/>
      <c r="DQ878" s="241"/>
      <c r="DR878" s="241"/>
      <c r="DS878" s="472"/>
      <c r="DT878" s="402">
        <f t="shared" si="1250"/>
        <v>1</v>
      </c>
      <c r="DU878" s="100">
        <f t="shared" si="1251"/>
        <v>0</v>
      </c>
      <c r="DV878" s="100">
        <f t="shared" si="1252"/>
        <v>1</v>
      </c>
      <c r="DW878" s="100">
        <f t="shared" si="1253"/>
        <v>0</v>
      </c>
      <c r="DX878" s="100">
        <f t="shared" si="1254"/>
        <v>0</v>
      </c>
      <c r="DY878" s="229">
        <f t="shared" si="1255"/>
        <v>0</v>
      </c>
      <c r="DZ878" s="100">
        <f t="shared" si="1256"/>
        <v>1</v>
      </c>
      <c r="EA878" s="400">
        <f t="shared" si="1257"/>
        <v>0</v>
      </c>
      <c r="EB878" s="402">
        <f t="shared" si="1258"/>
        <v>0</v>
      </c>
      <c r="EC878" s="19">
        <f t="shared" si="1259"/>
        <v>0</v>
      </c>
      <c r="ED878" s="19">
        <f t="shared" si="1260"/>
        <v>1</v>
      </c>
      <c r="EE878" s="19">
        <f t="shared" si="1261"/>
        <v>0</v>
      </c>
      <c r="EF878" s="402">
        <f t="shared" si="1262"/>
        <v>0</v>
      </c>
      <c r="EG878" s="400">
        <f t="shared" si="1263"/>
        <v>1</v>
      </c>
      <c r="EH878" s="400">
        <f t="shared" si="1264"/>
        <v>0</v>
      </c>
      <c r="EI878" s="402">
        <f t="shared" si="1265"/>
        <v>0</v>
      </c>
      <c r="EJ878" s="229">
        <f t="shared" si="1266"/>
        <v>1</v>
      </c>
      <c r="EK878" s="398">
        <f t="shared" si="1267"/>
        <v>270</v>
      </c>
      <c r="EL878" s="398" t="str">
        <f t="shared" si="1268"/>
        <v/>
      </c>
      <c r="EM878" s="398">
        <f t="shared" si="1269"/>
        <v>28</v>
      </c>
      <c r="EN878" s="398">
        <f t="shared" si="1270"/>
        <v>149</v>
      </c>
      <c r="EO878" s="398">
        <f t="shared" si="1271"/>
        <v>0.41</v>
      </c>
      <c r="EP878" s="398">
        <f t="shared" si="1272"/>
        <v>0.16</v>
      </c>
      <c r="EQ878" s="398">
        <f t="shared" si="1273"/>
        <v>342</v>
      </c>
      <c r="ER878" s="398" t="str">
        <f t="shared" si="1274"/>
        <v/>
      </c>
      <c r="ES878" s="398">
        <f t="shared" si="1275"/>
        <v>5</v>
      </c>
      <c r="ET878" s="398">
        <f t="shared" si="1276"/>
        <v>212</v>
      </c>
      <c r="EU878" s="172">
        <f t="shared" si="1277"/>
        <v>396</v>
      </c>
      <c r="EV878" s="57">
        <f t="shared" si="1278"/>
        <v>11.744338793725912</v>
      </c>
      <c r="EW878" s="57" t="str">
        <f t="shared" si="1279"/>
        <v/>
      </c>
      <c r="EX878" s="57">
        <f t="shared" si="1280"/>
        <v>2.3040526640608929</v>
      </c>
      <c r="EY878" s="57">
        <f t="shared" si="1281"/>
        <v>7.4355007734916905</v>
      </c>
      <c r="EZ878" s="57">
        <f t="shared" si="1282"/>
        <v>1.4951226182879021E-2</v>
      </c>
      <c r="FA878" s="57">
        <f t="shared" si="1283"/>
        <v>8.5952189094816011E-3</v>
      </c>
      <c r="FB878" s="57">
        <f t="shared" si="1284"/>
        <v>5.6049861432287011</v>
      </c>
      <c r="FC878" s="57" t="str">
        <f t="shared" si="1285"/>
        <v/>
      </c>
      <c r="FD878" s="57">
        <f t="shared" si="1286"/>
        <v>8.0638788224801583E-2</v>
      </c>
      <c r="FE878" s="57">
        <f t="shared" si="1287"/>
        <v>4.4137885087432567</v>
      </c>
      <c r="FF878" s="56">
        <f t="shared" si="1288"/>
        <v>11.169717654359291</v>
      </c>
      <c r="FG878" s="59">
        <f t="shared" si="1289"/>
        <v>54.605938765869077</v>
      </c>
      <c r="FH878" s="59" t="str">
        <f t="shared" si="1290"/>
        <v/>
      </c>
      <c r="FI878" s="59">
        <f t="shared" si="1291"/>
        <v>10.712817545272092</v>
      </c>
      <c r="FJ878" s="59">
        <f t="shared" si="1292"/>
        <v>34.571763218186938</v>
      </c>
      <c r="FK878" s="59">
        <f t="shared" si="1293"/>
        <v>6.9516535222323719E-2</v>
      </c>
      <c r="FL878" s="59">
        <f t="shared" si="1294"/>
        <v>3.9963935449574182E-2</v>
      </c>
      <c r="FM878" s="59">
        <f t="shared" si="1295"/>
        <v>26.352680409512956</v>
      </c>
      <c r="FN878" s="59" t="str">
        <f t="shared" si="1296"/>
        <v/>
      </c>
      <c r="FO878" s="59">
        <f t="shared" si="1297"/>
        <v>0.37913531994469446</v>
      </c>
      <c r="FP878" s="59">
        <f t="shared" si="1298"/>
        <v>20.752086623195385</v>
      </c>
      <c r="FQ878" s="66">
        <f t="shared" si="1299"/>
        <v>52.51609764734696</v>
      </c>
      <c r="FR878" s="331">
        <f t="shared" si="1239"/>
        <v>0.55709839075682688</v>
      </c>
      <c r="FS878" s="331">
        <f t="shared" si="1300"/>
        <v>0.55709839075682688</v>
      </c>
      <c r="FT878" s="400">
        <f t="shared" si="1301"/>
        <v>0</v>
      </c>
      <c r="FU878" s="400">
        <f t="shared" si="1302"/>
        <v>1</v>
      </c>
      <c r="FV878" s="400">
        <f t="shared" si="1303"/>
        <v>0</v>
      </c>
      <c r="FW878" s="402">
        <f t="shared" si="1304"/>
        <v>0</v>
      </c>
      <c r="FX878" s="222">
        <f t="shared" si="1305"/>
        <v>54.605938765869077</v>
      </c>
      <c r="FY878" s="222">
        <f t="shared" si="1306"/>
        <v>34.571763218186938</v>
      </c>
      <c r="FZ878" s="222">
        <f t="shared" si="1307"/>
        <v>0</v>
      </c>
      <c r="GA878" s="221">
        <f t="shared" si="1308"/>
        <v>52.51609764734696</v>
      </c>
      <c r="GB878" s="222">
        <f t="shared" si="1309"/>
        <v>26.352680409512956</v>
      </c>
      <c r="GC878" s="222">
        <f t="shared" si="1310"/>
        <v>20.752086623195385</v>
      </c>
      <c r="GD878" s="222">
        <f t="shared" si="1311"/>
        <v>0</v>
      </c>
      <c r="GE878" s="222">
        <f t="shared" si="1312"/>
        <v>0</v>
      </c>
      <c r="GF878" s="222">
        <f t="shared" si="1313"/>
        <v>0</v>
      </c>
      <c r="GG878" s="398">
        <f t="shared" si="1314"/>
        <v>0</v>
      </c>
      <c r="GH878" s="399">
        <f t="shared" si="1315"/>
        <v>0</v>
      </c>
      <c r="GI878" s="398" t="str">
        <f t="shared" si="1316"/>
        <v>Na-Ca</v>
      </c>
      <c r="GJ878" s="398" t="str">
        <f t="shared" si="1317"/>
        <v>Cl-HCO3-SO4</v>
      </c>
    </row>
    <row r="879" spans="1:192">
      <c r="A879" s="402">
        <f t="shared" si="1318"/>
        <v>874</v>
      </c>
      <c r="B879" s="106" t="s">
        <v>395</v>
      </c>
      <c r="C879" s="106" t="s">
        <v>398</v>
      </c>
      <c r="D879" s="106"/>
      <c r="E879" s="106"/>
      <c r="F879" s="377">
        <v>3424140</v>
      </c>
      <c r="G879" s="377">
        <v>5538540</v>
      </c>
      <c r="H879" s="409">
        <f t="shared" si="1245"/>
        <v>424095.91400000005</v>
      </c>
      <c r="I879" s="405">
        <f t="shared" si="1246"/>
        <v>5536764.3739999998</v>
      </c>
      <c r="J879" s="435">
        <v>82</v>
      </c>
      <c r="K879" s="377" t="s">
        <v>1356</v>
      </c>
      <c r="L879" s="377">
        <v>18.399999999999999</v>
      </c>
      <c r="M879" s="377"/>
      <c r="O879" s="377"/>
      <c r="P879" s="377"/>
      <c r="Q879" s="67" t="s">
        <v>2846</v>
      </c>
      <c r="R879" s="464" t="s">
        <v>2924</v>
      </c>
      <c r="S879" s="64" t="s">
        <v>2836</v>
      </c>
      <c r="T879" s="499" t="str">
        <f t="shared" si="1247"/>
        <v>-</v>
      </c>
      <c r="U879" s="499" t="str">
        <f t="shared" si="1248"/>
        <v>M</v>
      </c>
      <c r="V879" s="499" t="str">
        <f t="shared" si="1249"/>
        <v>-</v>
      </c>
      <c r="W879" s="499" t="str">
        <f t="shared" si="1238"/>
        <v>-</v>
      </c>
      <c r="X879" s="529" t="str">
        <f t="shared" si="1319"/>
        <v>Na-Ca</v>
      </c>
      <c r="Y879" s="530" t="str">
        <f t="shared" si="1240"/>
        <v>Cl-HCO3</v>
      </c>
      <c r="Z879" s="60" t="s">
        <v>1863</v>
      </c>
      <c r="AA879" s="78">
        <v>22201</v>
      </c>
      <c r="AB879" s="102">
        <v>2</v>
      </c>
      <c r="AC879" s="531" t="s">
        <v>280</v>
      </c>
      <c r="AD879" s="531" t="s">
        <v>2472</v>
      </c>
      <c r="AE879" s="86" t="s">
        <v>2773</v>
      </c>
      <c r="AF879" s="153" t="s">
        <v>3116</v>
      </c>
      <c r="AG879" s="377"/>
      <c r="AH879" s="377">
        <v>7.1</v>
      </c>
      <c r="AI879" s="379"/>
      <c r="AJ879" s="377"/>
      <c r="AK879" s="377"/>
      <c r="AL879" s="377"/>
      <c r="AM879" s="379"/>
      <c r="AN879" s="531">
        <v>25.5</v>
      </c>
      <c r="AO879" s="106">
        <v>16.2</v>
      </c>
      <c r="AP879" s="378">
        <v>5</v>
      </c>
      <c r="AQ879" s="531"/>
      <c r="AR879" s="532"/>
      <c r="AS879" s="507">
        <f t="shared" si="1243"/>
        <v>1658.3999999999999</v>
      </c>
      <c r="AT879" s="511">
        <f t="shared" si="1244"/>
        <v>3.5406309444367116E-2</v>
      </c>
      <c r="AU879" s="88">
        <v>380</v>
      </c>
      <c r="AV879" s="444">
        <v>17</v>
      </c>
      <c r="AW879" s="106">
        <v>136</v>
      </c>
      <c r="AX879" s="106">
        <v>544</v>
      </c>
      <c r="AY879" s="531">
        <v>197</v>
      </c>
      <c r="AZ879" s="107">
        <v>354</v>
      </c>
      <c r="BA879" s="531"/>
      <c r="BB879" s="88">
        <v>20</v>
      </c>
      <c r="BC879" s="531"/>
      <c r="BD879" s="531">
        <v>0.3</v>
      </c>
      <c r="BE879" s="108">
        <v>0.15</v>
      </c>
      <c r="BF879" s="108">
        <v>0.85</v>
      </c>
      <c r="BG879" s="531"/>
      <c r="BH879" s="531"/>
      <c r="BI879" s="531"/>
      <c r="BJ879" s="532" t="s">
        <v>1344</v>
      </c>
      <c r="BK879" s="531"/>
      <c r="BL879" s="106"/>
      <c r="BM879" s="113">
        <v>9.1</v>
      </c>
      <c r="BN879" s="107"/>
      <c r="BO879" s="114"/>
      <c r="BP879" s="114"/>
      <c r="BQ879" s="114"/>
      <c r="BR879" s="114"/>
      <c r="BS879" s="114"/>
      <c r="BT879" s="114"/>
      <c r="BU879" s="114"/>
      <c r="BV879" s="114"/>
      <c r="BW879" s="114"/>
      <c r="BX879" s="114"/>
      <c r="BY879" s="114"/>
      <c r="BZ879" s="114"/>
      <c r="CA879" s="114"/>
      <c r="CB879" s="114"/>
      <c r="CC879" s="114"/>
      <c r="CD879" s="114"/>
      <c r="CE879" s="114"/>
      <c r="CF879" s="247"/>
      <c r="CG879" s="114"/>
      <c r="CH879" s="114"/>
      <c r="CI879" s="114"/>
      <c r="CJ879" s="114"/>
      <c r="CK879" s="114"/>
      <c r="CL879" s="137"/>
      <c r="CM879" s="531">
        <v>0.7</v>
      </c>
      <c r="CN879" s="147">
        <v>34</v>
      </c>
      <c r="CO879" s="149"/>
      <c r="CP879" s="399"/>
      <c r="CR879" s="399"/>
      <c r="CS879" s="399"/>
      <c r="CT879" s="399"/>
      <c r="CU879" s="399"/>
      <c r="CV879" s="399"/>
      <c r="CW879" s="399"/>
      <c r="CX879" s="399"/>
      <c r="CY879" s="399"/>
      <c r="CZ879" s="399"/>
      <c r="DB879" s="241"/>
      <c r="DC879" s="241"/>
      <c r="DD879" s="241"/>
      <c r="DE879" s="241"/>
      <c r="DF879" s="241"/>
      <c r="DG879" s="241"/>
      <c r="DH879" s="241"/>
      <c r="DI879" s="241"/>
      <c r="DJ879" s="241"/>
      <c r="DK879" s="244"/>
      <c r="DL879" s="244"/>
      <c r="DM879" s="244"/>
      <c r="DN879" s="241"/>
      <c r="DO879" s="241"/>
      <c r="DP879" s="241"/>
      <c r="DQ879" s="241"/>
      <c r="DR879" s="241"/>
      <c r="DS879" s="472"/>
      <c r="DT879" s="402">
        <f t="shared" si="1250"/>
        <v>0</v>
      </c>
      <c r="DU879" s="100">
        <f t="shared" si="1251"/>
        <v>0</v>
      </c>
      <c r="DV879" s="100">
        <f t="shared" si="1252"/>
        <v>1</v>
      </c>
      <c r="DW879" s="100">
        <f t="shared" si="1253"/>
        <v>0</v>
      </c>
      <c r="DX879" s="100">
        <f t="shared" si="1254"/>
        <v>0</v>
      </c>
      <c r="DY879" s="229">
        <f t="shared" si="1255"/>
        <v>0</v>
      </c>
      <c r="DZ879" s="100">
        <f t="shared" si="1256"/>
        <v>0</v>
      </c>
      <c r="EA879" s="400">
        <f t="shared" si="1257"/>
        <v>0</v>
      </c>
      <c r="EB879" s="402">
        <f t="shared" si="1258"/>
        <v>1</v>
      </c>
      <c r="EC879" s="19">
        <f t="shared" si="1259"/>
        <v>0</v>
      </c>
      <c r="ED879" s="19">
        <f t="shared" si="1260"/>
        <v>1</v>
      </c>
      <c r="EE879" s="19">
        <f t="shared" si="1261"/>
        <v>0</v>
      </c>
      <c r="EF879" s="402">
        <f t="shared" si="1262"/>
        <v>0</v>
      </c>
      <c r="EG879" s="400">
        <f t="shared" si="1263"/>
        <v>1</v>
      </c>
      <c r="EH879" s="400">
        <f t="shared" si="1264"/>
        <v>0</v>
      </c>
      <c r="EI879" s="402">
        <f t="shared" si="1265"/>
        <v>0</v>
      </c>
      <c r="EJ879" s="229">
        <f t="shared" si="1266"/>
        <v>1</v>
      </c>
      <c r="EK879" s="398">
        <f t="shared" si="1267"/>
        <v>380</v>
      </c>
      <c r="EL879" s="398">
        <f t="shared" si="1268"/>
        <v>20</v>
      </c>
      <c r="EM879" s="398">
        <f t="shared" si="1269"/>
        <v>17</v>
      </c>
      <c r="EN879" s="398">
        <f t="shared" si="1270"/>
        <v>136</v>
      </c>
      <c r="EO879" s="398">
        <f t="shared" si="1271"/>
        <v>0.85</v>
      </c>
      <c r="EP879" s="398">
        <f t="shared" si="1272"/>
        <v>0.15</v>
      </c>
      <c r="EQ879" s="398">
        <f t="shared" si="1273"/>
        <v>354</v>
      </c>
      <c r="ER879" s="398" t="str">
        <f t="shared" si="1274"/>
        <v/>
      </c>
      <c r="ES879" s="398" t="str">
        <f t="shared" si="1275"/>
        <v/>
      </c>
      <c r="ET879" s="398">
        <f t="shared" si="1276"/>
        <v>197</v>
      </c>
      <c r="EU879" s="172">
        <f t="shared" si="1277"/>
        <v>544</v>
      </c>
      <c r="EV879" s="57">
        <f t="shared" si="1278"/>
        <v>16.529069413392026</v>
      </c>
      <c r="EW879" s="57">
        <f t="shared" si="1279"/>
        <v>0.51150895140664965</v>
      </c>
      <c r="EX879" s="57">
        <f t="shared" si="1280"/>
        <v>1.3988891174655422</v>
      </c>
      <c r="EY879" s="57">
        <f t="shared" si="1281"/>
        <v>6.7867658066769794</v>
      </c>
      <c r="EZ879" s="57">
        <f t="shared" si="1282"/>
        <v>3.0996444525480896E-2</v>
      </c>
      <c r="FA879" s="57">
        <f t="shared" si="1283"/>
        <v>8.0580177276390001E-3</v>
      </c>
      <c r="FB879" s="57">
        <f t="shared" si="1284"/>
        <v>5.8016523236928661</v>
      </c>
      <c r="FC879" s="57" t="str">
        <f t="shared" si="1285"/>
        <v/>
      </c>
      <c r="FD879" s="57" t="str">
        <f t="shared" si="1286"/>
        <v/>
      </c>
      <c r="FE879" s="57">
        <f t="shared" si="1287"/>
        <v>4.1014921519925549</v>
      </c>
      <c r="FF879" s="56">
        <f t="shared" si="1288"/>
        <v>15.34425859588751</v>
      </c>
      <c r="FG879" s="59">
        <f t="shared" si="1289"/>
        <v>65.422050903064346</v>
      </c>
      <c r="FH879" s="59">
        <f t="shared" si="1290"/>
        <v>2.024552249093106</v>
      </c>
      <c r="FI879" s="59">
        <f t="shared" si="1291"/>
        <v>5.5368026330886142</v>
      </c>
      <c r="FJ879" s="59">
        <f t="shared" si="1292"/>
        <v>26.862016666943212</v>
      </c>
      <c r="FK879" s="59">
        <f t="shared" si="1293"/>
        <v>0.12268391648939624</v>
      </c>
      <c r="FL879" s="59">
        <f t="shared" si="1294"/>
        <v>3.1893631321329753E-2</v>
      </c>
      <c r="FM879" s="59">
        <f t="shared" si="1295"/>
        <v>22.979204266062435</v>
      </c>
      <c r="FN879" s="59" t="str">
        <f t="shared" si="1296"/>
        <v/>
      </c>
      <c r="FO879" s="59" t="str">
        <f t="shared" si="1297"/>
        <v/>
      </c>
      <c r="FP879" s="59">
        <f t="shared" si="1298"/>
        <v>16.245204072535245</v>
      </c>
      <c r="FQ879" s="66">
        <f t="shared" si="1299"/>
        <v>60.775591661402309</v>
      </c>
      <c r="FR879" s="331">
        <f t="shared" si="1239"/>
        <v>3.5406309444367116E-2</v>
      </c>
      <c r="FS879" s="331">
        <f t="shared" si="1300"/>
        <v>3.5406309444367116E-2</v>
      </c>
      <c r="FT879" s="400">
        <f t="shared" si="1301"/>
        <v>0</v>
      </c>
      <c r="FU879" s="400">
        <f t="shared" si="1302"/>
        <v>1</v>
      </c>
      <c r="FV879" s="400">
        <f t="shared" si="1303"/>
        <v>0</v>
      </c>
      <c r="FW879" s="402">
        <f t="shared" si="1304"/>
        <v>0</v>
      </c>
      <c r="FX879" s="222">
        <f t="shared" si="1305"/>
        <v>65.422050903064346</v>
      </c>
      <c r="FY879" s="222">
        <f t="shared" si="1306"/>
        <v>26.862016666943212</v>
      </c>
      <c r="FZ879" s="222">
        <f t="shared" si="1307"/>
        <v>0</v>
      </c>
      <c r="GA879" s="221">
        <f t="shared" si="1308"/>
        <v>60.775591661402309</v>
      </c>
      <c r="GB879" s="222">
        <f t="shared" si="1309"/>
        <v>22.979204266062435</v>
      </c>
      <c r="GC879" s="222">
        <f t="shared" si="1310"/>
        <v>0</v>
      </c>
      <c r="GD879" s="222">
        <f t="shared" si="1311"/>
        <v>0</v>
      </c>
      <c r="GE879" s="222">
        <f t="shared" si="1312"/>
        <v>0</v>
      </c>
      <c r="GF879" s="222">
        <f t="shared" si="1313"/>
        <v>0</v>
      </c>
      <c r="GG879" s="398">
        <f t="shared" si="1314"/>
        <v>0</v>
      </c>
      <c r="GH879" s="399">
        <f t="shared" si="1315"/>
        <v>0</v>
      </c>
      <c r="GI879" s="398" t="str">
        <f t="shared" si="1316"/>
        <v>Na-Ca</v>
      </c>
      <c r="GJ879" s="398" t="str">
        <f t="shared" si="1317"/>
        <v>Cl-HCO3</v>
      </c>
    </row>
    <row r="880" spans="1:192">
      <c r="A880" s="402">
        <f t="shared" si="1318"/>
        <v>875</v>
      </c>
      <c r="B880" s="383" t="s">
        <v>408</v>
      </c>
      <c r="C880" s="69" t="s">
        <v>206</v>
      </c>
      <c r="D880" s="69" t="s">
        <v>1034</v>
      </c>
      <c r="E880" s="69"/>
      <c r="F880" s="115">
        <v>3418640</v>
      </c>
      <c r="G880" s="115">
        <v>5540390</v>
      </c>
      <c r="H880" s="410">
        <f t="shared" si="1245"/>
        <v>418598.114</v>
      </c>
      <c r="I880" s="102">
        <f t="shared" si="1246"/>
        <v>5538613.6340000005</v>
      </c>
      <c r="J880" s="115">
        <v>79.2</v>
      </c>
      <c r="K880" s="115" t="s">
        <v>1354</v>
      </c>
      <c r="L880" s="407">
        <v>12</v>
      </c>
      <c r="M880" s="407"/>
      <c r="O880" s="407"/>
      <c r="P880" s="407"/>
      <c r="Q880" s="383" t="s">
        <v>1359</v>
      </c>
      <c r="R880" s="383" t="s">
        <v>2901</v>
      </c>
      <c r="S880" s="383" t="s">
        <v>2663</v>
      </c>
      <c r="T880" s="499" t="str">
        <f t="shared" si="1247"/>
        <v>T</v>
      </c>
      <c r="U880" s="499" t="str">
        <f t="shared" si="1248"/>
        <v>M</v>
      </c>
      <c r="V880" s="499" t="str">
        <f t="shared" si="1249"/>
        <v>-</v>
      </c>
      <c r="W880" s="499" t="str">
        <f t="shared" si="1238"/>
        <v>-</v>
      </c>
      <c r="X880" s="529" t="str">
        <f t="shared" si="1319"/>
        <v>Na</v>
      </c>
      <c r="Y880" s="530" t="str">
        <f t="shared" si="1240"/>
        <v>Cl-HCO3</v>
      </c>
      <c r="Z880" s="404"/>
      <c r="AA880" s="89" t="s">
        <v>2476</v>
      </c>
      <c r="AB880" s="102">
        <v>1</v>
      </c>
      <c r="AC880" s="532" t="s">
        <v>611</v>
      </c>
      <c r="AD880" s="170" t="s">
        <v>2477</v>
      </c>
      <c r="AE880" s="86" t="s">
        <v>2774</v>
      </c>
      <c r="AF880" s="197">
        <v>31.1</v>
      </c>
      <c r="AG880" s="115"/>
      <c r="AH880" s="115"/>
      <c r="AI880" s="236"/>
      <c r="AJ880" s="115">
        <v>1.0000100000000001</v>
      </c>
      <c r="AK880" s="115">
        <v>15</v>
      </c>
      <c r="AL880" s="115"/>
      <c r="AM880" s="236"/>
      <c r="AN880" s="532"/>
      <c r="AO880" s="79"/>
      <c r="AP880" s="407"/>
      <c r="AQ880" s="532"/>
      <c r="AR880" s="532"/>
      <c r="AS880" s="507">
        <f t="shared" si="1243"/>
        <v>1126.3070000000002</v>
      </c>
      <c r="AT880" s="509">
        <f t="shared" si="1244"/>
        <v>-1.394661150790522</v>
      </c>
      <c r="AU880" s="532">
        <v>267.89999999999998</v>
      </c>
      <c r="AV880" s="532">
        <v>11.58</v>
      </c>
      <c r="AW880" s="79">
        <v>49.33</v>
      </c>
      <c r="AX880" s="79">
        <v>348.7</v>
      </c>
      <c r="AY880" s="532">
        <v>23.69</v>
      </c>
      <c r="AZ880" s="86">
        <v>355.1</v>
      </c>
      <c r="BA880" s="88">
        <v>3.3149999999999999</v>
      </c>
      <c r="BB880" s="532">
        <v>21.72</v>
      </c>
      <c r="BC880" s="532">
        <v>1.173</v>
      </c>
      <c r="BD880" s="532" t="s">
        <v>1344</v>
      </c>
      <c r="BE880" s="90">
        <v>1.08</v>
      </c>
      <c r="BF880" s="90">
        <v>0.63400000000000001</v>
      </c>
      <c r="BG880" s="532"/>
      <c r="BH880" s="532">
        <v>0.443</v>
      </c>
      <c r="BI880" s="532">
        <v>3.0000000000000001E-3</v>
      </c>
      <c r="BJ880" s="532" t="s">
        <v>1344</v>
      </c>
      <c r="BK880" s="532"/>
      <c r="BL880" s="79"/>
      <c r="BM880" s="82">
        <v>40.950000000000003</v>
      </c>
      <c r="BN880" s="80" t="s">
        <v>1344</v>
      </c>
      <c r="BO880" s="147"/>
      <c r="BP880" s="147" t="s">
        <v>1344</v>
      </c>
      <c r="BQ880" s="147"/>
      <c r="BR880" s="147">
        <v>689</v>
      </c>
      <c r="BS880" s="147"/>
      <c r="BT880" s="147"/>
      <c r="BU880" s="147"/>
      <c r="BV880" s="147"/>
      <c r="BW880" s="147" t="s">
        <v>1344</v>
      </c>
      <c r="BX880" s="147"/>
      <c r="BY880" s="147"/>
      <c r="BZ880" s="147"/>
      <c r="CA880" s="147"/>
      <c r="CB880" s="147"/>
      <c r="CC880" s="147" t="s">
        <v>1344</v>
      </c>
      <c r="CD880" s="147"/>
      <c r="CE880" s="147"/>
      <c r="CF880" s="145"/>
      <c r="CG880" s="147"/>
      <c r="CH880" s="147"/>
      <c r="CI880" s="147"/>
      <c r="CJ880" s="147"/>
      <c r="CK880" s="147"/>
      <c r="CL880" s="148"/>
      <c r="CM880" s="532"/>
      <c r="CN880" s="147">
        <v>185.3</v>
      </c>
      <c r="CO880" s="141"/>
      <c r="CP880" s="65" t="s">
        <v>1344</v>
      </c>
      <c r="CQ880" s="70"/>
      <c r="CR880" s="401"/>
      <c r="CS880" s="401"/>
      <c r="CT880" s="401"/>
      <c r="CU880" s="401"/>
      <c r="CV880" s="401"/>
      <c r="CW880" s="401"/>
      <c r="CX880" s="401"/>
      <c r="CY880" s="401"/>
      <c r="CZ880" s="401"/>
      <c r="DA880" s="70"/>
      <c r="DB880" s="182"/>
      <c r="DC880" s="182"/>
      <c r="DD880" s="182"/>
      <c r="DE880" s="182"/>
      <c r="DF880" s="182"/>
      <c r="DG880" s="182"/>
      <c r="DH880" s="182"/>
      <c r="DI880" s="182"/>
      <c r="DJ880" s="182"/>
      <c r="DK880" s="180"/>
      <c r="DL880" s="180"/>
      <c r="DM880" s="180"/>
      <c r="DN880" s="182"/>
      <c r="DO880" s="182"/>
      <c r="DP880" s="182"/>
      <c r="DQ880" s="182"/>
      <c r="DR880" s="182"/>
      <c r="DS880" s="181"/>
      <c r="DT880" s="402">
        <f t="shared" si="1250"/>
        <v>1</v>
      </c>
      <c r="DU880" s="100">
        <f t="shared" si="1251"/>
        <v>0</v>
      </c>
      <c r="DV880" s="100">
        <f t="shared" si="1252"/>
        <v>1</v>
      </c>
      <c r="DW880" s="100">
        <f t="shared" si="1253"/>
        <v>0</v>
      </c>
      <c r="DX880" s="100">
        <f t="shared" si="1254"/>
        <v>0</v>
      </c>
      <c r="DY880" s="229">
        <f t="shared" si="1255"/>
        <v>0</v>
      </c>
      <c r="DZ880" s="100">
        <f t="shared" si="1256"/>
        <v>0</v>
      </c>
      <c r="EA880" s="400">
        <f t="shared" si="1257"/>
        <v>1</v>
      </c>
      <c r="EB880" s="402">
        <f t="shared" si="1258"/>
        <v>0</v>
      </c>
      <c r="EC880" s="19">
        <f t="shared" si="1259"/>
        <v>0</v>
      </c>
      <c r="ED880" s="19">
        <f t="shared" si="1260"/>
        <v>1</v>
      </c>
      <c r="EE880" s="19">
        <f t="shared" si="1261"/>
        <v>0</v>
      </c>
      <c r="EF880" s="402">
        <f t="shared" si="1262"/>
        <v>0</v>
      </c>
      <c r="EG880" s="400">
        <f t="shared" si="1263"/>
        <v>1</v>
      </c>
      <c r="EH880" s="400">
        <f t="shared" si="1264"/>
        <v>0</v>
      </c>
      <c r="EI880" s="402">
        <f t="shared" si="1265"/>
        <v>0</v>
      </c>
      <c r="EJ880" s="229">
        <f t="shared" si="1266"/>
        <v>2</v>
      </c>
      <c r="EK880" s="398">
        <f t="shared" si="1267"/>
        <v>267.89999999999998</v>
      </c>
      <c r="EL880" s="398">
        <f t="shared" si="1268"/>
        <v>21.72</v>
      </c>
      <c r="EM880" s="398">
        <f t="shared" si="1269"/>
        <v>11.58</v>
      </c>
      <c r="EN880" s="398">
        <f t="shared" si="1270"/>
        <v>49.33</v>
      </c>
      <c r="EO880" s="398">
        <f t="shared" si="1271"/>
        <v>0.63400000000000001</v>
      </c>
      <c r="EP880" s="398">
        <f t="shared" si="1272"/>
        <v>1.08</v>
      </c>
      <c r="EQ880" s="398">
        <f t="shared" si="1273"/>
        <v>355.1</v>
      </c>
      <c r="ER880" s="398" t="str">
        <f t="shared" si="1274"/>
        <v/>
      </c>
      <c r="ES880" s="398" t="str">
        <f t="shared" si="1275"/>
        <v/>
      </c>
      <c r="ET880" s="398">
        <f t="shared" si="1276"/>
        <v>23.69</v>
      </c>
      <c r="EU880" s="172">
        <f t="shared" si="1277"/>
        <v>348.7</v>
      </c>
      <c r="EV880" s="57">
        <f t="shared" si="1278"/>
        <v>11.652993936441376</v>
      </c>
      <c r="EW880" s="57">
        <f t="shared" si="1279"/>
        <v>0.55549872122762145</v>
      </c>
      <c r="EX880" s="57">
        <f t="shared" si="1280"/>
        <v>0.95289035177946935</v>
      </c>
      <c r="EY880" s="57">
        <f t="shared" si="1281"/>
        <v>2.4616996856130542</v>
      </c>
      <c r="EZ880" s="57">
        <f t="shared" si="1282"/>
        <v>2.3119700975476342E-2</v>
      </c>
      <c r="FA880" s="57">
        <f t="shared" si="1283"/>
        <v>5.8017727639000809E-2</v>
      </c>
      <c r="FB880" s="57">
        <f t="shared" si="1284"/>
        <v>5.8196800569020821</v>
      </c>
      <c r="FC880" s="57" t="str">
        <f t="shared" si="1285"/>
        <v/>
      </c>
      <c r="FD880" s="57" t="str">
        <f t="shared" si="1286"/>
        <v/>
      </c>
      <c r="FE880" s="57">
        <f t="shared" si="1287"/>
        <v>0.4932200460949423</v>
      </c>
      <c r="FF880" s="56">
        <f t="shared" si="1288"/>
        <v>9.8355569345330416</v>
      </c>
      <c r="FG880" s="59">
        <f t="shared" si="1289"/>
        <v>74.202945734777927</v>
      </c>
      <c r="FH880" s="59">
        <f t="shared" si="1290"/>
        <v>3.5372576088012191</v>
      </c>
      <c r="FI880" s="59">
        <f t="shared" si="1291"/>
        <v>6.067734305015712</v>
      </c>
      <c r="FJ880" s="59">
        <f t="shared" si="1292"/>
        <v>15.675402320053742</v>
      </c>
      <c r="FK880" s="59">
        <f t="shared" si="1293"/>
        <v>0.14721966957544497</v>
      </c>
      <c r="FL880" s="59">
        <f t="shared" si="1294"/>
        <v>0.36944036177595418</v>
      </c>
      <c r="FM880" s="59">
        <f t="shared" si="1295"/>
        <v>36.038613741094686</v>
      </c>
      <c r="FN880" s="59" t="str">
        <f t="shared" si="1296"/>
        <v/>
      </c>
      <c r="FO880" s="59" t="str">
        <f t="shared" si="1297"/>
        <v/>
      </c>
      <c r="FP880" s="59">
        <f t="shared" si="1298"/>
        <v>3.0542858983286565</v>
      </c>
      <c r="FQ880" s="66">
        <f t="shared" si="1299"/>
        <v>60.907100360576663</v>
      </c>
      <c r="FR880" s="331">
        <f t="shared" si="1239"/>
        <v>-1.394661150790522</v>
      </c>
      <c r="FS880" s="331">
        <f t="shared" si="1300"/>
        <v>1.394661150790522</v>
      </c>
      <c r="FT880" s="400">
        <f t="shared" si="1301"/>
        <v>0</v>
      </c>
      <c r="FU880" s="400">
        <f t="shared" si="1302"/>
        <v>1</v>
      </c>
      <c r="FV880" s="400">
        <f t="shared" si="1303"/>
        <v>0</v>
      </c>
      <c r="FW880" s="402">
        <f t="shared" si="1304"/>
        <v>0</v>
      </c>
      <c r="FX880" s="222">
        <f t="shared" si="1305"/>
        <v>74.202945734777927</v>
      </c>
      <c r="FY880" s="222">
        <f t="shared" si="1306"/>
        <v>0</v>
      </c>
      <c r="FZ880" s="222">
        <f t="shared" si="1307"/>
        <v>0</v>
      </c>
      <c r="GA880" s="221">
        <f t="shared" si="1308"/>
        <v>60.907100360576663</v>
      </c>
      <c r="GB880" s="222">
        <f t="shared" si="1309"/>
        <v>36.038613741094686</v>
      </c>
      <c r="GC880" s="222">
        <f t="shared" si="1310"/>
        <v>0</v>
      </c>
      <c r="GD880" s="222">
        <f t="shared" si="1311"/>
        <v>0</v>
      </c>
      <c r="GE880" s="222">
        <f t="shared" si="1312"/>
        <v>0</v>
      </c>
      <c r="GF880" s="222">
        <f t="shared" si="1313"/>
        <v>0</v>
      </c>
      <c r="GG880" s="398">
        <f t="shared" si="1314"/>
        <v>0</v>
      </c>
      <c r="GH880" s="399">
        <f t="shared" si="1315"/>
        <v>0</v>
      </c>
      <c r="GI880" s="398" t="str">
        <f t="shared" si="1316"/>
        <v>Na</v>
      </c>
      <c r="GJ880" s="398" t="str">
        <f t="shared" si="1317"/>
        <v>Cl-HCO3</v>
      </c>
    </row>
    <row r="881" spans="1:192">
      <c r="A881" s="402">
        <f t="shared" si="1318"/>
        <v>876</v>
      </c>
      <c r="B881" s="382" t="s">
        <v>408</v>
      </c>
      <c r="C881" s="69" t="s">
        <v>206</v>
      </c>
      <c r="D881" s="69" t="s">
        <v>1034</v>
      </c>
      <c r="E881" s="69"/>
      <c r="F881" s="115">
        <v>3418640</v>
      </c>
      <c r="G881" s="115">
        <v>5540390</v>
      </c>
      <c r="H881" s="409">
        <f t="shared" si="1245"/>
        <v>418598.114</v>
      </c>
      <c r="I881" s="405">
        <f t="shared" si="1246"/>
        <v>5538613.6340000005</v>
      </c>
      <c r="J881" s="377">
        <v>79.2</v>
      </c>
      <c r="K881" s="377" t="s">
        <v>1354</v>
      </c>
      <c r="L881" s="407">
        <v>12</v>
      </c>
      <c r="M881" s="378"/>
      <c r="O881" s="407"/>
      <c r="P881" s="407"/>
      <c r="Q881" s="382" t="s">
        <v>1359</v>
      </c>
      <c r="R881" s="383" t="s">
        <v>2901</v>
      </c>
      <c r="S881" s="382" t="s">
        <v>2663</v>
      </c>
      <c r="T881" s="499" t="str">
        <f t="shared" si="1247"/>
        <v>T</v>
      </c>
      <c r="U881" s="499" t="str">
        <f t="shared" si="1248"/>
        <v>M</v>
      </c>
      <c r="V881" s="499" t="str">
        <f t="shared" si="1249"/>
        <v>-</v>
      </c>
      <c r="W881" s="499" t="str">
        <f t="shared" si="1238"/>
        <v>-</v>
      </c>
      <c r="X881" s="529" t="str">
        <f t="shared" si="1319"/>
        <v>Na</v>
      </c>
      <c r="Y881" s="530" t="str">
        <f t="shared" si="1240"/>
        <v>Cl-HCO3</v>
      </c>
      <c r="Z881" s="119" t="s">
        <v>2478</v>
      </c>
      <c r="AA881" s="377" t="s">
        <v>1664</v>
      </c>
      <c r="AB881" s="405">
        <v>2</v>
      </c>
      <c r="AC881" s="117" t="s">
        <v>412</v>
      </c>
      <c r="AD881" s="380" t="s">
        <v>2479</v>
      </c>
      <c r="AE881" s="125" t="s">
        <v>2480</v>
      </c>
      <c r="AF881" s="379">
        <v>29.9</v>
      </c>
      <c r="AG881" s="377"/>
      <c r="AH881" s="377"/>
      <c r="AI881" s="379"/>
      <c r="AJ881" s="377"/>
      <c r="AK881" s="377"/>
      <c r="AL881" s="377"/>
      <c r="AM881" s="379">
        <v>5</v>
      </c>
      <c r="AN881" s="117"/>
      <c r="AO881" s="116"/>
      <c r="AP881" s="378"/>
      <c r="AQ881" s="117"/>
      <c r="AR881" s="69">
        <v>1073.5999999999999</v>
      </c>
      <c r="AS881" s="507">
        <f t="shared" si="1243"/>
        <v>1111.1400000000001</v>
      </c>
      <c r="AT881" s="509">
        <f t="shared" si="1244"/>
        <v>-2.1152052710523832</v>
      </c>
      <c r="AU881" s="117">
        <v>259.8</v>
      </c>
      <c r="AV881" s="117">
        <v>11.2</v>
      </c>
      <c r="AW881" s="116">
        <v>49.44</v>
      </c>
      <c r="AX881" s="117">
        <v>338.7</v>
      </c>
      <c r="AY881" s="117">
        <v>24.45</v>
      </c>
      <c r="AZ881" s="118">
        <v>357.9</v>
      </c>
      <c r="BA881" s="117">
        <v>3.3</v>
      </c>
      <c r="BB881" s="117">
        <v>20.59</v>
      </c>
      <c r="BC881" s="117"/>
      <c r="BD881" s="117">
        <v>3.91</v>
      </c>
      <c r="BE881" s="117">
        <v>1.39</v>
      </c>
      <c r="BF881" s="117">
        <v>0.43</v>
      </c>
      <c r="BG881" s="117"/>
      <c r="BH881" s="117"/>
      <c r="BI881" s="117"/>
      <c r="BJ881" s="117">
        <v>2.4700000000000002</v>
      </c>
      <c r="BK881" s="117"/>
      <c r="BL881" s="116"/>
      <c r="BM881" s="381">
        <v>37.56</v>
      </c>
      <c r="BN881" s="118"/>
      <c r="BO881" s="114"/>
      <c r="BP881" s="114"/>
      <c r="BQ881" s="114"/>
      <c r="BR881" s="114"/>
      <c r="BS881" s="114"/>
      <c r="BT881" s="114"/>
      <c r="BU881" s="114"/>
      <c r="BV881" s="114"/>
      <c r="BW881" s="114"/>
      <c r="BX881" s="114"/>
      <c r="BY881" s="114"/>
      <c r="BZ881" s="114"/>
      <c r="CA881" s="114"/>
      <c r="CB881" s="114"/>
      <c r="CC881" s="114"/>
      <c r="CD881" s="114"/>
      <c r="CE881" s="114"/>
      <c r="CF881" s="247"/>
      <c r="CG881" s="114"/>
      <c r="CH881" s="114"/>
      <c r="CI881" s="114"/>
      <c r="CJ881" s="114"/>
      <c r="CK881" s="114"/>
      <c r="CL881" s="137"/>
      <c r="CM881" s="114"/>
      <c r="CN881" s="114">
        <v>143.30000000000001</v>
      </c>
      <c r="CO881" s="247"/>
      <c r="CP881" s="399"/>
      <c r="CQ881" s="118"/>
      <c r="CR881" s="117"/>
      <c r="CS881" s="117"/>
      <c r="CT881" s="117"/>
      <c r="CU881" s="117"/>
      <c r="CV881" s="117"/>
      <c r="CW881" s="117"/>
      <c r="CX881" s="117"/>
      <c r="CY881" s="117"/>
      <c r="CZ881" s="117"/>
      <c r="DA881" s="118"/>
      <c r="DB881" s="111"/>
      <c r="DC881" s="111"/>
      <c r="DD881" s="121"/>
      <c r="DE881" s="111"/>
      <c r="DF881" s="111"/>
      <c r="DG881" s="111"/>
      <c r="DH881" s="111"/>
      <c r="DI881" s="111"/>
      <c r="DJ881" s="111"/>
      <c r="DK881" s="244"/>
      <c r="DL881" s="244"/>
      <c r="DM881" s="244"/>
      <c r="DN881" s="111"/>
      <c r="DO881" s="121"/>
      <c r="DP881" s="244"/>
      <c r="DQ881" s="241"/>
      <c r="DR881" s="244"/>
      <c r="DS881" s="472"/>
      <c r="DT881" s="402">
        <f t="shared" si="1250"/>
        <v>0</v>
      </c>
      <c r="DU881" s="100">
        <f t="shared" si="1251"/>
        <v>0</v>
      </c>
      <c r="DV881" s="100">
        <f t="shared" si="1252"/>
        <v>1</v>
      </c>
      <c r="DW881" s="100">
        <f t="shared" si="1253"/>
        <v>0</v>
      </c>
      <c r="DX881" s="100">
        <f t="shared" si="1254"/>
        <v>0</v>
      </c>
      <c r="DY881" s="229">
        <f t="shared" si="1255"/>
        <v>0</v>
      </c>
      <c r="DZ881" s="100">
        <f t="shared" si="1256"/>
        <v>0</v>
      </c>
      <c r="EA881" s="400">
        <f t="shared" si="1257"/>
        <v>1</v>
      </c>
      <c r="EB881" s="402">
        <f t="shared" si="1258"/>
        <v>0</v>
      </c>
      <c r="EC881" s="19">
        <f t="shared" si="1259"/>
        <v>0</v>
      </c>
      <c r="ED881" s="19">
        <f t="shared" si="1260"/>
        <v>1</v>
      </c>
      <c r="EE881" s="19">
        <f t="shared" si="1261"/>
        <v>0</v>
      </c>
      <c r="EF881" s="402">
        <f t="shared" si="1262"/>
        <v>0</v>
      </c>
      <c r="EG881" s="400">
        <f t="shared" si="1263"/>
        <v>1</v>
      </c>
      <c r="EH881" s="400">
        <f t="shared" si="1264"/>
        <v>0</v>
      </c>
      <c r="EI881" s="402">
        <f t="shared" si="1265"/>
        <v>0</v>
      </c>
      <c r="EJ881" s="229">
        <f t="shared" si="1266"/>
        <v>2</v>
      </c>
      <c r="EK881" s="398">
        <f t="shared" si="1267"/>
        <v>259.8</v>
      </c>
      <c r="EL881" s="398">
        <f t="shared" si="1268"/>
        <v>20.59</v>
      </c>
      <c r="EM881" s="398">
        <f t="shared" si="1269"/>
        <v>11.2</v>
      </c>
      <c r="EN881" s="398">
        <f t="shared" si="1270"/>
        <v>49.44</v>
      </c>
      <c r="EO881" s="398">
        <f t="shared" si="1271"/>
        <v>0.43</v>
      </c>
      <c r="EP881" s="398">
        <f t="shared" si="1272"/>
        <v>1.39</v>
      </c>
      <c r="EQ881" s="398">
        <f t="shared" si="1273"/>
        <v>357.9</v>
      </c>
      <c r="ER881" s="398" t="str">
        <f t="shared" si="1274"/>
        <v/>
      </c>
      <c r="ES881" s="398">
        <f t="shared" si="1275"/>
        <v>2.4700000000000002</v>
      </c>
      <c r="ET881" s="398">
        <f t="shared" si="1276"/>
        <v>24.45</v>
      </c>
      <c r="EU881" s="172">
        <f t="shared" si="1277"/>
        <v>338.7</v>
      </c>
      <c r="EV881" s="57">
        <f t="shared" si="1278"/>
        <v>11.300663772629601</v>
      </c>
      <c r="EW881" s="57">
        <f t="shared" si="1279"/>
        <v>0.52659846547314582</v>
      </c>
      <c r="EX881" s="57">
        <f t="shared" si="1280"/>
        <v>0.92162106562435719</v>
      </c>
      <c r="EY881" s="57">
        <f t="shared" si="1281"/>
        <v>2.4671889814861019</v>
      </c>
      <c r="EZ881" s="57">
        <f t="shared" si="1282"/>
        <v>1.5680554289360923E-2</v>
      </c>
      <c r="FA881" s="57">
        <f t="shared" si="1283"/>
        <v>7.467096427612141E-2</v>
      </c>
      <c r="FB881" s="57">
        <f t="shared" si="1284"/>
        <v>5.8655688323437198</v>
      </c>
      <c r="FC881" s="57" t="str">
        <f t="shared" si="1285"/>
        <v/>
      </c>
      <c r="FD881" s="57">
        <f t="shared" si="1286"/>
        <v>3.9835561383051984E-2</v>
      </c>
      <c r="FE881" s="57">
        <f t="shared" si="1287"/>
        <v>0.50904306150364453</v>
      </c>
      <c r="FF881" s="56">
        <f t="shared" si="1288"/>
        <v>9.5534933574027576</v>
      </c>
      <c r="FG881" s="59">
        <f t="shared" si="1289"/>
        <v>73.829549720423998</v>
      </c>
      <c r="FH881" s="59">
        <f t="shared" si="1290"/>
        <v>3.4403755718768534</v>
      </c>
      <c r="FI881" s="59">
        <f t="shared" si="1291"/>
        <v>6.0211390814674628</v>
      </c>
      <c r="FJ881" s="59">
        <f t="shared" si="1292"/>
        <v>16.11865066010408</v>
      </c>
      <c r="FK881" s="59">
        <f t="shared" si="1293"/>
        <v>0.10244427104840698</v>
      </c>
      <c r="FL881" s="59">
        <f t="shared" si="1294"/>
        <v>0.48784069507919564</v>
      </c>
      <c r="FM881" s="59">
        <f t="shared" si="1295"/>
        <v>36.733407902558888</v>
      </c>
      <c r="FN881" s="59" t="str">
        <f t="shared" si="1296"/>
        <v/>
      </c>
      <c r="FO881" s="59">
        <f t="shared" si="1297"/>
        <v>0.24947212574545452</v>
      </c>
      <c r="FP881" s="59">
        <f t="shared" si="1298"/>
        <v>3.187906740616866</v>
      </c>
      <c r="FQ881" s="66">
        <f t="shared" si="1299"/>
        <v>59.829213231078796</v>
      </c>
      <c r="FR881" s="331">
        <f t="shared" si="1239"/>
        <v>-2.1152052710523832</v>
      </c>
      <c r="FS881" s="331">
        <f t="shared" si="1300"/>
        <v>2.1152052710523832</v>
      </c>
      <c r="FT881" s="400">
        <f t="shared" si="1301"/>
        <v>0</v>
      </c>
      <c r="FU881" s="400">
        <f t="shared" si="1302"/>
        <v>1</v>
      </c>
      <c r="FV881" s="400">
        <f t="shared" si="1303"/>
        <v>0</v>
      </c>
      <c r="FW881" s="402">
        <f t="shared" si="1304"/>
        <v>0</v>
      </c>
      <c r="FX881" s="222">
        <f t="shared" si="1305"/>
        <v>73.829549720423998</v>
      </c>
      <c r="FY881" s="222">
        <f t="shared" si="1306"/>
        <v>0</v>
      </c>
      <c r="FZ881" s="222">
        <f t="shared" si="1307"/>
        <v>0</v>
      </c>
      <c r="GA881" s="221">
        <f t="shared" si="1308"/>
        <v>59.829213231078796</v>
      </c>
      <c r="GB881" s="222">
        <f t="shared" si="1309"/>
        <v>36.733407902558888</v>
      </c>
      <c r="GC881" s="222">
        <f t="shared" si="1310"/>
        <v>0</v>
      </c>
      <c r="GD881" s="222">
        <f t="shared" si="1311"/>
        <v>0</v>
      </c>
      <c r="GE881" s="222">
        <f t="shared" si="1312"/>
        <v>0</v>
      </c>
      <c r="GF881" s="222">
        <f t="shared" si="1313"/>
        <v>0</v>
      </c>
      <c r="GG881" s="398">
        <f t="shared" si="1314"/>
        <v>0</v>
      </c>
      <c r="GH881" s="399">
        <f t="shared" si="1315"/>
        <v>0</v>
      </c>
      <c r="GI881" s="398" t="str">
        <f t="shared" si="1316"/>
        <v>Na</v>
      </c>
      <c r="GJ881" s="398" t="str">
        <f t="shared" si="1317"/>
        <v>Cl-HCO3</v>
      </c>
    </row>
    <row r="882" spans="1:192">
      <c r="A882" s="402">
        <f t="shared" si="1318"/>
        <v>877</v>
      </c>
      <c r="B882" s="106" t="s">
        <v>408</v>
      </c>
      <c r="C882" s="79" t="s">
        <v>206</v>
      </c>
      <c r="D882" s="79" t="s">
        <v>1034</v>
      </c>
      <c r="E882" s="79" t="s">
        <v>2481</v>
      </c>
      <c r="F882" s="115">
        <v>3418640</v>
      </c>
      <c r="G882" s="115">
        <v>5540390</v>
      </c>
      <c r="H882" s="409">
        <f t="shared" si="1245"/>
        <v>418598.114</v>
      </c>
      <c r="I882" s="405">
        <f t="shared" si="1246"/>
        <v>5538613.6340000005</v>
      </c>
      <c r="J882" s="377">
        <v>79.2</v>
      </c>
      <c r="K882" s="377" t="s">
        <v>1354</v>
      </c>
      <c r="L882" s="377">
        <v>8.5</v>
      </c>
      <c r="M882" s="377"/>
      <c r="O882" s="377"/>
      <c r="P882" s="377"/>
      <c r="Q882" s="382" t="s">
        <v>1359</v>
      </c>
      <c r="R882" s="383" t="s">
        <v>2901</v>
      </c>
      <c r="S882" s="382" t="s">
        <v>2663</v>
      </c>
      <c r="T882" s="499" t="str">
        <f t="shared" si="1247"/>
        <v>T</v>
      </c>
      <c r="U882" s="499" t="str">
        <f t="shared" si="1248"/>
        <v>M</v>
      </c>
      <c r="V882" s="499" t="str">
        <f t="shared" si="1249"/>
        <v>-</v>
      </c>
      <c r="W882" s="499" t="str">
        <f t="shared" si="1238"/>
        <v>-</v>
      </c>
      <c r="X882" s="529" t="str">
        <f t="shared" si="1319"/>
        <v>Na</v>
      </c>
      <c r="Y882" s="530" t="str">
        <f t="shared" si="1240"/>
        <v>Cl-HCO3</v>
      </c>
      <c r="Z882" s="119" t="s">
        <v>2478</v>
      </c>
      <c r="AA882" s="84">
        <v>25456</v>
      </c>
      <c r="AB882" s="405">
        <v>3</v>
      </c>
      <c r="AC882" s="531" t="s">
        <v>280</v>
      </c>
      <c r="AD882" s="531" t="s">
        <v>2482</v>
      </c>
      <c r="AE882" s="80"/>
      <c r="AF882" s="379">
        <v>31.3</v>
      </c>
      <c r="AG882" s="377"/>
      <c r="AH882" s="377">
        <v>6.4</v>
      </c>
      <c r="AI882" s="379"/>
      <c r="AJ882" s="377"/>
      <c r="AK882" s="377"/>
      <c r="AL882" s="377"/>
      <c r="AM882" s="379"/>
      <c r="AN882" s="531"/>
      <c r="AO882" s="106"/>
      <c r="AP882" s="378">
        <v>4</v>
      </c>
      <c r="AQ882" s="531"/>
      <c r="AR882" s="532">
        <v>1049</v>
      </c>
      <c r="AS882" s="507">
        <f t="shared" si="1243"/>
        <v>1049.0899999999999</v>
      </c>
      <c r="AT882" s="509">
        <f t="shared" si="1244"/>
        <v>-0.14417122497755258</v>
      </c>
      <c r="AU882" s="531">
        <v>258</v>
      </c>
      <c r="AV882" s="531">
        <v>10.24</v>
      </c>
      <c r="AW882" s="106">
        <v>46.5</v>
      </c>
      <c r="AX882" s="106">
        <v>318.10000000000002</v>
      </c>
      <c r="AY882" s="531">
        <v>27.9</v>
      </c>
      <c r="AZ882" s="107">
        <v>326</v>
      </c>
      <c r="BA882" s="531"/>
      <c r="BB882" s="531">
        <v>18</v>
      </c>
      <c r="BC882" s="531"/>
      <c r="BD882" s="531">
        <v>1.18</v>
      </c>
      <c r="BE882" s="108">
        <v>0.75</v>
      </c>
      <c r="BF882" s="108">
        <v>0.42</v>
      </c>
      <c r="BG882" s="531"/>
      <c r="BH882" s="531"/>
      <c r="BI882" s="531"/>
      <c r="BJ882" s="531">
        <v>3</v>
      </c>
      <c r="BK882" s="531"/>
      <c r="BL882" s="106"/>
      <c r="BM882" s="113">
        <v>39</v>
      </c>
      <c r="BN882" s="107"/>
      <c r="BO882" s="114"/>
      <c r="BP882" s="114"/>
      <c r="BQ882" s="114"/>
      <c r="BR882" s="114"/>
      <c r="BS882" s="114"/>
      <c r="BT882" s="114"/>
      <c r="BU882" s="114"/>
      <c r="BV882" s="114"/>
      <c r="BW882" s="114"/>
      <c r="BX882" s="114"/>
      <c r="BY882" s="114"/>
      <c r="BZ882" s="114"/>
      <c r="CA882" s="114"/>
      <c r="CB882" s="114"/>
      <c r="CC882" s="114"/>
      <c r="CD882" s="114"/>
      <c r="CE882" s="114"/>
      <c r="CF882" s="247"/>
      <c r="CG882" s="114"/>
      <c r="CH882" s="114"/>
      <c r="CI882" s="114"/>
      <c r="CJ882" s="114"/>
      <c r="CK882" s="114"/>
      <c r="CL882" s="137"/>
      <c r="CM882" s="114"/>
      <c r="CN882" s="147">
        <v>188.5</v>
      </c>
      <c r="CO882" s="149"/>
      <c r="CP882" s="399"/>
      <c r="CR882" s="399"/>
      <c r="CS882" s="399"/>
      <c r="CT882" s="399"/>
      <c r="CU882" s="399"/>
      <c r="CV882" s="399"/>
      <c r="CW882" s="399"/>
      <c r="CX882" s="399"/>
      <c r="CY882" s="399"/>
      <c r="CZ882" s="399"/>
      <c r="DB882" s="241"/>
      <c r="DC882" s="241"/>
      <c r="DD882" s="241"/>
      <c r="DE882" s="241"/>
      <c r="DF882" s="241"/>
      <c r="DG882" s="241"/>
      <c r="DH882" s="149" t="s">
        <v>2483</v>
      </c>
      <c r="DI882" s="241"/>
      <c r="DJ882" s="241"/>
      <c r="DK882" s="244"/>
      <c r="DL882" s="244"/>
      <c r="DM882" s="244"/>
      <c r="DN882" s="241"/>
      <c r="DO882" s="241"/>
      <c r="DP882" s="241"/>
      <c r="DQ882" s="241"/>
      <c r="DR882" s="241"/>
      <c r="DS882" s="472"/>
      <c r="DT882" s="402">
        <f t="shared" si="1250"/>
        <v>0</v>
      </c>
      <c r="DU882" s="100">
        <f t="shared" si="1251"/>
        <v>1</v>
      </c>
      <c r="DV882" s="100">
        <f t="shared" si="1252"/>
        <v>0</v>
      </c>
      <c r="DW882" s="100">
        <f t="shared" si="1253"/>
        <v>0</v>
      </c>
      <c r="DX882" s="100">
        <f t="shared" si="1254"/>
        <v>0</v>
      </c>
      <c r="DY882" s="229">
        <f t="shared" si="1255"/>
        <v>0</v>
      </c>
      <c r="DZ882" s="100">
        <f t="shared" si="1256"/>
        <v>0</v>
      </c>
      <c r="EA882" s="400">
        <f t="shared" si="1257"/>
        <v>1</v>
      </c>
      <c r="EB882" s="402">
        <f t="shared" si="1258"/>
        <v>0</v>
      </c>
      <c r="EC882" s="19">
        <f t="shared" si="1259"/>
        <v>0</v>
      </c>
      <c r="ED882" s="19">
        <f t="shared" si="1260"/>
        <v>1</v>
      </c>
      <c r="EE882" s="19">
        <f t="shared" si="1261"/>
        <v>0</v>
      </c>
      <c r="EF882" s="402">
        <f t="shared" si="1262"/>
        <v>0</v>
      </c>
      <c r="EG882" s="400">
        <f t="shared" si="1263"/>
        <v>1</v>
      </c>
      <c r="EH882" s="400">
        <f t="shared" si="1264"/>
        <v>0</v>
      </c>
      <c r="EI882" s="402">
        <f t="shared" si="1265"/>
        <v>0</v>
      </c>
      <c r="EJ882" s="229">
        <f t="shared" si="1266"/>
        <v>2</v>
      </c>
      <c r="EK882" s="398">
        <f t="shared" si="1267"/>
        <v>258</v>
      </c>
      <c r="EL882" s="398">
        <f t="shared" si="1268"/>
        <v>18</v>
      </c>
      <c r="EM882" s="398">
        <f t="shared" si="1269"/>
        <v>10.24</v>
      </c>
      <c r="EN882" s="398">
        <f t="shared" si="1270"/>
        <v>46.5</v>
      </c>
      <c r="EO882" s="398">
        <f t="shared" si="1271"/>
        <v>0.42</v>
      </c>
      <c r="EP882" s="398">
        <f t="shared" si="1272"/>
        <v>0.75</v>
      </c>
      <c r="EQ882" s="398">
        <f t="shared" si="1273"/>
        <v>326</v>
      </c>
      <c r="ER882" s="398" t="str">
        <f t="shared" si="1274"/>
        <v/>
      </c>
      <c r="ES882" s="398">
        <f t="shared" si="1275"/>
        <v>3</v>
      </c>
      <c r="ET882" s="398">
        <f t="shared" si="1276"/>
        <v>27.9</v>
      </c>
      <c r="EU882" s="172">
        <f t="shared" si="1277"/>
        <v>318.10000000000002</v>
      </c>
      <c r="EV882" s="57">
        <f t="shared" si="1278"/>
        <v>11.222368180671427</v>
      </c>
      <c r="EW882" s="57">
        <f t="shared" si="1279"/>
        <v>0.46035805626598464</v>
      </c>
      <c r="EX882" s="57">
        <f t="shared" si="1280"/>
        <v>0.84262497428512662</v>
      </c>
      <c r="EY882" s="57">
        <f t="shared" si="1281"/>
        <v>2.3204750736064672</v>
      </c>
      <c r="EZ882" s="57">
        <f t="shared" si="1282"/>
        <v>1.5315890236119973E-2</v>
      </c>
      <c r="FA882" s="57">
        <f t="shared" si="1283"/>
        <v>4.0290088638195005E-2</v>
      </c>
      <c r="FB882" s="57">
        <f t="shared" si="1284"/>
        <v>5.3427645692764818</v>
      </c>
      <c r="FC882" s="57" t="str">
        <f t="shared" si="1285"/>
        <v/>
      </c>
      <c r="FD882" s="57">
        <f t="shared" si="1286"/>
        <v>4.8383272934880955E-2</v>
      </c>
      <c r="FE882" s="57">
        <f t="shared" si="1287"/>
        <v>0.58087122355630594</v>
      </c>
      <c r="FF882" s="56">
        <f t="shared" si="1288"/>
        <v>8.97244238851437</v>
      </c>
      <c r="FG882" s="59">
        <f t="shared" si="1289"/>
        <v>75.310668008783949</v>
      </c>
      <c r="FH882" s="59">
        <f t="shared" si="1290"/>
        <v>3.0893544198923597</v>
      </c>
      <c r="FI882" s="59">
        <f t="shared" si="1291"/>
        <v>5.6546576152788992</v>
      </c>
      <c r="FJ882" s="59">
        <f t="shared" si="1292"/>
        <v>15.572161336857832</v>
      </c>
      <c r="FK882" s="59">
        <f t="shared" si="1293"/>
        <v>0.10278132977476388</v>
      </c>
      <c r="FL882" s="59">
        <f t="shared" si="1294"/>
        <v>0.27037728941219286</v>
      </c>
      <c r="FM882" s="59">
        <f t="shared" si="1295"/>
        <v>35.750800292275628</v>
      </c>
      <c r="FN882" s="59" t="str">
        <f t="shared" si="1296"/>
        <v/>
      </c>
      <c r="FO882" s="59">
        <f t="shared" si="1297"/>
        <v>0.32375387418873958</v>
      </c>
      <c r="FP882" s="59">
        <f t="shared" si="1298"/>
        <v>3.8868662168476389</v>
      </c>
      <c r="FQ882" s="66">
        <f t="shared" si="1299"/>
        <v>60.03857961668799</v>
      </c>
      <c r="FR882" s="331">
        <f t="shared" si="1239"/>
        <v>-0.14417122497755258</v>
      </c>
      <c r="FS882" s="331">
        <f t="shared" si="1300"/>
        <v>0.14417122497755258</v>
      </c>
      <c r="FT882" s="400">
        <f t="shared" si="1301"/>
        <v>0</v>
      </c>
      <c r="FU882" s="400">
        <f t="shared" si="1302"/>
        <v>1</v>
      </c>
      <c r="FV882" s="400">
        <f t="shared" si="1303"/>
        <v>0</v>
      </c>
      <c r="FW882" s="402">
        <f t="shared" si="1304"/>
        <v>0</v>
      </c>
      <c r="FX882" s="222">
        <f t="shared" si="1305"/>
        <v>75.310668008783949</v>
      </c>
      <c r="FY882" s="222">
        <f t="shared" si="1306"/>
        <v>0</v>
      </c>
      <c r="FZ882" s="222">
        <f t="shared" si="1307"/>
        <v>0</v>
      </c>
      <c r="GA882" s="221">
        <f t="shared" si="1308"/>
        <v>60.03857961668799</v>
      </c>
      <c r="GB882" s="222">
        <f t="shared" si="1309"/>
        <v>35.750800292275628</v>
      </c>
      <c r="GC882" s="222">
        <f t="shared" si="1310"/>
        <v>0</v>
      </c>
      <c r="GD882" s="222">
        <f t="shared" si="1311"/>
        <v>0</v>
      </c>
      <c r="GE882" s="222">
        <f t="shared" si="1312"/>
        <v>0</v>
      </c>
      <c r="GF882" s="222">
        <f t="shared" si="1313"/>
        <v>0</v>
      </c>
      <c r="GG882" s="398">
        <f t="shared" si="1314"/>
        <v>0</v>
      </c>
      <c r="GH882" s="399">
        <f t="shared" si="1315"/>
        <v>0</v>
      </c>
      <c r="GI882" s="398" t="str">
        <f t="shared" si="1316"/>
        <v>Na</v>
      </c>
      <c r="GJ882" s="398" t="str">
        <f t="shared" si="1317"/>
        <v>Cl-HCO3</v>
      </c>
    </row>
    <row r="883" spans="1:192">
      <c r="A883" s="402">
        <f t="shared" si="1318"/>
        <v>878</v>
      </c>
      <c r="B883" s="106" t="s">
        <v>408</v>
      </c>
      <c r="C883" s="69" t="s">
        <v>206</v>
      </c>
      <c r="D883" s="69" t="s">
        <v>1034</v>
      </c>
      <c r="E883" s="69"/>
      <c r="F883" s="115">
        <v>3418640</v>
      </c>
      <c r="G883" s="115">
        <v>5540390</v>
      </c>
      <c r="H883" s="409">
        <f t="shared" si="1245"/>
        <v>418598.114</v>
      </c>
      <c r="I883" s="405">
        <f t="shared" si="1246"/>
        <v>5538613.6340000005</v>
      </c>
      <c r="J883" s="377">
        <v>79.2</v>
      </c>
      <c r="K883" s="377" t="s">
        <v>1354</v>
      </c>
      <c r="L883" s="377">
        <v>8.5</v>
      </c>
      <c r="M883" s="377"/>
      <c r="O883" s="377"/>
      <c r="P883" s="377"/>
      <c r="Q883" s="382" t="s">
        <v>1359</v>
      </c>
      <c r="R883" s="383" t="s">
        <v>2901</v>
      </c>
      <c r="S883" s="382" t="s">
        <v>2663</v>
      </c>
      <c r="T883" s="499" t="str">
        <f t="shared" si="1247"/>
        <v>-</v>
      </c>
      <c r="U883" s="499" t="str">
        <f t="shared" si="1248"/>
        <v>-</v>
      </c>
      <c r="V883" s="499" t="str">
        <f t="shared" si="1249"/>
        <v>-</v>
      </c>
      <c r="W883" s="499" t="str">
        <f t="shared" si="1238"/>
        <v>-</v>
      </c>
      <c r="X883" s="529" t="str">
        <f t="shared" si="1319"/>
        <v/>
      </c>
      <c r="Y883" s="530" t="str">
        <f t="shared" si="1240"/>
        <v/>
      </c>
      <c r="Z883" s="406"/>
      <c r="AA883" s="89">
        <v>30816</v>
      </c>
      <c r="AB883" s="102">
        <v>4</v>
      </c>
      <c r="AC883" s="532" t="s">
        <v>405</v>
      </c>
      <c r="AD883" s="170" t="s">
        <v>1453</v>
      </c>
      <c r="AE883" s="86" t="s">
        <v>1454</v>
      </c>
      <c r="AF883" s="236" t="s">
        <v>3116</v>
      </c>
      <c r="AG883" s="115"/>
      <c r="AH883" s="115"/>
      <c r="AI883" s="236"/>
      <c r="AJ883" s="115"/>
      <c r="AK883" s="115"/>
      <c r="AL883" s="115"/>
      <c r="AM883" s="236"/>
      <c r="AN883" s="532"/>
      <c r="AO883" s="79"/>
      <c r="AP883" s="407"/>
      <c r="AQ883" s="532"/>
      <c r="AR883" s="532"/>
      <c r="AS883" s="508"/>
      <c r="AT883" s="511"/>
      <c r="AU883" s="88"/>
      <c r="AV883" s="88"/>
      <c r="AW883" s="76"/>
      <c r="AX883" s="76"/>
      <c r="AY883" s="88"/>
      <c r="AZ883" s="86"/>
      <c r="BA883" s="532"/>
      <c r="BB883" s="532"/>
      <c r="BC883" s="532"/>
      <c r="BD883" s="532"/>
      <c r="BE883" s="90"/>
      <c r="BF883" s="90"/>
      <c r="BG883" s="532"/>
      <c r="BH883" s="532"/>
      <c r="BI883" s="532"/>
      <c r="BJ883" s="532"/>
      <c r="BK883" s="532"/>
      <c r="BL883" s="79"/>
      <c r="BM883" s="82"/>
      <c r="BN883" s="80"/>
      <c r="BO883" s="147"/>
      <c r="BP883" s="147"/>
      <c r="BQ883" s="147"/>
      <c r="BR883" s="147"/>
      <c r="BS883" s="147"/>
      <c r="BT883" s="147"/>
      <c r="BU883" s="147"/>
      <c r="BV883" s="147"/>
      <c r="BW883" s="147"/>
      <c r="BX883" s="147"/>
      <c r="BY883" s="147"/>
      <c r="BZ883" s="147"/>
      <c r="CA883" s="147"/>
      <c r="CB883" s="147"/>
      <c r="CC883" s="147"/>
      <c r="CD883" s="147"/>
      <c r="CE883" s="147"/>
      <c r="CF883" s="145"/>
      <c r="CG883" s="147"/>
      <c r="CH883" s="147"/>
      <c r="CI883" s="147"/>
      <c r="CJ883" s="147"/>
      <c r="CK883" s="147"/>
      <c r="CL883" s="148"/>
      <c r="CM883" s="147"/>
      <c r="CN883" s="147" t="s">
        <v>3116</v>
      </c>
      <c r="CO883" s="141"/>
      <c r="CP883" s="401"/>
      <c r="CQ883" s="70"/>
      <c r="CR883" s="401"/>
      <c r="CS883" s="401"/>
      <c r="CT883" s="401"/>
      <c r="CU883" s="401"/>
      <c r="CV883" s="401"/>
      <c r="CW883" s="401"/>
      <c r="CX883" s="401"/>
      <c r="CY883" s="401"/>
      <c r="CZ883" s="401"/>
      <c r="DA883" s="70"/>
      <c r="DB883" s="182">
        <v>-60.2</v>
      </c>
      <c r="DC883" s="182">
        <v>1.86</v>
      </c>
      <c r="DD883" s="182"/>
      <c r="DE883" s="182"/>
      <c r="DF883" s="182"/>
      <c r="DG883" s="182">
        <v>-9.41</v>
      </c>
      <c r="DH883" s="182"/>
      <c r="DI883" s="182"/>
      <c r="DJ883" s="182"/>
      <c r="DK883" s="180"/>
      <c r="DL883" s="180"/>
      <c r="DM883" s="180"/>
      <c r="DN883" s="182"/>
      <c r="DO883" s="182"/>
      <c r="DP883" s="182"/>
      <c r="DQ883" s="182"/>
      <c r="DR883" s="182"/>
      <c r="DS883" s="181"/>
      <c r="DT883" s="402">
        <f t="shared" si="1250"/>
        <v>0</v>
      </c>
      <c r="DU883" s="100">
        <f t="shared" si="1251"/>
        <v>1</v>
      </c>
      <c r="DV883" s="100">
        <f t="shared" si="1252"/>
        <v>0</v>
      </c>
      <c r="DW883" s="100">
        <f t="shared" si="1253"/>
        <v>0</v>
      </c>
      <c r="DX883" s="100">
        <f t="shared" si="1254"/>
        <v>0</v>
      </c>
      <c r="DY883" s="229">
        <f t="shared" si="1255"/>
        <v>0</v>
      </c>
      <c r="DZ883" s="100">
        <f t="shared" si="1256"/>
        <v>0</v>
      </c>
      <c r="EA883" s="400">
        <f t="shared" si="1257"/>
        <v>0</v>
      </c>
      <c r="EB883" s="402">
        <f t="shared" si="1258"/>
        <v>1</v>
      </c>
      <c r="EC883" s="19">
        <f t="shared" si="1259"/>
        <v>0</v>
      </c>
      <c r="ED883" s="19">
        <f t="shared" si="1260"/>
        <v>0</v>
      </c>
      <c r="EE883" s="19">
        <f t="shared" si="1261"/>
        <v>0</v>
      </c>
      <c r="EF883" s="402">
        <f t="shared" si="1262"/>
        <v>1</v>
      </c>
      <c r="EG883" s="400">
        <f t="shared" si="1263"/>
        <v>0</v>
      </c>
      <c r="EH883" s="400">
        <f t="shared" si="1264"/>
        <v>0</v>
      </c>
      <c r="EI883" s="402">
        <f t="shared" si="1265"/>
        <v>1</v>
      </c>
      <c r="EJ883" s="229">
        <f t="shared" si="1266"/>
        <v>0</v>
      </c>
      <c r="EK883" s="398" t="str">
        <f t="shared" si="1267"/>
        <v/>
      </c>
      <c r="EL883" s="398" t="str">
        <f t="shared" si="1268"/>
        <v/>
      </c>
      <c r="EM883" s="398" t="str">
        <f t="shared" si="1269"/>
        <v/>
      </c>
      <c r="EN883" s="398" t="str">
        <f t="shared" si="1270"/>
        <v/>
      </c>
      <c r="EO883" s="398" t="str">
        <f t="shared" si="1271"/>
        <v/>
      </c>
      <c r="EP883" s="398" t="str">
        <f t="shared" si="1272"/>
        <v/>
      </c>
      <c r="EQ883" s="398" t="str">
        <f t="shared" si="1273"/>
        <v/>
      </c>
      <c r="ER883" s="398" t="str">
        <f t="shared" si="1274"/>
        <v/>
      </c>
      <c r="ES883" s="398" t="str">
        <f t="shared" si="1275"/>
        <v/>
      </c>
      <c r="ET883" s="398" t="str">
        <f t="shared" si="1276"/>
        <v/>
      </c>
      <c r="EU883" s="172" t="str">
        <f t="shared" si="1277"/>
        <v/>
      </c>
      <c r="EV883" s="57" t="str">
        <f t="shared" si="1278"/>
        <v/>
      </c>
      <c r="EW883" s="57" t="str">
        <f t="shared" si="1279"/>
        <v/>
      </c>
      <c r="EX883" s="57" t="str">
        <f t="shared" si="1280"/>
        <v/>
      </c>
      <c r="EY883" s="57" t="str">
        <f t="shared" si="1281"/>
        <v/>
      </c>
      <c r="EZ883" s="57" t="str">
        <f t="shared" si="1282"/>
        <v/>
      </c>
      <c r="FA883" s="57" t="str">
        <f t="shared" si="1283"/>
        <v/>
      </c>
      <c r="FB883" s="57" t="str">
        <f t="shared" si="1284"/>
        <v/>
      </c>
      <c r="FC883" s="57" t="str">
        <f t="shared" si="1285"/>
        <v/>
      </c>
      <c r="FD883" s="57" t="str">
        <f t="shared" si="1286"/>
        <v/>
      </c>
      <c r="FE883" s="57" t="str">
        <f t="shared" si="1287"/>
        <v/>
      </c>
      <c r="FF883" s="56" t="str">
        <f t="shared" si="1288"/>
        <v/>
      </c>
      <c r="FG883" s="59" t="str">
        <f t="shared" si="1289"/>
        <v/>
      </c>
      <c r="FH883" s="59" t="str">
        <f t="shared" si="1290"/>
        <v/>
      </c>
      <c r="FI883" s="59" t="str">
        <f t="shared" si="1291"/>
        <v/>
      </c>
      <c r="FJ883" s="59" t="str">
        <f t="shared" si="1292"/>
        <v/>
      </c>
      <c r="FK883" s="59" t="str">
        <f t="shared" si="1293"/>
        <v/>
      </c>
      <c r="FL883" s="59" t="str">
        <f t="shared" si="1294"/>
        <v/>
      </c>
      <c r="FM883" s="59" t="str">
        <f t="shared" si="1295"/>
        <v/>
      </c>
      <c r="FN883" s="59" t="str">
        <f t="shared" si="1296"/>
        <v/>
      </c>
      <c r="FO883" s="59" t="str">
        <f t="shared" si="1297"/>
        <v/>
      </c>
      <c r="FP883" s="59" t="str">
        <f t="shared" si="1298"/>
        <v/>
      </c>
      <c r="FQ883" s="66" t="str">
        <f t="shared" si="1299"/>
        <v/>
      </c>
      <c r="FR883" s="331" t="str">
        <f t="shared" si="1239"/>
        <v/>
      </c>
      <c r="FS883" s="331">
        <f t="shared" si="1300"/>
        <v>0</v>
      </c>
      <c r="FT883" s="400">
        <f t="shared" si="1301"/>
        <v>1</v>
      </c>
      <c r="FU883" s="400">
        <f t="shared" si="1302"/>
        <v>0</v>
      </c>
      <c r="FV883" s="400">
        <f t="shared" si="1303"/>
        <v>0</v>
      </c>
      <c r="FW883" s="402">
        <f t="shared" si="1304"/>
        <v>0</v>
      </c>
      <c r="FX883" s="222">
        <f t="shared" si="1305"/>
        <v>0</v>
      </c>
      <c r="FY883" s="222">
        <f t="shared" si="1306"/>
        <v>0</v>
      </c>
      <c r="FZ883" s="222">
        <f t="shared" si="1307"/>
        <v>0</v>
      </c>
      <c r="GA883" s="221">
        <f t="shared" si="1308"/>
        <v>0</v>
      </c>
      <c r="GB883" s="222">
        <f t="shared" si="1309"/>
        <v>0</v>
      </c>
      <c r="GC883" s="222">
        <f t="shared" si="1310"/>
        <v>0</v>
      </c>
      <c r="GD883" s="222">
        <f t="shared" si="1311"/>
        <v>0</v>
      </c>
      <c r="GE883" s="222">
        <f t="shared" si="1312"/>
        <v>0</v>
      </c>
      <c r="GF883" s="222">
        <f t="shared" si="1313"/>
        <v>0</v>
      </c>
      <c r="GG883" s="398">
        <f t="shared" si="1314"/>
        <v>0</v>
      </c>
      <c r="GH883" s="399">
        <f t="shared" si="1315"/>
        <v>0</v>
      </c>
      <c r="GI883" s="398" t="str">
        <f t="shared" si="1316"/>
        <v/>
      </c>
      <c r="GJ883" s="398" t="str">
        <f t="shared" si="1317"/>
        <v/>
      </c>
    </row>
    <row r="884" spans="1:192">
      <c r="A884" s="402">
        <f t="shared" si="1318"/>
        <v>879</v>
      </c>
      <c r="B884" s="106" t="s">
        <v>408</v>
      </c>
      <c r="C884" s="398" t="s">
        <v>206</v>
      </c>
      <c r="D884" s="398" t="s">
        <v>1034</v>
      </c>
      <c r="F884" s="115">
        <v>3418640</v>
      </c>
      <c r="G884" s="115">
        <v>5540390</v>
      </c>
      <c r="H884" s="409">
        <f t="shared" si="1245"/>
        <v>418598.114</v>
      </c>
      <c r="I884" s="405">
        <f t="shared" si="1246"/>
        <v>5538613.6340000005</v>
      </c>
      <c r="J884" s="377">
        <v>79.2</v>
      </c>
      <c r="K884" s="377" t="s">
        <v>1354</v>
      </c>
      <c r="L884" s="377">
        <v>8.5</v>
      </c>
      <c r="M884" s="377"/>
      <c r="O884" s="377"/>
      <c r="P884" s="377"/>
      <c r="Q884" s="382" t="s">
        <v>1359</v>
      </c>
      <c r="R884" s="383" t="s">
        <v>2901</v>
      </c>
      <c r="S884" s="382" t="s">
        <v>2663</v>
      </c>
      <c r="T884" s="499" t="str">
        <f t="shared" si="1247"/>
        <v>-</v>
      </c>
      <c r="U884" s="499" t="str">
        <f t="shared" si="1248"/>
        <v>-</v>
      </c>
      <c r="V884" s="499" t="str">
        <f t="shared" si="1249"/>
        <v>-</v>
      </c>
      <c r="W884" s="499" t="str">
        <f t="shared" si="1238"/>
        <v>-</v>
      </c>
      <c r="X884" s="529" t="str">
        <f t="shared" si="1319"/>
        <v/>
      </c>
      <c r="Y884" s="530" t="str">
        <f t="shared" si="1240"/>
        <v/>
      </c>
      <c r="Z884" s="406"/>
      <c r="AA884" s="89" t="s">
        <v>1462</v>
      </c>
      <c r="AB884" s="102">
        <v>5</v>
      </c>
      <c r="AC884" s="532" t="s">
        <v>964</v>
      </c>
      <c r="AD884" s="170" t="s">
        <v>1463</v>
      </c>
      <c r="AE884" s="86" t="s">
        <v>1454</v>
      </c>
      <c r="AF884" s="236" t="s">
        <v>3116</v>
      </c>
      <c r="AG884" s="115"/>
      <c r="AH884" s="115"/>
      <c r="AI884" s="236"/>
      <c r="AJ884" s="115"/>
      <c r="AK884" s="115"/>
      <c r="AL884" s="115"/>
      <c r="AM884" s="236"/>
      <c r="AN884" s="532"/>
      <c r="AO884" s="79"/>
      <c r="AP884" s="407"/>
      <c r="AQ884" s="532"/>
      <c r="AR884" s="532"/>
      <c r="AS884" s="508"/>
      <c r="AT884" s="511"/>
      <c r="AU884" s="88"/>
      <c r="AV884" s="88"/>
      <c r="AW884" s="76"/>
      <c r="AX884" s="76"/>
      <c r="AY884" s="88"/>
      <c r="AZ884" s="86"/>
      <c r="BA884" s="532"/>
      <c r="BB884" s="532"/>
      <c r="BC884" s="532"/>
      <c r="BD884" s="532"/>
      <c r="BE884" s="90"/>
      <c r="BF884" s="90"/>
      <c r="BG884" s="532"/>
      <c r="BH884" s="532"/>
      <c r="BI884" s="532"/>
      <c r="BJ884" s="532"/>
      <c r="BK884" s="532"/>
      <c r="BL884" s="79"/>
      <c r="BM884" s="82"/>
      <c r="BN884" s="80"/>
      <c r="BO884" s="147"/>
      <c r="BP884" s="147"/>
      <c r="BQ884" s="147"/>
      <c r="BR884" s="147"/>
      <c r="BS884" s="147"/>
      <c r="BT884" s="147"/>
      <c r="BU884" s="147"/>
      <c r="BV884" s="147"/>
      <c r="BW884" s="147"/>
      <c r="BX884" s="147"/>
      <c r="BY884" s="147"/>
      <c r="BZ884" s="147"/>
      <c r="CA884" s="147"/>
      <c r="CB884" s="147"/>
      <c r="CC884" s="147"/>
      <c r="CD884" s="147"/>
      <c r="CE884" s="147"/>
      <c r="CF884" s="145"/>
      <c r="CG884" s="147"/>
      <c r="CH884" s="147"/>
      <c r="CI884" s="147"/>
      <c r="CJ884" s="147"/>
      <c r="CK884" s="147"/>
      <c r="CL884" s="148"/>
      <c r="CM884" s="147"/>
      <c r="CN884" s="147" t="s">
        <v>3116</v>
      </c>
      <c r="CO884" s="141"/>
      <c r="CP884" s="401"/>
      <c r="CQ884" s="70"/>
      <c r="CR884" s="401"/>
      <c r="CS884" s="401"/>
      <c r="CT884" s="401"/>
      <c r="CU884" s="401"/>
      <c r="CV884" s="401"/>
      <c r="CW884" s="401"/>
      <c r="CX884" s="401"/>
      <c r="CY884" s="401"/>
      <c r="CZ884" s="401"/>
      <c r="DA884" s="70"/>
      <c r="DB884" s="182">
        <v>-61.3</v>
      </c>
      <c r="DC884" s="141" t="s">
        <v>2484</v>
      </c>
      <c r="DD884" s="182"/>
      <c r="DE884" s="182"/>
      <c r="DF884" s="182"/>
      <c r="DG884" s="182">
        <v>-9.3800000000000008</v>
      </c>
      <c r="DH884" s="182"/>
      <c r="DI884" s="182"/>
      <c r="DJ884" s="182"/>
      <c r="DK884" s="180"/>
      <c r="DL884" s="180"/>
      <c r="DM884" s="180"/>
      <c r="DN884" s="182"/>
      <c r="DO884" s="182"/>
      <c r="DP884" s="182"/>
      <c r="DQ884" s="182"/>
      <c r="DR884" s="182"/>
      <c r="DS884" s="181"/>
      <c r="DT884" s="402">
        <f t="shared" si="1250"/>
        <v>0</v>
      </c>
      <c r="DU884" s="100">
        <f t="shared" si="1251"/>
        <v>1</v>
      </c>
      <c r="DV884" s="100">
        <f t="shared" si="1252"/>
        <v>0</v>
      </c>
      <c r="DW884" s="100">
        <f t="shared" si="1253"/>
        <v>0</v>
      </c>
      <c r="DX884" s="100">
        <f t="shared" si="1254"/>
        <v>0</v>
      </c>
      <c r="DY884" s="229">
        <f t="shared" si="1255"/>
        <v>0</v>
      </c>
      <c r="DZ884" s="100">
        <f t="shared" si="1256"/>
        <v>0</v>
      </c>
      <c r="EA884" s="400">
        <f t="shared" si="1257"/>
        <v>0</v>
      </c>
      <c r="EB884" s="402">
        <f t="shared" si="1258"/>
        <v>1</v>
      </c>
      <c r="EC884" s="19">
        <f t="shared" si="1259"/>
        <v>0</v>
      </c>
      <c r="ED884" s="19">
        <f t="shared" si="1260"/>
        <v>0</v>
      </c>
      <c r="EE884" s="19">
        <f t="shared" si="1261"/>
        <v>0</v>
      </c>
      <c r="EF884" s="402">
        <f t="shared" si="1262"/>
        <v>1</v>
      </c>
      <c r="EG884" s="400">
        <f t="shared" si="1263"/>
        <v>0</v>
      </c>
      <c r="EH884" s="400">
        <f t="shared" si="1264"/>
        <v>0</v>
      </c>
      <c r="EI884" s="402">
        <f t="shared" si="1265"/>
        <v>1</v>
      </c>
      <c r="EJ884" s="229">
        <f t="shared" si="1266"/>
        <v>0</v>
      </c>
      <c r="EK884" s="398" t="str">
        <f t="shared" si="1267"/>
        <v/>
      </c>
      <c r="EL884" s="398" t="str">
        <f t="shared" si="1268"/>
        <v/>
      </c>
      <c r="EM884" s="398" t="str">
        <f t="shared" si="1269"/>
        <v/>
      </c>
      <c r="EN884" s="398" t="str">
        <f t="shared" si="1270"/>
        <v/>
      </c>
      <c r="EO884" s="398" t="str">
        <f t="shared" si="1271"/>
        <v/>
      </c>
      <c r="EP884" s="398" t="str">
        <f t="shared" si="1272"/>
        <v/>
      </c>
      <c r="EQ884" s="398" t="str">
        <f t="shared" si="1273"/>
        <v/>
      </c>
      <c r="ER884" s="398" t="str">
        <f t="shared" si="1274"/>
        <v/>
      </c>
      <c r="ES884" s="398" t="str">
        <f t="shared" si="1275"/>
        <v/>
      </c>
      <c r="ET884" s="398" t="str">
        <f t="shared" si="1276"/>
        <v/>
      </c>
      <c r="EU884" s="172" t="str">
        <f t="shared" si="1277"/>
        <v/>
      </c>
      <c r="EV884" s="57" t="str">
        <f t="shared" si="1278"/>
        <v/>
      </c>
      <c r="EW884" s="57" t="str">
        <f t="shared" si="1279"/>
        <v/>
      </c>
      <c r="EX884" s="57" t="str">
        <f t="shared" si="1280"/>
        <v/>
      </c>
      <c r="EY884" s="57" t="str">
        <f t="shared" si="1281"/>
        <v/>
      </c>
      <c r="EZ884" s="57" t="str">
        <f t="shared" si="1282"/>
        <v/>
      </c>
      <c r="FA884" s="57" t="str">
        <f t="shared" si="1283"/>
        <v/>
      </c>
      <c r="FB884" s="57" t="str">
        <f t="shared" si="1284"/>
        <v/>
      </c>
      <c r="FC884" s="57" t="str">
        <f t="shared" si="1285"/>
        <v/>
      </c>
      <c r="FD884" s="57" t="str">
        <f t="shared" si="1286"/>
        <v/>
      </c>
      <c r="FE884" s="57" t="str">
        <f t="shared" si="1287"/>
        <v/>
      </c>
      <c r="FF884" s="56" t="str">
        <f t="shared" si="1288"/>
        <v/>
      </c>
      <c r="FG884" s="59" t="str">
        <f t="shared" si="1289"/>
        <v/>
      </c>
      <c r="FH884" s="59" t="str">
        <f t="shared" si="1290"/>
        <v/>
      </c>
      <c r="FI884" s="59" t="str">
        <f t="shared" si="1291"/>
        <v/>
      </c>
      <c r="FJ884" s="59" t="str">
        <f t="shared" si="1292"/>
        <v/>
      </c>
      <c r="FK884" s="59" t="str">
        <f t="shared" si="1293"/>
        <v/>
      </c>
      <c r="FL884" s="59" t="str">
        <f t="shared" si="1294"/>
        <v/>
      </c>
      <c r="FM884" s="59" t="str">
        <f t="shared" si="1295"/>
        <v/>
      </c>
      <c r="FN884" s="59" t="str">
        <f t="shared" si="1296"/>
        <v/>
      </c>
      <c r="FO884" s="59" t="str">
        <f t="shared" si="1297"/>
        <v/>
      </c>
      <c r="FP884" s="59" t="str">
        <f t="shared" si="1298"/>
        <v/>
      </c>
      <c r="FQ884" s="66" t="str">
        <f t="shared" si="1299"/>
        <v/>
      </c>
      <c r="FR884" s="331" t="str">
        <f t="shared" si="1239"/>
        <v/>
      </c>
      <c r="FS884" s="331">
        <f t="shared" si="1300"/>
        <v>0</v>
      </c>
      <c r="FT884" s="400">
        <f t="shared" si="1301"/>
        <v>1</v>
      </c>
      <c r="FU884" s="400">
        <f t="shared" si="1302"/>
        <v>0</v>
      </c>
      <c r="FV884" s="400">
        <f t="shared" si="1303"/>
        <v>0</v>
      </c>
      <c r="FW884" s="402">
        <f t="shared" si="1304"/>
        <v>0</v>
      </c>
      <c r="FX884" s="222">
        <f t="shared" si="1305"/>
        <v>0</v>
      </c>
      <c r="FY884" s="222">
        <f t="shared" si="1306"/>
        <v>0</v>
      </c>
      <c r="FZ884" s="222">
        <f t="shared" si="1307"/>
        <v>0</v>
      </c>
      <c r="GA884" s="221">
        <f t="shared" si="1308"/>
        <v>0</v>
      </c>
      <c r="GB884" s="222">
        <f t="shared" si="1309"/>
        <v>0</v>
      </c>
      <c r="GC884" s="222">
        <f t="shared" si="1310"/>
        <v>0</v>
      </c>
      <c r="GD884" s="222">
        <f t="shared" si="1311"/>
        <v>0</v>
      </c>
      <c r="GE884" s="222">
        <f t="shared" si="1312"/>
        <v>0</v>
      </c>
      <c r="GF884" s="222">
        <f t="shared" si="1313"/>
        <v>0</v>
      </c>
      <c r="GG884" s="398">
        <f t="shared" si="1314"/>
        <v>0</v>
      </c>
      <c r="GH884" s="399">
        <f t="shared" si="1315"/>
        <v>0</v>
      </c>
      <c r="GI884" s="398" t="str">
        <f t="shared" si="1316"/>
        <v/>
      </c>
      <c r="GJ884" s="398" t="str">
        <f t="shared" si="1317"/>
        <v/>
      </c>
    </row>
    <row r="885" spans="1:192" ht="14.25">
      <c r="A885" s="402">
        <f t="shared" si="1318"/>
        <v>880</v>
      </c>
      <c r="B885" s="399" t="s">
        <v>145</v>
      </c>
      <c r="C885" s="398" t="s">
        <v>2485</v>
      </c>
      <c r="F885" s="560">
        <v>3459000</v>
      </c>
      <c r="G885" s="560">
        <v>5536500</v>
      </c>
      <c r="H885" s="223">
        <f t="shared" si="1245"/>
        <v>458941.97000000003</v>
      </c>
      <c r="I885" s="223">
        <f t="shared" si="1246"/>
        <v>5534725.1900000004</v>
      </c>
      <c r="J885" s="397">
        <v>88</v>
      </c>
      <c r="K885" s="400" t="s">
        <v>1356</v>
      </c>
      <c r="L885" s="19">
        <v>119</v>
      </c>
      <c r="Q885" s="67" t="s">
        <v>2846</v>
      </c>
      <c r="R885" s="64" t="s">
        <v>1507</v>
      </c>
      <c r="S885" s="64" t="s">
        <v>1345</v>
      </c>
      <c r="T885" s="499" t="str">
        <f t="shared" si="1247"/>
        <v>-</v>
      </c>
      <c r="U885" s="499" t="str">
        <f t="shared" si="1248"/>
        <v>M</v>
      </c>
      <c r="V885" s="499" t="str">
        <f t="shared" si="1249"/>
        <v>-</v>
      </c>
      <c r="W885" s="499" t="str">
        <f t="shared" si="1238"/>
        <v>-</v>
      </c>
      <c r="X885" s="529" t="str">
        <f t="shared" si="1319"/>
        <v>Na</v>
      </c>
      <c r="Y885" s="530" t="str">
        <f t="shared" si="1240"/>
        <v>Cl</v>
      </c>
      <c r="Z885" s="172" t="s">
        <v>1495</v>
      </c>
      <c r="AA885" s="51">
        <v>30818</v>
      </c>
      <c r="AB885" s="100">
        <v>1</v>
      </c>
      <c r="AD885" s="398" t="s">
        <v>1728</v>
      </c>
      <c r="AE885" s="61" t="s">
        <v>1503</v>
      </c>
      <c r="AF885" s="391">
        <v>12.6</v>
      </c>
      <c r="AI885" s="554"/>
      <c r="AR885" s="69">
        <v>3580</v>
      </c>
      <c r="AS885" s="507">
        <f>SUM(AU885:BN885)+SUM(BO885:CL885)/1000</f>
        <v>3410</v>
      </c>
      <c r="AT885" s="509">
        <f>FR885</f>
        <v>-1.9552138959888343</v>
      </c>
      <c r="AU885" s="398">
        <v>919.7</v>
      </c>
      <c r="AV885" s="398">
        <v>54.5</v>
      </c>
      <c r="AW885" s="399">
        <v>210.3</v>
      </c>
      <c r="AX885" s="398">
        <v>1735.4</v>
      </c>
      <c r="AY885" s="398">
        <v>44.1</v>
      </c>
      <c r="AZ885" s="172">
        <v>446</v>
      </c>
      <c r="BO885" s="138"/>
      <c r="BP885" s="555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49"/>
      <c r="CG885" s="138"/>
      <c r="CH885" s="138"/>
      <c r="CI885" s="138"/>
      <c r="CJ885" s="138"/>
      <c r="CK885" s="138"/>
      <c r="CL885" s="139"/>
      <c r="CM885" s="138"/>
      <c r="CN885" s="143" t="s">
        <v>3116</v>
      </c>
      <c r="CO885" s="149"/>
      <c r="CP885" s="399"/>
      <c r="DB885" s="241"/>
      <c r="DC885" s="241"/>
      <c r="DD885" s="241"/>
      <c r="DE885" s="241"/>
      <c r="DF885" s="241"/>
      <c r="DG885" s="241"/>
      <c r="DH885" s="241"/>
      <c r="DI885" s="244"/>
      <c r="DJ885" s="244"/>
      <c r="DK885" s="244"/>
      <c r="DL885" s="244"/>
      <c r="DM885" s="244"/>
      <c r="DN885" s="244"/>
      <c r="DO885" s="244"/>
      <c r="DP885" s="244"/>
      <c r="DQ885" s="244"/>
      <c r="DR885" s="244"/>
      <c r="DS885" s="472"/>
      <c r="DT885" s="402">
        <f t="shared" si="1250"/>
        <v>1</v>
      </c>
      <c r="DU885" s="100">
        <f t="shared" si="1251"/>
        <v>0</v>
      </c>
      <c r="DV885" s="100">
        <f t="shared" si="1252"/>
        <v>0</v>
      </c>
      <c r="DW885" s="100">
        <f t="shared" si="1253"/>
        <v>1</v>
      </c>
      <c r="DX885" s="100">
        <f t="shared" si="1254"/>
        <v>0</v>
      </c>
      <c r="DY885" s="229">
        <f t="shared" si="1255"/>
        <v>0</v>
      </c>
      <c r="DZ885" s="100">
        <f t="shared" si="1256"/>
        <v>1</v>
      </c>
      <c r="EA885" s="400">
        <f t="shared" si="1257"/>
        <v>0</v>
      </c>
      <c r="EB885" s="402">
        <f t="shared" si="1258"/>
        <v>0</v>
      </c>
      <c r="EC885" s="19">
        <f t="shared" si="1259"/>
        <v>0</v>
      </c>
      <c r="ED885" s="19">
        <f t="shared" si="1260"/>
        <v>1</v>
      </c>
      <c r="EE885" s="19">
        <f t="shared" si="1261"/>
        <v>0</v>
      </c>
      <c r="EF885" s="402">
        <f t="shared" si="1262"/>
        <v>0</v>
      </c>
      <c r="EG885" s="400">
        <f t="shared" si="1263"/>
        <v>0</v>
      </c>
      <c r="EH885" s="400">
        <f t="shared" si="1264"/>
        <v>0</v>
      </c>
      <c r="EI885" s="402">
        <f t="shared" si="1265"/>
        <v>1</v>
      </c>
      <c r="EJ885" s="229">
        <f t="shared" si="1266"/>
        <v>2</v>
      </c>
      <c r="EK885" s="398">
        <f t="shared" si="1267"/>
        <v>919.7</v>
      </c>
      <c r="EL885" s="398" t="str">
        <f t="shared" si="1268"/>
        <v/>
      </c>
      <c r="EM885" s="398">
        <f t="shared" si="1269"/>
        <v>54.5</v>
      </c>
      <c r="EN885" s="398">
        <f t="shared" si="1270"/>
        <v>210.3</v>
      </c>
      <c r="EO885" s="398" t="str">
        <f t="shared" si="1271"/>
        <v/>
      </c>
      <c r="EP885" s="398" t="str">
        <f t="shared" si="1272"/>
        <v/>
      </c>
      <c r="EQ885" s="398">
        <f t="shared" si="1273"/>
        <v>446</v>
      </c>
      <c r="ER885" s="398" t="str">
        <f t="shared" si="1274"/>
        <v/>
      </c>
      <c r="ES885" s="398" t="str">
        <f t="shared" si="1275"/>
        <v/>
      </c>
      <c r="ET885" s="398">
        <f t="shared" si="1276"/>
        <v>44.1</v>
      </c>
      <c r="EU885" s="172">
        <f t="shared" si="1277"/>
        <v>1735.4</v>
      </c>
      <c r="EV885" s="57">
        <f t="shared" si="1278"/>
        <v>40.004697735517489</v>
      </c>
      <c r="EW885" s="57" t="str">
        <f t="shared" si="1279"/>
        <v/>
      </c>
      <c r="EX885" s="57">
        <f t="shared" si="1280"/>
        <v>4.4846739354042384</v>
      </c>
      <c r="EY885" s="57">
        <f t="shared" si="1281"/>
        <v>10.494535655471829</v>
      </c>
      <c r="EZ885" s="57" t="str">
        <f t="shared" si="1282"/>
        <v/>
      </c>
      <c r="FA885" s="57" t="str">
        <f t="shared" si="1283"/>
        <v/>
      </c>
      <c r="FB885" s="57">
        <f t="shared" si="1284"/>
        <v>7.3094263739181313</v>
      </c>
      <c r="FC885" s="57" t="str">
        <f t="shared" si="1285"/>
        <v/>
      </c>
      <c r="FD885" s="57" t="str">
        <f t="shared" si="1286"/>
        <v/>
      </c>
      <c r="FE885" s="57">
        <f t="shared" si="1287"/>
        <v>0.91815128884706432</v>
      </c>
      <c r="FF885" s="56">
        <f t="shared" si="1288"/>
        <v>48.949313175189687</v>
      </c>
      <c r="FG885" s="59">
        <f t="shared" si="1289"/>
        <v>72.757102360956267</v>
      </c>
      <c r="FH885" s="59" t="str">
        <f t="shared" si="1290"/>
        <v/>
      </c>
      <c r="FI885" s="59">
        <f t="shared" si="1291"/>
        <v>8.1563391062451647</v>
      </c>
      <c r="FJ885" s="59">
        <f t="shared" si="1292"/>
        <v>19.086558532798573</v>
      </c>
      <c r="FK885" s="59" t="str">
        <f t="shared" si="1293"/>
        <v/>
      </c>
      <c r="FL885" s="59" t="str">
        <f t="shared" si="1294"/>
        <v/>
      </c>
      <c r="FM885" s="59">
        <f t="shared" si="1295"/>
        <v>12.783882206246206</v>
      </c>
      <c r="FN885" s="59" t="str">
        <f t="shared" si="1296"/>
        <v/>
      </c>
      <c r="FO885" s="59" t="str">
        <f t="shared" si="1297"/>
        <v/>
      </c>
      <c r="FP885" s="59">
        <f t="shared" si="1298"/>
        <v>1.6058083526248361</v>
      </c>
      <c r="FQ885" s="66">
        <f t="shared" si="1299"/>
        <v>85.610309441128948</v>
      </c>
      <c r="FR885" s="331">
        <f t="shared" si="1239"/>
        <v>-1.9552138959888343</v>
      </c>
      <c r="FS885" s="331">
        <f t="shared" si="1300"/>
        <v>1.9552138959888343</v>
      </c>
      <c r="FT885" s="400">
        <f t="shared" si="1301"/>
        <v>0</v>
      </c>
      <c r="FU885" s="400">
        <f t="shared" si="1302"/>
        <v>1</v>
      </c>
      <c r="FV885" s="400">
        <f t="shared" si="1303"/>
        <v>0</v>
      </c>
      <c r="FW885" s="402">
        <f t="shared" si="1304"/>
        <v>0</v>
      </c>
      <c r="FX885" s="222">
        <f t="shared" si="1305"/>
        <v>72.757102360956267</v>
      </c>
      <c r="FY885" s="222">
        <f t="shared" si="1306"/>
        <v>0</v>
      </c>
      <c r="FZ885" s="222">
        <f t="shared" si="1307"/>
        <v>0</v>
      </c>
      <c r="GA885" s="221">
        <f t="shared" si="1308"/>
        <v>85.610309441128948</v>
      </c>
      <c r="GB885" s="222">
        <f t="shared" si="1309"/>
        <v>0</v>
      </c>
      <c r="GC885" s="222">
        <f t="shared" si="1310"/>
        <v>0</v>
      </c>
      <c r="GD885" s="222">
        <f t="shared" si="1311"/>
        <v>0</v>
      </c>
      <c r="GE885" s="222">
        <f t="shared" si="1312"/>
        <v>0</v>
      </c>
      <c r="GF885" s="222">
        <f t="shared" si="1313"/>
        <v>0</v>
      </c>
      <c r="GG885" s="398">
        <f t="shared" si="1314"/>
        <v>0</v>
      </c>
      <c r="GH885" s="399">
        <f t="shared" si="1315"/>
        <v>0</v>
      </c>
      <c r="GI885" s="398" t="str">
        <f t="shared" si="1316"/>
        <v>Na</v>
      </c>
      <c r="GJ885" s="398" t="str">
        <f t="shared" si="1317"/>
        <v>Cl</v>
      </c>
    </row>
    <row r="886" spans="1:192" ht="14.25">
      <c r="A886" s="402">
        <f t="shared" si="1318"/>
        <v>881</v>
      </c>
      <c r="B886" s="399" t="s">
        <v>145</v>
      </c>
      <c r="C886" s="2" t="s">
        <v>693</v>
      </c>
      <c r="D886" s="2"/>
      <c r="E886" s="2"/>
      <c r="F886" s="391">
        <v>3457720</v>
      </c>
      <c r="G886" s="265">
        <v>5537110</v>
      </c>
      <c r="H886" s="409">
        <f t="shared" si="1245"/>
        <v>457662.48200000002</v>
      </c>
      <c r="I886" s="409">
        <f t="shared" si="1246"/>
        <v>5535334.9460000005</v>
      </c>
      <c r="J886" s="400">
        <v>93</v>
      </c>
      <c r="K886" s="400" t="s">
        <v>1356</v>
      </c>
      <c r="L886" s="19">
        <v>100</v>
      </c>
      <c r="M886" s="153">
        <v>97</v>
      </c>
      <c r="N886" s="400">
        <v>97</v>
      </c>
      <c r="Q886" s="67" t="s">
        <v>2846</v>
      </c>
      <c r="R886" s="64" t="s">
        <v>1507</v>
      </c>
      <c r="S886" s="64" t="s">
        <v>1345</v>
      </c>
      <c r="T886" s="499" t="str">
        <f t="shared" si="1247"/>
        <v>-</v>
      </c>
      <c r="U886" s="499" t="str">
        <f t="shared" si="1248"/>
        <v>M</v>
      </c>
      <c r="V886" s="499" t="str">
        <f t="shared" si="1249"/>
        <v>-</v>
      </c>
      <c r="W886" s="499" t="str">
        <f t="shared" si="1238"/>
        <v>-</v>
      </c>
      <c r="X886" s="529" t="str">
        <f t="shared" si="1319"/>
        <v>Na-Ca</v>
      </c>
      <c r="Y886" s="530" t="str">
        <f t="shared" si="1240"/>
        <v>Cl</v>
      </c>
      <c r="Z886" s="60" t="s">
        <v>2486</v>
      </c>
      <c r="AA886" s="51">
        <v>26532</v>
      </c>
      <c r="AB886" s="100">
        <v>1</v>
      </c>
      <c r="AC886" s="2" t="s">
        <v>405</v>
      </c>
      <c r="AD886" s="2" t="s">
        <v>2487</v>
      </c>
      <c r="AF886" s="153" t="s">
        <v>3116</v>
      </c>
      <c r="AH886" s="400">
        <v>7.05</v>
      </c>
      <c r="AI886" s="554"/>
      <c r="AN886" s="398">
        <v>103.6</v>
      </c>
      <c r="AO886" s="399">
        <v>15.7</v>
      </c>
      <c r="AP886" s="270">
        <v>16</v>
      </c>
      <c r="AR886" s="69">
        <v>6004</v>
      </c>
      <c r="AS886" s="507">
        <f>SUM(AU886:BN886)+SUM(BO886:CL886)/1000</f>
        <v>6004.8</v>
      </c>
      <c r="AT886" s="509">
        <f>FR886</f>
        <v>-0.29509676851196998</v>
      </c>
      <c r="AU886" s="398">
        <v>1492</v>
      </c>
      <c r="AV886" s="398">
        <v>122</v>
      </c>
      <c r="AW886" s="399">
        <v>531</v>
      </c>
      <c r="AX886" s="398">
        <v>3461</v>
      </c>
      <c r="AY886" s="398">
        <v>3</v>
      </c>
      <c r="AZ886" s="172">
        <v>342</v>
      </c>
      <c r="BB886" s="398">
        <v>42</v>
      </c>
      <c r="BD886" s="57">
        <v>8.6</v>
      </c>
      <c r="BE886" s="57">
        <v>3.2</v>
      </c>
      <c r="BJ886" s="398">
        <v>0</v>
      </c>
      <c r="BO886" s="138"/>
      <c r="BP886" s="555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49"/>
      <c r="CG886" s="138"/>
      <c r="CH886" s="138"/>
      <c r="CI886" s="138"/>
      <c r="CJ886" s="138"/>
      <c r="CK886" s="138"/>
      <c r="CL886" s="139"/>
      <c r="CM886" s="138"/>
      <c r="CN886" s="143" t="s">
        <v>3116</v>
      </c>
      <c r="CO886" s="149"/>
      <c r="CP886" s="399"/>
      <c r="DB886" s="241"/>
      <c r="DC886" s="241"/>
      <c r="DD886" s="241"/>
      <c r="DE886" s="241"/>
      <c r="DF886" s="241"/>
      <c r="DG886" s="241"/>
      <c r="DH886" s="241"/>
      <c r="DI886" s="244"/>
      <c r="DJ886" s="244"/>
      <c r="DK886" s="244"/>
      <c r="DL886" s="244"/>
      <c r="DM886" s="244"/>
      <c r="DN886" s="244"/>
      <c r="DO886" s="244"/>
      <c r="DP886" s="244"/>
      <c r="DQ886" s="244"/>
      <c r="DR886" s="244"/>
      <c r="DS886" s="472"/>
      <c r="DT886" s="402">
        <f t="shared" si="1250"/>
        <v>1</v>
      </c>
      <c r="DU886" s="100">
        <f t="shared" si="1251"/>
        <v>0</v>
      </c>
      <c r="DV886" s="100">
        <f t="shared" si="1252"/>
        <v>1</v>
      </c>
      <c r="DW886" s="100">
        <f t="shared" si="1253"/>
        <v>0</v>
      </c>
      <c r="DX886" s="100">
        <f t="shared" si="1254"/>
        <v>0</v>
      </c>
      <c r="DY886" s="229">
        <f t="shared" si="1255"/>
        <v>0</v>
      </c>
      <c r="DZ886" s="100">
        <f t="shared" si="1256"/>
        <v>0</v>
      </c>
      <c r="EA886" s="400">
        <f t="shared" si="1257"/>
        <v>0</v>
      </c>
      <c r="EB886" s="402">
        <f t="shared" si="1258"/>
        <v>1</v>
      </c>
      <c r="EC886" s="19">
        <f t="shared" si="1259"/>
        <v>0</v>
      </c>
      <c r="ED886" s="19">
        <f t="shared" si="1260"/>
        <v>1</v>
      </c>
      <c r="EE886" s="19">
        <f t="shared" si="1261"/>
        <v>0</v>
      </c>
      <c r="EF886" s="402">
        <f t="shared" si="1262"/>
        <v>0</v>
      </c>
      <c r="EG886" s="400">
        <f t="shared" si="1263"/>
        <v>0</v>
      </c>
      <c r="EH886" s="400">
        <f t="shared" si="1264"/>
        <v>0</v>
      </c>
      <c r="EI886" s="402">
        <f t="shared" si="1265"/>
        <v>1</v>
      </c>
      <c r="EJ886" s="229">
        <f t="shared" si="1266"/>
        <v>1</v>
      </c>
      <c r="EK886" s="398">
        <f t="shared" si="1267"/>
        <v>1492</v>
      </c>
      <c r="EL886" s="398">
        <f t="shared" si="1268"/>
        <v>42</v>
      </c>
      <c r="EM886" s="398">
        <f t="shared" si="1269"/>
        <v>122</v>
      </c>
      <c r="EN886" s="398">
        <f t="shared" si="1270"/>
        <v>531</v>
      </c>
      <c r="EO886" s="398" t="str">
        <f t="shared" si="1271"/>
        <v/>
      </c>
      <c r="EP886" s="398">
        <f t="shared" si="1272"/>
        <v>3.2</v>
      </c>
      <c r="EQ886" s="398">
        <f t="shared" si="1273"/>
        <v>342</v>
      </c>
      <c r="ER886" s="398" t="str">
        <f t="shared" si="1274"/>
        <v/>
      </c>
      <c r="ES886" s="398">
        <f t="shared" si="1275"/>
        <v>0</v>
      </c>
      <c r="ET886" s="398">
        <f t="shared" si="1276"/>
        <v>3</v>
      </c>
      <c r="EU886" s="172">
        <f t="shared" si="1277"/>
        <v>3461</v>
      </c>
      <c r="EV886" s="57">
        <f t="shared" si="1278"/>
        <v>64.898346223107637</v>
      </c>
      <c r="EW886" s="57">
        <f t="shared" si="1279"/>
        <v>1.0741687979539642</v>
      </c>
      <c r="EX886" s="57">
        <f t="shared" si="1280"/>
        <v>10.039086607693891</v>
      </c>
      <c r="EY886" s="57">
        <f t="shared" si="1281"/>
        <v>26.498328259893206</v>
      </c>
      <c r="EZ886" s="57" t="str">
        <f t="shared" si="1282"/>
        <v/>
      </c>
      <c r="FA886" s="57">
        <f t="shared" si="1283"/>
        <v>0.17190437818963203</v>
      </c>
      <c r="FB886" s="57">
        <f t="shared" si="1284"/>
        <v>5.6049861432287011</v>
      </c>
      <c r="FC886" s="57" t="str">
        <f t="shared" si="1285"/>
        <v/>
      </c>
      <c r="FD886" s="57">
        <f t="shared" si="1286"/>
        <v>0</v>
      </c>
      <c r="FE886" s="57">
        <f t="shared" si="1287"/>
        <v>6.2459271350140427E-2</v>
      </c>
      <c r="FF886" s="56">
        <f t="shared" si="1288"/>
        <v>97.622204044791687</v>
      </c>
      <c r="FG886" s="59">
        <f t="shared" si="1289"/>
        <v>63.203337461285422</v>
      </c>
      <c r="FH886" s="59">
        <f t="shared" si="1290"/>
        <v>1.0461137606507223</v>
      </c>
      <c r="FI886" s="59">
        <f t="shared" si="1291"/>
        <v>9.7768867096836338</v>
      </c>
      <c r="FJ886" s="59">
        <f t="shared" si="1292"/>
        <v>25.806247472198685</v>
      </c>
      <c r="FK886" s="59" t="str">
        <f t="shared" si="1293"/>
        <v/>
      </c>
      <c r="FL886" s="59">
        <f t="shared" si="1294"/>
        <v>0.1674145961815463</v>
      </c>
      <c r="FM886" s="59">
        <f t="shared" si="1295"/>
        <v>5.4264741651906263</v>
      </c>
      <c r="FN886" s="59" t="str">
        <f t="shared" si="1296"/>
        <v/>
      </c>
      <c r="FO886" s="59">
        <f t="shared" si="1297"/>
        <v>0</v>
      </c>
      <c r="FP886" s="59">
        <f t="shared" si="1298"/>
        <v>6.0470019674826257E-2</v>
      </c>
      <c r="FQ886" s="66">
        <f t="shared" si="1299"/>
        <v>94.51305581513455</v>
      </c>
      <c r="FR886" s="331">
        <f t="shared" si="1239"/>
        <v>-0.29509676851196998</v>
      </c>
      <c r="FS886" s="331">
        <f t="shared" si="1300"/>
        <v>0.29509676851196998</v>
      </c>
      <c r="FT886" s="400">
        <f t="shared" si="1301"/>
        <v>0</v>
      </c>
      <c r="FU886" s="400">
        <f t="shared" si="1302"/>
        <v>1</v>
      </c>
      <c r="FV886" s="400">
        <f t="shared" si="1303"/>
        <v>0</v>
      </c>
      <c r="FW886" s="402">
        <f t="shared" si="1304"/>
        <v>0</v>
      </c>
      <c r="FX886" s="222">
        <f t="shared" si="1305"/>
        <v>63.203337461285422</v>
      </c>
      <c r="FY886" s="222">
        <f t="shared" si="1306"/>
        <v>25.806247472198685</v>
      </c>
      <c r="FZ886" s="222">
        <f t="shared" si="1307"/>
        <v>0</v>
      </c>
      <c r="GA886" s="221">
        <f t="shared" si="1308"/>
        <v>94.51305581513455</v>
      </c>
      <c r="GB886" s="222">
        <f t="shared" si="1309"/>
        <v>0</v>
      </c>
      <c r="GC886" s="222">
        <f t="shared" si="1310"/>
        <v>0</v>
      </c>
      <c r="GD886" s="222">
        <f t="shared" si="1311"/>
        <v>0</v>
      </c>
      <c r="GE886" s="222">
        <f t="shared" si="1312"/>
        <v>0</v>
      </c>
      <c r="GF886" s="222">
        <f t="shared" si="1313"/>
        <v>0</v>
      </c>
      <c r="GG886" s="398">
        <f t="shared" si="1314"/>
        <v>0</v>
      </c>
      <c r="GH886" s="399">
        <f t="shared" si="1315"/>
        <v>0</v>
      </c>
      <c r="GI886" s="398" t="str">
        <f t="shared" si="1316"/>
        <v>Na-Ca</v>
      </c>
      <c r="GJ886" s="398" t="str">
        <f t="shared" si="1317"/>
        <v>Cl</v>
      </c>
    </row>
    <row r="887" spans="1:192">
      <c r="A887" s="402">
        <f t="shared" si="1318"/>
        <v>882</v>
      </c>
      <c r="B887" s="64" t="s">
        <v>2488</v>
      </c>
      <c r="C887" s="2" t="s">
        <v>716</v>
      </c>
      <c r="D887" s="2"/>
      <c r="E887" s="2"/>
      <c r="F887" s="391">
        <v>3455360</v>
      </c>
      <c r="G887" s="391">
        <v>5535700</v>
      </c>
      <c r="H887" s="409">
        <f t="shared" si="1245"/>
        <v>455303.42600000004</v>
      </c>
      <c r="I887" s="405">
        <f t="shared" si="1246"/>
        <v>5533925.5100000007</v>
      </c>
      <c r="J887" s="541">
        <v>88</v>
      </c>
      <c r="K887" s="391" t="s">
        <v>1355</v>
      </c>
      <c r="L887" s="391" t="s">
        <v>3116</v>
      </c>
      <c r="Q887" s="381" t="s">
        <v>786</v>
      </c>
      <c r="R887" s="381" t="s">
        <v>786</v>
      </c>
      <c r="S887" s="64" t="s">
        <v>786</v>
      </c>
      <c r="T887" s="499" t="str">
        <f t="shared" si="1247"/>
        <v>-</v>
      </c>
      <c r="U887" s="499" t="str">
        <f t="shared" si="1248"/>
        <v>M</v>
      </c>
      <c r="V887" s="499" t="str">
        <f t="shared" si="1249"/>
        <v>-</v>
      </c>
      <c r="W887" s="499" t="str">
        <f t="shared" si="1238"/>
        <v>-</v>
      </c>
      <c r="X887" s="529" t="str">
        <f t="shared" si="1319"/>
        <v>Ca</v>
      </c>
      <c r="Y887" s="530" t="str">
        <f t="shared" si="1240"/>
        <v>SO4-HCO3</v>
      </c>
      <c r="Z887" s="60"/>
      <c r="AA887" s="51">
        <v>26619</v>
      </c>
      <c r="AB887" s="100">
        <v>1</v>
      </c>
      <c r="AC887" s="2" t="s">
        <v>405</v>
      </c>
      <c r="AD887" s="2" t="s">
        <v>2117</v>
      </c>
      <c r="AE887" s="70"/>
      <c r="AF887" s="391" t="s">
        <v>3116</v>
      </c>
      <c r="AH887" s="400">
        <v>7.48</v>
      </c>
      <c r="AN887" s="59">
        <v>49.3</v>
      </c>
      <c r="AO887" s="62">
        <v>18.5</v>
      </c>
      <c r="AP887" s="270">
        <v>9</v>
      </c>
      <c r="AR887" s="69">
        <v>1772</v>
      </c>
      <c r="AS887" s="507">
        <f>SUM(AU887:BN887)+SUM(BO887:CL887)/1000</f>
        <v>1506.2</v>
      </c>
      <c r="AT887" s="509">
        <f>FR887</f>
        <v>-3.8419879598532951</v>
      </c>
      <c r="AU887" s="59">
        <v>63</v>
      </c>
      <c r="AV887" s="272">
        <v>37</v>
      </c>
      <c r="AW887" s="272">
        <v>291</v>
      </c>
      <c r="AX887" s="222">
        <v>82</v>
      </c>
      <c r="AY887" s="222">
        <v>628</v>
      </c>
      <c r="AZ887" s="448">
        <v>403</v>
      </c>
      <c r="BB887" s="398">
        <v>1</v>
      </c>
      <c r="BD887" s="57">
        <v>0.3</v>
      </c>
      <c r="BE887" s="398">
        <v>0</v>
      </c>
      <c r="BF887" s="57">
        <v>0.9</v>
      </c>
      <c r="CN887" s="143" t="s">
        <v>3116</v>
      </c>
      <c r="DB887" s="241"/>
      <c r="DC887" s="241"/>
      <c r="DD887" s="241"/>
      <c r="DE887" s="241"/>
      <c r="DF887" s="241"/>
      <c r="DG887" s="241"/>
      <c r="DH887" s="241"/>
      <c r="DI887" s="244"/>
      <c r="DJ887" s="244"/>
      <c r="DK887" s="244"/>
      <c r="DL887" s="244"/>
      <c r="DM887" s="244"/>
      <c r="DN887" s="244"/>
      <c r="DO887" s="244"/>
      <c r="DP887" s="244"/>
      <c r="DQ887" s="244"/>
      <c r="DR887" s="244"/>
      <c r="DS887" s="472"/>
      <c r="DT887" s="402">
        <f t="shared" si="1250"/>
        <v>1</v>
      </c>
      <c r="DU887" s="100">
        <f t="shared" si="1251"/>
        <v>0</v>
      </c>
      <c r="DV887" s="100">
        <f t="shared" si="1252"/>
        <v>0</v>
      </c>
      <c r="DW887" s="100">
        <f t="shared" si="1253"/>
        <v>0</v>
      </c>
      <c r="DX887" s="100">
        <f t="shared" si="1254"/>
        <v>0</v>
      </c>
      <c r="DY887" s="229">
        <f t="shared" si="1255"/>
        <v>1</v>
      </c>
      <c r="DZ887" s="100">
        <f t="shared" si="1256"/>
        <v>0</v>
      </c>
      <c r="EA887" s="400">
        <f t="shared" si="1257"/>
        <v>0</v>
      </c>
      <c r="EB887" s="402">
        <f t="shared" si="1258"/>
        <v>1</v>
      </c>
      <c r="EC887" s="19">
        <f t="shared" si="1259"/>
        <v>0</v>
      </c>
      <c r="ED887" s="19">
        <f t="shared" si="1260"/>
        <v>1</v>
      </c>
      <c r="EE887" s="19">
        <f t="shared" si="1261"/>
        <v>0</v>
      </c>
      <c r="EF887" s="402">
        <f t="shared" si="1262"/>
        <v>0</v>
      </c>
      <c r="EG887" s="400">
        <f t="shared" si="1263"/>
        <v>0</v>
      </c>
      <c r="EH887" s="400">
        <f t="shared" si="1264"/>
        <v>0</v>
      </c>
      <c r="EI887" s="402">
        <f t="shared" si="1265"/>
        <v>1</v>
      </c>
      <c r="EJ887" s="229">
        <f t="shared" si="1266"/>
        <v>1</v>
      </c>
      <c r="EK887" s="398">
        <f t="shared" si="1267"/>
        <v>63</v>
      </c>
      <c r="EL887" s="398">
        <f t="shared" si="1268"/>
        <v>1</v>
      </c>
      <c r="EM887" s="398">
        <f t="shared" si="1269"/>
        <v>37</v>
      </c>
      <c r="EN887" s="398">
        <f t="shared" si="1270"/>
        <v>291</v>
      </c>
      <c r="EO887" s="398">
        <f t="shared" si="1271"/>
        <v>0.9</v>
      </c>
      <c r="EP887" s="398">
        <f t="shared" si="1272"/>
        <v>0</v>
      </c>
      <c r="EQ887" s="398">
        <f t="shared" si="1273"/>
        <v>403</v>
      </c>
      <c r="ER887" s="398" t="str">
        <f t="shared" si="1274"/>
        <v/>
      </c>
      <c r="ES887" s="398" t="str">
        <f t="shared" si="1275"/>
        <v/>
      </c>
      <c r="ET887" s="398">
        <f t="shared" si="1276"/>
        <v>628</v>
      </c>
      <c r="EU887" s="172">
        <f t="shared" si="1277"/>
        <v>82</v>
      </c>
      <c r="EV887" s="57">
        <f t="shared" si="1278"/>
        <v>2.7403457185360462</v>
      </c>
      <c r="EW887" s="57">
        <f t="shared" si="1279"/>
        <v>2.557544757033248E-2</v>
      </c>
      <c r="EX887" s="57">
        <f t="shared" si="1280"/>
        <v>3.0446410203661802</v>
      </c>
      <c r="EY887" s="57">
        <f t="shared" si="1281"/>
        <v>14.521682718698537</v>
      </c>
      <c r="EZ887" s="57">
        <f t="shared" si="1282"/>
        <v>3.2819764791685656E-2</v>
      </c>
      <c r="FA887" s="57">
        <f t="shared" si="1283"/>
        <v>0</v>
      </c>
      <c r="FB887" s="57">
        <f t="shared" si="1284"/>
        <v>6.6047058939215404</v>
      </c>
      <c r="FC887" s="57" t="str">
        <f t="shared" si="1285"/>
        <v/>
      </c>
      <c r="FD887" s="57" t="str">
        <f t="shared" si="1286"/>
        <v/>
      </c>
      <c r="FE887" s="57">
        <f t="shared" si="1287"/>
        <v>13.074807469296063</v>
      </c>
      <c r="FF887" s="56">
        <f t="shared" si="1288"/>
        <v>2.312921332468338</v>
      </c>
      <c r="FG887" s="59">
        <f t="shared" si="1289"/>
        <v>13.456111055605376</v>
      </c>
      <c r="FH887" s="59">
        <f t="shared" si="1290"/>
        <v>0.12558490721639934</v>
      </c>
      <c r="FI887" s="59">
        <f t="shared" si="1291"/>
        <v>14.950313537952271</v>
      </c>
      <c r="FJ887" s="59">
        <f t="shared" si="1292"/>
        <v>71.306833314981461</v>
      </c>
      <c r="FK887" s="59">
        <f t="shared" si="1293"/>
        <v>0.16115718424451062</v>
      </c>
      <c r="FL887" s="59">
        <f t="shared" si="1294"/>
        <v>0</v>
      </c>
      <c r="FM887" s="59">
        <f t="shared" si="1295"/>
        <v>30.03171765796866</v>
      </c>
      <c r="FN887" s="59" t="str">
        <f t="shared" si="1296"/>
        <v/>
      </c>
      <c r="FO887" s="59" t="str">
        <f t="shared" si="1297"/>
        <v/>
      </c>
      <c r="FP887" s="59">
        <f t="shared" si="1298"/>
        <v>59.451387034746226</v>
      </c>
      <c r="FQ887" s="66">
        <f t="shared" si="1299"/>
        <v>10.516895307285115</v>
      </c>
      <c r="FR887" s="331">
        <f t="shared" si="1239"/>
        <v>-3.8419879598532951</v>
      </c>
      <c r="FS887" s="331">
        <f t="shared" si="1300"/>
        <v>3.8419879598532951</v>
      </c>
      <c r="FT887" s="400">
        <f t="shared" si="1301"/>
        <v>0</v>
      </c>
      <c r="FU887" s="400">
        <f t="shared" si="1302"/>
        <v>1</v>
      </c>
      <c r="FV887" s="400">
        <f t="shared" si="1303"/>
        <v>0</v>
      </c>
      <c r="FW887" s="402">
        <f t="shared" si="1304"/>
        <v>0</v>
      </c>
      <c r="FX887" s="222">
        <f t="shared" si="1305"/>
        <v>0</v>
      </c>
      <c r="FY887" s="222">
        <f t="shared" si="1306"/>
        <v>71.306833314981461</v>
      </c>
      <c r="FZ887" s="222">
        <f t="shared" si="1307"/>
        <v>0</v>
      </c>
      <c r="GA887" s="221">
        <f t="shared" si="1308"/>
        <v>0</v>
      </c>
      <c r="GB887" s="222">
        <f t="shared" si="1309"/>
        <v>30.03171765796866</v>
      </c>
      <c r="GC887" s="222">
        <f t="shared" si="1310"/>
        <v>59.451387034746226</v>
      </c>
      <c r="GD887" s="222">
        <f t="shared" si="1311"/>
        <v>0</v>
      </c>
      <c r="GE887" s="222">
        <f t="shared" si="1312"/>
        <v>0</v>
      </c>
      <c r="GF887" s="222">
        <f t="shared" si="1313"/>
        <v>0</v>
      </c>
      <c r="GG887" s="398">
        <f t="shared" si="1314"/>
        <v>0</v>
      </c>
      <c r="GH887" s="399">
        <f t="shared" si="1315"/>
        <v>0</v>
      </c>
      <c r="GI887" s="398" t="str">
        <f t="shared" si="1316"/>
        <v>Ca</v>
      </c>
      <c r="GJ887" s="398" t="str">
        <f t="shared" si="1317"/>
        <v>SO4-HCO3</v>
      </c>
    </row>
    <row r="888" spans="1:192">
      <c r="A888" s="402">
        <f t="shared" si="1318"/>
        <v>883</v>
      </c>
      <c r="B888" s="65" t="s">
        <v>1123</v>
      </c>
      <c r="C888" s="91" t="s">
        <v>182</v>
      </c>
      <c r="D888" s="91"/>
      <c r="E888" s="91"/>
      <c r="F888" s="392">
        <v>3522130</v>
      </c>
      <c r="G888" s="392">
        <v>5682450</v>
      </c>
      <c r="H888" s="410">
        <f t="shared" si="1245"/>
        <v>522046.71800000005</v>
      </c>
      <c r="I888" s="102">
        <f t="shared" si="1246"/>
        <v>5680616.8100000005</v>
      </c>
      <c r="J888" s="408">
        <v>406.9</v>
      </c>
      <c r="K888" s="392" t="s">
        <v>1355</v>
      </c>
      <c r="L888" s="392">
        <v>171</v>
      </c>
      <c r="M888" s="171">
        <v>101</v>
      </c>
      <c r="N888" s="400">
        <v>171</v>
      </c>
      <c r="O888" s="171"/>
      <c r="P888" s="171"/>
      <c r="Q888" s="381" t="s">
        <v>1361</v>
      </c>
      <c r="R888" s="381" t="s">
        <v>2886</v>
      </c>
      <c r="S888" s="65" t="s">
        <v>1346</v>
      </c>
      <c r="T888" s="499" t="str">
        <f t="shared" si="1247"/>
        <v>-</v>
      </c>
      <c r="U888" s="499" t="str">
        <f t="shared" si="1248"/>
        <v>-</v>
      </c>
      <c r="V888" s="499" t="str">
        <f t="shared" si="1249"/>
        <v>-</v>
      </c>
      <c r="W888" s="499" t="str">
        <f t="shared" si="1238"/>
        <v>-</v>
      </c>
      <c r="X888" s="529" t="str">
        <f t="shared" si="1319"/>
        <v>Na</v>
      </c>
      <c r="Y888" s="530" t="str">
        <f t="shared" si="1240"/>
        <v>HCO3</v>
      </c>
      <c r="Z888" s="404"/>
      <c r="AA888" s="177" t="s">
        <v>1802</v>
      </c>
      <c r="AB888" s="176">
        <v>1</v>
      </c>
      <c r="AC888" s="91" t="s">
        <v>1050</v>
      </c>
      <c r="AD888" s="91" t="s">
        <v>2306</v>
      </c>
      <c r="AE888" s="86" t="s">
        <v>1454</v>
      </c>
      <c r="AF888" s="392">
        <v>11.6</v>
      </c>
      <c r="AG888" s="408"/>
      <c r="AH888" s="408">
        <v>7.3</v>
      </c>
      <c r="AI888" s="392"/>
      <c r="AJ888" s="408"/>
      <c r="AK888" s="408"/>
      <c r="AL888" s="408"/>
      <c r="AM888" s="392"/>
      <c r="AN888" s="74"/>
      <c r="AO888" s="161"/>
      <c r="AP888" s="195"/>
      <c r="AQ888" s="69"/>
      <c r="AR888" s="69"/>
      <c r="AS888" s="508"/>
      <c r="AT888" s="511"/>
      <c r="AU888" s="268"/>
      <c r="AV888" s="273"/>
      <c r="AW888" s="273"/>
      <c r="AX888" s="335"/>
      <c r="AY888" s="335"/>
      <c r="AZ888" s="468">
        <v>438</v>
      </c>
      <c r="BA888" s="69"/>
      <c r="BB888" s="69"/>
      <c r="BC888" s="69"/>
      <c r="BD888" s="259"/>
      <c r="BE888" s="69"/>
      <c r="BF888" s="259"/>
      <c r="BG888" s="69"/>
      <c r="BH888" s="69"/>
      <c r="BI888" s="69"/>
      <c r="BJ888" s="69"/>
      <c r="BK888" s="69"/>
      <c r="BL888" s="401"/>
      <c r="BM888" s="69"/>
      <c r="BN888" s="70"/>
      <c r="BO888" s="69"/>
      <c r="BP888" s="69"/>
      <c r="BQ888" s="69"/>
      <c r="BR888" s="69"/>
      <c r="BS888" s="69"/>
      <c r="BT888" s="69"/>
      <c r="BU888" s="69"/>
      <c r="BV888" s="69"/>
      <c r="BW888" s="69"/>
      <c r="BX888" s="69"/>
      <c r="BY888" s="69"/>
      <c r="BZ888" s="69"/>
      <c r="CA888" s="69"/>
      <c r="CB888" s="69"/>
      <c r="CC888" s="69"/>
      <c r="CD888" s="69"/>
      <c r="CE888" s="69"/>
      <c r="CF888" s="401"/>
      <c r="CG888" s="69"/>
      <c r="CH888" s="69"/>
      <c r="CI888" s="69"/>
      <c r="CJ888" s="69"/>
      <c r="CK888" s="69"/>
      <c r="CL888" s="70"/>
      <c r="CM888" s="69"/>
      <c r="CN888" s="143">
        <v>18</v>
      </c>
      <c r="CO888" s="401"/>
      <c r="CP888" s="69"/>
      <c r="CQ888" s="70"/>
      <c r="CR888" s="69"/>
      <c r="CS888" s="69"/>
      <c r="CT888" s="69"/>
      <c r="CU888" s="69"/>
      <c r="CV888" s="69"/>
      <c r="CW888" s="69"/>
      <c r="CX888" s="69"/>
      <c r="CY888" s="69"/>
      <c r="CZ888" s="69"/>
      <c r="DA888" s="70"/>
      <c r="DB888" s="182"/>
      <c r="DC888" s="182" t="s">
        <v>2407</v>
      </c>
      <c r="DD888" s="182"/>
      <c r="DE888" s="182">
        <v>-15.7</v>
      </c>
      <c r="DF888" s="141" t="s">
        <v>2489</v>
      </c>
      <c r="DG888" s="182"/>
      <c r="DH888" s="182"/>
      <c r="DI888" s="180"/>
      <c r="DJ888" s="180"/>
      <c r="DK888" s="180"/>
      <c r="DL888" s="180"/>
      <c r="DM888" s="180"/>
      <c r="DN888" s="180"/>
      <c r="DO888" s="180"/>
      <c r="DP888" s="180"/>
      <c r="DQ888" s="180"/>
      <c r="DR888" s="180"/>
      <c r="DS888" s="181"/>
      <c r="DT888" s="402">
        <f t="shared" si="1250"/>
        <v>1</v>
      </c>
      <c r="DU888" s="100">
        <f t="shared" si="1251"/>
        <v>0</v>
      </c>
      <c r="DV888" s="100">
        <f t="shared" si="1252"/>
        <v>0</v>
      </c>
      <c r="DW888" s="100">
        <f t="shared" si="1253"/>
        <v>1</v>
      </c>
      <c r="DX888" s="100">
        <f t="shared" si="1254"/>
        <v>0</v>
      </c>
      <c r="DY888" s="229">
        <f t="shared" si="1255"/>
        <v>0</v>
      </c>
      <c r="DZ888" s="100">
        <f t="shared" si="1256"/>
        <v>1</v>
      </c>
      <c r="EA888" s="400">
        <f t="shared" si="1257"/>
        <v>0</v>
      </c>
      <c r="EB888" s="402">
        <f t="shared" si="1258"/>
        <v>0</v>
      </c>
      <c r="EC888" s="19">
        <f t="shared" si="1259"/>
        <v>0</v>
      </c>
      <c r="ED888" s="19">
        <f t="shared" si="1260"/>
        <v>0</v>
      </c>
      <c r="EE888" s="19">
        <f t="shared" si="1261"/>
        <v>0</v>
      </c>
      <c r="EF888" s="402">
        <f t="shared" si="1262"/>
        <v>1</v>
      </c>
      <c r="EG888" s="400">
        <f t="shared" si="1263"/>
        <v>1</v>
      </c>
      <c r="EH888" s="400">
        <f t="shared" si="1264"/>
        <v>0</v>
      </c>
      <c r="EI888" s="402">
        <f t="shared" si="1265"/>
        <v>0</v>
      </c>
      <c r="EJ888" s="229">
        <f t="shared" si="1266"/>
        <v>1</v>
      </c>
      <c r="EK888" s="398" t="str">
        <f t="shared" si="1267"/>
        <v/>
      </c>
      <c r="EL888" s="398" t="str">
        <f t="shared" si="1268"/>
        <v/>
      </c>
      <c r="EM888" s="398" t="str">
        <f t="shared" si="1269"/>
        <v/>
      </c>
      <c r="EN888" s="398" t="str">
        <f t="shared" si="1270"/>
        <v/>
      </c>
      <c r="EO888" s="398" t="str">
        <f t="shared" si="1271"/>
        <v/>
      </c>
      <c r="EP888" s="398" t="str">
        <f t="shared" si="1272"/>
        <v/>
      </c>
      <c r="EQ888" s="398">
        <f t="shared" si="1273"/>
        <v>438</v>
      </c>
      <c r="ER888" s="398" t="str">
        <f t="shared" si="1274"/>
        <v/>
      </c>
      <c r="ES888" s="398" t="str">
        <f t="shared" si="1275"/>
        <v/>
      </c>
      <c r="ET888" s="398" t="str">
        <f t="shared" si="1276"/>
        <v/>
      </c>
      <c r="EU888" s="172" t="str">
        <f t="shared" si="1277"/>
        <v/>
      </c>
      <c r="EV888" s="57" t="str">
        <f t="shared" si="1278"/>
        <v/>
      </c>
      <c r="EW888" s="57" t="str">
        <f t="shared" si="1279"/>
        <v/>
      </c>
      <c r="EX888" s="57" t="str">
        <f t="shared" si="1280"/>
        <v/>
      </c>
      <c r="EY888" s="57" t="str">
        <f t="shared" si="1281"/>
        <v/>
      </c>
      <c r="EZ888" s="57" t="str">
        <f t="shared" si="1282"/>
        <v/>
      </c>
      <c r="FA888" s="57" t="str">
        <f t="shared" si="1283"/>
        <v/>
      </c>
      <c r="FB888" s="57">
        <f t="shared" si="1284"/>
        <v>7.1783155869420217</v>
      </c>
      <c r="FC888" s="57" t="str">
        <f t="shared" si="1285"/>
        <v/>
      </c>
      <c r="FD888" s="57" t="str">
        <f t="shared" si="1286"/>
        <v/>
      </c>
      <c r="FE888" s="57" t="str">
        <f t="shared" si="1287"/>
        <v/>
      </c>
      <c r="FF888" s="56" t="str">
        <f t="shared" si="1288"/>
        <v/>
      </c>
      <c r="FG888" s="59" t="str">
        <f t="shared" si="1289"/>
        <v/>
      </c>
      <c r="FH888" s="59" t="str">
        <f t="shared" si="1290"/>
        <v/>
      </c>
      <c r="FI888" s="59" t="str">
        <f t="shared" si="1291"/>
        <v/>
      </c>
      <c r="FJ888" s="59" t="str">
        <f t="shared" si="1292"/>
        <v/>
      </c>
      <c r="FK888" s="59" t="str">
        <f t="shared" si="1293"/>
        <v/>
      </c>
      <c r="FL888" s="59" t="str">
        <f t="shared" si="1294"/>
        <v/>
      </c>
      <c r="FM888" s="59">
        <f t="shared" si="1295"/>
        <v>100</v>
      </c>
      <c r="FN888" s="59" t="str">
        <f t="shared" si="1296"/>
        <v/>
      </c>
      <c r="FO888" s="59" t="str">
        <f t="shared" si="1297"/>
        <v/>
      </c>
      <c r="FP888" s="59" t="str">
        <f t="shared" si="1298"/>
        <v/>
      </c>
      <c r="FQ888" s="66" t="str">
        <f t="shared" si="1299"/>
        <v/>
      </c>
      <c r="FR888" s="331">
        <f t="shared" si="1239"/>
        <v>-100</v>
      </c>
      <c r="FS888" s="331">
        <f t="shared" si="1300"/>
        <v>0</v>
      </c>
      <c r="FT888" s="400">
        <f t="shared" si="1301"/>
        <v>1</v>
      </c>
      <c r="FU888" s="400">
        <f t="shared" si="1302"/>
        <v>0</v>
      </c>
      <c r="FV888" s="400">
        <f t="shared" si="1303"/>
        <v>0</v>
      </c>
      <c r="FW888" s="402">
        <f t="shared" si="1304"/>
        <v>0</v>
      </c>
      <c r="FX888" s="222">
        <f t="shared" si="1305"/>
        <v>0</v>
      </c>
      <c r="FY888" s="222">
        <f t="shared" si="1306"/>
        <v>0</v>
      </c>
      <c r="FZ888" s="222">
        <f t="shared" si="1307"/>
        <v>0</v>
      </c>
      <c r="GA888" s="221">
        <f t="shared" si="1308"/>
        <v>0</v>
      </c>
      <c r="GB888" s="222">
        <f t="shared" si="1309"/>
        <v>100</v>
      </c>
      <c r="GC888" s="222">
        <f t="shared" si="1310"/>
        <v>0</v>
      </c>
      <c r="GD888" s="222">
        <f t="shared" si="1311"/>
        <v>0</v>
      </c>
      <c r="GE888" s="222">
        <f t="shared" si="1312"/>
        <v>0</v>
      </c>
      <c r="GF888" s="222">
        <f t="shared" si="1313"/>
        <v>0</v>
      </c>
      <c r="GG888" s="398">
        <f t="shared" si="1314"/>
        <v>0</v>
      </c>
      <c r="GH888" s="399">
        <f t="shared" si="1315"/>
        <v>0</v>
      </c>
      <c r="GI888" s="398" t="str">
        <f t="shared" si="1316"/>
        <v>Na</v>
      </c>
      <c r="GJ888" s="398" t="str">
        <f t="shared" si="1317"/>
        <v>HCO3</v>
      </c>
    </row>
    <row r="889" spans="1:192">
      <c r="A889" s="402">
        <f t="shared" si="1318"/>
        <v>884</v>
      </c>
      <c r="B889" s="65" t="s">
        <v>1123</v>
      </c>
      <c r="C889" s="91" t="s">
        <v>182</v>
      </c>
      <c r="D889" s="91"/>
      <c r="E889" s="91"/>
      <c r="F889" s="392">
        <v>3522130</v>
      </c>
      <c r="G889" s="392">
        <v>5682450</v>
      </c>
      <c r="H889" s="410">
        <f t="shared" si="1245"/>
        <v>522046.71800000005</v>
      </c>
      <c r="I889" s="102">
        <f t="shared" si="1246"/>
        <v>5680616.8100000005</v>
      </c>
      <c r="J889" s="408">
        <v>406.9</v>
      </c>
      <c r="K889" s="392" t="s">
        <v>1355</v>
      </c>
      <c r="L889" s="392">
        <v>171</v>
      </c>
      <c r="M889" s="171">
        <v>101</v>
      </c>
      <c r="N889" s="400">
        <v>171</v>
      </c>
      <c r="O889" s="171"/>
      <c r="P889" s="171"/>
      <c r="Q889" s="381" t="s">
        <v>1361</v>
      </c>
      <c r="R889" s="381" t="s">
        <v>2886</v>
      </c>
      <c r="S889" s="65" t="s">
        <v>1346</v>
      </c>
      <c r="T889" s="499" t="str">
        <f t="shared" si="1247"/>
        <v>-</v>
      </c>
      <c r="U889" s="499" t="str">
        <f t="shared" si="1248"/>
        <v>-</v>
      </c>
      <c r="V889" s="499" t="str">
        <f t="shared" si="1249"/>
        <v>-</v>
      </c>
      <c r="W889" s="499" t="str">
        <f t="shared" si="1238"/>
        <v>-</v>
      </c>
      <c r="X889" s="529" t="str">
        <f t="shared" si="1319"/>
        <v>Na</v>
      </c>
      <c r="Y889" s="530" t="str">
        <f t="shared" si="1240"/>
        <v>HCO3</v>
      </c>
      <c r="Z889" s="404"/>
      <c r="AA889" s="177" t="s">
        <v>1806</v>
      </c>
      <c r="AB889" s="176">
        <v>2</v>
      </c>
      <c r="AC889" s="91" t="s">
        <v>1050</v>
      </c>
      <c r="AD889" s="91" t="s">
        <v>2306</v>
      </c>
      <c r="AE889" s="86" t="s">
        <v>1454</v>
      </c>
      <c r="AF889" s="392">
        <v>11.5</v>
      </c>
      <c r="AG889" s="408"/>
      <c r="AH889" s="408">
        <v>7.5</v>
      </c>
      <c r="AI889" s="392"/>
      <c r="AJ889" s="408"/>
      <c r="AK889" s="408"/>
      <c r="AL889" s="408"/>
      <c r="AM889" s="392"/>
      <c r="AN889" s="74"/>
      <c r="AO889" s="161"/>
      <c r="AP889" s="195"/>
      <c r="AQ889" s="69"/>
      <c r="AR889" s="69"/>
      <c r="AS889" s="508"/>
      <c r="AT889" s="511"/>
      <c r="AU889" s="268"/>
      <c r="AV889" s="273"/>
      <c r="AW889" s="273"/>
      <c r="AX889" s="335"/>
      <c r="AY889" s="335"/>
      <c r="AZ889" s="468">
        <v>305</v>
      </c>
      <c r="BA889" s="69"/>
      <c r="BB889" s="69"/>
      <c r="BC889" s="69"/>
      <c r="BD889" s="259"/>
      <c r="BE889" s="69"/>
      <c r="BF889" s="259"/>
      <c r="BG889" s="69"/>
      <c r="BH889" s="69"/>
      <c r="BI889" s="69"/>
      <c r="BJ889" s="69"/>
      <c r="BK889" s="69"/>
      <c r="BL889" s="401"/>
      <c r="BM889" s="69"/>
      <c r="BN889" s="70"/>
      <c r="BO889" s="69"/>
      <c r="BP889" s="69"/>
      <c r="BQ889" s="69"/>
      <c r="BR889" s="69"/>
      <c r="BS889" s="69"/>
      <c r="BT889" s="69"/>
      <c r="BU889" s="69"/>
      <c r="BV889" s="69"/>
      <c r="BW889" s="69"/>
      <c r="BX889" s="69"/>
      <c r="BY889" s="69"/>
      <c r="BZ889" s="69"/>
      <c r="CA889" s="69"/>
      <c r="CB889" s="69"/>
      <c r="CC889" s="69"/>
      <c r="CD889" s="69"/>
      <c r="CE889" s="69"/>
      <c r="CF889" s="401"/>
      <c r="CG889" s="69"/>
      <c r="CH889" s="69"/>
      <c r="CI889" s="69"/>
      <c r="CJ889" s="69"/>
      <c r="CK889" s="69"/>
      <c r="CL889" s="70"/>
      <c r="CM889" s="69"/>
      <c r="CN889" s="143">
        <v>70</v>
      </c>
      <c r="CO889" s="401"/>
      <c r="CP889" s="69"/>
      <c r="CQ889" s="70"/>
      <c r="CR889" s="69"/>
      <c r="CS889" s="69"/>
      <c r="CT889" s="69"/>
      <c r="CU889" s="69"/>
      <c r="CV889" s="69"/>
      <c r="CW889" s="69"/>
      <c r="CX889" s="69"/>
      <c r="CY889" s="69"/>
      <c r="CZ889" s="69"/>
      <c r="DA889" s="70"/>
      <c r="DB889" s="182"/>
      <c r="DC889" s="182" t="s">
        <v>1833</v>
      </c>
      <c r="DD889" s="182"/>
      <c r="DE889" s="182">
        <v>-14.9</v>
      </c>
      <c r="DF889" s="141" t="s">
        <v>2490</v>
      </c>
      <c r="DG889" s="182">
        <v>-8.74</v>
      </c>
      <c r="DH889" s="182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1"/>
      <c r="DT889" s="402">
        <f t="shared" si="1250"/>
        <v>0</v>
      </c>
      <c r="DU889" s="100">
        <f t="shared" si="1251"/>
        <v>0</v>
      </c>
      <c r="DV889" s="100">
        <f t="shared" si="1252"/>
        <v>0</v>
      </c>
      <c r="DW889" s="100">
        <f t="shared" si="1253"/>
        <v>1</v>
      </c>
      <c r="DX889" s="100">
        <f t="shared" si="1254"/>
        <v>0</v>
      </c>
      <c r="DY889" s="229">
        <f t="shared" si="1255"/>
        <v>0</v>
      </c>
      <c r="DZ889" s="100">
        <f t="shared" si="1256"/>
        <v>1</v>
      </c>
      <c r="EA889" s="400">
        <f t="shared" si="1257"/>
        <v>0</v>
      </c>
      <c r="EB889" s="402">
        <f t="shared" si="1258"/>
        <v>0</v>
      </c>
      <c r="EC889" s="19">
        <f t="shared" si="1259"/>
        <v>0</v>
      </c>
      <c r="ED889" s="19">
        <f t="shared" si="1260"/>
        <v>0</v>
      </c>
      <c r="EE889" s="19">
        <f t="shared" si="1261"/>
        <v>0</v>
      </c>
      <c r="EF889" s="402">
        <f t="shared" si="1262"/>
        <v>1</v>
      </c>
      <c r="EG889" s="400">
        <f t="shared" si="1263"/>
        <v>1</v>
      </c>
      <c r="EH889" s="400">
        <f t="shared" si="1264"/>
        <v>0</v>
      </c>
      <c r="EI889" s="402">
        <f t="shared" si="1265"/>
        <v>0</v>
      </c>
      <c r="EJ889" s="229">
        <f t="shared" si="1266"/>
        <v>1</v>
      </c>
      <c r="EK889" s="398" t="str">
        <f t="shared" si="1267"/>
        <v/>
      </c>
      <c r="EL889" s="398" t="str">
        <f t="shared" si="1268"/>
        <v/>
      </c>
      <c r="EM889" s="398" t="str">
        <f t="shared" si="1269"/>
        <v/>
      </c>
      <c r="EN889" s="398" t="str">
        <f t="shared" si="1270"/>
        <v/>
      </c>
      <c r="EO889" s="398" t="str">
        <f t="shared" si="1271"/>
        <v/>
      </c>
      <c r="EP889" s="398" t="str">
        <f t="shared" si="1272"/>
        <v/>
      </c>
      <c r="EQ889" s="398">
        <f t="shared" si="1273"/>
        <v>305</v>
      </c>
      <c r="ER889" s="398" t="str">
        <f t="shared" si="1274"/>
        <v/>
      </c>
      <c r="ES889" s="398" t="str">
        <f t="shared" si="1275"/>
        <v/>
      </c>
      <c r="ET889" s="398" t="str">
        <f t="shared" si="1276"/>
        <v/>
      </c>
      <c r="EU889" s="172" t="str">
        <f t="shared" si="1277"/>
        <v/>
      </c>
      <c r="EV889" s="57" t="str">
        <f t="shared" si="1278"/>
        <v/>
      </c>
      <c r="EW889" s="57" t="str">
        <f t="shared" si="1279"/>
        <v/>
      </c>
      <c r="EX889" s="57" t="str">
        <f t="shared" si="1280"/>
        <v/>
      </c>
      <c r="EY889" s="57" t="str">
        <f t="shared" si="1281"/>
        <v/>
      </c>
      <c r="EZ889" s="57" t="str">
        <f t="shared" si="1282"/>
        <v/>
      </c>
      <c r="FA889" s="57" t="str">
        <f t="shared" si="1283"/>
        <v/>
      </c>
      <c r="FB889" s="57">
        <f t="shared" si="1284"/>
        <v>4.9985987534641927</v>
      </c>
      <c r="FC889" s="57" t="str">
        <f t="shared" si="1285"/>
        <v/>
      </c>
      <c r="FD889" s="57" t="str">
        <f t="shared" si="1286"/>
        <v/>
      </c>
      <c r="FE889" s="57" t="str">
        <f t="shared" si="1287"/>
        <v/>
      </c>
      <c r="FF889" s="56" t="str">
        <f t="shared" si="1288"/>
        <v/>
      </c>
      <c r="FG889" s="59" t="str">
        <f t="shared" si="1289"/>
        <v/>
      </c>
      <c r="FH889" s="59" t="str">
        <f t="shared" si="1290"/>
        <v/>
      </c>
      <c r="FI889" s="59" t="str">
        <f t="shared" si="1291"/>
        <v/>
      </c>
      <c r="FJ889" s="59" t="str">
        <f t="shared" si="1292"/>
        <v/>
      </c>
      <c r="FK889" s="59" t="str">
        <f t="shared" si="1293"/>
        <v/>
      </c>
      <c r="FL889" s="59" t="str">
        <f t="shared" si="1294"/>
        <v/>
      </c>
      <c r="FM889" s="59">
        <f t="shared" si="1295"/>
        <v>100</v>
      </c>
      <c r="FN889" s="59" t="str">
        <f t="shared" si="1296"/>
        <v/>
      </c>
      <c r="FO889" s="59" t="str">
        <f t="shared" si="1297"/>
        <v/>
      </c>
      <c r="FP889" s="59" t="str">
        <f t="shared" si="1298"/>
        <v/>
      </c>
      <c r="FQ889" s="66" t="str">
        <f t="shared" si="1299"/>
        <v/>
      </c>
      <c r="FR889" s="331">
        <f t="shared" si="1239"/>
        <v>-100</v>
      </c>
      <c r="FS889" s="331">
        <f t="shared" si="1300"/>
        <v>0</v>
      </c>
      <c r="FT889" s="400">
        <f t="shared" si="1301"/>
        <v>1</v>
      </c>
      <c r="FU889" s="400">
        <f t="shared" si="1302"/>
        <v>0</v>
      </c>
      <c r="FV889" s="400">
        <f t="shared" si="1303"/>
        <v>0</v>
      </c>
      <c r="FW889" s="402">
        <f t="shared" si="1304"/>
        <v>0</v>
      </c>
      <c r="FX889" s="222">
        <f t="shared" si="1305"/>
        <v>0</v>
      </c>
      <c r="FY889" s="222">
        <f t="shared" si="1306"/>
        <v>0</v>
      </c>
      <c r="FZ889" s="222">
        <f t="shared" si="1307"/>
        <v>0</v>
      </c>
      <c r="GA889" s="221">
        <f t="shared" si="1308"/>
        <v>0</v>
      </c>
      <c r="GB889" s="222">
        <f t="shared" si="1309"/>
        <v>100</v>
      </c>
      <c r="GC889" s="222">
        <f t="shared" si="1310"/>
        <v>0</v>
      </c>
      <c r="GD889" s="222">
        <f t="shared" si="1311"/>
        <v>0</v>
      </c>
      <c r="GE889" s="222">
        <f t="shared" si="1312"/>
        <v>0</v>
      </c>
      <c r="GF889" s="222">
        <f t="shared" si="1313"/>
        <v>0</v>
      </c>
      <c r="GG889" s="398">
        <f t="shared" si="1314"/>
        <v>0</v>
      </c>
      <c r="GH889" s="399">
        <f t="shared" si="1315"/>
        <v>0</v>
      </c>
      <c r="GI889" s="398" t="str">
        <f t="shared" si="1316"/>
        <v>Na</v>
      </c>
      <c r="GJ889" s="398" t="str">
        <f t="shared" si="1317"/>
        <v>HCO3</v>
      </c>
    </row>
    <row r="890" spans="1:192">
      <c r="A890" s="402">
        <f t="shared" si="1318"/>
        <v>885</v>
      </c>
      <c r="B890" s="65" t="s">
        <v>1123</v>
      </c>
      <c r="C890" s="91" t="s">
        <v>182</v>
      </c>
      <c r="D890" s="91"/>
      <c r="E890" s="91"/>
      <c r="F890" s="392">
        <v>3522130</v>
      </c>
      <c r="G890" s="392">
        <v>5682450</v>
      </c>
      <c r="H890" s="410">
        <f t="shared" si="1245"/>
        <v>522046.71800000005</v>
      </c>
      <c r="I890" s="102">
        <f t="shared" si="1246"/>
        <v>5680616.8100000005</v>
      </c>
      <c r="J890" s="408">
        <v>406.9</v>
      </c>
      <c r="K890" s="392" t="s">
        <v>1355</v>
      </c>
      <c r="L890" s="392">
        <v>171</v>
      </c>
      <c r="M890" s="171">
        <v>101</v>
      </c>
      <c r="N890" s="400">
        <v>171</v>
      </c>
      <c r="O890" s="171"/>
      <c r="P890" s="171"/>
      <c r="Q890" s="381" t="s">
        <v>1361</v>
      </c>
      <c r="R890" s="381" t="s">
        <v>2886</v>
      </c>
      <c r="S890" s="65" t="s">
        <v>1346</v>
      </c>
      <c r="T890" s="499" t="str">
        <f t="shared" si="1247"/>
        <v>-</v>
      </c>
      <c r="U890" s="499" t="str">
        <f t="shared" si="1248"/>
        <v>-</v>
      </c>
      <c r="V890" s="499" t="str">
        <f t="shared" si="1249"/>
        <v>-</v>
      </c>
      <c r="W890" s="499" t="str">
        <f t="shared" si="1238"/>
        <v>-</v>
      </c>
      <c r="X890" s="529" t="str">
        <f t="shared" si="1319"/>
        <v>Ca-Mg</v>
      </c>
      <c r="Y890" s="530" t="str">
        <f t="shared" si="1240"/>
        <v>HCO3</v>
      </c>
      <c r="Z890" s="404"/>
      <c r="AA890" s="251">
        <v>33757</v>
      </c>
      <c r="AB890" s="176">
        <v>3</v>
      </c>
      <c r="AC890" s="91" t="s">
        <v>1050</v>
      </c>
      <c r="AD890" s="91" t="s">
        <v>2309</v>
      </c>
      <c r="AE890" s="125" t="s">
        <v>1810</v>
      </c>
      <c r="AF890" s="392">
        <v>13.1</v>
      </c>
      <c r="AG890" s="408">
        <v>486</v>
      </c>
      <c r="AH890" s="408">
        <v>7.58</v>
      </c>
      <c r="AI890" s="392"/>
      <c r="AJ890" s="408"/>
      <c r="AK890" s="408"/>
      <c r="AL890" s="408"/>
      <c r="AM890" s="392"/>
      <c r="AN890" s="74">
        <v>14.465</v>
      </c>
      <c r="AO890" s="161"/>
      <c r="AP890" s="195"/>
      <c r="AQ890" s="69"/>
      <c r="AR890" s="69"/>
      <c r="AS890" s="507">
        <f>SUM(AU890:BN890)+SUM(BO890:CL890)/1000</f>
        <v>415.59400000000005</v>
      </c>
      <c r="AT890" s="509">
        <f>FR890</f>
        <v>-0.21659913252068086</v>
      </c>
      <c r="AU890" s="362">
        <v>5</v>
      </c>
      <c r="AV890" s="494">
        <v>29.9</v>
      </c>
      <c r="AW890" s="494">
        <v>54.2</v>
      </c>
      <c r="AX890" s="74">
        <v>8.3000000000000007</v>
      </c>
      <c r="AY890" s="74">
        <v>7.4</v>
      </c>
      <c r="AZ890" s="447">
        <v>298</v>
      </c>
      <c r="BA890" s="69"/>
      <c r="BB890" s="69">
        <v>1.6</v>
      </c>
      <c r="BC890" s="69"/>
      <c r="BD890" s="362">
        <v>0</v>
      </c>
      <c r="BE890" s="69">
        <v>5.2999999999999999E-2</v>
      </c>
      <c r="BF890" s="364">
        <v>3.1E-2</v>
      </c>
      <c r="BG890" s="69"/>
      <c r="BH890" s="69"/>
      <c r="BI890" s="69"/>
      <c r="BJ890" s="69">
        <v>11.1</v>
      </c>
      <c r="BK890" s="69">
        <v>0</v>
      </c>
      <c r="BL890" s="401"/>
      <c r="BM890" s="69"/>
      <c r="BN890" s="70">
        <v>0</v>
      </c>
      <c r="BO890" s="69"/>
      <c r="BP890" s="69">
        <v>10</v>
      </c>
      <c r="BQ890" s="69"/>
      <c r="BR890" s="69"/>
      <c r="BS890" s="69"/>
      <c r="BT890" s="69"/>
      <c r="BU890" s="69"/>
      <c r="BV890" s="69"/>
      <c r="BW890" s="69"/>
      <c r="BX890" s="69"/>
      <c r="BY890" s="69"/>
      <c r="BZ890" s="69"/>
      <c r="CA890" s="69"/>
      <c r="CB890" s="69"/>
      <c r="CC890" s="69"/>
      <c r="CD890" s="69"/>
      <c r="CE890" s="69"/>
      <c r="CF890" s="401"/>
      <c r="CG890" s="69"/>
      <c r="CH890" s="69"/>
      <c r="CI890" s="69"/>
      <c r="CJ890" s="69"/>
      <c r="CK890" s="69"/>
      <c r="CL890" s="70"/>
      <c r="CM890" s="69">
        <v>7.1</v>
      </c>
      <c r="CN890" s="143">
        <v>10.9</v>
      </c>
      <c r="CO890" s="401"/>
      <c r="CP890" s="69"/>
      <c r="CQ890" s="70"/>
      <c r="CR890" s="69"/>
      <c r="CS890" s="69"/>
      <c r="CT890" s="69"/>
      <c r="CU890" s="69"/>
      <c r="CV890" s="69"/>
      <c r="CW890" s="69"/>
      <c r="CX890" s="69"/>
      <c r="CY890" s="69"/>
      <c r="CZ890" s="69"/>
      <c r="DA890" s="70"/>
      <c r="DB890" s="182"/>
      <c r="DC890" s="182" t="s">
        <v>1822</v>
      </c>
      <c r="DD890" s="182"/>
      <c r="DE890" s="370">
        <v>-15</v>
      </c>
      <c r="DF890" s="141" t="s">
        <v>2491</v>
      </c>
      <c r="DG890" s="182">
        <v>-8.82</v>
      </c>
      <c r="DH890" s="182"/>
      <c r="DI890" s="180"/>
      <c r="DJ890" s="180"/>
      <c r="DK890" s="180"/>
      <c r="DL890" s="180"/>
      <c r="DM890" s="180"/>
      <c r="DN890" s="180"/>
      <c r="DO890" s="180"/>
      <c r="DP890" s="180"/>
      <c r="DQ890" s="180"/>
      <c r="DR890" s="180"/>
      <c r="DS890" s="181"/>
      <c r="DT890" s="402">
        <f t="shared" si="1250"/>
        <v>0</v>
      </c>
      <c r="DU890" s="100">
        <f t="shared" si="1251"/>
        <v>0</v>
      </c>
      <c r="DV890" s="100">
        <f t="shared" si="1252"/>
        <v>0</v>
      </c>
      <c r="DW890" s="100">
        <f t="shared" si="1253"/>
        <v>1</v>
      </c>
      <c r="DX890" s="100">
        <f t="shared" si="1254"/>
        <v>0</v>
      </c>
      <c r="DY890" s="229">
        <f t="shared" si="1255"/>
        <v>0</v>
      </c>
      <c r="DZ890" s="100">
        <f t="shared" si="1256"/>
        <v>1</v>
      </c>
      <c r="EA890" s="400">
        <f t="shared" si="1257"/>
        <v>0</v>
      </c>
      <c r="EB890" s="402">
        <f t="shared" si="1258"/>
        <v>0</v>
      </c>
      <c r="EC890" s="19">
        <f t="shared" si="1259"/>
        <v>1</v>
      </c>
      <c r="ED890" s="19">
        <f t="shared" si="1260"/>
        <v>0</v>
      </c>
      <c r="EE890" s="19">
        <f t="shared" si="1261"/>
        <v>0</v>
      </c>
      <c r="EF890" s="402">
        <f t="shared" si="1262"/>
        <v>0</v>
      </c>
      <c r="EG890" s="400">
        <f t="shared" si="1263"/>
        <v>1</v>
      </c>
      <c r="EH890" s="400">
        <f t="shared" si="1264"/>
        <v>0</v>
      </c>
      <c r="EI890" s="402">
        <f t="shared" si="1265"/>
        <v>0</v>
      </c>
      <c r="EJ890" s="229">
        <f t="shared" si="1266"/>
        <v>1</v>
      </c>
      <c r="EK890" s="398">
        <f t="shared" si="1267"/>
        <v>5</v>
      </c>
      <c r="EL890" s="398">
        <f t="shared" si="1268"/>
        <v>1.6</v>
      </c>
      <c r="EM890" s="398">
        <f t="shared" si="1269"/>
        <v>29.9</v>
      </c>
      <c r="EN890" s="398">
        <f t="shared" si="1270"/>
        <v>54.2</v>
      </c>
      <c r="EO890" s="398">
        <f t="shared" si="1271"/>
        <v>3.1E-2</v>
      </c>
      <c r="EP890" s="398">
        <f t="shared" si="1272"/>
        <v>5.2999999999999999E-2</v>
      </c>
      <c r="EQ890" s="398">
        <f t="shared" si="1273"/>
        <v>298</v>
      </c>
      <c r="ER890" s="398" t="str">
        <f t="shared" si="1274"/>
        <v/>
      </c>
      <c r="ES890" s="398">
        <f t="shared" si="1275"/>
        <v>11.1</v>
      </c>
      <c r="ET890" s="398">
        <f t="shared" si="1276"/>
        <v>7.4</v>
      </c>
      <c r="EU890" s="172">
        <f t="shared" si="1277"/>
        <v>8.3000000000000007</v>
      </c>
      <c r="EV890" s="57">
        <f t="shared" si="1278"/>
        <v>0.21748775543936877</v>
      </c>
      <c r="EW890" s="57">
        <f t="shared" si="1279"/>
        <v>4.0920716112531973E-2</v>
      </c>
      <c r="EX890" s="57">
        <f t="shared" si="1280"/>
        <v>2.4603990948364536</v>
      </c>
      <c r="EY890" s="57">
        <f t="shared" si="1281"/>
        <v>2.7047257847197961</v>
      </c>
      <c r="EZ890" s="57">
        <f t="shared" si="1282"/>
        <v>1.1304585650469504E-3</v>
      </c>
      <c r="FA890" s="57">
        <f t="shared" si="1283"/>
        <v>2.8471662637657804E-3</v>
      </c>
      <c r="FB890" s="57">
        <f t="shared" si="1284"/>
        <v>4.8838768148600966</v>
      </c>
      <c r="FC890" s="57" t="str">
        <f t="shared" si="1285"/>
        <v/>
      </c>
      <c r="FD890" s="57">
        <f t="shared" si="1286"/>
        <v>0.17901810985905953</v>
      </c>
      <c r="FE890" s="57">
        <f t="shared" si="1287"/>
        <v>0.15406620266367974</v>
      </c>
      <c r="FF890" s="56">
        <f t="shared" si="1288"/>
        <v>0.23411276901813668</v>
      </c>
      <c r="FG890" s="59">
        <f t="shared" si="1289"/>
        <v>4.0071361698503685</v>
      </c>
      <c r="FH890" s="59">
        <f t="shared" si="1290"/>
        <v>0.7539499467427192</v>
      </c>
      <c r="FI890" s="59">
        <f t="shared" si="1291"/>
        <v>45.331996669278212</v>
      </c>
      <c r="FJ890" s="59">
        <f t="shared" si="1292"/>
        <v>49.833630861573212</v>
      </c>
      <c r="FK890" s="59">
        <f t="shared" si="1293"/>
        <v>2.0828305461911976E-2</v>
      </c>
      <c r="FL890" s="59">
        <f t="shared" si="1294"/>
        <v>5.2458047093571616E-2</v>
      </c>
      <c r="FM890" s="59">
        <f t="shared" si="1295"/>
        <v>89.594764402013269</v>
      </c>
      <c r="FN890" s="59" t="str">
        <f t="shared" si="1296"/>
        <v/>
      </c>
      <c r="FO890" s="59">
        <f t="shared" si="1297"/>
        <v>3.2840888467363243</v>
      </c>
      <c r="FP890" s="59">
        <f t="shared" si="1298"/>
        <v>2.8263458832469817</v>
      </c>
      <c r="FQ890" s="66">
        <f t="shared" si="1299"/>
        <v>4.2948008680034171</v>
      </c>
      <c r="FR890" s="331">
        <f t="shared" si="1239"/>
        <v>-0.21659913252068086</v>
      </c>
      <c r="FS890" s="331">
        <f t="shared" si="1300"/>
        <v>0.21659913252068086</v>
      </c>
      <c r="FT890" s="400">
        <f t="shared" si="1301"/>
        <v>0</v>
      </c>
      <c r="FU890" s="400">
        <f t="shared" si="1302"/>
        <v>1</v>
      </c>
      <c r="FV890" s="400">
        <f t="shared" si="1303"/>
        <v>0</v>
      </c>
      <c r="FW890" s="402">
        <f t="shared" si="1304"/>
        <v>0</v>
      </c>
      <c r="FX890" s="222">
        <f t="shared" si="1305"/>
        <v>0</v>
      </c>
      <c r="FY890" s="222">
        <f t="shared" si="1306"/>
        <v>49.833630861573212</v>
      </c>
      <c r="FZ890" s="222">
        <f t="shared" si="1307"/>
        <v>45.331996669278212</v>
      </c>
      <c r="GA890" s="221">
        <f t="shared" si="1308"/>
        <v>0</v>
      </c>
      <c r="GB890" s="222">
        <f t="shared" si="1309"/>
        <v>89.594764402013269</v>
      </c>
      <c r="GC890" s="222">
        <f t="shared" si="1310"/>
        <v>0</v>
      </c>
      <c r="GD890" s="222">
        <f t="shared" si="1311"/>
        <v>0</v>
      </c>
      <c r="GE890" s="222">
        <f t="shared" si="1312"/>
        <v>0</v>
      </c>
      <c r="GF890" s="222">
        <f t="shared" si="1313"/>
        <v>0</v>
      </c>
      <c r="GG890" s="398">
        <f t="shared" si="1314"/>
        <v>0</v>
      </c>
      <c r="GH890" s="399">
        <f t="shared" si="1315"/>
        <v>0</v>
      </c>
      <c r="GI890" s="398" t="str">
        <f t="shared" si="1316"/>
        <v>Ca-Mg</v>
      </c>
      <c r="GJ890" s="398" t="str">
        <f t="shared" si="1317"/>
        <v>HCO3</v>
      </c>
    </row>
    <row r="891" spans="1:192" s="69" customFormat="1">
      <c r="A891" s="402">
        <f t="shared" si="1318"/>
        <v>886</v>
      </c>
      <c r="B891" s="65" t="s">
        <v>1123</v>
      </c>
      <c r="C891" s="91" t="s">
        <v>1126</v>
      </c>
      <c r="D891" s="91"/>
      <c r="E891" s="91"/>
      <c r="F891" s="392">
        <v>3521020</v>
      </c>
      <c r="G891" s="392">
        <v>5684540</v>
      </c>
      <c r="H891" s="410">
        <f t="shared" si="1245"/>
        <v>520937.16200000001</v>
      </c>
      <c r="I891" s="102">
        <f t="shared" si="1246"/>
        <v>5682705.9740000004</v>
      </c>
      <c r="J891" s="408">
        <v>374.25</v>
      </c>
      <c r="K891" s="392" t="s">
        <v>1355</v>
      </c>
      <c r="L891" s="392">
        <v>200</v>
      </c>
      <c r="M891" s="171">
        <v>77</v>
      </c>
      <c r="N891" s="408">
        <v>197</v>
      </c>
      <c r="O891" s="171"/>
      <c r="P891" s="171"/>
      <c r="Q891" s="381" t="s">
        <v>1361</v>
      </c>
      <c r="R891" s="381" t="s">
        <v>2886</v>
      </c>
      <c r="S891" s="470" t="s">
        <v>1346</v>
      </c>
      <c r="T891" s="499" t="str">
        <f t="shared" si="1247"/>
        <v>-</v>
      </c>
      <c r="U891" s="499" t="str">
        <f t="shared" si="1248"/>
        <v>-</v>
      </c>
      <c r="V891" s="499" t="str">
        <f t="shared" si="1249"/>
        <v>-</v>
      </c>
      <c r="W891" s="499" t="str">
        <f t="shared" si="1238"/>
        <v>-</v>
      </c>
      <c r="X891" s="529" t="str">
        <f t="shared" si="1319"/>
        <v>Na</v>
      </c>
      <c r="Y891" s="530" t="str">
        <f t="shared" si="1240"/>
        <v>HCO3</v>
      </c>
      <c r="Z891" s="404"/>
      <c r="AA891" s="177" t="s">
        <v>1802</v>
      </c>
      <c r="AB891" s="176">
        <v>1</v>
      </c>
      <c r="AC891" s="91" t="s">
        <v>1050</v>
      </c>
      <c r="AD891" s="91" t="s">
        <v>2306</v>
      </c>
      <c r="AE891" s="86" t="s">
        <v>1454</v>
      </c>
      <c r="AF891" s="392">
        <v>11.4</v>
      </c>
      <c r="AG891" s="408"/>
      <c r="AH891" s="408">
        <v>7.4</v>
      </c>
      <c r="AI891" s="392"/>
      <c r="AJ891" s="408"/>
      <c r="AK891" s="408"/>
      <c r="AL891" s="408"/>
      <c r="AM891" s="392"/>
      <c r="AN891" s="74"/>
      <c r="AO891" s="161"/>
      <c r="AP891" s="497"/>
      <c r="AS891" s="508"/>
      <c r="AT891" s="511"/>
      <c r="AU891" s="268"/>
      <c r="AV891" s="273"/>
      <c r="AW891" s="273"/>
      <c r="AX891" s="335"/>
      <c r="AY891" s="335"/>
      <c r="AZ891" s="468">
        <v>220</v>
      </c>
      <c r="BD891" s="259"/>
      <c r="BF891" s="259"/>
      <c r="BL891" s="401"/>
      <c r="BN891" s="70"/>
      <c r="CF891" s="401"/>
      <c r="CL891" s="70"/>
      <c r="CN891" s="143">
        <v>18</v>
      </c>
      <c r="CO891" s="401"/>
      <c r="CQ891" s="70"/>
      <c r="DA891" s="70"/>
      <c r="DB891" s="182"/>
      <c r="DC891" s="182" t="s">
        <v>1693</v>
      </c>
      <c r="DD891" s="182"/>
      <c r="DE891" s="182">
        <v>-14.2</v>
      </c>
      <c r="DF891" s="141" t="s">
        <v>2492</v>
      </c>
      <c r="DG891" s="182"/>
      <c r="DH891" s="182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1"/>
      <c r="DT891" s="402">
        <f t="shared" si="1250"/>
        <v>1</v>
      </c>
      <c r="DU891" s="100">
        <f t="shared" si="1251"/>
        <v>0</v>
      </c>
      <c r="DV891" s="100">
        <f t="shared" si="1252"/>
        <v>0</v>
      </c>
      <c r="DW891" s="100">
        <f t="shared" si="1253"/>
        <v>1</v>
      </c>
      <c r="DX891" s="100">
        <f t="shared" si="1254"/>
        <v>0</v>
      </c>
      <c r="DY891" s="229">
        <f t="shared" si="1255"/>
        <v>0</v>
      </c>
      <c r="DZ891" s="100">
        <f t="shared" si="1256"/>
        <v>1</v>
      </c>
      <c r="EA891" s="400">
        <f t="shared" si="1257"/>
        <v>0</v>
      </c>
      <c r="EB891" s="402">
        <f t="shared" si="1258"/>
        <v>0</v>
      </c>
      <c r="EC891" s="19">
        <f t="shared" si="1259"/>
        <v>0</v>
      </c>
      <c r="ED891" s="19">
        <f t="shared" si="1260"/>
        <v>0</v>
      </c>
      <c r="EE891" s="19">
        <f t="shared" si="1261"/>
        <v>0</v>
      </c>
      <c r="EF891" s="402">
        <f t="shared" si="1262"/>
        <v>1</v>
      </c>
      <c r="EG891" s="400">
        <f t="shared" si="1263"/>
        <v>1</v>
      </c>
      <c r="EH891" s="400">
        <f t="shared" si="1264"/>
        <v>0</v>
      </c>
      <c r="EI891" s="402">
        <f t="shared" si="1265"/>
        <v>0</v>
      </c>
      <c r="EJ891" s="229">
        <f t="shared" si="1266"/>
        <v>1</v>
      </c>
      <c r="EK891" s="398" t="str">
        <f t="shared" si="1267"/>
        <v/>
      </c>
      <c r="EL891" s="398" t="str">
        <f t="shared" si="1268"/>
        <v/>
      </c>
      <c r="EM891" s="398" t="str">
        <f t="shared" si="1269"/>
        <v/>
      </c>
      <c r="EN891" s="398" t="str">
        <f t="shared" si="1270"/>
        <v/>
      </c>
      <c r="EO891" s="398" t="str">
        <f t="shared" si="1271"/>
        <v/>
      </c>
      <c r="EP891" s="398" t="str">
        <f t="shared" si="1272"/>
        <v/>
      </c>
      <c r="EQ891" s="398">
        <f t="shared" si="1273"/>
        <v>220</v>
      </c>
      <c r="ER891" s="398" t="str">
        <f t="shared" si="1274"/>
        <v/>
      </c>
      <c r="ES891" s="398" t="str">
        <f t="shared" si="1275"/>
        <v/>
      </c>
      <c r="ET891" s="398" t="str">
        <f t="shared" si="1276"/>
        <v/>
      </c>
      <c r="EU891" s="172" t="str">
        <f t="shared" si="1277"/>
        <v/>
      </c>
      <c r="EV891" s="57" t="str">
        <f t="shared" si="1278"/>
        <v/>
      </c>
      <c r="EW891" s="57" t="str">
        <f t="shared" si="1279"/>
        <v/>
      </c>
      <c r="EX891" s="57" t="str">
        <f t="shared" si="1280"/>
        <v/>
      </c>
      <c r="EY891" s="57" t="str">
        <f t="shared" si="1281"/>
        <v/>
      </c>
      <c r="EZ891" s="57" t="str">
        <f t="shared" si="1282"/>
        <v/>
      </c>
      <c r="FA891" s="57" t="str">
        <f t="shared" si="1283"/>
        <v/>
      </c>
      <c r="FB891" s="57">
        <f t="shared" si="1284"/>
        <v>3.6055466418430244</v>
      </c>
      <c r="FC891" s="57" t="str">
        <f t="shared" si="1285"/>
        <v/>
      </c>
      <c r="FD891" s="57" t="str">
        <f t="shared" si="1286"/>
        <v/>
      </c>
      <c r="FE891" s="57" t="str">
        <f t="shared" si="1287"/>
        <v/>
      </c>
      <c r="FF891" s="56" t="str">
        <f t="shared" si="1288"/>
        <v/>
      </c>
      <c r="FG891" s="59" t="str">
        <f t="shared" si="1289"/>
        <v/>
      </c>
      <c r="FH891" s="59" t="str">
        <f t="shared" si="1290"/>
        <v/>
      </c>
      <c r="FI891" s="59" t="str">
        <f t="shared" si="1291"/>
        <v/>
      </c>
      <c r="FJ891" s="59" t="str">
        <f t="shared" si="1292"/>
        <v/>
      </c>
      <c r="FK891" s="59" t="str">
        <f t="shared" si="1293"/>
        <v/>
      </c>
      <c r="FL891" s="59" t="str">
        <f t="shared" si="1294"/>
        <v/>
      </c>
      <c r="FM891" s="59">
        <f t="shared" si="1295"/>
        <v>100</v>
      </c>
      <c r="FN891" s="59" t="str">
        <f t="shared" si="1296"/>
        <v/>
      </c>
      <c r="FO891" s="59" t="str">
        <f t="shared" si="1297"/>
        <v/>
      </c>
      <c r="FP891" s="59" t="str">
        <f t="shared" si="1298"/>
        <v/>
      </c>
      <c r="FQ891" s="66" t="str">
        <f t="shared" si="1299"/>
        <v/>
      </c>
      <c r="FR891" s="331">
        <f t="shared" si="1239"/>
        <v>-100</v>
      </c>
      <c r="FS891" s="331">
        <f t="shared" si="1300"/>
        <v>0</v>
      </c>
      <c r="FT891" s="400">
        <f t="shared" si="1301"/>
        <v>1</v>
      </c>
      <c r="FU891" s="400">
        <f t="shared" si="1302"/>
        <v>0</v>
      </c>
      <c r="FV891" s="400">
        <f t="shared" si="1303"/>
        <v>0</v>
      </c>
      <c r="FW891" s="402">
        <f t="shared" si="1304"/>
        <v>0</v>
      </c>
      <c r="FX891" s="222">
        <f t="shared" si="1305"/>
        <v>0</v>
      </c>
      <c r="FY891" s="222">
        <f t="shared" si="1306"/>
        <v>0</v>
      </c>
      <c r="FZ891" s="222">
        <f t="shared" si="1307"/>
        <v>0</v>
      </c>
      <c r="GA891" s="221">
        <f t="shared" si="1308"/>
        <v>0</v>
      </c>
      <c r="GB891" s="222">
        <f t="shared" si="1309"/>
        <v>100</v>
      </c>
      <c r="GC891" s="222">
        <f t="shared" si="1310"/>
        <v>0</v>
      </c>
      <c r="GD891" s="222">
        <f t="shared" si="1311"/>
        <v>0</v>
      </c>
      <c r="GE891" s="222">
        <f t="shared" si="1312"/>
        <v>0</v>
      </c>
      <c r="GF891" s="222">
        <f t="shared" si="1313"/>
        <v>0</v>
      </c>
      <c r="GG891" s="398">
        <f t="shared" si="1314"/>
        <v>0</v>
      </c>
      <c r="GH891" s="399">
        <f t="shared" si="1315"/>
        <v>0</v>
      </c>
      <c r="GI891" s="398" t="str">
        <f t="shared" si="1316"/>
        <v>Na</v>
      </c>
      <c r="GJ891" s="398" t="str">
        <f t="shared" si="1317"/>
        <v>HCO3</v>
      </c>
    </row>
    <row r="892" spans="1:192" s="69" customFormat="1">
      <c r="A892" s="402">
        <f t="shared" si="1318"/>
        <v>887</v>
      </c>
      <c r="B892" s="65" t="s">
        <v>1123</v>
      </c>
      <c r="C892" s="91" t="s">
        <v>1126</v>
      </c>
      <c r="D892" s="91"/>
      <c r="E892" s="91"/>
      <c r="F892" s="392">
        <v>3521020</v>
      </c>
      <c r="G892" s="392">
        <v>5684540</v>
      </c>
      <c r="H892" s="410">
        <f t="shared" si="1245"/>
        <v>520937.16200000001</v>
      </c>
      <c r="I892" s="102">
        <f t="shared" si="1246"/>
        <v>5682705.9740000004</v>
      </c>
      <c r="J892" s="408">
        <v>374.25</v>
      </c>
      <c r="K892" s="392" t="s">
        <v>1355</v>
      </c>
      <c r="L892" s="392">
        <v>200</v>
      </c>
      <c r="M892" s="171">
        <v>77</v>
      </c>
      <c r="N892" s="408">
        <v>197</v>
      </c>
      <c r="O892" s="171"/>
      <c r="P892" s="171"/>
      <c r="Q892" s="381" t="s">
        <v>1361</v>
      </c>
      <c r="R892" s="381" t="s">
        <v>2886</v>
      </c>
      <c r="S892" s="470" t="s">
        <v>1346</v>
      </c>
      <c r="T892" s="499" t="str">
        <f t="shared" si="1247"/>
        <v>-</v>
      </c>
      <c r="U892" s="499" t="str">
        <f t="shared" si="1248"/>
        <v>-</v>
      </c>
      <c r="V892" s="499" t="str">
        <f t="shared" si="1249"/>
        <v>-</v>
      </c>
      <c r="W892" s="499" t="str">
        <f t="shared" si="1238"/>
        <v>-</v>
      </c>
      <c r="X892" s="529" t="str">
        <f t="shared" si="1319"/>
        <v>Na</v>
      </c>
      <c r="Y892" s="530" t="str">
        <f t="shared" si="1240"/>
        <v>HCO3</v>
      </c>
      <c r="Z892" s="404"/>
      <c r="AA892" s="177" t="s">
        <v>1806</v>
      </c>
      <c r="AB892" s="176">
        <v>2</v>
      </c>
      <c r="AC892" s="91" t="s">
        <v>1050</v>
      </c>
      <c r="AD892" s="91" t="s">
        <v>2306</v>
      </c>
      <c r="AE892" s="86" t="s">
        <v>1454</v>
      </c>
      <c r="AF892" s="392">
        <v>11.8</v>
      </c>
      <c r="AG892" s="408"/>
      <c r="AH892" s="408">
        <v>7.8</v>
      </c>
      <c r="AI892" s="392"/>
      <c r="AJ892" s="408"/>
      <c r="AK892" s="408"/>
      <c r="AL892" s="408"/>
      <c r="AM892" s="392"/>
      <c r="AN892" s="74"/>
      <c r="AO892" s="161"/>
      <c r="AP892" s="497"/>
      <c r="AS892" s="508"/>
      <c r="AT892" s="511"/>
      <c r="AU892" s="268"/>
      <c r="AV892" s="273"/>
      <c r="AW892" s="273"/>
      <c r="AX892" s="335"/>
      <c r="AY892" s="335"/>
      <c r="AZ892" s="468">
        <v>220</v>
      </c>
      <c r="BD892" s="259"/>
      <c r="BF892" s="259"/>
      <c r="BL892" s="401"/>
      <c r="BN892" s="70"/>
      <c r="CF892" s="401"/>
      <c r="CL892" s="70"/>
      <c r="CN892" s="143">
        <v>19</v>
      </c>
      <c r="CO892" s="401"/>
      <c r="CQ892" s="70"/>
      <c r="DA892" s="70"/>
      <c r="DB892" s="182"/>
      <c r="DC892" s="182" t="s">
        <v>1818</v>
      </c>
      <c r="DD892" s="182"/>
      <c r="DE892" s="182">
        <v>-14.2</v>
      </c>
      <c r="DF892" s="141" t="s">
        <v>2493</v>
      </c>
      <c r="DG892" s="182">
        <v>-8.91</v>
      </c>
      <c r="DH892" s="182"/>
      <c r="DI892" s="180"/>
      <c r="DJ892" s="180"/>
      <c r="DK892" s="180"/>
      <c r="DL892" s="180"/>
      <c r="DM892" s="180"/>
      <c r="DN892" s="180"/>
      <c r="DO892" s="180"/>
      <c r="DP892" s="180"/>
      <c r="DQ892" s="180"/>
      <c r="DR892" s="180"/>
      <c r="DS892" s="181"/>
      <c r="DT892" s="402">
        <f t="shared" si="1250"/>
        <v>0</v>
      </c>
      <c r="DU892" s="100">
        <f t="shared" si="1251"/>
        <v>0</v>
      </c>
      <c r="DV892" s="100">
        <f t="shared" si="1252"/>
        <v>0</v>
      </c>
      <c r="DW892" s="100">
        <f t="shared" si="1253"/>
        <v>1</v>
      </c>
      <c r="DX892" s="100">
        <f t="shared" si="1254"/>
        <v>0</v>
      </c>
      <c r="DY892" s="229">
        <f t="shared" si="1255"/>
        <v>0</v>
      </c>
      <c r="DZ892" s="100">
        <f t="shared" si="1256"/>
        <v>1</v>
      </c>
      <c r="EA892" s="400">
        <f t="shared" si="1257"/>
        <v>0</v>
      </c>
      <c r="EB892" s="402">
        <f t="shared" si="1258"/>
        <v>0</v>
      </c>
      <c r="EC892" s="19">
        <f t="shared" si="1259"/>
        <v>0</v>
      </c>
      <c r="ED892" s="19">
        <f t="shared" si="1260"/>
        <v>0</v>
      </c>
      <c r="EE892" s="19">
        <f t="shared" si="1261"/>
        <v>0</v>
      </c>
      <c r="EF892" s="402">
        <f t="shared" si="1262"/>
        <v>1</v>
      </c>
      <c r="EG892" s="400">
        <f t="shared" si="1263"/>
        <v>1</v>
      </c>
      <c r="EH892" s="400">
        <f t="shared" si="1264"/>
        <v>0</v>
      </c>
      <c r="EI892" s="402">
        <f t="shared" si="1265"/>
        <v>0</v>
      </c>
      <c r="EJ892" s="229">
        <f t="shared" si="1266"/>
        <v>1</v>
      </c>
      <c r="EK892" s="398" t="str">
        <f t="shared" si="1267"/>
        <v/>
      </c>
      <c r="EL892" s="398" t="str">
        <f t="shared" si="1268"/>
        <v/>
      </c>
      <c r="EM892" s="398" t="str">
        <f t="shared" si="1269"/>
        <v/>
      </c>
      <c r="EN892" s="398" t="str">
        <f t="shared" si="1270"/>
        <v/>
      </c>
      <c r="EO892" s="398" t="str">
        <f t="shared" si="1271"/>
        <v/>
      </c>
      <c r="EP892" s="398" t="str">
        <f t="shared" si="1272"/>
        <v/>
      </c>
      <c r="EQ892" s="398">
        <f t="shared" si="1273"/>
        <v>220</v>
      </c>
      <c r="ER892" s="398" t="str">
        <f t="shared" si="1274"/>
        <v/>
      </c>
      <c r="ES892" s="398" t="str">
        <f t="shared" si="1275"/>
        <v/>
      </c>
      <c r="ET892" s="398" t="str">
        <f t="shared" si="1276"/>
        <v/>
      </c>
      <c r="EU892" s="172" t="str">
        <f t="shared" si="1277"/>
        <v/>
      </c>
      <c r="EV892" s="57" t="str">
        <f t="shared" si="1278"/>
        <v/>
      </c>
      <c r="EW892" s="57" t="str">
        <f t="shared" si="1279"/>
        <v/>
      </c>
      <c r="EX892" s="57" t="str">
        <f t="shared" si="1280"/>
        <v/>
      </c>
      <c r="EY892" s="57" t="str">
        <f t="shared" si="1281"/>
        <v/>
      </c>
      <c r="EZ892" s="57" t="str">
        <f t="shared" si="1282"/>
        <v/>
      </c>
      <c r="FA892" s="57" t="str">
        <f t="shared" si="1283"/>
        <v/>
      </c>
      <c r="FB892" s="57">
        <f t="shared" si="1284"/>
        <v>3.6055466418430244</v>
      </c>
      <c r="FC892" s="57" t="str">
        <f t="shared" si="1285"/>
        <v/>
      </c>
      <c r="FD892" s="57" t="str">
        <f t="shared" si="1286"/>
        <v/>
      </c>
      <c r="FE892" s="57" t="str">
        <f t="shared" si="1287"/>
        <v/>
      </c>
      <c r="FF892" s="56" t="str">
        <f t="shared" si="1288"/>
        <v/>
      </c>
      <c r="FG892" s="59" t="str">
        <f t="shared" si="1289"/>
        <v/>
      </c>
      <c r="FH892" s="59" t="str">
        <f t="shared" si="1290"/>
        <v/>
      </c>
      <c r="FI892" s="59" t="str">
        <f t="shared" si="1291"/>
        <v/>
      </c>
      <c r="FJ892" s="59" t="str">
        <f t="shared" si="1292"/>
        <v/>
      </c>
      <c r="FK892" s="59" t="str">
        <f t="shared" si="1293"/>
        <v/>
      </c>
      <c r="FL892" s="59" t="str">
        <f t="shared" si="1294"/>
        <v/>
      </c>
      <c r="FM892" s="59">
        <f t="shared" si="1295"/>
        <v>100</v>
      </c>
      <c r="FN892" s="59" t="str">
        <f t="shared" si="1296"/>
        <v/>
      </c>
      <c r="FO892" s="59" t="str">
        <f t="shared" si="1297"/>
        <v/>
      </c>
      <c r="FP892" s="59" t="str">
        <f t="shared" si="1298"/>
        <v/>
      </c>
      <c r="FQ892" s="66" t="str">
        <f t="shared" si="1299"/>
        <v/>
      </c>
      <c r="FR892" s="331">
        <f t="shared" si="1239"/>
        <v>-100</v>
      </c>
      <c r="FS892" s="331">
        <f t="shared" si="1300"/>
        <v>0</v>
      </c>
      <c r="FT892" s="400">
        <f t="shared" si="1301"/>
        <v>1</v>
      </c>
      <c r="FU892" s="400">
        <f t="shared" si="1302"/>
        <v>0</v>
      </c>
      <c r="FV892" s="400">
        <f t="shared" si="1303"/>
        <v>0</v>
      </c>
      <c r="FW892" s="402">
        <f t="shared" si="1304"/>
        <v>0</v>
      </c>
      <c r="FX892" s="222">
        <f t="shared" si="1305"/>
        <v>0</v>
      </c>
      <c r="FY892" s="222">
        <f t="shared" si="1306"/>
        <v>0</v>
      </c>
      <c r="FZ892" s="222">
        <f t="shared" si="1307"/>
        <v>0</v>
      </c>
      <c r="GA892" s="221">
        <f t="shared" si="1308"/>
        <v>0</v>
      </c>
      <c r="GB892" s="222">
        <f t="shared" si="1309"/>
        <v>100</v>
      </c>
      <c r="GC892" s="222">
        <f t="shared" si="1310"/>
        <v>0</v>
      </c>
      <c r="GD892" s="222">
        <f t="shared" si="1311"/>
        <v>0</v>
      </c>
      <c r="GE892" s="222">
        <f t="shared" si="1312"/>
        <v>0</v>
      </c>
      <c r="GF892" s="222">
        <f t="shared" si="1313"/>
        <v>0</v>
      </c>
      <c r="GG892" s="398">
        <f t="shared" si="1314"/>
        <v>0</v>
      </c>
      <c r="GH892" s="399">
        <f t="shared" si="1315"/>
        <v>0</v>
      </c>
      <c r="GI892" s="398" t="str">
        <f t="shared" si="1316"/>
        <v>Na</v>
      </c>
      <c r="GJ892" s="398" t="str">
        <f t="shared" si="1317"/>
        <v>HCO3</v>
      </c>
    </row>
    <row r="893" spans="1:192" s="69" customFormat="1">
      <c r="A893" s="402">
        <f t="shared" si="1318"/>
        <v>888</v>
      </c>
      <c r="B893" s="65" t="s">
        <v>1123</v>
      </c>
      <c r="C893" s="91" t="s">
        <v>1126</v>
      </c>
      <c r="D893" s="91"/>
      <c r="E893" s="91"/>
      <c r="F893" s="392">
        <v>3521020</v>
      </c>
      <c r="G893" s="392">
        <v>5684540</v>
      </c>
      <c r="H893" s="410">
        <f t="shared" si="1245"/>
        <v>520937.16200000001</v>
      </c>
      <c r="I893" s="102">
        <f t="shared" si="1246"/>
        <v>5682705.9740000004</v>
      </c>
      <c r="J893" s="408">
        <v>374.25</v>
      </c>
      <c r="K893" s="392" t="s">
        <v>1355</v>
      </c>
      <c r="L893" s="392">
        <v>200</v>
      </c>
      <c r="M893" s="171">
        <v>77</v>
      </c>
      <c r="N893" s="408">
        <v>197</v>
      </c>
      <c r="O893" s="171"/>
      <c r="P893" s="171"/>
      <c r="Q893" s="381" t="s">
        <v>1361</v>
      </c>
      <c r="R893" s="381" t="s">
        <v>2886</v>
      </c>
      <c r="S893" s="470" t="s">
        <v>1346</v>
      </c>
      <c r="T893" s="499" t="str">
        <f t="shared" si="1247"/>
        <v>-</v>
      </c>
      <c r="U893" s="499" t="str">
        <f t="shared" si="1248"/>
        <v>-</v>
      </c>
      <c r="V893" s="499" t="str">
        <f t="shared" si="1249"/>
        <v>-</v>
      </c>
      <c r="W893" s="499" t="str">
        <f t="shared" si="1238"/>
        <v>-</v>
      </c>
      <c r="X893" s="529" t="str">
        <f t="shared" si="1319"/>
        <v>Na</v>
      </c>
      <c r="Y893" s="530" t="str">
        <f t="shared" si="1240"/>
        <v>HCO3</v>
      </c>
      <c r="Z893" s="404"/>
      <c r="AA893" s="177" t="s">
        <v>2494</v>
      </c>
      <c r="AB893" s="176">
        <v>3</v>
      </c>
      <c r="AC893" s="91" t="s">
        <v>1050</v>
      </c>
      <c r="AD893" s="91" t="s">
        <v>2306</v>
      </c>
      <c r="AE893" s="86" t="s">
        <v>1454</v>
      </c>
      <c r="AF893" s="392">
        <v>10.6</v>
      </c>
      <c r="AG893" s="408">
        <v>416</v>
      </c>
      <c r="AH893" s="408">
        <v>7.9</v>
      </c>
      <c r="AI893" s="392"/>
      <c r="AJ893" s="408"/>
      <c r="AK893" s="408"/>
      <c r="AL893" s="408"/>
      <c r="AM893" s="392"/>
      <c r="AN893" s="74"/>
      <c r="AO893" s="161"/>
      <c r="AP893" s="497"/>
      <c r="AS893" s="508"/>
      <c r="AT893" s="511"/>
      <c r="AU893" s="268"/>
      <c r="AV893" s="273"/>
      <c r="AW893" s="273"/>
      <c r="AX893" s="335"/>
      <c r="AY893" s="335"/>
      <c r="AZ893" s="468">
        <v>214</v>
      </c>
      <c r="BD893" s="259"/>
      <c r="BF893" s="259"/>
      <c r="BL893" s="401"/>
      <c r="BN893" s="70"/>
      <c r="CF893" s="401"/>
      <c r="CL893" s="70"/>
      <c r="CN893" s="143">
        <v>12</v>
      </c>
      <c r="CO893" s="401"/>
      <c r="CQ893" s="70"/>
      <c r="DA893" s="70"/>
      <c r="DB893" s="182"/>
      <c r="DC893" s="182" t="s">
        <v>1813</v>
      </c>
      <c r="DD893" s="182"/>
      <c r="DE893" s="182">
        <v>-13.7</v>
      </c>
      <c r="DF893" s="141" t="s">
        <v>2495</v>
      </c>
      <c r="DG893" s="182">
        <v>-9.0399999999999991</v>
      </c>
      <c r="DH893" s="182"/>
      <c r="DI893" s="180"/>
      <c r="DJ893" s="180"/>
      <c r="DK893" s="180"/>
      <c r="DL893" s="180"/>
      <c r="DM893" s="180"/>
      <c r="DN893" s="180"/>
      <c r="DO893" s="180"/>
      <c r="DP893" s="180"/>
      <c r="DQ893" s="180"/>
      <c r="DR893" s="180"/>
      <c r="DS893" s="181"/>
      <c r="DT893" s="402">
        <f t="shared" si="1250"/>
        <v>0</v>
      </c>
      <c r="DU893" s="100">
        <f t="shared" si="1251"/>
        <v>0</v>
      </c>
      <c r="DV893" s="100">
        <f t="shared" si="1252"/>
        <v>0</v>
      </c>
      <c r="DW893" s="100">
        <f t="shared" si="1253"/>
        <v>1</v>
      </c>
      <c r="DX893" s="100">
        <f t="shared" si="1254"/>
        <v>0</v>
      </c>
      <c r="DY893" s="229">
        <f t="shared" si="1255"/>
        <v>0</v>
      </c>
      <c r="DZ893" s="100">
        <f t="shared" si="1256"/>
        <v>1</v>
      </c>
      <c r="EA893" s="400">
        <f t="shared" si="1257"/>
        <v>0</v>
      </c>
      <c r="EB893" s="402">
        <f t="shared" si="1258"/>
        <v>0</v>
      </c>
      <c r="EC893" s="19">
        <f t="shared" si="1259"/>
        <v>0</v>
      </c>
      <c r="ED893" s="19">
        <f t="shared" si="1260"/>
        <v>0</v>
      </c>
      <c r="EE893" s="19">
        <f t="shared" si="1261"/>
        <v>0</v>
      </c>
      <c r="EF893" s="402">
        <f t="shared" si="1262"/>
        <v>1</v>
      </c>
      <c r="EG893" s="400">
        <f t="shared" si="1263"/>
        <v>1</v>
      </c>
      <c r="EH893" s="400">
        <f t="shared" si="1264"/>
        <v>0</v>
      </c>
      <c r="EI893" s="402">
        <f t="shared" si="1265"/>
        <v>0</v>
      </c>
      <c r="EJ893" s="229">
        <f t="shared" si="1266"/>
        <v>1</v>
      </c>
      <c r="EK893" s="398" t="str">
        <f t="shared" si="1267"/>
        <v/>
      </c>
      <c r="EL893" s="398" t="str">
        <f t="shared" si="1268"/>
        <v/>
      </c>
      <c r="EM893" s="398" t="str">
        <f t="shared" si="1269"/>
        <v/>
      </c>
      <c r="EN893" s="398" t="str">
        <f t="shared" si="1270"/>
        <v/>
      </c>
      <c r="EO893" s="398" t="str">
        <f t="shared" si="1271"/>
        <v/>
      </c>
      <c r="EP893" s="398" t="str">
        <f t="shared" si="1272"/>
        <v/>
      </c>
      <c r="EQ893" s="398">
        <f t="shared" si="1273"/>
        <v>214</v>
      </c>
      <c r="ER893" s="398" t="str">
        <f t="shared" si="1274"/>
        <v/>
      </c>
      <c r="ES893" s="398" t="str">
        <f t="shared" si="1275"/>
        <v/>
      </c>
      <c r="ET893" s="398" t="str">
        <f t="shared" si="1276"/>
        <v/>
      </c>
      <c r="EU893" s="172" t="str">
        <f t="shared" si="1277"/>
        <v/>
      </c>
      <c r="EV893" s="57" t="str">
        <f t="shared" si="1278"/>
        <v/>
      </c>
      <c r="EW893" s="57" t="str">
        <f t="shared" si="1279"/>
        <v/>
      </c>
      <c r="EX893" s="57" t="str">
        <f t="shared" si="1280"/>
        <v/>
      </c>
      <c r="EY893" s="57" t="str">
        <f t="shared" si="1281"/>
        <v/>
      </c>
      <c r="EZ893" s="57" t="str">
        <f t="shared" si="1282"/>
        <v/>
      </c>
      <c r="FA893" s="57" t="str">
        <f t="shared" si="1283"/>
        <v/>
      </c>
      <c r="FB893" s="57">
        <f t="shared" si="1284"/>
        <v>3.5072135516109419</v>
      </c>
      <c r="FC893" s="57" t="str">
        <f t="shared" si="1285"/>
        <v/>
      </c>
      <c r="FD893" s="57" t="str">
        <f t="shared" si="1286"/>
        <v/>
      </c>
      <c r="FE893" s="57" t="str">
        <f t="shared" si="1287"/>
        <v/>
      </c>
      <c r="FF893" s="56" t="str">
        <f t="shared" si="1288"/>
        <v/>
      </c>
      <c r="FG893" s="59" t="str">
        <f t="shared" si="1289"/>
        <v/>
      </c>
      <c r="FH893" s="59" t="str">
        <f t="shared" si="1290"/>
        <v/>
      </c>
      <c r="FI893" s="59" t="str">
        <f t="shared" si="1291"/>
        <v/>
      </c>
      <c r="FJ893" s="59" t="str">
        <f t="shared" si="1292"/>
        <v/>
      </c>
      <c r="FK893" s="59" t="str">
        <f t="shared" si="1293"/>
        <v/>
      </c>
      <c r="FL893" s="59" t="str">
        <f t="shared" si="1294"/>
        <v/>
      </c>
      <c r="FM893" s="59">
        <f t="shared" si="1295"/>
        <v>100</v>
      </c>
      <c r="FN893" s="59" t="str">
        <f t="shared" si="1296"/>
        <v/>
      </c>
      <c r="FO893" s="59" t="str">
        <f t="shared" si="1297"/>
        <v/>
      </c>
      <c r="FP893" s="59" t="str">
        <f t="shared" si="1298"/>
        <v/>
      </c>
      <c r="FQ893" s="66" t="str">
        <f t="shared" si="1299"/>
        <v/>
      </c>
      <c r="FR893" s="331">
        <f t="shared" si="1239"/>
        <v>-100</v>
      </c>
      <c r="FS893" s="331">
        <f t="shared" si="1300"/>
        <v>0</v>
      </c>
      <c r="FT893" s="400">
        <f t="shared" si="1301"/>
        <v>1</v>
      </c>
      <c r="FU893" s="400">
        <f t="shared" si="1302"/>
        <v>0</v>
      </c>
      <c r="FV893" s="400">
        <f t="shared" si="1303"/>
        <v>0</v>
      </c>
      <c r="FW893" s="402">
        <f t="shared" si="1304"/>
        <v>0</v>
      </c>
      <c r="FX893" s="222">
        <f t="shared" si="1305"/>
        <v>0</v>
      </c>
      <c r="FY893" s="222">
        <f t="shared" si="1306"/>
        <v>0</v>
      </c>
      <c r="FZ893" s="222">
        <f t="shared" si="1307"/>
        <v>0</v>
      </c>
      <c r="GA893" s="221">
        <f t="shared" si="1308"/>
        <v>0</v>
      </c>
      <c r="GB893" s="222">
        <f t="shared" si="1309"/>
        <v>100</v>
      </c>
      <c r="GC893" s="222">
        <f t="shared" si="1310"/>
        <v>0</v>
      </c>
      <c r="GD893" s="222">
        <f t="shared" si="1311"/>
        <v>0</v>
      </c>
      <c r="GE893" s="222">
        <f t="shared" si="1312"/>
        <v>0</v>
      </c>
      <c r="GF893" s="222">
        <f t="shared" si="1313"/>
        <v>0</v>
      </c>
      <c r="GG893" s="398">
        <f t="shared" si="1314"/>
        <v>0</v>
      </c>
      <c r="GH893" s="399">
        <f t="shared" si="1315"/>
        <v>0</v>
      </c>
      <c r="GI893" s="398" t="str">
        <f t="shared" si="1316"/>
        <v>Na</v>
      </c>
      <c r="GJ893" s="398" t="str">
        <f t="shared" si="1317"/>
        <v>HCO3</v>
      </c>
    </row>
    <row r="894" spans="1:192" s="69" customFormat="1">
      <c r="A894" s="402">
        <f t="shared" si="1318"/>
        <v>889</v>
      </c>
      <c r="B894" s="65" t="s">
        <v>1123</v>
      </c>
      <c r="C894" s="91" t="s">
        <v>1126</v>
      </c>
      <c r="D894" s="91"/>
      <c r="E894" s="91"/>
      <c r="F894" s="392">
        <v>3521020</v>
      </c>
      <c r="G894" s="392">
        <v>5684540</v>
      </c>
      <c r="H894" s="410">
        <f t="shared" si="1245"/>
        <v>520937.16200000001</v>
      </c>
      <c r="I894" s="102">
        <f t="shared" si="1246"/>
        <v>5682705.9740000004</v>
      </c>
      <c r="J894" s="408">
        <v>374.25</v>
      </c>
      <c r="K894" s="392" t="s">
        <v>1355</v>
      </c>
      <c r="L894" s="392">
        <v>200</v>
      </c>
      <c r="M894" s="171">
        <v>77</v>
      </c>
      <c r="N894" s="408">
        <v>197</v>
      </c>
      <c r="O894" s="171"/>
      <c r="P894" s="171"/>
      <c r="Q894" s="381" t="s">
        <v>1361</v>
      </c>
      <c r="R894" s="381" t="s">
        <v>2886</v>
      </c>
      <c r="S894" s="470" t="s">
        <v>1346</v>
      </c>
      <c r="T894" s="499" t="str">
        <f t="shared" si="1247"/>
        <v>-</v>
      </c>
      <c r="U894" s="499" t="str">
        <f t="shared" si="1248"/>
        <v>-</v>
      </c>
      <c r="V894" s="499" t="str">
        <f t="shared" si="1249"/>
        <v>-</v>
      </c>
      <c r="W894" s="499" t="str">
        <f t="shared" si="1238"/>
        <v>-</v>
      </c>
      <c r="X894" s="529" t="str">
        <f t="shared" si="1319"/>
        <v>Ca-Mg</v>
      </c>
      <c r="Y894" s="530" t="str">
        <f t="shared" si="1240"/>
        <v>HCO3</v>
      </c>
      <c r="Z894" s="404"/>
      <c r="AA894" s="177">
        <v>34318</v>
      </c>
      <c r="AB894" s="176">
        <v>4</v>
      </c>
      <c r="AC894" s="91"/>
      <c r="AD894" s="91" t="s">
        <v>962</v>
      </c>
      <c r="AE894" s="404"/>
      <c r="AF894" s="392">
        <v>9.6999999999999993</v>
      </c>
      <c r="AG894" s="408">
        <v>450</v>
      </c>
      <c r="AH894" s="408">
        <v>7.12</v>
      </c>
      <c r="AI894" s="392"/>
      <c r="AJ894" s="408"/>
      <c r="AK894" s="408"/>
      <c r="AL894" s="408"/>
      <c r="AM894" s="392"/>
      <c r="AN894" s="74"/>
      <c r="AO894" s="161"/>
      <c r="AP894" s="497"/>
      <c r="AS894" s="507">
        <f>SUM(AU894:BN894)+SUM(BO894:CL894)/1000</f>
        <v>313</v>
      </c>
      <c r="AT894" s="509">
        <f>FR894</f>
        <v>1.2599548833883982</v>
      </c>
      <c r="AU894" s="74">
        <v>3.3</v>
      </c>
      <c r="AV894" s="494">
        <v>20.8</v>
      </c>
      <c r="AW894" s="494">
        <v>47.3</v>
      </c>
      <c r="AX894" s="362">
        <v>9</v>
      </c>
      <c r="AY894" s="362">
        <v>23</v>
      </c>
      <c r="AZ894" s="447">
        <v>195</v>
      </c>
      <c r="BB894" s="69">
        <v>1.3</v>
      </c>
      <c r="BD894" s="259"/>
      <c r="BE894" s="69" t="s">
        <v>1486</v>
      </c>
      <c r="BF894" s="362" t="s">
        <v>1407</v>
      </c>
      <c r="BJ894" s="69">
        <v>13.3</v>
      </c>
      <c r="BK894" s="69">
        <v>0</v>
      </c>
      <c r="BL894" s="401"/>
      <c r="BN894" s="70" t="s">
        <v>1403</v>
      </c>
      <c r="BP894" s="69">
        <v>0</v>
      </c>
      <c r="CF894" s="401"/>
      <c r="CL894" s="70"/>
      <c r="CM894" s="69">
        <v>10.7</v>
      </c>
      <c r="CN894" s="143">
        <v>8.6</v>
      </c>
      <c r="CO894" s="401"/>
      <c r="CQ894" s="70"/>
      <c r="DA894" s="70"/>
      <c r="DB894" s="182"/>
      <c r="DC894" s="182"/>
      <c r="DD894" s="182"/>
      <c r="DE894" s="182"/>
      <c r="DF894" s="141"/>
      <c r="DG894" s="182"/>
      <c r="DH894" s="182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1"/>
      <c r="DT894" s="402">
        <f t="shared" si="1250"/>
        <v>0</v>
      </c>
      <c r="DU894" s="100">
        <f t="shared" si="1251"/>
        <v>0</v>
      </c>
      <c r="DV894" s="100">
        <f t="shared" si="1252"/>
        <v>0</v>
      </c>
      <c r="DW894" s="100">
        <f t="shared" si="1253"/>
        <v>1</v>
      </c>
      <c r="DX894" s="100">
        <f t="shared" si="1254"/>
        <v>0</v>
      </c>
      <c r="DY894" s="229">
        <f t="shared" si="1255"/>
        <v>0</v>
      </c>
      <c r="DZ894" s="100">
        <f t="shared" si="1256"/>
        <v>1</v>
      </c>
      <c r="EA894" s="400">
        <f t="shared" si="1257"/>
        <v>0</v>
      </c>
      <c r="EB894" s="402">
        <f t="shared" si="1258"/>
        <v>0</v>
      </c>
      <c r="EC894" s="19">
        <f t="shared" si="1259"/>
        <v>1</v>
      </c>
      <c r="ED894" s="19">
        <f t="shared" si="1260"/>
        <v>0</v>
      </c>
      <c r="EE894" s="19">
        <f t="shared" si="1261"/>
        <v>0</v>
      </c>
      <c r="EF894" s="402">
        <f t="shared" si="1262"/>
        <v>0</v>
      </c>
      <c r="EG894" s="400">
        <f t="shared" si="1263"/>
        <v>1</v>
      </c>
      <c r="EH894" s="400">
        <f t="shared" si="1264"/>
        <v>0</v>
      </c>
      <c r="EI894" s="402">
        <f t="shared" si="1265"/>
        <v>0</v>
      </c>
      <c r="EJ894" s="229">
        <f t="shared" si="1266"/>
        <v>1</v>
      </c>
      <c r="EK894" s="398">
        <f t="shared" si="1267"/>
        <v>3.3</v>
      </c>
      <c r="EL894" s="398">
        <f t="shared" si="1268"/>
        <v>1.3</v>
      </c>
      <c r="EM894" s="398">
        <f t="shared" si="1269"/>
        <v>20.8</v>
      </c>
      <c r="EN894" s="398">
        <f t="shared" si="1270"/>
        <v>47.3</v>
      </c>
      <c r="EO894" s="398" t="str">
        <f t="shared" si="1271"/>
        <v/>
      </c>
      <c r="EP894" s="398" t="str">
        <f t="shared" si="1272"/>
        <v/>
      </c>
      <c r="EQ894" s="398">
        <f t="shared" si="1273"/>
        <v>195</v>
      </c>
      <c r="ER894" s="398" t="str">
        <f t="shared" si="1274"/>
        <v/>
      </c>
      <c r="ES894" s="398">
        <f t="shared" si="1275"/>
        <v>13.3</v>
      </c>
      <c r="ET894" s="398">
        <f t="shared" si="1276"/>
        <v>23</v>
      </c>
      <c r="EU894" s="172">
        <f t="shared" si="1277"/>
        <v>9</v>
      </c>
      <c r="EV894" s="57">
        <f t="shared" si="1278"/>
        <v>0.14354191858998339</v>
      </c>
      <c r="EW894" s="57">
        <f t="shared" si="1279"/>
        <v>3.3248081841432228E-2</v>
      </c>
      <c r="EX894" s="57">
        <f t="shared" si="1280"/>
        <v>1.7115819790166635</v>
      </c>
      <c r="EY894" s="57">
        <f t="shared" si="1281"/>
        <v>2.3603972254104493</v>
      </c>
      <c r="EZ894" s="57" t="str">
        <f t="shared" si="1282"/>
        <v/>
      </c>
      <c r="FA894" s="57" t="str">
        <f t="shared" si="1283"/>
        <v/>
      </c>
      <c r="FB894" s="57">
        <f t="shared" si="1284"/>
        <v>3.1958254325426809</v>
      </c>
      <c r="FC894" s="57" t="str">
        <f t="shared" si="1285"/>
        <v/>
      </c>
      <c r="FD894" s="57">
        <f t="shared" si="1286"/>
        <v>0.21449917667797222</v>
      </c>
      <c r="FE894" s="57">
        <f t="shared" si="1287"/>
        <v>0.47885441368440995</v>
      </c>
      <c r="FF894" s="56">
        <f t="shared" si="1288"/>
        <v>0.25385721941725659</v>
      </c>
      <c r="FG894" s="59">
        <f t="shared" si="1289"/>
        <v>3.3784352990000288</v>
      </c>
      <c r="FH894" s="59">
        <f t="shared" si="1290"/>
        <v>0.78253442910978954</v>
      </c>
      <c r="FI894" s="59">
        <f t="shared" si="1291"/>
        <v>40.284183406795663</v>
      </c>
      <c r="FJ894" s="59">
        <f t="shared" si="1292"/>
        <v>55.554846865094511</v>
      </c>
      <c r="FK894" s="59" t="str">
        <f t="shared" si="1293"/>
        <v/>
      </c>
      <c r="FL894" s="59" t="str">
        <f t="shared" si="1294"/>
        <v/>
      </c>
      <c r="FM894" s="59">
        <f t="shared" si="1295"/>
        <v>77.137279174543423</v>
      </c>
      <c r="FN894" s="59" t="str">
        <f t="shared" si="1296"/>
        <v/>
      </c>
      <c r="FO894" s="59">
        <f t="shared" si="1297"/>
        <v>5.1773425124019132</v>
      </c>
      <c r="FP894" s="59">
        <f t="shared" si="1298"/>
        <v>11.558055147883401</v>
      </c>
      <c r="FQ894" s="66">
        <f t="shared" si="1299"/>
        <v>6.1273231651712647</v>
      </c>
      <c r="FR894" s="331">
        <f t="shared" si="1239"/>
        <v>1.2599548833883982</v>
      </c>
      <c r="FS894" s="331">
        <f t="shared" si="1300"/>
        <v>1.2599548833883982</v>
      </c>
      <c r="FT894" s="400">
        <f t="shared" si="1301"/>
        <v>0</v>
      </c>
      <c r="FU894" s="400">
        <f t="shared" si="1302"/>
        <v>1</v>
      </c>
      <c r="FV894" s="400">
        <f t="shared" si="1303"/>
        <v>0</v>
      </c>
      <c r="FW894" s="402">
        <f t="shared" si="1304"/>
        <v>0</v>
      </c>
      <c r="FX894" s="222">
        <f t="shared" si="1305"/>
        <v>0</v>
      </c>
      <c r="FY894" s="222">
        <f t="shared" si="1306"/>
        <v>55.554846865094511</v>
      </c>
      <c r="FZ894" s="222">
        <f t="shared" si="1307"/>
        <v>40.284183406795663</v>
      </c>
      <c r="GA894" s="221">
        <f t="shared" si="1308"/>
        <v>0</v>
      </c>
      <c r="GB894" s="222">
        <f t="shared" si="1309"/>
        <v>77.137279174543423</v>
      </c>
      <c r="GC894" s="222">
        <f t="shared" si="1310"/>
        <v>0</v>
      </c>
      <c r="GD894" s="222">
        <f t="shared" si="1311"/>
        <v>0</v>
      </c>
      <c r="GE894" s="222">
        <f t="shared" si="1312"/>
        <v>0</v>
      </c>
      <c r="GF894" s="222">
        <f t="shared" si="1313"/>
        <v>0</v>
      </c>
      <c r="GG894" s="398">
        <f t="shared" si="1314"/>
        <v>0</v>
      </c>
      <c r="GH894" s="399">
        <f t="shared" si="1315"/>
        <v>0</v>
      </c>
      <c r="GI894" s="398" t="str">
        <f t="shared" si="1316"/>
        <v>Ca-Mg</v>
      </c>
      <c r="GJ894" s="398" t="str">
        <f t="shared" si="1317"/>
        <v>HCO3</v>
      </c>
    </row>
    <row r="895" spans="1:192" s="69" customFormat="1">
      <c r="A895" s="402">
        <f t="shared" si="1318"/>
        <v>890</v>
      </c>
      <c r="B895" s="170" t="s">
        <v>1120</v>
      </c>
      <c r="C895" s="166" t="s">
        <v>1113</v>
      </c>
      <c r="D895" s="166" t="s">
        <v>1114</v>
      </c>
      <c r="E895" s="166"/>
      <c r="F895" s="408">
        <v>3526420</v>
      </c>
      <c r="G895" s="408">
        <v>5681220</v>
      </c>
      <c r="H895" s="410">
        <f t="shared" si="1245"/>
        <v>526335.00199999998</v>
      </c>
      <c r="I895" s="102">
        <f t="shared" si="1246"/>
        <v>5679387.3020000001</v>
      </c>
      <c r="J895" s="408">
        <v>248.36</v>
      </c>
      <c r="K895" s="392" t="s">
        <v>1355</v>
      </c>
      <c r="L895" s="171">
        <v>207.5</v>
      </c>
      <c r="M895" s="171">
        <v>114</v>
      </c>
      <c r="N895" s="408">
        <v>201</v>
      </c>
      <c r="Q895" s="186" t="s">
        <v>1361</v>
      </c>
      <c r="R895" s="381" t="s">
        <v>2886</v>
      </c>
      <c r="S895" s="166" t="s">
        <v>1346</v>
      </c>
      <c r="T895" s="499" t="str">
        <f t="shared" si="1247"/>
        <v>-</v>
      </c>
      <c r="U895" s="499" t="str">
        <f t="shared" si="1248"/>
        <v>-</v>
      </c>
      <c r="V895" s="499" t="str">
        <f t="shared" si="1249"/>
        <v>-</v>
      </c>
      <c r="W895" s="499" t="str">
        <f t="shared" si="1238"/>
        <v>-</v>
      </c>
      <c r="X895" s="529" t="str">
        <f t="shared" si="1319"/>
        <v>Na</v>
      </c>
      <c r="Y895" s="530" t="str">
        <f t="shared" si="1240"/>
        <v>HCO3</v>
      </c>
      <c r="Z895" s="183"/>
      <c r="AA895" s="177" t="s">
        <v>1802</v>
      </c>
      <c r="AB895" s="176">
        <v>1</v>
      </c>
      <c r="AC895" s="170" t="s">
        <v>1050</v>
      </c>
      <c r="AD895" s="170" t="s">
        <v>1803</v>
      </c>
      <c r="AE895" s="86" t="s">
        <v>1454</v>
      </c>
      <c r="AF895" s="392">
        <v>14.2</v>
      </c>
      <c r="AG895" s="408"/>
      <c r="AH895" s="408">
        <v>7.1</v>
      </c>
      <c r="AI895" s="392"/>
      <c r="AJ895" s="408"/>
      <c r="AK895" s="408"/>
      <c r="AL895" s="408"/>
      <c r="AM895" s="392"/>
      <c r="AN895" s="168"/>
      <c r="AO895" s="165"/>
      <c r="AP895" s="171"/>
      <c r="AQ895" s="168"/>
      <c r="AR895" s="168"/>
      <c r="AS895" s="508"/>
      <c r="AT895" s="511"/>
      <c r="AU895" s="189"/>
      <c r="AV895" s="189"/>
      <c r="AW895" s="207"/>
      <c r="AX895" s="189"/>
      <c r="AY895" s="189"/>
      <c r="AZ895" s="469">
        <v>244</v>
      </c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5"/>
      <c r="BM895" s="168"/>
      <c r="BN895" s="167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  <c r="CA895" s="168"/>
      <c r="CB895" s="168"/>
      <c r="CC895" s="168"/>
      <c r="CD895" s="168"/>
      <c r="CE895" s="168"/>
      <c r="CF895" s="165"/>
      <c r="CG895" s="168"/>
      <c r="CH895" s="168"/>
      <c r="CI895" s="168"/>
      <c r="CJ895" s="168"/>
      <c r="CK895" s="168"/>
      <c r="CL895" s="167"/>
      <c r="CM895" s="168"/>
      <c r="CN895" s="180">
        <v>22</v>
      </c>
      <c r="CO895" s="165"/>
      <c r="CP895" s="168"/>
      <c r="CQ895" s="167"/>
      <c r="CR895" s="168"/>
      <c r="CS895" s="168"/>
      <c r="CT895" s="168"/>
      <c r="CU895" s="168"/>
      <c r="CV895" s="168"/>
      <c r="CW895" s="168"/>
      <c r="CX895" s="168"/>
      <c r="CY895" s="168"/>
      <c r="CZ895" s="168"/>
      <c r="DA895" s="167"/>
      <c r="DB895" s="182"/>
      <c r="DC895" s="141" t="s">
        <v>1824</v>
      </c>
      <c r="DD895" s="182"/>
      <c r="DE895" s="182">
        <v>-13.6</v>
      </c>
      <c r="DF895" s="141" t="s">
        <v>2496</v>
      </c>
      <c r="DG895" s="182"/>
      <c r="DH895" s="182"/>
      <c r="DI895" s="180"/>
      <c r="DJ895" s="180"/>
      <c r="DK895" s="180"/>
      <c r="DL895" s="180"/>
      <c r="DM895" s="180"/>
      <c r="DN895" s="180"/>
      <c r="DO895" s="180"/>
      <c r="DP895" s="180"/>
      <c r="DQ895" s="180"/>
      <c r="DR895" s="180"/>
      <c r="DS895" s="181"/>
      <c r="DT895" s="402">
        <f t="shared" si="1250"/>
        <v>1</v>
      </c>
      <c r="DU895" s="100">
        <f t="shared" si="1251"/>
        <v>0</v>
      </c>
      <c r="DV895" s="100">
        <f t="shared" si="1252"/>
        <v>0</v>
      </c>
      <c r="DW895" s="100">
        <f t="shared" si="1253"/>
        <v>1</v>
      </c>
      <c r="DX895" s="100">
        <f t="shared" si="1254"/>
        <v>0</v>
      </c>
      <c r="DY895" s="229">
        <f t="shared" si="1255"/>
        <v>0</v>
      </c>
      <c r="DZ895" s="100">
        <f t="shared" si="1256"/>
        <v>1</v>
      </c>
      <c r="EA895" s="400">
        <f t="shared" si="1257"/>
        <v>0</v>
      </c>
      <c r="EB895" s="402">
        <f t="shared" si="1258"/>
        <v>0</v>
      </c>
      <c r="EC895" s="19">
        <f t="shared" si="1259"/>
        <v>0</v>
      </c>
      <c r="ED895" s="19">
        <f t="shared" si="1260"/>
        <v>0</v>
      </c>
      <c r="EE895" s="19">
        <f t="shared" si="1261"/>
        <v>0</v>
      </c>
      <c r="EF895" s="402">
        <f t="shared" si="1262"/>
        <v>1</v>
      </c>
      <c r="EG895" s="400">
        <f t="shared" si="1263"/>
        <v>1</v>
      </c>
      <c r="EH895" s="400">
        <f t="shared" si="1264"/>
        <v>0</v>
      </c>
      <c r="EI895" s="402">
        <f t="shared" si="1265"/>
        <v>0</v>
      </c>
      <c r="EJ895" s="229">
        <f t="shared" si="1266"/>
        <v>1</v>
      </c>
      <c r="EK895" s="398" t="str">
        <f t="shared" si="1267"/>
        <v/>
      </c>
      <c r="EL895" s="398" t="str">
        <f t="shared" si="1268"/>
        <v/>
      </c>
      <c r="EM895" s="398" t="str">
        <f t="shared" si="1269"/>
        <v/>
      </c>
      <c r="EN895" s="398" t="str">
        <f t="shared" si="1270"/>
        <v/>
      </c>
      <c r="EO895" s="398" t="str">
        <f t="shared" si="1271"/>
        <v/>
      </c>
      <c r="EP895" s="398" t="str">
        <f t="shared" si="1272"/>
        <v/>
      </c>
      <c r="EQ895" s="398">
        <f t="shared" si="1273"/>
        <v>244</v>
      </c>
      <c r="ER895" s="398" t="str">
        <f t="shared" si="1274"/>
        <v/>
      </c>
      <c r="ES895" s="398" t="str">
        <f t="shared" si="1275"/>
        <v/>
      </c>
      <c r="ET895" s="398" t="str">
        <f t="shared" si="1276"/>
        <v/>
      </c>
      <c r="EU895" s="172" t="str">
        <f t="shared" si="1277"/>
        <v/>
      </c>
      <c r="EV895" s="57" t="str">
        <f t="shared" si="1278"/>
        <v/>
      </c>
      <c r="EW895" s="57" t="str">
        <f t="shared" si="1279"/>
        <v/>
      </c>
      <c r="EX895" s="57" t="str">
        <f t="shared" si="1280"/>
        <v/>
      </c>
      <c r="EY895" s="57" t="str">
        <f t="shared" si="1281"/>
        <v/>
      </c>
      <c r="EZ895" s="57" t="str">
        <f t="shared" si="1282"/>
        <v/>
      </c>
      <c r="FA895" s="57" t="str">
        <f t="shared" si="1283"/>
        <v/>
      </c>
      <c r="FB895" s="57">
        <f t="shared" si="1284"/>
        <v>3.9988790027713543</v>
      </c>
      <c r="FC895" s="57" t="str">
        <f t="shared" si="1285"/>
        <v/>
      </c>
      <c r="FD895" s="57" t="str">
        <f t="shared" si="1286"/>
        <v/>
      </c>
      <c r="FE895" s="57" t="str">
        <f t="shared" si="1287"/>
        <v/>
      </c>
      <c r="FF895" s="56" t="str">
        <f t="shared" si="1288"/>
        <v/>
      </c>
      <c r="FG895" s="59" t="str">
        <f t="shared" si="1289"/>
        <v/>
      </c>
      <c r="FH895" s="59" t="str">
        <f t="shared" si="1290"/>
        <v/>
      </c>
      <c r="FI895" s="59" t="str">
        <f t="shared" si="1291"/>
        <v/>
      </c>
      <c r="FJ895" s="59" t="str">
        <f t="shared" si="1292"/>
        <v/>
      </c>
      <c r="FK895" s="59" t="str">
        <f t="shared" si="1293"/>
        <v/>
      </c>
      <c r="FL895" s="59" t="str">
        <f t="shared" si="1294"/>
        <v/>
      </c>
      <c r="FM895" s="59">
        <f t="shared" si="1295"/>
        <v>100</v>
      </c>
      <c r="FN895" s="59" t="str">
        <f t="shared" si="1296"/>
        <v/>
      </c>
      <c r="FO895" s="59" t="str">
        <f t="shared" si="1297"/>
        <v/>
      </c>
      <c r="FP895" s="59" t="str">
        <f t="shared" si="1298"/>
        <v/>
      </c>
      <c r="FQ895" s="66" t="str">
        <f t="shared" si="1299"/>
        <v/>
      </c>
      <c r="FR895" s="331">
        <f t="shared" si="1239"/>
        <v>-100</v>
      </c>
      <c r="FS895" s="331">
        <f t="shared" si="1300"/>
        <v>0</v>
      </c>
      <c r="FT895" s="400">
        <f t="shared" si="1301"/>
        <v>1</v>
      </c>
      <c r="FU895" s="400">
        <f t="shared" si="1302"/>
        <v>0</v>
      </c>
      <c r="FV895" s="400">
        <f t="shared" si="1303"/>
        <v>0</v>
      </c>
      <c r="FW895" s="402">
        <f t="shared" si="1304"/>
        <v>0</v>
      </c>
      <c r="FX895" s="222">
        <f t="shared" si="1305"/>
        <v>0</v>
      </c>
      <c r="FY895" s="222">
        <f t="shared" si="1306"/>
        <v>0</v>
      </c>
      <c r="FZ895" s="222">
        <f t="shared" si="1307"/>
        <v>0</v>
      </c>
      <c r="GA895" s="221">
        <f t="shared" si="1308"/>
        <v>0</v>
      </c>
      <c r="GB895" s="222">
        <f t="shared" si="1309"/>
        <v>100</v>
      </c>
      <c r="GC895" s="222">
        <f t="shared" si="1310"/>
        <v>0</v>
      </c>
      <c r="GD895" s="222">
        <f t="shared" si="1311"/>
        <v>0</v>
      </c>
      <c r="GE895" s="222">
        <f t="shared" si="1312"/>
        <v>0</v>
      </c>
      <c r="GF895" s="222">
        <f t="shared" si="1313"/>
        <v>0</v>
      </c>
      <c r="GG895" s="398">
        <f t="shared" si="1314"/>
        <v>0</v>
      </c>
      <c r="GH895" s="399">
        <f t="shared" si="1315"/>
        <v>0</v>
      </c>
      <c r="GI895" s="398" t="str">
        <f t="shared" si="1316"/>
        <v>Na</v>
      </c>
      <c r="GJ895" s="398" t="str">
        <f t="shared" si="1317"/>
        <v>HCO3</v>
      </c>
    </row>
    <row r="896" spans="1:192" s="69" customFormat="1">
      <c r="A896" s="402">
        <f t="shared" si="1318"/>
        <v>891</v>
      </c>
      <c r="B896" s="170" t="s">
        <v>1120</v>
      </c>
      <c r="C896" s="166" t="s">
        <v>1113</v>
      </c>
      <c r="D896" s="166" t="s">
        <v>1114</v>
      </c>
      <c r="E896" s="166"/>
      <c r="F896" s="408">
        <v>3526420</v>
      </c>
      <c r="G896" s="408">
        <v>5681220</v>
      </c>
      <c r="H896" s="410">
        <f t="shared" si="1245"/>
        <v>526335.00199999998</v>
      </c>
      <c r="I896" s="102">
        <f t="shared" si="1246"/>
        <v>5679387.3020000001</v>
      </c>
      <c r="J896" s="408">
        <v>248.36</v>
      </c>
      <c r="K896" s="392" t="s">
        <v>1355</v>
      </c>
      <c r="L896" s="171">
        <v>207.5</v>
      </c>
      <c r="M896" s="171">
        <v>114</v>
      </c>
      <c r="N896" s="408">
        <v>201</v>
      </c>
      <c r="Q896" s="186" t="s">
        <v>1361</v>
      </c>
      <c r="R896" s="381" t="s">
        <v>2886</v>
      </c>
      <c r="S896" s="166" t="s">
        <v>1346</v>
      </c>
      <c r="T896" s="499" t="str">
        <f t="shared" si="1247"/>
        <v>-</v>
      </c>
      <c r="U896" s="499" t="str">
        <f t="shared" si="1248"/>
        <v>-</v>
      </c>
      <c r="V896" s="499" t="str">
        <f t="shared" si="1249"/>
        <v>-</v>
      </c>
      <c r="W896" s="499" t="str">
        <f t="shared" si="1238"/>
        <v>-</v>
      </c>
      <c r="X896" s="529" t="str">
        <f t="shared" si="1319"/>
        <v>Na</v>
      </c>
      <c r="Y896" s="530" t="str">
        <f t="shared" si="1240"/>
        <v>HCO3</v>
      </c>
      <c r="Z896" s="183"/>
      <c r="AA896" s="177" t="s">
        <v>1806</v>
      </c>
      <c r="AB896" s="176">
        <v>2</v>
      </c>
      <c r="AC896" s="170" t="s">
        <v>1050</v>
      </c>
      <c r="AD896" s="170" t="s">
        <v>1803</v>
      </c>
      <c r="AE896" s="86" t="s">
        <v>1454</v>
      </c>
      <c r="AF896" s="392">
        <v>14.4</v>
      </c>
      <c r="AG896" s="408"/>
      <c r="AH896" s="408">
        <v>7.1</v>
      </c>
      <c r="AI896" s="392"/>
      <c r="AJ896" s="408"/>
      <c r="AK896" s="408"/>
      <c r="AL896" s="408"/>
      <c r="AM896" s="392"/>
      <c r="AN896" s="168"/>
      <c r="AO896" s="165"/>
      <c r="AP896" s="171"/>
      <c r="AQ896" s="168"/>
      <c r="AR896" s="168"/>
      <c r="AS896" s="508"/>
      <c r="AT896" s="511"/>
      <c r="AU896" s="189"/>
      <c r="AV896" s="189"/>
      <c r="AW896" s="207"/>
      <c r="AX896" s="189"/>
      <c r="AY896" s="189"/>
      <c r="AZ896" s="469">
        <v>287</v>
      </c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5"/>
      <c r="BM896" s="168"/>
      <c r="BN896" s="167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  <c r="CA896" s="168"/>
      <c r="CB896" s="168"/>
      <c r="CC896" s="168"/>
      <c r="CD896" s="168"/>
      <c r="CE896" s="168"/>
      <c r="CF896" s="165"/>
      <c r="CG896" s="168"/>
      <c r="CH896" s="168"/>
      <c r="CI896" s="168"/>
      <c r="CJ896" s="168"/>
      <c r="CK896" s="168"/>
      <c r="CL896" s="167"/>
      <c r="CM896" s="168"/>
      <c r="CN896" s="180">
        <v>19</v>
      </c>
      <c r="CO896" s="165"/>
      <c r="CP896" s="168"/>
      <c r="CQ896" s="167"/>
      <c r="CR896" s="168"/>
      <c r="CS896" s="168"/>
      <c r="CT896" s="168"/>
      <c r="CU896" s="168"/>
      <c r="CV896" s="168"/>
      <c r="CW896" s="168"/>
      <c r="CX896" s="168"/>
      <c r="CY896" s="168"/>
      <c r="CZ896" s="168"/>
      <c r="DA896" s="167"/>
      <c r="DB896" s="182"/>
      <c r="DC896" s="141" t="s">
        <v>1833</v>
      </c>
      <c r="DD896" s="182"/>
      <c r="DE896" s="182">
        <v>-13.5</v>
      </c>
      <c r="DF896" s="141" t="s">
        <v>2497</v>
      </c>
      <c r="DG896" s="182">
        <v>-8.5399999999999991</v>
      </c>
      <c r="DH896" s="182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1"/>
      <c r="DT896" s="402">
        <f t="shared" si="1250"/>
        <v>0</v>
      </c>
      <c r="DU896" s="100">
        <f t="shared" si="1251"/>
        <v>0</v>
      </c>
      <c r="DV896" s="100">
        <f t="shared" si="1252"/>
        <v>0</v>
      </c>
      <c r="DW896" s="100">
        <f t="shared" si="1253"/>
        <v>1</v>
      </c>
      <c r="DX896" s="100">
        <f t="shared" si="1254"/>
        <v>0</v>
      </c>
      <c r="DY896" s="229">
        <f t="shared" si="1255"/>
        <v>0</v>
      </c>
      <c r="DZ896" s="100">
        <f t="shared" si="1256"/>
        <v>1</v>
      </c>
      <c r="EA896" s="400">
        <f t="shared" si="1257"/>
        <v>0</v>
      </c>
      <c r="EB896" s="402">
        <f t="shared" si="1258"/>
        <v>0</v>
      </c>
      <c r="EC896" s="19">
        <f t="shared" si="1259"/>
        <v>0</v>
      </c>
      <c r="ED896" s="19">
        <f t="shared" si="1260"/>
        <v>0</v>
      </c>
      <c r="EE896" s="19">
        <f t="shared" si="1261"/>
        <v>0</v>
      </c>
      <c r="EF896" s="402">
        <f t="shared" si="1262"/>
        <v>1</v>
      </c>
      <c r="EG896" s="400">
        <f t="shared" si="1263"/>
        <v>1</v>
      </c>
      <c r="EH896" s="400">
        <f t="shared" si="1264"/>
        <v>0</v>
      </c>
      <c r="EI896" s="402">
        <f t="shared" si="1265"/>
        <v>0</v>
      </c>
      <c r="EJ896" s="229">
        <f t="shared" si="1266"/>
        <v>1</v>
      </c>
      <c r="EK896" s="398" t="str">
        <f t="shared" si="1267"/>
        <v/>
      </c>
      <c r="EL896" s="398" t="str">
        <f t="shared" si="1268"/>
        <v/>
      </c>
      <c r="EM896" s="398" t="str">
        <f t="shared" si="1269"/>
        <v/>
      </c>
      <c r="EN896" s="398" t="str">
        <f t="shared" si="1270"/>
        <v/>
      </c>
      <c r="EO896" s="398" t="str">
        <f t="shared" si="1271"/>
        <v/>
      </c>
      <c r="EP896" s="398" t="str">
        <f t="shared" si="1272"/>
        <v/>
      </c>
      <c r="EQ896" s="398">
        <f t="shared" si="1273"/>
        <v>287</v>
      </c>
      <c r="ER896" s="398" t="str">
        <f t="shared" si="1274"/>
        <v/>
      </c>
      <c r="ES896" s="398" t="str">
        <f t="shared" si="1275"/>
        <v/>
      </c>
      <c r="ET896" s="398" t="str">
        <f t="shared" si="1276"/>
        <v/>
      </c>
      <c r="EU896" s="172" t="str">
        <f t="shared" si="1277"/>
        <v/>
      </c>
      <c r="EV896" s="57" t="str">
        <f t="shared" si="1278"/>
        <v/>
      </c>
      <c r="EW896" s="57" t="str">
        <f t="shared" si="1279"/>
        <v/>
      </c>
      <c r="EX896" s="57" t="str">
        <f t="shared" si="1280"/>
        <v/>
      </c>
      <c r="EY896" s="57" t="str">
        <f t="shared" si="1281"/>
        <v/>
      </c>
      <c r="EZ896" s="57" t="str">
        <f t="shared" si="1282"/>
        <v/>
      </c>
      <c r="FA896" s="57" t="str">
        <f t="shared" si="1283"/>
        <v/>
      </c>
      <c r="FB896" s="57">
        <f t="shared" si="1284"/>
        <v>4.7035994827679453</v>
      </c>
      <c r="FC896" s="57" t="str">
        <f t="shared" si="1285"/>
        <v/>
      </c>
      <c r="FD896" s="57" t="str">
        <f t="shared" si="1286"/>
        <v/>
      </c>
      <c r="FE896" s="57" t="str">
        <f t="shared" si="1287"/>
        <v/>
      </c>
      <c r="FF896" s="56" t="str">
        <f t="shared" si="1288"/>
        <v/>
      </c>
      <c r="FG896" s="59" t="str">
        <f t="shared" si="1289"/>
        <v/>
      </c>
      <c r="FH896" s="59" t="str">
        <f t="shared" si="1290"/>
        <v/>
      </c>
      <c r="FI896" s="59" t="str">
        <f t="shared" si="1291"/>
        <v/>
      </c>
      <c r="FJ896" s="59" t="str">
        <f t="shared" si="1292"/>
        <v/>
      </c>
      <c r="FK896" s="59" t="str">
        <f t="shared" si="1293"/>
        <v/>
      </c>
      <c r="FL896" s="59" t="str">
        <f t="shared" si="1294"/>
        <v/>
      </c>
      <c r="FM896" s="59">
        <f t="shared" si="1295"/>
        <v>100</v>
      </c>
      <c r="FN896" s="59" t="str">
        <f t="shared" si="1296"/>
        <v/>
      </c>
      <c r="FO896" s="59" t="str">
        <f t="shared" si="1297"/>
        <v/>
      </c>
      <c r="FP896" s="59" t="str">
        <f t="shared" si="1298"/>
        <v/>
      </c>
      <c r="FQ896" s="66" t="str">
        <f t="shared" si="1299"/>
        <v/>
      </c>
      <c r="FR896" s="331">
        <f t="shared" si="1239"/>
        <v>-100</v>
      </c>
      <c r="FS896" s="331">
        <f t="shared" si="1300"/>
        <v>0</v>
      </c>
      <c r="FT896" s="400">
        <f t="shared" si="1301"/>
        <v>1</v>
      </c>
      <c r="FU896" s="400">
        <f t="shared" si="1302"/>
        <v>0</v>
      </c>
      <c r="FV896" s="400">
        <f t="shared" si="1303"/>
        <v>0</v>
      </c>
      <c r="FW896" s="402">
        <f t="shared" si="1304"/>
        <v>0</v>
      </c>
      <c r="FX896" s="222">
        <f t="shared" si="1305"/>
        <v>0</v>
      </c>
      <c r="FY896" s="222">
        <f t="shared" si="1306"/>
        <v>0</v>
      </c>
      <c r="FZ896" s="222">
        <f t="shared" si="1307"/>
        <v>0</v>
      </c>
      <c r="GA896" s="221">
        <f t="shared" si="1308"/>
        <v>0</v>
      </c>
      <c r="GB896" s="222">
        <f t="shared" si="1309"/>
        <v>100</v>
      </c>
      <c r="GC896" s="222">
        <f t="shared" si="1310"/>
        <v>0</v>
      </c>
      <c r="GD896" s="222">
        <f t="shared" si="1311"/>
        <v>0</v>
      </c>
      <c r="GE896" s="222">
        <f t="shared" si="1312"/>
        <v>0</v>
      </c>
      <c r="GF896" s="222">
        <f t="shared" si="1313"/>
        <v>0</v>
      </c>
      <c r="GG896" s="398">
        <f t="shared" si="1314"/>
        <v>0</v>
      </c>
      <c r="GH896" s="399">
        <f t="shared" si="1315"/>
        <v>0</v>
      </c>
      <c r="GI896" s="398" t="str">
        <f t="shared" si="1316"/>
        <v>Na</v>
      </c>
      <c r="GJ896" s="398" t="str">
        <f t="shared" si="1317"/>
        <v>HCO3</v>
      </c>
    </row>
    <row r="897" spans="1:192" s="69" customFormat="1">
      <c r="A897" s="402">
        <f t="shared" si="1318"/>
        <v>892</v>
      </c>
      <c r="B897" s="170" t="s">
        <v>1120</v>
      </c>
      <c r="C897" s="166" t="s">
        <v>1113</v>
      </c>
      <c r="D897" s="166" t="s">
        <v>1114</v>
      </c>
      <c r="E897" s="166"/>
      <c r="F897" s="408">
        <v>3526420</v>
      </c>
      <c r="G897" s="408">
        <v>5681220</v>
      </c>
      <c r="H897" s="410">
        <f t="shared" si="1245"/>
        <v>526335.00199999998</v>
      </c>
      <c r="I897" s="102">
        <f t="shared" si="1246"/>
        <v>5679387.3020000001</v>
      </c>
      <c r="J897" s="408">
        <v>248.36</v>
      </c>
      <c r="K897" s="392" t="s">
        <v>1355</v>
      </c>
      <c r="L897" s="171">
        <v>207.5</v>
      </c>
      <c r="M897" s="171">
        <v>114</v>
      </c>
      <c r="N897" s="408">
        <v>201</v>
      </c>
      <c r="Q897" s="186" t="s">
        <v>1361</v>
      </c>
      <c r="R897" s="381" t="s">
        <v>2886</v>
      </c>
      <c r="S897" s="166" t="s">
        <v>1346</v>
      </c>
      <c r="T897" s="499" t="str">
        <f t="shared" si="1247"/>
        <v>-</v>
      </c>
      <c r="U897" s="499" t="str">
        <f t="shared" si="1248"/>
        <v>-</v>
      </c>
      <c r="V897" s="499" t="str">
        <f t="shared" si="1249"/>
        <v>-</v>
      </c>
      <c r="W897" s="499" t="str">
        <f t="shared" si="1238"/>
        <v>-</v>
      </c>
      <c r="X897" s="529" t="str">
        <f t="shared" si="1319"/>
        <v>Mg-Ca</v>
      </c>
      <c r="Y897" s="530" t="str">
        <f t="shared" si="1240"/>
        <v>HCO3</v>
      </c>
      <c r="Z897" s="183"/>
      <c r="AA897" s="251">
        <v>33742</v>
      </c>
      <c r="AB897" s="176">
        <v>3</v>
      </c>
      <c r="AC897" s="170" t="s">
        <v>1050</v>
      </c>
      <c r="AD897" s="170" t="s">
        <v>1809</v>
      </c>
      <c r="AE897" s="125" t="s">
        <v>1810</v>
      </c>
      <c r="AF897" s="392">
        <v>15.5</v>
      </c>
      <c r="AG897" s="408">
        <v>607</v>
      </c>
      <c r="AH897" s="408">
        <v>7.33</v>
      </c>
      <c r="AI897" s="392"/>
      <c r="AJ897" s="408"/>
      <c r="AK897" s="408"/>
      <c r="AL897" s="408"/>
      <c r="AM897" s="392"/>
      <c r="AN897" s="168"/>
      <c r="AO897" s="165"/>
      <c r="AP897" s="171"/>
      <c r="AQ897" s="168"/>
      <c r="AR897" s="168"/>
      <c r="AS897" s="507">
        <f>SUM(AU897:BN897)+SUM(BO897:CL897)/1000</f>
        <v>505.11000000000007</v>
      </c>
      <c r="AT897" s="509">
        <f>FR897</f>
        <v>0.36149798858587351</v>
      </c>
      <c r="AU897" s="168">
        <v>31</v>
      </c>
      <c r="AV897" s="168">
        <v>35.4</v>
      </c>
      <c r="AW897" s="165">
        <v>49.8</v>
      </c>
      <c r="AX897" s="165">
        <v>17.600000000000001</v>
      </c>
      <c r="AY897" s="165">
        <v>60.4</v>
      </c>
      <c r="AZ897" s="451">
        <v>306</v>
      </c>
      <c r="BA897" s="168"/>
      <c r="BB897" s="168">
        <v>3.6</v>
      </c>
      <c r="BC897" s="168"/>
      <c r="BD897" s="168">
        <v>0</v>
      </c>
      <c r="BE897" s="165">
        <v>0.01</v>
      </c>
      <c r="BF897" s="165">
        <v>0</v>
      </c>
      <c r="BG897" s="168"/>
      <c r="BH897" s="168"/>
      <c r="BI897" s="168"/>
      <c r="BJ897" s="168">
        <v>1.3</v>
      </c>
      <c r="BK897" s="168">
        <v>0</v>
      </c>
      <c r="BL897" s="165"/>
      <c r="BM897" s="168"/>
      <c r="BN897" s="167" t="s">
        <v>2363</v>
      </c>
      <c r="BO897" s="168"/>
      <c r="BP897" s="168">
        <v>0</v>
      </c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  <c r="CA897" s="168"/>
      <c r="CB897" s="168"/>
      <c r="CC897" s="168"/>
      <c r="CD897" s="168"/>
      <c r="CE897" s="168"/>
      <c r="CF897" s="165"/>
      <c r="CG897" s="168"/>
      <c r="CH897" s="168"/>
      <c r="CI897" s="168"/>
      <c r="CJ897" s="168"/>
      <c r="CK897" s="168"/>
      <c r="CL897" s="167"/>
      <c r="CM897" s="168">
        <v>3.9</v>
      </c>
      <c r="CN897" s="180">
        <v>12.1</v>
      </c>
      <c r="CO897" s="165"/>
      <c r="CP897" s="168"/>
      <c r="CQ897" s="167"/>
      <c r="CR897" s="168"/>
      <c r="CS897" s="168"/>
      <c r="CT897" s="168"/>
      <c r="CU897" s="168"/>
      <c r="CV897" s="168"/>
      <c r="CW897" s="168"/>
      <c r="CX897" s="168"/>
      <c r="CY897" s="168"/>
      <c r="CZ897" s="168"/>
      <c r="DA897" s="167"/>
      <c r="DB897" s="182"/>
      <c r="DC897" s="141" t="s">
        <v>1818</v>
      </c>
      <c r="DD897" s="182"/>
      <c r="DE897" s="182">
        <v>-13.7</v>
      </c>
      <c r="DF897" s="141" t="s">
        <v>1838</v>
      </c>
      <c r="DG897" s="475">
        <v>-8.9</v>
      </c>
      <c r="DH897" s="182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1"/>
      <c r="DT897" s="402">
        <f t="shared" si="1250"/>
        <v>0</v>
      </c>
      <c r="DU897" s="100">
        <f t="shared" si="1251"/>
        <v>0</v>
      </c>
      <c r="DV897" s="100">
        <f t="shared" si="1252"/>
        <v>0</v>
      </c>
      <c r="DW897" s="100">
        <f t="shared" si="1253"/>
        <v>1</v>
      </c>
      <c r="DX897" s="100">
        <f t="shared" si="1254"/>
        <v>0</v>
      </c>
      <c r="DY897" s="229">
        <f t="shared" si="1255"/>
        <v>0</v>
      </c>
      <c r="DZ897" s="100">
        <f t="shared" si="1256"/>
        <v>1</v>
      </c>
      <c r="EA897" s="400">
        <f t="shared" si="1257"/>
        <v>0</v>
      </c>
      <c r="EB897" s="402">
        <f t="shared" si="1258"/>
        <v>0</v>
      </c>
      <c r="EC897" s="19">
        <f t="shared" si="1259"/>
        <v>1</v>
      </c>
      <c r="ED897" s="19">
        <f t="shared" si="1260"/>
        <v>0</v>
      </c>
      <c r="EE897" s="19">
        <f t="shared" si="1261"/>
        <v>0</v>
      </c>
      <c r="EF897" s="402">
        <f t="shared" si="1262"/>
        <v>0</v>
      </c>
      <c r="EG897" s="400">
        <f t="shared" si="1263"/>
        <v>1</v>
      </c>
      <c r="EH897" s="400">
        <f t="shared" si="1264"/>
        <v>0</v>
      </c>
      <c r="EI897" s="402">
        <f t="shared" si="1265"/>
        <v>0</v>
      </c>
      <c r="EJ897" s="229">
        <f t="shared" si="1266"/>
        <v>1</v>
      </c>
      <c r="EK897" s="398">
        <f t="shared" si="1267"/>
        <v>31</v>
      </c>
      <c r="EL897" s="398">
        <f t="shared" si="1268"/>
        <v>3.6</v>
      </c>
      <c r="EM897" s="398">
        <f t="shared" si="1269"/>
        <v>35.4</v>
      </c>
      <c r="EN897" s="398">
        <f t="shared" si="1270"/>
        <v>49.8</v>
      </c>
      <c r="EO897" s="398">
        <f t="shared" si="1271"/>
        <v>0</v>
      </c>
      <c r="EP897" s="398">
        <f t="shared" si="1272"/>
        <v>0.01</v>
      </c>
      <c r="EQ897" s="398">
        <f t="shared" si="1273"/>
        <v>306</v>
      </c>
      <c r="ER897" s="398" t="str">
        <f t="shared" si="1274"/>
        <v/>
      </c>
      <c r="ES897" s="398">
        <f t="shared" si="1275"/>
        <v>1.3</v>
      </c>
      <c r="ET897" s="398">
        <f t="shared" si="1276"/>
        <v>60.4</v>
      </c>
      <c r="EU897" s="172">
        <f t="shared" si="1277"/>
        <v>17.600000000000001</v>
      </c>
      <c r="EV897" s="57">
        <f t="shared" si="1278"/>
        <v>1.3484240837240864</v>
      </c>
      <c r="EW897" s="57">
        <f t="shared" si="1279"/>
        <v>9.2071611253196933E-2</v>
      </c>
      <c r="EX897" s="57">
        <f t="shared" si="1280"/>
        <v>2.9129808681341292</v>
      </c>
      <c r="EY897" s="57">
        <f t="shared" si="1281"/>
        <v>2.4851539497978936</v>
      </c>
      <c r="EZ897" s="57">
        <f t="shared" si="1282"/>
        <v>0</v>
      </c>
      <c r="FA897" s="57">
        <f t="shared" si="1283"/>
        <v>5.3720118184260007E-4</v>
      </c>
      <c r="FB897" s="57">
        <f t="shared" si="1284"/>
        <v>5.0149876018362063</v>
      </c>
      <c r="FC897" s="57" t="str">
        <f t="shared" si="1285"/>
        <v/>
      </c>
      <c r="FD897" s="57">
        <f t="shared" si="1286"/>
        <v>2.0966084938448412E-2</v>
      </c>
      <c r="FE897" s="57">
        <f t="shared" si="1287"/>
        <v>1.257513329849494</v>
      </c>
      <c r="FF897" s="56">
        <f t="shared" si="1288"/>
        <v>0.49643189574930185</v>
      </c>
      <c r="FG897" s="59">
        <f t="shared" si="1289"/>
        <v>19.716201445767258</v>
      </c>
      <c r="FH897" s="59">
        <f t="shared" si="1290"/>
        <v>1.3462399973537167</v>
      </c>
      <c r="FI897" s="59">
        <f t="shared" si="1291"/>
        <v>42.592622229929226</v>
      </c>
      <c r="FJ897" s="59">
        <f t="shared" si="1292"/>
        <v>36.337081552738958</v>
      </c>
      <c r="FK897" s="59">
        <f t="shared" si="1293"/>
        <v>0</v>
      </c>
      <c r="FL897" s="59">
        <f t="shared" si="1294"/>
        <v>7.854774210841067E-3</v>
      </c>
      <c r="FM897" s="59">
        <f t="shared" si="1295"/>
        <v>73.859532616858743</v>
      </c>
      <c r="FN897" s="59" t="str">
        <f t="shared" si="1296"/>
        <v/>
      </c>
      <c r="FO897" s="59">
        <f t="shared" si="1297"/>
        <v>0.30878346215495556</v>
      </c>
      <c r="FP897" s="59">
        <f t="shared" si="1298"/>
        <v>18.520354221443373</v>
      </c>
      <c r="FQ897" s="66">
        <f t="shared" si="1299"/>
        <v>7.3113296995429202</v>
      </c>
      <c r="FR897" s="331">
        <f t="shared" si="1239"/>
        <v>0.36149798858587351</v>
      </c>
      <c r="FS897" s="331">
        <f t="shared" si="1300"/>
        <v>0.36149798858587351</v>
      </c>
      <c r="FT897" s="400">
        <f t="shared" si="1301"/>
        <v>0</v>
      </c>
      <c r="FU897" s="400">
        <f t="shared" si="1302"/>
        <v>1</v>
      </c>
      <c r="FV897" s="400">
        <f t="shared" si="1303"/>
        <v>0</v>
      </c>
      <c r="FW897" s="402">
        <f t="shared" si="1304"/>
        <v>0</v>
      </c>
      <c r="FX897" s="222">
        <f t="shared" si="1305"/>
        <v>0</v>
      </c>
      <c r="FY897" s="222">
        <f t="shared" si="1306"/>
        <v>36.337081552738958</v>
      </c>
      <c r="FZ897" s="222">
        <f t="shared" si="1307"/>
        <v>42.592622229929226</v>
      </c>
      <c r="GA897" s="221">
        <f t="shared" si="1308"/>
        <v>0</v>
      </c>
      <c r="GB897" s="222">
        <f t="shared" si="1309"/>
        <v>73.859532616858743</v>
      </c>
      <c r="GC897" s="222">
        <f t="shared" si="1310"/>
        <v>0</v>
      </c>
      <c r="GD897" s="222">
        <f t="shared" si="1311"/>
        <v>0</v>
      </c>
      <c r="GE897" s="222">
        <f t="shared" si="1312"/>
        <v>0</v>
      </c>
      <c r="GF897" s="222">
        <f t="shared" si="1313"/>
        <v>0</v>
      </c>
      <c r="GG897" s="398">
        <f t="shared" si="1314"/>
        <v>0</v>
      </c>
      <c r="GH897" s="399">
        <f t="shared" si="1315"/>
        <v>0</v>
      </c>
      <c r="GI897" s="398" t="str">
        <f t="shared" si="1316"/>
        <v>Mg-Ca</v>
      </c>
      <c r="GJ897" s="398" t="str">
        <f t="shared" si="1317"/>
        <v>HCO3</v>
      </c>
    </row>
    <row r="898" spans="1:192" s="69" customFormat="1">
      <c r="A898" s="402">
        <f t="shared" si="1318"/>
        <v>893</v>
      </c>
      <c r="B898" s="65" t="s">
        <v>1120</v>
      </c>
      <c r="C898" s="91" t="s">
        <v>1043</v>
      </c>
      <c r="D898" s="91"/>
      <c r="E898" s="91"/>
      <c r="F898" s="392">
        <v>3525420</v>
      </c>
      <c r="G898" s="392">
        <v>5682780</v>
      </c>
      <c r="H898" s="410">
        <f t="shared" si="1245"/>
        <v>525335.402</v>
      </c>
      <c r="I898" s="102">
        <f t="shared" si="1246"/>
        <v>5680946.6780000003</v>
      </c>
      <c r="J898" s="408">
        <v>295</v>
      </c>
      <c r="K898" s="392" t="s">
        <v>1355</v>
      </c>
      <c r="L898" s="392">
        <v>245</v>
      </c>
      <c r="M898" s="171">
        <v>145</v>
      </c>
      <c r="N898" s="408">
        <v>243</v>
      </c>
      <c r="O898" s="171"/>
      <c r="P898" s="171"/>
      <c r="Q898" s="381" t="s">
        <v>1361</v>
      </c>
      <c r="R898" s="381" t="s">
        <v>2886</v>
      </c>
      <c r="S898" s="65" t="s">
        <v>1346</v>
      </c>
      <c r="T898" s="499" t="str">
        <f t="shared" si="1247"/>
        <v>-</v>
      </c>
      <c r="U898" s="499" t="str">
        <f t="shared" si="1248"/>
        <v>-</v>
      </c>
      <c r="V898" s="499" t="str">
        <f t="shared" si="1249"/>
        <v>-</v>
      </c>
      <c r="W898" s="499" t="str">
        <f t="shared" si="1238"/>
        <v>-</v>
      </c>
      <c r="X898" s="529" t="str">
        <f t="shared" si="1319"/>
        <v>Na</v>
      </c>
      <c r="Y898" s="530" t="str">
        <f t="shared" si="1240"/>
        <v>HCO3</v>
      </c>
      <c r="Z898" s="404"/>
      <c r="AA898" s="177" t="s">
        <v>1802</v>
      </c>
      <c r="AB898" s="176">
        <v>1</v>
      </c>
      <c r="AC898" s="91" t="s">
        <v>1050</v>
      </c>
      <c r="AD898" s="91" t="s">
        <v>2498</v>
      </c>
      <c r="AE898" s="86" t="s">
        <v>1454</v>
      </c>
      <c r="AF898" s="392">
        <v>15.8</v>
      </c>
      <c r="AG898" s="408"/>
      <c r="AH898" s="408">
        <v>7.3</v>
      </c>
      <c r="AI898" s="392"/>
      <c r="AJ898" s="408"/>
      <c r="AK898" s="408"/>
      <c r="AL898" s="408"/>
      <c r="AM898" s="392"/>
      <c r="AN898" s="74"/>
      <c r="AO898" s="161"/>
      <c r="AP898" s="497"/>
      <c r="AS898" s="508"/>
      <c r="AT898" s="511"/>
      <c r="AU898" s="268"/>
      <c r="AV898" s="273"/>
      <c r="AW898" s="273"/>
      <c r="AX898" s="335"/>
      <c r="AY898" s="335"/>
      <c r="AZ898" s="468">
        <v>440</v>
      </c>
      <c r="BD898" s="259"/>
      <c r="BF898" s="259"/>
      <c r="BL898" s="401"/>
      <c r="BN898" s="70"/>
      <c r="CF898" s="401"/>
      <c r="CL898" s="70"/>
      <c r="CN898" s="143">
        <v>12</v>
      </c>
      <c r="CO898" s="401"/>
      <c r="CQ898" s="70"/>
      <c r="DA898" s="70"/>
      <c r="DB898" s="182"/>
      <c r="DC898" s="182" t="s">
        <v>1833</v>
      </c>
      <c r="DD898" s="182"/>
      <c r="DE898" s="182">
        <v>-13.9</v>
      </c>
      <c r="DF898" s="141" t="s">
        <v>2499</v>
      </c>
      <c r="DG898" s="182"/>
      <c r="DH898" s="182">
        <v>16.2</v>
      </c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1"/>
      <c r="DT898" s="402">
        <f t="shared" si="1250"/>
        <v>1</v>
      </c>
      <c r="DU898" s="100">
        <f t="shared" si="1251"/>
        <v>0</v>
      </c>
      <c r="DV898" s="100">
        <f t="shared" si="1252"/>
        <v>0</v>
      </c>
      <c r="DW898" s="100">
        <f t="shared" si="1253"/>
        <v>1</v>
      </c>
      <c r="DX898" s="100">
        <f t="shared" si="1254"/>
        <v>0</v>
      </c>
      <c r="DY898" s="229">
        <f t="shared" si="1255"/>
        <v>0</v>
      </c>
      <c r="DZ898" s="100">
        <f t="shared" si="1256"/>
        <v>1</v>
      </c>
      <c r="EA898" s="400">
        <f t="shared" si="1257"/>
        <v>0</v>
      </c>
      <c r="EB898" s="402">
        <f t="shared" si="1258"/>
        <v>0</v>
      </c>
      <c r="EC898" s="19">
        <f t="shared" si="1259"/>
        <v>0</v>
      </c>
      <c r="ED898" s="19">
        <f t="shared" si="1260"/>
        <v>0</v>
      </c>
      <c r="EE898" s="19">
        <f t="shared" si="1261"/>
        <v>0</v>
      </c>
      <c r="EF898" s="402">
        <f t="shared" si="1262"/>
        <v>1</v>
      </c>
      <c r="EG898" s="400">
        <f t="shared" si="1263"/>
        <v>1</v>
      </c>
      <c r="EH898" s="400">
        <f t="shared" si="1264"/>
        <v>0</v>
      </c>
      <c r="EI898" s="402">
        <f t="shared" si="1265"/>
        <v>0</v>
      </c>
      <c r="EJ898" s="229">
        <f t="shared" si="1266"/>
        <v>1</v>
      </c>
      <c r="EK898" s="398" t="str">
        <f t="shared" si="1267"/>
        <v/>
      </c>
      <c r="EL898" s="398" t="str">
        <f t="shared" si="1268"/>
        <v/>
      </c>
      <c r="EM898" s="398" t="str">
        <f t="shared" si="1269"/>
        <v/>
      </c>
      <c r="EN898" s="398" t="str">
        <f t="shared" si="1270"/>
        <v/>
      </c>
      <c r="EO898" s="398" t="str">
        <f t="shared" si="1271"/>
        <v/>
      </c>
      <c r="EP898" s="398" t="str">
        <f t="shared" si="1272"/>
        <v/>
      </c>
      <c r="EQ898" s="398">
        <f t="shared" si="1273"/>
        <v>440</v>
      </c>
      <c r="ER898" s="398" t="str">
        <f t="shared" si="1274"/>
        <v/>
      </c>
      <c r="ES898" s="398" t="str">
        <f t="shared" si="1275"/>
        <v/>
      </c>
      <c r="ET898" s="398" t="str">
        <f t="shared" si="1276"/>
        <v/>
      </c>
      <c r="EU898" s="172" t="str">
        <f t="shared" si="1277"/>
        <v/>
      </c>
      <c r="EV898" s="57" t="str">
        <f t="shared" si="1278"/>
        <v/>
      </c>
      <c r="EW898" s="57" t="str">
        <f t="shared" si="1279"/>
        <v/>
      </c>
      <c r="EX898" s="57" t="str">
        <f t="shared" si="1280"/>
        <v/>
      </c>
      <c r="EY898" s="57" t="str">
        <f t="shared" si="1281"/>
        <v/>
      </c>
      <c r="EZ898" s="57" t="str">
        <f t="shared" si="1282"/>
        <v/>
      </c>
      <c r="FA898" s="57" t="str">
        <f t="shared" si="1283"/>
        <v/>
      </c>
      <c r="FB898" s="57">
        <f t="shared" si="1284"/>
        <v>7.2110932836860488</v>
      </c>
      <c r="FC898" s="57" t="str">
        <f t="shared" si="1285"/>
        <v/>
      </c>
      <c r="FD898" s="57" t="str">
        <f t="shared" si="1286"/>
        <v/>
      </c>
      <c r="FE898" s="57" t="str">
        <f t="shared" si="1287"/>
        <v/>
      </c>
      <c r="FF898" s="56" t="str">
        <f t="shared" si="1288"/>
        <v/>
      </c>
      <c r="FG898" s="59" t="str">
        <f t="shared" si="1289"/>
        <v/>
      </c>
      <c r="FH898" s="59" t="str">
        <f t="shared" si="1290"/>
        <v/>
      </c>
      <c r="FI898" s="59" t="str">
        <f t="shared" si="1291"/>
        <v/>
      </c>
      <c r="FJ898" s="59" t="str">
        <f t="shared" si="1292"/>
        <v/>
      </c>
      <c r="FK898" s="59" t="str">
        <f t="shared" si="1293"/>
        <v/>
      </c>
      <c r="FL898" s="59" t="str">
        <f t="shared" si="1294"/>
        <v/>
      </c>
      <c r="FM898" s="59">
        <f t="shared" si="1295"/>
        <v>100</v>
      </c>
      <c r="FN898" s="59" t="str">
        <f t="shared" si="1296"/>
        <v/>
      </c>
      <c r="FO898" s="59" t="str">
        <f t="shared" si="1297"/>
        <v/>
      </c>
      <c r="FP898" s="59" t="str">
        <f t="shared" si="1298"/>
        <v/>
      </c>
      <c r="FQ898" s="66" t="str">
        <f t="shared" si="1299"/>
        <v/>
      </c>
      <c r="FR898" s="331">
        <f t="shared" si="1239"/>
        <v>-100</v>
      </c>
      <c r="FS898" s="331">
        <f t="shared" si="1300"/>
        <v>0</v>
      </c>
      <c r="FT898" s="400">
        <f t="shared" si="1301"/>
        <v>1</v>
      </c>
      <c r="FU898" s="400">
        <f t="shared" si="1302"/>
        <v>0</v>
      </c>
      <c r="FV898" s="400">
        <f t="shared" si="1303"/>
        <v>0</v>
      </c>
      <c r="FW898" s="402">
        <f t="shared" si="1304"/>
        <v>0</v>
      </c>
      <c r="FX898" s="222">
        <f t="shared" si="1305"/>
        <v>0</v>
      </c>
      <c r="FY898" s="222">
        <f t="shared" si="1306"/>
        <v>0</v>
      </c>
      <c r="FZ898" s="222">
        <f t="shared" si="1307"/>
        <v>0</v>
      </c>
      <c r="GA898" s="221">
        <f t="shared" si="1308"/>
        <v>0</v>
      </c>
      <c r="GB898" s="222">
        <f t="shared" si="1309"/>
        <v>100</v>
      </c>
      <c r="GC898" s="222">
        <f t="shared" si="1310"/>
        <v>0</v>
      </c>
      <c r="GD898" s="222">
        <f t="shared" si="1311"/>
        <v>0</v>
      </c>
      <c r="GE898" s="222">
        <f t="shared" si="1312"/>
        <v>0</v>
      </c>
      <c r="GF898" s="222">
        <f t="shared" si="1313"/>
        <v>0</v>
      </c>
      <c r="GG898" s="398">
        <f t="shared" si="1314"/>
        <v>0</v>
      </c>
      <c r="GH898" s="399">
        <f t="shared" si="1315"/>
        <v>0</v>
      </c>
      <c r="GI898" s="398" t="str">
        <f t="shared" si="1316"/>
        <v>Na</v>
      </c>
      <c r="GJ898" s="398" t="str">
        <f t="shared" si="1317"/>
        <v>HCO3</v>
      </c>
    </row>
    <row r="899" spans="1:192" s="69" customFormat="1">
      <c r="A899" s="402">
        <f t="shared" si="1318"/>
        <v>894</v>
      </c>
      <c r="B899" s="65" t="s">
        <v>1120</v>
      </c>
      <c r="C899" s="91" t="s">
        <v>1043</v>
      </c>
      <c r="D899" s="91"/>
      <c r="E899" s="91"/>
      <c r="F899" s="392">
        <v>3525420</v>
      </c>
      <c r="G899" s="392">
        <v>5682780</v>
      </c>
      <c r="H899" s="410">
        <f t="shared" si="1245"/>
        <v>525335.402</v>
      </c>
      <c r="I899" s="102">
        <f t="shared" si="1246"/>
        <v>5680946.6780000003</v>
      </c>
      <c r="J899" s="408">
        <v>295</v>
      </c>
      <c r="K899" s="392" t="s">
        <v>1355</v>
      </c>
      <c r="L899" s="392">
        <v>245</v>
      </c>
      <c r="M899" s="171">
        <v>145</v>
      </c>
      <c r="N899" s="408">
        <v>243</v>
      </c>
      <c r="O899" s="171"/>
      <c r="P899" s="171"/>
      <c r="Q899" s="381" t="s">
        <v>1361</v>
      </c>
      <c r="R899" s="381" t="s">
        <v>2886</v>
      </c>
      <c r="S899" s="65" t="s">
        <v>1346</v>
      </c>
      <c r="T899" s="499" t="str">
        <f t="shared" si="1247"/>
        <v>-</v>
      </c>
      <c r="U899" s="499" t="str">
        <f t="shared" si="1248"/>
        <v>-</v>
      </c>
      <c r="V899" s="499" t="str">
        <f t="shared" si="1249"/>
        <v>-</v>
      </c>
      <c r="W899" s="499" t="str">
        <f t="shared" si="1238"/>
        <v>-</v>
      </c>
      <c r="X899" s="529" t="str">
        <f t="shared" si="1319"/>
        <v>Na</v>
      </c>
      <c r="Y899" s="530" t="str">
        <f t="shared" si="1240"/>
        <v>HCO3</v>
      </c>
      <c r="Z899" s="404"/>
      <c r="AA899" s="177" t="s">
        <v>1806</v>
      </c>
      <c r="AB899" s="176">
        <v>2</v>
      </c>
      <c r="AC899" s="91" t="s">
        <v>1050</v>
      </c>
      <c r="AD899" s="91" t="s">
        <v>2306</v>
      </c>
      <c r="AE899" s="86" t="s">
        <v>1454</v>
      </c>
      <c r="AF899" s="240">
        <v>16</v>
      </c>
      <c r="AG899" s="408"/>
      <c r="AH899" s="408">
        <v>7.4</v>
      </c>
      <c r="AI899" s="392"/>
      <c r="AJ899" s="408"/>
      <c r="AK899" s="408"/>
      <c r="AL899" s="408"/>
      <c r="AM899" s="392"/>
      <c r="AN899" s="74"/>
      <c r="AO899" s="161"/>
      <c r="AP899" s="497"/>
      <c r="AS899" s="508"/>
      <c r="AT899" s="511"/>
      <c r="AU899" s="268"/>
      <c r="AV899" s="273"/>
      <c r="AW899" s="273"/>
      <c r="AX899" s="335"/>
      <c r="AY899" s="335"/>
      <c r="AZ899" s="468">
        <v>305</v>
      </c>
      <c r="BD899" s="259"/>
      <c r="BF899" s="259"/>
      <c r="BL899" s="401"/>
      <c r="BN899" s="70"/>
      <c r="CF899" s="401"/>
      <c r="CL899" s="70"/>
      <c r="CN899" s="143">
        <v>40</v>
      </c>
      <c r="CO899" s="401"/>
      <c r="CQ899" s="70"/>
      <c r="DA899" s="70"/>
      <c r="DB899" s="182"/>
      <c r="DC899" s="182" t="s">
        <v>1833</v>
      </c>
      <c r="DD899" s="182"/>
      <c r="DE899" s="182">
        <v>-13.5</v>
      </c>
      <c r="DF899" s="141" t="s">
        <v>2500</v>
      </c>
      <c r="DG899" s="182">
        <v>-8.91</v>
      </c>
      <c r="DH899" s="182"/>
      <c r="DI899" s="180"/>
      <c r="DJ899" s="180"/>
      <c r="DK899" s="180"/>
      <c r="DL899" s="180"/>
      <c r="DM899" s="180"/>
      <c r="DN899" s="180"/>
      <c r="DO899" s="180"/>
      <c r="DP899" s="180"/>
      <c r="DQ899" s="180"/>
      <c r="DR899" s="180"/>
      <c r="DS899" s="181"/>
      <c r="DT899" s="402">
        <f t="shared" si="1250"/>
        <v>0</v>
      </c>
      <c r="DU899" s="100">
        <f t="shared" si="1251"/>
        <v>0</v>
      </c>
      <c r="DV899" s="100">
        <f t="shared" si="1252"/>
        <v>0</v>
      </c>
      <c r="DW899" s="100">
        <f t="shared" si="1253"/>
        <v>1</v>
      </c>
      <c r="DX899" s="100">
        <f t="shared" si="1254"/>
        <v>0</v>
      </c>
      <c r="DY899" s="229">
        <f t="shared" si="1255"/>
        <v>0</v>
      </c>
      <c r="DZ899" s="100">
        <f t="shared" si="1256"/>
        <v>1</v>
      </c>
      <c r="EA899" s="400">
        <f t="shared" si="1257"/>
        <v>0</v>
      </c>
      <c r="EB899" s="402">
        <f t="shared" si="1258"/>
        <v>0</v>
      </c>
      <c r="EC899" s="19">
        <f t="shared" si="1259"/>
        <v>0</v>
      </c>
      <c r="ED899" s="19">
        <f t="shared" si="1260"/>
        <v>0</v>
      </c>
      <c r="EE899" s="19">
        <f t="shared" si="1261"/>
        <v>0</v>
      </c>
      <c r="EF899" s="402">
        <f t="shared" si="1262"/>
        <v>1</v>
      </c>
      <c r="EG899" s="400">
        <f t="shared" si="1263"/>
        <v>1</v>
      </c>
      <c r="EH899" s="400">
        <f t="shared" si="1264"/>
        <v>0</v>
      </c>
      <c r="EI899" s="402">
        <f t="shared" si="1265"/>
        <v>0</v>
      </c>
      <c r="EJ899" s="229">
        <f t="shared" si="1266"/>
        <v>1</v>
      </c>
      <c r="EK899" s="398" t="str">
        <f t="shared" si="1267"/>
        <v/>
      </c>
      <c r="EL899" s="398" t="str">
        <f t="shared" si="1268"/>
        <v/>
      </c>
      <c r="EM899" s="398" t="str">
        <f t="shared" si="1269"/>
        <v/>
      </c>
      <c r="EN899" s="398" t="str">
        <f t="shared" si="1270"/>
        <v/>
      </c>
      <c r="EO899" s="398" t="str">
        <f t="shared" si="1271"/>
        <v/>
      </c>
      <c r="EP899" s="398" t="str">
        <f t="shared" si="1272"/>
        <v/>
      </c>
      <c r="EQ899" s="398">
        <f t="shared" si="1273"/>
        <v>305</v>
      </c>
      <c r="ER899" s="398" t="str">
        <f t="shared" si="1274"/>
        <v/>
      </c>
      <c r="ES899" s="398" t="str">
        <f t="shared" si="1275"/>
        <v/>
      </c>
      <c r="ET899" s="398" t="str">
        <f t="shared" si="1276"/>
        <v/>
      </c>
      <c r="EU899" s="172" t="str">
        <f t="shared" si="1277"/>
        <v/>
      </c>
      <c r="EV899" s="57" t="str">
        <f t="shared" si="1278"/>
        <v/>
      </c>
      <c r="EW899" s="57" t="str">
        <f t="shared" si="1279"/>
        <v/>
      </c>
      <c r="EX899" s="57" t="str">
        <f t="shared" si="1280"/>
        <v/>
      </c>
      <c r="EY899" s="57" t="str">
        <f t="shared" si="1281"/>
        <v/>
      </c>
      <c r="EZ899" s="57" t="str">
        <f t="shared" si="1282"/>
        <v/>
      </c>
      <c r="FA899" s="57" t="str">
        <f t="shared" si="1283"/>
        <v/>
      </c>
      <c r="FB899" s="57">
        <f t="shared" si="1284"/>
        <v>4.9985987534641927</v>
      </c>
      <c r="FC899" s="57" t="str">
        <f t="shared" si="1285"/>
        <v/>
      </c>
      <c r="FD899" s="57" t="str">
        <f t="shared" si="1286"/>
        <v/>
      </c>
      <c r="FE899" s="57" t="str">
        <f t="shared" si="1287"/>
        <v/>
      </c>
      <c r="FF899" s="56" t="str">
        <f t="shared" si="1288"/>
        <v/>
      </c>
      <c r="FG899" s="59" t="str">
        <f t="shared" si="1289"/>
        <v/>
      </c>
      <c r="FH899" s="59" t="str">
        <f t="shared" si="1290"/>
        <v/>
      </c>
      <c r="FI899" s="59" t="str">
        <f t="shared" si="1291"/>
        <v/>
      </c>
      <c r="FJ899" s="59" t="str">
        <f t="shared" si="1292"/>
        <v/>
      </c>
      <c r="FK899" s="59" t="str">
        <f t="shared" si="1293"/>
        <v/>
      </c>
      <c r="FL899" s="59" t="str">
        <f t="shared" si="1294"/>
        <v/>
      </c>
      <c r="FM899" s="59">
        <f t="shared" si="1295"/>
        <v>100</v>
      </c>
      <c r="FN899" s="59" t="str">
        <f t="shared" si="1296"/>
        <v/>
      </c>
      <c r="FO899" s="59" t="str">
        <f t="shared" si="1297"/>
        <v/>
      </c>
      <c r="FP899" s="59" t="str">
        <f t="shared" si="1298"/>
        <v/>
      </c>
      <c r="FQ899" s="66" t="str">
        <f t="shared" si="1299"/>
        <v/>
      </c>
      <c r="FR899" s="331">
        <f t="shared" si="1239"/>
        <v>-100</v>
      </c>
      <c r="FS899" s="331">
        <f t="shared" si="1300"/>
        <v>0</v>
      </c>
      <c r="FT899" s="400">
        <f t="shared" si="1301"/>
        <v>1</v>
      </c>
      <c r="FU899" s="400">
        <f t="shared" si="1302"/>
        <v>0</v>
      </c>
      <c r="FV899" s="400">
        <f t="shared" si="1303"/>
        <v>0</v>
      </c>
      <c r="FW899" s="402">
        <f t="shared" si="1304"/>
        <v>0</v>
      </c>
      <c r="FX899" s="222">
        <f t="shared" si="1305"/>
        <v>0</v>
      </c>
      <c r="FY899" s="222">
        <f t="shared" si="1306"/>
        <v>0</v>
      </c>
      <c r="FZ899" s="222">
        <f t="shared" si="1307"/>
        <v>0</v>
      </c>
      <c r="GA899" s="221">
        <f t="shared" si="1308"/>
        <v>0</v>
      </c>
      <c r="GB899" s="222">
        <f t="shared" si="1309"/>
        <v>100</v>
      </c>
      <c r="GC899" s="222">
        <f t="shared" si="1310"/>
        <v>0</v>
      </c>
      <c r="GD899" s="222">
        <f t="shared" si="1311"/>
        <v>0</v>
      </c>
      <c r="GE899" s="222">
        <f t="shared" si="1312"/>
        <v>0</v>
      </c>
      <c r="GF899" s="222">
        <f t="shared" si="1313"/>
        <v>0</v>
      </c>
      <c r="GG899" s="398">
        <f t="shared" si="1314"/>
        <v>0</v>
      </c>
      <c r="GH899" s="399">
        <f t="shared" si="1315"/>
        <v>0</v>
      </c>
      <c r="GI899" s="398" t="str">
        <f t="shared" si="1316"/>
        <v>Na</v>
      </c>
      <c r="GJ899" s="398" t="str">
        <f t="shared" si="1317"/>
        <v>HCO3</v>
      </c>
    </row>
    <row r="900" spans="1:192" s="69" customFormat="1">
      <c r="A900" s="402">
        <f t="shared" si="1318"/>
        <v>895</v>
      </c>
      <c r="B900" s="65" t="s">
        <v>1120</v>
      </c>
      <c r="C900" s="91" t="s">
        <v>1043</v>
      </c>
      <c r="D900" s="91"/>
      <c r="E900" s="91"/>
      <c r="F900" s="392">
        <v>3525420</v>
      </c>
      <c r="G900" s="392">
        <v>5682780</v>
      </c>
      <c r="H900" s="410">
        <f t="shared" si="1245"/>
        <v>525335.402</v>
      </c>
      <c r="I900" s="102">
        <f t="shared" si="1246"/>
        <v>5680946.6780000003</v>
      </c>
      <c r="J900" s="408">
        <v>295</v>
      </c>
      <c r="K900" s="392" t="s">
        <v>1355</v>
      </c>
      <c r="L900" s="392">
        <v>245</v>
      </c>
      <c r="M900" s="171">
        <v>145</v>
      </c>
      <c r="N900" s="408">
        <v>243</v>
      </c>
      <c r="O900" s="171"/>
      <c r="P900" s="171"/>
      <c r="Q900" s="381" t="s">
        <v>1361</v>
      </c>
      <c r="R900" s="381" t="s">
        <v>2886</v>
      </c>
      <c r="S900" s="65" t="s">
        <v>1346</v>
      </c>
      <c r="T900" s="499" t="str">
        <f t="shared" si="1247"/>
        <v>-</v>
      </c>
      <c r="U900" s="499" t="str">
        <f t="shared" si="1248"/>
        <v>-</v>
      </c>
      <c r="V900" s="499" t="str">
        <f t="shared" si="1249"/>
        <v>-</v>
      </c>
      <c r="W900" s="499" t="str">
        <f t="shared" si="1238"/>
        <v>-</v>
      </c>
      <c r="X900" s="529" t="str">
        <f t="shared" si="1319"/>
        <v>Na</v>
      </c>
      <c r="Y900" s="530" t="str">
        <f t="shared" si="1240"/>
        <v>HCO3</v>
      </c>
      <c r="Z900" s="404"/>
      <c r="AA900" s="177" t="s">
        <v>1828</v>
      </c>
      <c r="AB900" s="176">
        <v>3</v>
      </c>
      <c r="AC900" s="91" t="s">
        <v>1050</v>
      </c>
      <c r="AD900" s="91" t="s">
        <v>2306</v>
      </c>
      <c r="AE900" s="86" t="s">
        <v>1454</v>
      </c>
      <c r="AF900" s="392">
        <v>14.5</v>
      </c>
      <c r="AG900" s="408">
        <v>628</v>
      </c>
      <c r="AH900" s="408">
        <v>7.4</v>
      </c>
      <c r="AI900" s="392"/>
      <c r="AJ900" s="408"/>
      <c r="AK900" s="408"/>
      <c r="AL900" s="408"/>
      <c r="AM900" s="392"/>
      <c r="AN900" s="74"/>
      <c r="AO900" s="161"/>
      <c r="AP900" s="497"/>
      <c r="AS900" s="508"/>
      <c r="AT900" s="511"/>
      <c r="AU900" s="268"/>
      <c r="AV900" s="273"/>
      <c r="AW900" s="273"/>
      <c r="AX900" s="335"/>
      <c r="AY900" s="335"/>
      <c r="AZ900" s="468">
        <v>299</v>
      </c>
      <c r="BD900" s="259"/>
      <c r="BF900" s="259"/>
      <c r="BL900" s="401"/>
      <c r="BN900" s="70"/>
      <c r="CF900" s="401"/>
      <c r="CL900" s="70"/>
      <c r="CN900" s="143">
        <v>22</v>
      </c>
      <c r="CO900" s="401"/>
      <c r="CQ900" s="70"/>
      <c r="DA900" s="70"/>
      <c r="DB900" s="182"/>
      <c r="DC900" s="182" t="s">
        <v>1693</v>
      </c>
      <c r="DD900" s="182"/>
      <c r="DE900" s="182">
        <v>-13.5</v>
      </c>
      <c r="DF900" s="141" t="s">
        <v>2501</v>
      </c>
      <c r="DG900" s="182">
        <v>-8.81</v>
      </c>
      <c r="DH900" s="182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1"/>
      <c r="DT900" s="402">
        <f t="shared" si="1250"/>
        <v>0</v>
      </c>
      <c r="DU900" s="100">
        <f t="shared" si="1251"/>
        <v>0</v>
      </c>
      <c r="DV900" s="100">
        <f t="shared" si="1252"/>
        <v>0</v>
      </c>
      <c r="DW900" s="100">
        <f t="shared" si="1253"/>
        <v>1</v>
      </c>
      <c r="DX900" s="100">
        <f t="shared" si="1254"/>
        <v>0</v>
      </c>
      <c r="DY900" s="229">
        <f t="shared" si="1255"/>
        <v>0</v>
      </c>
      <c r="DZ900" s="100">
        <f t="shared" si="1256"/>
        <v>1</v>
      </c>
      <c r="EA900" s="400">
        <f t="shared" si="1257"/>
        <v>0</v>
      </c>
      <c r="EB900" s="402">
        <f t="shared" si="1258"/>
        <v>0</v>
      </c>
      <c r="EC900" s="19">
        <f t="shared" si="1259"/>
        <v>0</v>
      </c>
      <c r="ED900" s="19">
        <f t="shared" si="1260"/>
        <v>0</v>
      </c>
      <c r="EE900" s="19">
        <f t="shared" si="1261"/>
        <v>0</v>
      </c>
      <c r="EF900" s="402">
        <f t="shared" si="1262"/>
        <v>1</v>
      </c>
      <c r="EG900" s="400">
        <f t="shared" si="1263"/>
        <v>1</v>
      </c>
      <c r="EH900" s="400">
        <f t="shared" si="1264"/>
        <v>0</v>
      </c>
      <c r="EI900" s="402">
        <f t="shared" si="1265"/>
        <v>0</v>
      </c>
      <c r="EJ900" s="229">
        <f t="shared" si="1266"/>
        <v>1</v>
      </c>
      <c r="EK900" s="398" t="str">
        <f t="shared" si="1267"/>
        <v/>
      </c>
      <c r="EL900" s="398" t="str">
        <f t="shared" si="1268"/>
        <v/>
      </c>
      <c r="EM900" s="398" t="str">
        <f t="shared" si="1269"/>
        <v/>
      </c>
      <c r="EN900" s="398" t="str">
        <f t="shared" si="1270"/>
        <v/>
      </c>
      <c r="EO900" s="398" t="str">
        <f t="shared" si="1271"/>
        <v/>
      </c>
      <c r="EP900" s="398" t="str">
        <f t="shared" si="1272"/>
        <v/>
      </c>
      <c r="EQ900" s="398">
        <f t="shared" si="1273"/>
        <v>299</v>
      </c>
      <c r="ER900" s="398" t="str">
        <f t="shared" si="1274"/>
        <v/>
      </c>
      <c r="ES900" s="398" t="str">
        <f t="shared" si="1275"/>
        <v/>
      </c>
      <c r="ET900" s="398" t="str">
        <f t="shared" si="1276"/>
        <v/>
      </c>
      <c r="EU900" s="172" t="str">
        <f t="shared" si="1277"/>
        <v/>
      </c>
      <c r="EV900" s="57" t="str">
        <f t="shared" si="1278"/>
        <v/>
      </c>
      <c r="EW900" s="57" t="str">
        <f t="shared" si="1279"/>
        <v/>
      </c>
      <c r="EX900" s="57" t="str">
        <f t="shared" si="1280"/>
        <v/>
      </c>
      <c r="EY900" s="57" t="str">
        <f t="shared" si="1281"/>
        <v/>
      </c>
      <c r="EZ900" s="57" t="str">
        <f t="shared" si="1282"/>
        <v/>
      </c>
      <c r="FA900" s="57" t="str">
        <f t="shared" si="1283"/>
        <v/>
      </c>
      <c r="FB900" s="57">
        <f t="shared" si="1284"/>
        <v>4.9002656632321102</v>
      </c>
      <c r="FC900" s="57" t="str">
        <f t="shared" si="1285"/>
        <v/>
      </c>
      <c r="FD900" s="57" t="str">
        <f t="shared" si="1286"/>
        <v/>
      </c>
      <c r="FE900" s="57" t="str">
        <f t="shared" si="1287"/>
        <v/>
      </c>
      <c r="FF900" s="56" t="str">
        <f t="shared" si="1288"/>
        <v/>
      </c>
      <c r="FG900" s="59" t="str">
        <f t="shared" si="1289"/>
        <v/>
      </c>
      <c r="FH900" s="59" t="str">
        <f t="shared" si="1290"/>
        <v/>
      </c>
      <c r="FI900" s="59" t="str">
        <f t="shared" si="1291"/>
        <v/>
      </c>
      <c r="FJ900" s="59" t="str">
        <f t="shared" si="1292"/>
        <v/>
      </c>
      <c r="FK900" s="59" t="str">
        <f t="shared" si="1293"/>
        <v/>
      </c>
      <c r="FL900" s="59" t="str">
        <f t="shared" si="1294"/>
        <v/>
      </c>
      <c r="FM900" s="59">
        <f t="shared" si="1295"/>
        <v>100</v>
      </c>
      <c r="FN900" s="59" t="str">
        <f t="shared" si="1296"/>
        <v/>
      </c>
      <c r="FO900" s="59" t="str">
        <f t="shared" si="1297"/>
        <v/>
      </c>
      <c r="FP900" s="59" t="str">
        <f t="shared" si="1298"/>
        <v/>
      </c>
      <c r="FQ900" s="66" t="str">
        <f t="shared" si="1299"/>
        <v/>
      </c>
      <c r="FR900" s="331">
        <f t="shared" si="1239"/>
        <v>-100</v>
      </c>
      <c r="FS900" s="331">
        <f t="shared" si="1300"/>
        <v>0</v>
      </c>
      <c r="FT900" s="400">
        <f t="shared" si="1301"/>
        <v>1</v>
      </c>
      <c r="FU900" s="400">
        <f t="shared" si="1302"/>
        <v>0</v>
      </c>
      <c r="FV900" s="400">
        <f t="shared" si="1303"/>
        <v>0</v>
      </c>
      <c r="FW900" s="402">
        <f t="shared" si="1304"/>
        <v>0</v>
      </c>
      <c r="FX900" s="222">
        <f t="shared" si="1305"/>
        <v>0</v>
      </c>
      <c r="FY900" s="222">
        <f t="shared" si="1306"/>
        <v>0</v>
      </c>
      <c r="FZ900" s="222">
        <f t="shared" si="1307"/>
        <v>0</v>
      </c>
      <c r="GA900" s="221">
        <f t="shared" si="1308"/>
        <v>0</v>
      </c>
      <c r="GB900" s="222">
        <f t="shared" si="1309"/>
        <v>100</v>
      </c>
      <c r="GC900" s="222">
        <f t="shared" si="1310"/>
        <v>0</v>
      </c>
      <c r="GD900" s="222">
        <f t="shared" si="1311"/>
        <v>0</v>
      </c>
      <c r="GE900" s="222">
        <f t="shared" si="1312"/>
        <v>0</v>
      </c>
      <c r="GF900" s="222">
        <f t="shared" si="1313"/>
        <v>0</v>
      </c>
      <c r="GG900" s="398">
        <f t="shared" si="1314"/>
        <v>0</v>
      </c>
      <c r="GH900" s="399">
        <f t="shared" si="1315"/>
        <v>0</v>
      </c>
      <c r="GI900" s="398" t="str">
        <f t="shared" si="1316"/>
        <v>Na</v>
      </c>
      <c r="GJ900" s="398" t="str">
        <f t="shared" si="1317"/>
        <v>HCO3</v>
      </c>
    </row>
    <row r="901" spans="1:192" s="69" customFormat="1">
      <c r="A901" s="402">
        <f t="shared" si="1318"/>
        <v>896</v>
      </c>
      <c r="B901" s="65" t="s">
        <v>1120</v>
      </c>
      <c r="C901" s="91" t="s">
        <v>1043</v>
      </c>
      <c r="D901" s="91"/>
      <c r="E901" s="91"/>
      <c r="F901" s="392">
        <v>3525420</v>
      </c>
      <c r="G901" s="392">
        <v>5682780</v>
      </c>
      <c r="H901" s="410">
        <f t="shared" si="1245"/>
        <v>525335.402</v>
      </c>
      <c r="I901" s="102">
        <f t="shared" si="1246"/>
        <v>5680946.6780000003</v>
      </c>
      <c r="J901" s="408">
        <v>295</v>
      </c>
      <c r="K901" s="392" t="s">
        <v>1355</v>
      </c>
      <c r="L901" s="392">
        <v>245</v>
      </c>
      <c r="M901" s="171">
        <v>145</v>
      </c>
      <c r="N901" s="408">
        <v>243</v>
      </c>
      <c r="O901" s="171"/>
      <c r="P901" s="171"/>
      <c r="Q901" s="381" t="s">
        <v>1361</v>
      </c>
      <c r="R901" s="381" t="s">
        <v>2886</v>
      </c>
      <c r="S901" s="65" t="s">
        <v>1346</v>
      </c>
      <c r="T901" s="499" t="str">
        <f t="shared" si="1247"/>
        <v>-</v>
      </c>
      <c r="U901" s="499" t="str">
        <f t="shared" si="1248"/>
        <v>-</v>
      </c>
      <c r="V901" s="499" t="str">
        <f t="shared" si="1249"/>
        <v>-</v>
      </c>
      <c r="W901" s="499" t="str">
        <f t="shared" si="1238"/>
        <v>-</v>
      </c>
      <c r="X901" s="529" t="str">
        <f t="shared" si="1319"/>
        <v>Ca-Mg</v>
      </c>
      <c r="Y901" s="530" t="str">
        <f t="shared" si="1240"/>
        <v>HCO3-SO4</v>
      </c>
      <c r="Z901" s="404"/>
      <c r="AA901" s="251">
        <v>34403</v>
      </c>
      <c r="AB901" s="176">
        <v>4</v>
      </c>
      <c r="AC901" s="91" t="s">
        <v>1050</v>
      </c>
      <c r="AD901" s="91" t="s">
        <v>2309</v>
      </c>
      <c r="AE901" s="125" t="s">
        <v>1830</v>
      </c>
      <c r="AF901" s="392">
        <v>14.7</v>
      </c>
      <c r="AG901" s="408">
        <v>658</v>
      </c>
      <c r="AH901" s="408">
        <v>7.34</v>
      </c>
      <c r="AI901" s="392"/>
      <c r="AJ901" s="408"/>
      <c r="AK901" s="408"/>
      <c r="AL901" s="408"/>
      <c r="AM901" s="392"/>
      <c r="AN901" s="74"/>
      <c r="AO901" s="161"/>
      <c r="AP901" s="497"/>
      <c r="AS901" s="507">
        <f>SUM(AU901:BN901)+SUM(BO901:CL901)/1000</f>
        <v>541.71</v>
      </c>
      <c r="AT901" s="510">
        <f>FR901</f>
        <v>0.42622078765001276</v>
      </c>
      <c r="AU901" s="74">
        <v>24.5</v>
      </c>
      <c r="AV901" s="494">
        <v>36.700000000000003</v>
      </c>
      <c r="AW901" s="494">
        <v>64.3</v>
      </c>
      <c r="AX901" s="74">
        <v>11.8</v>
      </c>
      <c r="AY901" s="74">
        <v>90.8</v>
      </c>
      <c r="AZ901" s="447">
        <v>309</v>
      </c>
      <c r="BB901" s="69">
        <v>3.1</v>
      </c>
      <c r="BD901" s="362">
        <v>0</v>
      </c>
      <c r="BE901" s="401">
        <v>0.01</v>
      </c>
      <c r="BF901" s="259">
        <v>0</v>
      </c>
      <c r="BJ901" s="69">
        <v>1.5</v>
      </c>
      <c r="BK901" s="69">
        <v>0</v>
      </c>
      <c r="BL901" s="401"/>
      <c r="BN901" s="70">
        <v>0</v>
      </c>
      <c r="BP901" s="69">
        <v>0</v>
      </c>
      <c r="CF901" s="401"/>
      <c r="CL901" s="70"/>
      <c r="CM901" s="69">
        <v>2.9</v>
      </c>
      <c r="CN901" s="143">
        <v>20.100000000000001</v>
      </c>
      <c r="CO901" s="401"/>
      <c r="CQ901" s="70"/>
      <c r="DA901" s="70"/>
      <c r="DB901" s="182"/>
      <c r="DC901" s="182" t="s">
        <v>1836</v>
      </c>
      <c r="DD901" s="182"/>
      <c r="DE901" s="182">
        <v>-13.7</v>
      </c>
      <c r="DF901" s="141" t="s">
        <v>2502</v>
      </c>
      <c r="DG901" s="182">
        <v>-8.89</v>
      </c>
      <c r="DH901" s="182"/>
      <c r="DI901" s="180"/>
      <c r="DJ901" s="180"/>
      <c r="DK901" s="180"/>
      <c r="DL901" s="180"/>
      <c r="DM901" s="180"/>
      <c r="DN901" s="180"/>
      <c r="DO901" s="180"/>
      <c r="DP901" s="180"/>
      <c r="DQ901" s="180"/>
      <c r="DR901" s="180"/>
      <c r="DS901" s="181"/>
      <c r="DT901" s="402">
        <f t="shared" si="1250"/>
        <v>0</v>
      </c>
      <c r="DU901" s="100">
        <f t="shared" si="1251"/>
        <v>0</v>
      </c>
      <c r="DV901" s="100">
        <f t="shared" si="1252"/>
        <v>0</v>
      </c>
      <c r="DW901" s="100">
        <f t="shared" si="1253"/>
        <v>1</v>
      </c>
      <c r="DX901" s="100">
        <f t="shared" si="1254"/>
        <v>0</v>
      </c>
      <c r="DY901" s="229">
        <f t="shared" si="1255"/>
        <v>0</v>
      </c>
      <c r="DZ901" s="100">
        <f t="shared" si="1256"/>
        <v>1</v>
      </c>
      <c r="EA901" s="400">
        <f t="shared" si="1257"/>
        <v>0</v>
      </c>
      <c r="EB901" s="402">
        <f t="shared" si="1258"/>
        <v>0</v>
      </c>
      <c r="EC901" s="19">
        <f t="shared" si="1259"/>
        <v>1</v>
      </c>
      <c r="ED901" s="19">
        <f t="shared" si="1260"/>
        <v>0</v>
      </c>
      <c r="EE901" s="19">
        <f t="shared" si="1261"/>
        <v>0</v>
      </c>
      <c r="EF901" s="402">
        <f t="shared" si="1262"/>
        <v>0</v>
      </c>
      <c r="EG901" s="400">
        <f t="shared" si="1263"/>
        <v>1</v>
      </c>
      <c r="EH901" s="400">
        <f t="shared" si="1264"/>
        <v>0</v>
      </c>
      <c r="EI901" s="402">
        <f t="shared" si="1265"/>
        <v>0</v>
      </c>
      <c r="EJ901" s="229">
        <f t="shared" si="1266"/>
        <v>1</v>
      </c>
      <c r="EK901" s="398">
        <f t="shared" si="1267"/>
        <v>24.5</v>
      </c>
      <c r="EL901" s="398">
        <f t="shared" si="1268"/>
        <v>3.1</v>
      </c>
      <c r="EM901" s="398">
        <f t="shared" si="1269"/>
        <v>36.700000000000003</v>
      </c>
      <c r="EN901" s="398">
        <f t="shared" si="1270"/>
        <v>64.3</v>
      </c>
      <c r="EO901" s="398">
        <f t="shared" si="1271"/>
        <v>0</v>
      </c>
      <c r="EP901" s="398">
        <f t="shared" si="1272"/>
        <v>0.01</v>
      </c>
      <c r="EQ901" s="398">
        <f t="shared" si="1273"/>
        <v>309</v>
      </c>
      <c r="ER901" s="398" t="str">
        <f t="shared" si="1274"/>
        <v/>
      </c>
      <c r="ES901" s="398">
        <f t="shared" si="1275"/>
        <v>1.5</v>
      </c>
      <c r="ET901" s="398">
        <f t="shared" si="1276"/>
        <v>90.8</v>
      </c>
      <c r="EU901" s="172">
        <f t="shared" si="1277"/>
        <v>11.8</v>
      </c>
      <c r="EV901" s="57">
        <f t="shared" si="1278"/>
        <v>1.0656900016529069</v>
      </c>
      <c r="EW901" s="57">
        <f t="shared" si="1279"/>
        <v>7.9283887468030695E-2</v>
      </c>
      <c r="EX901" s="57">
        <f t="shared" si="1280"/>
        <v>3.0199547418226707</v>
      </c>
      <c r="EY901" s="57">
        <f t="shared" si="1281"/>
        <v>3.2087429512450716</v>
      </c>
      <c r="EZ901" s="57">
        <f t="shared" si="1282"/>
        <v>0</v>
      </c>
      <c r="FA901" s="57">
        <f t="shared" si="1283"/>
        <v>5.3720118184260007E-4</v>
      </c>
      <c r="FB901" s="57">
        <f t="shared" si="1284"/>
        <v>5.064154146952248</v>
      </c>
      <c r="FC901" s="57" t="str">
        <f t="shared" si="1285"/>
        <v/>
      </c>
      <c r="FD901" s="57">
        <f t="shared" si="1286"/>
        <v>2.4191636467440478E-2</v>
      </c>
      <c r="FE901" s="57">
        <f t="shared" si="1287"/>
        <v>1.8904339461975836</v>
      </c>
      <c r="FF901" s="56">
        <f t="shared" si="1288"/>
        <v>0.33283502101373647</v>
      </c>
      <c r="FG901" s="59">
        <f t="shared" si="1289"/>
        <v>14.451584338866699</v>
      </c>
      <c r="FH901" s="59">
        <f t="shared" si="1290"/>
        <v>1.0751511083714189</v>
      </c>
      <c r="FI901" s="59">
        <f t="shared" si="1291"/>
        <v>40.952932450637</v>
      </c>
      <c r="FJ901" s="59">
        <f t="shared" si="1292"/>
        <v>43.513047236756627</v>
      </c>
      <c r="FK901" s="59">
        <f t="shared" si="1293"/>
        <v>0</v>
      </c>
      <c r="FL901" s="59">
        <f t="shared" si="1294"/>
        <v>7.2848653682553062E-3</v>
      </c>
      <c r="FM901" s="59">
        <f t="shared" si="1295"/>
        <v>69.261774856439189</v>
      </c>
      <c r="FN901" s="59" t="str">
        <f t="shared" si="1296"/>
        <v/>
      </c>
      <c r="FO901" s="59">
        <f t="shared" si="1297"/>
        <v>0.33086585238031974</v>
      </c>
      <c r="FP901" s="59">
        <f t="shared" si="1298"/>
        <v>25.855218179191329</v>
      </c>
      <c r="FQ901" s="66">
        <f t="shared" si="1299"/>
        <v>4.5521411119891404</v>
      </c>
      <c r="FR901" s="331">
        <f t="shared" si="1239"/>
        <v>0.42622078765001276</v>
      </c>
      <c r="FS901" s="331">
        <f t="shared" si="1300"/>
        <v>0.42622078765001276</v>
      </c>
      <c r="FT901" s="400">
        <f t="shared" si="1301"/>
        <v>0</v>
      </c>
      <c r="FU901" s="400">
        <f t="shared" si="1302"/>
        <v>1</v>
      </c>
      <c r="FV901" s="400">
        <f t="shared" si="1303"/>
        <v>0</v>
      </c>
      <c r="FW901" s="402">
        <f t="shared" si="1304"/>
        <v>0</v>
      </c>
      <c r="FX901" s="222">
        <f t="shared" si="1305"/>
        <v>0</v>
      </c>
      <c r="FY901" s="222">
        <f t="shared" si="1306"/>
        <v>43.513047236756627</v>
      </c>
      <c r="FZ901" s="222">
        <f t="shared" si="1307"/>
        <v>40.952932450637</v>
      </c>
      <c r="GA901" s="221">
        <f t="shared" si="1308"/>
        <v>0</v>
      </c>
      <c r="GB901" s="222">
        <f t="shared" si="1309"/>
        <v>69.261774856439189</v>
      </c>
      <c r="GC901" s="222">
        <f t="shared" si="1310"/>
        <v>25.855218179191329</v>
      </c>
      <c r="GD901" s="222">
        <f t="shared" si="1311"/>
        <v>0</v>
      </c>
      <c r="GE901" s="222">
        <f t="shared" si="1312"/>
        <v>0</v>
      </c>
      <c r="GF901" s="222">
        <f t="shared" si="1313"/>
        <v>0</v>
      </c>
      <c r="GG901" s="398">
        <f t="shared" si="1314"/>
        <v>0</v>
      </c>
      <c r="GH901" s="399">
        <f t="shared" si="1315"/>
        <v>0</v>
      </c>
      <c r="GI901" s="398" t="str">
        <f t="shared" si="1316"/>
        <v>Ca-Mg</v>
      </c>
      <c r="GJ901" s="398" t="str">
        <f t="shared" si="1317"/>
        <v>HCO3-SO4</v>
      </c>
    </row>
    <row r="902" spans="1:192" s="69" customFormat="1">
      <c r="A902" s="402">
        <f t="shared" si="1318"/>
        <v>897</v>
      </c>
      <c r="B902" s="65" t="s">
        <v>1121</v>
      </c>
      <c r="C902" s="91" t="s">
        <v>1122</v>
      </c>
      <c r="D902" s="91"/>
      <c r="E902" s="91"/>
      <c r="F902" s="392">
        <v>3523380</v>
      </c>
      <c r="G902" s="392">
        <v>5684020</v>
      </c>
      <c r="H902" s="410">
        <f t="shared" si="1245"/>
        <v>523296.21800000005</v>
      </c>
      <c r="I902" s="102">
        <f t="shared" si="1246"/>
        <v>5682186.182</v>
      </c>
      <c r="J902" s="408">
        <v>381.8</v>
      </c>
      <c r="K902" s="392" t="s">
        <v>1355</v>
      </c>
      <c r="L902" s="392">
        <v>300</v>
      </c>
      <c r="M902" s="171">
        <v>205</v>
      </c>
      <c r="N902" s="408">
        <v>300</v>
      </c>
      <c r="O902" s="171"/>
      <c r="P902" s="171"/>
      <c r="Q902" s="381" t="s">
        <v>1361</v>
      </c>
      <c r="R902" s="381" t="s">
        <v>2886</v>
      </c>
      <c r="S902" s="470" t="s">
        <v>1346</v>
      </c>
      <c r="T902" s="499" t="str">
        <f t="shared" si="1247"/>
        <v>-</v>
      </c>
      <c r="U902" s="499" t="str">
        <f t="shared" si="1248"/>
        <v>-</v>
      </c>
      <c r="V902" s="499" t="str">
        <f t="shared" si="1249"/>
        <v>-</v>
      </c>
      <c r="W902" s="499" t="str">
        <f t="shared" si="1238"/>
        <v>-</v>
      </c>
      <c r="X902" s="529" t="str">
        <f t="shared" si="1319"/>
        <v>Na</v>
      </c>
      <c r="Y902" s="530" t="str">
        <f t="shared" si="1240"/>
        <v>HCO3</v>
      </c>
      <c r="Z902" s="404"/>
      <c r="AA902" s="177" t="s">
        <v>1802</v>
      </c>
      <c r="AB902" s="176">
        <v>1</v>
      </c>
      <c r="AC902" s="91" t="s">
        <v>1050</v>
      </c>
      <c r="AD902" s="91" t="s">
        <v>2306</v>
      </c>
      <c r="AE902" s="86" t="s">
        <v>1454</v>
      </c>
      <c r="AF902" s="392">
        <v>11.8</v>
      </c>
      <c r="AG902" s="408"/>
      <c r="AH902" s="408">
        <v>7.4</v>
      </c>
      <c r="AI902" s="392"/>
      <c r="AJ902" s="408"/>
      <c r="AK902" s="408"/>
      <c r="AL902" s="408"/>
      <c r="AM902" s="392"/>
      <c r="AN902" s="74"/>
      <c r="AO902" s="161"/>
      <c r="AP902" s="497"/>
      <c r="AS902" s="508"/>
      <c r="AT902" s="511"/>
      <c r="AU902" s="268"/>
      <c r="AV902" s="273"/>
      <c r="AW902" s="273"/>
      <c r="AX902" s="335"/>
      <c r="AY902" s="335"/>
      <c r="AZ902" s="468">
        <v>280</v>
      </c>
      <c r="BD902" s="259"/>
      <c r="BF902" s="259"/>
      <c r="BL902" s="401"/>
      <c r="BN902" s="70"/>
      <c r="CF902" s="401"/>
      <c r="CL902" s="70"/>
      <c r="CN902" s="143">
        <v>22</v>
      </c>
      <c r="CO902" s="401"/>
      <c r="CQ902" s="70"/>
      <c r="DA902" s="70"/>
      <c r="DB902" s="182"/>
      <c r="DC902" s="141" t="s">
        <v>2503</v>
      </c>
      <c r="DD902" s="182"/>
      <c r="DE902" s="182">
        <v>-14.7</v>
      </c>
      <c r="DF902" s="141" t="s">
        <v>2504</v>
      </c>
      <c r="DG902" s="182"/>
      <c r="DH902" s="182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1"/>
      <c r="DT902" s="402">
        <f t="shared" si="1250"/>
        <v>1</v>
      </c>
      <c r="DU902" s="100">
        <f t="shared" si="1251"/>
        <v>0</v>
      </c>
      <c r="DV902" s="100">
        <f t="shared" si="1252"/>
        <v>0</v>
      </c>
      <c r="DW902" s="100">
        <f t="shared" si="1253"/>
        <v>1</v>
      </c>
      <c r="DX902" s="100">
        <f t="shared" si="1254"/>
        <v>0</v>
      </c>
      <c r="DY902" s="229">
        <f t="shared" si="1255"/>
        <v>0</v>
      </c>
      <c r="DZ902" s="100">
        <f t="shared" si="1256"/>
        <v>1</v>
      </c>
      <c r="EA902" s="400">
        <f t="shared" si="1257"/>
        <v>0</v>
      </c>
      <c r="EB902" s="402">
        <f t="shared" si="1258"/>
        <v>0</v>
      </c>
      <c r="EC902" s="19">
        <f t="shared" si="1259"/>
        <v>0</v>
      </c>
      <c r="ED902" s="19">
        <f t="shared" si="1260"/>
        <v>0</v>
      </c>
      <c r="EE902" s="19">
        <f t="shared" si="1261"/>
        <v>0</v>
      </c>
      <c r="EF902" s="402">
        <f t="shared" si="1262"/>
        <v>1</v>
      </c>
      <c r="EG902" s="400">
        <f t="shared" si="1263"/>
        <v>1</v>
      </c>
      <c r="EH902" s="400">
        <f t="shared" si="1264"/>
        <v>0</v>
      </c>
      <c r="EI902" s="402">
        <f t="shared" si="1265"/>
        <v>0</v>
      </c>
      <c r="EJ902" s="229">
        <f t="shared" si="1266"/>
        <v>1</v>
      </c>
      <c r="EK902" s="398" t="str">
        <f t="shared" si="1267"/>
        <v/>
      </c>
      <c r="EL902" s="398" t="str">
        <f t="shared" si="1268"/>
        <v/>
      </c>
      <c r="EM902" s="398" t="str">
        <f t="shared" si="1269"/>
        <v/>
      </c>
      <c r="EN902" s="398" t="str">
        <f t="shared" si="1270"/>
        <v/>
      </c>
      <c r="EO902" s="398" t="str">
        <f t="shared" si="1271"/>
        <v/>
      </c>
      <c r="EP902" s="398" t="str">
        <f t="shared" si="1272"/>
        <v/>
      </c>
      <c r="EQ902" s="398">
        <f t="shared" si="1273"/>
        <v>280</v>
      </c>
      <c r="ER902" s="398" t="str">
        <f t="shared" si="1274"/>
        <v/>
      </c>
      <c r="ES902" s="398" t="str">
        <f t="shared" si="1275"/>
        <v/>
      </c>
      <c r="ET902" s="398" t="str">
        <f t="shared" si="1276"/>
        <v/>
      </c>
      <c r="EU902" s="172" t="str">
        <f t="shared" si="1277"/>
        <v/>
      </c>
      <c r="EV902" s="57" t="str">
        <f t="shared" si="1278"/>
        <v/>
      </c>
      <c r="EW902" s="57" t="str">
        <f t="shared" si="1279"/>
        <v/>
      </c>
      <c r="EX902" s="57" t="str">
        <f t="shared" si="1280"/>
        <v/>
      </c>
      <c r="EY902" s="57" t="str">
        <f t="shared" si="1281"/>
        <v/>
      </c>
      <c r="EZ902" s="57" t="str">
        <f t="shared" si="1282"/>
        <v/>
      </c>
      <c r="FA902" s="57" t="str">
        <f t="shared" si="1283"/>
        <v/>
      </c>
      <c r="FB902" s="57">
        <f t="shared" si="1284"/>
        <v>4.5888775441638492</v>
      </c>
      <c r="FC902" s="57" t="str">
        <f t="shared" si="1285"/>
        <v/>
      </c>
      <c r="FD902" s="57" t="str">
        <f t="shared" si="1286"/>
        <v/>
      </c>
      <c r="FE902" s="57" t="str">
        <f t="shared" si="1287"/>
        <v/>
      </c>
      <c r="FF902" s="56" t="str">
        <f t="shared" si="1288"/>
        <v/>
      </c>
      <c r="FG902" s="59" t="str">
        <f t="shared" si="1289"/>
        <v/>
      </c>
      <c r="FH902" s="59" t="str">
        <f t="shared" si="1290"/>
        <v/>
      </c>
      <c r="FI902" s="59" t="str">
        <f t="shared" si="1291"/>
        <v/>
      </c>
      <c r="FJ902" s="59" t="str">
        <f t="shared" si="1292"/>
        <v/>
      </c>
      <c r="FK902" s="59" t="str">
        <f t="shared" si="1293"/>
        <v/>
      </c>
      <c r="FL902" s="59" t="str">
        <f t="shared" si="1294"/>
        <v/>
      </c>
      <c r="FM902" s="59">
        <f t="shared" si="1295"/>
        <v>100</v>
      </c>
      <c r="FN902" s="59" t="str">
        <f t="shared" si="1296"/>
        <v/>
      </c>
      <c r="FO902" s="59" t="str">
        <f t="shared" si="1297"/>
        <v/>
      </c>
      <c r="FP902" s="59" t="str">
        <f t="shared" si="1298"/>
        <v/>
      </c>
      <c r="FQ902" s="66" t="str">
        <f t="shared" si="1299"/>
        <v/>
      </c>
      <c r="FR902" s="331">
        <f t="shared" si="1239"/>
        <v>-100</v>
      </c>
      <c r="FS902" s="331">
        <f t="shared" si="1300"/>
        <v>0</v>
      </c>
      <c r="FT902" s="400">
        <f t="shared" si="1301"/>
        <v>1</v>
      </c>
      <c r="FU902" s="400">
        <f t="shared" si="1302"/>
        <v>0</v>
      </c>
      <c r="FV902" s="400">
        <f t="shared" si="1303"/>
        <v>0</v>
      </c>
      <c r="FW902" s="402">
        <f t="shared" si="1304"/>
        <v>0</v>
      </c>
      <c r="FX902" s="222">
        <f t="shared" si="1305"/>
        <v>0</v>
      </c>
      <c r="FY902" s="222">
        <f t="shared" si="1306"/>
        <v>0</v>
      </c>
      <c r="FZ902" s="222">
        <f t="shared" si="1307"/>
        <v>0</v>
      </c>
      <c r="GA902" s="221">
        <f t="shared" si="1308"/>
        <v>0</v>
      </c>
      <c r="GB902" s="222">
        <f t="shared" si="1309"/>
        <v>100</v>
      </c>
      <c r="GC902" s="222">
        <f t="shared" si="1310"/>
        <v>0</v>
      </c>
      <c r="GD902" s="222">
        <f t="shared" si="1311"/>
        <v>0</v>
      </c>
      <c r="GE902" s="222">
        <f t="shared" si="1312"/>
        <v>0</v>
      </c>
      <c r="GF902" s="222">
        <f t="shared" si="1313"/>
        <v>0</v>
      </c>
      <c r="GG902" s="398">
        <f t="shared" si="1314"/>
        <v>0</v>
      </c>
      <c r="GH902" s="399">
        <f t="shared" si="1315"/>
        <v>0</v>
      </c>
      <c r="GI902" s="398" t="str">
        <f t="shared" si="1316"/>
        <v>Na</v>
      </c>
      <c r="GJ902" s="398" t="str">
        <f t="shared" si="1317"/>
        <v>HCO3</v>
      </c>
    </row>
    <row r="903" spans="1:192" s="69" customFormat="1">
      <c r="A903" s="402">
        <f t="shared" si="1318"/>
        <v>898</v>
      </c>
      <c r="B903" s="65" t="s">
        <v>1121</v>
      </c>
      <c r="C903" s="91" t="s">
        <v>1122</v>
      </c>
      <c r="D903" s="91"/>
      <c r="E903" s="91"/>
      <c r="F903" s="392">
        <v>3523380</v>
      </c>
      <c r="G903" s="392">
        <v>5684020</v>
      </c>
      <c r="H903" s="410">
        <f t="shared" si="1245"/>
        <v>523296.21800000005</v>
      </c>
      <c r="I903" s="102">
        <f t="shared" si="1246"/>
        <v>5682186.182</v>
      </c>
      <c r="J903" s="408">
        <v>381.8</v>
      </c>
      <c r="K903" s="392" t="s">
        <v>1355</v>
      </c>
      <c r="L903" s="392">
        <v>300</v>
      </c>
      <c r="M903" s="171">
        <v>205</v>
      </c>
      <c r="N903" s="408">
        <v>300</v>
      </c>
      <c r="O903" s="171"/>
      <c r="P903" s="171"/>
      <c r="Q903" s="381" t="s">
        <v>1361</v>
      </c>
      <c r="R903" s="381" t="s">
        <v>2886</v>
      </c>
      <c r="S903" s="470" t="s">
        <v>1346</v>
      </c>
      <c r="T903" s="499" t="str">
        <f t="shared" si="1247"/>
        <v>-</v>
      </c>
      <c r="U903" s="499" t="str">
        <f t="shared" si="1248"/>
        <v>-</v>
      </c>
      <c r="V903" s="499" t="str">
        <f t="shared" si="1249"/>
        <v>-</v>
      </c>
      <c r="W903" s="499" t="str">
        <f t="shared" ref="W903:W966" si="1320">IF(EH903=1,"A","-")</f>
        <v>-</v>
      </c>
      <c r="X903" s="529" t="str">
        <f t="shared" si="1319"/>
        <v>Na</v>
      </c>
      <c r="Y903" s="530" t="str">
        <f t="shared" si="1240"/>
        <v>HCO3</v>
      </c>
      <c r="Z903" s="404"/>
      <c r="AA903" s="177" t="s">
        <v>1806</v>
      </c>
      <c r="AB903" s="176">
        <v>2</v>
      </c>
      <c r="AC903" s="91" t="s">
        <v>1050</v>
      </c>
      <c r="AD903" s="91" t="s">
        <v>2306</v>
      </c>
      <c r="AE903" s="86" t="s">
        <v>1454</v>
      </c>
      <c r="AF903" s="392">
        <v>11.8</v>
      </c>
      <c r="AG903" s="408"/>
      <c r="AH903" s="408">
        <v>7.6</v>
      </c>
      <c r="AI903" s="392"/>
      <c r="AJ903" s="408"/>
      <c r="AK903" s="408"/>
      <c r="AL903" s="408"/>
      <c r="AM903" s="392"/>
      <c r="AN903" s="74"/>
      <c r="AO903" s="161"/>
      <c r="AP903" s="497"/>
      <c r="AS903" s="508"/>
      <c r="AT903" s="511"/>
      <c r="AU903" s="268"/>
      <c r="AV903" s="273"/>
      <c r="AW903" s="273"/>
      <c r="AX903" s="335"/>
      <c r="AY903" s="335"/>
      <c r="AZ903" s="468">
        <v>275</v>
      </c>
      <c r="BD903" s="259"/>
      <c r="BF903" s="259"/>
      <c r="BL903" s="401"/>
      <c r="BN903" s="70"/>
      <c r="CF903" s="401"/>
      <c r="CL903" s="70"/>
      <c r="CN903" s="143">
        <v>20</v>
      </c>
      <c r="CO903" s="401"/>
      <c r="CQ903" s="70"/>
      <c r="DA903" s="70"/>
      <c r="DB903" s="182"/>
      <c r="DC903" s="182" t="s">
        <v>1824</v>
      </c>
      <c r="DD903" s="182"/>
      <c r="DE903" s="182">
        <v>-13.5</v>
      </c>
      <c r="DF903" s="141" t="s">
        <v>2505</v>
      </c>
      <c r="DG903" s="182">
        <v>-8.68</v>
      </c>
      <c r="DH903" s="182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1"/>
      <c r="DT903" s="402">
        <f t="shared" si="1250"/>
        <v>0</v>
      </c>
      <c r="DU903" s="100">
        <f t="shared" si="1251"/>
        <v>0</v>
      </c>
      <c r="DV903" s="100">
        <f t="shared" si="1252"/>
        <v>0</v>
      </c>
      <c r="DW903" s="100">
        <f t="shared" si="1253"/>
        <v>1</v>
      </c>
      <c r="DX903" s="100">
        <f t="shared" si="1254"/>
        <v>0</v>
      </c>
      <c r="DY903" s="229">
        <f t="shared" si="1255"/>
        <v>0</v>
      </c>
      <c r="DZ903" s="100">
        <f t="shared" si="1256"/>
        <v>1</v>
      </c>
      <c r="EA903" s="400">
        <f t="shared" si="1257"/>
        <v>0</v>
      </c>
      <c r="EB903" s="402">
        <f t="shared" si="1258"/>
        <v>0</v>
      </c>
      <c r="EC903" s="19">
        <f t="shared" si="1259"/>
        <v>0</v>
      </c>
      <c r="ED903" s="19">
        <f t="shared" si="1260"/>
        <v>0</v>
      </c>
      <c r="EE903" s="19">
        <f t="shared" si="1261"/>
        <v>0</v>
      </c>
      <c r="EF903" s="402">
        <f t="shared" si="1262"/>
        <v>1</v>
      </c>
      <c r="EG903" s="400">
        <f t="shared" si="1263"/>
        <v>1</v>
      </c>
      <c r="EH903" s="400">
        <f t="shared" si="1264"/>
        <v>0</v>
      </c>
      <c r="EI903" s="402">
        <f t="shared" si="1265"/>
        <v>0</v>
      </c>
      <c r="EJ903" s="229">
        <f t="shared" si="1266"/>
        <v>1</v>
      </c>
      <c r="EK903" s="398" t="str">
        <f t="shared" si="1267"/>
        <v/>
      </c>
      <c r="EL903" s="398" t="str">
        <f t="shared" si="1268"/>
        <v/>
      </c>
      <c r="EM903" s="398" t="str">
        <f t="shared" si="1269"/>
        <v/>
      </c>
      <c r="EN903" s="398" t="str">
        <f t="shared" si="1270"/>
        <v/>
      </c>
      <c r="EO903" s="398" t="str">
        <f t="shared" si="1271"/>
        <v/>
      </c>
      <c r="EP903" s="398" t="str">
        <f t="shared" si="1272"/>
        <v/>
      </c>
      <c r="EQ903" s="398">
        <f t="shared" si="1273"/>
        <v>275</v>
      </c>
      <c r="ER903" s="398" t="str">
        <f t="shared" si="1274"/>
        <v/>
      </c>
      <c r="ES903" s="398" t="str">
        <f t="shared" si="1275"/>
        <v/>
      </c>
      <c r="ET903" s="398" t="str">
        <f t="shared" si="1276"/>
        <v/>
      </c>
      <c r="EU903" s="172" t="str">
        <f t="shared" si="1277"/>
        <v/>
      </c>
      <c r="EV903" s="57" t="str">
        <f t="shared" si="1278"/>
        <v/>
      </c>
      <c r="EW903" s="57" t="str">
        <f t="shared" si="1279"/>
        <v/>
      </c>
      <c r="EX903" s="57" t="str">
        <f t="shared" si="1280"/>
        <v/>
      </c>
      <c r="EY903" s="57" t="str">
        <f t="shared" si="1281"/>
        <v/>
      </c>
      <c r="EZ903" s="57" t="str">
        <f t="shared" si="1282"/>
        <v/>
      </c>
      <c r="FA903" s="57" t="str">
        <f t="shared" si="1283"/>
        <v/>
      </c>
      <c r="FB903" s="57">
        <f t="shared" si="1284"/>
        <v>4.5069333023037803</v>
      </c>
      <c r="FC903" s="57" t="str">
        <f t="shared" si="1285"/>
        <v/>
      </c>
      <c r="FD903" s="57" t="str">
        <f t="shared" si="1286"/>
        <v/>
      </c>
      <c r="FE903" s="57" t="str">
        <f t="shared" si="1287"/>
        <v/>
      </c>
      <c r="FF903" s="56" t="str">
        <f t="shared" si="1288"/>
        <v/>
      </c>
      <c r="FG903" s="59" t="str">
        <f t="shared" si="1289"/>
        <v/>
      </c>
      <c r="FH903" s="59" t="str">
        <f t="shared" si="1290"/>
        <v/>
      </c>
      <c r="FI903" s="59" t="str">
        <f t="shared" si="1291"/>
        <v/>
      </c>
      <c r="FJ903" s="59" t="str">
        <f t="shared" si="1292"/>
        <v/>
      </c>
      <c r="FK903" s="59" t="str">
        <f t="shared" si="1293"/>
        <v/>
      </c>
      <c r="FL903" s="59" t="str">
        <f t="shared" si="1294"/>
        <v/>
      </c>
      <c r="FM903" s="59">
        <f t="shared" si="1295"/>
        <v>100</v>
      </c>
      <c r="FN903" s="59" t="str">
        <f t="shared" si="1296"/>
        <v/>
      </c>
      <c r="FO903" s="59" t="str">
        <f t="shared" si="1297"/>
        <v/>
      </c>
      <c r="FP903" s="59" t="str">
        <f t="shared" si="1298"/>
        <v/>
      </c>
      <c r="FQ903" s="66" t="str">
        <f t="shared" si="1299"/>
        <v/>
      </c>
      <c r="FR903" s="331">
        <f t="shared" ref="FR903:FR966" si="1321">IFERROR((SUM(EV903:FA903)-SUM(FB903:FF903))/SUM(EV903:FF903)*100,"")</f>
        <v>-100</v>
      </c>
      <c r="FS903" s="331">
        <f t="shared" si="1300"/>
        <v>0</v>
      </c>
      <c r="FT903" s="400">
        <f t="shared" si="1301"/>
        <v>1</v>
      </c>
      <c r="FU903" s="400">
        <f t="shared" si="1302"/>
        <v>0</v>
      </c>
      <c r="FV903" s="400">
        <f t="shared" si="1303"/>
        <v>0</v>
      </c>
      <c r="FW903" s="402">
        <f t="shared" si="1304"/>
        <v>0</v>
      </c>
      <c r="FX903" s="222">
        <f t="shared" si="1305"/>
        <v>0</v>
      </c>
      <c r="FY903" s="222">
        <f t="shared" si="1306"/>
        <v>0</v>
      </c>
      <c r="FZ903" s="222">
        <f t="shared" si="1307"/>
        <v>0</v>
      </c>
      <c r="GA903" s="221">
        <f t="shared" si="1308"/>
        <v>0</v>
      </c>
      <c r="GB903" s="222">
        <f t="shared" si="1309"/>
        <v>100</v>
      </c>
      <c r="GC903" s="222">
        <f t="shared" si="1310"/>
        <v>0</v>
      </c>
      <c r="GD903" s="222">
        <f t="shared" si="1311"/>
        <v>0</v>
      </c>
      <c r="GE903" s="222">
        <f t="shared" si="1312"/>
        <v>0</v>
      </c>
      <c r="GF903" s="222">
        <f t="shared" si="1313"/>
        <v>0</v>
      </c>
      <c r="GG903" s="398">
        <f t="shared" si="1314"/>
        <v>0</v>
      </c>
      <c r="GH903" s="399">
        <f t="shared" si="1315"/>
        <v>0</v>
      </c>
      <c r="GI903" s="398" t="str">
        <f t="shared" si="1316"/>
        <v>Na</v>
      </c>
      <c r="GJ903" s="398" t="str">
        <f t="shared" si="1317"/>
        <v>HCO3</v>
      </c>
    </row>
    <row r="904" spans="1:192" s="69" customFormat="1">
      <c r="A904" s="402">
        <f t="shared" si="1318"/>
        <v>899</v>
      </c>
      <c r="B904" s="65" t="s">
        <v>1121</v>
      </c>
      <c r="C904" s="91" t="s">
        <v>1122</v>
      </c>
      <c r="D904" s="91"/>
      <c r="E904" s="91"/>
      <c r="F904" s="392">
        <v>3523380</v>
      </c>
      <c r="G904" s="392">
        <v>5684020</v>
      </c>
      <c r="H904" s="410">
        <f t="shared" si="1245"/>
        <v>523296.21800000005</v>
      </c>
      <c r="I904" s="102">
        <f t="shared" si="1246"/>
        <v>5682186.182</v>
      </c>
      <c r="J904" s="408">
        <v>381.8</v>
      </c>
      <c r="K904" s="392" t="s">
        <v>1355</v>
      </c>
      <c r="L904" s="392">
        <v>300</v>
      </c>
      <c r="M904" s="171">
        <v>205</v>
      </c>
      <c r="N904" s="408">
        <v>300</v>
      </c>
      <c r="O904" s="171"/>
      <c r="P904" s="171"/>
      <c r="Q904" s="381" t="s">
        <v>1361</v>
      </c>
      <c r="R904" s="381" t="s">
        <v>2886</v>
      </c>
      <c r="S904" s="470" t="s">
        <v>1346</v>
      </c>
      <c r="T904" s="499" t="str">
        <f t="shared" si="1247"/>
        <v>-</v>
      </c>
      <c r="U904" s="499" t="str">
        <f t="shared" si="1248"/>
        <v>-</v>
      </c>
      <c r="V904" s="499" t="str">
        <f t="shared" si="1249"/>
        <v>-</v>
      </c>
      <c r="W904" s="499" t="str">
        <f t="shared" si="1320"/>
        <v>-</v>
      </c>
      <c r="X904" s="529" t="str">
        <f t="shared" si="1319"/>
        <v>Na</v>
      </c>
      <c r="Y904" s="530" t="str">
        <f t="shared" ref="Y904:Y967" si="1322">GJ904</f>
        <v>HCO3</v>
      </c>
      <c r="Z904" s="404"/>
      <c r="AA904" s="177" t="s">
        <v>1828</v>
      </c>
      <c r="AB904" s="176">
        <v>3</v>
      </c>
      <c r="AC904" s="91" t="s">
        <v>1050</v>
      </c>
      <c r="AD904" s="91" t="s">
        <v>2306</v>
      </c>
      <c r="AE904" s="86" t="s">
        <v>1454</v>
      </c>
      <c r="AF904" s="392">
        <v>11.7</v>
      </c>
      <c r="AG904" s="408">
        <v>469</v>
      </c>
      <c r="AH904" s="408">
        <v>7.4</v>
      </c>
      <c r="AI904" s="392"/>
      <c r="AJ904" s="408"/>
      <c r="AK904" s="408"/>
      <c r="AL904" s="408"/>
      <c r="AM904" s="392"/>
      <c r="AN904" s="74"/>
      <c r="AO904" s="161"/>
      <c r="AP904" s="497"/>
      <c r="AS904" s="508"/>
      <c r="AT904" s="511"/>
      <c r="AU904" s="268"/>
      <c r="AV904" s="273"/>
      <c r="AW904" s="273"/>
      <c r="AX904" s="335"/>
      <c r="AY904" s="335"/>
      <c r="AZ904" s="468">
        <v>256</v>
      </c>
      <c r="BD904" s="259"/>
      <c r="BF904" s="259"/>
      <c r="BL904" s="401"/>
      <c r="BN904" s="70"/>
      <c r="CF904" s="401"/>
      <c r="CL904" s="70"/>
      <c r="CN904" s="143">
        <v>10</v>
      </c>
      <c r="CO904" s="401"/>
      <c r="CQ904" s="70"/>
      <c r="DA904" s="70"/>
      <c r="DB904" s="182"/>
      <c r="DC904" s="182" t="s">
        <v>1693</v>
      </c>
      <c r="DD904" s="182"/>
      <c r="DE904" s="182">
        <v>-13.7</v>
      </c>
      <c r="DF904" s="141" t="s">
        <v>2506</v>
      </c>
      <c r="DG904" s="182">
        <v>-8.82</v>
      </c>
      <c r="DH904" s="182"/>
      <c r="DI904" s="180"/>
      <c r="DJ904" s="180"/>
      <c r="DK904" s="180"/>
      <c r="DL904" s="180"/>
      <c r="DM904" s="180"/>
      <c r="DN904" s="180"/>
      <c r="DO904" s="180"/>
      <c r="DP904" s="180"/>
      <c r="DQ904" s="180"/>
      <c r="DR904" s="180"/>
      <c r="DS904" s="181"/>
      <c r="DT904" s="402">
        <f t="shared" si="1250"/>
        <v>0</v>
      </c>
      <c r="DU904" s="100">
        <f t="shared" si="1251"/>
        <v>0</v>
      </c>
      <c r="DV904" s="100">
        <f t="shared" si="1252"/>
        <v>0</v>
      </c>
      <c r="DW904" s="100">
        <f t="shared" si="1253"/>
        <v>1</v>
      </c>
      <c r="DX904" s="100">
        <f t="shared" si="1254"/>
        <v>0</v>
      </c>
      <c r="DY904" s="229">
        <f t="shared" si="1255"/>
        <v>0</v>
      </c>
      <c r="DZ904" s="100">
        <f t="shared" si="1256"/>
        <v>1</v>
      </c>
      <c r="EA904" s="400">
        <f t="shared" si="1257"/>
        <v>0</v>
      </c>
      <c r="EB904" s="402">
        <f t="shared" si="1258"/>
        <v>0</v>
      </c>
      <c r="EC904" s="19">
        <f t="shared" si="1259"/>
        <v>0</v>
      </c>
      <c r="ED904" s="19">
        <f t="shared" si="1260"/>
        <v>0</v>
      </c>
      <c r="EE904" s="19">
        <f t="shared" si="1261"/>
        <v>0</v>
      </c>
      <c r="EF904" s="402">
        <f t="shared" si="1262"/>
        <v>1</v>
      </c>
      <c r="EG904" s="400">
        <f t="shared" si="1263"/>
        <v>1</v>
      </c>
      <c r="EH904" s="400">
        <f t="shared" si="1264"/>
        <v>0</v>
      </c>
      <c r="EI904" s="402">
        <f t="shared" si="1265"/>
        <v>0</v>
      </c>
      <c r="EJ904" s="229">
        <f t="shared" si="1266"/>
        <v>1</v>
      </c>
      <c r="EK904" s="398" t="str">
        <f t="shared" si="1267"/>
        <v/>
      </c>
      <c r="EL904" s="398" t="str">
        <f t="shared" si="1268"/>
        <v/>
      </c>
      <c r="EM904" s="398" t="str">
        <f t="shared" si="1269"/>
        <v/>
      </c>
      <c r="EN904" s="398" t="str">
        <f t="shared" si="1270"/>
        <v/>
      </c>
      <c r="EO904" s="398" t="str">
        <f t="shared" si="1271"/>
        <v/>
      </c>
      <c r="EP904" s="398" t="str">
        <f t="shared" si="1272"/>
        <v/>
      </c>
      <c r="EQ904" s="398">
        <f t="shared" si="1273"/>
        <v>256</v>
      </c>
      <c r="ER904" s="398" t="str">
        <f t="shared" si="1274"/>
        <v/>
      </c>
      <c r="ES904" s="398" t="str">
        <f t="shared" si="1275"/>
        <v/>
      </c>
      <c r="ET904" s="398" t="str">
        <f t="shared" si="1276"/>
        <v/>
      </c>
      <c r="EU904" s="172" t="str">
        <f t="shared" si="1277"/>
        <v/>
      </c>
      <c r="EV904" s="57" t="str">
        <f t="shared" si="1278"/>
        <v/>
      </c>
      <c r="EW904" s="57" t="str">
        <f t="shared" si="1279"/>
        <v/>
      </c>
      <c r="EX904" s="57" t="str">
        <f t="shared" si="1280"/>
        <v/>
      </c>
      <c r="EY904" s="57" t="str">
        <f t="shared" si="1281"/>
        <v/>
      </c>
      <c r="EZ904" s="57" t="str">
        <f t="shared" si="1282"/>
        <v/>
      </c>
      <c r="FA904" s="57" t="str">
        <f t="shared" si="1283"/>
        <v/>
      </c>
      <c r="FB904" s="57">
        <f t="shared" si="1284"/>
        <v>4.1955451832355193</v>
      </c>
      <c r="FC904" s="57" t="str">
        <f t="shared" si="1285"/>
        <v/>
      </c>
      <c r="FD904" s="57" t="str">
        <f t="shared" si="1286"/>
        <v/>
      </c>
      <c r="FE904" s="57" t="str">
        <f t="shared" si="1287"/>
        <v/>
      </c>
      <c r="FF904" s="56" t="str">
        <f t="shared" si="1288"/>
        <v/>
      </c>
      <c r="FG904" s="59" t="str">
        <f t="shared" si="1289"/>
        <v/>
      </c>
      <c r="FH904" s="59" t="str">
        <f t="shared" si="1290"/>
        <v/>
      </c>
      <c r="FI904" s="59" t="str">
        <f t="shared" si="1291"/>
        <v/>
      </c>
      <c r="FJ904" s="59" t="str">
        <f t="shared" si="1292"/>
        <v/>
      </c>
      <c r="FK904" s="59" t="str">
        <f t="shared" si="1293"/>
        <v/>
      </c>
      <c r="FL904" s="59" t="str">
        <f t="shared" si="1294"/>
        <v/>
      </c>
      <c r="FM904" s="59">
        <f t="shared" si="1295"/>
        <v>100</v>
      </c>
      <c r="FN904" s="59" t="str">
        <f t="shared" si="1296"/>
        <v/>
      </c>
      <c r="FO904" s="59" t="str">
        <f t="shared" si="1297"/>
        <v/>
      </c>
      <c r="FP904" s="59" t="str">
        <f t="shared" si="1298"/>
        <v/>
      </c>
      <c r="FQ904" s="66" t="str">
        <f t="shared" si="1299"/>
        <v/>
      </c>
      <c r="FR904" s="331">
        <f t="shared" si="1321"/>
        <v>-100</v>
      </c>
      <c r="FS904" s="331">
        <f t="shared" si="1300"/>
        <v>0</v>
      </c>
      <c r="FT904" s="400">
        <f t="shared" si="1301"/>
        <v>1</v>
      </c>
      <c r="FU904" s="400">
        <f t="shared" si="1302"/>
        <v>0</v>
      </c>
      <c r="FV904" s="400">
        <f t="shared" si="1303"/>
        <v>0</v>
      </c>
      <c r="FW904" s="402">
        <f t="shared" si="1304"/>
        <v>0</v>
      </c>
      <c r="FX904" s="222">
        <f t="shared" si="1305"/>
        <v>0</v>
      </c>
      <c r="FY904" s="222">
        <f t="shared" si="1306"/>
        <v>0</v>
      </c>
      <c r="FZ904" s="222">
        <f t="shared" si="1307"/>
        <v>0</v>
      </c>
      <c r="GA904" s="221">
        <f t="shared" si="1308"/>
        <v>0</v>
      </c>
      <c r="GB904" s="222">
        <f t="shared" si="1309"/>
        <v>100</v>
      </c>
      <c r="GC904" s="222">
        <f t="shared" si="1310"/>
        <v>0</v>
      </c>
      <c r="GD904" s="222">
        <f t="shared" si="1311"/>
        <v>0</v>
      </c>
      <c r="GE904" s="222">
        <f t="shared" si="1312"/>
        <v>0</v>
      </c>
      <c r="GF904" s="222">
        <f t="shared" si="1313"/>
        <v>0</v>
      </c>
      <c r="GG904" s="398">
        <f t="shared" si="1314"/>
        <v>0</v>
      </c>
      <c r="GH904" s="399">
        <f t="shared" si="1315"/>
        <v>0</v>
      </c>
      <c r="GI904" s="398" t="str">
        <f t="shared" si="1316"/>
        <v>Na</v>
      </c>
      <c r="GJ904" s="398" t="str">
        <f t="shared" si="1317"/>
        <v>HCO3</v>
      </c>
    </row>
    <row r="905" spans="1:192" s="69" customFormat="1">
      <c r="A905" s="402">
        <f t="shared" si="1318"/>
        <v>900</v>
      </c>
      <c r="B905" s="65" t="s">
        <v>1121</v>
      </c>
      <c r="C905" s="91" t="s">
        <v>1122</v>
      </c>
      <c r="D905" s="91"/>
      <c r="E905" s="91"/>
      <c r="F905" s="392">
        <v>3523380</v>
      </c>
      <c r="G905" s="392">
        <v>5684020</v>
      </c>
      <c r="H905" s="410">
        <f t="shared" si="1245"/>
        <v>523296.21800000005</v>
      </c>
      <c r="I905" s="102">
        <f t="shared" si="1246"/>
        <v>5682186.182</v>
      </c>
      <c r="J905" s="408">
        <v>381.8</v>
      </c>
      <c r="K905" s="392" t="s">
        <v>1355</v>
      </c>
      <c r="L905" s="392">
        <v>300</v>
      </c>
      <c r="M905" s="171">
        <v>205</v>
      </c>
      <c r="N905" s="408">
        <v>300</v>
      </c>
      <c r="O905" s="171"/>
      <c r="P905" s="171"/>
      <c r="Q905" s="381" t="s">
        <v>1361</v>
      </c>
      <c r="R905" s="381" t="s">
        <v>2886</v>
      </c>
      <c r="S905" s="470" t="s">
        <v>1346</v>
      </c>
      <c r="T905" s="499" t="str">
        <f t="shared" si="1247"/>
        <v>-</v>
      </c>
      <c r="U905" s="499" t="str">
        <f t="shared" si="1248"/>
        <v>-</v>
      </c>
      <c r="V905" s="499" t="str">
        <f t="shared" si="1249"/>
        <v>-</v>
      </c>
      <c r="W905" s="499" t="str">
        <f t="shared" si="1320"/>
        <v>-</v>
      </c>
      <c r="X905" s="529" t="str">
        <f t="shared" si="1319"/>
        <v>Ca-Mg</v>
      </c>
      <c r="Y905" s="530" t="str">
        <f t="shared" si="1322"/>
        <v>HCO3</v>
      </c>
      <c r="Z905" s="404"/>
      <c r="AA905" s="251">
        <v>34403</v>
      </c>
      <c r="AB905" s="176">
        <v>4</v>
      </c>
      <c r="AC905" s="91" t="s">
        <v>1050</v>
      </c>
      <c r="AD905" s="91" t="s">
        <v>2309</v>
      </c>
      <c r="AE905" s="125" t="s">
        <v>1830</v>
      </c>
      <c r="AF905" s="392">
        <v>12.3</v>
      </c>
      <c r="AG905" s="408">
        <v>512</v>
      </c>
      <c r="AH905" s="253">
        <v>7.8</v>
      </c>
      <c r="AI905" s="392"/>
      <c r="AJ905" s="408"/>
      <c r="AK905" s="408"/>
      <c r="AL905" s="408"/>
      <c r="AM905" s="392"/>
      <c r="AN905" s="74"/>
      <c r="AO905" s="161"/>
      <c r="AP905" s="497"/>
      <c r="AS905" s="507">
        <f>SUM(AU905:BN905)+SUM(BO905:CL905)/1000</f>
        <v>407.06600000000003</v>
      </c>
      <c r="AT905" s="510">
        <f>FR905</f>
        <v>0.51313019340282595</v>
      </c>
      <c r="AU905" s="362">
        <v>6</v>
      </c>
      <c r="AV905" s="494">
        <v>29.8</v>
      </c>
      <c r="AW905" s="494">
        <v>53.2</v>
      </c>
      <c r="AX905" s="74">
        <v>5.4</v>
      </c>
      <c r="AY905" s="74">
        <v>32.5</v>
      </c>
      <c r="AZ905" s="447">
        <v>270</v>
      </c>
      <c r="BB905" s="69">
        <v>2</v>
      </c>
      <c r="BD905" s="362">
        <v>0</v>
      </c>
      <c r="BE905" s="69">
        <v>0.16</v>
      </c>
      <c r="BF905" s="364">
        <v>0.20599999999999999</v>
      </c>
      <c r="BJ905" s="69">
        <v>7.8</v>
      </c>
      <c r="BK905" s="69">
        <v>0</v>
      </c>
      <c r="BL905" s="401"/>
      <c r="BN905" s="70">
        <v>0</v>
      </c>
      <c r="BP905" s="69">
        <v>0</v>
      </c>
      <c r="CF905" s="401"/>
      <c r="CL905" s="70"/>
      <c r="CM905" s="69">
        <v>6.5</v>
      </c>
      <c r="CN905" s="143">
        <v>19</v>
      </c>
      <c r="CO905" s="401"/>
      <c r="CQ905" s="70"/>
      <c r="DA905" s="70"/>
      <c r="DB905" s="182"/>
      <c r="DC905" s="182" t="s">
        <v>1836</v>
      </c>
      <c r="DD905" s="182"/>
      <c r="DE905" s="182">
        <v>-14.5</v>
      </c>
      <c r="DF905" s="141" t="s">
        <v>2507</v>
      </c>
      <c r="DG905" s="182">
        <v>-8.84</v>
      </c>
      <c r="DH905" s="182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1"/>
      <c r="DT905" s="402">
        <f t="shared" si="1250"/>
        <v>0</v>
      </c>
      <c r="DU905" s="100">
        <f t="shared" si="1251"/>
        <v>0</v>
      </c>
      <c r="DV905" s="100">
        <f t="shared" si="1252"/>
        <v>0</v>
      </c>
      <c r="DW905" s="100">
        <f t="shared" si="1253"/>
        <v>1</v>
      </c>
      <c r="DX905" s="100">
        <f t="shared" si="1254"/>
        <v>0</v>
      </c>
      <c r="DY905" s="229">
        <f t="shared" si="1255"/>
        <v>0</v>
      </c>
      <c r="DZ905" s="100">
        <f t="shared" si="1256"/>
        <v>1</v>
      </c>
      <c r="EA905" s="400">
        <f t="shared" si="1257"/>
        <v>0</v>
      </c>
      <c r="EB905" s="402">
        <f t="shared" si="1258"/>
        <v>0</v>
      </c>
      <c r="EC905" s="19">
        <f t="shared" si="1259"/>
        <v>1</v>
      </c>
      <c r="ED905" s="19">
        <f t="shared" si="1260"/>
        <v>0</v>
      </c>
      <c r="EE905" s="19">
        <f t="shared" si="1261"/>
        <v>0</v>
      </c>
      <c r="EF905" s="402">
        <f t="shared" si="1262"/>
        <v>0</v>
      </c>
      <c r="EG905" s="400">
        <f t="shared" si="1263"/>
        <v>1</v>
      </c>
      <c r="EH905" s="400">
        <f t="shared" si="1264"/>
        <v>0</v>
      </c>
      <c r="EI905" s="402">
        <f t="shared" si="1265"/>
        <v>0</v>
      </c>
      <c r="EJ905" s="229">
        <f t="shared" si="1266"/>
        <v>1</v>
      </c>
      <c r="EK905" s="398">
        <f t="shared" si="1267"/>
        <v>6</v>
      </c>
      <c r="EL905" s="398">
        <f t="shared" si="1268"/>
        <v>2</v>
      </c>
      <c r="EM905" s="398">
        <f t="shared" si="1269"/>
        <v>29.8</v>
      </c>
      <c r="EN905" s="398">
        <f t="shared" si="1270"/>
        <v>53.2</v>
      </c>
      <c r="EO905" s="398">
        <f t="shared" si="1271"/>
        <v>0.20599999999999999</v>
      </c>
      <c r="EP905" s="398">
        <f t="shared" si="1272"/>
        <v>0.16</v>
      </c>
      <c r="EQ905" s="398">
        <f t="shared" si="1273"/>
        <v>270</v>
      </c>
      <c r="ER905" s="398" t="str">
        <f t="shared" si="1274"/>
        <v/>
      </c>
      <c r="ES905" s="398">
        <f t="shared" si="1275"/>
        <v>7.8</v>
      </c>
      <c r="ET905" s="398">
        <f t="shared" si="1276"/>
        <v>32.5</v>
      </c>
      <c r="EU905" s="172">
        <f t="shared" si="1277"/>
        <v>5.4</v>
      </c>
      <c r="EV905" s="57">
        <f t="shared" si="1278"/>
        <v>0.2609853065272425</v>
      </c>
      <c r="EW905" s="57">
        <f t="shared" si="1279"/>
        <v>5.1150895140664961E-2</v>
      </c>
      <c r="EX905" s="57">
        <f t="shared" si="1280"/>
        <v>2.4521703353219504</v>
      </c>
      <c r="EY905" s="57">
        <f t="shared" si="1281"/>
        <v>2.6548230949648186</v>
      </c>
      <c r="EZ905" s="57">
        <f t="shared" si="1282"/>
        <v>7.5120794967636056E-3</v>
      </c>
      <c r="FA905" s="57">
        <f t="shared" si="1283"/>
        <v>8.5952189094816011E-3</v>
      </c>
      <c r="FB905" s="57">
        <f t="shared" si="1284"/>
        <v>4.4249890604437114</v>
      </c>
      <c r="FC905" s="57" t="str">
        <f t="shared" si="1285"/>
        <v/>
      </c>
      <c r="FD905" s="57">
        <f t="shared" si="1286"/>
        <v>0.12579650963069047</v>
      </c>
      <c r="FE905" s="57">
        <f t="shared" si="1287"/>
        <v>0.67664210629318799</v>
      </c>
      <c r="FF905" s="56">
        <f t="shared" si="1288"/>
        <v>0.15231433165035399</v>
      </c>
      <c r="FG905" s="59">
        <f t="shared" si="1289"/>
        <v>4.8017282387340563</v>
      </c>
      <c r="FH905" s="59">
        <f t="shared" si="1290"/>
        <v>0.94109779934226956</v>
      </c>
      <c r="FI905" s="59">
        <f t="shared" si="1291"/>
        <v>45.116162675894905</v>
      </c>
      <c r="FJ905" s="59">
        <f t="shared" si="1292"/>
        <v>48.844661768746981</v>
      </c>
      <c r="FK905" s="59">
        <f t="shared" si="1293"/>
        <v>0.13821070899046847</v>
      </c>
      <c r="FL905" s="59">
        <f t="shared" si="1294"/>
        <v>0.15813880829130372</v>
      </c>
      <c r="FM905" s="59">
        <f t="shared" si="1295"/>
        <v>82.252811637597617</v>
      </c>
      <c r="FN905" s="59" t="str">
        <f t="shared" si="1296"/>
        <v/>
      </c>
      <c r="FO905" s="59">
        <f t="shared" si="1297"/>
        <v>2.3383372184614784</v>
      </c>
      <c r="FP905" s="59">
        <f t="shared" si="1298"/>
        <v>12.577593967976968</v>
      </c>
      <c r="FQ905" s="66">
        <f t="shared" si="1299"/>
        <v>2.8312571759639287</v>
      </c>
      <c r="FR905" s="331">
        <f t="shared" si="1321"/>
        <v>0.51313019340282595</v>
      </c>
      <c r="FS905" s="331">
        <f t="shared" si="1300"/>
        <v>0.51313019340282595</v>
      </c>
      <c r="FT905" s="400">
        <f t="shared" si="1301"/>
        <v>0</v>
      </c>
      <c r="FU905" s="400">
        <f t="shared" si="1302"/>
        <v>1</v>
      </c>
      <c r="FV905" s="400">
        <f t="shared" si="1303"/>
        <v>0</v>
      </c>
      <c r="FW905" s="402">
        <f t="shared" si="1304"/>
        <v>0</v>
      </c>
      <c r="FX905" s="222">
        <f t="shared" si="1305"/>
        <v>0</v>
      </c>
      <c r="FY905" s="222">
        <f t="shared" si="1306"/>
        <v>48.844661768746981</v>
      </c>
      <c r="FZ905" s="222">
        <f t="shared" si="1307"/>
        <v>45.116162675894905</v>
      </c>
      <c r="GA905" s="221">
        <f t="shared" si="1308"/>
        <v>0</v>
      </c>
      <c r="GB905" s="222">
        <f t="shared" si="1309"/>
        <v>82.252811637597617</v>
      </c>
      <c r="GC905" s="222">
        <f t="shared" si="1310"/>
        <v>0</v>
      </c>
      <c r="GD905" s="222">
        <f t="shared" si="1311"/>
        <v>0</v>
      </c>
      <c r="GE905" s="222">
        <f t="shared" si="1312"/>
        <v>0</v>
      </c>
      <c r="GF905" s="222">
        <f t="shared" si="1313"/>
        <v>0</v>
      </c>
      <c r="GG905" s="398">
        <f t="shared" si="1314"/>
        <v>0</v>
      </c>
      <c r="GH905" s="399">
        <f t="shared" si="1315"/>
        <v>0</v>
      </c>
      <c r="GI905" s="398" t="str">
        <f t="shared" si="1316"/>
        <v>Ca-Mg</v>
      </c>
      <c r="GJ905" s="398" t="str">
        <f t="shared" si="1317"/>
        <v>HCO3</v>
      </c>
    </row>
    <row r="906" spans="1:192">
      <c r="A906" s="402">
        <f t="shared" si="1318"/>
        <v>901</v>
      </c>
      <c r="B906" s="134" t="s">
        <v>132</v>
      </c>
      <c r="C906" s="165" t="s">
        <v>471</v>
      </c>
      <c r="D906" s="165" t="s">
        <v>1035</v>
      </c>
      <c r="E906" s="165"/>
      <c r="F906" s="400">
        <v>3435660</v>
      </c>
      <c r="G906" s="400">
        <v>5551180</v>
      </c>
      <c r="H906" s="410">
        <f t="shared" si="1245"/>
        <v>435611.30600000004</v>
      </c>
      <c r="I906" s="102">
        <f t="shared" si="1246"/>
        <v>5549399.318</v>
      </c>
      <c r="J906" s="400">
        <v>297</v>
      </c>
      <c r="K906" s="391" t="s">
        <v>1356</v>
      </c>
      <c r="L906" s="185">
        <v>65</v>
      </c>
      <c r="M906" s="377">
        <v>24</v>
      </c>
      <c r="N906" s="400">
        <v>65</v>
      </c>
      <c r="O906" s="377">
        <v>294.10000000000002</v>
      </c>
      <c r="P906" s="377"/>
      <c r="Q906" s="531" t="s">
        <v>2854</v>
      </c>
      <c r="R906" s="531" t="s">
        <v>494</v>
      </c>
      <c r="S906" s="106" t="s">
        <v>2663</v>
      </c>
      <c r="T906" s="499" t="str">
        <f t="shared" si="1247"/>
        <v>T</v>
      </c>
      <c r="U906" s="499" t="str">
        <f t="shared" si="1248"/>
        <v>-</v>
      </c>
      <c r="V906" s="499" t="str">
        <f t="shared" si="1249"/>
        <v>-</v>
      </c>
      <c r="W906" s="499" t="str">
        <f t="shared" si="1320"/>
        <v>-</v>
      </c>
      <c r="X906" s="529" t="str">
        <f t="shared" si="1319"/>
        <v>Na</v>
      </c>
      <c r="Y906" s="530" t="str">
        <f t="shared" si="1322"/>
        <v>Cl-HCO3</v>
      </c>
      <c r="Z906" s="107"/>
      <c r="AA906" s="51">
        <v>38300</v>
      </c>
      <c r="AB906" s="100">
        <v>1</v>
      </c>
      <c r="AC906" s="132" t="s">
        <v>973</v>
      </c>
      <c r="AD906" s="132" t="s">
        <v>2508</v>
      </c>
      <c r="AE906" s="183"/>
      <c r="AF906" s="391">
        <v>28.6</v>
      </c>
      <c r="AG906" s="400">
        <v>585</v>
      </c>
      <c r="AH906" s="400">
        <v>6.25</v>
      </c>
      <c r="AM906" s="391">
        <v>0.75</v>
      </c>
      <c r="AN906" s="163"/>
      <c r="AO906" s="164"/>
      <c r="AQ906" s="163"/>
      <c r="AR906" s="168">
        <v>327.11500000000001</v>
      </c>
      <c r="AS906" s="507">
        <f>SUM(AU906:BN906)+SUM(BO906:CL906)/1000</f>
        <v>327.11500000000001</v>
      </c>
      <c r="AT906" s="510">
        <f>FR906</f>
        <v>-1.3593982875572534</v>
      </c>
      <c r="AU906" s="163">
        <v>89.8</v>
      </c>
      <c r="AV906" s="163">
        <v>1.87</v>
      </c>
      <c r="AW906" s="164">
        <v>14.2</v>
      </c>
      <c r="AX906" s="163">
        <v>137</v>
      </c>
      <c r="AY906" s="163">
        <v>7.58</v>
      </c>
      <c r="AZ906" s="162">
        <v>64.099999999999994</v>
      </c>
      <c r="BA906" s="163"/>
      <c r="BB906" s="163">
        <v>8.84</v>
      </c>
      <c r="BC906" s="163"/>
      <c r="BD906" s="170" t="s">
        <v>2133</v>
      </c>
      <c r="BE906" s="163">
        <v>5.0000000000000001E-3</v>
      </c>
      <c r="BF906" s="163"/>
      <c r="BG906" s="132"/>
      <c r="BH906" s="163"/>
      <c r="BI906" s="163"/>
      <c r="BJ906" s="163">
        <v>3.72</v>
      </c>
      <c r="BK906" s="170" t="s">
        <v>1392</v>
      </c>
      <c r="BL906" s="164"/>
      <c r="BM906" s="163"/>
      <c r="BN906" s="162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49"/>
      <c r="CG906" s="138"/>
      <c r="CH906" s="138"/>
      <c r="CI906" s="138"/>
      <c r="CJ906" s="138"/>
      <c r="CK906" s="138"/>
      <c r="CL906" s="139"/>
      <c r="CM906" s="138"/>
      <c r="CN906" s="138">
        <v>42.7</v>
      </c>
      <c r="CO906" s="149"/>
      <c r="CP906" s="399"/>
      <c r="CQ906" s="162"/>
      <c r="CR906" s="163"/>
      <c r="CS906" s="163"/>
      <c r="CT906" s="163"/>
      <c r="CU906" s="163"/>
      <c r="CV906" s="163"/>
      <c r="CW906" s="163"/>
      <c r="CX906" s="163"/>
      <c r="CY906" s="163"/>
      <c r="CZ906" s="163"/>
      <c r="DA906" s="162"/>
      <c r="DB906" s="241"/>
      <c r="DC906" s="241"/>
      <c r="DD906" s="241">
        <v>0.54</v>
      </c>
      <c r="DE906" s="241"/>
      <c r="DF906" s="182"/>
      <c r="DG906" s="241"/>
      <c r="DH906" s="241"/>
      <c r="DI906" s="244"/>
      <c r="DJ906" s="244"/>
      <c r="DK906" s="244"/>
      <c r="DL906" s="244"/>
      <c r="DM906" s="244"/>
      <c r="DN906" s="244"/>
      <c r="DO906" s="244"/>
      <c r="DP906" s="244"/>
      <c r="DQ906" s="244"/>
      <c r="DR906" s="244"/>
      <c r="DS906" s="472"/>
      <c r="DT906" s="402">
        <f t="shared" si="1250"/>
        <v>1</v>
      </c>
      <c r="DU906" s="100">
        <f t="shared" si="1251"/>
        <v>0</v>
      </c>
      <c r="DV906" s="100">
        <f t="shared" si="1252"/>
        <v>1</v>
      </c>
      <c r="DW906" s="100">
        <f t="shared" si="1253"/>
        <v>0</v>
      </c>
      <c r="DX906" s="100">
        <f t="shared" si="1254"/>
        <v>0</v>
      </c>
      <c r="DY906" s="229">
        <f t="shared" si="1255"/>
        <v>0</v>
      </c>
      <c r="DZ906" s="100">
        <f t="shared" si="1256"/>
        <v>0</v>
      </c>
      <c r="EA906" s="400">
        <f t="shared" si="1257"/>
        <v>1</v>
      </c>
      <c r="EB906" s="402">
        <f t="shared" si="1258"/>
        <v>0</v>
      </c>
      <c r="EC906" s="19">
        <f t="shared" si="1259"/>
        <v>1</v>
      </c>
      <c r="ED906" s="19">
        <f t="shared" si="1260"/>
        <v>0</v>
      </c>
      <c r="EE906" s="19">
        <f t="shared" si="1261"/>
        <v>0</v>
      </c>
      <c r="EF906" s="402">
        <f t="shared" si="1262"/>
        <v>0</v>
      </c>
      <c r="EG906" s="400">
        <f t="shared" si="1263"/>
        <v>1</v>
      </c>
      <c r="EH906" s="400">
        <f t="shared" si="1264"/>
        <v>0</v>
      </c>
      <c r="EI906" s="402">
        <f t="shared" si="1265"/>
        <v>0</v>
      </c>
      <c r="EJ906" s="229">
        <f t="shared" si="1266"/>
        <v>1</v>
      </c>
      <c r="EK906" s="398">
        <f t="shared" si="1267"/>
        <v>89.8</v>
      </c>
      <c r="EL906" s="398">
        <f t="shared" si="1268"/>
        <v>8.84</v>
      </c>
      <c r="EM906" s="398">
        <f t="shared" si="1269"/>
        <v>1.87</v>
      </c>
      <c r="EN906" s="398">
        <f t="shared" si="1270"/>
        <v>14.2</v>
      </c>
      <c r="EO906" s="398" t="str">
        <f t="shared" si="1271"/>
        <v/>
      </c>
      <c r="EP906" s="398">
        <f t="shared" si="1272"/>
        <v>5.0000000000000001E-3</v>
      </c>
      <c r="EQ906" s="398">
        <f t="shared" si="1273"/>
        <v>64.099999999999994</v>
      </c>
      <c r="ER906" s="398" t="str">
        <f t="shared" si="1274"/>
        <v/>
      </c>
      <c r="ES906" s="398">
        <f t="shared" si="1275"/>
        <v>3.72</v>
      </c>
      <c r="ET906" s="398">
        <f t="shared" si="1276"/>
        <v>7.58</v>
      </c>
      <c r="EU906" s="172">
        <f t="shared" si="1277"/>
        <v>137</v>
      </c>
      <c r="EV906" s="57">
        <f t="shared" si="1278"/>
        <v>3.9060800876910626</v>
      </c>
      <c r="EW906" s="57">
        <f t="shared" si="1279"/>
        <v>0.22608695652173913</v>
      </c>
      <c r="EX906" s="57">
        <f t="shared" si="1280"/>
        <v>0.15387780292120964</v>
      </c>
      <c r="EY906" s="57">
        <f t="shared" si="1281"/>
        <v>0.70861819452068453</v>
      </c>
      <c r="EZ906" s="57" t="str">
        <f t="shared" si="1282"/>
        <v/>
      </c>
      <c r="FA906" s="57">
        <f t="shared" si="1283"/>
        <v>2.6860059092130003E-4</v>
      </c>
      <c r="FB906" s="57">
        <f t="shared" si="1284"/>
        <v>1.0505251806460811</v>
      </c>
      <c r="FC906" s="57" t="str">
        <f t="shared" si="1285"/>
        <v/>
      </c>
      <c r="FD906" s="57">
        <f t="shared" si="1286"/>
        <v>5.999525843925238E-2</v>
      </c>
      <c r="FE906" s="57">
        <f t="shared" si="1287"/>
        <v>0.15781375894468816</v>
      </c>
      <c r="FF906" s="56">
        <f t="shared" si="1288"/>
        <v>3.8642710066849064</v>
      </c>
      <c r="FG906" s="59">
        <f t="shared" si="1289"/>
        <v>78.20087175277078</v>
      </c>
      <c r="FH906" s="59">
        <f t="shared" si="1290"/>
        <v>4.5263273396889803</v>
      </c>
      <c r="FI906" s="59">
        <f t="shared" si="1291"/>
        <v>3.0806788549368296</v>
      </c>
      <c r="FJ906" s="59">
        <f t="shared" si="1292"/>
        <v>14.186744589803926</v>
      </c>
      <c r="FK906" s="59" t="str">
        <f t="shared" si="1293"/>
        <v/>
      </c>
      <c r="FL906" s="59">
        <f t="shared" si="1294"/>
        <v>5.3774627994817329E-3</v>
      </c>
      <c r="FM906" s="59">
        <f t="shared" si="1295"/>
        <v>20.467679448266246</v>
      </c>
      <c r="FN906" s="59" t="str">
        <f t="shared" si="1296"/>
        <v/>
      </c>
      <c r="FO906" s="59">
        <f t="shared" si="1297"/>
        <v>1.1689046019775564</v>
      </c>
      <c r="FP906" s="59">
        <f t="shared" si="1298"/>
        <v>3.0747301350923473</v>
      </c>
      <c r="FQ906" s="66">
        <f t="shared" si="1299"/>
        <v>75.28868581466385</v>
      </c>
      <c r="FR906" s="331">
        <f t="shared" si="1321"/>
        <v>-1.3593982875572534</v>
      </c>
      <c r="FS906" s="331">
        <f t="shared" si="1300"/>
        <v>1.3593982875572534</v>
      </c>
      <c r="FT906" s="400">
        <f t="shared" si="1301"/>
        <v>0</v>
      </c>
      <c r="FU906" s="400">
        <f t="shared" si="1302"/>
        <v>1</v>
      </c>
      <c r="FV906" s="400">
        <f t="shared" si="1303"/>
        <v>0</v>
      </c>
      <c r="FW906" s="402">
        <f t="shared" si="1304"/>
        <v>0</v>
      </c>
      <c r="FX906" s="222">
        <f t="shared" si="1305"/>
        <v>78.20087175277078</v>
      </c>
      <c r="FY906" s="222">
        <f t="shared" si="1306"/>
        <v>0</v>
      </c>
      <c r="FZ906" s="222">
        <f t="shared" si="1307"/>
        <v>0</v>
      </c>
      <c r="GA906" s="221">
        <f t="shared" si="1308"/>
        <v>75.28868581466385</v>
      </c>
      <c r="GB906" s="222">
        <f t="shared" si="1309"/>
        <v>20.467679448266246</v>
      </c>
      <c r="GC906" s="222">
        <f t="shared" si="1310"/>
        <v>0</v>
      </c>
      <c r="GD906" s="222">
        <f t="shared" si="1311"/>
        <v>0</v>
      </c>
      <c r="GE906" s="222">
        <f t="shared" si="1312"/>
        <v>0</v>
      </c>
      <c r="GF906" s="222">
        <f t="shared" si="1313"/>
        <v>0</v>
      </c>
      <c r="GG906" s="398">
        <f t="shared" si="1314"/>
        <v>0</v>
      </c>
      <c r="GH906" s="399">
        <f t="shared" si="1315"/>
        <v>0</v>
      </c>
      <c r="GI906" s="398" t="str">
        <f t="shared" si="1316"/>
        <v>Na</v>
      </c>
      <c r="GJ906" s="398" t="str">
        <f t="shared" si="1317"/>
        <v>Cl-HCO3</v>
      </c>
    </row>
    <row r="907" spans="1:192">
      <c r="A907" s="402">
        <f t="shared" si="1318"/>
        <v>902</v>
      </c>
      <c r="B907" s="166" t="s">
        <v>132</v>
      </c>
      <c r="C907" s="166" t="s">
        <v>963</v>
      </c>
      <c r="D907" s="166"/>
      <c r="E907" s="166"/>
      <c r="F907" s="408">
        <v>3435660</v>
      </c>
      <c r="G907" s="408">
        <v>5551210</v>
      </c>
      <c r="H907" s="410">
        <f t="shared" si="1245"/>
        <v>435611.30600000004</v>
      </c>
      <c r="I907" s="102">
        <f t="shared" si="1246"/>
        <v>5549429.3059999999</v>
      </c>
      <c r="J907" s="408">
        <v>298.97000000000003</v>
      </c>
      <c r="K907" s="392" t="s">
        <v>1354</v>
      </c>
      <c r="L907" s="185">
        <v>4</v>
      </c>
      <c r="M907" s="115"/>
      <c r="O907" s="115"/>
      <c r="P907" s="115"/>
      <c r="Q907" s="383" t="s">
        <v>1363</v>
      </c>
      <c r="R907" s="382" t="s">
        <v>2902</v>
      </c>
      <c r="S907" s="64" t="s">
        <v>2663</v>
      </c>
      <c r="T907" s="499" t="str">
        <f t="shared" si="1247"/>
        <v>T</v>
      </c>
      <c r="U907" s="499" t="str">
        <f t="shared" si="1248"/>
        <v>-</v>
      </c>
      <c r="V907" s="499" t="str">
        <f t="shared" si="1249"/>
        <v>-</v>
      </c>
      <c r="W907" s="499" t="str">
        <f t="shared" si="1320"/>
        <v>-</v>
      </c>
      <c r="X907" s="529" t="str">
        <f t="shared" si="1319"/>
        <v/>
      </c>
      <c r="Y907" s="530" t="str">
        <f t="shared" si="1322"/>
        <v/>
      </c>
      <c r="Z907" s="80"/>
      <c r="AA907" s="177">
        <v>30817</v>
      </c>
      <c r="AB907" s="176">
        <v>1</v>
      </c>
      <c r="AC907" s="168" t="s">
        <v>405</v>
      </c>
      <c r="AD907" s="170" t="s">
        <v>2509</v>
      </c>
      <c r="AE907" s="188" t="s">
        <v>1454</v>
      </c>
      <c r="AF907" s="392">
        <v>29.3</v>
      </c>
      <c r="AG907" s="408"/>
      <c r="AH907" s="408"/>
      <c r="AI907" s="392"/>
      <c r="AJ907" s="408"/>
      <c r="AK907" s="408"/>
      <c r="AL907" s="408"/>
      <c r="AM907" s="392" t="s">
        <v>2510</v>
      </c>
      <c r="AN907" s="168"/>
      <c r="AO907" s="165"/>
      <c r="AP907" s="171"/>
      <c r="AQ907" s="168"/>
      <c r="AR907" s="168"/>
      <c r="AS907" s="508"/>
      <c r="AT907" s="511"/>
      <c r="AU907" s="189"/>
      <c r="AV907" s="189"/>
      <c r="AW907" s="207"/>
      <c r="AX907" s="189"/>
      <c r="AY907" s="189"/>
      <c r="AZ907" s="187"/>
      <c r="BA907" s="168"/>
      <c r="BB907" s="168"/>
      <c r="BC907" s="168"/>
      <c r="BD907" s="256"/>
      <c r="BE907" s="168"/>
      <c r="BF907" s="168"/>
      <c r="BG907" s="170"/>
      <c r="BH907" s="168"/>
      <c r="BI907" s="168"/>
      <c r="BJ907" s="168"/>
      <c r="BK907" s="256"/>
      <c r="BL907" s="165"/>
      <c r="BM907" s="168"/>
      <c r="BN907" s="167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1"/>
      <c r="CG907" s="143"/>
      <c r="CH907" s="143"/>
      <c r="CI907" s="143"/>
      <c r="CJ907" s="143"/>
      <c r="CK907" s="143"/>
      <c r="CL907" s="144"/>
      <c r="CM907" s="143"/>
      <c r="CN907" s="143" t="s">
        <v>3116</v>
      </c>
      <c r="CO907" s="141"/>
      <c r="CP907" s="401"/>
      <c r="CQ907" s="167"/>
      <c r="CR907" s="168"/>
      <c r="CS907" s="168"/>
      <c r="CT907" s="168"/>
      <c r="CU907" s="168"/>
      <c r="CV907" s="168"/>
      <c r="CW907" s="168"/>
      <c r="CX907" s="168"/>
      <c r="CY907" s="168"/>
      <c r="CZ907" s="168"/>
      <c r="DA907" s="167"/>
      <c r="DB907" s="182">
        <v>-62.9</v>
      </c>
      <c r="DC907" s="182">
        <v>4.97</v>
      </c>
      <c r="DD907" s="182"/>
      <c r="DE907" s="182"/>
      <c r="DF907" s="182"/>
      <c r="DG907" s="475">
        <v>-9.1999999999999993</v>
      </c>
      <c r="DH907" s="182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1"/>
      <c r="DT907" s="402">
        <f t="shared" si="1250"/>
        <v>1</v>
      </c>
      <c r="DU907" s="100">
        <f t="shared" si="1251"/>
        <v>1</v>
      </c>
      <c r="DV907" s="100">
        <f t="shared" si="1252"/>
        <v>0</v>
      </c>
      <c r="DW907" s="100">
        <f t="shared" si="1253"/>
        <v>0</v>
      </c>
      <c r="DX907" s="100">
        <f t="shared" si="1254"/>
        <v>0</v>
      </c>
      <c r="DY907" s="229">
        <f t="shared" si="1255"/>
        <v>0</v>
      </c>
      <c r="DZ907" s="100">
        <f t="shared" si="1256"/>
        <v>0</v>
      </c>
      <c r="EA907" s="400">
        <f t="shared" si="1257"/>
        <v>1</v>
      </c>
      <c r="EB907" s="402">
        <f t="shared" si="1258"/>
        <v>0</v>
      </c>
      <c r="EC907" s="19">
        <f t="shared" si="1259"/>
        <v>0</v>
      </c>
      <c r="ED907" s="19">
        <f t="shared" si="1260"/>
        <v>0</v>
      </c>
      <c r="EE907" s="19">
        <f t="shared" si="1261"/>
        <v>0</v>
      </c>
      <c r="EF907" s="402">
        <f t="shared" si="1262"/>
        <v>1</v>
      </c>
      <c r="EG907" s="400">
        <f t="shared" si="1263"/>
        <v>0</v>
      </c>
      <c r="EH907" s="400">
        <f t="shared" si="1264"/>
        <v>0</v>
      </c>
      <c r="EI907" s="402">
        <f t="shared" si="1265"/>
        <v>1</v>
      </c>
      <c r="EJ907" s="229">
        <f t="shared" si="1266"/>
        <v>1</v>
      </c>
      <c r="EK907" s="398" t="str">
        <f t="shared" si="1267"/>
        <v/>
      </c>
      <c r="EL907" s="398" t="str">
        <f t="shared" si="1268"/>
        <v/>
      </c>
      <c r="EM907" s="398" t="str">
        <f t="shared" si="1269"/>
        <v/>
      </c>
      <c r="EN907" s="398" t="str">
        <f t="shared" si="1270"/>
        <v/>
      </c>
      <c r="EO907" s="398" t="str">
        <f t="shared" si="1271"/>
        <v/>
      </c>
      <c r="EP907" s="398" t="str">
        <f t="shared" si="1272"/>
        <v/>
      </c>
      <c r="EQ907" s="398" t="str">
        <f t="shared" si="1273"/>
        <v/>
      </c>
      <c r="ER907" s="398" t="str">
        <f t="shared" si="1274"/>
        <v/>
      </c>
      <c r="ES907" s="398" t="str">
        <f t="shared" si="1275"/>
        <v/>
      </c>
      <c r="ET907" s="398" t="str">
        <f t="shared" si="1276"/>
        <v/>
      </c>
      <c r="EU907" s="172" t="str">
        <f t="shared" si="1277"/>
        <v/>
      </c>
      <c r="EV907" s="57" t="str">
        <f t="shared" si="1278"/>
        <v/>
      </c>
      <c r="EW907" s="57" t="str">
        <f t="shared" si="1279"/>
        <v/>
      </c>
      <c r="EX907" s="57" t="str">
        <f t="shared" si="1280"/>
        <v/>
      </c>
      <c r="EY907" s="57" t="str">
        <f t="shared" si="1281"/>
        <v/>
      </c>
      <c r="EZ907" s="57" t="str">
        <f t="shared" si="1282"/>
        <v/>
      </c>
      <c r="FA907" s="57" t="str">
        <f t="shared" si="1283"/>
        <v/>
      </c>
      <c r="FB907" s="57" t="str">
        <f t="shared" si="1284"/>
        <v/>
      </c>
      <c r="FC907" s="57" t="str">
        <f t="shared" si="1285"/>
        <v/>
      </c>
      <c r="FD907" s="57" t="str">
        <f t="shared" si="1286"/>
        <v/>
      </c>
      <c r="FE907" s="57" t="str">
        <f t="shared" si="1287"/>
        <v/>
      </c>
      <c r="FF907" s="56" t="str">
        <f t="shared" si="1288"/>
        <v/>
      </c>
      <c r="FG907" s="59" t="str">
        <f t="shared" si="1289"/>
        <v/>
      </c>
      <c r="FH907" s="59" t="str">
        <f t="shared" si="1290"/>
        <v/>
      </c>
      <c r="FI907" s="59" t="str">
        <f t="shared" si="1291"/>
        <v/>
      </c>
      <c r="FJ907" s="59" t="str">
        <f t="shared" si="1292"/>
        <v/>
      </c>
      <c r="FK907" s="59" t="str">
        <f t="shared" si="1293"/>
        <v/>
      </c>
      <c r="FL907" s="59" t="str">
        <f t="shared" si="1294"/>
        <v/>
      </c>
      <c r="FM907" s="59" t="str">
        <f t="shared" si="1295"/>
        <v/>
      </c>
      <c r="FN907" s="59" t="str">
        <f t="shared" si="1296"/>
        <v/>
      </c>
      <c r="FO907" s="59" t="str">
        <f t="shared" si="1297"/>
        <v/>
      </c>
      <c r="FP907" s="59" t="str">
        <f t="shared" si="1298"/>
        <v/>
      </c>
      <c r="FQ907" s="66" t="str">
        <f t="shared" si="1299"/>
        <v/>
      </c>
      <c r="FR907" s="331" t="str">
        <f t="shared" si="1321"/>
        <v/>
      </c>
      <c r="FS907" s="331">
        <f t="shared" si="1300"/>
        <v>0</v>
      </c>
      <c r="FT907" s="400">
        <f t="shared" si="1301"/>
        <v>1</v>
      </c>
      <c r="FU907" s="400">
        <f t="shared" si="1302"/>
        <v>0</v>
      </c>
      <c r="FV907" s="400">
        <f t="shared" si="1303"/>
        <v>0</v>
      </c>
      <c r="FW907" s="402">
        <f t="shared" si="1304"/>
        <v>0</v>
      </c>
      <c r="FX907" s="222">
        <f t="shared" si="1305"/>
        <v>0</v>
      </c>
      <c r="FY907" s="222">
        <f t="shared" si="1306"/>
        <v>0</v>
      </c>
      <c r="FZ907" s="222">
        <f t="shared" si="1307"/>
        <v>0</v>
      </c>
      <c r="GA907" s="221">
        <f t="shared" si="1308"/>
        <v>0</v>
      </c>
      <c r="GB907" s="222">
        <f t="shared" si="1309"/>
        <v>0</v>
      </c>
      <c r="GC907" s="222">
        <f t="shared" si="1310"/>
        <v>0</v>
      </c>
      <c r="GD907" s="222">
        <f t="shared" si="1311"/>
        <v>0</v>
      </c>
      <c r="GE907" s="222">
        <f t="shared" si="1312"/>
        <v>0</v>
      </c>
      <c r="GF907" s="222">
        <f t="shared" si="1313"/>
        <v>0</v>
      </c>
      <c r="GG907" s="398">
        <f t="shared" si="1314"/>
        <v>0</v>
      </c>
      <c r="GH907" s="399">
        <f t="shared" si="1315"/>
        <v>0</v>
      </c>
      <c r="GI907" s="398" t="str">
        <f t="shared" si="1316"/>
        <v/>
      </c>
      <c r="GJ907" s="398" t="str">
        <f t="shared" si="1317"/>
        <v/>
      </c>
    </row>
    <row r="908" spans="1:192">
      <c r="A908" s="402">
        <f t="shared" si="1318"/>
        <v>903</v>
      </c>
      <c r="B908" s="166" t="s">
        <v>132</v>
      </c>
      <c r="C908" s="166" t="s">
        <v>701</v>
      </c>
      <c r="D908" s="166" t="s">
        <v>201</v>
      </c>
      <c r="E908" s="166" t="s">
        <v>2511</v>
      </c>
      <c r="F908" s="400">
        <v>3435700</v>
      </c>
      <c r="G908" s="400">
        <v>5551210</v>
      </c>
      <c r="H908" s="409">
        <f t="shared" si="1245"/>
        <v>435651.29000000004</v>
      </c>
      <c r="I908" s="405">
        <f t="shared" si="1246"/>
        <v>5549429.3059999999</v>
      </c>
      <c r="J908" s="400">
        <v>304.8</v>
      </c>
      <c r="K908" s="392" t="s">
        <v>1357</v>
      </c>
      <c r="L908" s="543">
        <v>0</v>
      </c>
      <c r="M908" s="115"/>
      <c r="O908" s="115"/>
      <c r="P908" s="115"/>
      <c r="Q908" s="383" t="s">
        <v>1363</v>
      </c>
      <c r="R908" s="382" t="s">
        <v>2902</v>
      </c>
      <c r="S908" s="64" t="s">
        <v>2663</v>
      </c>
      <c r="T908" s="499" t="str">
        <f t="shared" si="1247"/>
        <v>T</v>
      </c>
      <c r="U908" s="499" t="str">
        <f t="shared" si="1248"/>
        <v>-</v>
      </c>
      <c r="V908" s="499" t="str">
        <f t="shared" si="1249"/>
        <v>-</v>
      </c>
      <c r="W908" s="499" t="str">
        <f t="shared" si="1320"/>
        <v>-</v>
      </c>
      <c r="X908" s="529" t="str">
        <f t="shared" si="1319"/>
        <v>Na</v>
      </c>
      <c r="Y908" s="530" t="str">
        <f t="shared" si="1322"/>
        <v>Cl</v>
      </c>
      <c r="Z908" s="80"/>
      <c r="AA908" s="177" t="s">
        <v>2512</v>
      </c>
      <c r="AB908" s="176">
        <v>1</v>
      </c>
      <c r="AC908" s="168" t="s">
        <v>637</v>
      </c>
      <c r="AD908" s="170" t="s">
        <v>2513</v>
      </c>
      <c r="AE908" s="183"/>
      <c r="AF908" s="392">
        <v>30.5</v>
      </c>
      <c r="AG908" s="408"/>
      <c r="AH908" s="408"/>
      <c r="AI908" s="392"/>
      <c r="AJ908" s="408">
        <v>0.99827999999999995</v>
      </c>
      <c r="AK908" s="408">
        <v>21</v>
      </c>
      <c r="AL908" s="408"/>
      <c r="AM908" s="392">
        <v>0.48</v>
      </c>
      <c r="AN908" s="168"/>
      <c r="AO908" s="165"/>
      <c r="AP908" s="171"/>
      <c r="AQ908" s="168"/>
      <c r="AR908" s="168"/>
      <c r="AS908" s="507">
        <f t="shared" ref="AS908:AS922" si="1323">SUM(AU908:BN908)+SUM(BO908:CL908)/1000</f>
        <v>377.82100000000003</v>
      </c>
      <c r="AT908" s="510">
        <f t="shared" ref="AT908:AT922" si="1324">FR908</f>
        <v>0.19758743331844175</v>
      </c>
      <c r="AU908" s="168">
        <v>98.25</v>
      </c>
      <c r="AV908" s="171">
        <v>1.802</v>
      </c>
      <c r="AW908" s="165">
        <v>13.08</v>
      </c>
      <c r="AX908" s="171">
        <v>147.1</v>
      </c>
      <c r="AY908" s="165">
        <v>6.5229999999999997</v>
      </c>
      <c r="AZ908" s="181">
        <v>60.2</v>
      </c>
      <c r="BA908" s="170" t="s">
        <v>1344</v>
      </c>
      <c r="BB908" s="168">
        <v>8.516</v>
      </c>
      <c r="BC908" s="168"/>
      <c r="BD908" s="256"/>
      <c r="BE908" s="168"/>
      <c r="BF908" s="168"/>
      <c r="BG908" s="170" t="s">
        <v>1344</v>
      </c>
      <c r="BH908" s="168"/>
      <c r="BI908" s="168"/>
      <c r="BJ908" s="168"/>
      <c r="BK908" s="256"/>
      <c r="BL908" s="165"/>
      <c r="BM908" s="168">
        <v>42.35</v>
      </c>
      <c r="BN908" s="183" t="s">
        <v>1344</v>
      </c>
      <c r="BO908" s="143"/>
      <c r="BP908" s="143" t="s">
        <v>1344</v>
      </c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1"/>
      <c r="CG908" s="143"/>
      <c r="CH908" s="143"/>
      <c r="CI908" s="143"/>
      <c r="CJ908" s="143"/>
      <c r="CK908" s="143"/>
      <c r="CL908" s="144"/>
      <c r="CM908" s="143"/>
      <c r="CN908" s="143">
        <v>65.47</v>
      </c>
      <c r="CO908" s="141"/>
      <c r="CP908" s="401"/>
      <c r="CQ908" s="167"/>
      <c r="CR908" s="168"/>
      <c r="CS908" s="168"/>
      <c r="CT908" s="168"/>
      <c r="CU908" s="168"/>
      <c r="CV908" s="168"/>
      <c r="CW908" s="168"/>
      <c r="CX908" s="168"/>
      <c r="CY908" s="168"/>
      <c r="CZ908" s="168"/>
      <c r="DA908" s="167"/>
      <c r="DB908" s="182"/>
      <c r="DC908" s="182"/>
      <c r="DD908" s="182"/>
      <c r="DE908" s="182"/>
      <c r="DF908" s="182"/>
      <c r="DG908" s="182"/>
      <c r="DH908" s="182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1"/>
      <c r="DT908" s="402">
        <f t="shared" si="1250"/>
        <v>1</v>
      </c>
      <c r="DU908" s="100">
        <f t="shared" si="1251"/>
        <v>1</v>
      </c>
      <c r="DV908" s="100">
        <f t="shared" si="1252"/>
        <v>0</v>
      </c>
      <c r="DW908" s="100">
        <f t="shared" si="1253"/>
        <v>0</v>
      </c>
      <c r="DX908" s="100">
        <f t="shared" si="1254"/>
        <v>0</v>
      </c>
      <c r="DY908" s="229">
        <f t="shared" si="1255"/>
        <v>0</v>
      </c>
      <c r="DZ908" s="100">
        <f t="shared" si="1256"/>
        <v>0</v>
      </c>
      <c r="EA908" s="400">
        <f t="shared" si="1257"/>
        <v>1</v>
      </c>
      <c r="EB908" s="402">
        <f t="shared" si="1258"/>
        <v>0</v>
      </c>
      <c r="EC908" s="19">
        <f t="shared" si="1259"/>
        <v>1</v>
      </c>
      <c r="ED908" s="19">
        <f t="shared" si="1260"/>
        <v>0</v>
      </c>
      <c r="EE908" s="19">
        <f t="shared" si="1261"/>
        <v>0</v>
      </c>
      <c r="EF908" s="402">
        <f t="shared" si="1262"/>
        <v>0</v>
      </c>
      <c r="EG908" s="400">
        <f t="shared" si="1263"/>
        <v>1</v>
      </c>
      <c r="EH908" s="400">
        <f t="shared" si="1264"/>
        <v>0</v>
      </c>
      <c r="EI908" s="402">
        <f t="shared" si="1265"/>
        <v>0</v>
      </c>
      <c r="EJ908" s="229">
        <f t="shared" si="1266"/>
        <v>1</v>
      </c>
      <c r="EK908" s="398">
        <f t="shared" si="1267"/>
        <v>98.25</v>
      </c>
      <c r="EL908" s="398">
        <f t="shared" si="1268"/>
        <v>8.516</v>
      </c>
      <c r="EM908" s="398">
        <f t="shared" si="1269"/>
        <v>1.802</v>
      </c>
      <c r="EN908" s="398">
        <f t="shared" si="1270"/>
        <v>13.08</v>
      </c>
      <c r="EO908" s="398" t="str">
        <f t="shared" si="1271"/>
        <v/>
      </c>
      <c r="EP908" s="398" t="str">
        <f t="shared" si="1272"/>
        <v/>
      </c>
      <c r="EQ908" s="398">
        <f t="shared" si="1273"/>
        <v>60.2</v>
      </c>
      <c r="ER908" s="398" t="str">
        <f t="shared" si="1274"/>
        <v/>
      </c>
      <c r="ES908" s="398" t="str">
        <f t="shared" si="1275"/>
        <v/>
      </c>
      <c r="ET908" s="398">
        <f t="shared" si="1276"/>
        <v>6.5229999999999997</v>
      </c>
      <c r="EU908" s="172">
        <f t="shared" si="1277"/>
        <v>147.1</v>
      </c>
      <c r="EV908" s="57">
        <f t="shared" si="1278"/>
        <v>4.2736343943835964</v>
      </c>
      <c r="EW908" s="57">
        <f t="shared" si="1279"/>
        <v>0.21780051150895141</v>
      </c>
      <c r="EX908" s="57">
        <f t="shared" si="1280"/>
        <v>0.14828224645134747</v>
      </c>
      <c r="EY908" s="57">
        <f t="shared" si="1281"/>
        <v>0.65272718199510948</v>
      </c>
      <c r="EZ908" s="57" t="str">
        <f t="shared" si="1282"/>
        <v/>
      </c>
      <c r="FA908" s="57" t="str">
        <f t="shared" si="1283"/>
        <v/>
      </c>
      <c r="FB908" s="57">
        <f t="shared" si="1284"/>
        <v>0.98660867199522762</v>
      </c>
      <c r="FC908" s="57" t="str">
        <f t="shared" si="1285"/>
        <v/>
      </c>
      <c r="FD908" s="57" t="str">
        <f t="shared" si="1286"/>
        <v/>
      </c>
      <c r="FE908" s="57">
        <f t="shared" si="1287"/>
        <v>0.13580727567232201</v>
      </c>
      <c r="FF908" s="56">
        <f t="shared" si="1288"/>
        <v>4.1491552195864942</v>
      </c>
      <c r="FG908" s="59">
        <f t="shared" si="1289"/>
        <v>80.749727808282159</v>
      </c>
      <c r="FH908" s="59">
        <f t="shared" si="1290"/>
        <v>4.1153103887327607</v>
      </c>
      <c r="FI908" s="59">
        <f t="shared" si="1291"/>
        <v>2.8017724341330661</v>
      </c>
      <c r="FJ908" s="59">
        <f t="shared" si="1292"/>
        <v>12.333189368852027</v>
      </c>
      <c r="FK908" s="59" t="str">
        <f t="shared" si="1293"/>
        <v/>
      </c>
      <c r="FL908" s="59" t="str">
        <f t="shared" si="1294"/>
        <v/>
      </c>
      <c r="FM908" s="59">
        <f t="shared" si="1295"/>
        <v>18.715647397949311</v>
      </c>
      <c r="FN908" s="59" t="str">
        <f t="shared" si="1296"/>
        <v/>
      </c>
      <c r="FO908" s="59" t="str">
        <f t="shared" si="1297"/>
        <v/>
      </c>
      <c r="FP908" s="59">
        <f t="shared" si="1298"/>
        <v>2.5762200938484887</v>
      </c>
      <c r="FQ908" s="66">
        <f t="shared" si="1299"/>
        <v>78.708132508202198</v>
      </c>
      <c r="FR908" s="331">
        <f t="shared" si="1321"/>
        <v>0.19758743331844175</v>
      </c>
      <c r="FS908" s="331">
        <f t="shared" si="1300"/>
        <v>0.19758743331844175</v>
      </c>
      <c r="FT908" s="400">
        <f t="shared" si="1301"/>
        <v>0</v>
      </c>
      <c r="FU908" s="400">
        <f t="shared" si="1302"/>
        <v>1</v>
      </c>
      <c r="FV908" s="400">
        <f t="shared" si="1303"/>
        <v>0</v>
      </c>
      <c r="FW908" s="402">
        <f t="shared" si="1304"/>
        <v>0</v>
      </c>
      <c r="FX908" s="222">
        <f t="shared" si="1305"/>
        <v>80.749727808282159</v>
      </c>
      <c r="FY908" s="222">
        <f t="shared" si="1306"/>
        <v>0</v>
      </c>
      <c r="FZ908" s="222">
        <f t="shared" si="1307"/>
        <v>0</v>
      </c>
      <c r="GA908" s="221">
        <f t="shared" si="1308"/>
        <v>78.708132508202198</v>
      </c>
      <c r="GB908" s="222">
        <f t="shared" si="1309"/>
        <v>0</v>
      </c>
      <c r="GC908" s="222">
        <f t="shared" si="1310"/>
        <v>0</v>
      </c>
      <c r="GD908" s="222">
        <f t="shared" si="1311"/>
        <v>0</v>
      </c>
      <c r="GE908" s="222">
        <f t="shared" si="1312"/>
        <v>0</v>
      </c>
      <c r="GF908" s="222">
        <f t="shared" si="1313"/>
        <v>0</v>
      </c>
      <c r="GG908" s="398">
        <f t="shared" si="1314"/>
        <v>0</v>
      </c>
      <c r="GH908" s="399">
        <f t="shared" si="1315"/>
        <v>0</v>
      </c>
      <c r="GI908" s="398" t="str">
        <f t="shared" si="1316"/>
        <v>Na</v>
      </c>
      <c r="GJ908" s="398" t="str">
        <f t="shared" si="1317"/>
        <v>Cl</v>
      </c>
    </row>
    <row r="909" spans="1:192" ht="14.25">
      <c r="A909" s="402">
        <f t="shared" si="1318"/>
        <v>904</v>
      </c>
      <c r="B909" s="399" t="s">
        <v>132</v>
      </c>
      <c r="C909" s="91" t="s">
        <v>701</v>
      </c>
      <c r="D909" s="91" t="s">
        <v>201</v>
      </c>
      <c r="E909" s="91"/>
      <c r="F909" s="400">
        <v>3435700</v>
      </c>
      <c r="G909" s="400">
        <v>5551210</v>
      </c>
      <c r="H909" s="409">
        <f t="shared" si="1245"/>
        <v>435651.29000000004</v>
      </c>
      <c r="I909" s="405">
        <f t="shared" si="1246"/>
        <v>5549429.3059999999</v>
      </c>
      <c r="J909" s="400">
        <v>304.8</v>
      </c>
      <c r="K909" s="391" t="s">
        <v>1357</v>
      </c>
      <c r="L909" s="543">
        <v>0</v>
      </c>
      <c r="Q909" s="383" t="s">
        <v>1363</v>
      </c>
      <c r="R909" s="382" t="s">
        <v>2902</v>
      </c>
      <c r="S909" s="64" t="s">
        <v>2663</v>
      </c>
      <c r="T909" s="499" t="str">
        <f t="shared" si="1247"/>
        <v>T</v>
      </c>
      <c r="U909" s="499" t="str">
        <f t="shared" si="1248"/>
        <v>-</v>
      </c>
      <c r="V909" s="499" t="str">
        <f t="shared" si="1249"/>
        <v>-</v>
      </c>
      <c r="W909" s="499" t="str">
        <f t="shared" si="1320"/>
        <v>-</v>
      </c>
      <c r="X909" s="529" t="str">
        <f t="shared" si="1319"/>
        <v>Na</v>
      </c>
      <c r="Y909" s="530" t="str">
        <f t="shared" si="1322"/>
        <v>Cl-HCO3</v>
      </c>
      <c r="Z909" s="60" t="s">
        <v>1500</v>
      </c>
      <c r="AA909" s="51">
        <v>14664</v>
      </c>
      <c r="AB909" s="100">
        <v>2</v>
      </c>
      <c r="AD909" s="2" t="s">
        <v>2514</v>
      </c>
      <c r="AE909" s="404"/>
      <c r="AF909" s="391">
        <v>29.2</v>
      </c>
      <c r="AI909" s="554"/>
      <c r="AM909" s="392" t="s">
        <v>2515</v>
      </c>
      <c r="AR909" s="69">
        <v>368.6</v>
      </c>
      <c r="AS909" s="507">
        <f t="shared" si="1323"/>
        <v>357.59999999999997</v>
      </c>
      <c r="AT909" s="510">
        <f t="shared" si="1324"/>
        <v>-1.5648962938666962</v>
      </c>
      <c r="AU909" s="398">
        <v>107</v>
      </c>
      <c r="AV909" s="398">
        <v>1.9</v>
      </c>
      <c r="AW909" s="399">
        <v>14.2</v>
      </c>
      <c r="AX909" s="398">
        <v>153.9</v>
      </c>
      <c r="AY909" s="398">
        <v>7.4</v>
      </c>
      <c r="AZ909" s="172">
        <v>73.2</v>
      </c>
      <c r="BO909" s="138"/>
      <c r="BP909" s="555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49"/>
      <c r="CG909" s="138"/>
      <c r="CH909" s="138"/>
      <c r="CI909" s="138"/>
      <c r="CJ909" s="138"/>
      <c r="CK909" s="138"/>
      <c r="CL909" s="139"/>
      <c r="CM909" s="138"/>
      <c r="CN909" s="138">
        <v>32.700000000000003</v>
      </c>
      <c r="CO909" s="149"/>
      <c r="CP909" s="399"/>
      <c r="DB909" s="241"/>
      <c r="DC909" s="241"/>
      <c r="DD909" s="241"/>
      <c r="DE909" s="241"/>
      <c r="DF909" s="182"/>
      <c r="DG909" s="241"/>
      <c r="DH909" s="241"/>
      <c r="DI909" s="244"/>
      <c r="DJ909" s="244"/>
      <c r="DK909" s="244"/>
      <c r="DL909" s="244"/>
      <c r="DM909" s="244"/>
      <c r="DN909" s="244"/>
      <c r="DO909" s="244"/>
      <c r="DP909" s="244"/>
      <c r="DQ909" s="244"/>
      <c r="DR909" s="244"/>
      <c r="DS909" s="472"/>
      <c r="DT909" s="402">
        <f t="shared" si="1250"/>
        <v>0</v>
      </c>
      <c r="DU909" s="100">
        <f t="shared" si="1251"/>
        <v>1</v>
      </c>
      <c r="DV909" s="100">
        <f t="shared" si="1252"/>
        <v>0</v>
      </c>
      <c r="DW909" s="100">
        <f t="shared" si="1253"/>
        <v>0</v>
      </c>
      <c r="DX909" s="100">
        <f t="shared" si="1254"/>
        <v>0</v>
      </c>
      <c r="DY909" s="229">
        <f t="shared" si="1255"/>
        <v>0</v>
      </c>
      <c r="DZ909" s="100">
        <f t="shared" si="1256"/>
        <v>0</v>
      </c>
      <c r="EA909" s="400">
        <f t="shared" si="1257"/>
        <v>1</v>
      </c>
      <c r="EB909" s="402">
        <f t="shared" si="1258"/>
        <v>0</v>
      </c>
      <c r="EC909" s="19">
        <f t="shared" si="1259"/>
        <v>1</v>
      </c>
      <c r="ED909" s="19">
        <f t="shared" si="1260"/>
        <v>0</v>
      </c>
      <c r="EE909" s="19">
        <f t="shared" si="1261"/>
        <v>0</v>
      </c>
      <c r="EF909" s="402">
        <f t="shared" si="1262"/>
        <v>0</v>
      </c>
      <c r="EG909" s="400">
        <f t="shared" si="1263"/>
        <v>1</v>
      </c>
      <c r="EH909" s="400">
        <f t="shared" si="1264"/>
        <v>0</v>
      </c>
      <c r="EI909" s="402">
        <f t="shared" si="1265"/>
        <v>0</v>
      </c>
      <c r="EJ909" s="229">
        <f t="shared" si="1266"/>
        <v>1</v>
      </c>
      <c r="EK909" s="398">
        <f t="shared" si="1267"/>
        <v>107</v>
      </c>
      <c r="EL909" s="398" t="str">
        <f t="shared" si="1268"/>
        <v/>
      </c>
      <c r="EM909" s="398">
        <f t="shared" si="1269"/>
        <v>1.9</v>
      </c>
      <c r="EN909" s="398">
        <f t="shared" si="1270"/>
        <v>14.2</v>
      </c>
      <c r="EO909" s="398" t="str">
        <f t="shared" si="1271"/>
        <v/>
      </c>
      <c r="EP909" s="398" t="str">
        <f t="shared" si="1272"/>
        <v/>
      </c>
      <c r="EQ909" s="398">
        <f t="shared" si="1273"/>
        <v>73.2</v>
      </c>
      <c r="ER909" s="398" t="str">
        <f t="shared" si="1274"/>
        <v/>
      </c>
      <c r="ES909" s="398" t="str">
        <f t="shared" si="1275"/>
        <v/>
      </c>
      <c r="ET909" s="398">
        <f t="shared" si="1276"/>
        <v>7.4</v>
      </c>
      <c r="EU909" s="172">
        <f t="shared" si="1277"/>
        <v>153.9</v>
      </c>
      <c r="EV909" s="57">
        <f t="shared" si="1278"/>
        <v>4.6542379664024915</v>
      </c>
      <c r="EW909" s="57" t="str">
        <f t="shared" si="1279"/>
        <v/>
      </c>
      <c r="EX909" s="57">
        <f t="shared" si="1280"/>
        <v>0.1563464307755606</v>
      </c>
      <c r="EY909" s="57">
        <f t="shared" si="1281"/>
        <v>0.70861819452068453</v>
      </c>
      <c r="EZ909" s="57" t="str">
        <f t="shared" si="1282"/>
        <v/>
      </c>
      <c r="FA909" s="57" t="str">
        <f t="shared" si="1283"/>
        <v/>
      </c>
      <c r="FB909" s="57">
        <f t="shared" si="1284"/>
        <v>1.1996637008314064</v>
      </c>
      <c r="FC909" s="57" t="str">
        <f t="shared" si="1285"/>
        <v/>
      </c>
      <c r="FD909" s="57" t="str">
        <f t="shared" si="1286"/>
        <v/>
      </c>
      <c r="FE909" s="57">
        <f t="shared" si="1287"/>
        <v>0.15406620266367974</v>
      </c>
      <c r="FF909" s="56">
        <f t="shared" si="1288"/>
        <v>4.3409584520350881</v>
      </c>
      <c r="FG909" s="59">
        <f t="shared" si="1289"/>
        <v>84.328087057409135</v>
      </c>
      <c r="FH909" s="59" t="str">
        <f t="shared" si="1290"/>
        <v/>
      </c>
      <c r="FI909" s="59">
        <f t="shared" si="1291"/>
        <v>2.8327720930323612</v>
      </c>
      <c r="FJ909" s="59">
        <f t="shared" si="1292"/>
        <v>12.839140849558511</v>
      </c>
      <c r="FK909" s="59" t="str">
        <f t="shared" si="1293"/>
        <v/>
      </c>
      <c r="FL909" s="59" t="str">
        <f t="shared" si="1294"/>
        <v/>
      </c>
      <c r="FM909" s="59">
        <f t="shared" si="1295"/>
        <v>21.066362651195824</v>
      </c>
      <c r="FN909" s="59" t="str">
        <f t="shared" si="1296"/>
        <v/>
      </c>
      <c r="FO909" s="59" t="str">
        <f t="shared" si="1297"/>
        <v/>
      </c>
      <c r="FP909" s="59">
        <f t="shared" si="1298"/>
        <v>2.7054369448341165</v>
      </c>
      <c r="FQ909" s="66">
        <f t="shared" si="1299"/>
        <v>76.228200403970064</v>
      </c>
      <c r="FR909" s="331">
        <f t="shared" si="1321"/>
        <v>-1.5648962938666962</v>
      </c>
      <c r="FS909" s="331">
        <f t="shared" si="1300"/>
        <v>1.5648962938666962</v>
      </c>
      <c r="FT909" s="400">
        <f t="shared" si="1301"/>
        <v>0</v>
      </c>
      <c r="FU909" s="400">
        <f t="shared" si="1302"/>
        <v>1</v>
      </c>
      <c r="FV909" s="400">
        <f t="shared" si="1303"/>
        <v>0</v>
      </c>
      <c r="FW909" s="402">
        <f t="shared" si="1304"/>
        <v>0</v>
      </c>
      <c r="FX909" s="222">
        <f t="shared" si="1305"/>
        <v>84.328087057409135</v>
      </c>
      <c r="FY909" s="222">
        <f t="shared" si="1306"/>
        <v>0</v>
      </c>
      <c r="FZ909" s="222">
        <f t="shared" si="1307"/>
        <v>0</v>
      </c>
      <c r="GA909" s="221">
        <f t="shared" si="1308"/>
        <v>76.228200403970064</v>
      </c>
      <c r="GB909" s="222">
        <f t="shared" si="1309"/>
        <v>21.066362651195824</v>
      </c>
      <c r="GC909" s="222">
        <f t="shared" si="1310"/>
        <v>0</v>
      </c>
      <c r="GD909" s="222">
        <f t="shared" si="1311"/>
        <v>0</v>
      </c>
      <c r="GE909" s="222">
        <f t="shared" si="1312"/>
        <v>0</v>
      </c>
      <c r="GF909" s="222">
        <f t="shared" si="1313"/>
        <v>0</v>
      </c>
      <c r="GG909" s="398">
        <f t="shared" si="1314"/>
        <v>0</v>
      </c>
      <c r="GH909" s="399">
        <f t="shared" si="1315"/>
        <v>0</v>
      </c>
      <c r="GI909" s="398" t="str">
        <f t="shared" si="1316"/>
        <v>Na</v>
      </c>
      <c r="GJ909" s="398" t="str">
        <f t="shared" si="1317"/>
        <v>Cl-HCO3</v>
      </c>
    </row>
    <row r="910" spans="1:192" ht="14.25">
      <c r="A910" s="402">
        <f t="shared" si="1318"/>
        <v>905</v>
      </c>
      <c r="B910" s="399" t="s">
        <v>132</v>
      </c>
      <c r="C910" s="186" t="s">
        <v>265</v>
      </c>
      <c r="D910" s="186" t="s">
        <v>1036</v>
      </c>
      <c r="E910" s="186" t="s">
        <v>2516</v>
      </c>
      <c r="F910" s="408">
        <v>3435670</v>
      </c>
      <c r="G910" s="408">
        <v>5551200</v>
      </c>
      <c r="H910" s="409">
        <f t="shared" si="1245"/>
        <v>435621.30200000003</v>
      </c>
      <c r="I910" s="405">
        <f t="shared" si="1246"/>
        <v>5549419.3100000005</v>
      </c>
      <c r="J910" s="408">
        <v>294.7</v>
      </c>
      <c r="K910" s="392" t="s">
        <v>2517</v>
      </c>
      <c r="L910" s="197">
        <v>0</v>
      </c>
      <c r="M910" s="171"/>
      <c r="O910" s="171"/>
      <c r="P910" s="171"/>
      <c r="Q910" s="383" t="s">
        <v>1363</v>
      </c>
      <c r="R910" s="382" t="s">
        <v>2902</v>
      </c>
      <c r="S910" s="64" t="s">
        <v>2663</v>
      </c>
      <c r="T910" s="499" t="str">
        <f t="shared" si="1247"/>
        <v>T</v>
      </c>
      <c r="U910" s="499" t="str">
        <f t="shared" si="1248"/>
        <v>-</v>
      </c>
      <c r="V910" s="499" t="str">
        <f t="shared" si="1249"/>
        <v>-</v>
      </c>
      <c r="W910" s="499" t="str">
        <f t="shared" si="1320"/>
        <v>-</v>
      </c>
      <c r="X910" s="529" t="str">
        <f t="shared" si="1319"/>
        <v>Na</v>
      </c>
      <c r="Y910" s="530" t="str">
        <f t="shared" si="1322"/>
        <v>Cl</v>
      </c>
      <c r="Z910" s="404"/>
      <c r="AA910" s="177" t="s">
        <v>1677</v>
      </c>
      <c r="AB910" s="176">
        <v>1</v>
      </c>
      <c r="AC910" s="168" t="s">
        <v>637</v>
      </c>
      <c r="AD910" s="170" t="s">
        <v>2518</v>
      </c>
      <c r="AE910" s="404"/>
      <c r="AF910" s="240">
        <v>31</v>
      </c>
      <c r="AG910" s="408"/>
      <c r="AH910" s="408"/>
      <c r="AI910" s="559"/>
      <c r="AJ910" s="408">
        <v>0.99926000000000004</v>
      </c>
      <c r="AK910" s="408">
        <v>16.5</v>
      </c>
      <c r="AL910" s="408"/>
      <c r="AM910" s="392">
        <v>0.93</v>
      </c>
      <c r="AN910" s="69"/>
      <c r="AO910" s="401"/>
      <c r="AP910" s="171"/>
      <c r="AQ910" s="69"/>
      <c r="AR910" s="69"/>
      <c r="AS910" s="507">
        <f t="shared" si="1323"/>
        <v>421.97899999999998</v>
      </c>
      <c r="AT910" s="510">
        <f t="shared" si="1324"/>
        <v>-0.48766151191864504</v>
      </c>
      <c r="AU910" s="180">
        <v>107.3</v>
      </c>
      <c r="AV910" s="182">
        <v>2.5409999999999999</v>
      </c>
      <c r="AW910" s="182">
        <v>15.39</v>
      </c>
      <c r="AX910" s="182">
        <v>168.2</v>
      </c>
      <c r="AY910" s="182">
        <v>7.625</v>
      </c>
      <c r="AZ910" s="181">
        <v>65.88</v>
      </c>
      <c r="BA910" s="69">
        <v>0.499</v>
      </c>
      <c r="BB910" s="69">
        <v>10.96</v>
      </c>
      <c r="BC910" s="69">
        <v>0.19700000000000001</v>
      </c>
      <c r="BD910" s="69"/>
      <c r="BE910" s="91" t="s">
        <v>1344</v>
      </c>
      <c r="BF910" s="69"/>
      <c r="BG910" s="69"/>
      <c r="BH910" s="69">
        <v>8.6999999999999994E-2</v>
      </c>
      <c r="BI910" s="91" t="s">
        <v>1344</v>
      </c>
      <c r="BJ910" s="91" t="s">
        <v>1344</v>
      </c>
      <c r="BK910" s="69"/>
      <c r="BL910" s="401"/>
      <c r="BM910" s="69">
        <v>43.3</v>
      </c>
      <c r="BN910" s="404" t="s">
        <v>1344</v>
      </c>
      <c r="BO910" s="143"/>
      <c r="BP910" s="564"/>
      <c r="BQ910" s="143"/>
      <c r="BR910" s="143" t="s">
        <v>1344</v>
      </c>
      <c r="BS910" s="143"/>
      <c r="BT910" s="143"/>
      <c r="BU910" s="143"/>
      <c r="BV910" s="143"/>
      <c r="BW910" s="143" t="s">
        <v>1344</v>
      </c>
      <c r="BX910" s="143"/>
      <c r="BY910" s="143"/>
      <c r="BZ910" s="143"/>
      <c r="CA910" s="143"/>
      <c r="CB910" s="143"/>
      <c r="CC910" s="143" t="s">
        <v>1344</v>
      </c>
      <c r="CD910" s="143"/>
      <c r="CE910" s="143"/>
      <c r="CF910" s="141"/>
      <c r="CG910" s="143"/>
      <c r="CH910" s="143"/>
      <c r="CI910" s="143"/>
      <c r="CJ910" s="143"/>
      <c r="CK910" s="143"/>
      <c r="CL910" s="144"/>
      <c r="CM910" s="143">
        <v>4.09</v>
      </c>
      <c r="CN910" s="143">
        <v>42.1</v>
      </c>
      <c r="CO910" s="141"/>
      <c r="CP910" s="401">
        <v>12.3</v>
      </c>
      <c r="CQ910" s="70"/>
      <c r="CR910" s="69"/>
      <c r="CS910" s="69"/>
      <c r="CT910" s="69"/>
      <c r="CU910" s="69"/>
      <c r="CV910" s="69"/>
      <c r="CW910" s="69"/>
      <c r="CX910" s="69"/>
      <c r="CY910" s="69"/>
      <c r="CZ910" s="69"/>
      <c r="DA910" s="70"/>
      <c r="DB910" s="182"/>
      <c r="DC910" s="182"/>
      <c r="DD910" s="182"/>
      <c r="DE910" s="182"/>
      <c r="DF910" s="182"/>
      <c r="DG910" s="182"/>
      <c r="DH910" s="182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1"/>
      <c r="DT910" s="402">
        <f t="shared" si="1250"/>
        <v>1</v>
      </c>
      <c r="DU910" s="100">
        <f t="shared" si="1251"/>
        <v>1</v>
      </c>
      <c r="DV910" s="100">
        <f t="shared" si="1252"/>
        <v>0</v>
      </c>
      <c r="DW910" s="100">
        <f t="shared" si="1253"/>
        <v>0</v>
      </c>
      <c r="DX910" s="100">
        <f t="shared" si="1254"/>
        <v>0</v>
      </c>
      <c r="DY910" s="229">
        <f t="shared" si="1255"/>
        <v>0</v>
      </c>
      <c r="DZ910" s="100">
        <f t="shared" si="1256"/>
        <v>0</v>
      </c>
      <c r="EA910" s="400">
        <f t="shared" si="1257"/>
        <v>1</v>
      </c>
      <c r="EB910" s="402">
        <f t="shared" si="1258"/>
        <v>0</v>
      </c>
      <c r="EC910" s="19">
        <f t="shared" si="1259"/>
        <v>1</v>
      </c>
      <c r="ED910" s="19">
        <f t="shared" si="1260"/>
        <v>0</v>
      </c>
      <c r="EE910" s="19">
        <f t="shared" si="1261"/>
        <v>0</v>
      </c>
      <c r="EF910" s="402">
        <f t="shared" si="1262"/>
        <v>0</v>
      </c>
      <c r="EG910" s="400">
        <f t="shared" si="1263"/>
        <v>1</v>
      </c>
      <c r="EH910" s="400">
        <f t="shared" si="1264"/>
        <v>0</v>
      </c>
      <c r="EI910" s="402">
        <f t="shared" si="1265"/>
        <v>0</v>
      </c>
      <c r="EJ910" s="229">
        <f t="shared" si="1266"/>
        <v>1</v>
      </c>
      <c r="EK910" s="398">
        <f t="shared" si="1267"/>
        <v>107.3</v>
      </c>
      <c r="EL910" s="398">
        <f t="shared" si="1268"/>
        <v>10.96</v>
      </c>
      <c r="EM910" s="398">
        <f t="shared" si="1269"/>
        <v>2.5409999999999999</v>
      </c>
      <c r="EN910" s="398">
        <f t="shared" si="1270"/>
        <v>15.39</v>
      </c>
      <c r="EO910" s="398" t="str">
        <f t="shared" si="1271"/>
        <v/>
      </c>
      <c r="EP910" s="398" t="str">
        <f t="shared" si="1272"/>
        <v/>
      </c>
      <c r="EQ910" s="398">
        <f t="shared" si="1273"/>
        <v>65.88</v>
      </c>
      <c r="ER910" s="398" t="str">
        <f t="shared" si="1274"/>
        <v/>
      </c>
      <c r="ES910" s="398" t="str">
        <f t="shared" si="1275"/>
        <v/>
      </c>
      <c r="ET910" s="398">
        <f t="shared" si="1276"/>
        <v>7.625</v>
      </c>
      <c r="EU910" s="172">
        <f t="shared" si="1277"/>
        <v>168.2</v>
      </c>
      <c r="EV910" s="57">
        <f t="shared" si="1278"/>
        <v>4.6672872317288538</v>
      </c>
      <c r="EW910" s="57">
        <f t="shared" si="1279"/>
        <v>0.28030690537084402</v>
      </c>
      <c r="EX910" s="57">
        <f t="shared" si="1280"/>
        <v>0.20909277926352604</v>
      </c>
      <c r="EY910" s="57">
        <f t="shared" si="1281"/>
        <v>0.76800239532910819</v>
      </c>
      <c r="EZ910" s="57" t="str">
        <f t="shared" si="1282"/>
        <v/>
      </c>
      <c r="FA910" s="57" t="str">
        <f t="shared" si="1283"/>
        <v/>
      </c>
      <c r="FB910" s="57">
        <f t="shared" si="1284"/>
        <v>1.0796973307482656</v>
      </c>
      <c r="FC910" s="57" t="str">
        <f t="shared" si="1285"/>
        <v/>
      </c>
      <c r="FD910" s="57" t="str">
        <f t="shared" si="1286"/>
        <v/>
      </c>
      <c r="FE910" s="57">
        <f t="shared" si="1287"/>
        <v>0.15875064801494027</v>
      </c>
      <c r="FF910" s="56">
        <f t="shared" si="1288"/>
        <v>4.7443093673313959</v>
      </c>
      <c r="FG910" s="59">
        <f t="shared" si="1289"/>
        <v>78.77691109503408</v>
      </c>
      <c r="FH910" s="59">
        <f t="shared" si="1290"/>
        <v>4.7311663215429771</v>
      </c>
      <c r="FI910" s="59">
        <f t="shared" si="1291"/>
        <v>3.529177113994534</v>
      </c>
      <c r="FJ910" s="59">
        <f t="shared" si="1292"/>
        <v>12.96274546942843</v>
      </c>
      <c r="FK910" s="59" t="str">
        <f t="shared" si="1293"/>
        <v/>
      </c>
      <c r="FL910" s="59" t="str">
        <f t="shared" si="1294"/>
        <v/>
      </c>
      <c r="FM910" s="59">
        <f t="shared" si="1295"/>
        <v>18.046818018669363</v>
      </c>
      <c r="FN910" s="59" t="str">
        <f t="shared" si="1296"/>
        <v/>
      </c>
      <c r="FO910" s="59" t="str">
        <f t="shared" si="1297"/>
        <v/>
      </c>
      <c r="FP910" s="59">
        <f t="shared" si="1298"/>
        <v>2.6534696099377792</v>
      </c>
      <c r="FQ910" s="66">
        <f t="shared" si="1299"/>
        <v>79.299712371392857</v>
      </c>
      <c r="FR910" s="331">
        <f t="shared" si="1321"/>
        <v>-0.48766151191864504</v>
      </c>
      <c r="FS910" s="331">
        <f t="shared" si="1300"/>
        <v>0.48766151191864504</v>
      </c>
      <c r="FT910" s="400">
        <f t="shared" si="1301"/>
        <v>0</v>
      </c>
      <c r="FU910" s="400">
        <f t="shared" si="1302"/>
        <v>1</v>
      </c>
      <c r="FV910" s="400">
        <f t="shared" si="1303"/>
        <v>0</v>
      </c>
      <c r="FW910" s="402">
        <f t="shared" si="1304"/>
        <v>0</v>
      </c>
      <c r="FX910" s="222">
        <f t="shared" si="1305"/>
        <v>78.77691109503408</v>
      </c>
      <c r="FY910" s="222">
        <f t="shared" si="1306"/>
        <v>0</v>
      </c>
      <c r="FZ910" s="222">
        <f t="shared" si="1307"/>
        <v>0</v>
      </c>
      <c r="GA910" s="221">
        <f t="shared" si="1308"/>
        <v>79.299712371392857</v>
      </c>
      <c r="GB910" s="222">
        <f t="shared" si="1309"/>
        <v>0</v>
      </c>
      <c r="GC910" s="222">
        <f t="shared" si="1310"/>
        <v>0</v>
      </c>
      <c r="GD910" s="222">
        <f t="shared" si="1311"/>
        <v>0</v>
      </c>
      <c r="GE910" s="222">
        <f t="shared" si="1312"/>
        <v>0</v>
      </c>
      <c r="GF910" s="222">
        <f t="shared" si="1313"/>
        <v>0</v>
      </c>
      <c r="GG910" s="398">
        <f t="shared" si="1314"/>
        <v>0</v>
      </c>
      <c r="GH910" s="399">
        <f t="shared" si="1315"/>
        <v>0</v>
      </c>
      <c r="GI910" s="398" t="str">
        <f t="shared" si="1316"/>
        <v>Na</v>
      </c>
      <c r="GJ910" s="398" t="str">
        <f t="shared" si="1317"/>
        <v>Cl</v>
      </c>
    </row>
    <row r="911" spans="1:192" ht="14.25">
      <c r="A911" s="402">
        <f t="shared" si="1318"/>
        <v>906</v>
      </c>
      <c r="B911" s="399" t="s">
        <v>132</v>
      </c>
      <c r="C911" s="398" t="s">
        <v>205</v>
      </c>
      <c r="F911" s="400">
        <v>3435600</v>
      </c>
      <c r="G911" s="400">
        <v>5551210</v>
      </c>
      <c r="H911" s="409">
        <f t="shared" si="1245"/>
        <v>435551.33</v>
      </c>
      <c r="I911" s="405">
        <f t="shared" si="1246"/>
        <v>5549429.3059999999</v>
      </c>
      <c r="J911" s="400">
        <v>304.8</v>
      </c>
      <c r="K911" s="391" t="s">
        <v>1357</v>
      </c>
      <c r="L911" s="19">
        <v>12</v>
      </c>
      <c r="Q911" s="383" t="s">
        <v>1363</v>
      </c>
      <c r="R911" s="382" t="s">
        <v>2902</v>
      </c>
      <c r="S911" s="64" t="s">
        <v>2663</v>
      </c>
      <c r="T911" s="499" t="str">
        <f t="shared" si="1247"/>
        <v>T</v>
      </c>
      <c r="U911" s="499" t="str">
        <f t="shared" si="1248"/>
        <v>-</v>
      </c>
      <c r="V911" s="499" t="str">
        <f t="shared" si="1249"/>
        <v>-</v>
      </c>
      <c r="W911" s="499" t="str">
        <f t="shared" si="1320"/>
        <v>-</v>
      </c>
      <c r="X911" s="529" t="str">
        <f t="shared" si="1319"/>
        <v>Na</v>
      </c>
      <c r="Y911" s="530" t="str">
        <f t="shared" si="1322"/>
        <v>Cl-HCO3</v>
      </c>
      <c r="Z911" s="60" t="s">
        <v>1500</v>
      </c>
      <c r="AA911" s="51">
        <v>14663</v>
      </c>
      <c r="AB911" s="100">
        <v>1</v>
      </c>
      <c r="AD911" s="398" t="s">
        <v>1387</v>
      </c>
      <c r="AF911" s="391">
        <v>27.8</v>
      </c>
      <c r="AI911" s="554"/>
      <c r="AR911" s="69">
        <v>368.9</v>
      </c>
      <c r="AS911" s="507">
        <f t="shared" si="1323"/>
        <v>354.7</v>
      </c>
      <c r="AT911" s="510">
        <f t="shared" si="1324"/>
        <v>-2.7333928063299089</v>
      </c>
      <c r="AU911" s="398">
        <v>102.5</v>
      </c>
      <c r="AV911" s="398">
        <v>2.4</v>
      </c>
      <c r="AW911" s="399">
        <v>14.9</v>
      </c>
      <c r="AX911" s="398">
        <v>153.6</v>
      </c>
      <c r="AY911" s="398">
        <v>8.6</v>
      </c>
      <c r="AZ911" s="172">
        <v>72.7</v>
      </c>
      <c r="BO911" s="138"/>
      <c r="BP911" s="555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49"/>
      <c r="CG911" s="138"/>
      <c r="CH911" s="138"/>
      <c r="CI911" s="138"/>
      <c r="CJ911" s="138"/>
      <c r="CK911" s="138"/>
      <c r="CL911" s="139"/>
      <c r="CM911" s="138"/>
      <c r="CN911" s="138">
        <v>26.7</v>
      </c>
      <c r="CO911" s="149"/>
      <c r="CP911" s="399"/>
      <c r="DB911" s="241"/>
      <c r="DC911" s="241"/>
      <c r="DD911" s="241"/>
      <c r="DE911" s="241"/>
      <c r="DF911" s="182"/>
      <c r="DG911" s="241"/>
      <c r="DH911" s="241"/>
      <c r="DI911" s="244"/>
      <c r="DJ911" s="244"/>
      <c r="DK911" s="244"/>
      <c r="DL911" s="244"/>
      <c r="DM911" s="244"/>
      <c r="DN911" s="244"/>
      <c r="DO911" s="244"/>
      <c r="DP911" s="244"/>
      <c r="DQ911" s="244"/>
      <c r="DR911" s="244"/>
      <c r="DS911" s="472"/>
      <c r="DT911" s="402">
        <f t="shared" si="1250"/>
        <v>1</v>
      </c>
      <c r="DU911" s="100">
        <f t="shared" si="1251"/>
        <v>0</v>
      </c>
      <c r="DV911" s="100">
        <f t="shared" si="1252"/>
        <v>1</v>
      </c>
      <c r="DW911" s="100">
        <f t="shared" si="1253"/>
        <v>0</v>
      </c>
      <c r="DX911" s="100">
        <f t="shared" si="1254"/>
        <v>0</v>
      </c>
      <c r="DY911" s="229">
        <f t="shared" si="1255"/>
        <v>0</v>
      </c>
      <c r="DZ911" s="100">
        <f t="shared" si="1256"/>
        <v>0</v>
      </c>
      <c r="EA911" s="400">
        <f t="shared" si="1257"/>
        <v>1</v>
      </c>
      <c r="EB911" s="402">
        <f t="shared" si="1258"/>
        <v>0</v>
      </c>
      <c r="EC911" s="19">
        <f t="shared" si="1259"/>
        <v>1</v>
      </c>
      <c r="ED911" s="19">
        <f t="shared" si="1260"/>
        <v>0</v>
      </c>
      <c r="EE911" s="19">
        <f t="shared" si="1261"/>
        <v>0</v>
      </c>
      <c r="EF911" s="402">
        <f t="shared" si="1262"/>
        <v>0</v>
      </c>
      <c r="EG911" s="400">
        <f t="shared" si="1263"/>
        <v>1</v>
      </c>
      <c r="EH911" s="400">
        <f t="shared" si="1264"/>
        <v>0</v>
      </c>
      <c r="EI911" s="402">
        <f t="shared" si="1265"/>
        <v>0</v>
      </c>
      <c r="EJ911" s="229">
        <f t="shared" si="1266"/>
        <v>1</v>
      </c>
      <c r="EK911" s="398">
        <f t="shared" si="1267"/>
        <v>102.5</v>
      </c>
      <c r="EL911" s="398" t="str">
        <f t="shared" si="1268"/>
        <v/>
      </c>
      <c r="EM911" s="398">
        <f t="shared" si="1269"/>
        <v>2.4</v>
      </c>
      <c r="EN911" s="398">
        <f t="shared" si="1270"/>
        <v>14.9</v>
      </c>
      <c r="EO911" s="398" t="str">
        <f t="shared" si="1271"/>
        <v/>
      </c>
      <c r="EP911" s="398" t="str">
        <f t="shared" si="1272"/>
        <v/>
      </c>
      <c r="EQ911" s="398">
        <f t="shared" si="1273"/>
        <v>72.7</v>
      </c>
      <c r="ER911" s="398" t="str">
        <f t="shared" si="1274"/>
        <v/>
      </c>
      <c r="ES911" s="398" t="str">
        <f t="shared" si="1275"/>
        <v/>
      </c>
      <c r="ET911" s="398">
        <f t="shared" si="1276"/>
        <v>8.6</v>
      </c>
      <c r="EU911" s="172">
        <f t="shared" si="1277"/>
        <v>153.6</v>
      </c>
      <c r="EV911" s="57">
        <f t="shared" si="1278"/>
        <v>4.4584989865070597</v>
      </c>
      <c r="EW911" s="57" t="str">
        <f t="shared" si="1279"/>
        <v/>
      </c>
      <c r="EX911" s="57">
        <f t="shared" si="1280"/>
        <v>0.19749022834807653</v>
      </c>
      <c r="EY911" s="57">
        <f t="shared" si="1281"/>
        <v>0.74355007734916911</v>
      </c>
      <c r="EZ911" s="57" t="str">
        <f t="shared" si="1282"/>
        <v/>
      </c>
      <c r="FA911" s="57" t="str">
        <f t="shared" si="1283"/>
        <v/>
      </c>
      <c r="FB911" s="57">
        <f t="shared" si="1284"/>
        <v>1.1914692766453994</v>
      </c>
      <c r="FC911" s="57" t="str">
        <f t="shared" si="1285"/>
        <v/>
      </c>
      <c r="FD911" s="57" t="str">
        <f t="shared" si="1286"/>
        <v/>
      </c>
      <c r="FE911" s="57">
        <f t="shared" si="1287"/>
        <v>0.1790499112037359</v>
      </c>
      <c r="FF911" s="56">
        <f t="shared" si="1288"/>
        <v>4.3324965447211792</v>
      </c>
      <c r="FG911" s="59">
        <f t="shared" si="1289"/>
        <v>82.571840766935594</v>
      </c>
      <c r="FH911" s="59" t="str">
        <f t="shared" si="1290"/>
        <v/>
      </c>
      <c r="FI911" s="59">
        <f t="shared" si="1291"/>
        <v>3.6575384983901698</v>
      </c>
      <c r="FJ911" s="59">
        <f t="shared" si="1292"/>
        <v>13.770620734674246</v>
      </c>
      <c r="FK911" s="59" t="str">
        <f t="shared" si="1293"/>
        <v/>
      </c>
      <c r="FL911" s="59" t="str">
        <f t="shared" si="1294"/>
        <v/>
      </c>
      <c r="FM911" s="59">
        <f t="shared" si="1295"/>
        <v>20.891916356478497</v>
      </c>
      <c r="FN911" s="59" t="str">
        <f t="shared" si="1296"/>
        <v/>
      </c>
      <c r="FO911" s="59" t="str">
        <f t="shared" si="1297"/>
        <v/>
      </c>
      <c r="FP911" s="59">
        <f t="shared" si="1298"/>
        <v>3.1395654439662435</v>
      </c>
      <c r="FQ911" s="66">
        <f t="shared" si="1299"/>
        <v>75.968518199555263</v>
      </c>
      <c r="FR911" s="331">
        <f t="shared" si="1321"/>
        <v>-2.7333928063299089</v>
      </c>
      <c r="FS911" s="331">
        <f t="shared" si="1300"/>
        <v>2.7333928063299089</v>
      </c>
      <c r="FT911" s="400">
        <f t="shared" si="1301"/>
        <v>0</v>
      </c>
      <c r="FU911" s="400">
        <f t="shared" si="1302"/>
        <v>1</v>
      </c>
      <c r="FV911" s="400">
        <f t="shared" si="1303"/>
        <v>0</v>
      </c>
      <c r="FW911" s="402">
        <f t="shared" si="1304"/>
        <v>0</v>
      </c>
      <c r="FX911" s="222">
        <f t="shared" si="1305"/>
        <v>82.571840766935594</v>
      </c>
      <c r="FY911" s="222">
        <f t="shared" si="1306"/>
        <v>0</v>
      </c>
      <c r="FZ911" s="222">
        <f t="shared" si="1307"/>
        <v>0</v>
      </c>
      <c r="GA911" s="221">
        <f t="shared" si="1308"/>
        <v>75.968518199555263</v>
      </c>
      <c r="GB911" s="222">
        <f t="shared" si="1309"/>
        <v>20.891916356478497</v>
      </c>
      <c r="GC911" s="222">
        <f t="shared" si="1310"/>
        <v>0</v>
      </c>
      <c r="GD911" s="222">
        <f t="shared" si="1311"/>
        <v>0</v>
      </c>
      <c r="GE911" s="222">
        <f t="shared" si="1312"/>
        <v>0</v>
      </c>
      <c r="GF911" s="222">
        <f t="shared" si="1313"/>
        <v>0</v>
      </c>
      <c r="GG911" s="398">
        <f t="shared" si="1314"/>
        <v>0</v>
      </c>
      <c r="GH911" s="399">
        <f t="shared" si="1315"/>
        <v>0</v>
      </c>
      <c r="GI911" s="398" t="str">
        <f t="shared" si="1316"/>
        <v>Na</v>
      </c>
      <c r="GJ911" s="398" t="str">
        <f t="shared" si="1317"/>
        <v>Cl-HCO3</v>
      </c>
    </row>
    <row r="912" spans="1:192" s="69" customFormat="1">
      <c r="A912" s="402">
        <f t="shared" si="1318"/>
        <v>907</v>
      </c>
      <c r="B912" s="166" t="s">
        <v>326</v>
      </c>
      <c r="C912" s="165" t="s">
        <v>2519</v>
      </c>
      <c r="D912" s="165"/>
      <c r="E912" s="166" t="s">
        <v>2520</v>
      </c>
      <c r="F912" s="408">
        <v>3542820</v>
      </c>
      <c r="G912" s="408">
        <v>5613130</v>
      </c>
      <c r="H912" s="410">
        <f t="shared" si="1245"/>
        <v>542728.44199999992</v>
      </c>
      <c r="I912" s="102">
        <f t="shared" si="1246"/>
        <v>5611324.5380000006</v>
      </c>
      <c r="J912" s="408">
        <v>227</v>
      </c>
      <c r="K912" s="392" t="s">
        <v>1355</v>
      </c>
      <c r="L912" s="171">
        <v>556.5</v>
      </c>
      <c r="M912" s="171"/>
      <c r="N912" s="408"/>
      <c r="O912" s="171" t="s">
        <v>1353</v>
      </c>
      <c r="P912" s="171"/>
      <c r="Q912" s="166" t="s">
        <v>2865</v>
      </c>
      <c r="R912" s="166" t="s">
        <v>2889</v>
      </c>
      <c r="S912" s="166" t="s">
        <v>1347</v>
      </c>
      <c r="T912" s="499" t="str">
        <f t="shared" si="1247"/>
        <v>-</v>
      </c>
      <c r="U912" s="499" t="str">
        <f t="shared" si="1248"/>
        <v>M</v>
      </c>
      <c r="V912" s="499" t="str">
        <f t="shared" si="1249"/>
        <v>-</v>
      </c>
      <c r="W912" s="499" t="str">
        <f t="shared" si="1320"/>
        <v>-</v>
      </c>
      <c r="X912" s="529" t="str">
        <f t="shared" si="1319"/>
        <v>Na</v>
      </c>
      <c r="Y912" s="530" t="str">
        <f t="shared" si="1322"/>
        <v>Cl-SO4</v>
      </c>
      <c r="Z912" s="183" t="s">
        <v>2521</v>
      </c>
      <c r="AA912" s="392" t="s">
        <v>2522</v>
      </c>
      <c r="AB912" s="200">
        <v>1</v>
      </c>
      <c r="AC912" s="170" t="s">
        <v>405</v>
      </c>
      <c r="AD912" s="170" t="s">
        <v>2943</v>
      </c>
      <c r="AE912" s="188" t="s">
        <v>2701</v>
      </c>
      <c r="AF912" s="153" t="s">
        <v>3116</v>
      </c>
      <c r="AG912" s="408"/>
      <c r="AH912" s="408">
        <v>7.25</v>
      </c>
      <c r="AI912" s="392"/>
      <c r="AJ912" s="408"/>
      <c r="AK912" s="408"/>
      <c r="AL912" s="408"/>
      <c r="AM912" s="392">
        <v>0.35</v>
      </c>
      <c r="AN912" s="168">
        <v>135.5</v>
      </c>
      <c r="AO912" s="165">
        <v>21.8</v>
      </c>
      <c r="AP912" s="171"/>
      <c r="AQ912" s="168"/>
      <c r="AR912" s="168">
        <v>12095.6</v>
      </c>
      <c r="AS912" s="507">
        <f t="shared" si="1323"/>
        <v>12095.6</v>
      </c>
      <c r="AT912" s="510">
        <f t="shared" si="1324"/>
        <v>-7.7887812225911428E-4</v>
      </c>
      <c r="AU912" s="168">
        <v>3432.6</v>
      </c>
      <c r="AV912" s="168">
        <v>132.5</v>
      </c>
      <c r="AW912" s="165">
        <v>745.5</v>
      </c>
      <c r="AX912" s="168">
        <v>5070</v>
      </c>
      <c r="AY912" s="168">
        <v>2238</v>
      </c>
      <c r="AZ912" s="167">
        <v>477</v>
      </c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5"/>
      <c r="BM912" s="168"/>
      <c r="BN912" s="167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  <c r="CA912" s="168"/>
      <c r="CB912" s="168"/>
      <c r="CC912" s="168"/>
      <c r="CD912" s="168"/>
      <c r="CE912" s="168"/>
      <c r="CF912" s="165"/>
      <c r="CG912" s="168"/>
      <c r="CH912" s="168"/>
      <c r="CI912" s="168"/>
      <c r="CJ912" s="168"/>
      <c r="CK912" s="168"/>
      <c r="CL912" s="167"/>
      <c r="CM912" s="168"/>
      <c r="CN912" s="180">
        <v>135.80000000000001</v>
      </c>
      <c r="CO912" s="165"/>
      <c r="CP912" s="399"/>
      <c r="CQ912" s="167"/>
      <c r="CR912" s="168"/>
      <c r="CS912" s="168"/>
      <c r="CT912" s="168"/>
      <c r="CU912" s="168"/>
      <c r="CV912" s="168"/>
      <c r="CW912" s="168"/>
      <c r="CX912" s="168"/>
      <c r="CY912" s="168"/>
      <c r="CZ912" s="168"/>
      <c r="DA912" s="167"/>
      <c r="DB912" s="182"/>
      <c r="DC912" s="182"/>
      <c r="DD912" s="182"/>
      <c r="DE912" s="182"/>
      <c r="DF912" s="182"/>
      <c r="DG912" s="182"/>
      <c r="DH912" s="182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1"/>
      <c r="DT912" s="402">
        <f t="shared" si="1250"/>
        <v>1</v>
      </c>
      <c r="DU912" s="100">
        <f t="shared" si="1251"/>
        <v>0</v>
      </c>
      <c r="DV912" s="100">
        <f t="shared" si="1252"/>
        <v>0</v>
      </c>
      <c r="DW912" s="100">
        <f t="shared" si="1253"/>
        <v>0</v>
      </c>
      <c r="DX912" s="100">
        <f t="shared" si="1254"/>
        <v>1</v>
      </c>
      <c r="DY912" s="229">
        <f t="shared" si="1255"/>
        <v>0</v>
      </c>
      <c r="DZ912" s="100">
        <f t="shared" si="1256"/>
        <v>0</v>
      </c>
      <c r="EA912" s="400">
        <f t="shared" si="1257"/>
        <v>0</v>
      </c>
      <c r="EB912" s="402">
        <f t="shared" si="1258"/>
        <v>1</v>
      </c>
      <c r="EC912" s="19">
        <f t="shared" si="1259"/>
        <v>0</v>
      </c>
      <c r="ED912" s="19">
        <f t="shared" si="1260"/>
        <v>1</v>
      </c>
      <c r="EE912" s="19">
        <f t="shared" si="1261"/>
        <v>0</v>
      </c>
      <c r="EF912" s="402">
        <f t="shared" si="1262"/>
        <v>0</v>
      </c>
      <c r="EG912" s="400">
        <f t="shared" si="1263"/>
        <v>1</v>
      </c>
      <c r="EH912" s="400">
        <f t="shared" si="1264"/>
        <v>0</v>
      </c>
      <c r="EI912" s="402">
        <f t="shared" si="1265"/>
        <v>0</v>
      </c>
      <c r="EJ912" s="229">
        <f t="shared" si="1266"/>
        <v>2</v>
      </c>
      <c r="EK912" s="398">
        <f t="shared" si="1267"/>
        <v>3432.6</v>
      </c>
      <c r="EL912" s="398" t="str">
        <f t="shared" si="1268"/>
        <v/>
      </c>
      <c r="EM912" s="398">
        <f t="shared" si="1269"/>
        <v>132.5</v>
      </c>
      <c r="EN912" s="398">
        <f t="shared" si="1270"/>
        <v>745.5</v>
      </c>
      <c r="EO912" s="398" t="str">
        <f t="shared" si="1271"/>
        <v/>
      </c>
      <c r="EP912" s="398" t="str">
        <f t="shared" si="1272"/>
        <v/>
      </c>
      <c r="EQ912" s="398">
        <f t="shared" si="1273"/>
        <v>477</v>
      </c>
      <c r="ER912" s="398" t="str">
        <f t="shared" si="1274"/>
        <v/>
      </c>
      <c r="ES912" s="398" t="str">
        <f t="shared" si="1275"/>
        <v/>
      </c>
      <c r="ET912" s="398">
        <f t="shared" si="1276"/>
        <v>2238</v>
      </c>
      <c r="EU912" s="172">
        <f t="shared" si="1277"/>
        <v>5070</v>
      </c>
      <c r="EV912" s="57">
        <f t="shared" si="1278"/>
        <v>149.30969386423544</v>
      </c>
      <c r="EW912" s="57" t="str">
        <f t="shared" si="1279"/>
        <v/>
      </c>
      <c r="EX912" s="57">
        <f t="shared" si="1280"/>
        <v>10.903106356716727</v>
      </c>
      <c r="EY912" s="57">
        <f t="shared" si="1281"/>
        <v>37.202455212335941</v>
      </c>
      <c r="EZ912" s="57" t="str">
        <f t="shared" si="1282"/>
        <v/>
      </c>
      <c r="FA912" s="57" t="str">
        <f t="shared" si="1283"/>
        <v/>
      </c>
      <c r="FB912" s="57">
        <f t="shared" si="1284"/>
        <v>7.8174806734505573</v>
      </c>
      <c r="FC912" s="57" t="str">
        <f t="shared" si="1285"/>
        <v/>
      </c>
      <c r="FD912" s="57" t="str">
        <f t="shared" si="1286"/>
        <v/>
      </c>
      <c r="FE912" s="57">
        <f t="shared" si="1287"/>
        <v>46.594616427204762</v>
      </c>
      <c r="FF912" s="56">
        <f t="shared" si="1288"/>
        <v>143.00623360505455</v>
      </c>
      <c r="FG912" s="59">
        <f t="shared" si="1289"/>
        <v>75.632297785968817</v>
      </c>
      <c r="FH912" s="59" t="str">
        <f t="shared" si="1290"/>
        <v/>
      </c>
      <c r="FI912" s="59">
        <f t="shared" si="1291"/>
        <v>5.5229299948408386</v>
      </c>
      <c r="FJ912" s="59">
        <f t="shared" si="1292"/>
        <v>18.844772219190347</v>
      </c>
      <c r="FK912" s="59" t="str">
        <f t="shared" si="1293"/>
        <v/>
      </c>
      <c r="FL912" s="59" t="str">
        <f t="shared" si="1294"/>
        <v/>
      </c>
      <c r="FM912" s="59">
        <f t="shared" si="1295"/>
        <v>3.9598555238034212</v>
      </c>
      <c r="FN912" s="59" t="str">
        <f t="shared" si="1296"/>
        <v/>
      </c>
      <c r="FO912" s="59" t="str">
        <f t="shared" si="1297"/>
        <v/>
      </c>
      <c r="FP912" s="59">
        <f t="shared" si="1298"/>
        <v>23.601970627876007</v>
      </c>
      <c r="FQ912" s="66">
        <f t="shared" si="1299"/>
        <v>72.43817384832056</v>
      </c>
      <c r="FR912" s="331">
        <f t="shared" si="1321"/>
        <v>-7.7887812225911428E-4</v>
      </c>
      <c r="FS912" s="331">
        <f t="shared" si="1300"/>
        <v>7.7887812225911428E-4</v>
      </c>
      <c r="FT912" s="400">
        <f t="shared" si="1301"/>
        <v>0</v>
      </c>
      <c r="FU912" s="400">
        <f t="shared" si="1302"/>
        <v>1</v>
      </c>
      <c r="FV912" s="400">
        <f t="shared" si="1303"/>
        <v>0</v>
      </c>
      <c r="FW912" s="402">
        <f t="shared" si="1304"/>
        <v>0</v>
      </c>
      <c r="FX912" s="222">
        <f t="shared" si="1305"/>
        <v>75.632297785968817</v>
      </c>
      <c r="FY912" s="222">
        <f t="shared" si="1306"/>
        <v>0</v>
      </c>
      <c r="FZ912" s="222">
        <f t="shared" si="1307"/>
        <v>0</v>
      </c>
      <c r="GA912" s="221">
        <f t="shared" si="1308"/>
        <v>72.43817384832056</v>
      </c>
      <c r="GB912" s="222">
        <f t="shared" si="1309"/>
        <v>0</v>
      </c>
      <c r="GC912" s="222">
        <f t="shared" si="1310"/>
        <v>23.601970627876007</v>
      </c>
      <c r="GD912" s="222">
        <f t="shared" si="1311"/>
        <v>0</v>
      </c>
      <c r="GE912" s="222">
        <f t="shared" si="1312"/>
        <v>0</v>
      </c>
      <c r="GF912" s="222">
        <f t="shared" si="1313"/>
        <v>0</v>
      </c>
      <c r="GG912" s="398">
        <f t="shared" si="1314"/>
        <v>0</v>
      </c>
      <c r="GH912" s="399">
        <f t="shared" si="1315"/>
        <v>0</v>
      </c>
      <c r="GI912" s="398" t="str">
        <f t="shared" si="1316"/>
        <v>Na</v>
      </c>
      <c r="GJ912" s="398" t="str">
        <f t="shared" si="1317"/>
        <v>Cl-SO4</v>
      </c>
    </row>
    <row r="913" spans="1:192" s="69" customFormat="1">
      <c r="A913" s="402">
        <f t="shared" si="1318"/>
        <v>908</v>
      </c>
      <c r="B913" s="382" t="s">
        <v>329</v>
      </c>
      <c r="C913" s="398" t="s">
        <v>192</v>
      </c>
      <c r="D913" s="398"/>
      <c r="E913" s="398"/>
      <c r="F913" s="563">
        <v>3461760</v>
      </c>
      <c r="G913" s="563">
        <v>5596165</v>
      </c>
      <c r="H913" s="223">
        <f t="shared" si="1245"/>
        <v>461700.86600000004</v>
      </c>
      <c r="I913" s="223">
        <f t="shared" si="1246"/>
        <v>5594366.324</v>
      </c>
      <c r="J913" s="393">
        <v>242</v>
      </c>
      <c r="K913" s="377" t="s">
        <v>1354</v>
      </c>
      <c r="L913" s="378">
        <v>3.5</v>
      </c>
      <c r="M913" s="378"/>
      <c r="N913" s="408"/>
      <c r="O913" s="378"/>
      <c r="P913" s="378"/>
      <c r="Q913" s="382" t="s">
        <v>2862</v>
      </c>
      <c r="R913" s="116" t="s">
        <v>2896</v>
      </c>
      <c r="S913" s="382" t="s">
        <v>2656</v>
      </c>
      <c r="T913" s="499" t="str">
        <f t="shared" si="1247"/>
        <v>-</v>
      </c>
      <c r="U913" s="499" t="str">
        <f t="shared" si="1248"/>
        <v>M</v>
      </c>
      <c r="V913" s="499" t="str">
        <f t="shared" si="1249"/>
        <v>-</v>
      </c>
      <c r="W913" s="499" t="str">
        <f t="shared" si="1320"/>
        <v>A</v>
      </c>
      <c r="X913" s="529" t="str">
        <f t="shared" si="1319"/>
        <v>Ca-Na</v>
      </c>
      <c r="Y913" s="530" t="str">
        <f t="shared" si="1322"/>
        <v>HCO3</v>
      </c>
      <c r="Z913" s="119" t="s">
        <v>1735</v>
      </c>
      <c r="AA913" s="377" t="s">
        <v>1902</v>
      </c>
      <c r="AB913" s="405">
        <v>1</v>
      </c>
      <c r="AC913" s="117" t="s">
        <v>433</v>
      </c>
      <c r="AD913" s="385" t="s">
        <v>2523</v>
      </c>
      <c r="AE913" s="125" t="s">
        <v>1503</v>
      </c>
      <c r="AF913" s="379">
        <v>10.5</v>
      </c>
      <c r="AG913" s="377"/>
      <c r="AH913" s="377"/>
      <c r="AI913" s="379"/>
      <c r="AJ913" s="377"/>
      <c r="AK913" s="377"/>
      <c r="AL913" s="377"/>
      <c r="AM913" s="379"/>
      <c r="AN913" s="117">
        <v>28.6</v>
      </c>
      <c r="AO913" s="116">
        <v>33.5</v>
      </c>
      <c r="AP913" s="378"/>
      <c r="AQ913" s="117"/>
      <c r="AR913" s="69">
        <v>1042</v>
      </c>
      <c r="AS913" s="507">
        <f t="shared" si="1323"/>
        <v>1042</v>
      </c>
      <c r="AT913" s="510">
        <f t="shared" si="1324"/>
        <v>0.28365361844602732</v>
      </c>
      <c r="AU913" s="117">
        <v>64</v>
      </c>
      <c r="AV913" s="117">
        <v>27</v>
      </c>
      <c r="AW913" s="116">
        <v>160</v>
      </c>
      <c r="AX913" s="117">
        <v>38</v>
      </c>
      <c r="AY913" s="117">
        <v>14</v>
      </c>
      <c r="AZ913" s="118">
        <v>729</v>
      </c>
      <c r="BA913" s="117"/>
      <c r="BB913" s="117">
        <v>5</v>
      </c>
      <c r="BC913" s="117"/>
      <c r="BD913" s="117"/>
      <c r="BE913" s="117">
        <v>5</v>
      </c>
      <c r="BF913" s="117"/>
      <c r="BG913" s="117"/>
      <c r="BH913" s="117"/>
      <c r="BI913" s="117"/>
      <c r="BJ913" s="117"/>
      <c r="BK913" s="117"/>
      <c r="BL913" s="116"/>
      <c r="BM913" s="117"/>
      <c r="BN913" s="118"/>
      <c r="BO913" s="114"/>
      <c r="BP913" s="114"/>
      <c r="BQ913" s="114"/>
      <c r="BR913" s="114"/>
      <c r="BS913" s="114"/>
      <c r="BT913" s="114"/>
      <c r="BU913" s="114"/>
      <c r="BV913" s="114"/>
      <c r="BW913" s="114"/>
      <c r="BX913" s="114"/>
      <c r="BY913" s="114"/>
      <c r="BZ913" s="114"/>
      <c r="CA913" s="114"/>
      <c r="CB913" s="114"/>
      <c r="CC913" s="114"/>
      <c r="CD913" s="114"/>
      <c r="CE913" s="114"/>
      <c r="CF913" s="247"/>
      <c r="CG913" s="114"/>
      <c r="CH913" s="114"/>
      <c r="CI913" s="114"/>
      <c r="CJ913" s="114"/>
      <c r="CK913" s="114"/>
      <c r="CL913" s="137"/>
      <c r="CM913" s="114"/>
      <c r="CN913" s="114">
        <v>1575</v>
      </c>
      <c r="CO913" s="247"/>
      <c r="CP913" s="399"/>
      <c r="CQ913" s="118"/>
      <c r="CR913" s="117"/>
      <c r="CS913" s="117"/>
      <c r="CT913" s="117"/>
      <c r="CU913" s="117"/>
      <c r="CV913" s="117"/>
      <c r="CW913" s="117"/>
      <c r="CX913" s="117"/>
      <c r="CY913" s="117"/>
      <c r="CZ913" s="117"/>
      <c r="DA913" s="118"/>
      <c r="DB913" s="111"/>
      <c r="DC913" s="111"/>
      <c r="DD913" s="121"/>
      <c r="DE913" s="111"/>
      <c r="DF913" s="420"/>
      <c r="DG913" s="111"/>
      <c r="DH913" s="111"/>
      <c r="DI913" s="111"/>
      <c r="DJ913" s="111"/>
      <c r="DK913" s="244"/>
      <c r="DL913" s="244"/>
      <c r="DM913" s="244"/>
      <c r="DN913" s="111"/>
      <c r="DO913" s="121"/>
      <c r="DP913" s="244"/>
      <c r="DQ913" s="241"/>
      <c r="DR913" s="244"/>
      <c r="DS913" s="472"/>
      <c r="DT913" s="402">
        <f t="shared" si="1250"/>
        <v>1</v>
      </c>
      <c r="DU913" s="100">
        <f t="shared" si="1251"/>
        <v>1</v>
      </c>
      <c r="DV913" s="100">
        <f t="shared" si="1252"/>
        <v>0</v>
      </c>
      <c r="DW913" s="100">
        <f t="shared" si="1253"/>
        <v>0</v>
      </c>
      <c r="DX913" s="100">
        <f t="shared" si="1254"/>
        <v>0</v>
      </c>
      <c r="DY913" s="229">
        <f t="shared" si="1255"/>
        <v>0</v>
      </c>
      <c r="DZ913" s="100">
        <f t="shared" si="1256"/>
        <v>1</v>
      </c>
      <c r="EA913" s="400">
        <f t="shared" si="1257"/>
        <v>0</v>
      </c>
      <c r="EB913" s="402">
        <f t="shared" si="1258"/>
        <v>0</v>
      </c>
      <c r="EC913" s="19">
        <f t="shared" si="1259"/>
        <v>0</v>
      </c>
      <c r="ED913" s="19">
        <f t="shared" si="1260"/>
        <v>1</v>
      </c>
      <c r="EE913" s="19">
        <f t="shared" si="1261"/>
        <v>0</v>
      </c>
      <c r="EF913" s="402">
        <f t="shared" si="1262"/>
        <v>0</v>
      </c>
      <c r="EG913" s="400">
        <f t="shared" si="1263"/>
        <v>0</v>
      </c>
      <c r="EH913" s="400">
        <f t="shared" si="1264"/>
        <v>1</v>
      </c>
      <c r="EI913" s="402">
        <f t="shared" si="1265"/>
        <v>0</v>
      </c>
      <c r="EJ913" s="229">
        <f t="shared" si="1266"/>
        <v>2</v>
      </c>
      <c r="EK913" s="398">
        <f t="shared" si="1267"/>
        <v>64</v>
      </c>
      <c r="EL913" s="398">
        <f t="shared" si="1268"/>
        <v>5</v>
      </c>
      <c r="EM913" s="398">
        <f t="shared" si="1269"/>
        <v>27</v>
      </c>
      <c r="EN913" s="398">
        <f t="shared" si="1270"/>
        <v>160</v>
      </c>
      <c r="EO913" s="398" t="str">
        <f t="shared" si="1271"/>
        <v/>
      </c>
      <c r="EP913" s="398">
        <f t="shared" si="1272"/>
        <v>5</v>
      </c>
      <c r="EQ913" s="398">
        <f t="shared" si="1273"/>
        <v>729</v>
      </c>
      <c r="ER913" s="398" t="str">
        <f t="shared" si="1274"/>
        <v/>
      </c>
      <c r="ES913" s="398" t="str">
        <f t="shared" si="1275"/>
        <v/>
      </c>
      <c r="ET913" s="398">
        <f t="shared" si="1276"/>
        <v>14</v>
      </c>
      <c r="EU913" s="172">
        <f t="shared" si="1277"/>
        <v>38</v>
      </c>
      <c r="EV913" s="57">
        <f t="shared" si="1278"/>
        <v>2.7838432696239201</v>
      </c>
      <c r="EW913" s="57">
        <f t="shared" si="1279"/>
        <v>0.12787723785166241</v>
      </c>
      <c r="EX913" s="57">
        <f t="shared" si="1280"/>
        <v>2.221765068915861</v>
      </c>
      <c r="EY913" s="57">
        <f t="shared" si="1281"/>
        <v>7.9844303607964466</v>
      </c>
      <c r="EZ913" s="57" t="str">
        <f t="shared" si="1282"/>
        <v/>
      </c>
      <c r="FA913" s="57">
        <f t="shared" si="1283"/>
        <v>0.26860059092130006</v>
      </c>
      <c r="FB913" s="57">
        <f t="shared" si="1284"/>
        <v>11.947470463198021</v>
      </c>
      <c r="FC913" s="57" t="str">
        <f t="shared" si="1285"/>
        <v/>
      </c>
      <c r="FD913" s="57" t="str">
        <f t="shared" si="1286"/>
        <v/>
      </c>
      <c r="FE913" s="57">
        <f t="shared" si="1287"/>
        <v>0.2914765996339887</v>
      </c>
      <c r="FF913" s="56">
        <f t="shared" si="1288"/>
        <v>1.0718415930950835</v>
      </c>
      <c r="FG913" s="59">
        <f t="shared" si="1289"/>
        <v>20.795875191117631</v>
      </c>
      <c r="FH913" s="59">
        <f t="shared" si="1290"/>
        <v>0.95526896473137002</v>
      </c>
      <c r="FI913" s="59">
        <f t="shared" si="1291"/>
        <v>16.597036758969878</v>
      </c>
      <c r="FJ913" s="59">
        <f t="shared" si="1292"/>
        <v>59.645318063370937</v>
      </c>
      <c r="FK913" s="59" t="str">
        <f t="shared" si="1293"/>
        <v/>
      </c>
      <c r="FL913" s="59">
        <f t="shared" si="1294"/>
        <v>2.006501021810184</v>
      </c>
      <c r="FM913" s="59">
        <f t="shared" si="1295"/>
        <v>89.757795514828445</v>
      </c>
      <c r="FN913" s="59" t="str">
        <f t="shared" si="1296"/>
        <v/>
      </c>
      <c r="FO913" s="59" t="str">
        <f t="shared" si="1297"/>
        <v/>
      </c>
      <c r="FP913" s="59">
        <f t="shared" si="1298"/>
        <v>2.1897770836005166</v>
      </c>
      <c r="FQ913" s="66">
        <f t="shared" si="1299"/>
        <v>8.0524274015710446</v>
      </c>
      <c r="FR913" s="331">
        <f t="shared" si="1321"/>
        <v>0.28365361844602732</v>
      </c>
      <c r="FS913" s="331">
        <f t="shared" si="1300"/>
        <v>0.28365361844602732</v>
      </c>
      <c r="FT913" s="400">
        <f t="shared" si="1301"/>
        <v>0</v>
      </c>
      <c r="FU913" s="400">
        <f t="shared" si="1302"/>
        <v>1</v>
      </c>
      <c r="FV913" s="400">
        <f t="shared" si="1303"/>
        <v>0</v>
      </c>
      <c r="FW913" s="402">
        <f t="shared" si="1304"/>
        <v>0</v>
      </c>
      <c r="FX913" s="222">
        <f t="shared" si="1305"/>
        <v>20.795875191117631</v>
      </c>
      <c r="FY913" s="222">
        <f t="shared" si="1306"/>
        <v>59.645318063370937</v>
      </c>
      <c r="FZ913" s="222">
        <f t="shared" si="1307"/>
        <v>0</v>
      </c>
      <c r="GA913" s="221">
        <f t="shared" si="1308"/>
        <v>0</v>
      </c>
      <c r="GB913" s="222">
        <f t="shared" si="1309"/>
        <v>89.757795514828445</v>
      </c>
      <c r="GC913" s="222">
        <f t="shared" si="1310"/>
        <v>0</v>
      </c>
      <c r="GD913" s="222">
        <f t="shared" si="1311"/>
        <v>0</v>
      </c>
      <c r="GE913" s="222">
        <f t="shared" si="1312"/>
        <v>0</v>
      </c>
      <c r="GF913" s="222">
        <f t="shared" si="1313"/>
        <v>0</v>
      </c>
      <c r="GG913" s="398">
        <f t="shared" si="1314"/>
        <v>0</v>
      </c>
      <c r="GH913" s="399">
        <f t="shared" si="1315"/>
        <v>0</v>
      </c>
      <c r="GI913" s="398" t="str">
        <f t="shared" si="1316"/>
        <v>Ca-Na</v>
      </c>
      <c r="GJ913" s="398" t="str">
        <f t="shared" si="1317"/>
        <v>HCO3</v>
      </c>
    </row>
    <row r="914" spans="1:192" s="69" customFormat="1">
      <c r="A914" s="402">
        <f t="shared" si="1318"/>
        <v>909</v>
      </c>
      <c r="B914" s="382" t="s">
        <v>615</v>
      </c>
      <c r="C914" s="2" t="s">
        <v>616</v>
      </c>
      <c r="D914" s="2"/>
      <c r="E914" s="2"/>
      <c r="F914" s="548">
        <v>3487850</v>
      </c>
      <c r="G914" s="548">
        <v>5562400</v>
      </c>
      <c r="H914" s="409">
        <f t="shared" si="1245"/>
        <v>487780.43000000005</v>
      </c>
      <c r="I914" s="405">
        <f t="shared" si="1246"/>
        <v>5560614.8300000001</v>
      </c>
      <c r="J914" s="377">
        <v>114</v>
      </c>
      <c r="K914" s="377" t="s">
        <v>1355</v>
      </c>
      <c r="L914" s="378">
        <v>100</v>
      </c>
      <c r="M914" s="378"/>
      <c r="N914" s="408"/>
      <c r="O914" s="378"/>
      <c r="P914" s="378"/>
      <c r="Q914" s="382" t="s">
        <v>2843</v>
      </c>
      <c r="R914" s="116" t="s">
        <v>276</v>
      </c>
      <c r="S914" s="382" t="s">
        <v>1347</v>
      </c>
      <c r="T914" s="499" t="str">
        <f t="shared" si="1247"/>
        <v>-</v>
      </c>
      <c r="U914" s="499" t="str">
        <f t="shared" si="1248"/>
        <v>-</v>
      </c>
      <c r="V914" s="499" t="str">
        <f t="shared" si="1249"/>
        <v>-</v>
      </c>
      <c r="W914" s="499" t="str">
        <f t="shared" si="1320"/>
        <v>-</v>
      </c>
      <c r="X914" s="529" t="str">
        <f t="shared" si="1319"/>
        <v>Ca-Mg</v>
      </c>
      <c r="Y914" s="530" t="str">
        <f t="shared" si="1322"/>
        <v>HCO3</v>
      </c>
      <c r="Z914" s="119"/>
      <c r="AA914" s="84">
        <v>33471</v>
      </c>
      <c r="AB914" s="405">
        <v>1</v>
      </c>
      <c r="AC914" s="117" t="s">
        <v>617</v>
      </c>
      <c r="AD914" s="385" t="s">
        <v>2524</v>
      </c>
      <c r="AE914" s="120"/>
      <c r="AF914" s="379">
        <v>12.5</v>
      </c>
      <c r="AG914" s="377">
        <v>680</v>
      </c>
      <c r="AH914" s="377">
        <v>7.34</v>
      </c>
      <c r="AI914" s="379"/>
      <c r="AJ914" s="377"/>
      <c r="AK914" s="377"/>
      <c r="AL914" s="377"/>
      <c r="AM914" s="379"/>
      <c r="AN914" s="117">
        <v>23.8</v>
      </c>
      <c r="AO914" s="116">
        <v>17.8</v>
      </c>
      <c r="AP914" s="378">
        <v>3</v>
      </c>
      <c r="AQ914" s="117"/>
      <c r="AS914" s="507">
        <f t="shared" si="1323"/>
        <v>784.60800000000006</v>
      </c>
      <c r="AT914" s="510">
        <f t="shared" si="1324"/>
        <v>-0.93633456643050683</v>
      </c>
      <c r="AU914" s="117">
        <v>43.6</v>
      </c>
      <c r="AV914" s="117">
        <v>28</v>
      </c>
      <c r="AW914" s="116">
        <v>124</v>
      </c>
      <c r="AX914" s="117">
        <v>59</v>
      </c>
      <c r="AY914" s="117">
        <v>85</v>
      </c>
      <c r="AZ914" s="463">
        <f>AO914*21.76</f>
        <v>387.32800000000003</v>
      </c>
      <c r="BA914" s="384"/>
      <c r="BB914" s="384">
        <v>2.6</v>
      </c>
      <c r="BC914" s="384"/>
      <c r="BD914" s="384">
        <v>0.02</v>
      </c>
      <c r="BE914" s="384" t="s">
        <v>1405</v>
      </c>
      <c r="BF914" s="384" t="s">
        <v>1392</v>
      </c>
      <c r="BG914" s="117">
        <v>0.76</v>
      </c>
      <c r="BH914" s="117"/>
      <c r="BI914" s="117"/>
      <c r="BJ914" s="117">
        <v>54</v>
      </c>
      <c r="BK914" s="117"/>
      <c r="BL914" s="116"/>
      <c r="BM914" s="117"/>
      <c r="BN914" s="118"/>
      <c r="BO914" s="114"/>
      <c r="BP914" s="114" t="s">
        <v>461</v>
      </c>
      <c r="BQ914" s="114"/>
      <c r="BR914" s="114">
        <v>300</v>
      </c>
      <c r="BS914" s="114"/>
      <c r="BT914" s="114"/>
      <c r="BU914" s="114"/>
      <c r="BV914" s="114"/>
      <c r="BW914" s="114"/>
      <c r="BX914" s="114"/>
      <c r="BY914" s="114"/>
      <c r="BZ914" s="114"/>
      <c r="CA914" s="114"/>
      <c r="CB914" s="114"/>
      <c r="CC914" s="114"/>
      <c r="CD914" s="114"/>
      <c r="CE914" s="114"/>
      <c r="CF914" s="247"/>
      <c r="CG914" s="114"/>
      <c r="CH914" s="114"/>
      <c r="CI914" s="114"/>
      <c r="CJ914" s="114"/>
      <c r="CK914" s="114"/>
      <c r="CL914" s="137"/>
      <c r="CM914" s="114">
        <v>8.5</v>
      </c>
      <c r="CN914" s="114">
        <v>40.700000000000003</v>
      </c>
      <c r="CO914" s="247"/>
      <c r="CP914" s="399"/>
      <c r="CQ914" s="118"/>
      <c r="CR914" s="117"/>
      <c r="CS914" s="117"/>
      <c r="CT914" s="117"/>
      <c r="CU914" s="117"/>
      <c r="CV914" s="117"/>
      <c r="CW914" s="117"/>
      <c r="CX914" s="117"/>
      <c r="CY914" s="117"/>
      <c r="CZ914" s="117"/>
      <c r="DA914" s="118"/>
      <c r="DB914" s="111"/>
      <c r="DC914" s="111"/>
      <c r="DD914" s="121"/>
      <c r="DE914" s="111"/>
      <c r="DF914" s="420"/>
      <c r="DG914" s="111"/>
      <c r="DH914" s="111"/>
      <c r="DI914" s="111"/>
      <c r="DJ914" s="111"/>
      <c r="DK914" s="244"/>
      <c r="DL914" s="244"/>
      <c r="DM914" s="244"/>
      <c r="DN914" s="111"/>
      <c r="DO914" s="121"/>
      <c r="DP914" s="244"/>
      <c r="DQ914" s="241"/>
      <c r="DR914" s="244"/>
      <c r="DS914" s="472"/>
      <c r="DT914" s="402">
        <f t="shared" si="1250"/>
        <v>1</v>
      </c>
      <c r="DU914" s="100">
        <f t="shared" si="1251"/>
        <v>0</v>
      </c>
      <c r="DV914" s="100">
        <f t="shared" si="1252"/>
        <v>1</v>
      </c>
      <c r="DW914" s="100">
        <f t="shared" si="1253"/>
        <v>0</v>
      </c>
      <c r="DX914" s="100">
        <f t="shared" si="1254"/>
        <v>0</v>
      </c>
      <c r="DY914" s="229">
        <f t="shared" si="1255"/>
        <v>0</v>
      </c>
      <c r="DZ914" s="100">
        <f t="shared" si="1256"/>
        <v>1</v>
      </c>
      <c r="EA914" s="400">
        <f t="shared" si="1257"/>
        <v>0</v>
      </c>
      <c r="EB914" s="402">
        <f t="shared" si="1258"/>
        <v>0</v>
      </c>
      <c r="EC914" s="19">
        <f t="shared" si="1259"/>
        <v>1</v>
      </c>
      <c r="ED914" s="19">
        <f t="shared" si="1260"/>
        <v>0</v>
      </c>
      <c r="EE914" s="19">
        <f t="shared" si="1261"/>
        <v>0</v>
      </c>
      <c r="EF914" s="402">
        <f t="shared" si="1262"/>
        <v>0</v>
      </c>
      <c r="EG914" s="400">
        <f t="shared" si="1263"/>
        <v>1</v>
      </c>
      <c r="EH914" s="400">
        <f t="shared" si="1264"/>
        <v>0</v>
      </c>
      <c r="EI914" s="402">
        <f t="shared" si="1265"/>
        <v>0</v>
      </c>
      <c r="EJ914" s="229">
        <f t="shared" si="1266"/>
        <v>0</v>
      </c>
      <c r="EK914" s="398">
        <f t="shared" si="1267"/>
        <v>43.6</v>
      </c>
      <c r="EL914" s="398">
        <f t="shared" si="1268"/>
        <v>2.6</v>
      </c>
      <c r="EM914" s="398">
        <f t="shared" si="1269"/>
        <v>28</v>
      </c>
      <c r="EN914" s="398">
        <f t="shared" si="1270"/>
        <v>124</v>
      </c>
      <c r="EO914" s="398" t="str">
        <f t="shared" si="1271"/>
        <v/>
      </c>
      <c r="EP914" s="398" t="str">
        <f t="shared" si="1272"/>
        <v/>
      </c>
      <c r="EQ914" s="398">
        <f t="shared" si="1273"/>
        <v>387.32800000000003</v>
      </c>
      <c r="ER914" s="398" t="str">
        <f t="shared" si="1274"/>
        <v/>
      </c>
      <c r="ES914" s="398">
        <f t="shared" si="1275"/>
        <v>54</v>
      </c>
      <c r="ET914" s="398">
        <f t="shared" si="1276"/>
        <v>85</v>
      </c>
      <c r="EU914" s="172">
        <f t="shared" si="1277"/>
        <v>59</v>
      </c>
      <c r="EV914" s="57">
        <f t="shared" si="1278"/>
        <v>1.8964932274312956</v>
      </c>
      <c r="EW914" s="57">
        <f t="shared" si="1279"/>
        <v>6.6496163682864456E-2</v>
      </c>
      <c r="EX914" s="57">
        <f t="shared" si="1280"/>
        <v>2.3040526640608929</v>
      </c>
      <c r="EY914" s="57">
        <f t="shared" si="1281"/>
        <v>6.1879335296172462</v>
      </c>
      <c r="EZ914" s="57" t="str">
        <f t="shared" si="1282"/>
        <v/>
      </c>
      <c r="FA914" s="57" t="str">
        <f t="shared" si="1283"/>
        <v/>
      </c>
      <c r="FB914" s="57">
        <f t="shared" si="1284"/>
        <v>6.3478598622353415</v>
      </c>
      <c r="FC914" s="57" t="str">
        <f t="shared" si="1285"/>
        <v/>
      </c>
      <c r="FD914" s="57">
        <f t="shared" si="1286"/>
        <v>0.87089891282785714</v>
      </c>
      <c r="FE914" s="57">
        <f t="shared" si="1287"/>
        <v>1.7696793549206455</v>
      </c>
      <c r="FF914" s="56">
        <f t="shared" si="1288"/>
        <v>1.6641751050686822</v>
      </c>
      <c r="FG914" s="59">
        <f t="shared" si="1289"/>
        <v>18.139623684917211</v>
      </c>
      <c r="FH914" s="59">
        <f t="shared" si="1290"/>
        <v>0.63602409344302147</v>
      </c>
      <c r="FI914" s="59">
        <f t="shared" si="1291"/>
        <v>22.037857911522476</v>
      </c>
      <c r="FJ914" s="59">
        <f t="shared" si="1292"/>
        <v>59.18649431011729</v>
      </c>
      <c r="FK914" s="59" t="str">
        <f t="shared" si="1293"/>
        <v/>
      </c>
      <c r="FL914" s="59" t="str">
        <f t="shared" si="1294"/>
        <v/>
      </c>
      <c r="FM914" s="59">
        <f t="shared" si="1295"/>
        <v>59.589696182225474</v>
      </c>
      <c r="FN914" s="59" t="str">
        <f t="shared" si="1296"/>
        <v/>
      </c>
      <c r="FO914" s="59">
        <f t="shared" si="1297"/>
        <v>8.1754485365352032</v>
      </c>
      <c r="FP914" s="59">
        <f t="shared" si="1298"/>
        <v>16.612631247115011</v>
      </c>
      <c r="FQ914" s="66">
        <f t="shared" si="1299"/>
        <v>15.622224034124303</v>
      </c>
      <c r="FR914" s="331">
        <f t="shared" si="1321"/>
        <v>-0.93633456643050683</v>
      </c>
      <c r="FS914" s="331">
        <f t="shared" si="1300"/>
        <v>0.93633456643050683</v>
      </c>
      <c r="FT914" s="400">
        <f t="shared" si="1301"/>
        <v>0</v>
      </c>
      <c r="FU914" s="400">
        <f t="shared" si="1302"/>
        <v>1</v>
      </c>
      <c r="FV914" s="400">
        <f t="shared" si="1303"/>
        <v>0</v>
      </c>
      <c r="FW914" s="402">
        <f t="shared" si="1304"/>
        <v>0</v>
      </c>
      <c r="FX914" s="222">
        <f t="shared" si="1305"/>
        <v>0</v>
      </c>
      <c r="FY914" s="222">
        <f t="shared" si="1306"/>
        <v>59.18649431011729</v>
      </c>
      <c r="FZ914" s="222">
        <f t="shared" si="1307"/>
        <v>22.037857911522476</v>
      </c>
      <c r="GA914" s="221">
        <f t="shared" si="1308"/>
        <v>0</v>
      </c>
      <c r="GB914" s="222">
        <f t="shared" si="1309"/>
        <v>59.589696182225474</v>
      </c>
      <c r="GC914" s="222">
        <f t="shared" si="1310"/>
        <v>0</v>
      </c>
      <c r="GD914" s="222">
        <f t="shared" si="1311"/>
        <v>0</v>
      </c>
      <c r="GE914" s="222">
        <f t="shared" si="1312"/>
        <v>0</v>
      </c>
      <c r="GF914" s="222">
        <f t="shared" si="1313"/>
        <v>0</v>
      </c>
      <c r="GG914" s="398">
        <f t="shared" si="1314"/>
        <v>0</v>
      </c>
      <c r="GH914" s="399">
        <f t="shared" si="1315"/>
        <v>0</v>
      </c>
      <c r="GI914" s="398" t="str">
        <f t="shared" si="1316"/>
        <v>Ca-Mg</v>
      </c>
      <c r="GJ914" s="398" t="str">
        <f t="shared" si="1317"/>
        <v>HCO3</v>
      </c>
    </row>
    <row r="915" spans="1:192" ht="14.25">
      <c r="A915" s="402">
        <f t="shared" si="1318"/>
        <v>910</v>
      </c>
      <c r="B915" s="65" t="s">
        <v>607</v>
      </c>
      <c r="C915" s="91" t="s">
        <v>865</v>
      </c>
      <c r="D915" s="91"/>
      <c r="E915" s="91"/>
      <c r="F915" s="549">
        <v>3467070</v>
      </c>
      <c r="G915" s="549">
        <v>5556760</v>
      </c>
      <c r="H915" s="410">
        <f t="shared" si="1245"/>
        <v>467008.74200000003</v>
      </c>
      <c r="I915" s="410">
        <f t="shared" si="1246"/>
        <v>5554977.0860000001</v>
      </c>
      <c r="J915" s="392">
        <v>139</v>
      </c>
      <c r="K915" s="392" t="s">
        <v>1356</v>
      </c>
      <c r="L915" s="171">
        <v>118</v>
      </c>
      <c r="M915" s="171">
        <v>100</v>
      </c>
      <c r="N915" s="400">
        <v>118</v>
      </c>
      <c r="O915" s="171">
        <v>139</v>
      </c>
      <c r="P915" s="171"/>
      <c r="Q915" s="382" t="s">
        <v>2874</v>
      </c>
      <c r="R915" s="116" t="s">
        <v>2924</v>
      </c>
      <c r="S915" s="65" t="s">
        <v>2836</v>
      </c>
      <c r="T915" s="499" t="str">
        <f t="shared" si="1247"/>
        <v>-</v>
      </c>
      <c r="U915" s="499" t="str">
        <f t="shared" si="1248"/>
        <v>-</v>
      </c>
      <c r="V915" s="499" t="str">
        <f t="shared" si="1249"/>
        <v>-</v>
      </c>
      <c r="W915" s="499" t="str">
        <f t="shared" si="1320"/>
        <v>-</v>
      </c>
      <c r="X915" s="529" t="str">
        <f t="shared" si="1319"/>
        <v>Ca</v>
      </c>
      <c r="Y915" s="530" t="str">
        <f t="shared" si="1322"/>
        <v>HCO3</v>
      </c>
      <c r="Z915" s="404"/>
      <c r="AA915" s="177">
        <v>42236</v>
      </c>
      <c r="AB915" s="176">
        <v>1</v>
      </c>
      <c r="AC915" s="65" t="s">
        <v>750</v>
      </c>
      <c r="AD915" s="65"/>
      <c r="AE915" s="404"/>
      <c r="AF915" s="392">
        <v>14.7</v>
      </c>
      <c r="AG915" s="408">
        <v>713</v>
      </c>
      <c r="AH915" s="408">
        <v>7.29</v>
      </c>
      <c r="AI915" s="556"/>
      <c r="AJ915" s="408"/>
      <c r="AK915" s="408"/>
      <c r="AL915" s="408">
        <v>1.29</v>
      </c>
      <c r="AM915" s="392"/>
      <c r="AN915" s="168"/>
      <c r="AO915" s="401"/>
      <c r="AP915" s="171"/>
      <c r="AQ915" s="69"/>
      <c r="AR915" s="69"/>
      <c r="AS915" s="507">
        <f t="shared" si="1323"/>
        <v>598.2700000000001</v>
      </c>
      <c r="AT915" s="510">
        <f t="shared" si="1324"/>
        <v>0.84238427311673303</v>
      </c>
      <c r="AU915" s="69">
        <v>16.2</v>
      </c>
      <c r="AV915" s="69">
        <v>12.1</v>
      </c>
      <c r="AW915" s="401">
        <v>119</v>
      </c>
      <c r="AX915" s="69">
        <v>14.5</v>
      </c>
      <c r="AY915" s="69">
        <v>36.700000000000003</v>
      </c>
      <c r="AZ915" s="70">
        <v>393</v>
      </c>
      <c r="BA915" s="69">
        <v>7.0000000000000007E-2</v>
      </c>
      <c r="BB915" s="69">
        <v>4.49</v>
      </c>
      <c r="BC915" s="69">
        <v>1.02</v>
      </c>
      <c r="BD915" s="69">
        <v>0.23</v>
      </c>
      <c r="BE915" s="69"/>
      <c r="BF915" s="69"/>
      <c r="BG915" s="69">
        <v>0.26</v>
      </c>
      <c r="BH915" s="69"/>
      <c r="BI915" s="69"/>
      <c r="BJ915" s="69">
        <v>0.63</v>
      </c>
      <c r="BK915" s="69">
        <v>7.0000000000000007E-2</v>
      </c>
      <c r="BL915" s="401"/>
      <c r="BM915" s="69"/>
      <c r="BN915" s="70"/>
      <c r="BO915" s="143"/>
      <c r="BP915" s="557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1"/>
      <c r="CG915" s="143"/>
      <c r="CH915" s="143"/>
      <c r="CI915" s="143"/>
      <c r="CJ915" s="143"/>
      <c r="CK915" s="143"/>
      <c r="CL915" s="144"/>
      <c r="CM915" s="143"/>
      <c r="CN915" s="143" t="s">
        <v>3116</v>
      </c>
      <c r="CO915" s="141"/>
      <c r="CP915" s="69"/>
      <c r="CQ915" s="70"/>
      <c r="CR915" s="69"/>
      <c r="CS915" s="69"/>
      <c r="CT915" s="69"/>
      <c r="CU915" s="69"/>
      <c r="CV915" s="69"/>
      <c r="CW915" s="69"/>
      <c r="CX915" s="69"/>
      <c r="CY915" s="69"/>
      <c r="CZ915" s="69"/>
      <c r="DA915" s="70"/>
      <c r="DB915" s="182"/>
      <c r="DC915" s="182"/>
      <c r="DD915" s="182"/>
      <c r="DE915" s="182"/>
      <c r="DF915" s="182"/>
      <c r="DG915" s="182"/>
      <c r="DH915" s="182"/>
      <c r="DI915" s="180"/>
      <c r="DJ915" s="180"/>
      <c r="DK915" s="180"/>
      <c r="DL915" s="180"/>
      <c r="DM915" s="180"/>
      <c r="DN915" s="180"/>
      <c r="DO915" s="180"/>
      <c r="DP915" s="180"/>
      <c r="DQ915" s="180"/>
      <c r="DR915" s="180"/>
      <c r="DS915" s="181"/>
      <c r="DT915" s="402">
        <f t="shared" si="1250"/>
        <v>1</v>
      </c>
      <c r="DU915" s="100">
        <f t="shared" si="1251"/>
        <v>0</v>
      </c>
      <c r="DV915" s="100">
        <f t="shared" si="1252"/>
        <v>0</v>
      </c>
      <c r="DW915" s="100">
        <f t="shared" si="1253"/>
        <v>1</v>
      </c>
      <c r="DX915" s="100">
        <f t="shared" si="1254"/>
        <v>0</v>
      </c>
      <c r="DY915" s="229">
        <f t="shared" si="1255"/>
        <v>0</v>
      </c>
      <c r="DZ915" s="100">
        <f t="shared" si="1256"/>
        <v>1</v>
      </c>
      <c r="EA915" s="400">
        <f t="shared" si="1257"/>
        <v>0</v>
      </c>
      <c r="EB915" s="402">
        <f t="shared" si="1258"/>
        <v>0</v>
      </c>
      <c r="EC915" s="19">
        <f t="shared" si="1259"/>
        <v>1</v>
      </c>
      <c r="ED915" s="19">
        <f t="shared" si="1260"/>
        <v>0</v>
      </c>
      <c r="EE915" s="19">
        <f t="shared" si="1261"/>
        <v>0</v>
      </c>
      <c r="EF915" s="402">
        <f t="shared" si="1262"/>
        <v>0</v>
      </c>
      <c r="EG915" s="400">
        <f t="shared" si="1263"/>
        <v>0</v>
      </c>
      <c r="EH915" s="400">
        <f t="shared" si="1264"/>
        <v>0</v>
      </c>
      <c r="EI915" s="402">
        <f t="shared" si="1265"/>
        <v>1</v>
      </c>
      <c r="EJ915" s="229">
        <f t="shared" si="1266"/>
        <v>1</v>
      </c>
      <c r="EK915" s="398">
        <f t="shared" si="1267"/>
        <v>16.2</v>
      </c>
      <c r="EL915" s="398">
        <f t="shared" si="1268"/>
        <v>4.49</v>
      </c>
      <c r="EM915" s="398">
        <f t="shared" si="1269"/>
        <v>12.1</v>
      </c>
      <c r="EN915" s="398">
        <f t="shared" si="1270"/>
        <v>119</v>
      </c>
      <c r="EO915" s="398" t="str">
        <f t="shared" si="1271"/>
        <v/>
      </c>
      <c r="EP915" s="398" t="str">
        <f t="shared" si="1272"/>
        <v/>
      </c>
      <c r="EQ915" s="398">
        <f t="shared" si="1273"/>
        <v>393</v>
      </c>
      <c r="ER915" s="398" t="str">
        <f t="shared" si="1274"/>
        <v/>
      </c>
      <c r="ES915" s="398">
        <f t="shared" si="1275"/>
        <v>0.63</v>
      </c>
      <c r="ET915" s="398">
        <f t="shared" si="1276"/>
        <v>36.700000000000003</v>
      </c>
      <c r="EU915" s="172">
        <f t="shared" si="1277"/>
        <v>14.5</v>
      </c>
      <c r="EV915" s="57">
        <f t="shared" si="1278"/>
        <v>0.70466032762355479</v>
      </c>
      <c r="EW915" s="57">
        <f t="shared" si="1279"/>
        <v>0.11483375959079284</v>
      </c>
      <c r="EX915" s="57">
        <f t="shared" si="1280"/>
        <v>0.99567990125488592</v>
      </c>
      <c r="EY915" s="57">
        <f t="shared" si="1281"/>
        <v>5.9384200808423566</v>
      </c>
      <c r="EZ915" s="57" t="str">
        <f t="shared" si="1282"/>
        <v/>
      </c>
      <c r="FA915" s="57" t="str">
        <f t="shared" si="1283"/>
        <v/>
      </c>
      <c r="FB915" s="57">
        <f t="shared" si="1284"/>
        <v>6.4408174102014026</v>
      </c>
      <c r="FC915" s="57" t="str">
        <f t="shared" si="1285"/>
        <v/>
      </c>
      <c r="FD915" s="57">
        <f t="shared" si="1286"/>
        <v>1.0160487316325E-2</v>
      </c>
      <c r="FE915" s="57">
        <f t="shared" si="1287"/>
        <v>0.76408508618338467</v>
      </c>
      <c r="FF915" s="56">
        <f t="shared" si="1288"/>
        <v>0.40899218683891342</v>
      </c>
      <c r="FG915" s="59">
        <f t="shared" si="1289"/>
        <v>9.0881766742544805</v>
      </c>
      <c r="FH915" s="59">
        <f t="shared" si="1290"/>
        <v>1.4810390970208278</v>
      </c>
      <c r="FI915" s="59">
        <f t="shared" si="1291"/>
        <v>12.841527327252614</v>
      </c>
      <c r="FJ915" s="59">
        <f t="shared" si="1292"/>
        <v>76.589256901472069</v>
      </c>
      <c r="FK915" s="59" t="str">
        <f t="shared" si="1293"/>
        <v/>
      </c>
      <c r="FL915" s="59" t="str">
        <f t="shared" si="1294"/>
        <v/>
      </c>
      <c r="FM915" s="59">
        <f t="shared" si="1295"/>
        <v>84.480204643445518</v>
      </c>
      <c r="FN915" s="59" t="str">
        <f t="shared" si="1296"/>
        <v/>
      </c>
      <c r="FO915" s="59">
        <f t="shared" si="1297"/>
        <v>0.13326880628547857</v>
      </c>
      <c r="FP915" s="59">
        <f t="shared" si="1298"/>
        <v>10.022029865889115</v>
      </c>
      <c r="FQ915" s="66">
        <f t="shared" si="1299"/>
        <v>5.3644966843798922</v>
      </c>
      <c r="FR915" s="331">
        <f t="shared" si="1321"/>
        <v>0.84238427311673303</v>
      </c>
      <c r="FS915" s="331">
        <f t="shared" si="1300"/>
        <v>0.84238427311673303</v>
      </c>
      <c r="FT915" s="400">
        <f t="shared" si="1301"/>
        <v>0</v>
      </c>
      <c r="FU915" s="400">
        <f t="shared" si="1302"/>
        <v>1</v>
      </c>
      <c r="FV915" s="400">
        <f t="shared" si="1303"/>
        <v>0</v>
      </c>
      <c r="FW915" s="402">
        <f t="shared" si="1304"/>
        <v>0</v>
      </c>
      <c r="FX915" s="222">
        <f t="shared" si="1305"/>
        <v>0</v>
      </c>
      <c r="FY915" s="222">
        <f t="shared" si="1306"/>
        <v>76.589256901472069</v>
      </c>
      <c r="FZ915" s="222">
        <f t="shared" si="1307"/>
        <v>0</v>
      </c>
      <c r="GA915" s="221">
        <f t="shared" si="1308"/>
        <v>0</v>
      </c>
      <c r="GB915" s="222">
        <f t="shared" si="1309"/>
        <v>84.480204643445518</v>
      </c>
      <c r="GC915" s="222">
        <f t="shared" si="1310"/>
        <v>0</v>
      </c>
      <c r="GD915" s="222">
        <f t="shared" si="1311"/>
        <v>0</v>
      </c>
      <c r="GE915" s="222">
        <f t="shared" si="1312"/>
        <v>0</v>
      </c>
      <c r="GF915" s="222">
        <f t="shared" si="1313"/>
        <v>0</v>
      </c>
      <c r="GG915" s="398">
        <f t="shared" si="1314"/>
        <v>0</v>
      </c>
      <c r="GH915" s="399">
        <f t="shared" si="1315"/>
        <v>0</v>
      </c>
      <c r="GI915" s="398" t="str">
        <f t="shared" si="1316"/>
        <v>Ca</v>
      </c>
      <c r="GJ915" s="398" t="str">
        <f t="shared" si="1317"/>
        <v>HCO3</v>
      </c>
    </row>
    <row r="916" spans="1:192">
      <c r="A916" s="402">
        <f t="shared" si="1318"/>
        <v>911</v>
      </c>
      <c r="B916" s="382" t="s">
        <v>607</v>
      </c>
      <c r="C916" s="2" t="s">
        <v>604</v>
      </c>
      <c r="D916" s="2"/>
      <c r="E916" s="2"/>
      <c r="F916" s="548">
        <v>3467055</v>
      </c>
      <c r="G916" s="548">
        <v>5556761</v>
      </c>
      <c r="H916" s="409">
        <f t="shared" si="1245"/>
        <v>466993.74800000002</v>
      </c>
      <c r="I916" s="405">
        <f t="shared" si="1246"/>
        <v>5554978.0855999999</v>
      </c>
      <c r="J916" s="377">
        <v>138.52000000000001</v>
      </c>
      <c r="K916" s="377" t="s">
        <v>1355</v>
      </c>
      <c r="L916" s="214">
        <v>126.5</v>
      </c>
      <c r="M916" s="378"/>
      <c r="O916" s="378">
        <v>138.52000000000001</v>
      </c>
      <c r="P916" s="378"/>
      <c r="Q916" s="382" t="s">
        <v>2874</v>
      </c>
      <c r="R916" s="116" t="s">
        <v>2924</v>
      </c>
      <c r="S916" s="382" t="s">
        <v>2836</v>
      </c>
      <c r="T916" s="499" t="str">
        <f t="shared" si="1247"/>
        <v>-</v>
      </c>
      <c r="U916" s="499" t="str">
        <f t="shared" si="1248"/>
        <v>-</v>
      </c>
      <c r="V916" s="499" t="str">
        <f t="shared" si="1249"/>
        <v>-</v>
      </c>
      <c r="W916" s="499" t="str">
        <f t="shared" si="1320"/>
        <v>-</v>
      </c>
      <c r="X916" s="529" t="str">
        <f t="shared" si="1319"/>
        <v>Ca</v>
      </c>
      <c r="Y916" s="530" t="str">
        <f t="shared" si="1322"/>
        <v>HCO3</v>
      </c>
      <c r="Z916" s="119"/>
      <c r="AA916" s="84">
        <v>37391</v>
      </c>
      <c r="AB916" s="405">
        <v>1</v>
      </c>
      <c r="AC916" s="117" t="s">
        <v>456</v>
      </c>
      <c r="AD916" s="385" t="s">
        <v>2525</v>
      </c>
      <c r="AE916" s="120"/>
      <c r="AF916" s="379">
        <v>13.1</v>
      </c>
      <c r="AG916" s="377">
        <v>673</v>
      </c>
      <c r="AH916" s="377">
        <v>7.02</v>
      </c>
      <c r="AI916" s="379"/>
      <c r="AJ916" s="377"/>
      <c r="AK916" s="377"/>
      <c r="AL916" s="377"/>
      <c r="AM916" s="379"/>
      <c r="AN916" s="117">
        <v>20.91</v>
      </c>
      <c r="AO916" s="116"/>
      <c r="AP916" s="378"/>
      <c r="AQ916" s="117"/>
      <c r="AR916" s="69"/>
      <c r="AS916" s="507">
        <f t="shared" si="1323"/>
        <v>638.58900000000006</v>
      </c>
      <c r="AT916" s="510">
        <f t="shared" si="1324"/>
        <v>-0.20011204659205675</v>
      </c>
      <c r="AU916" s="117">
        <v>17</v>
      </c>
      <c r="AV916" s="117">
        <v>13</v>
      </c>
      <c r="AW916" s="116">
        <v>128</v>
      </c>
      <c r="AX916" s="117">
        <v>18</v>
      </c>
      <c r="AY916" s="117">
        <v>76</v>
      </c>
      <c r="AZ916" s="118">
        <v>382</v>
      </c>
      <c r="BA916" s="117"/>
      <c r="BB916" s="117">
        <v>4.0999999999999996</v>
      </c>
      <c r="BC916" s="117"/>
      <c r="BD916" s="117">
        <v>0.05</v>
      </c>
      <c r="BE916" s="117">
        <v>0.23</v>
      </c>
      <c r="BF916" s="117">
        <v>8.8999999999999996E-2</v>
      </c>
      <c r="BG916" s="117"/>
      <c r="BH916" s="117"/>
      <c r="BI916" s="117"/>
      <c r="BJ916" s="384" t="s">
        <v>457</v>
      </c>
      <c r="BK916" s="117"/>
      <c r="BL916" s="116"/>
      <c r="BM916" s="117"/>
      <c r="BN916" s="118">
        <v>0.12</v>
      </c>
      <c r="BO916" s="114"/>
      <c r="BP916" s="114"/>
      <c r="BQ916" s="114"/>
      <c r="BR916" s="114"/>
      <c r="BS916" s="114"/>
      <c r="BT916" s="114"/>
      <c r="BU916" s="114"/>
      <c r="BV916" s="114"/>
      <c r="BW916" s="114"/>
      <c r="BX916" s="114"/>
      <c r="BY916" s="114"/>
      <c r="BZ916" s="114"/>
      <c r="CA916" s="114"/>
      <c r="CB916" s="114"/>
      <c r="CC916" s="114"/>
      <c r="CD916" s="114"/>
      <c r="CE916" s="114"/>
      <c r="CF916" s="247"/>
      <c r="CG916" s="114"/>
      <c r="CH916" s="114"/>
      <c r="CI916" s="114"/>
      <c r="CJ916" s="114"/>
      <c r="CK916" s="114"/>
      <c r="CL916" s="137"/>
      <c r="CM916" s="114">
        <v>0.7</v>
      </c>
      <c r="CN916" s="114">
        <v>62</v>
      </c>
      <c r="CO916" s="247"/>
      <c r="CP916" s="399"/>
      <c r="CQ916" s="118"/>
      <c r="CR916" s="117"/>
      <c r="CS916" s="117"/>
      <c r="CT916" s="117"/>
      <c r="CU916" s="117"/>
      <c r="CV916" s="117"/>
      <c r="CW916" s="117"/>
      <c r="CX916" s="117"/>
      <c r="CY916" s="117"/>
      <c r="CZ916" s="117"/>
      <c r="DA916" s="118"/>
      <c r="DB916" s="111"/>
      <c r="DC916" s="111"/>
      <c r="DD916" s="121"/>
      <c r="DE916" s="111"/>
      <c r="DF916" s="420"/>
      <c r="DG916" s="111"/>
      <c r="DH916" s="111"/>
      <c r="DI916" s="111"/>
      <c r="DJ916" s="111"/>
      <c r="DK916" s="244"/>
      <c r="DL916" s="244"/>
      <c r="DM916" s="244"/>
      <c r="DN916" s="111"/>
      <c r="DO916" s="121"/>
      <c r="DP916" s="244"/>
      <c r="DQ916" s="241"/>
      <c r="DR916" s="244"/>
      <c r="DS916" s="472"/>
      <c r="DT916" s="402">
        <f t="shared" si="1250"/>
        <v>1</v>
      </c>
      <c r="DU916" s="100">
        <f t="shared" si="1251"/>
        <v>0</v>
      </c>
      <c r="DV916" s="100">
        <f t="shared" si="1252"/>
        <v>0</v>
      </c>
      <c r="DW916" s="100">
        <f t="shared" si="1253"/>
        <v>1</v>
      </c>
      <c r="DX916" s="100">
        <f t="shared" si="1254"/>
        <v>0</v>
      </c>
      <c r="DY916" s="229">
        <f t="shared" si="1255"/>
        <v>0</v>
      </c>
      <c r="DZ916" s="100">
        <f t="shared" si="1256"/>
        <v>1</v>
      </c>
      <c r="EA916" s="400">
        <f t="shared" si="1257"/>
        <v>0</v>
      </c>
      <c r="EB916" s="402">
        <f t="shared" si="1258"/>
        <v>0</v>
      </c>
      <c r="EC916" s="19">
        <f t="shared" si="1259"/>
        <v>1</v>
      </c>
      <c r="ED916" s="19">
        <f t="shared" si="1260"/>
        <v>0</v>
      </c>
      <c r="EE916" s="19">
        <f t="shared" si="1261"/>
        <v>0</v>
      </c>
      <c r="EF916" s="402">
        <f t="shared" si="1262"/>
        <v>0</v>
      </c>
      <c r="EG916" s="400">
        <f t="shared" si="1263"/>
        <v>1</v>
      </c>
      <c r="EH916" s="400">
        <f t="shared" si="1264"/>
        <v>0</v>
      </c>
      <c r="EI916" s="402">
        <f t="shared" si="1265"/>
        <v>0</v>
      </c>
      <c r="EJ916" s="229">
        <f t="shared" si="1266"/>
        <v>1</v>
      </c>
      <c r="EK916" s="398">
        <f t="shared" si="1267"/>
        <v>17</v>
      </c>
      <c r="EL916" s="398">
        <f t="shared" si="1268"/>
        <v>4.0999999999999996</v>
      </c>
      <c r="EM916" s="398">
        <f t="shared" si="1269"/>
        <v>13</v>
      </c>
      <c r="EN916" s="398">
        <f t="shared" si="1270"/>
        <v>128</v>
      </c>
      <c r="EO916" s="398">
        <f t="shared" si="1271"/>
        <v>8.8999999999999996E-2</v>
      </c>
      <c r="EP916" s="398">
        <f t="shared" si="1272"/>
        <v>0.23</v>
      </c>
      <c r="EQ916" s="398">
        <f t="shared" si="1273"/>
        <v>382</v>
      </c>
      <c r="ER916" s="398" t="str">
        <f t="shared" si="1274"/>
        <v/>
      </c>
      <c r="ES916" s="398" t="str">
        <f t="shared" si="1275"/>
        <v/>
      </c>
      <c r="ET916" s="398">
        <f t="shared" si="1276"/>
        <v>76</v>
      </c>
      <c r="EU916" s="172">
        <f t="shared" si="1277"/>
        <v>18</v>
      </c>
      <c r="EV916" s="57">
        <f t="shared" si="1278"/>
        <v>0.73945836849385382</v>
      </c>
      <c r="EW916" s="57">
        <f t="shared" si="1279"/>
        <v>0.10485933503836316</v>
      </c>
      <c r="EX916" s="57">
        <f t="shared" si="1280"/>
        <v>1.0697387368854145</v>
      </c>
      <c r="EY916" s="57">
        <f t="shared" si="1281"/>
        <v>6.387544288637157</v>
      </c>
      <c r="EZ916" s="57">
        <f t="shared" si="1282"/>
        <v>3.2455100738444705E-3</v>
      </c>
      <c r="FA916" s="57">
        <f t="shared" si="1283"/>
        <v>1.2355627182379801E-2</v>
      </c>
      <c r="FB916" s="57">
        <f t="shared" si="1284"/>
        <v>6.2605400781092513</v>
      </c>
      <c r="FC916" s="57" t="str">
        <f t="shared" si="1285"/>
        <v/>
      </c>
      <c r="FD916" s="57" t="str">
        <f t="shared" si="1286"/>
        <v/>
      </c>
      <c r="FE916" s="57">
        <f t="shared" si="1287"/>
        <v>1.5823015408702243</v>
      </c>
      <c r="FF916" s="56">
        <f t="shared" si="1288"/>
        <v>0.50771443883451317</v>
      </c>
      <c r="FG916" s="59">
        <f t="shared" si="1289"/>
        <v>8.8907108469862237</v>
      </c>
      <c r="FH916" s="59">
        <f t="shared" si="1290"/>
        <v>1.2607525550521737</v>
      </c>
      <c r="FI916" s="59">
        <f t="shared" si="1291"/>
        <v>12.86176233401779</v>
      </c>
      <c r="FJ916" s="59">
        <f t="shared" si="1292"/>
        <v>76.799197510283221</v>
      </c>
      <c r="FK916" s="59">
        <f t="shared" si="1293"/>
        <v>3.9021658076984662E-2</v>
      </c>
      <c r="FL916" s="59">
        <f t="shared" si="1294"/>
        <v>0.14855509558360619</v>
      </c>
      <c r="FM916" s="59">
        <f t="shared" si="1295"/>
        <v>74.971535245859272</v>
      </c>
      <c r="FN916" s="59" t="str">
        <f t="shared" si="1296"/>
        <v/>
      </c>
      <c r="FO916" s="59" t="str">
        <f t="shared" si="1297"/>
        <v/>
      </c>
      <c r="FP916" s="59">
        <f t="shared" si="1298"/>
        <v>18.948457203512739</v>
      </c>
      <c r="FQ916" s="66">
        <f t="shared" si="1299"/>
        <v>6.0800075506279851</v>
      </c>
      <c r="FR916" s="331">
        <f t="shared" si="1321"/>
        <v>-0.20011204659205675</v>
      </c>
      <c r="FS916" s="331">
        <f t="shared" si="1300"/>
        <v>0.20011204659205675</v>
      </c>
      <c r="FT916" s="400">
        <f t="shared" si="1301"/>
        <v>0</v>
      </c>
      <c r="FU916" s="400">
        <f t="shared" si="1302"/>
        <v>1</v>
      </c>
      <c r="FV916" s="400">
        <f t="shared" si="1303"/>
        <v>0</v>
      </c>
      <c r="FW916" s="402">
        <f t="shared" si="1304"/>
        <v>0</v>
      </c>
      <c r="FX916" s="222">
        <f t="shared" si="1305"/>
        <v>0</v>
      </c>
      <c r="FY916" s="222">
        <f t="shared" si="1306"/>
        <v>76.799197510283221</v>
      </c>
      <c r="FZ916" s="222">
        <f t="shared" si="1307"/>
        <v>0</v>
      </c>
      <c r="GA916" s="221">
        <f t="shared" si="1308"/>
        <v>0</v>
      </c>
      <c r="GB916" s="222">
        <f t="shared" si="1309"/>
        <v>74.971535245859272</v>
      </c>
      <c r="GC916" s="222">
        <f t="shared" si="1310"/>
        <v>0</v>
      </c>
      <c r="GD916" s="222">
        <f t="shared" si="1311"/>
        <v>0</v>
      </c>
      <c r="GE916" s="222">
        <f t="shared" si="1312"/>
        <v>0</v>
      </c>
      <c r="GF916" s="222">
        <f t="shared" si="1313"/>
        <v>0</v>
      </c>
      <c r="GG916" s="398">
        <f t="shared" si="1314"/>
        <v>0</v>
      </c>
      <c r="GH916" s="399">
        <f t="shared" si="1315"/>
        <v>0</v>
      </c>
      <c r="GI916" s="398" t="str">
        <f t="shared" si="1316"/>
        <v>Ca</v>
      </c>
      <c r="GJ916" s="398" t="str">
        <f t="shared" si="1317"/>
        <v>HCO3</v>
      </c>
    </row>
    <row r="917" spans="1:192" ht="14.25">
      <c r="A917" s="402">
        <f t="shared" si="1318"/>
        <v>912</v>
      </c>
      <c r="B917" s="65" t="s">
        <v>607</v>
      </c>
      <c r="C917" s="91" t="s">
        <v>604</v>
      </c>
      <c r="D917" s="91"/>
      <c r="E917" s="91"/>
      <c r="F917" s="549">
        <v>3467040</v>
      </c>
      <c r="G917" s="549">
        <v>5556835</v>
      </c>
      <c r="H917" s="410">
        <f t="shared" si="1245"/>
        <v>466978.75400000002</v>
      </c>
      <c r="I917" s="410">
        <f t="shared" si="1246"/>
        <v>5555052.0559999999</v>
      </c>
      <c r="J917" s="392">
        <v>138</v>
      </c>
      <c r="K917" s="392" t="s">
        <v>1356</v>
      </c>
      <c r="L917" s="171">
        <v>118</v>
      </c>
      <c r="M917" s="171"/>
      <c r="O917" s="171">
        <v>138</v>
      </c>
      <c r="P917" s="171"/>
      <c r="Q917" s="382" t="s">
        <v>2874</v>
      </c>
      <c r="R917" s="116" t="s">
        <v>2924</v>
      </c>
      <c r="S917" s="65" t="s">
        <v>2836</v>
      </c>
      <c r="T917" s="499" t="str">
        <f t="shared" si="1247"/>
        <v>-</v>
      </c>
      <c r="U917" s="499" t="str">
        <f t="shared" si="1248"/>
        <v>-</v>
      </c>
      <c r="V917" s="499" t="str">
        <f t="shared" si="1249"/>
        <v>-</v>
      </c>
      <c r="W917" s="499" t="str">
        <f t="shared" si="1320"/>
        <v>-</v>
      </c>
      <c r="X917" s="529" t="str">
        <f t="shared" si="1319"/>
        <v>Ca</v>
      </c>
      <c r="Y917" s="530" t="str">
        <f t="shared" si="1322"/>
        <v>HCO3</v>
      </c>
      <c r="Z917" s="404"/>
      <c r="AA917" s="177">
        <v>42236</v>
      </c>
      <c r="AB917" s="176">
        <v>2</v>
      </c>
      <c r="AC917" s="65" t="s">
        <v>750</v>
      </c>
      <c r="AD917" s="65"/>
      <c r="AE917" s="404"/>
      <c r="AF917" s="392">
        <v>14.9</v>
      </c>
      <c r="AG917" s="408">
        <v>742</v>
      </c>
      <c r="AH917" s="408">
        <v>7.35</v>
      </c>
      <c r="AI917" s="556"/>
      <c r="AJ917" s="408"/>
      <c r="AK917" s="408"/>
      <c r="AL917" s="253">
        <v>0.8</v>
      </c>
      <c r="AM917" s="392"/>
      <c r="AN917" s="168"/>
      <c r="AO917" s="401"/>
      <c r="AP917" s="171"/>
      <c r="AQ917" s="69"/>
      <c r="AR917" s="69"/>
      <c r="AS917" s="507">
        <f t="shared" si="1323"/>
        <v>613.81000000000017</v>
      </c>
      <c r="AT917" s="510">
        <f t="shared" si="1324"/>
        <v>1.1045798163120939</v>
      </c>
      <c r="AU917" s="69">
        <v>22.9</v>
      </c>
      <c r="AV917" s="69">
        <v>11.1</v>
      </c>
      <c r="AW917" s="401">
        <v>119</v>
      </c>
      <c r="AX917" s="69">
        <v>15.5</v>
      </c>
      <c r="AY917" s="69">
        <v>37.200000000000003</v>
      </c>
      <c r="AZ917" s="70">
        <v>401</v>
      </c>
      <c r="BA917" s="69">
        <v>0.08</v>
      </c>
      <c r="BB917" s="69">
        <v>4.82</v>
      </c>
      <c r="BC917" s="69">
        <v>0.86</v>
      </c>
      <c r="BD917" s="69">
        <v>0.19</v>
      </c>
      <c r="BE917" s="69"/>
      <c r="BF917" s="69"/>
      <c r="BG917" s="69">
        <v>0.22</v>
      </c>
      <c r="BH917" s="69">
        <v>0.05</v>
      </c>
      <c r="BI917" s="69"/>
      <c r="BJ917" s="69">
        <v>0.83</v>
      </c>
      <c r="BK917" s="69">
        <v>0.06</v>
      </c>
      <c r="BL917" s="401"/>
      <c r="BM917" s="69"/>
      <c r="BN917" s="70"/>
      <c r="BO917" s="143"/>
      <c r="BP917" s="557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1"/>
      <c r="CG917" s="143"/>
      <c r="CH917" s="143"/>
      <c r="CI917" s="143"/>
      <c r="CJ917" s="143"/>
      <c r="CK917" s="143"/>
      <c r="CL917" s="144"/>
      <c r="CM917" s="143"/>
      <c r="CN917" s="143" t="s">
        <v>3116</v>
      </c>
      <c r="CO917" s="141"/>
      <c r="CP917" s="69"/>
      <c r="CQ917" s="70"/>
      <c r="CR917" s="69"/>
      <c r="CS917" s="69"/>
      <c r="CT917" s="69"/>
      <c r="CU917" s="69"/>
      <c r="CV917" s="69"/>
      <c r="CW917" s="69"/>
      <c r="CX917" s="69"/>
      <c r="CY917" s="69"/>
      <c r="CZ917" s="69"/>
      <c r="DA917" s="70"/>
      <c r="DB917" s="182"/>
      <c r="DC917" s="182"/>
      <c r="DD917" s="182"/>
      <c r="DE917" s="182"/>
      <c r="DF917" s="182"/>
      <c r="DG917" s="182"/>
      <c r="DH917" s="182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1"/>
      <c r="DT917" s="402">
        <f t="shared" si="1250"/>
        <v>0</v>
      </c>
      <c r="DU917" s="100">
        <f t="shared" si="1251"/>
        <v>0</v>
      </c>
      <c r="DV917" s="100">
        <f t="shared" si="1252"/>
        <v>0</v>
      </c>
      <c r="DW917" s="100">
        <f t="shared" si="1253"/>
        <v>1</v>
      </c>
      <c r="DX917" s="100">
        <f t="shared" si="1254"/>
        <v>0</v>
      </c>
      <c r="DY917" s="229">
        <f t="shared" si="1255"/>
        <v>0</v>
      </c>
      <c r="DZ917" s="100">
        <f t="shared" si="1256"/>
        <v>1</v>
      </c>
      <c r="EA917" s="400">
        <f t="shared" si="1257"/>
        <v>0</v>
      </c>
      <c r="EB917" s="402">
        <f t="shared" si="1258"/>
        <v>0</v>
      </c>
      <c r="EC917" s="19">
        <f t="shared" si="1259"/>
        <v>1</v>
      </c>
      <c r="ED917" s="19">
        <f t="shared" si="1260"/>
        <v>0</v>
      </c>
      <c r="EE917" s="19">
        <f t="shared" si="1261"/>
        <v>0</v>
      </c>
      <c r="EF917" s="402">
        <f t="shared" si="1262"/>
        <v>0</v>
      </c>
      <c r="EG917" s="400">
        <f t="shared" si="1263"/>
        <v>0</v>
      </c>
      <c r="EH917" s="400">
        <f t="shared" si="1264"/>
        <v>0</v>
      </c>
      <c r="EI917" s="402">
        <f t="shared" si="1265"/>
        <v>1</v>
      </c>
      <c r="EJ917" s="229">
        <f t="shared" si="1266"/>
        <v>1</v>
      </c>
      <c r="EK917" s="398">
        <f t="shared" si="1267"/>
        <v>22.9</v>
      </c>
      <c r="EL917" s="398">
        <f t="shared" si="1268"/>
        <v>4.82</v>
      </c>
      <c r="EM917" s="398">
        <f t="shared" si="1269"/>
        <v>11.1</v>
      </c>
      <c r="EN917" s="398">
        <f t="shared" si="1270"/>
        <v>119</v>
      </c>
      <c r="EO917" s="398" t="str">
        <f t="shared" si="1271"/>
        <v/>
      </c>
      <c r="EP917" s="398" t="str">
        <f t="shared" si="1272"/>
        <v/>
      </c>
      <c r="EQ917" s="398">
        <f t="shared" si="1273"/>
        <v>401</v>
      </c>
      <c r="ER917" s="398" t="str">
        <f t="shared" si="1274"/>
        <v/>
      </c>
      <c r="ES917" s="398">
        <f t="shared" si="1275"/>
        <v>0.83</v>
      </c>
      <c r="ET917" s="398">
        <f t="shared" si="1276"/>
        <v>37.200000000000003</v>
      </c>
      <c r="EU917" s="172">
        <f t="shared" si="1277"/>
        <v>15.5</v>
      </c>
      <c r="EV917" s="57">
        <f t="shared" si="1278"/>
        <v>0.99609391991230889</v>
      </c>
      <c r="EW917" s="57">
        <f t="shared" si="1279"/>
        <v>0.12327365728900257</v>
      </c>
      <c r="EX917" s="57">
        <f t="shared" si="1280"/>
        <v>0.913392306109854</v>
      </c>
      <c r="EY917" s="57">
        <f t="shared" si="1281"/>
        <v>5.9384200808423566</v>
      </c>
      <c r="EZ917" s="57" t="str">
        <f t="shared" si="1282"/>
        <v/>
      </c>
      <c r="FA917" s="57" t="str">
        <f t="shared" si="1283"/>
        <v/>
      </c>
      <c r="FB917" s="57">
        <f t="shared" si="1284"/>
        <v>6.5719281971775123</v>
      </c>
      <c r="FC917" s="57" t="str">
        <f t="shared" si="1285"/>
        <v/>
      </c>
      <c r="FD917" s="57">
        <f t="shared" si="1286"/>
        <v>1.3386038845317062E-2</v>
      </c>
      <c r="FE917" s="57">
        <f t="shared" si="1287"/>
        <v>0.7744949647417414</v>
      </c>
      <c r="FF917" s="56">
        <f t="shared" si="1288"/>
        <v>0.43719854455194196</v>
      </c>
      <c r="FG917" s="59">
        <f t="shared" si="1289"/>
        <v>12.496191585082176</v>
      </c>
      <c r="FH917" s="59">
        <f t="shared" si="1290"/>
        <v>1.546491960329154</v>
      </c>
      <c r="FI917" s="59">
        <f t="shared" si="1291"/>
        <v>11.458683786056625</v>
      </c>
      <c r="FJ917" s="59">
        <f t="shared" si="1292"/>
        <v>74.498632668532039</v>
      </c>
      <c r="FK917" s="59" t="str">
        <f t="shared" si="1293"/>
        <v/>
      </c>
      <c r="FL917" s="59" t="str">
        <f t="shared" si="1294"/>
        <v/>
      </c>
      <c r="FM917" s="59">
        <f t="shared" si="1295"/>
        <v>84.287824404498281</v>
      </c>
      <c r="FN917" s="59" t="str">
        <f t="shared" si="1296"/>
        <v/>
      </c>
      <c r="FO917" s="59">
        <f t="shared" si="1297"/>
        <v>0.17168174359398009</v>
      </c>
      <c r="FP917" s="59">
        <f t="shared" si="1298"/>
        <v>9.9332332356212305</v>
      </c>
      <c r="FQ917" s="66">
        <f t="shared" si="1299"/>
        <v>5.6072606162865153</v>
      </c>
      <c r="FR917" s="331">
        <f t="shared" si="1321"/>
        <v>1.1045798163120939</v>
      </c>
      <c r="FS917" s="331">
        <f t="shared" si="1300"/>
        <v>1.1045798163120939</v>
      </c>
      <c r="FT917" s="400">
        <f t="shared" si="1301"/>
        <v>0</v>
      </c>
      <c r="FU917" s="400">
        <f t="shared" si="1302"/>
        <v>1</v>
      </c>
      <c r="FV917" s="400">
        <f t="shared" si="1303"/>
        <v>0</v>
      </c>
      <c r="FW917" s="402">
        <f t="shared" si="1304"/>
        <v>0</v>
      </c>
      <c r="FX917" s="222">
        <f t="shared" si="1305"/>
        <v>0</v>
      </c>
      <c r="FY917" s="222">
        <f t="shared" si="1306"/>
        <v>74.498632668532039</v>
      </c>
      <c r="FZ917" s="222">
        <f t="shared" si="1307"/>
        <v>0</v>
      </c>
      <c r="GA917" s="221">
        <f t="shared" si="1308"/>
        <v>0</v>
      </c>
      <c r="GB917" s="222">
        <f t="shared" si="1309"/>
        <v>84.287824404498281</v>
      </c>
      <c r="GC917" s="222">
        <f t="shared" si="1310"/>
        <v>0</v>
      </c>
      <c r="GD917" s="222">
        <f t="shared" si="1311"/>
        <v>0</v>
      </c>
      <c r="GE917" s="222">
        <f t="shared" si="1312"/>
        <v>0</v>
      </c>
      <c r="GF917" s="222">
        <f t="shared" si="1313"/>
        <v>0</v>
      </c>
      <c r="GG917" s="398">
        <f t="shared" si="1314"/>
        <v>0</v>
      </c>
      <c r="GH917" s="399">
        <f t="shared" si="1315"/>
        <v>0</v>
      </c>
      <c r="GI917" s="398" t="str">
        <f t="shared" si="1316"/>
        <v>Ca</v>
      </c>
      <c r="GJ917" s="398" t="str">
        <f t="shared" si="1317"/>
        <v>HCO3</v>
      </c>
    </row>
    <row r="918" spans="1:192" ht="14.25">
      <c r="A918" s="402">
        <f t="shared" si="1318"/>
        <v>913</v>
      </c>
      <c r="B918" s="401" t="s">
        <v>1185</v>
      </c>
      <c r="C918" s="69" t="s">
        <v>1182</v>
      </c>
      <c r="D918" s="69"/>
      <c r="E918" s="69"/>
      <c r="F918" s="408">
        <v>3515720</v>
      </c>
      <c r="G918" s="408">
        <v>5646870</v>
      </c>
      <c r="H918" s="410">
        <f t="shared" si="1245"/>
        <v>515639.28200000001</v>
      </c>
      <c r="I918" s="102">
        <f t="shared" si="1246"/>
        <v>5645051.0420000004</v>
      </c>
      <c r="J918" s="408">
        <v>218.2</v>
      </c>
      <c r="K918" s="392" t="s">
        <v>1355</v>
      </c>
      <c r="L918" s="171">
        <v>50</v>
      </c>
      <c r="M918" s="171">
        <v>16.54</v>
      </c>
      <c r="N918" s="400">
        <v>46.18</v>
      </c>
      <c r="O918" s="171"/>
      <c r="P918" s="171"/>
      <c r="Q918" s="383" t="s">
        <v>1361</v>
      </c>
      <c r="R918" s="383" t="s">
        <v>1490</v>
      </c>
      <c r="S918" s="470" t="s">
        <v>1346</v>
      </c>
      <c r="T918" s="499" t="str">
        <f t="shared" si="1247"/>
        <v>-</v>
      </c>
      <c r="U918" s="499" t="str">
        <f t="shared" si="1248"/>
        <v>-</v>
      </c>
      <c r="V918" s="499" t="str">
        <f t="shared" si="1249"/>
        <v>-</v>
      </c>
      <c r="W918" s="499" t="str">
        <f t="shared" si="1320"/>
        <v>-</v>
      </c>
      <c r="X918" s="529" t="str">
        <f t="shared" si="1319"/>
        <v>Ca-Mg</v>
      </c>
      <c r="Y918" s="530" t="str">
        <f t="shared" si="1322"/>
        <v>HCO3-SO4</v>
      </c>
      <c r="Z918" s="404"/>
      <c r="AA918" s="251">
        <v>34093</v>
      </c>
      <c r="AB918" s="176">
        <v>1</v>
      </c>
      <c r="AC918" s="69" t="s">
        <v>1050</v>
      </c>
      <c r="AD918" s="91" t="s">
        <v>2055</v>
      </c>
      <c r="AE918" s="125" t="s">
        <v>2526</v>
      </c>
      <c r="AF918" s="392">
        <v>10.9</v>
      </c>
      <c r="AG918" s="408">
        <v>280</v>
      </c>
      <c r="AH918" s="408">
        <v>6.67</v>
      </c>
      <c r="AI918" s="559"/>
      <c r="AJ918" s="408"/>
      <c r="AK918" s="408"/>
      <c r="AL918" s="408">
        <v>0.1</v>
      </c>
      <c r="AM918" s="392"/>
      <c r="AN918" s="69"/>
      <c r="AO918" s="401"/>
      <c r="AP918" s="171"/>
      <c r="AQ918" s="69"/>
      <c r="AR918" s="69"/>
      <c r="AS918" s="507">
        <f t="shared" si="1323"/>
        <v>232.99</v>
      </c>
      <c r="AT918" s="510">
        <f t="shared" si="1324"/>
        <v>1.8729916204421486</v>
      </c>
      <c r="AU918" s="69">
        <v>11.1</v>
      </c>
      <c r="AV918" s="69">
        <v>11.4</v>
      </c>
      <c r="AW918" s="401">
        <v>36</v>
      </c>
      <c r="AX918" s="69">
        <v>22</v>
      </c>
      <c r="AY918" s="69">
        <v>33.9</v>
      </c>
      <c r="AZ918" s="70">
        <v>94.5</v>
      </c>
      <c r="BA918" s="69"/>
      <c r="BB918" s="401">
        <v>4</v>
      </c>
      <c r="BC918" s="69"/>
      <c r="BD918" s="69">
        <v>0</v>
      </c>
      <c r="BE918" s="401">
        <v>0</v>
      </c>
      <c r="BF918" s="401">
        <v>0</v>
      </c>
      <c r="BG918" s="69"/>
      <c r="BH918" s="69"/>
      <c r="BI918" s="69"/>
      <c r="BJ918" s="69">
        <v>20</v>
      </c>
      <c r="BK918" s="69">
        <v>0</v>
      </c>
      <c r="BL918" s="401">
        <v>0</v>
      </c>
      <c r="BM918" s="69"/>
      <c r="BN918" s="70">
        <v>0.08</v>
      </c>
      <c r="BO918" s="143"/>
      <c r="BP918" s="564">
        <v>10</v>
      </c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1"/>
      <c r="CG918" s="143"/>
      <c r="CH918" s="143"/>
      <c r="CI918" s="143"/>
      <c r="CJ918" s="143"/>
      <c r="CK918" s="143"/>
      <c r="CL918" s="144"/>
      <c r="CM918" s="143">
        <v>9.1999999999999993</v>
      </c>
      <c r="CN918" s="143">
        <v>41.8</v>
      </c>
      <c r="CO918" s="141"/>
      <c r="CP918" s="401"/>
      <c r="CQ918" s="70"/>
      <c r="CR918" s="69"/>
      <c r="CS918" s="69"/>
      <c r="CT918" s="69"/>
      <c r="CU918" s="69"/>
      <c r="CV918" s="69"/>
      <c r="CW918" s="69"/>
      <c r="CX918" s="69"/>
      <c r="CY918" s="69"/>
      <c r="CZ918" s="69"/>
      <c r="DA918" s="70"/>
      <c r="DB918" s="182"/>
      <c r="DC918" s="141" t="s">
        <v>2527</v>
      </c>
      <c r="DD918" s="182"/>
      <c r="DE918" s="182">
        <v>-17.600000000000001</v>
      </c>
      <c r="DF918" s="141" t="s">
        <v>2528</v>
      </c>
      <c r="DG918" s="182">
        <v>-8.75</v>
      </c>
      <c r="DH918" s="182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1"/>
      <c r="DT918" s="402">
        <f t="shared" si="1250"/>
        <v>1</v>
      </c>
      <c r="DU918" s="100">
        <f t="shared" si="1251"/>
        <v>0</v>
      </c>
      <c r="DV918" s="100">
        <f t="shared" si="1252"/>
        <v>1</v>
      </c>
      <c r="DW918" s="100">
        <f t="shared" si="1253"/>
        <v>0</v>
      </c>
      <c r="DX918" s="100">
        <f t="shared" si="1254"/>
        <v>0</v>
      </c>
      <c r="DY918" s="229">
        <f t="shared" si="1255"/>
        <v>0</v>
      </c>
      <c r="DZ918" s="100">
        <f t="shared" si="1256"/>
        <v>1</v>
      </c>
      <c r="EA918" s="400">
        <f t="shared" si="1257"/>
        <v>0</v>
      </c>
      <c r="EB918" s="402">
        <f t="shared" si="1258"/>
        <v>0</v>
      </c>
      <c r="EC918" s="19">
        <f t="shared" si="1259"/>
        <v>1</v>
      </c>
      <c r="ED918" s="19">
        <f t="shared" si="1260"/>
        <v>0</v>
      </c>
      <c r="EE918" s="19">
        <f t="shared" si="1261"/>
        <v>0</v>
      </c>
      <c r="EF918" s="402">
        <f t="shared" si="1262"/>
        <v>0</v>
      </c>
      <c r="EG918" s="400">
        <f t="shared" si="1263"/>
        <v>1</v>
      </c>
      <c r="EH918" s="400">
        <f t="shared" si="1264"/>
        <v>0</v>
      </c>
      <c r="EI918" s="402">
        <f t="shared" si="1265"/>
        <v>0</v>
      </c>
      <c r="EJ918" s="229">
        <f t="shared" si="1266"/>
        <v>0</v>
      </c>
      <c r="EK918" s="398">
        <f t="shared" si="1267"/>
        <v>11.1</v>
      </c>
      <c r="EL918" s="398">
        <f t="shared" si="1268"/>
        <v>4</v>
      </c>
      <c r="EM918" s="398">
        <f t="shared" si="1269"/>
        <v>11.4</v>
      </c>
      <c r="EN918" s="398">
        <f t="shared" si="1270"/>
        <v>36</v>
      </c>
      <c r="EO918" s="398">
        <f t="shared" si="1271"/>
        <v>0</v>
      </c>
      <c r="EP918" s="398">
        <f t="shared" si="1272"/>
        <v>0</v>
      </c>
      <c r="EQ918" s="398">
        <f t="shared" si="1273"/>
        <v>94.5</v>
      </c>
      <c r="ER918" s="398">
        <f t="shared" si="1274"/>
        <v>0</v>
      </c>
      <c r="ES918" s="398">
        <f t="shared" si="1275"/>
        <v>20</v>
      </c>
      <c r="ET918" s="398">
        <f t="shared" si="1276"/>
        <v>33.9</v>
      </c>
      <c r="EU918" s="172">
        <f t="shared" si="1277"/>
        <v>22</v>
      </c>
      <c r="EV918" s="57">
        <f t="shared" si="1278"/>
        <v>0.48282281707539865</v>
      </c>
      <c r="EW918" s="57">
        <f t="shared" si="1279"/>
        <v>0.10230179028132992</v>
      </c>
      <c r="EX918" s="57">
        <f t="shared" si="1280"/>
        <v>0.93807858465336358</v>
      </c>
      <c r="EY918" s="57">
        <f t="shared" si="1281"/>
        <v>1.7964968311792004</v>
      </c>
      <c r="EZ918" s="57">
        <f t="shared" si="1282"/>
        <v>0</v>
      </c>
      <c r="FA918" s="57">
        <f t="shared" si="1283"/>
        <v>0</v>
      </c>
      <c r="FB918" s="57">
        <f t="shared" si="1284"/>
        <v>1.548746171155299</v>
      </c>
      <c r="FC918" s="57">
        <f t="shared" si="1285"/>
        <v>0</v>
      </c>
      <c r="FD918" s="57">
        <f t="shared" si="1286"/>
        <v>0.32255515289920633</v>
      </c>
      <c r="FE918" s="57">
        <f t="shared" si="1287"/>
        <v>0.70578976625658685</v>
      </c>
      <c r="FF918" s="56">
        <f t="shared" si="1288"/>
        <v>0.62053986968662733</v>
      </c>
      <c r="FG918" s="59">
        <f t="shared" si="1289"/>
        <v>14.544170066653869</v>
      </c>
      <c r="FH918" s="59">
        <f t="shared" si="1290"/>
        <v>3.0816576668589124</v>
      </c>
      <c r="FI918" s="59">
        <f t="shared" si="1291"/>
        <v>28.257932286066485</v>
      </c>
      <c r="FJ918" s="59">
        <f t="shared" si="1292"/>
        <v>54.116239980420744</v>
      </c>
      <c r="FK918" s="59">
        <f t="shared" si="1293"/>
        <v>0</v>
      </c>
      <c r="FL918" s="59">
        <f t="shared" si="1294"/>
        <v>0</v>
      </c>
      <c r="FM918" s="59">
        <f t="shared" si="1295"/>
        <v>48.434174879155016</v>
      </c>
      <c r="FN918" s="59">
        <f t="shared" si="1296"/>
        <v>0</v>
      </c>
      <c r="FO918" s="59">
        <f t="shared" si="1297"/>
        <v>10.087316420636494</v>
      </c>
      <c r="FP918" s="59">
        <f t="shared" si="1298"/>
        <v>22.072270849450685</v>
      </c>
      <c r="FQ918" s="66">
        <f t="shared" si="1299"/>
        <v>19.406237850757798</v>
      </c>
      <c r="FR918" s="331">
        <f t="shared" si="1321"/>
        <v>1.8729916204421486</v>
      </c>
      <c r="FS918" s="331">
        <f t="shared" si="1300"/>
        <v>1.8729916204421486</v>
      </c>
      <c r="FT918" s="400">
        <f t="shared" si="1301"/>
        <v>0</v>
      </c>
      <c r="FU918" s="400">
        <f t="shared" si="1302"/>
        <v>1</v>
      </c>
      <c r="FV918" s="400">
        <f t="shared" si="1303"/>
        <v>0</v>
      </c>
      <c r="FW918" s="402">
        <f t="shared" si="1304"/>
        <v>0</v>
      </c>
      <c r="FX918" s="222">
        <f t="shared" si="1305"/>
        <v>0</v>
      </c>
      <c r="FY918" s="222">
        <f t="shared" si="1306"/>
        <v>54.116239980420744</v>
      </c>
      <c r="FZ918" s="222">
        <f t="shared" si="1307"/>
        <v>28.257932286066485</v>
      </c>
      <c r="GA918" s="221">
        <f t="shared" si="1308"/>
        <v>0</v>
      </c>
      <c r="GB918" s="222">
        <f t="shared" si="1309"/>
        <v>48.434174879155016</v>
      </c>
      <c r="GC918" s="222">
        <f t="shared" si="1310"/>
        <v>22.072270849450685</v>
      </c>
      <c r="GD918" s="222">
        <f t="shared" si="1311"/>
        <v>0</v>
      </c>
      <c r="GE918" s="222">
        <f t="shared" si="1312"/>
        <v>0</v>
      </c>
      <c r="GF918" s="222">
        <f t="shared" si="1313"/>
        <v>0</v>
      </c>
      <c r="GG918" s="398">
        <f t="shared" si="1314"/>
        <v>0</v>
      </c>
      <c r="GH918" s="399">
        <f t="shared" si="1315"/>
        <v>0</v>
      </c>
      <c r="GI918" s="398" t="str">
        <f t="shared" si="1316"/>
        <v>Ca-Mg</v>
      </c>
      <c r="GJ918" s="398" t="str">
        <f t="shared" si="1317"/>
        <v>HCO3-SO4</v>
      </c>
    </row>
    <row r="919" spans="1:192" s="69" customFormat="1" ht="14.25">
      <c r="A919" s="402">
        <f t="shared" si="1318"/>
        <v>914</v>
      </c>
      <c r="B919" s="401" t="s">
        <v>1186</v>
      </c>
      <c r="C919" s="69" t="s">
        <v>1183</v>
      </c>
      <c r="F919" s="408">
        <v>3518300</v>
      </c>
      <c r="G919" s="408">
        <v>5643240</v>
      </c>
      <c r="H919" s="410">
        <f t="shared" si="1245"/>
        <v>518218.25000000006</v>
      </c>
      <c r="I919" s="102">
        <f t="shared" si="1246"/>
        <v>5641422.4939999999</v>
      </c>
      <c r="J919" s="408">
        <v>237.14</v>
      </c>
      <c r="K919" s="392" t="s">
        <v>1355</v>
      </c>
      <c r="L919" s="171">
        <v>222</v>
      </c>
      <c r="M919" s="171">
        <v>162</v>
      </c>
      <c r="N919" s="408">
        <v>217</v>
      </c>
      <c r="O919" s="171"/>
      <c r="P919" s="171"/>
      <c r="Q919" s="383" t="s">
        <v>1361</v>
      </c>
      <c r="R919" s="383" t="s">
        <v>1490</v>
      </c>
      <c r="S919" s="470" t="s">
        <v>1346</v>
      </c>
      <c r="T919" s="499" t="str">
        <f t="shared" si="1247"/>
        <v>-</v>
      </c>
      <c r="U919" s="499" t="str">
        <f t="shared" si="1248"/>
        <v>-</v>
      </c>
      <c r="V919" s="499" t="str">
        <f t="shared" si="1249"/>
        <v>-</v>
      </c>
      <c r="W919" s="499" t="str">
        <f t="shared" si="1320"/>
        <v>-</v>
      </c>
      <c r="X919" s="529" t="str">
        <f t="shared" si="1319"/>
        <v>Ca-Mg</v>
      </c>
      <c r="Y919" s="530" t="str">
        <f t="shared" si="1322"/>
        <v>HCO3</v>
      </c>
      <c r="Z919" s="404"/>
      <c r="AA919" s="177">
        <v>34123</v>
      </c>
      <c r="AB919" s="176">
        <v>1</v>
      </c>
      <c r="AC919" s="69" t="s">
        <v>1050</v>
      </c>
      <c r="AD919" s="91" t="s">
        <v>2055</v>
      </c>
      <c r="AE919" s="120"/>
      <c r="AF919" s="392">
        <v>15.8</v>
      </c>
      <c r="AG919" s="408">
        <v>220</v>
      </c>
      <c r="AH919" s="253">
        <v>6.7</v>
      </c>
      <c r="AI919" s="559"/>
      <c r="AJ919" s="408"/>
      <c r="AK919" s="408"/>
      <c r="AL919" s="408">
        <v>13.8</v>
      </c>
      <c r="AM919" s="392"/>
      <c r="AO919" s="401"/>
      <c r="AP919" s="171"/>
      <c r="AS919" s="507">
        <f t="shared" si="1323"/>
        <v>193.45000000000002</v>
      </c>
      <c r="AT919" s="510">
        <f t="shared" si="1324"/>
        <v>0.7161200131039166</v>
      </c>
      <c r="AU919" s="69">
        <v>7.8</v>
      </c>
      <c r="AV919" s="69">
        <v>10.4</v>
      </c>
      <c r="AW919" s="182">
        <v>24</v>
      </c>
      <c r="AX919" s="182">
        <v>3</v>
      </c>
      <c r="AY919" s="401">
        <v>8.6999999999999993</v>
      </c>
      <c r="AZ919" s="70">
        <v>134.19999999999999</v>
      </c>
      <c r="BB919" s="401">
        <v>4.5</v>
      </c>
      <c r="BD919" s="401">
        <v>0</v>
      </c>
      <c r="BE919" s="401">
        <v>0.05</v>
      </c>
      <c r="BF919" s="69">
        <v>0</v>
      </c>
      <c r="BJ919" s="69">
        <v>0.6</v>
      </c>
      <c r="BK919" s="69">
        <v>0</v>
      </c>
      <c r="BL919" s="401"/>
      <c r="BN919" s="70">
        <v>0.12</v>
      </c>
      <c r="BO919" s="143"/>
      <c r="BP919" s="564">
        <v>80</v>
      </c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1"/>
      <c r="CG919" s="143"/>
      <c r="CH919" s="143"/>
      <c r="CI919" s="143"/>
      <c r="CJ919" s="143"/>
      <c r="CK919" s="143"/>
      <c r="CL919" s="144"/>
      <c r="CM919" s="143">
        <v>4.5999999999999996</v>
      </c>
      <c r="CN919" s="143">
        <v>68.2</v>
      </c>
      <c r="CO919" s="141"/>
      <c r="CP919" s="401"/>
      <c r="CQ919" s="70"/>
      <c r="DA919" s="70"/>
      <c r="DB919" s="182"/>
      <c r="DC919" s="182" t="s">
        <v>1909</v>
      </c>
      <c r="DD919" s="182"/>
      <c r="DE919" s="182">
        <v>-18.399999999999999</v>
      </c>
      <c r="DF919" s="141" t="s">
        <v>2529</v>
      </c>
      <c r="DG919" s="182">
        <v>-8.81</v>
      </c>
      <c r="DH919" s="182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1"/>
      <c r="DT919" s="402">
        <f t="shared" si="1250"/>
        <v>1</v>
      </c>
      <c r="DU919" s="100">
        <f t="shared" si="1251"/>
        <v>0</v>
      </c>
      <c r="DV919" s="100">
        <f t="shared" si="1252"/>
        <v>0</v>
      </c>
      <c r="DW919" s="100">
        <f t="shared" si="1253"/>
        <v>1</v>
      </c>
      <c r="DX919" s="100">
        <f t="shared" si="1254"/>
        <v>0</v>
      </c>
      <c r="DY919" s="229">
        <f t="shared" si="1255"/>
        <v>0</v>
      </c>
      <c r="DZ919" s="100">
        <f t="shared" si="1256"/>
        <v>1</v>
      </c>
      <c r="EA919" s="400">
        <f t="shared" si="1257"/>
        <v>0</v>
      </c>
      <c r="EB919" s="402">
        <f t="shared" si="1258"/>
        <v>0</v>
      </c>
      <c r="EC919" s="19">
        <f t="shared" si="1259"/>
        <v>1</v>
      </c>
      <c r="ED919" s="19">
        <f t="shared" si="1260"/>
        <v>0</v>
      </c>
      <c r="EE919" s="19">
        <f t="shared" si="1261"/>
        <v>0</v>
      </c>
      <c r="EF919" s="402">
        <f t="shared" si="1262"/>
        <v>0</v>
      </c>
      <c r="EG919" s="400">
        <f t="shared" si="1263"/>
        <v>1</v>
      </c>
      <c r="EH919" s="400">
        <f t="shared" si="1264"/>
        <v>0</v>
      </c>
      <c r="EI919" s="402">
        <f t="shared" si="1265"/>
        <v>0</v>
      </c>
      <c r="EJ919" s="229">
        <f t="shared" si="1266"/>
        <v>1</v>
      </c>
      <c r="EK919" s="398">
        <f t="shared" si="1267"/>
        <v>7.8</v>
      </c>
      <c r="EL919" s="398">
        <f t="shared" si="1268"/>
        <v>4.5</v>
      </c>
      <c r="EM919" s="398">
        <f t="shared" si="1269"/>
        <v>10.4</v>
      </c>
      <c r="EN919" s="398">
        <f t="shared" si="1270"/>
        <v>24</v>
      </c>
      <c r="EO919" s="398">
        <f t="shared" si="1271"/>
        <v>0</v>
      </c>
      <c r="EP919" s="398">
        <f t="shared" si="1272"/>
        <v>0.05</v>
      </c>
      <c r="EQ919" s="398">
        <f t="shared" si="1273"/>
        <v>134.19999999999999</v>
      </c>
      <c r="ER919" s="398" t="str">
        <f t="shared" si="1274"/>
        <v/>
      </c>
      <c r="ES919" s="398">
        <f t="shared" si="1275"/>
        <v>0.6</v>
      </c>
      <c r="ET919" s="398">
        <f t="shared" si="1276"/>
        <v>8.6999999999999993</v>
      </c>
      <c r="EU919" s="172">
        <f t="shared" si="1277"/>
        <v>3</v>
      </c>
      <c r="EV919" s="57">
        <f t="shared" si="1278"/>
        <v>0.33928089848541526</v>
      </c>
      <c r="EW919" s="57">
        <f t="shared" si="1279"/>
        <v>0.11508951406649616</v>
      </c>
      <c r="EX919" s="57">
        <f t="shared" si="1280"/>
        <v>0.85579098950833177</v>
      </c>
      <c r="EY919" s="57">
        <f t="shared" si="1281"/>
        <v>1.1976645541194668</v>
      </c>
      <c r="EZ919" s="57">
        <f t="shared" si="1282"/>
        <v>0</v>
      </c>
      <c r="FA919" s="57">
        <f t="shared" si="1283"/>
        <v>2.6860059092130005E-3</v>
      </c>
      <c r="FB919" s="57">
        <f t="shared" si="1284"/>
        <v>2.1993834515242447</v>
      </c>
      <c r="FC919" s="57" t="str">
        <f t="shared" si="1285"/>
        <v/>
      </c>
      <c r="FD919" s="57">
        <f t="shared" si="1286"/>
        <v>9.6766545869761897E-3</v>
      </c>
      <c r="FE919" s="57">
        <f t="shared" si="1287"/>
        <v>0.18113188691540724</v>
      </c>
      <c r="FF919" s="56">
        <f t="shared" si="1288"/>
        <v>8.4619073139085538E-2</v>
      </c>
      <c r="FG919" s="59">
        <f t="shared" si="1289"/>
        <v>13.514410750033218</v>
      </c>
      <c r="FH919" s="59">
        <f t="shared" si="1290"/>
        <v>4.5843045484130487</v>
      </c>
      <c r="FI919" s="59">
        <f t="shared" si="1291"/>
        <v>34.088305589918534</v>
      </c>
      <c r="FJ919" s="59">
        <f t="shared" si="1292"/>
        <v>47.70598874673059</v>
      </c>
      <c r="FK919" s="59">
        <f t="shared" si="1293"/>
        <v>0</v>
      </c>
      <c r="FL919" s="59">
        <f t="shared" si="1294"/>
        <v>0.10699036490461707</v>
      </c>
      <c r="FM919" s="59">
        <f t="shared" si="1295"/>
        <v>88.870761958075633</v>
      </c>
      <c r="FN919" s="59" t="str">
        <f t="shared" si="1296"/>
        <v/>
      </c>
      <c r="FO919" s="59">
        <f t="shared" si="1297"/>
        <v>0.3910057910791741</v>
      </c>
      <c r="FP919" s="59">
        <f t="shared" si="1298"/>
        <v>7.3190187886156259</v>
      </c>
      <c r="FQ919" s="66">
        <f t="shared" si="1299"/>
        <v>3.4192134622295831</v>
      </c>
      <c r="FR919" s="331">
        <f t="shared" si="1321"/>
        <v>0.7161200131039166</v>
      </c>
      <c r="FS919" s="331">
        <f t="shared" si="1300"/>
        <v>0.7161200131039166</v>
      </c>
      <c r="FT919" s="400">
        <f t="shared" si="1301"/>
        <v>0</v>
      </c>
      <c r="FU919" s="400">
        <f t="shared" si="1302"/>
        <v>1</v>
      </c>
      <c r="FV919" s="400">
        <f t="shared" si="1303"/>
        <v>0</v>
      </c>
      <c r="FW919" s="402">
        <f t="shared" si="1304"/>
        <v>0</v>
      </c>
      <c r="FX919" s="222">
        <f t="shared" si="1305"/>
        <v>0</v>
      </c>
      <c r="FY919" s="222">
        <f t="shared" si="1306"/>
        <v>47.70598874673059</v>
      </c>
      <c r="FZ919" s="222">
        <f t="shared" si="1307"/>
        <v>34.088305589918534</v>
      </c>
      <c r="GA919" s="221">
        <f t="shared" si="1308"/>
        <v>0</v>
      </c>
      <c r="GB919" s="222">
        <f t="shared" si="1309"/>
        <v>88.870761958075633</v>
      </c>
      <c r="GC919" s="222">
        <f t="shared" si="1310"/>
        <v>0</v>
      </c>
      <c r="GD919" s="222">
        <f t="shared" si="1311"/>
        <v>0</v>
      </c>
      <c r="GE919" s="222">
        <f t="shared" si="1312"/>
        <v>0</v>
      </c>
      <c r="GF919" s="222">
        <f t="shared" si="1313"/>
        <v>0</v>
      </c>
      <c r="GG919" s="398">
        <f t="shared" si="1314"/>
        <v>0</v>
      </c>
      <c r="GH919" s="399">
        <f t="shared" si="1315"/>
        <v>0</v>
      </c>
      <c r="GI919" s="398" t="str">
        <f t="shared" si="1316"/>
        <v>Ca-Mg</v>
      </c>
      <c r="GJ919" s="398" t="str">
        <f t="shared" si="1317"/>
        <v>HCO3</v>
      </c>
    </row>
    <row r="920" spans="1:192" s="69" customFormat="1" ht="14.25">
      <c r="A920" s="402">
        <f t="shared" si="1318"/>
        <v>915</v>
      </c>
      <c r="B920" s="401" t="s">
        <v>1184</v>
      </c>
      <c r="C920" s="69" t="s">
        <v>1181</v>
      </c>
      <c r="F920" s="408">
        <v>3510010</v>
      </c>
      <c r="G920" s="408">
        <v>5637920</v>
      </c>
      <c r="H920" s="410">
        <f t="shared" si="1245"/>
        <v>509931.56600000005</v>
      </c>
      <c r="I920" s="102">
        <f t="shared" si="1246"/>
        <v>5636104.6220000004</v>
      </c>
      <c r="J920" s="408">
        <v>248.59</v>
      </c>
      <c r="K920" s="392" t="s">
        <v>1355</v>
      </c>
      <c r="L920" s="171">
        <v>52.7</v>
      </c>
      <c r="M920" s="171">
        <v>32.200000000000003</v>
      </c>
      <c r="N920" s="408">
        <v>52.7</v>
      </c>
      <c r="O920" s="171"/>
      <c r="P920" s="171"/>
      <c r="Q920" s="383" t="s">
        <v>1361</v>
      </c>
      <c r="R920" s="383" t="s">
        <v>1490</v>
      </c>
      <c r="S920" s="470" t="s">
        <v>1346</v>
      </c>
      <c r="T920" s="499" t="str">
        <f t="shared" si="1247"/>
        <v>-</v>
      </c>
      <c r="U920" s="499" t="str">
        <f t="shared" si="1248"/>
        <v>-</v>
      </c>
      <c r="V920" s="499" t="str">
        <f t="shared" si="1249"/>
        <v>-</v>
      </c>
      <c r="W920" s="499" t="str">
        <f t="shared" si="1320"/>
        <v>-</v>
      </c>
      <c r="X920" s="529" t="str">
        <f t="shared" si="1319"/>
        <v>Ca-Mg</v>
      </c>
      <c r="Y920" s="530" t="str">
        <f t="shared" si="1322"/>
        <v>HCO3</v>
      </c>
      <c r="Z920" s="404"/>
      <c r="AA920" s="251">
        <v>34093</v>
      </c>
      <c r="AB920" s="176">
        <v>1</v>
      </c>
      <c r="AC920" s="69" t="s">
        <v>1050</v>
      </c>
      <c r="AD920" s="91" t="s">
        <v>2055</v>
      </c>
      <c r="AE920" s="125" t="s">
        <v>2526</v>
      </c>
      <c r="AF920" s="392">
        <v>9.3000000000000007</v>
      </c>
      <c r="AG920" s="408">
        <v>255</v>
      </c>
      <c r="AH920" s="408">
        <v>6.91</v>
      </c>
      <c r="AI920" s="559"/>
      <c r="AJ920" s="408"/>
      <c r="AK920" s="408"/>
      <c r="AL920" s="408">
        <v>0.13</v>
      </c>
      <c r="AM920" s="392"/>
      <c r="AO920" s="401"/>
      <c r="AP920" s="171"/>
      <c r="AS920" s="507">
        <f t="shared" si="1323"/>
        <v>239.55999999999997</v>
      </c>
      <c r="AT920" s="510">
        <f t="shared" si="1324"/>
        <v>0.92135760944257394</v>
      </c>
      <c r="AU920" s="69">
        <v>4.8</v>
      </c>
      <c r="AV920" s="69">
        <v>12</v>
      </c>
      <c r="AW920" s="401">
        <v>40</v>
      </c>
      <c r="AX920" s="69">
        <v>11</v>
      </c>
      <c r="AY920" s="401">
        <v>23.6</v>
      </c>
      <c r="AZ920" s="70">
        <v>137.19999999999999</v>
      </c>
      <c r="BB920" s="401">
        <v>2.1</v>
      </c>
      <c r="BD920" s="401">
        <v>0</v>
      </c>
      <c r="BE920" s="401">
        <v>7.0000000000000007E-2</v>
      </c>
      <c r="BF920" s="69">
        <v>0</v>
      </c>
      <c r="BJ920" s="69">
        <v>8.6999999999999993</v>
      </c>
      <c r="BK920" s="69">
        <v>0</v>
      </c>
      <c r="BL920" s="401"/>
      <c r="BN920" s="70">
        <v>0.08</v>
      </c>
      <c r="BO920" s="143"/>
      <c r="BP920" s="564">
        <v>10</v>
      </c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1"/>
      <c r="CG920" s="143"/>
      <c r="CH920" s="143"/>
      <c r="CI920" s="143"/>
      <c r="CJ920" s="143"/>
      <c r="CK920" s="143"/>
      <c r="CL920" s="144"/>
      <c r="CM920" s="143">
        <v>7.5</v>
      </c>
      <c r="CN920" s="143">
        <v>44</v>
      </c>
      <c r="CO920" s="141"/>
      <c r="CP920" s="401"/>
      <c r="CQ920" s="70"/>
      <c r="DA920" s="70"/>
      <c r="DB920" s="182"/>
      <c r="DC920" s="141" t="s">
        <v>2530</v>
      </c>
      <c r="DD920" s="182"/>
      <c r="DE920" s="182">
        <v>-16.5</v>
      </c>
      <c r="DF920" s="141" t="s">
        <v>2531</v>
      </c>
      <c r="DG920" s="182">
        <v>-8.92</v>
      </c>
      <c r="DH920" s="182"/>
      <c r="DI920" s="180"/>
      <c r="DJ920" s="180"/>
      <c r="DK920" s="180"/>
      <c r="DL920" s="180"/>
      <c r="DM920" s="180"/>
      <c r="DN920" s="180"/>
      <c r="DO920" s="180"/>
      <c r="DP920" s="180"/>
      <c r="DQ920" s="180"/>
      <c r="DR920" s="180"/>
      <c r="DS920" s="181"/>
      <c r="DT920" s="402">
        <f t="shared" si="1250"/>
        <v>1</v>
      </c>
      <c r="DU920" s="100">
        <f t="shared" si="1251"/>
        <v>0</v>
      </c>
      <c r="DV920" s="100">
        <f t="shared" si="1252"/>
        <v>1</v>
      </c>
      <c r="DW920" s="100">
        <f t="shared" si="1253"/>
        <v>0</v>
      </c>
      <c r="DX920" s="100">
        <f t="shared" si="1254"/>
        <v>0</v>
      </c>
      <c r="DY920" s="229">
        <f t="shared" si="1255"/>
        <v>0</v>
      </c>
      <c r="DZ920" s="100">
        <f t="shared" si="1256"/>
        <v>1</v>
      </c>
      <c r="EA920" s="400">
        <f t="shared" si="1257"/>
        <v>0</v>
      </c>
      <c r="EB920" s="402">
        <f t="shared" si="1258"/>
        <v>0</v>
      </c>
      <c r="EC920" s="19">
        <f t="shared" si="1259"/>
        <v>1</v>
      </c>
      <c r="ED920" s="19">
        <f t="shared" si="1260"/>
        <v>0</v>
      </c>
      <c r="EE920" s="19">
        <f t="shared" si="1261"/>
        <v>0</v>
      </c>
      <c r="EF920" s="402">
        <f t="shared" si="1262"/>
        <v>0</v>
      </c>
      <c r="EG920" s="400">
        <f t="shared" si="1263"/>
        <v>1</v>
      </c>
      <c r="EH920" s="400">
        <f t="shared" si="1264"/>
        <v>0</v>
      </c>
      <c r="EI920" s="402">
        <f t="shared" si="1265"/>
        <v>0</v>
      </c>
      <c r="EJ920" s="229">
        <f t="shared" si="1266"/>
        <v>0</v>
      </c>
      <c r="EK920" s="398">
        <f t="shared" si="1267"/>
        <v>4.8</v>
      </c>
      <c r="EL920" s="398">
        <f t="shared" si="1268"/>
        <v>2.1</v>
      </c>
      <c r="EM920" s="398">
        <f t="shared" si="1269"/>
        <v>12</v>
      </c>
      <c r="EN920" s="398">
        <f t="shared" si="1270"/>
        <v>40</v>
      </c>
      <c r="EO920" s="398">
        <f t="shared" si="1271"/>
        <v>0</v>
      </c>
      <c r="EP920" s="398">
        <f t="shared" si="1272"/>
        <v>7.0000000000000007E-2</v>
      </c>
      <c r="EQ920" s="398">
        <f t="shared" si="1273"/>
        <v>137.19999999999999</v>
      </c>
      <c r="ER920" s="398" t="str">
        <f t="shared" si="1274"/>
        <v/>
      </c>
      <c r="ES920" s="398">
        <f t="shared" si="1275"/>
        <v>8.6999999999999993</v>
      </c>
      <c r="ET920" s="398">
        <f t="shared" si="1276"/>
        <v>23.6</v>
      </c>
      <c r="EU920" s="172">
        <f t="shared" si="1277"/>
        <v>11</v>
      </c>
      <c r="EV920" s="57">
        <f t="shared" si="1278"/>
        <v>0.20878824522179401</v>
      </c>
      <c r="EW920" s="57">
        <f t="shared" si="1279"/>
        <v>5.3708439897698211E-2</v>
      </c>
      <c r="EX920" s="57">
        <f t="shared" si="1280"/>
        <v>0.98745114174038273</v>
      </c>
      <c r="EY920" s="57">
        <f t="shared" si="1281"/>
        <v>1.9961075901991117</v>
      </c>
      <c r="EZ920" s="57">
        <f t="shared" si="1282"/>
        <v>0</v>
      </c>
      <c r="FA920" s="57">
        <f t="shared" si="1283"/>
        <v>3.7604082728982008E-3</v>
      </c>
      <c r="FB920" s="57">
        <f t="shared" si="1284"/>
        <v>2.248549996640286</v>
      </c>
      <c r="FC920" s="57" t="str">
        <f t="shared" si="1285"/>
        <v/>
      </c>
      <c r="FD920" s="57">
        <f t="shared" si="1286"/>
        <v>0.14031149151115474</v>
      </c>
      <c r="FE920" s="57">
        <f t="shared" si="1287"/>
        <v>0.49134626795443809</v>
      </c>
      <c r="FF920" s="56">
        <f t="shared" si="1288"/>
        <v>0.31026993484331367</v>
      </c>
      <c r="FG920" s="59">
        <f t="shared" si="1289"/>
        <v>6.4246177766234398</v>
      </c>
      <c r="FH920" s="59">
        <f t="shared" si="1290"/>
        <v>1.6526610363285212</v>
      </c>
      <c r="FI920" s="59">
        <f t="shared" si="1291"/>
        <v>30.384833935613571</v>
      </c>
      <c r="FJ920" s="59">
        <f t="shared" si="1292"/>
        <v>61.422175824233385</v>
      </c>
      <c r="FK920" s="59">
        <f t="shared" si="1293"/>
        <v>0</v>
      </c>
      <c r="FL920" s="59">
        <f t="shared" si="1294"/>
        <v>0.11571142720108367</v>
      </c>
      <c r="FM920" s="59">
        <f t="shared" si="1295"/>
        <v>70.476907048089231</v>
      </c>
      <c r="FN920" s="59" t="str">
        <f t="shared" si="1296"/>
        <v/>
      </c>
      <c r="FO920" s="59">
        <f t="shared" si="1297"/>
        <v>4.3978207999759107</v>
      </c>
      <c r="FP920" s="59">
        <f t="shared" si="1298"/>
        <v>15.40039817072843</v>
      </c>
      <c r="FQ920" s="66">
        <f t="shared" si="1299"/>
        <v>9.7248739812064287</v>
      </c>
      <c r="FR920" s="331">
        <f t="shared" si="1321"/>
        <v>0.92135760944257394</v>
      </c>
      <c r="FS920" s="331">
        <f t="shared" si="1300"/>
        <v>0.92135760944257394</v>
      </c>
      <c r="FT920" s="400">
        <f t="shared" si="1301"/>
        <v>0</v>
      </c>
      <c r="FU920" s="400">
        <f t="shared" si="1302"/>
        <v>1</v>
      </c>
      <c r="FV920" s="400">
        <f t="shared" si="1303"/>
        <v>0</v>
      </c>
      <c r="FW920" s="402">
        <f t="shared" si="1304"/>
        <v>0</v>
      </c>
      <c r="FX920" s="222">
        <f t="shared" si="1305"/>
        <v>0</v>
      </c>
      <c r="FY920" s="222">
        <f t="shared" si="1306"/>
        <v>61.422175824233385</v>
      </c>
      <c r="FZ920" s="222">
        <f t="shared" si="1307"/>
        <v>30.384833935613571</v>
      </c>
      <c r="GA920" s="221">
        <f t="shared" si="1308"/>
        <v>0</v>
      </c>
      <c r="GB920" s="222">
        <f t="shared" si="1309"/>
        <v>70.476907048089231</v>
      </c>
      <c r="GC920" s="222">
        <f t="shared" si="1310"/>
        <v>0</v>
      </c>
      <c r="GD920" s="222">
        <f t="shared" si="1311"/>
        <v>0</v>
      </c>
      <c r="GE920" s="222">
        <f t="shared" si="1312"/>
        <v>0</v>
      </c>
      <c r="GF920" s="222">
        <f t="shared" si="1313"/>
        <v>0</v>
      </c>
      <c r="GG920" s="398">
        <f t="shared" si="1314"/>
        <v>0</v>
      </c>
      <c r="GH920" s="399">
        <f t="shared" si="1315"/>
        <v>0</v>
      </c>
      <c r="GI920" s="398" t="str">
        <f t="shared" si="1316"/>
        <v>Ca-Mg</v>
      </c>
      <c r="GJ920" s="398" t="str">
        <f t="shared" si="1317"/>
        <v>HCO3</v>
      </c>
    </row>
    <row r="921" spans="1:192" s="69" customFormat="1">
      <c r="A921" s="402">
        <f t="shared" si="1318"/>
        <v>916</v>
      </c>
      <c r="B921" s="382" t="s">
        <v>335</v>
      </c>
      <c r="C921" s="382" t="s">
        <v>694</v>
      </c>
      <c r="D921" s="382"/>
      <c r="E921" s="382"/>
      <c r="F921" s="548">
        <v>3445100</v>
      </c>
      <c r="G921" s="548">
        <v>5579600</v>
      </c>
      <c r="H921" s="409">
        <f t="shared" si="1245"/>
        <v>445047.53</v>
      </c>
      <c r="I921" s="409">
        <f t="shared" si="1246"/>
        <v>5577807.9500000002</v>
      </c>
      <c r="J921" s="377">
        <v>222</v>
      </c>
      <c r="K921" s="236" t="s">
        <v>1354</v>
      </c>
      <c r="L921" s="407">
        <v>3.7</v>
      </c>
      <c r="M921" s="378"/>
      <c r="N921" s="408"/>
      <c r="O921" s="407"/>
      <c r="P921" s="407"/>
      <c r="Q921" s="382" t="s">
        <v>2848</v>
      </c>
      <c r="R921" s="383" t="s">
        <v>2899</v>
      </c>
      <c r="S921" s="382" t="s">
        <v>2663</v>
      </c>
      <c r="T921" s="499" t="str">
        <f t="shared" si="1247"/>
        <v>-</v>
      </c>
      <c r="U921" s="499" t="str">
        <f t="shared" si="1248"/>
        <v>M</v>
      </c>
      <c r="V921" s="499" t="str">
        <f t="shared" si="1249"/>
        <v>-</v>
      </c>
      <c r="W921" s="499" t="str">
        <f t="shared" si="1320"/>
        <v>A</v>
      </c>
      <c r="X921" s="529" t="str">
        <f t="shared" si="1319"/>
        <v>Na</v>
      </c>
      <c r="Y921" s="530" t="str">
        <f t="shared" si="1322"/>
        <v>Cl-HCO3</v>
      </c>
      <c r="Z921" s="119" t="s">
        <v>1413</v>
      </c>
      <c r="AA921" s="377" t="s">
        <v>888</v>
      </c>
      <c r="AB921" s="405">
        <v>1</v>
      </c>
      <c r="AC921" s="117" t="s">
        <v>887</v>
      </c>
      <c r="AD921" s="380" t="s">
        <v>3072</v>
      </c>
      <c r="AE921" s="120"/>
      <c r="AF921" s="238">
        <v>16</v>
      </c>
      <c r="AG921" s="115"/>
      <c r="AH921" s="115"/>
      <c r="AI921" s="236"/>
      <c r="AJ921" s="115">
        <v>1.00125</v>
      </c>
      <c r="AK921" s="115">
        <v>21.5</v>
      </c>
      <c r="AL921" s="115"/>
      <c r="AM921" s="236">
        <v>0.31</v>
      </c>
      <c r="AN921" s="384"/>
      <c r="AO921" s="381"/>
      <c r="AP921" s="407"/>
      <c r="AQ921" s="384"/>
      <c r="AR921" s="69">
        <v>4663.8999999999996</v>
      </c>
      <c r="AS921" s="507">
        <f t="shared" si="1323"/>
        <v>4691.0010000000002</v>
      </c>
      <c r="AT921" s="510">
        <f t="shared" si="1324"/>
        <v>1.1900970136982487E-3</v>
      </c>
      <c r="AU921" s="384">
        <v>1302</v>
      </c>
      <c r="AV921" s="384">
        <v>58.45</v>
      </c>
      <c r="AW921" s="381">
        <v>123.5</v>
      </c>
      <c r="AX921" s="384">
        <v>1425</v>
      </c>
      <c r="AY921" s="384">
        <v>25.49</v>
      </c>
      <c r="AZ921" s="120">
        <v>1688</v>
      </c>
      <c r="BA921" s="384">
        <v>0.59399999999999997</v>
      </c>
      <c r="BB921" s="384">
        <v>30.1</v>
      </c>
      <c r="BC921" s="384">
        <v>1.298</v>
      </c>
      <c r="BD921" s="384">
        <v>1.8</v>
      </c>
      <c r="BE921" s="384">
        <v>1.456</v>
      </c>
      <c r="BF921" s="384">
        <v>0.254</v>
      </c>
      <c r="BG921" s="384"/>
      <c r="BH921" s="384">
        <v>0.70799999999999996</v>
      </c>
      <c r="BI921" s="384">
        <v>2.8000000000000001E-2</v>
      </c>
      <c r="BJ921" s="384">
        <v>4.5289999999999999</v>
      </c>
      <c r="BK921" s="384"/>
      <c r="BL921" s="381"/>
      <c r="BM921" s="381">
        <v>27.58</v>
      </c>
      <c r="BN921" s="120" t="s">
        <v>1344</v>
      </c>
      <c r="BO921" s="147"/>
      <c r="BP921" s="145">
        <v>99</v>
      </c>
      <c r="BQ921" s="147"/>
      <c r="BR921" s="147">
        <v>115</v>
      </c>
      <c r="BS921" s="147"/>
      <c r="BT921" s="147"/>
      <c r="BU921" s="147" t="s">
        <v>1344</v>
      </c>
      <c r="BV921" s="147"/>
      <c r="BW921" s="147" t="s">
        <v>1344</v>
      </c>
      <c r="BX921" s="147"/>
      <c r="BY921" s="147"/>
      <c r="BZ921" s="147"/>
      <c r="CA921" s="147"/>
      <c r="CB921" s="147"/>
      <c r="CC921" s="147" t="s">
        <v>1344</v>
      </c>
      <c r="CD921" s="147"/>
      <c r="CE921" s="147"/>
      <c r="CF921" s="145"/>
      <c r="CG921" s="147"/>
      <c r="CH921" s="147"/>
      <c r="CI921" s="147"/>
      <c r="CJ921" s="147"/>
      <c r="CK921" s="147"/>
      <c r="CL921" s="148"/>
      <c r="CM921" s="147" t="s">
        <v>1344</v>
      </c>
      <c r="CN921" s="147">
        <v>2238</v>
      </c>
      <c r="CO921" s="145"/>
      <c r="CP921" s="401">
        <v>4.07</v>
      </c>
      <c r="CQ921" s="120"/>
      <c r="CR921" s="384">
        <v>3.04</v>
      </c>
      <c r="CS921" s="384">
        <v>96.96</v>
      </c>
      <c r="CT921" s="384"/>
      <c r="CU921" s="384"/>
      <c r="CV921" s="384"/>
      <c r="CW921" s="384"/>
      <c r="CX921" s="384" t="s">
        <v>1344</v>
      </c>
      <c r="CY921" s="384"/>
      <c r="CZ921" s="117"/>
      <c r="DA921" s="118"/>
      <c r="DB921" s="111"/>
      <c r="DC921" s="111"/>
      <c r="DD921" s="121"/>
      <c r="DE921" s="111"/>
      <c r="DF921" s="420"/>
      <c r="DG921" s="111"/>
      <c r="DH921" s="111"/>
      <c r="DI921" s="111"/>
      <c r="DJ921" s="111"/>
      <c r="DK921" s="244"/>
      <c r="DL921" s="244"/>
      <c r="DM921" s="244"/>
      <c r="DN921" s="111"/>
      <c r="DO921" s="121"/>
      <c r="DP921" s="244"/>
      <c r="DQ921" s="241"/>
      <c r="DR921" s="244"/>
      <c r="DS921" s="472"/>
      <c r="DT921" s="402">
        <f t="shared" si="1250"/>
        <v>1</v>
      </c>
      <c r="DU921" s="100">
        <f t="shared" si="1251"/>
        <v>1</v>
      </c>
      <c r="DV921" s="100">
        <f t="shared" si="1252"/>
        <v>0</v>
      </c>
      <c r="DW921" s="100">
        <f t="shared" si="1253"/>
        <v>0</v>
      </c>
      <c r="DX921" s="100">
        <f t="shared" si="1254"/>
        <v>0</v>
      </c>
      <c r="DY921" s="229">
        <f t="shared" si="1255"/>
        <v>0</v>
      </c>
      <c r="DZ921" s="100">
        <f t="shared" si="1256"/>
        <v>1</v>
      </c>
      <c r="EA921" s="400">
        <f t="shared" si="1257"/>
        <v>0</v>
      </c>
      <c r="EB921" s="402">
        <f t="shared" si="1258"/>
        <v>0</v>
      </c>
      <c r="EC921" s="19">
        <f t="shared" si="1259"/>
        <v>0</v>
      </c>
      <c r="ED921" s="19">
        <f t="shared" si="1260"/>
        <v>1</v>
      </c>
      <c r="EE921" s="19">
        <f t="shared" si="1261"/>
        <v>0</v>
      </c>
      <c r="EF921" s="402">
        <f t="shared" si="1262"/>
        <v>0</v>
      </c>
      <c r="EG921" s="400">
        <f t="shared" si="1263"/>
        <v>0</v>
      </c>
      <c r="EH921" s="400">
        <f t="shared" si="1264"/>
        <v>1</v>
      </c>
      <c r="EI921" s="402">
        <f t="shared" si="1265"/>
        <v>0</v>
      </c>
      <c r="EJ921" s="229">
        <f t="shared" si="1266"/>
        <v>2</v>
      </c>
      <c r="EK921" s="398">
        <f t="shared" si="1267"/>
        <v>1302</v>
      </c>
      <c r="EL921" s="398">
        <f t="shared" si="1268"/>
        <v>30.1</v>
      </c>
      <c r="EM921" s="398">
        <f t="shared" si="1269"/>
        <v>58.45</v>
      </c>
      <c r="EN921" s="398">
        <f t="shared" si="1270"/>
        <v>123.5</v>
      </c>
      <c r="EO921" s="398">
        <f t="shared" si="1271"/>
        <v>0.254</v>
      </c>
      <c r="EP921" s="398">
        <f t="shared" si="1272"/>
        <v>1.456</v>
      </c>
      <c r="EQ921" s="398">
        <f t="shared" si="1273"/>
        <v>1688</v>
      </c>
      <c r="ER921" s="398" t="str">
        <f t="shared" si="1274"/>
        <v/>
      </c>
      <c r="ES921" s="398">
        <f t="shared" si="1275"/>
        <v>4.5289999999999999</v>
      </c>
      <c r="ET921" s="398">
        <f t="shared" si="1276"/>
        <v>25.49</v>
      </c>
      <c r="EU921" s="172">
        <f t="shared" si="1277"/>
        <v>1425</v>
      </c>
      <c r="EV921" s="57">
        <f t="shared" si="1278"/>
        <v>56.633811516411626</v>
      </c>
      <c r="EW921" s="57">
        <f t="shared" si="1279"/>
        <v>0.76982097186700771</v>
      </c>
      <c r="EX921" s="57">
        <f t="shared" si="1280"/>
        <v>4.8097099362271143</v>
      </c>
      <c r="EY921" s="57">
        <f t="shared" si="1281"/>
        <v>6.1629821847397572</v>
      </c>
      <c r="EZ921" s="57">
        <f t="shared" si="1282"/>
        <v>9.2624669523201746E-3</v>
      </c>
      <c r="FA921" s="57">
        <f t="shared" si="1283"/>
        <v>7.8216492076282562E-2</v>
      </c>
      <c r="FB921" s="57">
        <f t="shared" si="1284"/>
        <v>27.664376051959206</v>
      </c>
      <c r="FC921" s="57" t="str">
        <f t="shared" si="1285"/>
        <v/>
      </c>
      <c r="FD921" s="57">
        <f t="shared" si="1286"/>
        <v>7.3042614374025275E-2</v>
      </c>
      <c r="FE921" s="57">
        <f t="shared" si="1287"/>
        <v>0.53069560890502654</v>
      </c>
      <c r="FF921" s="56">
        <f t="shared" si="1288"/>
        <v>40.19405974106563</v>
      </c>
      <c r="FG921" s="59">
        <f t="shared" si="1289"/>
        <v>82.72080802512636</v>
      </c>
      <c r="FH921" s="59">
        <f t="shared" si="1290"/>
        <v>1.1244203969756366</v>
      </c>
      <c r="FI921" s="59">
        <f t="shared" si="1291"/>
        <v>7.0251865738524613</v>
      </c>
      <c r="FJ921" s="59">
        <f t="shared" si="1292"/>
        <v>9.0018109767942587</v>
      </c>
      <c r="FK921" s="59">
        <f t="shared" si="1293"/>
        <v>1.3528998492003693E-2</v>
      </c>
      <c r="FL921" s="59">
        <f t="shared" si="1294"/>
        <v>0.11424502875929585</v>
      </c>
      <c r="FM921" s="59">
        <f t="shared" si="1295"/>
        <v>40.408264051578449</v>
      </c>
      <c r="FN921" s="59" t="str">
        <f t="shared" si="1296"/>
        <v/>
      </c>
      <c r="FO921" s="59">
        <f t="shared" si="1297"/>
        <v>0.10669046874940105</v>
      </c>
      <c r="FP921" s="59">
        <f t="shared" si="1298"/>
        <v>0.77516616515660797</v>
      </c>
      <c r="FQ921" s="66">
        <f t="shared" si="1299"/>
        <v>58.709879314515533</v>
      </c>
      <c r="FR921" s="331">
        <f t="shared" si="1321"/>
        <v>1.1900970136982487E-3</v>
      </c>
      <c r="FS921" s="331">
        <f t="shared" si="1300"/>
        <v>1.1900970136982487E-3</v>
      </c>
      <c r="FT921" s="400">
        <f t="shared" si="1301"/>
        <v>0</v>
      </c>
      <c r="FU921" s="400">
        <f t="shared" si="1302"/>
        <v>1</v>
      </c>
      <c r="FV921" s="400">
        <f t="shared" si="1303"/>
        <v>0</v>
      </c>
      <c r="FW921" s="402">
        <f t="shared" si="1304"/>
        <v>0</v>
      </c>
      <c r="FX921" s="222">
        <f t="shared" si="1305"/>
        <v>82.72080802512636</v>
      </c>
      <c r="FY921" s="222">
        <f t="shared" si="1306"/>
        <v>0</v>
      </c>
      <c r="FZ921" s="222">
        <f t="shared" si="1307"/>
        <v>0</v>
      </c>
      <c r="GA921" s="221">
        <f t="shared" si="1308"/>
        <v>58.709879314515533</v>
      </c>
      <c r="GB921" s="222">
        <f t="shared" si="1309"/>
        <v>40.408264051578449</v>
      </c>
      <c r="GC921" s="222">
        <f t="shared" si="1310"/>
        <v>0</v>
      </c>
      <c r="GD921" s="222">
        <f t="shared" si="1311"/>
        <v>0</v>
      </c>
      <c r="GE921" s="222">
        <f t="shared" si="1312"/>
        <v>0</v>
      </c>
      <c r="GF921" s="222">
        <f t="shared" si="1313"/>
        <v>0</v>
      </c>
      <c r="GG921" s="398">
        <f t="shared" si="1314"/>
        <v>0</v>
      </c>
      <c r="GH921" s="399">
        <f t="shared" si="1315"/>
        <v>0</v>
      </c>
      <c r="GI921" s="398" t="str">
        <f t="shared" si="1316"/>
        <v>Na</v>
      </c>
      <c r="GJ921" s="398" t="str">
        <f t="shared" si="1317"/>
        <v>Cl-HCO3</v>
      </c>
    </row>
    <row r="922" spans="1:192" s="69" customFormat="1">
      <c r="A922" s="402">
        <f t="shared" si="1318"/>
        <v>917</v>
      </c>
      <c r="B922" s="383" t="s">
        <v>1134</v>
      </c>
      <c r="C922" s="383" t="s">
        <v>1135</v>
      </c>
      <c r="D922" s="383"/>
      <c r="E922" s="383"/>
      <c r="F922" s="549">
        <v>3541580</v>
      </c>
      <c r="G922" s="549">
        <v>5673330</v>
      </c>
      <c r="H922" s="410">
        <f t="shared" si="1245"/>
        <v>541488.93799999997</v>
      </c>
      <c r="I922" s="410">
        <f t="shared" si="1246"/>
        <v>5671500.4580000006</v>
      </c>
      <c r="J922" s="115">
        <v>298</v>
      </c>
      <c r="K922" s="236" t="s">
        <v>1355</v>
      </c>
      <c r="L922" s="407">
        <v>121</v>
      </c>
      <c r="M922" s="407">
        <v>49</v>
      </c>
      <c r="N922" s="408">
        <v>121</v>
      </c>
      <c r="O922" s="407"/>
      <c r="P922" s="407"/>
      <c r="Q922" s="383" t="s">
        <v>1361</v>
      </c>
      <c r="R922" s="383" t="s">
        <v>2893</v>
      </c>
      <c r="S922" s="383" t="s">
        <v>1346</v>
      </c>
      <c r="T922" s="499" t="str">
        <f t="shared" si="1247"/>
        <v>-</v>
      </c>
      <c r="U922" s="499" t="str">
        <f t="shared" si="1248"/>
        <v>-</v>
      </c>
      <c r="V922" s="499" t="str">
        <f t="shared" si="1249"/>
        <v>-</v>
      </c>
      <c r="W922" s="499" t="str">
        <f t="shared" si="1320"/>
        <v>-</v>
      </c>
      <c r="X922" s="529" t="str">
        <f t="shared" si="1319"/>
        <v>Mg-Ca</v>
      </c>
      <c r="Y922" s="530" t="str">
        <f t="shared" si="1322"/>
        <v>HCO3</v>
      </c>
      <c r="Z922" s="406"/>
      <c r="AA922" s="78">
        <v>33760</v>
      </c>
      <c r="AB922" s="102">
        <v>1</v>
      </c>
      <c r="AC922" s="384" t="s">
        <v>1050</v>
      </c>
      <c r="AD922" s="385" t="s">
        <v>2309</v>
      </c>
      <c r="AE922" s="125" t="s">
        <v>2775</v>
      </c>
      <c r="AF922" s="238">
        <v>9.6</v>
      </c>
      <c r="AG922" s="115">
        <v>157</v>
      </c>
      <c r="AH922" s="115">
        <v>6.5</v>
      </c>
      <c r="AI922" s="236"/>
      <c r="AJ922" s="115"/>
      <c r="AK922" s="115"/>
      <c r="AL922" s="115"/>
      <c r="AM922" s="236"/>
      <c r="AN922" s="384"/>
      <c r="AO922" s="381"/>
      <c r="AP922" s="407"/>
      <c r="AQ922" s="384"/>
      <c r="AS922" s="507">
        <f t="shared" si="1323"/>
        <v>97.58</v>
      </c>
      <c r="AT922" s="510">
        <f t="shared" si="1324"/>
        <v>5.5305217979627744E-2</v>
      </c>
      <c r="AU922" s="384">
        <v>5.3</v>
      </c>
      <c r="AV922" s="384">
        <v>6.38</v>
      </c>
      <c r="AW922" s="381">
        <v>10.1</v>
      </c>
      <c r="AX922" s="384">
        <v>6.4</v>
      </c>
      <c r="AY922" s="126">
        <v>2</v>
      </c>
      <c r="AZ922" s="120">
        <v>60</v>
      </c>
      <c r="BA922" s="384"/>
      <c r="BB922" s="384">
        <v>1.6</v>
      </c>
      <c r="BC922" s="384"/>
      <c r="BD922" s="384" t="s">
        <v>2133</v>
      </c>
      <c r="BE922" s="384" t="s">
        <v>1486</v>
      </c>
      <c r="BF922" s="384" t="s">
        <v>1407</v>
      </c>
      <c r="BG922" s="384"/>
      <c r="BH922" s="384"/>
      <c r="BI922" s="384"/>
      <c r="BJ922" s="384">
        <v>5.8</v>
      </c>
      <c r="BK922" s="384" t="s">
        <v>2134</v>
      </c>
      <c r="BL922" s="381"/>
      <c r="BM922" s="381"/>
      <c r="BN922" s="120">
        <v>0</v>
      </c>
      <c r="BO922" s="147"/>
      <c r="BP922" s="145" t="s">
        <v>461</v>
      </c>
      <c r="BQ922" s="147"/>
      <c r="BR922" s="147"/>
      <c r="BS922" s="147"/>
      <c r="BT922" s="147"/>
      <c r="BU922" s="147"/>
      <c r="BV922" s="147"/>
      <c r="BW922" s="147"/>
      <c r="BX922" s="147"/>
      <c r="BY922" s="147"/>
      <c r="BZ922" s="147"/>
      <c r="CA922" s="147"/>
      <c r="CB922" s="147"/>
      <c r="CC922" s="147"/>
      <c r="CD922" s="147"/>
      <c r="CE922" s="147"/>
      <c r="CF922" s="145"/>
      <c r="CG922" s="147"/>
      <c r="CH922" s="147"/>
      <c r="CI922" s="147"/>
      <c r="CJ922" s="147"/>
      <c r="CK922" s="147"/>
      <c r="CL922" s="148"/>
      <c r="CM922" s="147">
        <v>6.5</v>
      </c>
      <c r="CN922" s="147">
        <v>25.5</v>
      </c>
      <c r="CO922" s="145"/>
      <c r="CP922" s="401"/>
      <c r="CQ922" s="120"/>
      <c r="CR922" s="384"/>
      <c r="CS922" s="384"/>
      <c r="CT922" s="384"/>
      <c r="CU922" s="384"/>
      <c r="CV922" s="384"/>
      <c r="CW922" s="384"/>
      <c r="CX922" s="384"/>
      <c r="CY922" s="384"/>
      <c r="CZ922" s="384"/>
      <c r="DA922" s="120"/>
      <c r="DB922" s="420"/>
      <c r="DC922" s="420" t="s">
        <v>1813</v>
      </c>
      <c r="DD922" s="110"/>
      <c r="DE922" s="420">
        <v>-17.899999999999999</v>
      </c>
      <c r="DF922" s="141" t="s">
        <v>2532</v>
      </c>
      <c r="DG922" s="480">
        <v>-9</v>
      </c>
      <c r="DH922" s="420"/>
      <c r="DI922" s="420"/>
      <c r="DJ922" s="420"/>
      <c r="DK922" s="180"/>
      <c r="DL922" s="180"/>
      <c r="DM922" s="180"/>
      <c r="DN922" s="420"/>
      <c r="DO922" s="110"/>
      <c r="DP922" s="180"/>
      <c r="DQ922" s="182"/>
      <c r="DR922" s="180"/>
      <c r="DS922" s="181"/>
      <c r="DT922" s="402">
        <f t="shared" si="1250"/>
        <v>1</v>
      </c>
      <c r="DU922" s="100">
        <f t="shared" si="1251"/>
        <v>0</v>
      </c>
      <c r="DV922" s="100">
        <f t="shared" si="1252"/>
        <v>0</v>
      </c>
      <c r="DW922" s="100">
        <f t="shared" si="1253"/>
        <v>1</v>
      </c>
      <c r="DX922" s="100">
        <f t="shared" si="1254"/>
        <v>0</v>
      </c>
      <c r="DY922" s="229">
        <f t="shared" si="1255"/>
        <v>0</v>
      </c>
      <c r="DZ922" s="100">
        <f t="shared" si="1256"/>
        <v>1</v>
      </c>
      <c r="EA922" s="400">
        <f t="shared" si="1257"/>
        <v>0</v>
      </c>
      <c r="EB922" s="402">
        <f t="shared" si="1258"/>
        <v>0</v>
      </c>
      <c r="EC922" s="19">
        <f t="shared" si="1259"/>
        <v>1</v>
      </c>
      <c r="ED922" s="19">
        <f t="shared" si="1260"/>
        <v>0</v>
      </c>
      <c r="EE922" s="19">
        <f t="shared" si="1261"/>
        <v>0</v>
      </c>
      <c r="EF922" s="402">
        <f t="shared" si="1262"/>
        <v>0</v>
      </c>
      <c r="EG922" s="400">
        <f t="shared" si="1263"/>
        <v>1</v>
      </c>
      <c r="EH922" s="400">
        <f t="shared" si="1264"/>
        <v>0</v>
      </c>
      <c r="EI922" s="402">
        <f t="shared" si="1265"/>
        <v>0</v>
      </c>
      <c r="EJ922" s="229">
        <f t="shared" si="1266"/>
        <v>1</v>
      </c>
      <c r="EK922" s="398">
        <f t="shared" si="1267"/>
        <v>5.3</v>
      </c>
      <c r="EL922" s="398">
        <f t="shared" si="1268"/>
        <v>1.6</v>
      </c>
      <c r="EM922" s="398">
        <f t="shared" si="1269"/>
        <v>6.38</v>
      </c>
      <c r="EN922" s="398">
        <f t="shared" si="1270"/>
        <v>10.1</v>
      </c>
      <c r="EO922" s="398" t="str">
        <f t="shared" si="1271"/>
        <v/>
      </c>
      <c r="EP922" s="398" t="str">
        <f t="shared" si="1272"/>
        <v/>
      </c>
      <c r="EQ922" s="398">
        <f t="shared" si="1273"/>
        <v>60</v>
      </c>
      <c r="ER922" s="398" t="str">
        <f t="shared" si="1274"/>
        <v/>
      </c>
      <c r="ES922" s="398">
        <f t="shared" si="1275"/>
        <v>5.8</v>
      </c>
      <c r="ET922" s="398">
        <f t="shared" si="1276"/>
        <v>2</v>
      </c>
      <c r="EU922" s="172">
        <f t="shared" si="1277"/>
        <v>6.4</v>
      </c>
      <c r="EV922" s="57">
        <f t="shared" si="1278"/>
        <v>0.23053702076573088</v>
      </c>
      <c r="EW922" s="57">
        <f t="shared" si="1279"/>
        <v>4.0920716112531973E-2</v>
      </c>
      <c r="EX922" s="57">
        <f t="shared" si="1280"/>
        <v>0.52499485702530346</v>
      </c>
      <c r="EY922" s="57">
        <f t="shared" si="1281"/>
        <v>0.50401716652527562</v>
      </c>
      <c r="EZ922" s="57" t="str">
        <f t="shared" si="1282"/>
        <v/>
      </c>
      <c r="FA922" s="57" t="str">
        <f t="shared" si="1283"/>
        <v/>
      </c>
      <c r="FB922" s="57">
        <f t="shared" si="1284"/>
        <v>0.98333090232082487</v>
      </c>
      <c r="FC922" s="57" t="str">
        <f t="shared" si="1285"/>
        <v/>
      </c>
      <c r="FD922" s="57">
        <f t="shared" si="1286"/>
        <v>9.3540994340769831E-2</v>
      </c>
      <c r="FE922" s="57">
        <f t="shared" si="1287"/>
        <v>4.1639514233426954E-2</v>
      </c>
      <c r="FF922" s="56">
        <f t="shared" si="1288"/>
        <v>0.1805206893633825</v>
      </c>
      <c r="FG922" s="59">
        <f t="shared" si="1289"/>
        <v>17.727211180189933</v>
      </c>
      <c r="FH922" s="59">
        <f t="shared" si="1290"/>
        <v>3.1466103524804758</v>
      </c>
      <c r="FI922" s="59">
        <f t="shared" si="1291"/>
        <v>40.369632036056082</v>
      </c>
      <c r="FJ922" s="59">
        <f t="shared" si="1292"/>
        <v>38.756546431273527</v>
      </c>
      <c r="FK922" s="59" t="str">
        <f t="shared" si="1293"/>
        <v/>
      </c>
      <c r="FL922" s="59" t="str">
        <f t="shared" si="1294"/>
        <v/>
      </c>
      <c r="FM922" s="59">
        <f t="shared" si="1295"/>
        <v>75.697198100433411</v>
      </c>
      <c r="FN922" s="59" t="str">
        <f t="shared" si="1296"/>
        <v/>
      </c>
      <c r="FO922" s="59">
        <f t="shared" si="1297"/>
        <v>7.2008223909295701</v>
      </c>
      <c r="FP922" s="59">
        <f t="shared" si="1298"/>
        <v>3.2054261188113822</v>
      </c>
      <c r="FQ922" s="66">
        <f t="shared" si="1299"/>
        <v>13.896553389825641</v>
      </c>
      <c r="FR922" s="331">
        <f t="shared" si="1321"/>
        <v>5.5305217979627744E-2</v>
      </c>
      <c r="FS922" s="331">
        <f t="shared" si="1300"/>
        <v>5.5305217979627744E-2</v>
      </c>
      <c r="FT922" s="400">
        <f t="shared" si="1301"/>
        <v>0</v>
      </c>
      <c r="FU922" s="400">
        <f t="shared" si="1302"/>
        <v>1</v>
      </c>
      <c r="FV922" s="400">
        <f t="shared" si="1303"/>
        <v>0</v>
      </c>
      <c r="FW922" s="402">
        <f t="shared" si="1304"/>
        <v>0</v>
      </c>
      <c r="FX922" s="222">
        <f t="shared" si="1305"/>
        <v>0</v>
      </c>
      <c r="FY922" s="222">
        <f t="shared" si="1306"/>
        <v>38.756546431273527</v>
      </c>
      <c r="FZ922" s="222">
        <f t="shared" si="1307"/>
        <v>40.369632036056082</v>
      </c>
      <c r="GA922" s="221">
        <f t="shared" si="1308"/>
        <v>0</v>
      </c>
      <c r="GB922" s="222">
        <f t="shared" si="1309"/>
        <v>75.697198100433411</v>
      </c>
      <c r="GC922" s="222">
        <f t="shared" si="1310"/>
        <v>0</v>
      </c>
      <c r="GD922" s="222">
        <f t="shared" si="1311"/>
        <v>0</v>
      </c>
      <c r="GE922" s="222">
        <f t="shared" si="1312"/>
        <v>0</v>
      </c>
      <c r="GF922" s="222">
        <f t="shared" si="1313"/>
        <v>0</v>
      </c>
      <c r="GG922" s="398">
        <f t="shared" si="1314"/>
        <v>0</v>
      </c>
      <c r="GH922" s="399">
        <f t="shared" si="1315"/>
        <v>0</v>
      </c>
      <c r="GI922" s="398" t="str">
        <f t="shared" si="1316"/>
        <v>Mg-Ca</v>
      </c>
      <c r="GJ922" s="398" t="str">
        <f t="shared" si="1317"/>
        <v>HCO3</v>
      </c>
    </row>
    <row r="923" spans="1:192" s="69" customFormat="1">
      <c r="A923" s="402">
        <f t="shared" si="1318"/>
        <v>918</v>
      </c>
      <c r="B923" s="383" t="s">
        <v>1131</v>
      </c>
      <c r="C923" s="383" t="s">
        <v>1132</v>
      </c>
      <c r="D923" s="383"/>
      <c r="E923" s="383"/>
      <c r="F923" s="549">
        <v>3538740</v>
      </c>
      <c r="G923" s="549">
        <v>5678030</v>
      </c>
      <c r="H923" s="410">
        <f t="shared" si="1245"/>
        <v>538650.07400000002</v>
      </c>
      <c r="I923" s="410">
        <f t="shared" si="1246"/>
        <v>5676198.5780000007</v>
      </c>
      <c r="J923" s="115">
        <v>330</v>
      </c>
      <c r="K923" s="236" t="s">
        <v>1355</v>
      </c>
      <c r="L923" s="407">
        <v>296</v>
      </c>
      <c r="M923" s="407">
        <v>115</v>
      </c>
      <c r="N923" s="408">
        <v>296</v>
      </c>
      <c r="O923" s="407"/>
      <c r="P923" s="407"/>
      <c r="Q923" s="383" t="s">
        <v>1361</v>
      </c>
      <c r="R923" s="383" t="s">
        <v>2907</v>
      </c>
      <c r="S923" s="383" t="s">
        <v>1346</v>
      </c>
      <c r="T923" s="499" t="str">
        <f t="shared" si="1247"/>
        <v>-</v>
      </c>
      <c r="U923" s="499" t="str">
        <f t="shared" si="1248"/>
        <v>-</v>
      </c>
      <c r="V923" s="499" t="str">
        <f t="shared" si="1249"/>
        <v>-</v>
      </c>
      <c r="W923" s="499" t="str">
        <f t="shared" si="1320"/>
        <v>-</v>
      </c>
      <c r="X923" s="529" t="str">
        <f t="shared" si="1319"/>
        <v>Na</v>
      </c>
      <c r="Y923" s="530" t="str">
        <f t="shared" si="1322"/>
        <v>HCO3</v>
      </c>
      <c r="Z923" s="406"/>
      <c r="AA923" s="115" t="s">
        <v>1806</v>
      </c>
      <c r="AB923" s="102">
        <v>1</v>
      </c>
      <c r="AC923" s="384" t="s">
        <v>1050</v>
      </c>
      <c r="AD923" s="385" t="s">
        <v>2306</v>
      </c>
      <c r="AE923" s="86" t="s">
        <v>1454</v>
      </c>
      <c r="AF923" s="238">
        <v>14.6</v>
      </c>
      <c r="AG923" s="115"/>
      <c r="AH923" s="87">
        <v>7</v>
      </c>
      <c r="AI923" s="236"/>
      <c r="AJ923" s="115"/>
      <c r="AK923" s="115"/>
      <c r="AL923" s="115"/>
      <c r="AM923" s="236"/>
      <c r="AN923" s="384"/>
      <c r="AO923" s="381"/>
      <c r="AP923" s="407"/>
      <c r="AQ923" s="384"/>
      <c r="AS923" s="508"/>
      <c r="AT923" s="511"/>
      <c r="AU923" s="126"/>
      <c r="AV923" s="126"/>
      <c r="AW923" s="387"/>
      <c r="AX923" s="126"/>
      <c r="AY923" s="126"/>
      <c r="AZ923" s="125">
        <v>201</v>
      </c>
      <c r="BA923" s="384"/>
      <c r="BB923" s="384"/>
      <c r="BC923" s="384"/>
      <c r="BD923" s="384"/>
      <c r="BE923" s="384"/>
      <c r="BF923" s="384"/>
      <c r="BG923" s="384"/>
      <c r="BH923" s="384"/>
      <c r="BI923" s="384"/>
      <c r="BJ923" s="384"/>
      <c r="BK923" s="384"/>
      <c r="BL923" s="381"/>
      <c r="BM923" s="381"/>
      <c r="BN923" s="120"/>
      <c r="BO923" s="147"/>
      <c r="BP923" s="145"/>
      <c r="BQ923" s="147"/>
      <c r="BR923" s="147"/>
      <c r="BS923" s="147"/>
      <c r="BT923" s="147"/>
      <c r="BU923" s="147"/>
      <c r="BV923" s="147"/>
      <c r="BW923" s="147"/>
      <c r="BX923" s="147"/>
      <c r="BY923" s="147"/>
      <c r="BZ923" s="147"/>
      <c r="CA923" s="147"/>
      <c r="CB923" s="147"/>
      <c r="CC923" s="147"/>
      <c r="CD923" s="147"/>
      <c r="CE923" s="147"/>
      <c r="CF923" s="145"/>
      <c r="CG923" s="147"/>
      <c r="CH923" s="147"/>
      <c r="CI923" s="147"/>
      <c r="CJ923" s="147"/>
      <c r="CK923" s="147"/>
      <c r="CL923" s="148"/>
      <c r="CM923" s="147"/>
      <c r="CN923" s="147">
        <v>22</v>
      </c>
      <c r="CO923" s="145"/>
      <c r="CP923" s="401"/>
      <c r="CQ923" s="120"/>
      <c r="CR923" s="384"/>
      <c r="CS923" s="384"/>
      <c r="CT923" s="384"/>
      <c r="CU923" s="384"/>
      <c r="CV923" s="384"/>
      <c r="CW923" s="384"/>
      <c r="CX923" s="384"/>
      <c r="CY923" s="384"/>
      <c r="CZ923" s="384"/>
      <c r="DA923" s="120"/>
      <c r="DB923" s="420"/>
      <c r="DC923" s="420" t="s">
        <v>1824</v>
      </c>
      <c r="DD923" s="110"/>
      <c r="DE923" s="420">
        <v>-15.7</v>
      </c>
      <c r="DF923" s="141" t="s">
        <v>2533</v>
      </c>
      <c r="DG923" s="420">
        <v>-8.76</v>
      </c>
      <c r="DH923" s="420"/>
      <c r="DI923" s="420"/>
      <c r="DJ923" s="420"/>
      <c r="DK923" s="180"/>
      <c r="DL923" s="180"/>
      <c r="DM923" s="180"/>
      <c r="DN923" s="420"/>
      <c r="DO923" s="110"/>
      <c r="DP923" s="180"/>
      <c r="DQ923" s="182"/>
      <c r="DR923" s="180"/>
      <c r="DS923" s="181"/>
      <c r="DT923" s="402">
        <f t="shared" si="1250"/>
        <v>1</v>
      </c>
      <c r="DU923" s="100">
        <f t="shared" si="1251"/>
        <v>0</v>
      </c>
      <c r="DV923" s="100">
        <f t="shared" si="1252"/>
        <v>0</v>
      </c>
      <c r="DW923" s="100">
        <f t="shared" si="1253"/>
        <v>1</v>
      </c>
      <c r="DX923" s="100">
        <f t="shared" si="1254"/>
        <v>0</v>
      </c>
      <c r="DY923" s="229">
        <f t="shared" si="1255"/>
        <v>0</v>
      </c>
      <c r="DZ923" s="100">
        <f t="shared" si="1256"/>
        <v>1</v>
      </c>
      <c r="EA923" s="400">
        <f t="shared" si="1257"/>
        <v>0</v>
      </c>
      <c r="EB923" s="402">
        <f t="shared" si="1258"/>
        <v>0</v>
      </c>
      <c r="EC923" s="19">
        <f t="shared" si="1259"/>
        <v>0</v>
      </c>
      <c r="ED923" s="19">
        <f t="shared" si="1260"/>
        <v>0</v>
      </c>
      <c r="EE923" s="19">
        <f t="shared" si="1261"/>
        <v>0</v>
      </c>
      <c r="EF923" s="402">
        <f t="shared" si="1262"/>
        <v>1</v>
      </c>
      <c r="EG923" s="400">
        <f t="shared" si="1263"/>
        <v>1</v>
      </c>
      <c r="EH923" s="400">
        <f t="shared" si="1264"/>
        <v>0</v>
      </c>
      <c r="EI923" s="402">
        <f t="shared" si="1265"/>
        <v>0</v>
      </c>
      <c r="EJ923" s="229">
        <f t="shared" si="1266"/>
        <v>1</v>
      </c>
      <c r="EK923" s="398" t="str">
        <f t="shared" si="1267"/>
        <v/>
      </c>
      <c r="EL923" s="398" t="str">
        <f t="shared" si="1268"/>
        <v/>
      </c>
      <c r="EM923" s="398" t="str">
        <f t="shared" si="1269"/>
        <v/>
      </c>
      <c r="EN923" s="398" t="str">
        <f t="shared" si="1270"/>
        <v/>
      </c>
      <c r="EO923" s="398" t="str">
        <f t="shared" si="1271"/>
        <v/>
      </c>
      <c r="EP923" s="398" t="str">
        <f t="shared" si="1272"/>
        <v/>
      </c>
      <c r="EQ923" s="398">
        <f t="shared" si="1273"/>
        <v>201</v>
      </c>
      <c r="ER923" s="398" t="str">
        <f t="shared" si="1274"/>
        <v/>
      </c>
      <c r="ES923" s="398" t="str">
        <f t="shared" si="1275"/>
        <v/>
      </c>
      <c r="ET923" s="398" t="str">
        <f t="shared" si="1276"/>
        <v/>
      </c>
      <c r="EU923" s="172" t="str">
        <f t="shared" si="1277"/>
        <v/>
      </c>
      <c r="EV923" s="57" t="str">
        <f t="shared" si="1278"/>
        <v/>
      </c>
      <c r="EW923" s="57" t="str">
        <f t="shared" si="1279"/>
        <v/>
      </c>
      <c r="EX923" s="57" t="str">
        <f t="shared" si="1280"/>
        <v/>
      </c>
      <c r="EY923" s="57" t="str">
        <f t="shared" si="1281"/>
        <v/>
      </c>
      <c r="EZ923" s="57" t="str">
        <f t="shared" si="1282"/>
        <v/>
      </c>
      <c r="FA923" s="57" t="str">
        <f t="shared" si="1283"/>
        <v/>
      </c>
      <c r="FB923" s="57">
        <f t="shared" si="1284"/>
        <v>3.2941585227747634</v>
      </c>
      <c r="FC923" s="57" t="str">
        <f t="shared" si="1285"/>
        <v/>
      </c>
      <c r="FD923" s="57" t="str">
        <f t="shared" si="1286"/>
        <v/>
      </c>
      <c r="FE923" s="57" t="str">
        <f t="shared" si="1287"/>
        <v/>
      </c>
      <c r="FF923" s="56" t="str">
        <f t="shared" si="1288"/>
        <v/>
      </c>
      <c r="FG923" s="59" t="str">
        <f t="shared" si="1289"/>
        <v/>
      </c>
      <c r="FH923" s="59" t="str">
        <f t="shared" si="1290"/>
        <v/>
      </c>
      <c r="FI923" s="59" t="str">
        <f t="shared" si="1291"/>
        <v/>
      </c>
      <c r="FJ923" s="59" t="str">
        <f t="shared" si="1292"/>
        <v/>
      </c>
      <c r="FK923" s="59" t="str">
        <f t="shared" si="1293"/>
        <v/>
      </c>
      <c r="FL923" s="59" t="str">
        <f t="shared" si="1294"/>
        <v/>
      </c>
      <c r="FM923" s="59">
        <f t="shared" si="1295"/>
        <v>100</v>
      </c>
      <c r="FN923" s="59" t="str">
        <f t="shared" si="1296"/>
        <v/>
      </c>
      <c r="FO923" s="59" t="str">
        <f t="shared" si="1297"/>
        <v/>
      </c>
      <c r="FP923" s="59" t="str">
        <f t="shared" si="1298"/>
        <v/>
      </c>
      <c r="FQ923" s="66" t="str">
        <f t="shared" si="1299"/>
        <v/>
      </c>
      <c r="FR923" s="331">
        <f t="shared" si="1321"/>
        <v>-100</v>
      </c>
      <c r="FS923" s="331">
        <f t="shared" si="1300"/>
        <v>0</v>
      </c>
      <c r="FT923" s="400">
        <f t="shared" si="1301"/>
        <v>1</v>
      </c>
      <c r="FU923" s="400">
        <f t="shared" si="1302"/>
        <v>0</v>
      </c>
      <c r="FV923" s="400">
        <f t="shared" si="1303"/>
        <v>0</v>
      </c>
      <c r="FW923" s="402">
        <f t="shared" si="1304"/>
        <v>0</v>
      </c>
      <c r="FX923" s="222">
        <f t="shared" si="1305"/>
        <v>0</v>
      </c>
      <c r="FY923" s="222">
        <f t="shared" si="1306"/>
        <v>0</v>
      </c>
      <c r="FZ923" s="222">
        <f t="shared" si="1307"/>
        <v>0</v>
      </c>
      <c r="GA923" s="221">
        <f t="shared" si="1308"/>
        <v>0</v>
      </c>
      <c r="GB923" s="222">
        <f t="shared" si="1309"/>
        <v>100</v>
      </c>
      <c r="GC923" s="222">
        <f t="shared" si="1310"/>
        <v>0</v>
      </c>
      <c r="GD923" s="222">
        <f t="shared" si="1311"/>
        <v>0</v>
      </c>
      <c r="GE923" s="222">
        <f t="shared" si="1312"/>
        <v>0</v>
      </c>
      <c r="GF923" s="222">
        <f t="shared" si="1313"/>
        <v>0</v>
      </c>
      <c r="GG923" s="398">
        <f t="shared" si="1314"/>
        <v>0</v>
      </c>
      <c r="GH923" s="399">
        <f t="shared" si="1315"/>
        <v>0</v>
      </c>
      <c r="GI923" s="398" t="str">
        <f t="shared" si="1316"/>
        <v>Na</v>
      </c>
      <c r="GJ923" s="398" t="str">
        <f t="shared" si="1317"/>
        <v>HCO3</v>
      </c>
    </row>
    <row r="924" spans="1:192" s="69" customFormat="1">
      <c r="A924" s="402">
        <f t="shared" si="1318"/>
        <v>919</v>
      </c>
      <c r="B924" s="383" t="s">
        <v>1131</v>
      </c>
      <c r="C924" s="383" t="s">
        <v>1132</v>
      </c>
      <c r="D924" s="383"/>
      <c r="E924" s="383"/>
      <c r="F924" s="549">
        <v>3538740</v>
      </c>
      <c r="G924" s="549">
        <v>5678030</v>
      </c>
      <c r="H924" s="410">
        <f t="shared" si="1245"/>
        <v>538650.07400000002</v>
      </c>
      <c r="I924" s="410">
        <f t="shared" si="1246"/>
        <v>5676198.5780000007</v>
      </c>
      <c r="J924" s="115">
        <v>330</v>
      </c>
      <c r="K924" s="236" t="s">
        <v>1355</v>
      </c>
      <c r="L924" s="407">
        <v>296</v>
      </c>
      <c r="M924" s="407">
        <v>115</v>
      </c>
      <c r="N924" s="408">
        <v>296</v>
      </c>
      <c r="O924" s="407"/>
      <c r="P924" s="407"/>
      <c r="Q924" s="383" t="s">
        <v>1361</v>
      </c>
      <c r="R924" s="383" t="s">
        <v>2907</v>
      </c>
      <c r="S924" s="383" t="s">
        <v>1346</v>
      </c>
      <c r="T924" s="499" t="str">
        <f t="shared" si="1247"/>
        <v>-</v>
      </c>
      <c r="U924" s="499" t="str">
        <f t="shared" si="1248"/>
        <v>-</v>
      </c>
      <c r="V924" s="499" t="str">
        <f t="shared" si="1249"/>
        <v>-</v>
      </c>
      <c r="W924" s="499" t="str">
        <f t="shared" si="1320"/>
        <v>-</v>
      </c>
      <c r="X924" s="529" t="str">
        <f t="shared" si="1319"/>
        <v>Ca-Mg</v>
      </c>
      <c r="Y924" s="530" t="str">
        <f t="shared" si="1322"/>
        <v>HCO3</v>
      </c>
      <c r="Z924" s="406"/>
      <c r="AA924" s="78">
        <v>33760</v>
      </c>
      <c r="AB924" s="102">
        <v>2</v>
      </c>
      <c r="AC924" s="384" t="s">
        <v>1050</v>
      </c>
      <c r="AD924" s="385" t="s">
        <v>2309</v>
      </c>
      <c r="AE924" s="125" t="s">
        <v>2776</v>
      </c>
      <c r="AF924" s="238">
        <v>14</v>
      </c>
      <c r="AG924" s="115">
        <v>276</v>
      </c>
      <c r="AH924" s="115">
        <v>6.5</v>
      </c>
      <c r="AI924" s="236"/>
      <c r="AJ924" s="115"/>
      <c r="AK924" s="115"/>
      <c r="AL924" s="115"/>
      <c r="AM924" s="236"/>
      <c r="AN924" s="384"/>
      <c r="AO924" s="381"/>
      <c r="AP924" s="407"/>
      <c r="AQ924" s="384"/>
      <c r="AS924" s="507">
        <f>SUM(AU924:BN924)+SUM(BO924:CL924)/1000</f>
        <v>231.7</v>
      </c>
      <c r="AT924" s="510">
        <f>FR924</f>
        <v>-0.13124723471984651</v>
      </c>
      <c r="AU924" s="384">
        <v>8.6999999999999993</v>
      </c>
      <c r="AV924" s="384">
        <v>11.3</v>
      </c>
      <c r="AW924" s="381">
        <v>31.9</v>
      </c>
      <c r="AX924" s="384">
        <v>6.6</v>
      </c>
      <c r="AY924" s="126">
        <v>0.5</v>
      </c>
      <c r="AZ924" s="120">
        <v>170</v>
      </c>
      <c r="BA924" s="384"/>
      <c r="BB924" s="384">
        <v>2.5</v>
      </c>
      <c r="BC924" s="384"/>
      <c r="BD924" s="384" t="s">
        <v>2133</v>
      </c>
      <c r="BE924" s="384">
        <v>0.2</v>
      </c>
      <c r="BF924" s="384" t="s">
        <v>1407</v>
      </c>
      <c r="BG924" s="384"/>
      <c r="BH924" s="384"/>
      <c r="BI924" s="384"/>
      <c r="BJ924" s="384" t="s">
        <v>286</v>
      </c>
      <c r="BK924" s="384" t="s">
        <v>2134</v>
      </c>
      <c r="BL924" s="381"/>
      <c r="BM924" s="381"/>
      <c r="BN924" s="120">
        <v>0</v>
      </c>
      <c r="BO924" s="147"/>
      <c r="BP924" s="145" t="s">
        <v>461</v>
      </c>
      <c r="BQ924" s="147"/>
      <c r="BR924" s="147"/>
      <c r="BS924" s="147"/>
      <c r="BT924" s="147"/>
      <c r="BU924" s="147"/>
      <c r="BV924" s="147"/>
      <c r="BW924" s="147"/>
      <c r="BX924" s="147"/>
      <c r="BY924" s="147"/>
      <c r="BZ924" s="147"/>
      <c r="CA924" s="147"/>
      <c r="CB924" s="147"/>
      <c r="CC924" s="147"/>
      <c r="CD924" s="147"/>
      <c r="CE924" s="147"/>
      <c r="CF924" s="145"/>
      <c r="CG924" s="147"/>
      <c r="CH924" s="147"/>
      <c r="CI924" s="147"/>
      <c r="CJ924" s="147"/>
      <c r="CK924" s="147"/>
      <c r="CL924" s="148"/>
      <c r="CM924" s="147">
        <v>5.9</v>
      </c>
      <c r="CN924" s="147">
        <v>27.3</v>
      </c>
      <c r="CO924" s="145"/>
      <c r="CP924" s="401"/>
      <c r="CQ924" s="120"/>
      <c r="CR924" s="384"/>
      <c r="CS924" s="384"/>
      <c r="CT924" s="384"/>
      <c r="CU924" s="384"/>
      <c r="CV924" s="384"/>
      <c r="CW924" s="384"/>
      <c r="CX924" s="384"/>
      <c r="CY924" s="384"/>
      <c r="CZ924" s="384"/>
      <c r="DA924" s="120"/>
      <c r="DB924" s="420"/>
      <c r="DC924" s="420" t="s">
        <v>1849</v>
      </c>
      <c r="DD924" s="110"/>
      <c r="DE924" s="420">
        <v>-15.3</v>
      </c>
      <c r="DF924" s="141" t="s">
        <v>2534</v>
      </c>
      <c r="DG924" s="420">
        <v>-8.94</v>
      </c>
      <c r="DH924" s="420"/>
      <c r="DI924" s="420"/>
      <c r="DJ924" s="420"/>
      <c r="DK924" s="180"/>
      <c r="DL924" s="180"/>
      <c r="DM924" s="180"/>
      <c r="DN924" s="420"/>
      <c r="DO924" s="110"/>
      <c r="DP924" s="180"/>
      <c r="DQ924" s="182"/>
      <c r="DR924" s="180"/>
      <c r="DS924" s="181"/>
      <c r="DT924" s="402">
        <f t="shared" si="1250"/>
        <v>0</v>
      </c>
      <c r="DU924" s="100">
        <f t="shared" si="1251"/>
        <v>0</v>
      </c>
      <c r="DV924" s="100">
        <f t="shared" si="1252"/>
        <v>0</v>
      </c>
      <c r="DW924" s="100">
        <f t="shared" si="1253"/>
        <v>1</v>
      </c>
      <c r="DX924" s="100">
        <f t="shared" si="1254"/>
        <v>0</v>
      </c>
      <c r="DY924" s="229">
        <f t="shared" si="1255"/>
        <v>0</v>
      </c>
      <c r="DZ924" s="100">
        <f t="shared" si="1256"/>
        <v>1</v>
      </c>
      <c r="EA924" s="400">
        <f t="shared" si="1257"/>
        <v>0</v>
      </c>
      <c r="EB924" s="402">
        <f t="shared" si="1258"/>
        <v>0</v>
      </c>
      <c r="EC924" s="19">
        <f t="shared" si="1259"/>
        <v>1</v>
      </c>
      <c r="ED924" s="19">
        <f t="shared" si="1260"/>
        <v>0</v>
      </c>
      <c r="EE924" s="19">
        <f t="shared" si="1261"/>
        <v>0</v>
      </c>
      <c r="EF924" s="402">
        <f t="shared" si="1262"/>
        <v>0</v>
      </c>
      <c r="EG924" s="400">
        <f t="shared" si="1263"/>
        <v>1</v>
      </c>
      <c r="EH924" s="400">
        <f t="shared" si="1264"/>
        <v>0</v>
      </c>
      <c r="EI924" s="402">
        <f t="shared" si="1265"/>
        <v>0</v>
      </c>
      <c r="EJ924" s="229">
        <f t="shared" si="1266"/>
        <v>1</v>
      </c>
      <c r="EK924" s="398">
        <f t="shared" si="1267"/>
        <v>8.6999999999999993</v>
      </c>
      <c r="EL924" s="398">
        <f t="shared" si="1268"/>
        <v>2.5</v>
      </c>
      <c r="EM924" s="398">
        <f t="shared" si="1269"/>
        <v>11.3</v>
      </c>
      <c r="EN924" s="398">
        <f t="shared" si="1270"/>
        <v>31.9</v>
      </c>
      <c r="EO924" s="398" t="str">
        <f t="shared" si="1271"/>
        <v/>
      </c>
      <c r="EP924" s="398">
        <f t="shared" si="1272"/>
        <v>0.2</v>
      </c>
      <c r="EQ924" s="398">
        <f t="shared" si="1273"/>
        <v>170</v>
      </c>
      <c r="ER924" s="398" t="str">
        <f t="shared" si="1274"/>
        <v/>
      </c>
      <c r="ES924" s="398" t="str">
        <f t="shared" si="1275"/>
        <v/>
      </c>
      <c r="ET924" s="398">
        <f t="shared" si="1276"/>
        <v>0.5</v>
      </c>
      <c r="EU924" s="172">
        <f t="shared" si="1277"/>
        <v>6.6</v>
      </c>
      <c r="EV924" s="57">
        <f t="shared" si="1278"/>
        <v>0.37842869446450161</v>
      </c>
      <c r="EW924" s="57">
        <f t="shared" si="1279"/>
        <v>6.3938618925831206E-2</v>
      </c>
      <c r="EX924" s="57">
        <f t="shared" si="1280"/>
        <v>0.9298498251388605</v>
      </c>
      <c r="EY924" s="57">
        <f t="shared" si="1281"/>
        <v>1.5918958031837913</v>
      </c>
      <c r="EZ924" s="57" t="str">
        <f t="shared" si="1282"/>
        <v/>
      </c>
      <c r="FA924" s="57">
        <f t="shared" si="1283"/>
        <v>1.0744023636852002E-2</v>
      </c>
      <c r="FB924" s="57">
        <f t="shared" si="1284"/>
        <v>2.786104223242337</v>
      </c>
      <c r="FC924" s="57" t="str">
        <f t="shared" si="1285"/>
        <v/>
      </c>
      <c r="FD924" s="57" t="str">
        <f t="shared" si="1286"/>
        <v/>
      </c>
      <c r="FE924" s="57">
        <f t="shared" si="1287"/>
        <v>1.0409878558356738E-2</v>
      </c>
      <c r="FF924" s="56">
        <f t="shared" si="1288"/>
        <v>0.18616196090598816</v>
      </c>
      <c r="FG924" s="59">
        <f t="shared" si="1289"/>
        <v>12.720903857641414</v>
      </c>
      <c r="FH924" s="59">
        <f t="shared" si="1290"/>
        <v>2.1493006107711188</v>
      </c>
      <c r="FI924" s="59">
        <f t="shared" si="1291"/>
        <v>31.256959106587239</v>
      </c>
      <c r="FJ924" s="59">
        <f t="shared" si="1292"/>
        <v>53.511675409126369</v>
      </c>
      <c r="FK924" s="59" t="str">
        <f t="shared" si="1293"/>
        <v/>
      </c>
      <c r="FL924" s="59">
        <f t="shared" si="1294"/>
        <v>0.36116101587386834</v>
      </c>
      <c r="FM924" s="59">
        <f t="shared" si="1295"/>
        <v>93.409547824447202</v>
      </c>
      <c r="FN924" s="59" t="str">
        <f t="shared" si="1296"/>
        <v/>
      </c>
      <c r="FO924" s="59" t="str">
        <f t="shared" si="1297"/>
        <v/>
      </c>
      <c r="FP924" s="59">
        <f t="shared" si="1298"/>
        <v>0.34901136896878132</v>
      </c>
      <c r="FQ924" s="66">
        <f t="shared" si="1299"/>
        <v>6.241440806584011</v>
      </c>
      <c r="FR924" s="331">
        <f t="shared" si="1321"/>
        <v>-0.13124723471984651</v>
      </c>
      <c r="FS924" s="331">
        <f t="shared" si="1300"/>
        <v>0.13124723471984651</v>
      </c>
      <c r="FT924" s="400">
        <f t="shared" si="1301"/>
        <v>0</v>
      </c>
      <c r="FU924" s="400">
        <f t="shared" si="1302"/>
        <v>1</v>
      </c>
      <c r="FV924" s="400">
        <f t="shared" si="1303"/>
        <v>0</v>
      </c>
      <c r="FW924" s="402">
        <f t="shared" si="1304"/>
        <v>0</v>
      </c>
      <c r="FX924" s="222">
        <f t="shared" si="1305"/>
        <v>0</v>
      </c>
      <c r="FY924" s="222">
        <f t="shared" si="1306"/>
        <v>53.511675409126369</v>
      </c>
      <c r="FZ924" s="222">
        <f t="shared" si="1307"/>
        <v>31.256959106587239</v>
      </c>
      <c r="GA924" s="221">
        <f t="shared" si="1308"/>
        <v>0</v>
      </c>
      <c r="GB924" s="222">
        <f t="shared" si="1309"/>
        <v>93.409547824447202</v>
      </c>
      <c r="GC924" s="222">
        <f t="shared" si="1310"/>
        <v>0</v>
      </c>
      <c r="GD924" s="222">
        <f t="shared" si="1311"/>
        <v>0</v>
      </c>
      <c r="GE924" s="222">
        <f t="shared" si="1312"/>
        <v>0</v>
      </c>
      <c r="GF924" s="222">
        <f t="shared" si="1313"/>
        <v>0</v>
      </c>
      <c r="GG924" s="398">
        <f t="shared" si="1314"/>
        <v>0</v>
      </c>
      <c r="GH924" s="399">
        <f t="shared" si="1315"/>
        <v>0</v>
      </c>
      <c r="GI924" s="398" t="str">
        <f t="shared" si="1316"/>
        <v>Ca-Mg</v>
      </c>
      <c r="GJ924" s="398" t="str">
        <f t="shared" si="1317"/>
        <v>HCO3</v>
      </c>
    </row>
    <row r="925" spans="1:192" s="69" customFormat="1">
      <c r="A925" s="402">
        <f t="shared" si="1318"/>
        <v>920</v>
      </c>
      <c r="B925" s="383" t="s">
        <v>1131</v>
      </c>
      <c r="C925" s="383" t="s">
        <v>1133</v>
      </c>
      <c r="D925" s="383"/>
      <c r="E925" s="383"/>
      <c r="F925" s="549">
        <v>3538660</v>
      </c>
      <c r="G925" s="549">
        <v>5678660</v>
      </c>
      <c r="H925" s="410">
        <f t="shared" si="1245"/>
        <v>538570.10600000003</v>
      </c>
      <c r="I925" s="410">
        <f t="shared" si="1246"/>
        <v>5676828.3260000004</v>
      </c>
      <c r="J925" s="115">
        <v>326.77999999999997</v>
      </c>
      <c r="K925" s="236" t="s">
        <v>1355</v>
      </c>
      <c r="L925" s="407">
        <v>360</v>
      </c>
      <c r="M925" s="407">
        <v>168</v>
      </c>
      <c r="N925" s="408">
        <v>356</v>
      </c>
      <c r="O925" s="407"/>
      <c r="P925" s="407"/>
      <c r="Q925" s="383" t="s">
        <v>1361</v>
      </c>
      <c r="R925" s="383" t="s">
        <v>2908</v>
      </c>
      <c r="S925" s="383" t="s">
        <v>1346</v>
      </c>
      <c r="T925" s="499" t="str">
        <f t="shared" si="1247"/>
        <v>-</v>
      </c>
      <c r="U925" s="499" t="str">
        <f t="shared" si="1248"/>
        <v>-</v>
      </c>
      <c r="V925" s="499" t="str">
        <f t="shared" si="1249"/>
        <v>-</v>
      </c>
      <c r="W925" s="499" t="str">
        <f t="shared" si="1320"/>
        <v>-</v>
      </c>
      <c r="X925" s="529" t="str">
        <f t="shared" si="1319"/>
        <v>Na</v>
      </c>
      <c r="Y925" s="530" t="str">
        <f t="shared" si="1322"/>
        <v>HCO3</v>
      </c>
      <c r="Z925" s="406"/>
      <c r="AA925" s="115" t="s">
        <v>1806</v>
      </c>
      <c r="AB925" s="102">
        <v>1</v>
      </c>
      <c r="AC925" s="384" t="s">
        <v>1050</v>
      </c>
      <c r="AD925" s="385" t="s">
        <v>2306</v>
      </c>
      <c r="AE925" s="86" t="s">
        <v>1454</v>
      </c>
      <c r="AF925" s="238">
        <v>16.899999999999999</v>
      </c>
      <c r="AG925" s="115"/>
      <c r="AH925" s="115">
        <v>7.2</v>
      </c>
      <c r="AI925" s="236"/>
      <c r="AJ925" s="115"/>
      <c r="AK925" s="115"/>
      <c r="AL925" s="115"/>
      <c r="AM925" s="236"/>
      <c r="AN925" s="384"/>
      <c r="AO925" s="381"/>
      <c r="AP925" s="407"/>
      <c r="AQ925" s="384"/>
      <c r="AS925" s="508"/>
      <c r="AT925" s="511"/>
      <c r="AU925" s="126"/>
      <c r="AV925" s="126"/>
      <c r="AW925" s="387"/>
      <c r="AX925" s="126"/>
      <c r="AY925" s="126"/>
      <c r="AZ925" s="125">
        <v>238</v>
      </c>
      <c r="BA925" s="384"/>
      <c r="BB925" s="384"/>
      <c r="BC925" s="384"/>
      <c r="BD925" s="384"/>
      <c r="BE925" s="384"/>
      <c r="BF925" s="384"/>
      <c r="BG925" s="384"/>
      <c r="BH925" s="384"/>
      <c r="BI925" s="384"/>
      <c r="BJ925" s="384"/>
      <c r="BK925" s="384"/>
      <c r="BL925" s="381"/>
      <c r="BM925" s="381"/>
      <c r="BN925" s="120"/>
      <c r="BO925" s="147"/>
      <c r="BP925" s="145"/>
      <c r="BQ925" s="147"/>
      <c r="BR925" s="147"/>
      <c r="BS925" s="147"/>
      <c r="BT925" s="147"/>
      <c r="BU925" s="147"/>
      <c r="BV925" s="147"/>
      <c r="BW925" s="147"/>
      <c r="BX925" s="147"/>
      <c r="BY925" s="147"/>
      <c r="BZ925" s="147"/>
      <c r="CA925" s="147"/>
      <c r="CB925" s="147"/>
      <c r="CC925" s="147"/>
      <c r="CD925" s="147"/>
      <c r="CE925" s="147"/>
      <c r="CF925" s="145"/>
      <c r="CG925" s="147"/>
      <c r="CH925" s="147"/>
      <c r="CI925" s="147"/>
      <c r="CJ925" s="147"/>
      <c r="CK925" s="147"/>
      <c r="CL925" s="148"/>
      <c r="CM925" s="147"/>
      <c r="CN925" s="147">
        <v>20</v>
      </c>
      <c r="CO925" s="145"/>
      <c r="CP925" s="401"/>
      <c r="CQ925" s="120"/>
      <c r="CR925" s="384"/>
      <c r="CS925" s="384"/>
      <c r="CT925" s="384"/>
      <c r="CU925" s="384"/>
      <c r="CV925" s="384"/>
      <c r="CW925" s="384"/>
      <c r="CX925" s="384"/>
      <c r="CY925" s="384"/>
      <c r="CZ925" s="384"/>
      <c r="DA925" s="120"/>
      <c r="DB925" s="420"/>
      <c r="DC925" s="420" t="s">
        <v>1909</v>
      </c>
      <c r="DD925" s="110"/>
      <c r="DE925" s="420">
        <v>-13.3</v>
      </c>
      <c r="DF925" s="141" t="s">
        <v>2535</v>
      </c>
      <c r="DG925" s="420">
        <v>-8.75</v>
      </c>
      <c r="DH925" s="420"/>
      <c r="DI925" s="420"/>
      <c r="DJ925" s="420"/>
      <c r="DK925" s="180"/>
      <c r="DL925" s="180"/>
      <c r="DM925" s="180"/>
      <c r="DN925" s="420"/>
      <c r="DO925" s="110"/>
      <c r="DP925" s="180"/>
      <c r="DQ925" s="182"/>
      <c r="DR925" s="180"/>
      <c r="DS925" s="181"/>
      <c r="DT925" s="402">
        <f t="shared" si="1250"/>
        <v>1</v>
      </c>
      <c r="DU925" s="100">
        <f t="shared" si="1251"/>
        <v>0</v>
      </c>
      <c r="DV925" s="100">
        <f t="shared" si="1252"/>
        <v>0</v>
      </c>
      <c r="DW925" s="100">
        <f t="shared" si="1253"/>
        <v>1</v>
      </c>
      <c r="DX925" s="100">
        <f t="shared" si="1254"/>
        <v>0</v>
      </c>
      <c r="DY925" s="229">
        <f t="shared" si="1255"/>
        <v>0</v>
      </c>
      <c r="DZ925" s="100">
        <f t="shared" si="1256"/>
        <v>1</v>
      </c>
      <c r="EA925" s="400">
        <f t="shared" si="1257"/>
        <v>0</v>
      </c>
      <c r="EB925" s="402">
        <f t="shared" si="1258"/>
        <v>0</v>
      </c>
      <c r="EC925" s="19">
        <f t="shared" si="1259"/>
        <v>0</v>
      </c>
      <c r="ED925" s="19">
        <f t="shared" si="1260"/>
        <v>0</v>
      </c>
      <c r="EE925" s="19">
        <f t="shared" si="1261"/>
        <v>0</v>
      </c>
      <c r="EF925" s="402">
        <f t="shared" si="1262"/>
        <v>1</v>
      </c>
      <c r="EG925" s="400">
        <f t="shared" si="1263"/>
        <v>1</v>
      </c>
      <c r="EH925" s="400">
        <f t="shared" si="1264"/>
        <v>0</v>
      </c>
      <c r="EI925" s="402">
        <f t="shared" si="1265"/>
        <v>0</v>
      </c>
      <c r="EJ925" s="229">
        <f t="shared" si="1266"/>
        <v>1</v>
      </c>
      <c r="EK925" s="398" t="str">
        <f t="shared" si="1267"/>
        <v/>
      </c>
      <c r="EL925" s="398" t="str">
        <f t="shared" si="1268"/>
        <v/>
      </c>
      <c r="EM925" s="398" t="str">
        <f t="shared" si="1269"/>
        <v/>
      </c>
      <c r="EN925" s="398" t="str">
        <f t="shared" si="1270"/>
        <v/>
      </c>
      <c r="EO925" s="398" t="str">
        <f t="shared" si="1271"/>
        <v/>
      </c>
      <c r="EP925" s="398" t="str">
        <f t="shared" si="1272"/>
        <v/>
      </c>
      <c r="EQ925" s="398">
        <f t="shared" si="1273"/>
        <v>238</v>
      </c>
      <c r="ER925" s="398" t="str">
        <f t="shared" si="1274"/>
        <v/>
      </c>
      <c r="ES925" s="398" t="str">
        <f t="shared" si="1275"/>
        <v/>
      </c>
      <c r="ET925" s="398" t="str">
        <f t="shared" si="1276"/>
        <v/>
      </c>
      <c r="EU925" s="172" t="str">
        <f t="shared" si="1277"/>
        <v/>
      </c>
      <c r="EV925" s="57" t="str">
        <f t="shared" si="1278"/>
        <v/>
      </c>
      <c r="EW925" s="57" t="str">
        <f t="shared" si="1279"/>
        <v/>
      </c>
      <c r="EX925" s="57" t="str">
        <f t="shared" si="1280"/>
        <v/>
      </c>
      <c r="EY925" s="57" t="str">
        <f t="shared" si="1281"/>
        <v/>
      </c>
      <c r="EZ925" s="57" t="str">
        <f t="shared" si="1282"/>
        <v/>
      </c>
      <c r="FA925" s="57" t="str">
        <f t="shared" si="1283"/>
        <v/>
      </c>
      <c r="FB925" s="57">
        <f t="shared" si="1284"/>
        <v>3.9005459125392719</v>
      </c>
      <c r="FC925" s="57" t="str">
        <f t="shared" si="1285"/>
        <v/>
      </c>
      <c r="FD925" s="57" t="str">
        <f t="shared" si="1286"/>
        <v/>
      </c>
      <c r="FE925" s="57" t="str">
        <f t="shared" si="1287"/>
        <v/>
      </c>
      <c r="FF925" s="56" t="str">
        <f t="shared" si="1288"/>
        <v/>
      </c>
      <c r="FG925" s="59" t="str">
        <f t="shared" si="1289"/>
        <v/>
      </c>
      <c r="FH925" s="59" t="str">
        <f t="shared" si="1290"/>
        <v/>
      </c>
      <c r="FI925" s="59" t="str">
        <f t="shared" si="1291"/>
        <v/>
      </c>
      <c r="FJ925" s="59" t="str">
        <f t="shared" si="1292"/>
        <v/>
      </c>
      <c r="FK925" s="59" t="str">
        <f t="shared" si="1293"/>
        <v/>
      </c>
      <c r="FL925" s="59" t="str">
        <f t="shared" si="1294"/>
        <v/>
      </c>
      <c r="FM925" s="59">
        <f t="shared" si="1295"/>
        <v>100</v>
      </c>
      <c r="FN925" s="59" t="str">
        <f t="shared" si="1296"/>
        <v/>
      </c>
      <c r="FO925" s="59" t="str">
        <f t="shared" si="1297"/>
        <v/>
      </c>
      <c r="FP925" s="59" t="str">
        <f t="shared" si="1298"/>
        <v/>
      </c>
      <c r="FQ925" s="66" t="str">
        <f t="shared" si="1299"/>
        <v/>
      </c>
      <c r="FR925" s="331">
        <f t="shared" si="1321"/>
        <v>-100</v>
      </c>
      <c r="FS925" s="331">
        <f t="shared" si="1300"/>
        <v>0</v>
      </c>
      <c r="FT925" s="400">
        <f t="shared" si="1301"/>
        <v>1</v>
      </c>
      <c r="FU925" s="400">
        <f t="shared" si="1302"/>
        <v>0</v>
      </c>
      <c r="FV925" s="400">
        <f t="shared" si="1303"/>
        <v>0</v>
      </c>
      <c r="FW925" s="402">
        <f t="shared" si="1304"/>
        <v>0</v>
      </c>
      <c r="FX925" s="222">
        <f t="shared" si="1305"/>
        <v>0</v>
      </c>
      <c r="FY925" s="222">
        <f t="shared" si="1306"/>
        <v>0</v>
      </c>
      <c r="FZ925" s="222">
        <f t="shared" si="1307"/>
        <v>0</v>
      </c>
      <c r="GA925" s="221">
        <f t="shared" si="1308"/>
        <v>0</v>
      </c>
      <c r="GB925" s="222">
        <f t="shared" si="1309"/>
        <v>100</v>
      </c>
      <c r="GC925" s="222">
        <f t="shared" si="1310"/>
        <v>0</v>
      </c>
      <c r="GD925" s="222">
        <f t="shared" si="1311"/>
        <v>0</v>
      </c>
      <c r="GE925" s="222">
        <f t="shared" si="1312"/>
        <v>0</v>
      </c>
      <c r="GF925" s="222">
        <f t="shared" si="1313"/>
        <v>0</v>
      </c>
      <c r="GG925" s="398">
        <f t="shared" si="1314"/>
        <v>0</v>
      </c>
      <c r="GH925" s="399">
        <f t="shared" si="1315"/>
        <v>0</v>
      </c>
      <c r="GI925" s="398" t="str">
        <f t="shared" si="1316"/>
        <v>Na</v>
      </c>
      <c r="GJ925" s="398" t="str">
        <f t="shared" si="1317"/>
        <v>HCO3</v>
      </c>
    </row>
    <row r="926" spans="1:192" s="69" customFormat="1">
      <c r="A926" s="402">
        <f t="shared" si="1318"/>
        <v>921</v>
      </c>
      <c r="B926" s="383" t="s">
        <v>1131</v>
      </c>
      <c r="C926" s="383" t="s">
        <v>1133</v>
      </c>
      <c r="D926" s="383"/>
      <c r="E926" s="383"/>
      <c r="F926" s="549">
        <v>3538660</v>
      </c>
      <c r="G926" s="549">
        <v>5678660</v>
      </c>
      <c r="H926" s="410">
        <f t="shared" ref="H926:H989" si="1325">(MOD(F926,1000000)*0.9996)+125.57</f>
        <v>538570.10600000003</v>
      </c>
      <c r="I926" s="410">
        <f t="shared" ref="I926:I989" si="1326">G926*0.9996+439.79</f>
        <v>5676828.3260000004</v>
      </c>
      <c r="J926" s="115">
        <v>326.77999999999997</v>
      </c>
      <c r="K926" s="236" t="s">
        <v>1355</v>
      </c>
      <c r="L926" s="407">
        <v>360</v>
      </c>
      <c r="M926" s="407">
        <v>168</v>
      </c>
      <c r="N926" s="408">
        <v>356</v>
      </c>
      <c r="O926" s="407"/>
      <c r="P926" s="407"/>
      <c r="Q926" s="383" t="s">
        <v>1361</v>
      </c>
      <c r="R926" s="383" t="s">
        <v>2908</v>
      </c>
      <c r="S926" s="383" t="s">
        <v>1346</v>
      </c>
      <c r="T926" s="499" t="str">
        <f t="shared" ref="T926:T989" si="1327">IF(EA926=1,"T","-")</f>
        <v>-</v>
      </c>
      <c r="U926" s="499" t="str">
        <f t="shared" ref="U926:U989" si="1328">IF(ED926=1,"M","-")</f>
        <v>-</v>
      </c>
      <c r="V926" s="499" t="str">
        <f t="shared" ref="V926:V989" si="1329">IF(EE926=1,"B","-")</f>
        <v>-</v>
      </c>
      <c r="W926" s="499" t="str">
        <f t="shared" si="1320"/>
        <v>-</v>
      </c>
      <c r="X926" s="529" t="str">
        <f t="shared" si="1319"/>
        <v>Ca-Mg</v>
      </c>
      <c r="Y926" s="530" t="str">
        <f t="shared" si="1322"/>
        <v>HCO3</v>
      </c>
      <c r="Z926" s="406"/>
      <c r="AA926" s="78">
        <v>33760</v>
      </c>
      <c r="AB926" s="102">
        <v>2</v>
      </c>
      <c r="AC926" s="384" t="s">
        <v>1050</v>
      </c>
      <c r="AD926" s="385" t="s">
        <v>2309</v>
      </c>
      <c r="AE926" s="125" t="s">
        <v>2776</v>
      </c>
      <c r="AF926" s="238">
        <v>16.100000000000001</v>
      </c>
      <c r="AG926" s="115">
        <v>374</v>
      </c>
      <c r="AH926" s="115">
        <v>6.7</v>
      </c>
      <c r="AI926" s="236"/>
      <c r="AJ926" s="115"/>
      <c r="AK926" s="115"/>
      <c r="AL926" s="115"/>
      <c r="AM926" s="236"/>
      <c r="AN926" s="384"/>
      <c r="AO926" s="381"/>
      <c r="AP926" s="407"/>
      <c r="AQ926" s="384"/>
      <c r="AS926" s="507">
        <f t="shared" ref="AS926:AS931" si="1330">SUM(AU926:BN926)+SUM(BO926:CL926)/1000</f>
        <v>309.02999999999997</v>
      </c>
      <c r="AT926" s="510">
        <f t="shared" ref="AT926:AT931" si="1331">FR926</f>
        <v>-0.13151713967083561</v>
      </c>
      <c r="AU926" s="384">
        <v>17.100000000000001</v>
      </c>
      <c r="AV926" s="384">
        <v>14.1</v>
      </c>
      <c r="AW926" s="381">
        <v>39.6</v>
      </c>
      <c r="AX926" s="384">
        <v>7.2</v>
      </c>
      <c r="AY926" s="126">
        <v>8</v>
      </c>
      <c r="AZ926" s="120">
        <v>220</v>
      </c>
      <c r="BA926" s="384"/>
      <c r="BB926" s="384">
        <v>2.7</v>
      </c>
      <c r="BC926" s="384"/>
      <c r="BD926" s="384" t="s">
        <v>2133</v>
      </c>
      <c r="BE926" s="384">
        <v>0.2</v>
      </c>
      <c r="BF926" s="384">
        <v>0.13</v>
      </c>
      <c r="BG926" s="384"/>
      <c r="BH926" s="384"/>
      <c r="BI926" s="384"/>
      <c r="BJ926" s="384" t="s">
        <v>286</v>
      </c>
      <c r="BK926" s="384" t="s">
        <v>2134</v>
      </c>
      <c r="BL926" s="381"/>
      <c r="BM926" s="381"/>
      <c r="BN926" s="120">
        <v>0</v>
      </c>
      <c r="BO926" s="147"/>
      <c r="BP926" s="145" t="s">
        <v>461</v>
      </c>
      <c r="BQ926" s="147"/>
      <c r="BR926" s="147"/>
      <c r="BS926" s="147"/>
      <c r="BT926" s="147"/>
      <c r="BU926" s="147"/>
      <c r="BV926" s="147"/>
      <c r="BW926" s="147"/>
      <c r="BX926" s="147"/>
      <c r="BY926" s="147"/>
      <c r="BZ926" s="147"/>
      <c r="CA926" s="147"/>
      <c r="CB926" s="147"/>
      <c r="CC926" s="147"/>
      <c r="CD926" s="147"/>
      <c r="CE926" s="147"/>
      <c r="CF926" s="145"/>
      <c r="CG926" s="147"/>
      <c r="CH926" s="147"/>
      <c r="CI926" s="147"/>
      <c r="CJ926" s="147"/>
      <c r="CK926" s="147"/>
      <c r="CL926" s="148"/>
      <c r="CM926" s="147">
        <v>3.5</v>
      </c>
      <c r="CN926" s="147">
        <v>10.6</v>
      </c>
      <c r="CO926" s="145"/>
      <c r="CP926" s="401"/>
      <c r="CQ926" s="120"/>
      <c r="CR926" s="384"/>
      <c r="CS926" s="384"/>
      <c r="CT926" s="384"/>
      <c r="CU926" s="384"/>
      <c r="CV926" s="384"/>
      <c r="CW926" s="384"/>
      <c r="CX926" s="384"/>
      <c r="CY926" s="384"/>
      <c r="CZ926" s="384"/>
      <c r="DA926" s="120"/>
      <c r="DB926" s="420"/>
      <c r="DC926" s="420" t="s">
        <v>1822</v>
      </c>
      <c r="DD926" s="110"/>
      <c r="DE926" s="477">
        <v>-12</v>
      </c>
      <c r="DF926" s="141" t="s">
        <v>2536</v>
      </c>
      <c r="DG926" s="420">
        <v>-8.92</v>
      </c>
      <c r="DH926" s="420"/>
      <c r="DI926" s="420"/>
      <c r="DJ926" s="420"/>
      <c r="DK926" s="180"/>
      <c r="DL926" s="180"/>
      <c r="DM926" s="180"/>
      <c r="DN926" s="420"/>
      <c r="DO926" s="110"/>
      <c r="DP926" s="180"/>
      <c r="DQ926" s="182"/>
      <c r="DR926" s="180"/>
      <c r="DS926" s="181"/>
      <c r="DT926" s="402">
        <f t="shared" ref="DT926:DT989" si="1332">IF(AB926=1,1,0)</f>
        <v>0</v>
      </c>
      <c r="DU926" s="100">
        <f t="shared" ref="DU926:DU989" si="1333">IF(L926&lt;10,1,IF(L926=10,1,0))</f>
        <v>0</v>
      </c>
      <c r="DV926" s="100">
        <f t="shared" ref="DV926:DV989" si="1334">IF(DU926=1,0,IF(L926&lt;100,1,IF(L926=100,1,0)))</f>
        <v>0</v>
      </c>
      <c r="DW926" s="100">
        <f t="shared" ref="DW926:DW989" si="1335">IF(DU926+DV926=1,0,IF(L926&lt;400,1,IF(L926=400,1,0)))</f>
        <v>1</v>
      </c>
      <c r="DX926" s="100">
        <f t="shared" ref="DX926:DX989" si="1336">IF(DU926+DV926+DW926=1,0,IF(L926&lt;10000,1,0))</f>
        <v>0</v>
      </c>
      <c r="DY926" s="229">
        <f t="shared" ref="DY926:DY989" si="1337">IF(DU926+DV926+DW926+DX926=1,0,1)</f>
        <v>0</v>
      </c>
      <c r="DZ926" s="100">
        <f t="shared" ref="DZ926:DZ989" si="1338">IF(AF926&lt;20,1,IF(AF926=20,1,0))</f>
        <v>1</v>
      </c>
      <c r="EA926" s="400">
        <f t="shared" ref="EA926:EA989" si="1339">IF(DZ926=1,0,IF(AF926&lt;100,1,0))</f>
        <v>0</v>
      </c>
      <c r="EB926" s="402">
        <f t="shared" ref="EB926:EB989" si="1340">IF(DZ926+EA926=1,0,1)</f>
        <v>0</v>
      </c>
      <c r="EC926" s="19">
        <f t="shared" ref="EC926:EC989" si="1341">IF(EE926+ED926=1,0,IF(AS926&gt;0,1,0))</f>
        <v>1</v>
      </c>
      <c r="ED926" s="19">
        <f t="shared" ref="ED926:ED989" si="1342">IF(EE926=1,0,IF(AS926&gt;1000,1,IF(AS926=1000,1,0)))</f>
        <v>0</v>
      </c>
      <c r="EE926" s="19">
        <f t="shared" ref="EE926:EE989" si="1343">IF(AU926+AX926&gt;14000,1,IF(AU926+AX926=14000,1,0))</f>
        <v>0</v>
      </c>
      <c r="EF926" s="402">
        <f t="shared" ref="EF926:EF989" si="1344">IF(EE926+ED926+EC926=1,0,1)</f>
        <v>0</v>
      </c>
      <c r="EG926" s="400">
        <f t="shared" ref="EG926:EG989" si="1345">IF(CN926&lt;1000,1,0)</f>
        <v>1</v>
      </c>
      <c r="EH926" s="400">
        <f t="shared" ref="EH926:EH989" si="1346">IF(EG926=1,0,IF(CN926&lt;100000,1,0))</f>
        <v>0</v>
      </c>
      <c r="EI926" s="402">
        <f t="shared" ref="EI926:EI989" si="1347">IF(EG926+EH926=1,0,1)</f>
        <v>0</v>
      </c>
      <c r="EJ926" s="229">
        <f t="shared" ref="EJ926:EJ989" si="1348">SUM(DW926:DX926,EA926,EE926,ED926,EH926)</f>
        <v>1</v>
      </c>
      <c r="EK926" s="398">
        <f t="shared" ref="EK926:EK989" si="1349">IF(ISNUMBER(AU926),AU926,"")</f>
        <v>17.100000000000001</v>
      </c>
      <c r="EL926" s="398">
        <f t="shared" ref="EL926:EL989" si="1350">IF(ISNUMBER(BB926),BB926,"")</f>
        <v>2.7</v>
      </c>
      <c r="EM926" s="398">
        <f t="shared" ref="EM926:EM989" si="1351">IF(ISNUMBER(AV926),AV926,"")</f>
        <v>14.1</v>
      </c>
      <c r="EN926" s="398">
        <f t="shared" ref="EN926:EN989" si="1352">IF(ISNUMBER(AW926),AW926,"")</f>
        <v>39.6</v>
      </c>
      <c r="EO926" s="398">
        <f t="shared" ref="EO926:EO989" si="1353">IF(ISNUMBER(BF926),BF926,"")</f>
        <v>0.13</v>
      </c>
      <c r="EP926" s="398">
        <f t="shared" ref="EP926:EP989" si="1354">IF(ISNUMBER(BE926),BE926,"")</f>
        <v>0.2</v>
      </c>
      <c r="EQ926" s="398">
        <f t="shared" ref="EQ926:EQ989" si="1355">IF(ISNUMBER(AZ926),AZ926,"")</f>
        <v>220</v>
      </c>
      <c r="ER926" s="398" t="str">
        <f t="shared" ref="ER926:ER989" si="1356">IF(ISNUMBER(BL926),BL926,"")</f>
        <v/>
      </c>
      <c r="ES926" s="398" t="str">
        <f t="shared" ref="ES926:ES989" si="1357">IF(ISNUMBER(BJ926),BJ926,"")</f>
        <v/>
      </c>
      <c r="ET926" s="398">
        <f t="shared" ref="ET926:ET989" si="1358">IF(ISNUMBER(AY926),AY926,"")</f>
        <v>8</v>
      </c>
      <c r="EU926" s="172">
        <f t="shared" ref="EU926:EU989" si="1359">IF(ISNUMBER(AX926),AX926,"")</f>
        <v>7.2</v>
      </c>
      <c r="EV926" s="57">
        <f t="shared" ref="EV926:EV989" si="1360">IF(ISNUMBER(EK926),EK926*EV$4,"")</f>
        <v>0.74380812360264126</v>
      </c>
      <c r="EW926" s="57">
        <f t="shared" ref="EW926:EW989" si="1361">IF(ISNUMBER(EL926),EL926*EW$4,"")</f>
        <v>6.9053708439897707E-2</v>
      </c>
      <c r="EX926" s="57">
        <f t="shared" ref="EX926:EX989" si="1362">IF(ISNUMBER(EM926),EM926*EX$4,"")</f>
        <v>1.1602550915449497</v>
      </c>
      <c r="EY926" s="57">
        <f t="shared" ref="EY926:EY989" si="1363">IF(ISNUMBER(EN926),EN926*EY$4,"")</f>
        <v>1.9761465142971204</v>
      </c>
      <c r="EZ926" s="57">
        <f t="shared" ref="EZ926:EZ989" si="1364">IF(ISNUMBER(EO926),EO926*EZ$4,"")</f>
        <v>4.7406326921323729E-3</v>
      </c>
      <c r="FA926" s="57">
        <f t="shared" ref="FA926:FA989" si="1365">IF(ISNUMBER(EP926),EP926*FA$4,"")</f>
        <v>1.0744023636852002E-2</v>
      </c>
      <c r="FB926" s="57">
        <f t="shared" ref="FB926:FB989" si="1366">IF(ISNUMBER(EQ926),EQ926*FB$4,"")</f>
        <v>3.6055466418430244</v>
      </c>
      <c r="FC926" s="57" t="str">
        <f t="shared" ref="FC926:FC989" si="1367">IF(ISNUMBER(ER926),ER926*FC$4,"")</f>
        <v/>
      </c>
      <c r="FD926" s="57" t="str">
        <f t="shared" ref="FD926:FD989" si="1368">IF(ISNUMBER(ES926),ES926*FD$4,"")</f>
        <v/>
      </c>
      <c r="FE926" s="57">
        <f t="shared" ref="FE926:FE989" si="1369">IF(ISNUMBER(ET926),ET926*FE$4,"")</f>
        <v>0.16655805693370782</v>
      </c>
      <c r="FF926" s="56">
        <f t="shared" ref="FF926:FF989" si="1370">IF(ISNUMBER(EU926),EU926*FF$4,"")</f>
        <v>0.2030857755338053</v>
      </c>
      <c r="FG926" s="59">
        <f t="shared" ref="FG926:FG989" si="1371">IF(ISNUMBER(EV926),EV926/SUM($EV926:$FA926)*100,"")</f>
        <v>18.760539280873921</v>
      </c>
      <c r="FH926" s="59">
        <f t="shared" ref="FH926:FH989" si="1372">IF(ISNUMBER(EW926),EW926/SUM($EV926:$FA926)*100,"")</f>
        <v>1.7416922033629096</v>
      </c>
      <c r="FI926" s="59">
        <f t="shared" ref="FI926:FI989" si="1373">IF(ISNUMBER(EX926),EX926/SUM($EV926:$FA926)*100,"")</f>
        <v>29.264282722988128</v>
      </c>
      <c r="FJ926" s="59">
        <f t="shared" ref="FJ926:FJ989" si="1374">IF(ISNUMBER(EY926),EY926/SUM($EV926:$FA926)*100,"")</f>
        <v>49.84292740265731</v>
      </c>
      <c r="FK926" s="59">
        <f t="shared" ref="FK926:FK989" si="1375">IF(ISNUMBER(EZ926),EZ926/SUM($EV926:$FA926)*100,"")</f>
        <v>0.1195695812062097</v>
      </c>
      <c r="FL926" s="59">
        <f t="shared" ref="FL926:FL989" si="1376">IF(ISNUMBER(FA926),FA926/SUM($EV926:$FA926)*100,"")</f>
        <v>0.27098880891153004</v>
      </c>
      <c r="FM926" s="59">
        <f t="shared" ref="FM926:FM989" si="1377">IF(ISNUMBER(FB926),FB926/SUM($FB926:$FF926)*100,"")</f>
        <v>90.701229667953839</v>
      </c>
      <c r="FN926" s="59" t="str">
        <f t="shared" ref="FN926:FN989" si="1378">IF(ISNUMBER(FC926),FC926/SUM($FB926:$FF926)*100,"")</f>
        <v/>
      </c>
      <c r="FO926" s="59" t="str">
        <f t="shared" ref="FO926:FO989" si="1379">IF(ISNUMBER(FD926),FD926/SUM($FB926:$FF926)*100,"")</f>
        <v/>
      </c>
      <c r="FP926" s="59">
        <f t="shared" ref="FP926:FP989" si="1380">IF(ISNUMBER(FE926),FE926/SUM($FB926:$FF926)*100,"")</f>
        <v>4.1899390233016662</v>
      </c>
      <c r="FQ926" s="66">
        <f t="shared" ref="FQ926:FQ989" si="1381">IF(ISNUMBER(FF926),FF926/SUM($FB926:$FF926)*100,"")</f>
        <v>5.1088313087444899</v>
      </c>
      <c r="FR926" s="331">
        <f t="shared" si="1321"/>
        <v>-0.13151713967083561</v>
      </c>
      <c r="FS926" s="331">
        <f t="shared" ref="FS926:FS989" si="1382">ABS(AT926)</f>
        <v>0.13151713967083561</v>
      </c>
      <c r="FT926" s="400">
        <f t="shared" ref="FT926:FT989" si="1383">IF(FS926=0,1,0)</f>
        <v>0</v>
      </c>
      <c r="FU926" s="400">
        <f t="shared" ref="FU926:FU989" si="1384">IF(FT926=1,0,IF(FS926&lt;5,1,0))</f>
        <v>1</v>
      </c>
      <c r="FV926" s="400">
        <f t="shared" ref="FV926:FV989" si="1385">IF(FT926+FU926=1,0,IF(FS926&lt;10,1,0))</f>
        <v>0</v>
      </c>
      <c r="FW926" s="402">
        <f t="shared" ref="FW926:FW989" si="1386">IF(FT926+FU926+FV926=1,0,1)</f>
        <v>0</v>
      </c>
      <c r="FX926" s="222">
        <f t="shared" ref="FX926:FX989" si="1387">IF(ISNUMBER(FG926),IF(FG926&gt;20,FG926,0),0)</f>
        <v>0</v>
      </c>
      <c r="FY926" s="222">
        <f t="shared" ref="FY926:FY989" si="1388">IF(ISNUMBER(FJ926),IF(FJ926&gt;20,FJ926,0),0)</f>
        <v>49.84292740265731</v>
      </c>
      <c r="FZ926" s="222">
        <f t="shared" ref="FZ926:FZ989" si="1389">IF(ISNUMBER(FI926),IF(FI926&gt;20,FI926,0),0)</f>
        <v>29.264282722988128</v>
      </c>
      <c r="GA926" s="221">
        <f t="shared" ref="GA926:GA989" si="1390">IF(ISNUMBER(FQ926),IF(FQ926&gt;20,FQ926,0),0)</f>
        <v>0</v>
      </c>
      <c r="GB926" s="222">
        <f t="shared" ref="GB926:GB989" si="1391">IF(ISNUMBER(FM926),IF(FM926&gt;20,FM926,0),0)</f>
        <v>90.701229667953839</v>
      </c>
      <c r="GC926" s="222">
        <f t="shared" ref="GC926:GC989" si="1392">IF(ISNUMBER(FP926),IF(FP926&gt;20,FP926,0),0)</f>
        <v>0</v>
      </c>
      <c r="GD926" s="222">
        <f t="shared" ref="GD926:GD989" si="1393">IF(ISNUMBER(FH926),IF(FH926&gt;20,FH926,0),0)</f>
        <v>0</v>
      </c>
      <c r="GE926" s="222">
        <f t="shared" ref="GE926:GE989" si="1394">IF(ISNUMBER(FL926),IF(FL926&gt;20,FL926,0),0)</f>
        <v>0</v>
      </c>
      <c r="GF926" s="222">
        <f t="shared" ref="GF926:GF989" si="1395">IF(ISNUMBER(FK926),IF(FK926&gt;20,FK926,0),0)</f>
        <v>0</v>
      </c>
      <c r="GG926" s="398">
        <f t="shared" ref="GG926:GG989" si="1396">IF(GD926&gt;20,GD926,IF(GE926&gt;20,GE926,IF(GF926&gt;20,GF926,0)))</f>
        <v>0</v>
      </c>
      <c r="GH926" s="399">
        <f t="shared" ref="GH926:GH989" si="1397">IF(ISNUMBER(FO926),IF(FO926&gt;20,FO926,0),0)</f>
        <v>0</v>
      </c>
      <c r="GI926" s="398" t="str">
        <f t="shared" ref="GI926:GI989" si="1398">IF(ISNUMBER(FR926),IF(GG926&gt;0,"K/Fe/Mn",IF(FY926+FZ926=0,"Na",IF(FX926+FZ926=0,"Ca",IF(FX926+FY926=0,"Mg",IF(FZ926=0,IF(FX926&gt;FY926,"Na-Ca","Ca-Na"),IF(FY926=0,IF(FX926&gt;FZ926,"Na-Mg","Mg-Na"),IF(FX926=0,IF(FY926&gt;FZ926,"Ca-Mg","Mg-Ca"),IF(FX926&gt;FY926,IF(FX926&gt;FZ926,IF(FY926&gt;FZ926,"Na-Ca-Mg","Na-Mg-Ca"),"Mg-Na-Ca"),IF(FY926&gt;FX926,IF(FY926&gt;FZ926,IF(FX926&gt;FZ926,"Ca-Na-Mg","Ca-Mg-Na"),"Mg-Ca-Na"),"x"))))))))),"")</f>
        <v>Ca-Mg</v>
      </c>
      <c r="GJ926" s="398" t="str">
        <f t="shared" ref="GJ926:GJ989" si="1399">IF(ISNUMBER(FR926),IF(GH926&gt;0,"NO3",IF(GB926+GC926=0,"Cl",IF(GA926+GC926=0,"HCO3",IF(GA926+GB926=0,"SO4",IF(GC926=0,IF(GA926&gt;GB926,"Cl-HCO3","HCO3-Cl"),IF(GB926=0,IF(GA926&gt;GC926,"Cl-SO4","SO4-Cl"),IF(GA926=0,IF(GB926&gt;GC926,"HCO3-SO4","SO4-HCO3"),IF(GA926&gt;GB926,IF(GA926&gt;GC926,IF(GB926&gt;GC926,"Cl-HCO3-SO4","Cl-SO4-HCO3"),"SO4-Cl-HCO3"),IF(GB926&gt;GA926,IF(GB926&gt;GC926,IF(GA926&gt;GC926,"HCO3-Cl-SO4","HCO3-SO4-Cl"),"SO4-HCO3-Cl"),"x"))))))))),"")</f>
        <v>HCO3</v>
      </c>
    </row>
    <row r="927" spans="1:192" s="69" customFormat="1">
      <c r="A927" s="402">
        <f t="shared" si="1318"/>
        <v>922</v>
      </c>
      <c r="B927" s="166" t="s">
        <v>518</v>
      </c>
      <c r="C927" s="166" t="s">
        <v>519</v>
      </c>
      <c r="D927" s="166"/>
      <c r="E927" s="166"/>
      <c r="F927" s="408">
        <v>3562900</v>
      </c>
      <c r="G927" s="408">
        <v>5658550</v>
      </c>
      <c r="H927" s="410">
        <f t="shared" si="1325"/>
        <v>562800.40999999992</v>
      </c>
      <c r="I927" s="410">
        <f t="shared" si="1326"/>
        <v>5656726.3700000001</v>
      </c>
      <c r="J927" s="408">
        <v>260</v>
      </c>
      <c r="K927" s="392" t="s">
        <v>1357</v>
      </c>
      <c r="L927" s="153">
        <v>0</v>
      </c>
      <c r="M927" s="171"/>
      <c r="N927" s="408"/>
      <c r="O927" s="171"/>
      <c r="P927" s="171"/>
      <c r="Q927" s="166" t="s">
        <v>1365</v>
      </c>
      <c r="R927" s="166" t="s">
        <v>2888</v>
      </c>
      <c r="S927" s="166" t="s">
        <v>1347</v>
      </c>
      <c r="T927" s="499" t="str">
        <f t="shared" si="1327"/>
        <v>-</v>
      </c>
      <c r="U927" s="499" t="str">
        <f t="shared" si="1328"/>
        <v>M</v>
      </c>
      <c r="V927" s="499" t="str">
        <f t="shared" si="1329"/>
        <v>-</v>
      </c>
      <c r="W927" s="499" t="str">
        <f t="shared" si="1320"/>
        <v>-</v>
      </c>
      <c r="X927" s="529" t="str">
        <f t="shared" si="1319"/>
        <v>Ca</v>
      </c>
      <c r="Y927" s="530" t="str">
        <f t="shared" si="1322"/>
        <v>SO4</v>
      </c>
      <c r="Z927" s="183"/>
      <c r="AA927" s="192">
        <v>26947</v>
      </c>
      <c r="AB927" s="200">
        <v>1</v>
      </c>
      <c r="AC927" s="170" t="s">
        <v>2988</v>
      </c>
      <c r="AD927" s="170" t="s">
        <v>1926</v>
      </c>
      <c r="AE927" s="188" t="s">
        <v>2696</v>
      </c>
      <c r="AF927" s="392">
        <v>7.6</v>
      </c>
      <c r="AG927" s="408"/>
      <c r="AH927" s="408">
        <v>7.4</v>
      </c>
      <c r="AI927" s="392"/>
      <c r="AJ927" s="408"/>
      <c r="AK927" s="408"/>
      <c r="AL927" s="408"/>
      <c r="AM927" s="392"/>
      <c r="AN927" s="168">
        <v>96.89</v>
      </c>
      <c r="AO927" s="165">
        <v>12.6</v>
      </c>
      <c r="AP927" s="171">
        <v>3.4</v>
      </c>
      <c r="AQ927" s="168"/>
      <c r="AR927" s="168"/>
      <c r="AS927" s="507">
        <f t="shared" si="1330"/>
        <v>2428.2000000000003</v>
      </c>
      <c r="AT927" s="510">
        <f t="shared" si="1331"/>
        <v>-0.27725528246621883</v>
      </c>
      <c r="AU927" s="168">
        <v>10.99</v>
      </c>
      <c r="AV927" s="168">
        <v>67.599999999999994</v>
      </c>
      <c r="AW927" s="165">
        <v>581.16</v>
      </c>
      <c r="AX927" s="168">
        <v>24.61</v>
      </c>
      <c r="AY927" s="168">
        <v>1429.46</v>
      </c>
      <c r="AZ927" s="167">
        <v>274.5</v>
      </c>
      <c r="BA927" s="168"/>
      <c r="BB927" s="168">
        <v>1.83</v>
      </c>
      <c r="BC927" s="168"/>
      <c r="BD927" s="168">
        <v>0.55000000000000004</v>
      </c>
      <c r="BE927" s="168"/>
      <c r="BF927" s="168"/>
      <c r="BG927" s="168"/>
      <c r="BH927" s="168"/>
      <c r="BI927" s="168"/>
      <c r="BJ927" s="168">
        <v>20.47</v>
      </c>
      <c r="BK927" s="168"/>
      <c r="BL927" s="165"/>
      <c r="BM927" s="168">
        <v>17.03</v>
      </c>
      <c r="BN927" s="167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  <c r="CA927" s="168"/>
      <c r="CB927" s="168"/>
      <c r="CC927" s="168"/>
      <c r="CD927" s="168"/>
      <c r="CE927" s="168"/>
      <c r="CF927" s="165"/>
      <c r="CG927" s="168"/>
      <c r="CH927" s="168"/>
      <c r="CI927" s="168"/>
      <c r="CJ927" s="168"/>
      <c r="CK927" s="168"/>
      <c r="CL927" s="167"/>
      <c r="CM927" s="168"/>
      <c r="CN927" s="143" t="s">
        <v>3116</v>
      </c>
      <c r="CO927" s="165"/>
      <c r="CP927" s="168"/>
      <c r="CQ927" s="167"/>
      <c r="CR927" s="168"/>
      <c r="CS927" s="168"/>
      <c r="CT927" s="168"/>
      <c r="CU927" s="168"/>
      <c r="CV927" s="168"/>
      <c r="CW927" s="168"/>
      <c r="CX927" s="168"/>
      <c r="CY927" s="168"/>
      <c r="CZ927" s="168"/>
      <c r="DA927" s="167"/>
      <c r="DB927" s="182"/>
      <c r="DC927" s="182"/>
      <c r="DD927" s="182"/>
      <c r="DE927" s="182"/>
      <c r="DF927" s="182"/>
      <c r="DG927" s="182"/>
      <c r="DH927" s="182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1"/>
      <c r="DT927" s="402">
        <f t="shared" si="1332"/>
        <v>1</v>
      </c>
      <c r="DU927" s="100">
        <f t="shared" si="1333"/>
        <v>1</v>
      </c>
      <c r="DV927" s="100">
        <f t="shared" si="1334"/>
        <v>0</v>
      </c>
      <c r="DW927" s="100">
        <f t="shared" si="1335"/>
        <v>0</v>
      </c>
      <c r="DX927" s="100">
        <f t="shared" si="1336"/>
        <v>0</v>
      </c>
      <c r="DY927" s="229">
        <f t="shared" si="1337"/>
        <v>0</v>
      </c>
      <c r="DZ927" s="100">
        <f t="shared" si="1338"/>
        <v>1</v>
      </c>
      <c r="EA927" s="400">
        <f t="shared" si="1339"/>
        <v>0</v>
      </c>
      <c r="EB927" s="402">
        <f t="shared" si="1340"/>
        <v>0</v>
      </c>
      <c r="EC927" s="19">
        <f t="shared" si="1341"/>
        <v>0</v>
      </c>
      <c r="ED927" s="19">
        <f t="shared" si="1342"/>
        <v>1</v>
      </c>
      <c r="EE927" s="19">
        <f t="shared" si="1343"/>
        <v>0</v>
      </c>
      <c r="EF927" s="402">
        <f t="shared" si="1344"/>
        <v>0</v>
      </c>
      <c r="EG927" s="400">
        <f t="shared" si="1345"/>
        <v>0</v>
      </c>
      <c r="EH927" s="400">
        <f t="shared" si="1346"/>
        <v>0</v>
      </c>
      <c r="EI927" s="402">
        <f t="shared" si="1347"/>
        <v>1</v>
      </c>
      <c r="EJ927" s="229">
        <f t="shared" si="1348"/>
        <v>1</v>
      </c>
      <c r="EK927" s="398">
        <f t="shared" si="1349"/>
        <v>10.99</v>
      </c>
      <c r="EL927" s="398">
        <f t="shared" si="1350"/>
        <v>1.83</v>
      </c>
      <c r="EM927" s="398">
        <f t="shared" si="1351"/>
        <v>67.599999999999994</v>
      </c>
      <c r="EN927" s="398">
        <f t="shared" si="1352"/>
        <v>581.16</v>
      </c>
      <c r="EO927" s="398" t="str">
        <f t="shared" si="1353"/>
        <v/>
      </c>
      <c r="EP927" s="398" t="str">
        <f t="shared" si="1354"/>
        <v/>
      </c>
      <c r="EQ927" s="398">
        <f t="shared" si="1355"/>
        <v>274.5</v>
      </c>
      <c r="ER927" s="398" t="str">
        <f t="shared" si="1356"/>
        <v/>
      </c>
      <c r="ES927" s="398">
        <f t="shared" si="1357"/>
        <v>20.47</v>
      </c>
      <c r="ET927" s="398">
        <f t="shared" si="1358"/>
        <v>1429.46</v>
      </c>
      <c r="EU927" s="172">
        <f t="shared" si="1359"/>
        <v>24.61</v>
      </c>
      <c r="EV927" s="57">
        <f t="shared" si="1360"/>
        <v>0.47803808645573254</v>
      </c>
      <c r="EW927" s="57">
        <f t="shared" si="1361"/>
        <v>4.6803069053708443E-2</v>
      </c>
      <c r="EX927" s="57">
        <f t="shared" si="1362"/>
        <v>5.5626414318041553</v>
      </c>
      <c r="EY927" s="57">
        <f t="shared" si="1363"/>
        <v>29.001447178002891</v>
      </c>
      <c r="EZ927" s="57" t="str">
        <f t="shared" si="1364"/>
        <v/>
      </c>
      <c r="FA927" s="57" t="str">
        <f t="shared" si="1365"/>
        <v/>
      </c>
      <c r="FB927" s="57">
        <f t="shared" si="1366"/>
        <v>4.4987388781177735</v>
      </c>
      <c r="FC927" s="57" t="str">
        <f t="shared" si="1367"/>
        <v/>
      </c>
      <c r="FD927" s="57">
        <f t="shared" si="1368"/>
        <v>0.33013519899233768</v>
      </c>
      <c r="FE927" s="57">
        <f t="shared" si="1369"/>
        <v>29.761010008057248</v>
      </c>
      <c r="FF927" s="56">
        <f t="shared" si="1370"/>
        <v>0.69415846331763165</v>
      </c>
      <c r="FG927" s="59">
        <f t="shared" si="1371"/>
        <v>1.3623615472257788</v>
      </c>
      <c r="FH927" s="59">
        <f t="shared" si="1372"/>
        <v>0.13338414527527356</v>
      </c>
      <c r="FI927" s="59">
        <f t="shared" si="1373"/>
        <v>15.852981179558592</v>
      </c>
      <c r="FJ927" s="59">
        <f t="shared" si="1374"/>
        <v>82.651273127940357</v>
      </c>
      <c r="FK927" s="59" t="str">
        <f t="shared" si="1375"/>
        <v/>
      </c>
      <c r="FL927" s="59" t="str">
        <f t="shared" si="1376"/>
        <v/>
      </c>
      <c r="FM927" s="59">
        <f t="shared" si="1377"/>
        <v>12.750066469667996</v>
      </c>
      <c r="FN927" s="59" t="str">
        <f t="shared" si="1378"/>
        <v/>
      </c>
      <c r="FO927" s="59">
        <f t="shared" si="1379"/>
        <v>0.93565015555881326</v>
      </c>
      <c r="FP927" s="59">
        <f t="shared" si="1380"/>
        <v>84.346939461830772</v>
      </c>
      <c r="FQ927" s="66">
        <f t="shared" si="1381"/>
        <v>1.9673439129424164</v>
      </c>
      <c r="FR927" s="331">
        <f t="shared" si="1321"/>
        <v>-0.27725528246621883</v>
      </c>
      <c r="FS927" s="331">
        <f t="shared" si="1382"/>
        <v>0.27725528246621883</v>
      </c>
      <c r="FT927" s="400">
        <f t="shared" si="1383"/>
        <v>0</v>
      </c>
      <c r="FU927" s="400">
        <f t="shared" si="1384"/>
        <v>1</v>
      </c>
      <c r="FV927" s="400">
        <f t="shared" si="1385"/>
        <v>0</v>
      </c>
      <c r="FW927" s="402">
        <f t="shared" si="1386"/>
        <v>0</v>
      </c>
      <c r="FX927" s="222">
        <f t="shared" si="1387"/>
        <v>0</v>
      </c>
      <c r="FY927" s="222">
        <f t="shared" si="1388"/>
        <v>82.651273127940357</v>
      </c>
      <c r="FZ927" s="222">
        <f t="shared" si="1389"/>
        <v>0</v>
      </c>
      <c r="GA927" s="221">
        <f t="shared" si="1390"/>
        <v>0</v>
      </c>
      <c r="GB927" s="222">
        <f t="shared" si="1391"/>
        <v>0</v>
      </c>
      <c r="GC927" s="222">
        <f t="shared" si="1392"/>
        <v>84.346939461830772</v>
      </c>
      <c r="GD927" s="222">
        <f t="shared" si="1393"/>
        <v>0</v>
      </c>
      <c r="GE927" s="222">
        <f t="shared" si="1394"/>
        <v>0</v>
      </c>
      <c r="GF927" s="222">
        <f t="shared" si="1395"/>
        <v>0</v>
      </c>
      <c r="GG927" s="398">
        <f t="shared" si="1396"/>
        <v>0</v>
      </c>
      <c r="GH927" s="399">
        <f t="shared" si="1397"/>
        <v>0</v>
      </c>
      <c r="GI927" s="398" t="str">
        <f t="shared" si="1398"/>
        <v>Ca</v>
      </c>
      <c r="GJ927" s="398" t="str">
        <f t="shared" si="1399"/>
        <v>SO4</v>
      </c>
    </row>
    <row r="928" spans="1:192">
      <c r="A928" s="402">
        <f t="shared" si="1318"/>
        <v>923</v>
      </c>
      <c r="B928" s="166" t="s">
        <v>946</v>
      </c>
      <c r="C928" s="166" t="s">
        <v>947</v>
      </c>
      <c r="D928" s="166"/>
      <c r="E928" s="166"/>
      <c r="F928" s="408">
        <v>3570175</v>
      </c>
      <c r="G928" s="408">
        <v>5659100</v>
      </c>
      <c r="H928" s="409">
        <f t="shared" si="1325"/>
        <v>570072.5</v>
      </c>
      <c r="I928" s="405">
        <f t="shared" si="1326"/>
        <v>5657276.1500000004</v>
      </c>
      <c r="J928" s="408">
        <v>241.36</v>
      </c>
      <c r="K928" s="392" t="s">
        <v>1357</v>
      </c>
      <c r="L928" s="153">
        <v>0</v>
      </c>
      <c r="M928" s="171"/>
      <c r="O928" s="171"/>
      <c r="P928" s="171"/>
      <c r="Q928" s="166" t="s">
        <v>2857</v>
      </c>
      <c r="R928" s="166" t="s">
        <v>2927</v>
      </c>
      <c r="S928" s="166" t="s">
        <v>1347</v>
      </c>
      <c r="T928" s="499" t="str">
        <f t="shared" si="1327"/>
        <v>-</v>
      </c>
      <c r="U928" s="499" t="str">
        <f t="shared" si="1328"/>
        <v>-</v>
      </c>
      <c r="V928" s="499" t="str">
        <f t="shared" si="1329"/>
        <v>-</v>
      </c>
      <c r="W928" s="499" t="str">
        <f t="shared" si="1320"/>
        <v>-</v>
      </c>
      <c r="X928" s="529" t="str">
        <f t="shared" si="1319"/>
        <v>Ca-Mg</v>
      </c>
      <c r="Y928" s="530" t="str">
        <f t="shared" si="1322"/>
        <v>HCO3</v>
      </c>
      <c r="Z928" s="183"/>
      <c r="AA928" s="193">
        <v>34737</v>
      </c>
      <c r="AB928" s="200">
        <v>1</v>
      </c>
      <c r="AC928" s="170"/>
      <c r="AD928" s="91" t="s">
        <v>2537</v>
      </c>
      <c r="AE928" s="183"/>
      <c r="AF928" s="392">
        <v>8.8000000000000007</v>
      </c>
      <c r="AG928" s="408">
        <v>703</v>
      </c>
      <c r="AH928" s="408">
        <v>7.32</v>
      </c>
      <c r="AI928" s="392"/>
      <c r="AJ928" s="408"/>
      <c r="AK928" s="408"/>
      <c r="AL928" s="408"/>
      <c r="AM928" s="392"/>
      <c r="AN928" s="168"/>
      <c r="AO928" s="165"/>
      <c r="AP928" s="171"/>
      <c r="AQ928" s="168"/>
      <c r="AR928" s="168"/>
      <c r="AS928" s="507">
        <f t="shared" si="1330"/>
        <v>584.98100000000011</v>
      </c>
      <c r="AT928" s="510">
        <f t="shared" si="1331"/>
        <v>-2.1011485677209794</v>
      </c>
      <c r="AU928" s="168">
        <v>4.0999999999999996</v>
      </c>
      <c r="AV928" s="168">
        <v>22</v>
      </c>
      <c r="AW928" s="165">
        <v>110</v>
      </c>
      <c r="AX928" s="168">
        <v>21</v>
      </c>
      <c r="AY928" s="168">
        <v>64</v>
      </c>
      <c r="AZ928" s="167">
        <v>320</v>
      </c>
      <c r="BA928" s="168"/>
      <c r="BB928" s="168">
        <v>1.7</v>
      </c>
      <c r="BC928" s="168"/>
      <c r="BD928" s="168">
        <v>0</v>
      </c>
      <c r="BE928" s="168">
        <v>4.1000000000000002E-2</v>
      </c>
      <c r="BF928" s="168">
        <v>0</v>
      </c>
      <c r="BG928" s="168"/>
      <c r="BH928" s="168"/>
      <c r="BI928" s="168"/>
      <c r="BJ928" s="168">
        <v>42</v>
      </c>
      <c r="BK928" s="168">
        <v>0</v>
      </c>
      <c r="BL928" s="165"/>
      <c r="BM928" s="168"/>
      <c r="BN928" s="167">
        <v>0</v>
      </c>
      <c r="BO928" s="168"/>
      <c r="BP928" s="168">
        <v>140</v>
      </c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  <c r="CA928" s="168"/>
      <c r="CB928" s="168"/>
      <c r="CC928" s="168"/>
      <c r="CD928" s="168"/>
      <c r="CE928" s="168"/>
      <c r="CF928" s="165"/>
      <c r="CG928" s="168"/>
      <c r="CH928" s="168"/>
      <c r="CI928" s="168"/>
      <c r="CJ928" s="168"/>
      <c r="CK928" s="168"/>
      <c r="CL928" s="167"/>
      <c r="CM928" s="168">
        <v>8.5</v>
      </c>
      <c r="CN928" s="143">
        <v>17</v>
      </c>
      <c r="CO928" s="165"/>
      <c r="CP928" s="168"/>
      <c r="CQ928" s="167"/>
      <c r="CR928" s="168"/>
      <c r="CS928" s="168"/>
      <c r="CT928" s="168"/>
      <c r="CU928" s="168"/>
      <c r="CV928" s="168"/>
      <c r="CW928" s="168"/>
      <c r="CX928" s="168"/>
      <c r="CY928" s="168"/>
      <c r="CZ928" s="168"/>
      <c r="DA928" s="167"/>
      <c r="DB928" s="182"/>
      <c r="DC928" s="182"/>
      <c r="DD928" s="182"/>
      <c r="DE928" s="182"/>
      <c r="DF928" s="182"/>
      <c r="DG928" s="182"/>
      <c r="DH928" s="182">
        <v>14</v>
      </c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1"/>
      <c r="DT928" s="402">
        <f t="shared" si="1332"/>
        <v>1</v>
      </c>
      <c r="DU928" s="100">
        <f t="shared" si="1333"/>
        <v>1</v>
      </c>
      <c r="DV928" s="100">
        <f t="shared" si="1334"/>
        <v>0</v>
      </c>
      <c r="DW928" s="100">
        <f t="shared" si="1335"/>
        <v>0</v>
      </c>
      <c r="DX928" s="100">
        <f t="shared" si="1336"/>
        <v>0</v>
      </c>
      <c r="DY928" s="229">
        <f t="shared" si="1337"/>
        <v>0</v>
      </c>
      <c r="DZ928" s="100">
        <f t="shared" si="1338"/>
        <v>1</v>
      </c>
      <c r="EA928" s="400">
        <f t="shared" si="1339"/>
        <v>0</v>
      </c>
      <c r="EB928" s="402">
        <f t="shared" si="1340"/>
        <v>0</v>
      </c>
      <c r="EC928" s="19">
        <f t="shared" si="1341"/>
        <v>1</v>
      </c>
      <c r="ED928" s="19">
        <f t="shared" si="1342"/>
        <v>0</v>
      </c>
      <c r="EE928" s="19">
        <f t="shared" si="1343"/>
        <v>0</v>
      </c>
      <c r="EF928" s="402">
        <f t="shared" si="1344"/>
        <v>0</v>
      </c>
      <c r="EG928" s="400">
        <f t="shared" si="1345"/>
        <v>1</v>
      </c>
      <c r="EH928" s="400">
        <f t="shared" si="1346"/>
        <v>0</v>
      </c>
      <c r="EI928" s="402">
        <f t="shared" si="1347"/>
        <v>0</v>
      </c>
      <c r="EJ928" s="229">
        <f t="shared" si="1348"/>
        <v>0</v>
      </c>
      <c r="EK928" s="398">
        <f t="shared" si="1349"/>
        <v>4.0999999999999996</v>
      </c>
      <c r="EL928" s="398">
        <f t="shared" si="1350"/>
        <v>1.7</v>
      </c>
      <c r="EM928" s="398">
        <f t="shared" si="1351"/>
        <v>22</v>
      </c>
      <c r="EN928" s="398">
        <f t="shared" si="1352"/>
        <v>110</v>
      </c>
      <c r="EO928" s="398">
        <f t="shared" si="1353"/>
        <v>0</v>
      </c>
      <c r="EP928" s="398">
        <f t="shared" si="1354"/>
        <v>4.1000000000000002E-2</v>
      </c>
      <c r="EQ928" s="398">
        <f t="shared" si="1355"/>
        <v>320</v>
      </c>
      <c r="ER928" s="398" t="str">
        <f t="shared" si="1356"/>
        <v/>
      </c>
      <c r="ES928" s="398">
        <f t="shared" si="1357"/>
        <v>42</v>
      </c>
      <c r="ET928" s="398">
        <f t="shared" si="1358"/>
        <v>64</v>
      </c>
      <c r="EU928" s="172">
        <f t="shared" si="1359"/>
        <v>21</v>
      </c>
      <c r="EV928" s="57">
        <f t="shared" si="1360"/>
        <v>0.17833995946028236</v>
      </c>
      <c r="EW928" s="57">
        <f t="shared" si="1361"/>
        <v>4.3478260869565216E-2</v>
      </c>
      <c r="EX928" s="57">
        <f t="shared" si="1362"/>
        <v>1.8103270931907016</v>
      </c>
      <c r="EY928" s="57">
        <f t="shared" si="1363"/>
        <v>5.4892958730475572</v>
      </c>
      <c r="EZ928" s="57">
        <f t="shared" si="1364"/>
        <v>0</v>
      </c>
      <c r="FA928" s="57">
        <f t="shared" si="1365"/>
        <v>2.2025248455546606E-3</v>
      </c>
      <c r="FB928" s="57">
        <f t="shared" si="1366"/>
        <v>5.2444314790443993</v>
      </c>
      <c r="FC928" s="57" t="str">
        <f t="shared" si="1367"/>
        <v/>
      </c>
      <c r="FD928" s="57">
        <f t="shared" si="1368"/>
        <v>0.67736582108833332</v>
      </c>
      <c r="FE928" s="57">
        <f t="shared" si="1369"/>
        <v>1.3324644554696625</v>
      </c>
      <c r="FF928" s="56">
        <f t="shared" si="1370"/>
        <v>0.59233351197359874</v>
      </c>
      <c r="FG928" s="59">
        <f t="shared" si="1371"/>
        <v>2.3703934729090594</v>
      </c>
      <c r="FH928" s="59">
        <f t="shared" si="1372"/>
        <v>0.57788835486197987</v>
      </c>
      <c r="FI928" s="59">
        <f t="shared" si="1373"/>
        <v>24.061839749859033</v>
      </c>
      <c r="FJ928" s="59">
        <f t="shared" si="1374"/>
        <v>72.960603712800491</v>
      </c>
      <c r="FK928" s="59">
        <f t="shared" si="1375"/>
        <v>0</v>
      </c>
      <c r="FL928" s="59">
        <f t="shared" si="1376"/>
        <v>2.9274709569425041E-2</v>
      </c>
      <c r="FM928" s="59">
        <f t="shared" si="1377"/>
        <v>66.837033136086973</v>
      </c>
      <c r="FN928" s="59" t="str">
        <f t="shared" si="1378"/>
        <v/>
      </c>
      <c r="FO928" s="59">
        <f t="shared" si="1379"/>
        <v>8.6326081311644902</v>
      </c>
      <c r="FP928" s="59">
        <f t="shared" si="1380"/>
        <v>16.981434750123075</v>
      </c>
      <c r="FQ928" s="66">
        <f t="shared" si="1381"/>
        <v>7.5489239826254622</v>
      </c>
      <c r="FR928" s="331">
        <f t="shared" si="1321"/>
        <v>-2.1011485677209794</v>
      </c>
      <c r="FS928" s="331">
        <f t="shared" si="1382"/>
        <v>2.1011485677209794</v>
      </c>
      <c r="FT928" s="400">
        <f t="shared" si="1383"/>
        <v>0</v>
      </c>
      <c r="FU928" s="400">
        <f t="shared" si="1384"/>
        <v>1</v>
      </c>
      <c r="FV928" s="400">
        <f t="shared" si="1385"/>
        <v>0</v>
      </c>
      <c r="FW928" s="402">
        <f t="shared" si="1386"/>
        <v>0</v>
      </c>
      <c r="FX928" s="222">
        <f t="shared" si="1387"/>
        <v>0</v>
      </c>
      <c r="FY928" s="222">
        <f t="shared" si="1388"/>
        <v>72.960603712800491</v>
      </c>
      <c r="FZ928" s="222">
        <f t="shared" si="1389"/>
        <v>24.061839749859033</v>
      </c>
      <c r="GA928" s="221">
        <f t="shared" si="1390"/>
        <v>0</v>
      </c>
      <c r="GB928" s="222">
        <f t="shared" si="1391"/>
        <v>66.837033136086973</v>
      </c>
      <c r="GC928" s="222">
        <f t="shared" si="1392"/>
        <v>0</v>
      </c>
      <c r="GD928" s="222">
        <f t="shared" si="1393"/>
        <v>0</v>
      </c>
      <c r="GE928" s="222">
        <f t="shared" si="1394"/>
        <v>0</v>
      </c>
      <c r="GF928" s="222">
        <f t="shared" si="1395"/>
        <v>0</v>
      </c>
      <c r="GG928" s="398">
        <f t="shared" si="1396"/>
        <v>0</v>
      </c>
      <c r="GH928" s="399">
        <f t="shared" si="1397"/>
        <v>0</v>
      </c>
      <c r="GI928" s="398" t="str">
        <f t="shared" si="1398"/>
        <v>Ca-Mg</v>
      </c>
      <c r="GJ928" s="398" t="str">
        <f t="shared" si="1399"/>
        <v>HCO3</v>
      </c>
    </row>
    <row r="929" spans="1:192">
      <c r="A929" s="402">
        <f t="shared" si="1318"/>
        <v>924</v>
      </c>
      <c r="B929" s="166" t="s">
        <v>946</v>
      </c>
      <c r="C929" s="166" t="s">
        <v>948</v>
      </c>
      <c r="D929" s="166"/>
      <c r="E929" s="166"/>
      <c r="F929" s="408">
        <v>3570270</v>
      </c>
      <c r="G929" s="408">
        <v>5659150</v>
      </c>
      <c r="H929" s="409">
        <f t="shared" si="1325"/>
        <v>570167.46199999994</v>
      </c>
      <c r="I929" s="405">
        <f t="shared" si="1326"/>
        <v>5657326.1299999999</v>
      </c>
      <c r="J929" s="408">
        <v>240.93</v>
      </c>
      <c r="K929" s="392" t="s">
        <v>1357</v>
      </c>
      <c r="L929" s="153">
        <v>0</v>
      </c>
      <c r="M929" s="171"/>
      <c r="O929" s="171"/>
      <c r="P929" s="171"/>
      <c r="Q929" s="166" t="s">
        <v>2857</v>
      </c>
      <c r="R929" s="166" t="s">
        <v>2927</v>
      </c>
      <c r="S929" s="166" t="s">
        <v>1347</v>
      </c>
      <c r="T929" s="499" t="str">
        <f t="shared" si="1327"/>
        <v>-</v>
      </c>
      <c r="U929" s="499" t="str">
        <f t="shared" si="1328"/>
        <v>-</v>
      </c>
      <c r="V929" s="499" t="str">
        <f t="shared" si="1329"/>
        <v>-</v>
      </c>
      <c r="W929" s="499" t="str">
        <f t="shared" si="1320"/>
        <v>-</v>
      </c>
      <c r="X929" s="529" t="str">
        <f t="shared" si="1319"/>
        <v>Ca-Mg</v>
      </c>
      <c r="Y929" s="530" t="str">
        <f t="shared" si="1322"/>
        <v>HCO3-SO4</v>
      </c>
      <c r="Z929" s="183"/>
      <c r="AA929" s="193">
        <v>35123</v>
      </c>
      <c r="AB929" s="200">
        <v>1</v>
      </c>
      <c r="AC929" s="170"/>
      <c r="AD929" s="91" t="s">
        <v>2537</v>
      </c>
      <c r="AE929" s="183"/>
      <c r="AF929" s="392">
        <v>8.4</v>
      </c>
      <c r="AG929" s="408">
        <v>801</v>
      </c>
      <c r="AH929" s="408">
        <v>6.97</v>
      </c>
      <c r="AI929" s="392"/>
      <c r="AJ929" s="408"/>
      <c r="AK929" s="408"/>
      <c r="AL929" s="408"/>
      <c r="AM929" s="392"/>
      <c r="AN929" s="168"/>
      <c r="AO929" s="165"/>
      <c r="AP929" s="171"/>
      <c r="AQ929" s="168"/>
      <c r="AR929" s="168"/>
      <c r="AS929" s="507">
        <f t="shared" si="1330"/>
        <v>565.36900000000003</v>
      </c>
      <c r="AT929" s="510">
        <f t="shared" si="1331"/>
        <v>1.1782001250288245</v>
      </c>
      <c r="AU929" s="168">
        <v>8.3000000000000007</v>
      </c>
      <c r="AV929" s="168">
        <v>21</v>
      </c>
      <c r="AW929" s="165">
        <v>110</v>
      </c>
      <c r="AX929" s="168">
        <v>16</v>
      </c>
      <c r="AY929" s="165">
        <v>90</v>
      </c>
      <c r="AZ929" s="167">
        <v>290</v>
      </c>
      <c r="BA929" s="168"/>
      <c r="BB929" s="168">
        <v>3.5</v>
      </c>
      <c r="BC929" s="168"/>
      <c r="BD929" s="168">
        <v>6.6000000000000003E-2</v>
      </c>
      <c r="BE929" s="168">
        <v>0.15</v>
      </c>
      <c r="BF929" s="168">
        <v>0</v>
      </c>
      <c r="BG929" s="168"/>
      <c r="BH929" s="168"/>
      <c r="BI929" s="168"/>
      <c r="BJ929" s="168">
        <v>26</v>
      </c>
      <c r="BK929" s="168">
        <v>3.3000000000000002E-2</v>
      </c>
      <c r="BL929" s="165"/>
      <c r="BM929" s="168"/>
      <c r="BN929" s="167">
        <v>0</v>
      </c>
      <c r="BO929" s="168"/>
      <c r="BP929" s="168">
        <v>320</v>
      </c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  <c r="CA929" s="168"/>
      <c r="CB929" s="168"/>
      <c r="CC929" s="168"/>
      <c r="CD929" s="168"/>
      <c r="CE929" s="168"/>
      <c r="CF929" s="165"/>
      <c r="CG929" s="168"/>
      <c r="CH929" s="168"/>
      <c r="CI929" s="168"/>
      <c r="CJ929" s="168"/>
      <c r="CK929" s="168"/>
      <c r="CL929" s="167"/>
      <c r="CM929" s="168">
        <v>7.5</v>
      </c>
      <c r="CN929" s="143">
        <v>31</v>
      </c>
      <c r="CO929" s="165"/>
      <c r="CP929" s="168"/>
      <c r="CQ929" s="167"/>
      <c r="CR929" s="168"/>
      <c r="CS929" s="168"/>
      <c r="CT929" s="168"/>
      <c r="CU929" s="168"/>
      <c r="CV929" s="168"/>
      <c r="CW929" s="168"/>
      <c r="CX929" s="168"/>
      <c r="CY929" s="168"/>
      <c r="CZ929" s="168"/>
      <c r="DA929" s="167"/>
      <c r="DB929" s="182"/>
      <c r="DC929" s="182"/>
      <c r="DD929" s="182"/>
      <c r="DE929" s="182"/>
      <c r="DF929" s="182"/>
      <c r="DG929" s="182"/>
      <c r="DH929" s="182">
        <v>12.1</v>
      </c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1"/>
      <c r="DT929" s="402">
        <f t="shared" si="1332"/>
        <v>1</v>
      </c>
      <c r="DU929" s="100">
        <f t="shared" si="1333"/>
        <v>1</v>
      </c>
      <c r="DV929" s="100">
        <f t="shared" si="1334"/>
        <v>0</v>
      </c>
      <c r="DW929" s="100">
        <f t="shared" si="1335"/>
        <v>0</v>
      </c>
      <c r="DX929" s="100">
        <f t="shared" si="1336"/>
        <v>0</v>
      </c>
      <c r="DY929" s="229">
        <f t="shared" si="1337"/>
        <v>0</v>
      </c>
      <c r="DZ929" s="100">
        <f t="shared" si="1338"/>
        <v>1</v>
      </c>
      <c r="EA929" s="400">
        <f t="shared" si="1339"/>
        <v>0</v>
      </c>
      <c r="EB929" s="402">
        <f t="shared" si="1340"/>
        <v>0</v>
      </c>
      <c r="EC929" s="19">
        <f t="shared" si="1341"/>
        <v>1</v>
      </c>
      <c r="ED929" s="19">
        <f t="shared" si="1342"/>
        <v>0</v>
      </c>
      <c r="EE929" s="19">
        <f t="shared" si="1343"/>
        <v>0</v>
      </c>
      <c r="EF929" s="402">
        <f t="shared" si="1344"/>
        <v>0</v>
      </c>
      <c r="EG929" s="400">
        <f t="shared" si="1345"/>
        <v>1</v>
      </c>
      <c r="EH929" s="400">
        <f t="shared" si="1346"/>
        <v>0</v>
      </c>
      <c r="EI929" s="402">
        <f t="shared" si="1347"/>
        <v>0</v>
      </c>
      <c r="EJ929" s="229">
        <f t="shared" si="1348"/>
        <v>0</v>
      </c>
      <c r="EK929" s="398">
        <f t="shared" si="1349"/>
        <v>8.3000000000000007</v>
      </c>
      <c r="EL929" s="398">
        <f t="shared" si="1350"/>
        <v>3.5</v>
      </c>
      <c r="EM929" s="398">
        <f t="shared" si="1351"/>
        <v>21</v>
      </c>
      <c r="EN929" s="398">
        <f t="shared" si="1352"/>
        <v>110</v>
      </c>
      <c r="EO929" s="398">
        <f t="shared" si="1353"/>
        <v>0</v>
      </c>
      <c r="EP929" s="398">
        <f t="shared" si="1354"/>
        <v>0.15</v>
      </c>
      <c r="EQ929" s="398">
        <f t="shared" si="1355"/>
        <v>290</v>
      </c>
      <c r="ER929" s="398" t="str">
        <f t="shared" si="1356"/>
        <v/>
      </c>
      <c r="ES929" s="398">
        <f t="shared" si="1357"/>
        <v>26</v>
      </c>
      <c r="ET929" s="398">
        <f t="shared" si="1358"/>
        <v>90</v>
      </c>
      <c r="EU929" s="172">
        <f t="shared" si="1359"/>
        <v>16</v>
      </c>
      <c r="EV929" s="57">
        <f t="shared" si="1360"/>
        <v>0.36102967402935215</v>
      </c>
      <c r="EW929" s="57">
        <f t="shared" si="1361"/>
        <v>8.9514066496163683E-2</v>
      </c>
      <c r="EX929" s="57">
        <f t="shared" si="1362"/>
        <v>1.7280394980456697</v>
      </c>
      <c r="EY929" s="57">
        <f t="shared" si="1363"/>
        <v>5.4892958730475572</v>
      </c>
      <c r="EZ929" s="57">
        <f t="shared" si="1364"/>
        <v>0</v>
      </c>
      <c r="FA929" s="57">
        <f t="shared" si="1365"/>
        <v>8.0580177276390001E-3</v>
      </c>
      <c r="FB929" s="57">
        <f t="shared" si="1366"/>
        <v>4.7527660278839869</v>
      </c>
      <c r="FC929" s="57" t="str">
        <f t="shared" si="1367"/>
        <v/>
      </c>
      <c r="FD929" s="57">
        <f t="shared" si="1368"/>
        <v>0.41932169876896824</v>
      </c>
      <c r="FE929" s="57">
        <f t="shared" si="1369"/>
        <v>1.8737781405042129</v>
      </c>
      <c r="FF929" s="56">
        <f t="shared" si="1370"/>
        <v>0.4513017234084562</v>
      </c>
      <c r="FG929" s="59">
        <f t="shared" si="1371"/>
        <v>4.7033954023551834</v>
      </c>
      <c r="FH929" s="59">
        <f t="shared" si="1372"/>
        <v>1.1661646648190558</v>
      </c>
      <c r="FI929" s="59">
        <f t="shared" si="1373"/>
        <v>22.512423811277554</v>
      </c>
      <c r="FJ929" s="59">
        <f t="shared" si="1374"/>
        <v>71.513038480488163</v>
      </c>
      <c r="FK929" s="59">
        <f t="shared" si="1375"/>
        <v>0</v>
      </c>
      <c r="FL929" s="59">
        <f t="shared" si="1376"/>
        <v>0.10497764106003241</v>
      </c>
      <c r="FM929" s="59">
        <f t="shared" si="1377"/>
        <v>63.394154798737986</v>
      </c>
      <c r="FN929" s="59" t="str">
        <f t="shared" si="1378"/>
        <v/>
      </c>
      <c r="FO929" s="59">
        <f t="shared" si="1379"/>
        <v>5.5930682314830378</v>
      </c>
      <c r="FP929" s="59">
        <f t="shared" si="1380"/>
        <v>24.993147316890184</v>
      </c>
      <c r="FQ929" s="66">
        <f t="shared" si="1381"/>
        <v>6.0196296528887885</v>
      </c>
      <c r="FR929" s="331">
        <f t="shared" si="1321"/>
        <v>1.1782001250288245</v>
      </c>
      <c r="FS929" s="331">
        <f t="shared" si="1382"/>
        <v>1.1782001250288245</v>
      </c>
      <c r="FT929" s="400">
        <f t="shared" si="1383"/>
        <v>0</v>
      </c>
      <c r="FU929" s="400">
        <f t="shared" si="1384"/>
        <v>1</v>
      </c>
      <c r="FV929" s="400">
        <f t="shared" si="1385"/>
        <v>0</v>
      </c>
      <c r="FW929" s="402">
        <f t="shared" si="1386"/>
        <v>0</v>
      </c>
      <c r="FX929" s="222">
        <f t="shared" si="1387"/>
        <v>0</v>
      </c>
      <c r="FY929" s="222">
        <f t="shared" si="1388"/>
        <v>71.513038480488163</v>
      </c>
      <c r="FZ929" s="222">
        <f t="shared" si="1389"/>
        <v>22.512423811277554</v>
      </c>
      <c r="GA929" s="221">
        <f t="shared" si="1390"/>
        <v>0</v>
      </c>
      <c r="GB929" s="222">
        <f t="shared" si="1391"/>
        <v>63.394154798737986</v>
      </c>
      <c r="GC929" s="222">
        <f t="shared" si="1392"/>
        <v>24.993147316890184</v>
      </c>
      <c r="GD929" s="222">
        <f t="shared" si="1393"/>
        <v>0</v>
      </c>
      <c r="GE929" s="222">
        <f t="shared" si="1394"/>
        <v>0</v>
      </c>
      <c r="GF929" s="222">
        <f t="shared" si="1395"/>
        <v>0</v>
      </c>
      <c r="GG929" s="398">
        <f t="shared" si="1396"/>
        <v>0</v>
      </c>
      <c r="GH929" s="399">
        <f t="shared" si="1397"/>
        <v>0</v>
      </c>
      <c r="GI929" s="398" t="str">
        <f t="shared" si="1398"/>
        <v>Ca-Mg</v>
      </c>
      <c r="GJ929" s="398" t="str">
        <f t="shared" si="1399"/>
        <v>HCO3-SO4</v>
      </c>
    </row>
    <row r="930" spans="1:192">
      <c r="A930" s="402">
        <f t="shared" ref="A930:A993" si="1400">A929+1</f>
        <v>925</v>
      </c>
      <c r="B930" s="166" t="s">
        <v>516</v>
      </c>
      <c r="C930" s="166" t="s">
        <v>517</v>
      </c>
      <c r="D930" s="166"/>
      <c r="E930" s="166"/>
      <c r="F930" s="408">
        <v>3564010</v>
      </c>
      <c r="G930" s="408">
        <v>5657860</v>
      </c>
      <c r="H930" s="409">
        <f t="shared" si="1325"/>
        <v>563909.96600000001</v>
      </c>
      <c r="I930" s="405">
        <f t="shared" si="1326"/>
        <v>5656036.6460000006</v>
      </c>
      <c r="J930" s="408">
        <v>238</v>
      </c>
      <c r="K930" s="392" t="s">
        <v>1357</v>
      </c>
      <c r="L930" s="153">
        <v>0</v>
      </c>
      <c r="M930" s="171"/>
      <c r="O930" s="171"/>
      <c r="P930" s="171"/>
      <c r="Q930" s="166" t="s">
        <v>1377</v>
      </c>
      <c r="R930" s="166" t="s">
        <v>2914</v>
      </c>
      <c r="S930" s="166" t="s">
        <v>1347</v>
      </c>
      <c r="T930" s="499" t="str">
        <f t="shared" si="1327"/>
        <v>-</v>
      </c>
      <c r="U930" s="499" t="str">
        <f t="shared" si="1328"/>
        <v>M</v>
      </c>
      <c r="V930" s="499" t="str">
        <f t="shared" si="1329"/>
        <v>-</v>
      </c>
      <c r="W930" s="499" t="str">
        <f t="shared" si="1320"/>
        <v>-</v>
      </c>
      <c r="X930" s="529" t="str">
        <f t="shared" si="1319"/>
        <v>Ca-Mg</v>
      </c>
      <c r="Y930" s="530" t="str">
        <f t="shared" si="1322"/>
        <v>SO4-HCO3</v>
      </c>
      <c r="Z930" s="183"/>
      <c r="AA930" s="192">
        <v>26947</v>
      </c>
      <c r="AB930" s="200">
        <v>1</v>
      </c>
      <c r="AC930" s="170" t="s">
        <v>2988</v>
      </c>
      <c r="AD930" s="170" t="s">
        <v>1926</v>
      </c>
      <c r="AE930" s="188" t="s">
        <v>2696</v>
      </c>
      <c r="AF930" s="392">
        <v>7.7</v>
      </c>
      <c r="AG930" s="408"/>
      <c r="AH930" s="408">
        <v>7.4</v>
      </c>
      <c r="AI930" s="392"/>
      <c r="AJ930" s="408"/>
      <c r="AK930" s="408"/>
      <c r="AL930" s="408"/>
      <c r="AM930" s="392"/>
      <c r="AN930" s="168">
        <v>53.94</v>
      </c>
      <c r="AO930" s="165">
        <v>13.72</v>
      </c>
      <c r="AP930" s="171">
        <v>3.4</v>
      </c>
      <c r="AQ930" s="168"/>
      <c r="AR930" s="168"/>
      <c r="AS930" s="507">
        <f t="shared" si="1330"/>
        <v>1377.8600000000001</v>
      </c>
      <c r="AT930" s="510">
        <f t="shared" si="1331"/>
        <v>0.36637004750331981</v>
      </c>
      <c r="AU930" s="168">
        <v>13.06</v>
      </c>
      <c r="AV930" s="168">
        <v>68.099999999999994</v>
      </c>
      <c r="AW930" s="165">
        <v>273.33999999999997</v>
      </c>
      <c r="AX930" s="168">
        <v>18.64</v>
      </c>
      <c r="AY930" s="168">
        <v>672.46</v>
      </c>
      <c r="AZ930" s="167">
        <v>298.89999999999998</v>
      </c>
      <c r="BA930" s="168"/>
      <c r="BB930" s="168">
        <v>1.91</v>
      </c>
      <c r="BC930" s="168"/>
      <c r="BD930" s="168">
        <v>0</v>
      </c>
      <c r="BE930" s="168"/>
      <c r="BF930" s="168"/>
      <c r="BG930" s="168"/>
      <c r="BH930" s="168"/>
      <c r="BI930" s="168"/>
      <c r="BJ930" s="168">
        <v>18.059999999999999</v>
      </c>
      <c r="BK930" s="168"/>
      <c r="BL930" s="165"/>
      <c r="BM930" s="168">
        <v>13.39</v>
      </c>
      <c r="BN930" s="167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  <c r="BY930" s="168"/>
      <c r="BZ930" s="168"/>
      <c r="CA930" s="168"/>
      <c r="CB930" s="168"/>
      <c r="CC930" s="168"/>
      <c r="CD930" s="168"/>
      <c r="CE930" s="168"/>
      <c r="CF930" s="165"/>
      <c r="CG930" s="168"/>
      <c r="CH930" s="168"/>
      <c r="CI930" s="168"/>
      <c r="CJ930" s="168"/>
      <c r="CK930" s="168"/>
      <c r="CL930" s="167"/>
      <c r="CM930" s="168"/>
      <c r="CN930" s="143" t="s">
        <v>3116</v>
      </c>
      <c r="CO930" s="165"/>
      <c r="CP930" s="168"/>
      <c r="CQ930" s="167"/>
      <c r="CR930" s="168"/>
      <c r="CS930" s="168"/>
      <c r="CT930" s="168"/>
      <c r="CU930" s="168"/>
      <c r="CV930" s="168"/>
      <c r="CW930" s="168"/>
      <c r="CX930" s="168"/>
      <c r="CY930" s="168"/>
      <c r="CZ930" s="168"/>
      <c r="DA930" s="167"/>
      <c r="DB930" s="182"/>
      <c r="DC930" s="182"/>
      <c r="DD930" s="182"/>
      <c r="DE930" s="182"/>
      <c r="DF930" s="182"/>
      <c r="DG930" s="182"/>
      <c r="DH930" s="182"/>
      <c r="DI930" s="180"/>
      <c r="DJ930" s="180"/>
      <c r="DK930" s="180"/>
      <c r="DL930" s="180"/>
      <c r="DM930" s="180"/>
      <c r="DN930" s="180"/>
      <c r="DO930" s="180"/>
      <c r="DP930" s="180"/>
      <c r="DQ930" s="180"/>
      <c r="DR930" s="180"/>
      <c r="DS930" s="181"/>
      <c r="DT930" s="402">
        <f t="shared" si="1332"/>
        <v>1</v>
      </c>
      <c r="DU930" s="100">
        <f t="shared" si="1333"/>
        <v>1</v>
      </c>
      <c r="DV930" s="100">
        <f t="shared" si="1334"/>
        <v>0</v>
      </c>
      <c r="DW930" s="100">
        <f t="shared" si="1335"/>
        <v>0</v>
      </c>
      <c r="DX930" s="100">
        <f t="shared" si="1336"/>
        <v>0</v>
      </c>
      <c r="DY930" s="229">
        <f t="shared" si="1337"/>
        <v>0</v>
      </c>
      <c r="DZ930" s="100">
        <f t="shared" si="1338"/>
        <v>1</v>
      </c>
      <c r="EA930" s="400">
        <f t="shared" si="1339"/>
        <v>0</v>
      </c>
      <c r="EB930" s="402">
        <f t="shared" si="1340"/>
        <v>0</v>
      </c>
      <c r="EC930" s="19">
        <f t="shared" si="1341"/>
        <v>0</v>
      </c>
      <c r="ED930" s="19">
        <f t="shared" si="1342"/>
        <v>1</v>
      </c>
      <c r="EE930" s="19">
        <f t="shared" si="1343"/>
        <v>0</v>
      </c>
      <c r="EF930" s="402">
        <f t="shared" si="1344"/>
        <v>0</v>
      </c>
      <c r="EG930" s="400">
        <f t="shared" si="1345"/>
        <v>0</v>
      </c>
      <c r="EH930" s="400">
        <f t="shared" si="1346"/>
        <v>0</v>
      </c>
      <c r="EI930" s="402">
        <f t="shared" si="1347"/>
        <v>1</v>
      </c>
      <c r="EJ930" s="229">
        <f t="shared" si="1348"/>
        <v>1</v>
      </c>
      <c r="EK930" s="398">
        <f t="shared" si="1349"/>
        <v>13.06</v>
      </c>
      <c r="EL930" s="398">
        <f t="shared" si="1350"/>
        <v>1.91</v>
      </c>
      <c r="EM930" s="398">
        <f t="shared" si="1351"/>
        <v>68.099999999999994</v>
      </c>
      <c r="EN930" s="398">
        <f t="shared" si="1352"/>
        <v>273.33999999999997</v>
      </c>
      <c r="EO930" s="398" t="str">
        <f t="shared" si="1353"/>
        <v/>
      </c>
      <c r="EP930" s="398" t="str">
        <f t="shared" si="1354"/>
        <v/>
      </c>
      <c r="EQ930" s="398">
        <f t="shared" si="1355"/>
        <v>298.89999999999998</v>
      </c>
      <c r="ER930" s="398" t="str">
        <f t="shared" si="1356"/>
        <v/>
      </c>
      <c r="ES930" s="398">
        <f t="shared" si="1357"/>
        <v>18.059999999999999</v>
      </c>
      <c r="ET930" s="398">
        <f t="shared" si="1358"/>
        <v>672.46</v>
      </c>
      <c r="EU930" s="172">
        <f t="shared" si="1359"/>
        <v>18.64</v>
      </c>
      <c r="EV930" s="57">
        <f t="shared" si="1360"/>
        <v>0.56807801720763118</v>
      </c>
      <c r="EW930" s="57">
        <f t="shared" si="1361"/>
        <v>4.8849104859335038E-2</v>
      </c>
      <c r="EX930" s="57">
        <f t="shared" si="1362"/>
        <v>5.6037852293766717</v>
      </c>
      <c r="EY930" s="57">
        <f t="shared" si="1363"/>
        <v>13.640401217625627</v>
      </c>
      <c r="EZ930" s="57" t="str">
        <f t="shared" si="1364"/>
        <v/>
      </c>
      <c r="FA930" s="57" t="str">
        <f t="shared" si="1365"/>
        <v/>
      </c>
      <c r="FB930" s="57">
        <f t="shared" si="1366"/>
        <v>4.8986267783949087</v>
      </c>
      <c r="FC930" s="57" t="str">
        <f t="shared" si="1367"/>
        <v/>
      </c>
      <c r="FD930" s="57">
        <f t="shared" si="1368"/>
        <v>0.29126730306798332</v>
      </c>
      <c r="FE930" s="57">
        <f t="shared" si="1369"/>
        <v>14.000453870705146</v>
      </c>
      <c r="FF930" s="56">
        <f t="shared" si="1370"/>
        <v>0.52576650777085154</v>
      </c>
      <c r="FG930" s="59">
        <f t="shared" si="1371"/>
        <v>2.8602525997954533</v>
      </c>
      <c r="FH930" s="59">
        <f t="shared" si="1372"/>
        <v>0.24595350451754261</v>
      </c>
      <c r="FI930" s="59">
        <f t="shared" si="1373"/>
        <v>28.214859201569318</v>
      </c>
      <c r="FJ930" s="59">
        <f t="shared" si="1374"/>
        <v>68.678934694117686</v>
      </c>
      <c r="FK930" s="59" t="str">
        <f t="shared" si="1375"/>
        <v/>
      </c>
      <c r="FL930" s="59" t="str">
        <f t="shared" si="1376"/>
        <v/>
      </c>
      <c r="FM930" s="59">
        <f t="shared" si="1377"/>
        <v>24.845802089191622</v>
      </c>
      <c r="FN930" s="59" t="str">
        <f t="shared" si="1378"/>
        <v/>
      </c>
      <c r="FO930" s="59">
        <f t="shared" si="1379"/>
        <v>1.4773058031277331</v>
      </c>
      <c r="FP930" s="59">
        <f t="shared" si="1380"/>
        <v>71.010207914711714</v>
      </c>
      <c r="FQ930" s="66">
        <f t="shared" si="1381"/>
        <v>2.666684192968928</v>
      </c>
      <c r="FR930" s="331">
        <f t="shared" si="1321"/>
        <v>0.36637004750331981</v>
      </c>
      <c r="FS930" s="331">
        <f t="shared" si="1382"/>
        <v>0.36637004750331981</v>
      </c>
      <c r="FT930" s="400">
        <f t="shared" si="1383"/>
        <v>0</v>
      </c>
      <c r="FU930" s="400">
        <f t="shared" si="1384"/>
        <v>1</v>
      </c>
      <c r="FV930" s="400">
        <f t="shared" si="1385"/>
        <v>0</v>
      </c>
      <c r="FW930" s="402">
        <f t="shared" si="1386"/>
        <v>0</v>
      </c>
      <c r="FX930" s="222">
        <f t="shared" si="1387"/>
        <v>0</v>
      </c>
      <c r="FY930" s="222">
        <f t="shared" si="1388"/>
        <v>68.678934694117686</v>
      </c>
      <c r="FZ930" s="222">
        <f t="shared" si="1389"/>
        <v>28.214859201569318</v>
      </c>
      <c r="GA930" s="221">
        <f t="shared" si="1390"/>
        <v>0</v>
      </c>
      <c r="GB930" s="222">
        <f t="shared" si="1391"/>
        <v>24.845802089191622</v>
      </c>
      <c r="GC930" s="222">
        <f t="shared" si="1392"/>
        <v>71.010207914711714</v>
      </c>
      <c r="GD930" s="222">
        <f t="shared" si="1393"/>
        <v>0</v>
      </c>
      <c r="GE930" s="222">
        <f t="shared" si="1394"/>
        <v>0</v>
      </c>
      <c r="GF930" s="222">
        <f t="shared" si="1395"/>
        <v>0</v>
      </c>
      <c r="GG930" s="398">
        <f t="shared" si="1396"/>
        <v>0</v>
      </c>
      <c r="GH930" s="399">
        <f t="shared" si="1397"/>
        <v>0</v>
      </c>
      <c r="GI930" s="398" t="str">
        <f t="shared" si="1398"/>
        <v>Ca-Mg</v>
      </c>
      <c r="GJ930" s="398" t="str">
        <f t="shared" si="1399"/>
        <v>SO4-HCO3</v>
      </c>
    </row>
    <row r="931" spans="1:192" ht="14.25">
      <c r="A931" s="402">
        <f t="shared" si="1400"/>
        <v>926</v>
      </c>
      <c r="B931" s="64" t="s">
        <v>314</v>
      </c>
      <c r="C931" s="2" t="s">
        <v>315</v>
      </c>
      <c r="D931" s="2"/>
      <c r="E931" s="2"/>
      <c r="F931" s="549">
        <v>3543400</v>
      </c>
      <c r="G931" s="549">
        <v>5663670</v>
      </c>
      <c r="H931" s="410">
        <f t="shared" si="1325"/>
        <v>543308.21</v>
      </c>
      <c r="I931" s="410">
        <f t="shared" si="1326"/>
        <v>5661844.3220000006</v>
      </c>
      <c r="J931" s="542">
        <v>247</v>
      </c>
      <c r="K931" s="400" t="s">
        <v>1356</v>
      </c>
      <c r="L931" s="19">
        <v>412</v>
      </c>
      <c r="Q931" s="166" t="s">
        <v>1367</v>
      </c>
      <c r="R931" s="92" t="s">
        <v>2889</v>
      </c>
      <c r="S931" s="92" t="s">
        <v>1347</v>
      </c>
      <c r="T931" s="499" t="str">
        <f t="shared" si="1327"/>
        <v>-</v>
      </c>
      <c r="U931" s="499" t="str">
        <f t="shared" si="1328"/>
        <v>M</v>
      </c>
      <c r="V931" s="499" t="str">
        <f t="shared" si="1329"/>
        <v>-</v>
      </c>
      <c r="W931" s="499" t="str">
        <f t="shared" si="1320"/>
        <v>-</v>
      </c>
      <c r="X931" s="529" t="str">
        <f t="shared" si="1319"/>
        <v>Ca-Mg</v>
      </c>
      <c r="Y931" s="530" t="str">
        <f t="shared" si="1322"/>
        <v>SO4</v>
      </c>
      <c r="Z931" s="60"/>
      <c r="AA931" s="51">
        <v>28860</v>
      </c>
      <c r="AB931" s="100">
        <v>1</v>
      </c>
      <c r="AC931" s="384" t="s">
        <v>1050</v>
      </c>
      <c r="AD931" s="2" t="s">
        <v>2538</v>
      </c>
      <c r="AE931" s="61" t="s">
        <v>2928</v>
      </c>
      <c r="AF931" s="397">
        <v>16.5</v>
      </c>
      <c r="AH931" s="400">
        <v>6.8</v>
      </c>
      <c r="AI931" s="554"/>
      <c r="AN931" s="168">
        <v>93.9</v>
      </c>
      <c r="AO931" s="399">
        <v>12.5</v>
      </c>
      <c r="AR931" s="69">
        <v>1808.2</v>
      </c>
      <c r="AS931" s="507">
        <f t="shared" si="1330"/>
        <v>2493.8000000000002</v>
      </c>
      <c r="AT931" s="510">
        <f t="shared" si="1331"/>
        <v>0.64516086116639659</v>
      </c>
      <c r="AU931" s="398">
        <v>76.900000000000006</v>
      </c>
      <c r="AV931" s="398">
        <v>92.9</v>
      </c>
      <c r="AW931" s="399">
        <v>519.79999999999995</v>
      </c>
      <c r="AX931" s="398">
        <v>13.7</v>
      </c>
      <c r="AY931" s="398">
        <v>1517.7</v>
      </c>
      <c r="AZ931" s="53">
        <v>272.8</v>
      </c>
      <c r="BO931" s="138"/>
      <c r="BP931" s="555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49"/>
      <c r="CG931" s="138"/>
      <c r="CH931" s="138"/>
      <c r="CI931" s="138"/>
      <c r="CJ931" s="138"/>
      <c r="CK931" s="138"/>
      <c r="CL931" s="139"/>
      <c r="CM931" s="138"/>
      <c r="CN931" s="190">
        <v>66</v>
      </c>
      <c r="CO931" s="149"/>
      <c r="DB931" s="241"/>
      <c r="DC931" s="419" t="s">
        <v>2067</v>
      </c>
      <c r="DD931" s="241"/>
      <c r="DE931" s="419">
        <v>-11.4</v>
      </c>
      <c r="DF931" s="248" t="s">
        <v>2539</v>
      </c>
      <c r="DG931" s="241"/>
      <c r="DH931" s="241"/>
      <c r="DI931" s="244"/>
      <c r="DJ931" s="244"/>
      <c r="DK931" s="244"/>
      <c r="DL931" s="244"/>
      <c r="DM931" s="244"/>
      <c r="DN931" s="244"/>
      <c r="DO931" s="244"/>
      <c r="DP931" s="244"/>
      <c r="DQ931" s="244"/>
      <c r="DR931" s="244"/>
      <c r="DS931" s="472"/>
      <c r="DT931" s="402">
        <f t="shared" si="1332"/>
        <v>1</v>
      </c>
      <c r="DU931" s="100">
        <f t="shared" si="1333"/>
        <v>0</v>
      </c>
      <c r="DV931" s="100">
        <f t="shared" si="1334"/>
        <v>0</v>
      </c>
      <c r="DW931" s="100">
        <f t="shared" si="1335"/>
        <v>0</v>
      </c>
      <c r="DX931" s="100">
        <f t="shared" si="1336"/>
        <v>1</v>
      </c>
      <c r="DY931" s="229">
        <f t="shared" si="1337"/>
        <v>0</v>
      </c>
      <c r="DZ931" s="100">
        <f t="shared" si="1338"/>
        <v>1</v>
      </c>
      <c r="EA931" s="400">
        <f t="shared" si="1339"/>
        <v>0</v>
      </c>
      <c r="EB931" s="402">
        <f t="shared" si="1340"/>
        <v>0</v>
      </c>
      <c r="EC931" s="19">
        <f t="shared" si="1341"/>
        <v>0</v>
      </c>
      <c r="ED931" s="19">
        <f t="shared" si="1342"/>
        <v>1</v>
      </c>
      <c r="EE931" s="19">
        <f t="shared" si="1343"/>
        <v>0</v>
      </c>
      <c r="EF931" s="402">
        <f t="shared" si="1344"/>
        <v>0</v>
      </c>
      <c r="EG931" s="400">
        <f t="shared" si="1345"/>
        <v>1</v>
      </c>
      <c r="EH931" s="400">
        <f t="shared" si="1346"/>
        <v>0</v>
      </c>
      <c r="EI931" s="402">
        <f t="shared" si="1347"/>
        <v>0</v>
      </c>
      <c r="EJ931" s="229">
        <f t="shared" si="1348"/>
        <v>2</v>
      </c>
      <c r="EK931" s="398">
        <f t="shared" si="1349"/>
        <v>76.900000000000006</v>
      </c>
      <c r="EL931" s="398" t="str">
        <f t="shared" si="1350"/>
        <v/>
      </c>
      <c r="EM931" s="398">
        <f t="shared" si="1351"/>
        <v>92.9</v>
      </c>
      <c r="EN931" s="398">
        <f t="shared" si="1352"/>
        <v>519.79999999999995</v>
      </c>
      <c r="EO931" s="398" t="str">
        <f t="shared" si="1353"/>
        <v/>
      </c>
      <c r="EP931" s="398" t="str">
        <f t="shared" si="1354"/>
        <v/>
      </c>
      <c r="EQ931" s="398">
        <f t="shared" si="1355"/>
        <v>272.8</v>
      </c>
      <c r="ER931" s="398" t="str">
        <f t="shared" si="1356"/>
        <v/>
      </c>
      <c r="ES931" s="398" t="str">
        <f t="shared" si="1357"/>
        <v/>
      </c>
      <c r="ET931" s="398">
        <f t="shared" si="1358"/>
        <v>1517.7</v>
      </c>
      <c r="EU931" s="172">
        <f t="shared" si="1359"/>
        <v>13.7</v>
      </c>
      <c r="EV931" s="57">
        <f t="shared" si="1360"/>
        <v>3.3449616786574916</v>
      </c>
      <c r="EW931" s="57" t="str">
        <f t="shared" si="1361"/>
        <v/>
      </c>
      <c r="EX931" s="57">
        <f t="shared" si="1362"/>
        <v>7.6445175889734633</v>
      </c>
      <c r="EY931" s="57">
        <f t="shared" si="1363"/>
        <v>25.939418134637453</v>
      </c>
      <c r="EZ931" s="57" t="str">
        <f t="shared" si="1364"/>
        <v/>
      </c>
      <c r="FA931" s="57" t="str">
        <f t="shared" si="1365"/>
        <v/>
      </c>
      <c r="FB931" s="57">
        <f t="shared" si="1366"/>
        <v>4.47087783588535</v>
      </c>
      <c r="FC931" s="57" t="str">
        <f t="shared" si="1367"/>
        <v/>
      </c>
      <c r="FD931" s="57" t="str">
        <f t="shared" si="1368"/>
        <v/>
      </c>
      <c r="FE931" s="57">
        <f t="shared" si="1369"/>
        <v>31.598145376036044</v>
      </c>
      <c r="FF931" s="56">
        <f t="shared" si="1370"/>
        <v>0.38642710066849062</v>
      </c>
      <c r="FG931" s="59">
        <f t="shared" si="1371"/>
        <v>9.0578433529185816</v>
      </c>
      <c r="FH931" s="59" t="str">
        <f t="shared" si="1372"/>
        <v/>
      </c>
      <c r="FI931" s="59">
        <f t="shared" si="1373"/>
        <v>20.700638596655988</v>
      </c>
      <c r="FJ931" s="59">
        <f t="shared" si="1374"/>
        <v>70.241518050425441</v>
      </c>
      <c r="FK931" s="59" t="str">
        <f t="shared" si="1375"/>
        <v/>
      </c>
      <c r="FL931" s="59" t="str">
        <f t="shared" si="1376"/>
        <v/>
      </c>
      <c r="FM931" s="59">
        <f t="shared" si="1377"/>
        <v>12.263949005017045</v>
      </c>
      <c r="FN931" s="59" t="str">
        <f t="shared" si="1378"/>
        <v/>
      </c>
      <c r="FO931" s="59" t="str">
        <f t="shared" si="1379"/>
        <v/>
      </c>
      <c r="FP931" s="59">
        <f t="shared" si="1380"/>
        <v>86.67605284009791</v>
      </c>
      <c r="FQ931" s="66">
        <f t="shared" si="1381"/>
        <v>1.0599981548850546</v>
      </c>
      <c r="FR931" s="331">
        <f t="shared" si="1321"/>
        <v>0.64516086116639659</v>
      </c>
      <c r="FS931" s="331">
        <f t="shared" si="1382"/>
        <v>0.64516086116639659</v>
      </c>
      <c r="FT931" s="400">
        <f t="shared" si="1383"/>
        <v>0</v>
      </c>
      <c r="FU931" s="400">
        <f t="shared" si="1384"/>
        <v>1</v>
      </c>
      <c r="FV931" s="400">
        <f t="shared" si="1385"/>
        <v>0</v>
      </c>
      <c r="FW931" s="402">
        <f t="shared" si="1386"/>
        <v>0</v>
      </c>
      <c r="FX931" s="222">
        <f t="shared" si="1387"/>
        <v>0</v>
      </c>
      <c r="FY931" s="222">
        <f t="shared" si="1388"/>
        <v>70.241518050425441</v>
      </c>
      <c r="FZ931" s="222">
        <f t="shared" si="1389"/>
        <v>20.700638596655988</v>
      </c>
      <c r="GA931" s="221">
        <f t="shared" si="1390"/>
        <v>0</v>
      </c>
      <c r="GB931" s="222">
        <f t="shared" si="1391"/>
        <v>0</v>
      </c>
      <c r="GC931" s="222">
        <f t="shared" si="1392"/>
        <v>86.67605284009791</v>
      </c>
      <c r="GD931" s="222">
        <f t="shared" si="1393"/>
        <v>0</v>
      </c>
      <c r="GE931" s="222">
        <f t="shared" si="1394"/>
        <v>0</v>
      </c>
      <c r="GF931" s="222">
        <f t="shared" si="1395"/>
        <v>0</v>
      </c>
      <c r="GG931" s="398">
        <f t="shared" si="1396"/>
        <v>0</v>
      </c>
      <c r="GH931" s="399">
        <f t="shared" si="1397"/>
        <v>0</v>
      </c>
      <c r="GI931" s="398" t="str">
        <f t="shared" si="1398"/>
        <v>Ca-Mg</v>
      </c>
      <c r="GJ931" s="398" t="str">
        <f t="shared" si="1399"/>
        <v>SO4</v>
      </c>
    </row>
    <row r="932" spans="1:192" s="69" customFormat="1" ht="14.25">
      <c r="A932" s="402">
        <f t="shared" si="1400"/>
        <v>927</v>
      </c>
      <c r="B932" s="65" t="s">
        <v>945</v>
      </c>
      <c r="C932" s="91" t="s">
        <v>114</v>
      </c>
      <c r="D932" s="91"/>
      <c r="E932" s="91"/>
      <c r="F932" s="549">
        <v>3550600</v>
      </c>
      <c r="G932" s="549">
        <v>5661700</v>
      </c>
      <c r="H932" s="410">
        <f t="shared" si="1325"/>
        <v>550505.32999999996</v>
      </c>
      <c r="I932" s="410">
        <f t="shared" si="1326"/>
        <v>5659875.1100000003</v>
      </c>
      <c r="J932" s="542">
        <v>304</v>
      </c>
      <c r="K932" s="408" t="s">
        <v>1356</v>
      </c>
      <c r="L932" s="171">
        <v>44.75</v>
      </c>
      <c r="M932" s="171"/>
      <c r="N932" s="408"/>
      <c r="O932" s="171"/>
      <c r="P932" s="171"/>
      <c r="Q932" s="166" t="s">
        <v>2857</v>
      </c>
      <c r="R932" s="65" t="s">
        <v>2927</v>
      </c>
      <c r="S932" s="65" t="s">
        <v>1347</v>
      </c>
      <c r="T932" s="499" t="str">
        <f t="shared" si="1327"/>
        <v>-</v>
      </c>
      <c r="U932" s="499" t="str">
        <f t="shared" si="1328"/>
        <v>-</v>
      </c>
      <c r="V932" s="499" t="str">
        <f t="shared" si="1329"/>
        <v>-</v>
      </c>
      <c r="W932" s="499" t="str">
        <f t="shared" si="1320"/>
        <v>-</v>
      </c>
      <c r="X932" s="529" t="str">
        <f t="shared" si="1319"/>
        <v/>
      </c>
      <c r="Y932" s="530" t="str">
        <f t="shared" si="1322"/>
        <v/>
      </c>
      <c r="Z932" s="404"/>
      <c r="AA932" s="193" t="s">
        <v>1970</v>
      </c>
      <c r="AB932" s="176">
        <v>1</v>
      </c>
      <c r="AD932" s="91" t="s">
        <v>2168</v>
      </c>
      <c r="AE932" s="61" t="s">
        <v>1454</v>
      </c>
      <c r="AF932" s="392" t="s">
        <v>3116</v>
      </c>
      <c r="AG932" s="408"/>
      <c r="AH932" s="408"/>
      <c r="AI932" s="559"/>
      <c r="AJ932" s="408"/>
      <c r="AK932" s="408"/>
      <c r="AL932" s="408"/>
      <c r="AM932" s="392"/>
      <c r="AN932" s="168"/>
      <c r="AO932" s="401"/>
      <c r="AP932" s="171"/>
      <c r="AS932" s="508"/>
      <c r="AT932" s="511"/>
      <c r="AU932" s="403"/>
      <c r="AV932" s="403"/>
      <c r="AW932" s="55"/>
      <c r="AX932" s="403"/>
      <c r="AY932" s="403"/>
      <c r="AZ932" s="53"/>
      <c r="BL932" s="401"/>
      <c r="BN932" s="70"/>
      <c r="BO932" s="143"/>
      <c r="BP932" s="564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1"/>
      <c r="CG932" s="143"/>
      <c r="CH932" s="143"/>
      <c r="CI932" s="143"/>
      <c r="CJ932" s="143"/>
      <c r="CK932" s="143"/>
      <c r="CL932" s="144"/>
      <c r="CM932" s="143"/>
      <c r="CN932" s="143" t="s">
        <v>3116</v>
      </c>
      <c r="CO932" s="141"/>
      <c r="CQ932" s="70"/>
      <c r="DA932" s="70"/>
      <c r="DB932" s="182"/>
      <c r="DC932" s="182"/>
      <c r="DD932" s="182"/>
      <c r="DE932" s="182"/>
      <c r="DF932" s="182"/>
      <c r="DG932" s="182"/>
      <c r="DH932" s="182">
        <v>11.2</v>
      </c>
      <c r="DI932" s="180"/>
      <c r="DJ932" s="180"/>
      <c r="DK932" s="180"/>
      <c r="DL932" s="180"/>
      <c r="DM932" s="180"/>
      <c r="DN932" s="180"/>
      <c r="DO932" s="180"/>
      <c r="DP932" s="180"/>
      <c r="DQ932" s="180"/>
      <c r="DR932" s="180"/>
      <c r="DS932" s="181"/>
      <c r="DT932" s="402">
        <f t="shared" si="1332"/>
        <v>1</v>
      </c>
      <c r="DU932" s="100">
        <f t="shared" si="1333"/>
        <v>0</v>
      </c>
      <c r="DV932" s="100">
        <f t="shared" si="1334"/>
        <v>1</v>
      </c>
      <c r="DW932" s="100">
        <f t="shared" si="1335"/>
        <v>0</v>
      </c>
      <c r="DX932" s="100">
        <f t="shared" si="1336"/>
        <v>0</v>
      </c>
      <c r="DY932" s="229">
        <f t="shared" si="1337"/>
        <v>0</v>
      </c>
      <c r="DZ932" s="100">
        <f t="shared" si="1338"/>
        <v>0</v>
      </c>
      <c r="EA932" s="400">
        <f t="shared" si="1339"/>
        <v>0</v>
      </c>
      <c r="EB932" s="402">
        <f t="shared" si="1340"/>
        <v>1</v>
      </c>
      <c r="EC932" s="19">
        <f t="shared" si="1341"/>
        <v>0</v>
      </c>
      <c r="ED932" s="19">
        <f t="shared" si="1342"/>
        <v>0</v>
      </c>
      <c r="EE932" s="19">
        <f t="shared" si="1343"/>
        <v>0</v>
      </c>
      <c r="EF932" s="402">
        <f t="shared" si="1344"/>
        <v>1</v>
      </c>
      <c r="EG932" s="400">
        <f t="shared" si="1345"/>
        <v>0</v>
      </c>
      <c r="EH932" s="400">
        <f t="shared" si="1346"/>
        <v>0</v>
      </c>
      <c r="EI932" s="402">
        <f t="shared" si="1347"/>
        <v>1</v>
      </c>
      <c r="EJ932" s="229">
        <f t="shared" si="1348"/>
        <v>0</v>
      </c>
      <c r="EK932" s="398" t="str">
        <f t="shared" si="1349"/>
        <v/>
      </c>
      <c r="EL932" s="398" t="str">
        <f t="shared" si="1350"/>
        <v/>
      </c>
      <c r="EM932" s="398" t="str">
        <f t="shared" si="1351"/>
        <v/>
      </c>
      <c r="EN932" s="398" t="str">
        <f t="shared" si="1352"/>
        <v/>
      </c>
      <c r="EO932" s="398" t="str">
        <f t="shared" si="1353"/>
        <v/>
      </c>
      <c r="EP932" s="398" t="str">
        <f t="shared" si="1354"/>
        <v/>
      </c>
      <c r="EQ932" s="398" t="str">
        <f t="shared" si="1355"/>
        <v/>
      </c>
      <c r="ER932" s="398" t="str">
        <f t="shared" si="1356"/>
        <v/>
      </c>
      <c r="ES932" s="398" t="str">
        <f t="shared" si="1357"/>
        <v/>
      </c>
      <c r="ET932" s="398" t="str">
        <f t="shared" si="1358"/>
        <v/>
      </c>
      <c r="EU932" s="172" t="str">
        <f t="shared" si="1359"/>
        <v/>
      </c>
      <c r="EV932" s="57" t="str">
        <f t="shared" si="1360"/>
        <v/>
      </c>
      <c r="EW932" s="57" t="str">
        <f t="shared" si="1361"/>
        <v/>
      </c>
      <c r="EX932" s="57" t="str">
        <f t="shared" si="1362"/>
        <v/>
      </c>
      <c r="EY932" s="57" t="str">
        <f t="shared" si="1363"/>
        <v/>
      </c>
      <c r="EZ932" s="57" t="str">
        <f t="shared" si="1364"/>
        <v/>
      </c>
      <c r="FA932" s="57" t="str">
        <f t="shared" si="1365"/>
        <v/>
      </c>
      <c r="FB932" s="57" t="str">
        <f t="shared" si="1366"/>
        <v/>
      </c>
      <c r="FC932" s="57" t="str">
        <f t="shared" si="1367"/>
        <v/>
      </c>
      <c r="FD932" s="57" t="str">
        <f t="shared" si="1368"/>
        <v/>
      </c>
      <c r="FE932" s="57" t="str">
        <f t="shared" si="1369"/>
        <v/>
      </c>
      <c r="FF932" s="56" t="str">
        <f t="shared" si="1370"/>
        <v/>
      </c>
      <c r="FG932" s="59" t="str">
        <f t="shared" si="1371"/>
        <v/>
      </c>
      <c r="FH932" s="59" t="str">
        <f t="shared" si="1372"/>
        <v/>
      </c>
      <c r="FI932" s="59" t="str">
        <f t="shared" si="1373"/>
        <v/>
      </c>
      <c r="FJ932" s="59" t="str">
        <f t="shared" si="1374"/>
        <v/>
      </c>
      <c r="FK932" s="59" t="str">
        <f t="shared" si="1375"/>
        <v/>
      </c>
      <c r="FL932" s="59" t="str">
        <f t="shared" si="1376"/>
        <v/>
      </c>
      <c r="FM932" s="59" t="str">
        <f t="shared" si="1377"/>
        <v/>
      </c>
      <c r="FN932" s="59" t="str">
        <f t="shared" si="1378"/>
        <v/>
      </c>
      <c r="FO932" s="59" t="str">
        <f t="shared" si="1379"/>
        <v/>
      </c>
      <c r="FP932" s="59" t="str">
        <f t="shared" si="1380"/>
        <v/>
      </c>
      <c r="FQ932" s="66" t="str">
        <f t="shared" si="1381"/>
        <v/>
      </c>
      <c r="FR932" s="331" t="str">
        <f t="shared" si="1321"/>
        <v/>
      </c>
      <c r="FS932" s="331">
        <f t="shared" si="1382"/>
        <v>0</v>
      </c>
      <c r="FT932" s="400">
        <f t="shared" si="1383"/>
        <v>1</v>
      </c>
      <c r="FU932" s="400">
        <f t="shared" si="1384"/>
        <v>0</v>
      </c>
      <c r="FV932" s="400">
        <f t="shared" si="1385"/>
        <v>0</v>
      </c>
      <c r="FW932" s="402">
        <f t="shared" si="1386"/>
        <v>0</v>
      </c>
      <c r="FX932" s="222">
        <f t="shared" si="1387"/>
        <v>0</v>
      </c>
      <c r="FY932" s="222">
        <f t="shared" si="1388"/>
        <v>0</v>
      </c>
      <c r="FZ932" s="222">
        <f t="shared" si="1389"/>
        <v>0</v>
      </c>
      <c r="GA932" s="221">
        <f t="shared" si="1390"/>
        <v>0</v>
      </c>
      <c r="GB932" s="222">
        <f t="shared" si="1391"/>
        <v>0</v>
      </c>
      <c r="GC932" s="222">
        <f t="shared" si="1392"/>
        <v>0</v>
      </c>
      <c r="GD932" s="222">
        <f t="shared" si="1393"/>
        <v>0</v>
      </c>
      <c r="GE932" s="222">
        <f t="shared" si="1394"/>
        <v>0</v>
      </c>
      <c r="GF932" s="222">
        <f t="shared" si="1395"/>
        <v>0</v>
      </c>
      <c r="GG932" s="398">
        <f t="shared" si="1396"/>
        <v>0</v>
      </c>
      <c r="GH932" s="399">
        <f t="shared" si="1397"/>
        <v>0</v>
      </c>
      <c r="GI932" s="398" t="str">
        <f t="shared" si="1398"/>
        <v/>
      </c>
      <c r="GJ932" s="398" t="str">
        <f t="shared" si="1399"/>
        <v/>
      </c>
    </row>
    <row r="933" spans="1:192">
      <c r="A933" s="402">
        <f t="shared" si="1400"/>
        <v>928</v>
      </c>
      <c r="B933" s="55" t="s">
        <v>100</v>
      </c>
      <c r="C933" s="398" t="s">
        <v>162</v>
      </c>
      <c r="F933" s="563">
        <v>3539000</v>
      </c>
      <c r="G933" s="563">
        <v>5694000</v>
      </c>
      <c r="H933" s="223">
        <f t="shared" si="1325"/>
        <v>538909.97</v>
      </c>
      <c r="I933" s="223">
        <f t="shared" si="1326"/>
        <v>5692162.1900000004</v>
      </c>
      <c r="J933" s="397">
        <v>127</v>
      </c>
      <c r="K933" s="400" t="s">
        <v>1356</v>
      </c>
      <c r="L933" s="19">
        <v>10</v>
      </c>
      <c r="Q933" s="67" t="s">
        <v>1361</v>
      </c>
      <c r="R933" s="165" t="s">
        <v>1490</v>
      </c>
      <c r="S933" s="64" t="s">
        <v>1346</v>
      </c>
      <c r="T933" s="499" t="str">
        <f t="shared" si="1327"/>
        <v>-</v>
      </c>
      <c r="U933" s="499" t="str">
        <f t="shared" si="1328"/>
        <v>-</v>
      </c>
      <c r="V933" s="499" t="str">
        <f t="shared" si="1329"/>
        <v>B</v>
      </c>
      <c r="W933" s="499" t="str">
        <f t="shared" si="1320"/>
        <v>-</v>
      </c>
      <c r="X933" s="529" t="str">
        <f t="shared" si="1319"/>
        <v>Na</v>
      </c>
      <c r="Y933" s="530" t="str">
        <f t="shared" si="1322"/>
        <v>Cl</v>
      </c>
      <c r="Z933" s="60"/>
      <c r="AA933" s="400" t="s">
        <v>1865</v>
      </c>
      <c r="AB933" s="100">
        <v>1</v>
      </c>
      <c r="AD933" s="398" t="s">
        <v>1920</v>
      </c>
      <c r="AE933" s="61" t="s">
        <v>2540</v>
      </c>
      <c r="AF933" s="153" t="s">
        <v>3116</v>
      </c>
      <c r="AI933" s="569"/>
      <c r="AR933" s="69">
        <v>19067</v>
      </c>
      <c r="AS933" s="507">
        <f t="shared" ref="AS933:AS952" si="1401">SUM(AU933:BN933)+SUM(BO933:CL933)/1000</f>
        <v>19057</v>
      </c>
      <c r="AT933" s="510">
        <f t="shared" ref="AT933:AT952" si="1402">FR933</f>
        <v>1.6089083506455208E-2</v>
      </c>
      <c r="AU933" s="398">
        <v>5988</v>
      </c>
      <c r="AW933" s="399">
        <v>1014</v>
      </c>
      <c r="AX933" s="398">
        <v>9112</v>
      </c>
      <c r="AY933" s="398">
        <v>1290</v>
      </c>
      <c r="AZ933" s="172">
        <v>1653</v>
      </c>
      <c r="BO933" s="138"/>
      <c r="BP933" s="547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49"/>
      <c r="CG933" s="138"/>
      <c r="CH933" s="138"/>
      <c r="CI933" s="138"/>
      <c r="CJ933" s="138"/>
      <c r="CK933" s="138"/>
      <c r="CL933" s="139"/>
      <c r="CM933" s="138"/>
      <c r="CN933" s="190" t="s">
        <v>3116</v>
      </c>
      <c r="CO933" s="149"/>
      <c r="DB933" s="241"/>
      <c r="DC933" s="241"/>
      <c r="DD933" s="241"/>
      <c r="DE933" s="241"/>
      <c r="DF933" s="182"/>
      <c r="DG933" s="241"/>
      <c r="DH933" s="241"/>
      <c r="DI933" s="244"/>
      <c r="DJ933" s="244"/>
      <c r="DK933" s="244"/>
      <c r="DL933" s="244"/>
      <c r="DM933" s="244"/>
      <c r="DN933" s="244"/>
      <c r="DO933" s="244"/>
      <c r="DP933" s="244"/>
      <c r="DQ933" s="244"/>
      <c r="DR933" s="244"/>
      <c r="DS933" s="472"/>
      <c r="DT933" s="402">
        <f t="shared" si="1332"/>
        <v>1</v>
      </c>
      <c r="DU933" s="100">
        <f t="shared" si="1333"/>
        <v>1</v>
      </c>
      <c r="DV933" s="100">
        <f t="shared" si="1334"/>
        <v>0</v>
      </c>
      <c r="DW933" s="100">
        <f t="shared" si="1335"/>
        <v>0</v>
      </c>
      <c r="DX933" s="100">
        <f t="shared" si="1336"/>
        <v>0</v>
      </c>
      <c r="DY933" s="229">
        <f t="shared" si="1337"/>
        <v>0</v>
      </c>
      <c r="DZ933" s="100">
        <f t="shared" si="1338"/>
        <v>0</v>
      </c>
      <c r="EA933" s="400">
        <f t="shared" si="1339"/>
        <v>0</v>
      </c>
      <c r="EB933" s="402">
        <f t="shared" si="1340"/>
        <v>1</v>
      </c>
      <c r="EC933" s="19">
        <f t="shared" si="1341"/>
        <v>0</v>
      </c>
      <c r="ED933" s="19">
        <f t="shared" si="1342"/>
        <v>0</v>
      </c>
      <c r="EE933" s="19">
        <f t="shared" si="1343"/>
        <v>1</v>
      </c>
      <c r="EF933" s="402">
        <f t="shared" si="1344"/>
        <v>0</v>
      </c>
      <c r="EG933" s="400">
        <f t="shared" si="1345"/>
        <v>0</v>
      </c>
      <c r="EH933" s="400">
        <f t="shared" si="1346"/>
        <v>0</v>
      </c>
      <c r="EI933" s="402">
        <f t="shared" si="1347"/>
        <v>1</v>
      </c>
      <c r="EJ933" s="229">
        <f t="shared" si="1348"/>
        <v>1</v>
      </c>
      <c r="EK933" s="398">
        <f t="shared" si="1349"/>
        <v>5988</v>
      </c>
      <c r="EL933" s="398" t="str">
        <f t="shared" si="1350"/>
        <v/>
      </c>
      <c r="EM933" s="398" t="str">
        <f t="shared" si="1351"/>
        <v/>
      </c>
      <c r="EN933" s="398">
        <f t="shared" si="1352"/>
        <v>1014</v>
      </c>
      <c r="EO933" s="398" t="str">
        <f t="shared" si="1353"/>
        <v/>
      </c>
      <c r="EP933" s="398" t="str">
        <f t="shared" si="1354"/>
        <v/>
      </c>
      <c r="EQ933" s="398">
        <f t="shared" si="1355"/>
        <v>1653</v>
      </c>
      <c r="ER933" s="398" t="str">
        <f t="shared" si="1356"/>
        <v/>
      </c>
      <c r="ES933" s="398" t="str">
        <f t="shared" si="1357"/>
        <v/>
      </c>
      <c r="ET933" s="398">
        <f t="shared" si="1358"/>
        <v>1290</v>
      </c>
      <c r="EU933" s="172">
        <f t="shared" si="1359"/>
        <v>9112</v>
      </c>
      <c r="EV933" s="57">
        <f t="shared" si="1360"/>
        <v>260.46333591418801</v>
      </c>
      <c r="EW933" s="57" t="str">
        <f t="shared" si="1361"/>
        <v/>
      </c>
      <c r="EX933" s="57" t="str">
        <f t="shared" si="1362"/>
        <v/>
      </c>
      <c r="EY933" s="57">
        <f t="shared" si="1363"/>
        <v>50.60132741154748</v>
      </c>
      <c r="EZ933" s="57" t="str">
        <f t="shared" si="1364"/>
        <v/>
      </c>
      <c r="FA933" s="57" t="str">
        <f t="shared" si="1365"/>
        <v/>
      </c>
      <c r="FB933" s="57">
        <f t="shared" si="1366"/>
        <v>27.090766358938723</v>
      </c>
      <c r="FC933" s="57" t="str">
        <f t="shared" si="1367"/>
        <v/>
      </c>
      <c r="FD933" s="57" t="str">
        <f t="shared" si="1368"/>
        <v/>
      </c>
      <c r="FE933" s="57">
        <f t="shared" si="1369"/>
        <v>26.857486680560385</v>
      </c>
      <c r="FF933" s="56">
        <f t="shared" si="1370"/>
        <v>257.0163314811158</v>
      </c>
      <c r="FG933" s="59">
        <f t="shared" si="1371"/>
        <v>83.732858991263953</v>
      </c>
      <c r="FH933" s="59" t="str">
        <f t="shared" si="1372"/>
        <v/>
      </c>
      <c r="FI933" s="59" t="str">
        <f t="shared" si="1373"/>
        <v/>
      </c>
      <c r="FJ933" s="59">
        <f t="shared" si="1374"/>
        <v>16.267141008736065</v>
      </c>
      <c r="FK933" s="59" t="str">
        <f t="shared" si="1375"/>
        <v/>
      </c>
      <c r="FL933" s="59" t="str">
        <f t="shared" si="1376"/>
        <v/>
      </c>
      <c r="FM933" s="59">
        <f t="shared" si="1377"/>
        <v>8.7118494219211584</v>
      </c>
      <c r="FN933" s="59" t="str">
        <f t="shared" si="1378"/>
        <v/>
      </c>
      <c r="FO933" s="59" t="str">
        <f t="shared" si="1379"/>
        <v/>
      </c>
      <c r="FP933" s="59">
        <f t="shared" si="1380"/>
        <v>8.6368313362642457</v>
      </c>
      <c r="FQ933" s="66">
        <f t="shared" si="1381"/>
        <v>82.651319241814605</v>
      </c>
      <c r="FR933" s="331">
        <f t="shared" si="1321"/>
        <v>1.6089083506455208E-2</v>
      </c>
      <c r="FS933" s="331">
        <f t="shared" si="1382"/>
        <v>1.6089083506455208E-2</v>
      </c>
      <c r="FT933" s="400">
        <f t="shared" si="1383"/>
        <v>0</v>
      </c>
      <c r="FU933" s="400">
        <f t="shared" si="1384"/>
        <v>1</v>
      </c>
      <c r="FV933" s="400">
        <f t="shared" si="1385"/>
        <v>0</v>
      </c>
      <c r="FW933" s="402">
        <f t="shared" si="1386"/>
        <v>0</v>
      </c>
      <c r="FX933" s="222">
        <f t="shared" si="1387"/>
        <v>83.732858991263953</v>
      </c>
      <c r="FY933" s="222">
        <f t="shared" si="1388"/>
        <v>0</v>
      </c>
      <c r="FZ933" s="222">
        <f t="shared" si="1389"/>
        <v>0</v>
      </c>
      <c r="GA933" s="221">
        <f t="shared" si="1390"/>
        <v>82.651319241814605</v>
      </c>
      <c r="GB933" s="222">
        <f t="shared" si="1391"/>
        <v>0</v>
      </c>
      <c r="GC933" s="222">
        <f t="shared" si="1392"/>
        <v>0</v>
      </c>
      <c r="GD933" s="222">
        <f t="shared" si="1393"/>
        <v>0</v>
      </c>
      <c r="GE933" s="222">
        <f t="shared" si="1394"/>
        <v>0</v>
      </c>
      <c r="GF933" s="222">
        <f t="shared" si="1395"/>
        <v>0</v>
      </c>
      <c r="GG933" s="398">
        <f t="shared" si="1396"/>
        <v>0</v>
      </c>
      <c r="GH933" s="399">
        <f t="shared" si="1397"/>
        <v>0</v>
      </c>
      <c r="GI933" s="398" t="str">
        <f t="shared" si="1398"/>
        <v>Na</v>
      </c>
      <c r="GJ933" s="398" t="str">
        <f t="shared" si="1399"/>
        <v>Cl</v>
      </c>
    </row>
    <row r="934" spans="1:192">
      <c r="A934" s="402">
        <f t="shared" si="1400"/>
        <v>929</v>
      </c>
      <c r="B934" s="65" t="s">
        <v>696</v>
      </c>
      <c r="C934" s="91" t="s">
        <v>697</v>
      </c>
      <c r="D934" s="91"/>
      <c r="E934" s="91"/>
      <c r="F934" s="549">
        <v>3530290</v>
      </c>
      <c r="G934" s="549">
        <v>5576860</v>
      </c>
      <c r="H934" s="410">
        <f t="shared" si="1325"/>
        <v>530203.45400000003</v>
      </c>
      <c r="I934" s="410">
        <f t="shared" si="1326"/>
        <v>5575069.0460000001</v>
      </c>
      <c r="J934" s="392">
        <v>235</v>
      </c>
      <c r="K934" s="392" t="s">
        <v>1356</v>
      </c>
      <c r="L934" s="171">
        <v>124</v>
      </c>
      <c r="M934" s="171"/>
      <c r="O934" s="171"/>
      <c r="P934" s="171"/>
      <c r="Q934" s="67" t="s">
        <v>1361</v>
      </c>
      <c r="R934" s="67" t="s">
        <v>2891</v>
      </c>
      <c r="S934" s="65" t="s">
        <v>1346</v>
      </c>
      <c r="T934" s="499" t="str">
        <f t="shared" si="1327"/>
        <v>-</v>
      </c>
      <c r="U934" s="499" t="str">
        <f t="shared" si="1328"/>
        <v>-</v>
      </c>
      <c r="V934" s="499" t="str">
        <f t="shared" si="1329"/>
        <v>-</v>
      </c>
      <c r="W934" s="499" t="str">
        <f t="shared" si="1320"/>
        <v>-</v>
      </c>
      <c r="X934" s="529" t="str">
        <f t="shared" si="1319"/>
        <v>Ca-Mg</v>
      </c>
      <c r="Y934" s="530" t="str">
        <f t="shared" si="1322"/>
        <v>HCO3</v>
      </c>
      <c r="Z934" s="404"/>
      <c r="AA934" s="177">
        <v>27001</v>
      </c>
      <c r="AB934" s="176">
        <v>1</v>
      </c>
      <c r="AC934" s="65" t="s">
        <v>507</v>
      </c>
      <c r="AD934" s="91" t="s">
        <v>1714</v>
      </c>
      <c r="AE934" s="61" t="s">
        <v>2541</v>
      </c>
      <c r="AF934" s="185">
        <v>13.6</v>
      </c>
      <c r="AG934" s="408"/>
      <c r="AH934" s="408">
        <v>7.52</v>
      </c>
      <c r="AI934" s="566"/>
      <c r="AJ934" s="408"/>
      <c r="AK934" s="408"/>
      <c r="AL934" s="408"/>
      <c r="AM934" s="392"/>
      <c r="AN934" s="69">
        <v>12.2</v>
      </c>
      <c r="AO934" s="401">
        <v>11.2</v>
      </c>
      <c r="AP934" s="171">
        <v>2.5</v>
      </c>
      <c r="AQ934" s="69"/>
      <c r="AR934" s="69"/>
      <c r="AS934" s="507">
        <f t="shared" si="1401"/>
        <v>336.31200000000001</v>
      </c>
      <c r="AT934" s="510">
        <f t="shared" si="1402"/>
        <v>2.367678055249522</v>
      </c>
      <c r="AU934" s="74">
        <v>4</v>
      </c>
      <c r="AV934" s="74">
        <v>20</v>
      </c>
      <c r="AW934" s="401">
        <v>54.1</v>
      </c>
      <c r="AX934" s="69">
        <v>9.4</v>
      </c>
      <c r="AY934" s="268">
        <v>2</v>
      </c>
      <c r="AZ934" s="462">
        <f>AO934*21.76</f>
        <v>243.71199999999999</v>
      </c>
      <c r="BA934" s="69"/>
      <c r="BB934" s="74">
        <v>1</v>
      </c>
      <c r="BC934" s="69"/>
      <c r="BD934" s="69"/>
      <c r="BE934" s="69">
        <v>0</v>
      </c>
      <c r="BF934" s="69"/>
      <c r="BG934" s="69"/>
      <c r="BH934" s="69"/>
      <c r="BI934" s="69"/>
      <c r="BJ934" s="69">
        <v>2.1</v>
      </c>
      <c r="BK934" s="69"/>
      <c r="BL934" s="401"/>
      <c r="BM934" s="69"/>
      <c r="BN934" s="70"/>
      <c r="BO934" s="143"/>
      <c r="BP934" s="551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1"/>
      <c r="CG934" s="143"/>
      <c r="CH934" s="143"/>
      <c r="CI934" s="143"/>
      <c r="CJ934" s="143"/>
      <c r="CK934" s="143"/>
      <c r="CL934" s="144"/>
      <c r="CM934" s="143">
        <v>11.5</v>
      </c>
      <c r="CN934" s="219">
        <v>14</v>
      </c>
      <c r="CO934" s="141"/>
      <c r="CP934" s="69"/>
      <c r="CQ934" s="70"/>
      <c r="CR934" s="69"/>
      <c r="CS934" s="69"/>
      <c r="CT934" s="69"/>
      <c r="CU934" s="69"/>
      <c r="CV934" s="69"/>
      <c r="CW934" s="69"/>
      <c r="CX934" s="69"/>
      <c r="CY934" s="69"/>
      <c r="CZ934" s="69"/>
      <c r="DA934" s="70"/>
      <c r="DB934" s="182"/>
      <c r="DC934" s="182"/>
      <c r="DD934" s="182"/>
      <c r="DE934" s="182"/>
      <c r="DF934" s="182"/>
      <c r="DG934" s="182"/>
      <c r="DH934" s="182"/>
      <c r="DI934" s="180"/>
      <c r="DJ934" s="180"/>
      <c r="DK934" s="180"/>
      <c r="DL934" s="180"/>
      <c r="DM934" s="180"/>
      <c r="DN934" s="180"/>
      <c r="DO934" s="180"/>
      <c r="DP934" s="180"/>
      <c r="DQ934" s="180"/>
      <c r="DR934" s="180"/>
      <c r="DS934" s="181"/>
      <c r="DT934" s="402">
        <f t="shared" si="1332"/>
        <v>1</v>
      </c>
      <c r="DU934" s="100">
        <f t="shared" si="1333"/>
        <v>0</v>
      </c>
      <c r="DV934" s="100">
        <f t="shared" si="1334"/>
        <v>0</v>
      </c>
      <c r="DW934" s="100">
        <f t="shared" si="1335"/>
        <v>1</v>
      </c>
      <c r="DX934" s="100">
        <f t="shared" si="1336"/>
        <v>0</v>
      </c>
      <c r="DY934" s="229">
        <f t="shared" si="1337"/>
        <v>0</v>
      </c>
      <c r="DZ934" s="100">
        <f t="shared" si="1338"/>
        <v>1</v>
      </c>
      <c r="EA934" s="400">
        <f t="shared" si="1339"/>
        <v>0</v>
      </c>
      <c r="EB934" s="402">
        <f t="shared" si="1340"/>
        <v>0</v>
      </c>
      <c r="EC934" s="19">
        <f t="shared" si="1341"/>
        <v>1</v>
      </c>
      <c r="ED934" s="19">
        <f t="shared" si="1342"/>
        <v>0</v>
      </c>
      <c r="EE934" s="19">
        <f t="shared" si="1343"/>
        <v>0</v>
      </c>
      <c r="EF934" s="402">
        <f t="shared" si="1344"/>
        <v>0</v>
      </c>
      <c r="EG934" s="400">
        <f t="shared" si="1345"/>
        <v>1</v>
      </c>
      <c r="EH934" s="400">
        <f t="shared" si="1346"/>
        <v>0</v>
      </c>
      <c r="EI934" s="402">
        <f t="shared" si="1347"/>
        <v>0</v>
      </c>
      <c r="EJ934" s="229">
        <f t="shared" si="1348"/>
        <v>1</v>
      </c>
      <c r="EK934" s="398">
        <f t="shared" si="1349"/>
        <v>4</v>
      </c>
      <c r="EL934" s="398">
        <f t="shared" si="1350"/>
        <v>1</v>
      </c>
      <c r="EM934" s="398">
        <f t="shared" si="1351"/>
        <v>20</v>
      </c>
      <c r="EN934" s="398">
        <f t="shared" si="1352"/>
        <v>54.1</v>
      </c>
      <c r="EO934" s="398" t="str">
        <f t="shared" si="1353"/>
        <v/>
      </c>
      <c r="EP934" s="398">
        <f t="shared" si="1354"/>
        <v>0</v>
      </c>
      <c r="EQ934" s="398">
        <f t="shared" si="1355"/>
        <v>243.71199999999999</v>
      </c>
      <c r="ER934" s="398" t="str">
        <f t="shared" si="1356"/>
        <v/>
      </c>
      <c r="ES934" s="398">
        <f t="shared" si="1357"/>
        <v>2.1</v>
      </c>
      <c r="ET934" s="398">
        <f t="shared" si="1358"/>
        <v>2</v>
      </c>
      <c r="EU934" s="172">
        <f t="shared" si="1359"/>
        <v>9.4</v>
      </c>
      <c r="EV934" s="57">
        <f t="shared" si="1360"/>
        <v>0.17399020435149501</v>
      </c>
      <c r="EW934" s="57">
        <f t="shared" si="1361"/>
        <v>2.557544757033248E-2</v>
      </c>
      <c r="EX934" s="57">
        <f t="shared" si="1362"/>
        <v>1.645751902900638</v>
      </c>
      <c r="EY934" s="57">
        <f t="shared" si="1363"/>
        <v>2.6997355157442984</v>
      </c>
      <c r="EZ934" s="57" t="str">
        <f t="shared" si="1364"/>
        <v/>
      </c>
      <c r="FA934" s="57">
        <f t="shared" si="1365"/>
        <v>0</v>
      </c>
      <c r="FB934" s="57">
        <f t="shared" si="1366"/>
        <v>3.9941590144402142</v>
      </c>
      <c r="FC934" s="57" t="str">
        <f t="shared" si="1367"/>
        <v/>
      </c>
      <c r="FD934" s="57">
        <f t="shared" si="1368"/>
        <v>3.3868291054416667E-2</v>
      </c>
      <c r="FE934" s="57">
        <f t="shared" si="1369"/>
        <v>4.1639514233426954E-2</v>
      </c>
      <c r="FF934" s="56">
        <f t="shared" si="1370"/>
        <v>0.26513976250246801</v>
      </c>
      <c r="FG934" s="59">
        <f t="shared" si="1371"/>
        <v>3.8281226126540822</v>
      </c>
      <c r="FH934" s="59">
        <f t="shared" si="1372"/>
        <v>0.56270954757285685</v>
      </c>
      <c r="FI934" s="59">
        <f t="shared" si="1373"/>
        <v>36.209740070106903</v>
      </c>
      <c r="FJ934" s="59">
        <f t="shared" si="1374"/>
        <v>59.399427769666147</v>
      </c>
      <c r="FK934" s="59" t="str">
        <f t="shared" si="1375"/>
        <v/>
      </c>
      <c r="FL934" s="59">
        <f t="shared" si="1376"/>
        <v>0</v>
      </c>
      <c r="FM934" s="59">
        <f t="shared" si="1377"/>
        <v>92.141573993480748</v>
      </c>
      <c r="FN934" s="59" t="str">
        <f t="shared" si="1378"/>
        <v/>
      </c>
      <c r="FO934" s="59">
        <f t="shared" si="1379"/>
        <v>0.78131031712582977</v>
      </c>
      <c r="FP934" s="59">
        <f t="shared" si="1380"/>
        <v>0.96058528664503517</v>
      </c>
      <c r="FQ934" s="66">
        <f t="shared" si="1381"/>
        <v>6.1165304027483787</v>
      </c>
      <c r="FR934" s="331">
        <f t="shared" si="1321"/>
        <v>2.367678055249522</v>
      </c>
      <c r="FS934" s="331">
        <f t="shared" si="1382"/>
        <v>2.367678055249522</v>
      </c>
      <c r="FT934" s="400">
        <f t="shared" si="1383"/>
        <v>0</v>
      </c>
      <c r="FU934" s="400">
        <f t="shared" si="1384"/>
        <v>1</v>
      </c>
      <c r="FV934" s="400">
        <f t="shared" si="1385"/>
        <v>0</v>
      </c>
      <c r="FW934" s="402">
        <f t="shared" si="1386"/>
        <v>0</v>
      </c>
      <c r="FX934" s="222">
        <f t="shared" si="1387"/>
        <v>0</v>
      </c>
      <c r="FY934" s="222">
        <f t="shared" si="1388"/>
        <v>59.399427769666147</v>
      </c>
      <c r="FZ934" s="222">
        <f t="shared" si="1389"/>
        <v>36.209740070106903</v>
      </c>
      <c r="GA934" s="221">
        <f t="shared" si="1390"/>
        <v>0</v>
      </c>
      <c r="GB934" s="222">
        <f t="shared" si="1391"/>
        <v>92.141573993480748</v>
      </c>
      <c r="GC934" s="222">
        <f t="shared" si="1392"/>
        <v>0</v>
      </c>
      <c r="GD934" s="222">
        <f t="shared" si="1393"/>
        <v>0</v>
      </c>
      <c r="GE934" s="222">
        <f t="shared" si="1394"/>
        <v>0</v>
      </c>
      <c r="GF934" s="222">
        <f t="shared" si="1395"/>
        <v>0</v>
      </c>
      <c r="GG934" s="398">
        <f t="shared" si="1396"/>
        <v>0</v>
      </c>
      <c r="GH934" s="399">
        <f t="shared" si="1397"/>
        <v>0</v>
      </c>
      <c r="GI934" s="398" t="str">
        <f t="shared" si="1398"/>
        <v>Ca-Mg</v>
      </c>
      <c r="GJ934" s="398" t="str">
        <f t="shared" si="1399"/>
        <v>HCO3</v>
      </c>
    </row>
    <row r="935" spans="1:192" ht="14.25">
      <c r="A935" s="402">
        <f t="shared" si="1400"/>
        <v>930</v>
      </c>
      <c r="B935" s="64" t="s">
        <v>653</v>
      </c>
      <c r="C935" s="398" t="s">
        <v>143</v>
      </c>
      <c r="F935" s="266">
        <v>3539260</v>
      </c>
      <c r="G935" s="397">
        <v>5569500</v>
      </c>
      <c r="H935" s="223">
        <f t="shared" si="1325"/>
        <v>539169.86599999992</v>
      </c>
      <c r="I935" s="223">
        <f t="shared" si="1326"/>
        <v>5567711.9900000002</v>
      </c>
      <c r="J935" s="397">
        <v>241</v>
      </c>
      <c r="K935" s="400" t="s">
        <v>1356</v>
      </c>
      <c r="L935" s="19">
        <v>328</v>
      </c>
      <c r="Q935" s="381" t="s">
        <v>786</v>
      </c>
      <c r="R935" s="399" t="s">
        <v>273</v>
      </c>
      <c r="S935" s="64" t="s">
        <v>1347</v>
      </c>
      <c r="T935" s="499" t="str">
        <f t="shared" si="1327"/>
        <v>-</v>
      </c>
      <c r="U935" s="499" t="str">
        <f t="shared" si="1328"/>
        <v>M</v>
      </c>
      <c r="V935" s="499" t="str">
        <f t="shared" si="1329"/>
        <v>-</v>
      </c>
      <c r="W935" s="499" t="str">
        <f t="shared" si="1320"/>
        <v>-</v>
      </c>
      <c r="X935" s="529" t="str">
        <f t="shared" si="1319"/>
        <v>Ca-Mg</v>
      </c>
      <c r="Y935" s="530" t="str">
        <f t="shared" si="1322"/>
        <v>SO4</v>
      </c>
      <c r="Z935" s="404" t="s">
        <v>1399</v>
      </c>
      <c r="AA935" s="51">
        <v>29447</v>
      </c>
      <c r="AB935" s="100">
        <v>1</v>
      </c>
      <c r="AD935" s="398" t="s">
        <v>1580</v>
      </c>
      <c r="AE935" s="61" t="s">
        <v>1503</v>
      </c>
      <c r="AF935" s="391">
        <v>12.5</v>
      </c>
      <c r="AI935" s="554"/>
      <c r="AR935" s="69">
        <v>2475.3000000000002</v>
      </c>
      <c r="AS935" s="507">
        <f t="shared" si="1401"/>
        <v>2455.5</v>
      </c>
      <c r="AT935" s="510">
        <f t="shared" si="1402"/>
        <v>-1.9909169583104747</v>
      </c>
      <c r="AU935" s="398">
        <v>84.2</v>
      </c>
      <c r="AV935" s="398">
        <v>94.3</v>
      </c>
      <c r="AW935" s="399">
        <v>479.2</v>
      </c>
      <c r="AX935" s="398">
        <v>78.5</v>
      </c>
      <c r="AY935" s="398">
        <v>1439.8</v>
      </c>
      <c r="AZ935" s="172">
        <v>279.5</v>
      </c>
      <c r="BO935" s="138"/>
      <c r="BP935" s="555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49"/>
      <c r="CG935" s="138"/>
      <c r="CH935" s="138"/>
      <c r="CI935" s="138"/>
      <c r="CJ935" s="138"/>
      <c r="CK935" s="138"/>
      <c r="CL935" s="139"/>
      <c r="CM935" s="138"/>
      <c r="CN935" s="143" t="s">
        <v>3116</v>
      </c>
      <c r="CO935" s="149"/>
      <c r="DB935" s="241"/>
      <c r="DC935" s="241"/>
      <c r="DD935" s="241"/>
      <c r="DE935" s="241"/>
      <c r="DF935" s="182"/>
      <c r="DG935" s="241"/>
      <c r="DH935" s="241"/>
      <c r="DI935" s="244"/>
      <c r="DJ935" s="244"/>
      <c r="DK935" s="244"/>
      <c r="DL935" s="244"/>
      <c r="DM935" s="244"/>
      <c r="DN935" s="244"/>
      <c r="DO935" s="244"/>
      <c r="DP935" s="244"/>
      <c r="DQ935" s="244"/>
      <c r="DR935" s="244"/>
      <c r="DS935" s="472"/>
      <c r="DT935" s="402">
        <f t="shared" si="1332"/>
        <v>1</v>
      </c>
      <c r="DU935" s="100">
        <f t="shared" si="1333"/>
        <v>0</v>
      </c>
      <c r="DV935" s="100">
        <f t="shared" si="1334"/>
        <v>0</v>
      </c>
      <c r="DW935" s="100">
        <f t="shared" si="1335"/>
        <v>1</v>
      </c>
      <c r="DX935" s="100">
        <f t="shared" si="1336"/>
        <v>0</v>
      </c>
      <c r="DY935" s="229">
        <f t="shared" si="1337"/>
        <v>0</v>
      </c>
      <c r="DZ935" s="100">
        <f t="shared" si="1338"/>
        <v>1</v>
      </c>
      <c r="EA935" s="400">
        <f t="shared" si="1339"/>
        <v>0</v>
      </c>
      <c r="EB935" s="402">
        <f t="shared" si="1340"/>
        <v>0</v>
      </c>
      <c r="EC935" s="19">
        <f t="shared" si="1341"/>
        <v>0</v>
      </c>
      <c r="ED935" s="19">
        <f t="shared" si="1342"/>
        <v>1</v>
      </c>
      <c r="EE935" s="19">
        <f t="shared" si="1343"/>
        <v>0</v>
      </c>
      <c r="EF935" s="402">
        <f t="shared" si="1344"/>
        <v>0</v>
      </c>
      <c r="EG935" s="400">
        <f t="shared" si="1345"/>
        <v>0</v>
      </c>
      <c r="EH935" s="400">
        <f t="shared" si="1346"/>
        <v>0</v>
      </c>
      <c r="EI935" s="402">
        <f t="shared" si="1347"/>
        <v>1</v>
      </c>
      <c r="EJ935" s="229">
        <f t="shared" si="1348"/>
        <v>2</v>
      </c>
      <c r="EK935" s="398">
        <f t="shared" si="1349"/>
        <v>84.2</v>
      </c>
      <c r="EL935" s="398" t="str">
        <f t="shared" si="1350"/>
        <v/>
      </c>
      <c r="EM935" s="398">
        <f t="shared" si="1351"/>
        <v>94.3</v>
      </c>
      <c r="EN935" s="398">
        <f t="shared" si="1352"/>
        <v>479.2</v>
      </c>
      <c r="EO935" s="398" t="str">
        <f t="shared" si="1353"/>
        <v/>
      </c>
      <c r="EP935" s="398" t="str">
        <f t="shared" si="1354"/>
        <v/>
      </c>
      <c r="EQ935" s="398">
        <f t="shared" si="1355"/>
        <v>279.5</v>
      </c>
      <c r="ER935" s="398" t="str">
        <f t="shared" si="1356"/>
        <v/>
      </c>
      <c r="ES935" s="398" t="str">
        <f t="shared" si="1357"/>
        <v/>
      </c>
      <c r="ET935" s="398">
        <f t="shared" si="1358"/>
        <v>1439.8</v>
      </c>
      <c r="EU935" s="172">
        <f t="shared" si="1359"/>
        <v>78.5</v>
      </c>
      <c r="EV935" s="57">
        <f t="shared" si="1360"/>
        <v>3.6624938015989699</v>
      </c>
      <c r="EW935" s="57" t="str">
        <f t="shared" si="1361"/>
        <v/>
      </c>
      <c r="EX935" s="57">
        <f t="shared" si="1362"/>
        <v>7.7597202221765071</v>
      </c>
      <c r="EY935" s="57">
        <f t="shared" si="1363"/>
        <v>23.913368930585357</v>
      </c>
      <c r="EZ935" s="57" t="str">
        <f t="shared" si="1364"/>
        <v/>
      </c>
      <c r="FA935" s="57" t="str">
        <f t="shared" si="1365"/>
        <v/>
      </c>
      <c r="FB935" s="57">
        <f t="shared" si="1366"/>
        <v>4.5806831199778424</v>
      </c>
      <c r="FC935" s="57" t="str">
        <f t="shared" si="1367"/>
        <v/>
      </c>
      <c r="FD935" s="57" t="str">
        <f t="shared" si="1368"/>
        <v/>
      </c>
      <c r="FE935" s="57">
        <f t="shared" si="1369"/>
        <v>29.976286296644062</v>
      </c>
      <c r="FF935" s="56">
        <f t="shared" si="1370"/>
        <v>2.2141990804727381</v>
      </c>
      <c r="FG935" s="59">
        <f t="shared" si="1371"/>
        <v>10.364888577979366</v>
      </c>
      <c r="FH935" s="59" t="str">
        <f t="shared" si="1372"/>
        <v/>
      </c>
      <c r="FI935" s="59">
        <f t="shared" si="1373"/>
        <v>21.96007416150146</v>
      </c>
      <c r="FJ935" s="59">
        <f t="shared" si="1374"/>
        <v>67.675037260519176</v>
      </c>
      <c r="FK935" s="59" t="str">
        <f t="shared" si="1375"/>
        <v/>
      </c>
      <c r="FL935" s="59" t="str">
        <f t="shared" si="1376"/>
        <v/>
      </c>
      <c r="FM935" s="59">
        <f t="shared" si="1377"/>
        <v>12.457268308837589</v>
      </c>
      <c r="FN935" s="59" t="str">
        <f t="shared" si="1378"/>
        <v/>
      </c>
      <c r="FO935" s="59" t="str">
        <f t="shared" si="1379"/>
        <v/>
      </c>
      <c r="FP935" s="59">
        <f t="shared" si="1380"/>
        <v>81.52116868141556</v>
      </c>
      <c r="FQ935" s="66">
        <f t="shared" si="1381"/>
        <v>6.0215630097468509</v>
      </c>
      <c r="FR935" s="331">
        <f t="shared" si="1321"/>
        <v>-1.9909169583104747</v>
      </c>
      <c r="FS935" s="331">
        <f t="shared" si="1382"/>
        <v>1.9909169583104747</v>
      </c>
      <c r="FT935" s="400">
        <f t="shared" si="1383"/>
        <v>0</v>
      </c>
      <c r="FU935" s="400">
        <f t="shared" si="1384"/>
        <v>1</v>
      </c>
      <c r="FV935" s="400">
        <f t="shared" si="1385"/>
        <v>0</v>
      </c>
      <c r="FW935" s="402">
        <f t="shared" si="1386"/>
        <v>0</v>
      </c>
      <c r="FX935" s="222">
        <f t="shared" si="1387"/>
        <v>0</v>
      </c>
      <c r="FY935" s="222">
        <f t="shared" si="1388"/>
        <v>67.675037260519176</v>
      </c>
      <c r="FZ935" s="222">
        <f t="shared" si="1389"/>
        <v>21.96007416150146</v>
      </c>
      <c r="GA935" s="221">
        <f t="shared" si="1390"/>
        <v>0</v>
      </c>
      <c r="GB935" s="222">
        <f t="shared" si="1391"/>
        <v>0</v>
      </c>
      <c r="GC935" s="222">
        <f t="shared" si="1392"/>
        <v>81.52116868141556</v>
      </c>
      <c r="GD935" s="222">
        <f t="shared" si="1393"/>
        <v>0</v>
      </c>
      <c r="GE935" s="222">
        <f t="shared" si="1394"/>
        <v>0</v>
      </c>
      <c r="GF935" s="222">
        <f t="shared" si="1395"/>
        <v>0</v>
      </c>
      <c r="GG935" s="398">
        <f t="shared" si="1396"/>
        <v>0</v>
      </c>
      <c r="GH935" s="399">
        <f t="shared" si="1397"/>
        <v>0</v>
      </c>
      <c r="GI935" s="398" t="str">
        <f t="shared" si="1398"/>
        <v>Ca-Mg</v>
      </c>
      <c r="GJ935" s="398" t="str">
        <f t="shared" si="1399"/>
        <v>SO4</v>
      </c>
    </row>
    <row r="936" spans="1:192">
      <c r="A936" s="402">
        <f t="shared" si="1400"/>
        <v>931</v>
      </c>
      <c r="B936" s="399" t="s">
        <v>653</v>
      </c>
      <c r="C936" s="398" t="s">
        <v>143</v>
      </c>
      <c r="F936" s="266">
        <v>3539260</v>
      </c>
      <c r="G936" s="397">
        <v>5569500</v>
      </c>
      <c r="H936" s="223">
        <f t="shared" si="1325"/>
        <v>539169.86599999992</v>
      </c>
      <c r="I936" s="223">
        <f t="shared" si="1326"/>
        <v>5567711.9900000002</v>
      </c>
      <c r="J936" s="397">
        <v>241</v>
      </c>
      <c r="K936" s="400" t="s">
        <v>1356</v>
      </c>
      <c r="L936" s="19">
        <v>328</v>
      </c>
      <c r="Q936" s="381" t="s">
        <v>786</v>
      </c>
      <c r="R936" s="401" t="s">
        <v>273</v>
      </c>
      <c r="S936" s="399" t="s">
        <v>1347</v>
      </c>
      <c r="T936" s="499" t="str">
        <f t="shared" si="1327"/>
        <v>-</v>
      </c>
      <c r="U936" s="499" t="str">
        <f t="shared" si="1328"/>
        <v>M</v>
      </c>
      <c r="V936" s="499" t="str">
        <f t="shared" si="1329"/>
        <v>-</v>
      </c>
      <c r="W936" s="499" t="str">
        <f t="shared" si="1320"/>
        <v>-</v>
      </c>
      <c r="X936" s="529" t="str">
        <f t="shared" si="1319"/>
        <v>Ca-Mg</v>
      </c>
      <c r="Y936" s="530" t="str">
        <f t="shared" si="1322"/>
        <v>SO4</v>
      </c>
      <c r="AA936" s="51">
        <v>29479</v>
      </c>
      <c r="AB936" s="100">
        <v>2</v>
      </c>
      <c r="AD936" s="398" t="s">
        <v>1858</v>
      </c>
      <c r="AE936" s="61" t="s">
        <v>1503</v>
      </c>
      <c r="AF936" s="400">
        <v>12.5</v>
      </c>
      <c r="AN936" s="398">
        <v>93.1</v>
      </c>
      <c r="AO936" s="399">
        <v>11.5</v>
      </c>
      <c r="AR936" s="69">
        <v>2779</v>
      </c>
      <c r="AS936" s="507">
        <f t="shared" si="1401"/>
        <v>2424.2221209999998</v>
      </c>
      <c r="AT936" s="510">
        <f t="shared" si="1402"/>
        <v>6.9261670591490729E-2</v>
      </c>
      <c r="AU936" s="59">
        <v>65.980726000000004</v>
      </c>
      <c r="AV936" s="59">
        <v>106.33437499999999</v>
      </c>
      <c r="AW936" s="62">
        <v>490.95549999999997</v>
      </c>
      <c r="AX936" s="59">
        <v>69.842410000000001</v>
      </c>
      <c r="AY936" s="59">
        <v>1440.9390000000001</v>
      </c>
      <c r="AZ936" s="66">
        <v>250.17010999999997</v>
      </c>
      <c r="CN936" s="143" t="s">
        <v>3116</v>
      </c>
      <c r="DB936" s="241"/>
      <c r="DC936" s="241"/>
      <c r="DD936" s="241"/>
      <c r="DE936" s="241"/>
      <c r="DF936" s="182"/>
      <c r="DG936" s="241"/>
      <c r="DH936" s="241"/>
      <c r="DI936" s="244"/>
      <c r="DJ936" s="244"/>
      <c r="DK936" s="244"/>
      <c r="DL936" s="244"/>
      <c r="DM936" s="244"/>
      <c r="DN936" s="244"/>
      <c r="DO936" s="244"/>
      <c r="DP936" s="244"/>
      <c r="DQ936" s="244"/>
      <c r="DR936" s="244"/>
      <c r="DS936" s="472"/>
      <c r="DT936" s="402">
        <f t="shared" si="1332"/>
        <v>0</v>
      </c>
      <c r="DU936" s="100">
        <f t="shared" si="1333"/>
        <v>0</v>
      </c>
      <c r="DV936" s="100">
        <f t="shared" si="1334"/>
        <v>0</v>
      </c>
      <c r="DW936" s="100">
        <f t="shared" si="1335"/>
        <v>1</v>
      </c>
      <c r="DX936" s="100">
        <f t="shared" si="1336"/>
        <v>0</v>
      </c>
      <c r="DY936" s="229">
        <f t="shared" si="1337"/>
        <v>0</v>
      </c>
      <c r="DZ936" s="100">
        <f t="shared" si="1338"/>
        <v>1</v>
      </c>
      <c r="EA936" s="400">
        <f t="shared" si="1339"/>
        <v>0</v>
      </c>
      <c r="EB936" s="402">
        <f t="shared" si="1340"/>
        <v>0</v>
      </c>
      <c r="EC936" s="19">
        <f t="shared" si="1341"/>
        <v>0</v>
      </c>
      <c r="ED936" s="19">
        <f t="shared" si="1342"/>
        <v>1</v>
      </c>
      <c r="EE936" s="19">
        <f t="shared" si="1343"/>
        <v>0</v>
      </c>
      <c r="EF936" s="402">
        <f t="shared" si="1344"/>
        <v>0</v>
      </c>
      <c r="EG936" s="400">
        <f t="shared" si="1345"/>
        <v>0</v>
      </c>
      <c r="EH936" s="400">
        <f t="shared" si="1346"/>
        <v>0</v>
      </c>
      <c r="EI936" s="402">
        <f t="shared" si="1347"/>
        <v>1</v>
      </c>
      <c r="EJ936" s="229">
        <f t="shared" si="1348"/>
        <v>2</v>
      </c>
      <c r="EK936" s="398">
        <f t="shared" si="1349"/>
        <v>65.980726000000004</v>
      </c>
      <c r="EL936" s="398" t="str">
        <f t="shared" si="1350"/>
        <v/>
      </c>
      <c r="EM936" s="398">
        <f t="shared" si="1351"/>
        <v>106.33437499999999</v>
      </c>
      <c r="EN936" s="398">
        <f t="shared" si="1352"/>
        <v>490.95549999999997</v>
      </c>
      <c r="EO936" s="398" t="str">
        <f t="shared" si="1353"/>
        <v/>
      </c>
      <c r="EP936" s="398" t="str">
        <f t="shared" si="1354"/>
        <v/>
      </c>
      <c r="EQ936" s="398">
        <f t="shared" si="1355"/>
        <v>250.17010999999997</v>
      </c>
      <c r="ER936" s="398" t="str">
        <f t="shared" si="1356"/>
        <v/>
      </c>
      <c r="ES936" s="398" t="str">
        <f t="shared" si="1357"/>
        <v/>
      </c>
      <c r="ET936" s="398">
        <f t="shared" si="1358"/>
        <v>1440.9390000000001</v>
      </c>
      <c r="EU936" s="172">
        <f t="shared" si="1359"/>
        <v>69.842410000000001</v>
      </c>
      <c r="EV936" s="57">
        <f t="shared" si="1360"/>
        <v>2.87</v>
      </c>
      <c r="EW936" s="57" t="str">
        <f t="shared" si="1361"/>
        <v/>
      </c>
      <c r="EX936" s="57">
        <f t="shared" si="1362"/>
        <v>8.75</v>
      </c>
      <c r="EY936" s="57">
        <f t="shared" si="1363"/>
        <v>24.499999999999996</v>
      </c>
      <c r="EZ936" s="57" t="str">
        <f t="shared" si="1364"/>
        <v/>
      </c>
      <c r="FA936" s="57" t="str">
        <f t="shared" si="1365"/>
        <v/>
      </c>
      <c r="FB936" s="57">
        <f t="shared" si="1366"/>
        <v>4.0999999999999996</v>
      </c>
      <c r="FC936" s="57" t="str">
        <f t="shared" si="1367"/>
        <v/>
      </c>
      <c r="FD936" s="57" t="str">
        <f t="shared" si="1368"/>
        <v/>
      </c>
      <c r="FE936" s="57">
        <f t="shared" si="1369"/>
        <v>30.000000000000004</v>
      </c>
      <c r="FF936" s="56">
        <f t="shared" si="1370"/>
        <v>1.9699999999999998</v>
      </c>
      <c r="FG936" s="59">
        <f t="shared" si="1371"/>
        <v>7.945736434108527</v>
      </c>
      <c r="FH936" s="59" t="str">
        <f t="shared" si="1372"/>
        <v/>
      </c>
      <c r="FI936" s="59">
        <f t="shared" si="1373"/>
        <v>24.22480620155039</v>
      </c>
      <c r="FJ936" s="59">
        <f t="shared" si="1374"/>
        <v>67.829457364341081</v>
      </c>
      <c r="FK936" s="59" t="str">
        <f t="shared" si="1375"/>
        <v/>
      </c>
      <c r="FL936" s="59" t="str">
        <f t="shared" si="1376"/>
        <v/>
      </c>
      <c r="FM936" s="59">
        <f t="shared" si="1377"/>
        <v>11.366786803437758</v>
      </c>
      <c r="FN936" s="59" t="str">
        <f t="shared" si="1378"/>
        <v/>
      </c>
      <c r="FO936" s="59" t="str">
        <f t="shared" si="1379"/>
        <v/>
      </c>
      <c r="FP936" s="59">
        <f t="shared" si="1380"/>
        <v>83.171610756861668</v>
      </c>
      <c r="FQ936" s="66">
        <f t="shared" si="1381"/>
        <v>5.4616024397005818</v>
      </c>
      <c r="FR936" s="331">
        <f t="shared" si="1321"/>
        <v>6.9261670591490729E-2</v>
      </c>
      <c r="FS936" s="331">
        <f t="shared" si="1382"/>
        <v>6.9261670591490729E-2</v>
      </c>
      <c r="FT936" s="400">
        <f t="shared" si="1383"/>
        <v>0</v>
      </c>
      <c r="FU936" s="400">
        <f t="shared" si="1384"/>
        <v>1</v>
      </c>
      <c r="FV936" s="400">
        <f t="shared" si="1385"/>
        <v>0</v>
      </c>
      <c r="FW936" s="402">
        <f t="shared" si="1386"/>
        <v>0</v>
      </c>
      <c r="FX936" s="222">
        <f t="shared" si="1387"/>
        <v>0</v>
      </c>
      <c r="FY936" s="222">
        <f t="shared" si="1388"/>
        <v>67.829457364341081</v>
      </c>
      <c r="FZ936" s="222">
        <f t="shared" si="1389"/>
        <v>24.22480620155039</v>
      </c>
      <c r="GA936" s="221">
        <f t="shared" si="1390"/>
        <v>0</v>
      </c>
      <c r="GB936" s="222">
        <f t="shared" si="1391"/>
        <v>0</v>
      </c>
      <c r="GC936" s="222">
        <f t="shared" si="1392"/>
        <v>83.171610756861668</v>
      </c>
      <c r="GD936" s="222">
        <f t="shared" si="1393"/>
        <v>0</v>
      </c>
      <c r="GE936" s="222">
        <f t="shared" si="1394"/>
        <v>0</v>
      </c>
      <c r="GF936" s="222">
        <f t="shared" si="1395"/>
        <v>0</v>
      </c>
      <c r="GG936" s="398">
        <f t="shared" si="1396"/>
        <v>0</v>
      </c>
      <c r="GH936" s="399">
        <f t="shared" si="1397"/>
        <v>0</v>
      </c>
      <c r="GI936" s="398" t="str">
        <f t="shared" si="1398"/>
        <v>Ca-Mg</v>
      </c>
      <c r="GJ936" s="398" t="str">
        <f t="shared" si="1399"/>
        <v>SO4</v>
      </c>
    </row>
    <row r="937" spans="1:192" ht="14.25">
      <c r="A937" s="402">
        <f t="shared" si="1400"/>
        <v>932</v>
      </c>
      <c r="B937" s="64" t="s">
        <v>358</v>
      </c>
      <c r="C937" s="398" t="s">
        <v>146</v>
      </c>
      <c r="F937" s="563">
        <v>3461920</v>
      </c>
      <c r="G937" s="563">
        <v>5519030</v>
      </c>
      <c r="H937" s="223">
        <f t="shared" si="1325"/>
        <v>461860.80200000003</v>
      </c>
      <c r="I937" s="223">
        <f t="shared" si="1326"/>
        <v>5517262.1780000003</v>
      </c>
      <c r="J937" s="397">
        <v>89</v>
      </c>
      <c r="K937" s="400" t="s">
        <v>1356</v>
      </c>
      <c r="L937" s="19">
        <v>541.20000000000005</v>
      </c>
      <c r="Q937" s="381" t="s">
        <v>786</v>
      </c>
      <c r="R937" s="64" t="s">
        <v>1394</v>
      </c>
      <c r="S937" s="2" t="s">
        <v>2835</v>
      </c>
      <c r="T937" s="499" t="str">
        <f t="shared" si="1327"/>
        <v>-</v>
      </c>
      <c r="U937" s="499" t="str">
        <f t="shared" si="1328"/>
        <v>-</v>
      </c>
      <c r="V937" s="499" t="str">
        <f t="shared" si="1329"/>
        <v>B</v>
      </c>
      <c r="W937" s="499" t="str">
        <f t="shared" si="1320"/>
        <v>-</v>
      </c>
      <c r="X937" s="529" t="str">
        <f t="shared" si="1319"/>
        <v>Na</v>
      </c>
      <c r="Y937" s="530" t="str">
        <f t="shared" si="1322"/>
        <v>Cl</v>
      </c>
      <c r="Z937" s="172" t="s">
        <v>1395</v>
      </c>
      <c r="AA937" s="397" t="s">
        <v>1958</v>
      </c>
      <c r="AB937" s="101">
        <v>1</v>
      </c>
      <c r="AD937" s="2" t="s">
        <v>2542</v>
      </c>
      <c r="AE937" s="61" t="s">
        <v>2543</v>
      </c>
      <c r="AF937" s="153" t="s">
        <v>3116</v>
      </c>
      <c r="AI937" s="554"/>
      <c r="AR937" s="69">
        <v>27478</v>
      </c>
      <c r="AS937" s="507">
        <f t="shared" si="1401"/>
        <v>27176</v>
      </c>
      <c r="AT937" s="510">
        <f t="shared" si="1402"/>
        <v>-1.0242498980949957</v>
      </c>
      <c r="AU937" s="398">
        <v>8894</v>
      </c>
      <c r="AV937" s="398">
        <v>545</v>
      </c>
      <c r="AW937" s="399">
        <v>573</v>
      </c>
      <c r="AX937" s="398">
        <v>16330</v>
      </c>
      <c r="AY937" s="398">
        <v>26</v>
      </c>
      <c r="AZ937" s="172">
        <v>744</v>
      </c>
      <c r="BE937" s="398">
        <v>64</v>
      </c>
      <c r="BO937" s="138"/>
      <c r="BP937" s="553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49"/>
      <c r="CG937" s="138"/>
      <c r="CH937" s="138"/>
      <c r="CI937" s="138"/>
      <c r="CJ937" s="138"/>
      <c r="CK937" s="138"/>
      <c r="CL937" s="139"/>
      <c r="CM937" s="138"/>
      <c r="CN937" s="143" t="s">
        <v>3116</v>
      </c>
      <c r="CO937" s="149"/>
      <c r="DB937" s="241"/>
      <c r="DC937" s="241"/>
      <c r="DD937" s="241"/>
      <c r="DE937" s="241"/>
      <c r="DF937" s="182"/>
      <c r="DG937" s="241"/>
      <c r="DH937" s="241"/>
      <c r="DI937" s="244"/>
      <c r="DJ937" s="244"/>
      <c r="DK937" s="244"/>
      <c r="DL937" s="244"/>
      <c r="DM937" s="244"/>
      <c r="DN937" s="244"/>
      <c r="DO937" s="244"/>
      <c r="DP937" s="244"/>
      <c r="DQ937" s="244"/>
      <c r="DR937" s="244"/>
      <c r="DS937" s="472"/>
      <c r="DT937" s="402">
        <f t="shared" si="1332"/>
        <v>1</v>
      </c>
      <c r="DU937" s="100">
        <f t="shared" si="1333"/>
        <v>0</v>
      </c>
      <c r="DV937" s="100">
        <f t="shared" si="1334"/>
        <v>0</v>
      </c>
      <c r="DW937" s="100">
        <f t="shared" si="1335"/>
        <v>0</v>
      </c>
      <c r="DX937" s="100">
        <f t="shared" si="1336"/>
        <v>1</v>
      </c>
      <c r="DY937" s="229">
        <f t="shared" si="1337"/>
        <v>0</v>
      </c>
      <c r="DZ937" s="100">
        <f t="shared" si="1338"/>
        <v>0</v>
      </c>
      <c r="EA937" s="400">
        <f t="shared" si="1339"/>
        <v>0</v>
      </c>
      <c r="EB937" s="402">
        <f t="shared" si="1340"/>
        <v>1</v>
      </c>
      <c r="EC937" s="19">
        <f t="shared" si="1341"/>
        <v>0</v>
      </c>
      <c r="ED937" s="19">
        <f t="shared" si="1342"/>
        <v>0</v>
      </c>
      <c r="EE937" s="19">
        <f t="shared" si="1343"/>
        <v>1</v>
      </c>
      <c r="EF937" s="402">
        <f t="shared" si="1344"/>
        <v>0</v>
      </c>
      <c r="EG937" s="400">
        <f t="shared" si="1345"/>
        <v>0</v>
      </c>
      <c r="EH937" s="400">
        <f t="shared" si="1346"/>
        <v>0</v>
      </c>
      <c r="EI937" s="402">
        <f t="shared" si="1347"/>
        <v>1</v>
      </c>
      <c r="EJ937" s="229">
        <f t="shared" si="1348"/>
        <v>2</v>
      </c>
      <c r="EK937" s="398">
        <f t="shared" si="1349"/>
        <v>8894</v>
      </c>
      <c r="EL937" s="398" t="str">
        <f t="shared" si="1350"/>
        <v/>
      </c>
      <c r="EM937" s="398">
        <f t="shared" si="1351"/>
        <v>545</v>
      </c>
      <c r="EN937" s="398">
        <f t="shared" si="1352"/>
        <v>573</v>
      </c>
      <c r="EO937" s="398" t="str">
        <f t="shared" si="1353"/>
        <v/>
      </c>
      <c r="EP937" s="398">
        <f t="shared" si="1354"/>
        <v>64</v>
      </c>
      <c r="EQ937" s="398">
        <f t="shared" si="1355"/>
        <v>744</v>
      </c>
      <c r="ER937" s="398" t="str">
        <f t="shared" si="1356"/>
        <v/>
      </c>
      <c r="ES937" s="398" t="str">
        <f t="shared" si="1357"/>
        <v/>
      </c>
      <c r="ET937" s="398">
        <f t="shared" si="1358"/>
        <v>26</v>
      </c>
      <c r="EU937" s="172">
        <f t="shared" si="1359"/>
        <v>16330</v>
      </c>
      <c r="EV937" s="57">
        <f t="shared" si="1360"/>
        <v>386.86721937554915</v>
      </c>
      <c r="EW937" s="57" t="str">
        <f t="shared" si="1361"/>
        <v/>
      </c>
      <c r="EX937" s="57">
        <f t="shared" si="1362"/>
        <v>44.846739354042384</v>
      </c>
      <c r="EY937" s="57">
        <f t="shared" si="1363"/>
        <v>28.594241229602272</v>
      </c>
      <c r="EZ937" s="57" t="str">
        <f t="shared" si="1364"/>
        <v/>
      </c>
      <c r="FA937" s="57">
        <f t="shared" si="1365"/>
        <v>3.4380875637926405</v>
      </c>
      <c r="FB937" s="57">
        <f t="shared" si="1366"/>
        <v>12.193303188778227</v>
      </c>
      <c r="FC937" s="57" t="str">
        <f t="shared" si="1367"/>
        <v/>
      </c>
      <c r="FD937" s="57" t="str">
        <f t="shared" si="1368"/>
        <v/>
      </c>
      <c r="FE937" s="57">
        <f t="shared" si="1369"/>
        <v>0.54131368503455035</v>
      </c>
      <c r="FF937" s="56">
        <f t="shared" si="1370"/>
        <v>460.60982145375561</v>
      </c>
      <c r="FG937" s="59">
        <f t="shared" si="1371"/>
        <v>83.422170653252579</v>
      </c>
      <c r="FH937" s="59" t="str">
        <f t="shared" si="1372"/>
        <v/>
      </c>
      <c r="FI937" s="59">
        <f t="shared" si="1373"/>
        <v>9.6705333413196257</v>
      </c>
      <c r="FJ937" s="59">
        <f t="shared" si="1374"/>
        <v>6.1659234799124825</v>
      </c>
      <c r="FK937" s="59" t="str">
        <f t="shared" si="1375"/>
        <v/>
      </c>
      <c r="FL937" s="59">
        <f t="shared" si="1376"/>
        <v>0.74137252551530675</v>
      </c>
      <c r="FM937" s="59">
        <f t="shared" si="1377"/>
        <v>2.575989533511768</v>
      </c>
      <c r="FN937" s="59" t="str">
        <f t="shared" si="1378"/>
        <v/>
      </c>
      <c r="FO937" s="59" t="str">
        <f t="shared" si="1379"/>
        <v/>
      </c>
      <c r="FP937" s="59">
        <f t="shared" si="1380"/>
        <v>0.11435936311983139</v>
      </c>
      <c r="FQ937" s="66">
        <f t="shared" si="1381"/>
        <v>97.309651103368395</v>
      </c>
      <c r="FR937" s="331">
        <f t="shared" si="1321"/>
        <v>-1.0242498980949957</v>
      </c>
      <c r="FS937" s="331">
        <f t="shared" si="1382"/>
        <v>1.0242498980949957</v>
      </c>
      <c r="FT937" s="400">
        <f t="shared" si="1383"/>
        <v>0</v>
      </c>
      <c r="FU937" s="400">
        <f t="shared" si="1384"/>
        <v>1</v>
      </c>
      <c r="FV937" s="400">
        <f t="shared" si="1385"/>
        <v>0</v>
      </c>
      <c r="FW937" s="402">
        <f t="shared" si="1386"/>
        <v>0</v>
      </c>
      <c r="FX937" s="222">
        <f t="shared" si="1387"/>
        <v>83.422170653252579</v>
      </c>
      <c r="FY937" s="222">
        <f t="shared" si="1388"/>
        <v>0</v>
      </c>
      <c r="FZ937" s="222">
        <f t="shared" si="1389"/>
        <v>0</v>
      </c>
      <c r="GA937" s="221">
        <f t="shared" si="1390"/>
        <v>97.309651103368395</v>
      </c>
      <c r="GB937" s="222">
        <f t="shared" si="1391"/>
        <v>0</v>
      </c>
      <c r="GC937" s="222">
        <f t="shared" si="1392"/>
        <v>0</v>
      </c>
      <c r="GD937" s="222">
        <f t="shared" si="1393"/>
        <v>0</v>
      </c>
      <c r="GE937" s="222">
        <f t="shared" si="1394"/>
        <v>0</v>
      </c>
      <c r="GF937" s="222">
        <f t="shared" si="1395"/>
        <v>0</v>
      </c>
      <c r="GG937" s="398">
        <f t="shared" si="1396"/>
        <v>0</v>
      </c>
      <c r="GH937" s="399">
        <f t="shared" si="1397"/>
        <v>0</v>
      </c>
      <c r="GI937" s="398" t="str">
        <f t="shared" si="1398"/>
        <v>Na</v>
      </c>
      <c r="GJ937" s="398" t="str">
        <f t="shared" si="1399"/>
        <v>Cl</v>
      </c>
    </row>
    <row r="938" spans="1:192" ht="14.25">
      <c r="A938" s="402">
        <f t="shared" si="1400"/>
        <v>933</v>
      </c>
      <c r="B938" s="65" t="s">
        <v>605</v>
      </c>
      <c r="C938" s="398" t="s">
        <v>605</v>
      </c>
      <c r="F938" s="400">
        <v>3467000</v>
      </c>
      <c r="G938" s="400">
        <v>5553960</v>
      </c>
      <c r="H938" s="409">
        <f t="shared" si="1325"/>
        <v>466938.77</v>
      </c>
      <c r="I938" s="405">
        <f t="shared" si="1326"/>
        <v>5552178.2060000002</v>
      </c>
      <c r="J938" s="400">
        <v>125.89</v>
      </c>
      <c r="K938" s="400" t="s">
        <v>1355</v>
      </c>
      <c r="L938" s="19">
        <v>165.8</v>
      </c>
      <c r="O938" s="171" t="s">
        <v>1352</v>
      </c>
      <c r="P938" s="171"/>
      <c r="Q938" s="64" t="s">
        <v>2843</v>
      </c>
      <c r="R938" s="65" t="s">
        <v>2920</v>
      </c>
      <c r="S938" s="2" t="s">
        <v>2835</v>
      </c>
      <c r="T938" s="499" t="str">
        <f t="shared" si="1327"/>
        <v>-</v>
      </c>
      <c r="U938" s="499" t="str">
        <f t="shared" si="1328"/>
        <v>M</v>
      </c>
      <c r="V938" s="499" t="str">
        <f t="shared" si="1329"/>
        <v>-</v>
      </c>
      <c r="W938" s="499" t="str">
        <f t="shared" si="1320"/>
        <v>-</v>
      </c>
      <c r="X938" s="529" t="str">
        <f t="shared" si="1319"/>
        <v>Ca-Mg-Na</v>
      </c>
      <c r="Y938" s="530" t="str">
        <f t="shared" si="1322"/>
        <v>HCO3</v>
      </c>
      <c r="Z938" s="60"/>
      <c r="AA938" s="127">
        <v>37608</v>
      </c>
      <c r="AB938" s="101">
        <v>1</v>
      </c>
      <c r="AC938" s="398" t="s">
        <v>456</v>
      </c>
      <c r="AD938" s="2" t="s">
        <v>2544</v>
      </c>
      <c r="AE938" s="404"/>
      <c r="AF938" s="233">
        <v>15</v>
      </c>
      <c r="AG938" s="400">
        <v>1161</v>
      </c>
      <c r="AH938" s="211">
        <v>6.8</v>
      </c>
      <c r="AI938" s="554"/>
      <c r="AN938" s="398">
        <v>26.94</v>
      </c>
      <c r="AR938" s="69"/>
      <c r="AS938" s="507">
        <f t="shared" si="1401"/>
        <v>1000.099</v>
      </c>
      <c r="AT938" s="510">
        <f t="shared" si="1402"/>
        <v>-1.4224991136943566</v>
      </c>
      <c r="AU938" s="398">
        <v>63</v>
      </c>
      <c r="AV938" s="398">
        <v>38</v>
      </c>
      <c r="AW938" s="401">
        <v>130</v>
      </c>
      <c r="AX938" s="401">
        <v>57</v>
      </c>
      <c r="AY938" s="401">
        <v>14</v>
      </c>
      <c r="AZ938" s="172">
        <v>683</v>
      </c>
      <c r="BB938" s="398">
        <v>14</v>
      </c>
      <c r="BD938" s="91" t="s">
        <v>1405</v>
      </c>
      <c r="BE938" s="398">
        <v>0.22</v>
      </c>
      <c r="BF938" s="398">
        <v>2.9000000000000001E-2</v>
      </c>
      <c r="BJ938" s="91" t="s">
        <v>457</v>
      </c>
      <c r="BN938" s="172">
        <v>0.85</v>
      </c>
      <c r="BO938" s="138"/>
      <c r="BP938" s="553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49"/>
      <c r="CG938" s="138"/>
      <c r="CH938" s="138"/>
      <c r="CI938" s="138"/>
      <c r="CJ938" s="138"/>
      <c r="CK938" s="138"/>
      <c r="CL938" s="139"/>
      <c r="CM938" s="213">
        <v>1</v>
      </c>
      <c r="CN938" s="138">
        <v>176</v>
      </c>
      <c r="CO938" s="149"/>
      <c r="DB938" s="241"/>
      <c r="DC938" s="241"/>
      <c r="DD938" s="241"/>
      <c r="DE938" s="241"/>
      <c r="DF938" s="182"/>
      <c r="DG938" s="241"/>
      <c r="DH938" s="241"/>
      <c r="DI938" s="244"/>
      <c r="DJ938" s="244"/>
      <c r="DK938" s="244"/>
      <c r="DL938" s="244"/>
      <c r="DM938" s="244"/>
      <c r="DN938" s="244"/>
      <c r="DO938" s="244"/>
      <c r="DP938" s="244"/>
      <c r="DQ938" s="244"/>
      <c r="DR938" s="244"/>
      <c r="DS938" s="472"/>
      <c r="DT938" s="402">
        <f t="shared" si="1332"/>
        <v>1</v>
      </c>
      <c r="DU938" s="100">
        <f t="shared" si="1333"/>
        <v>0</v>
      </c>
      <c r="DV938" s="100">
        <f t="shared" si="1334"/>
        <v>0</v>
      </c>
      <c r="DW938" s="100">
        <f t="shared" si="1335"/>
        <v>1</v>
      </c>
      <c r="DX938" s="100">
        <f t="shared" si="1336"/>
        <v>0</v>
      </c>
      <c r="DY938" s="229">
        <f t="shared" si="1337"/>
        <v>0</v>
      </c>
      <c r="DZ938" s="100">
        <f t="shared" si="1338"/>
        <v>1</v>
      </c>
      <c r="EA938" s="400">
        <f t="shared" si="1339"/>
        <v>0</v>
      </c>
      <c r="EB938" s="402">
        <f t="shared" si="1340"/>
        <v>0</v>
      </c>
      <c r="EC938" s="19">
        <f t="shared" si="1341"/>
        <v>0</v>
      </c>
      <c r="ED938" s="19">
        <f t="shared" si="1342"/>
        <v>1</v>
      </c>
      <c r="EE938" s="19">
        <f t="shared" si="1343"/>
        <v>0</v>
      </c>
      <c r="EF938" s="402">
        <f t="shared" si="1344"/>
        <v>0</v>
      </c>
      <c r="EG938" s="400">
        <f t="shared" si="1345"/>
        <v>1</v>
      </c>
      <c r="EH938" s="400">
        <f t="shared" si="1346"/>
        <v>0</v>
      </c>
      <c r="EI938" s="402">
        <f t="shared" si="1347"/>
        <v>0</v>
      </c>
      <c r="EJ938" s="229">
        <f t="shared" si="1348"/>
        <v>2</v>
      </c>
      <c r="EK938" s="398">
        <f t="shared" si="1349"/>
        <v>63</v>
      </c>
      <c r="EL938" s="398">
        <f t="shared" si="1350"/>
        <v>14</v>
      </c>
      <c r="EM938" s="398">
        <f t="shared" si="1351"/>
        <v>38</v>
      </c>
      <c r="EN938" s="398">
        <f t="shared" si="1352"/>
        <v>130</v>
      </c>
      <c r="EO938" s="398">
        <f t="shared" si="1353"/>
        <v>2.9000000000000001E-2</v>
      </c>
      <c r="EP938" s="398">
        <f t="shared" si="1354"/>
        <v>0.22</v>
      </c>
      <c r="EQ938" s="398">
        <f t="shared" si="1355"/>
        <v>683</v>
      </c>
      <c r="ER938" s="398" t="str">
        <f t="shared" si="1356"/>
        <v/>
      </c>
      <c r="ES938" s="398" t="str">
        <f t="shared" si="1357"/>
        <v/>
      </c>
      <c r="ET938" s="398">
        <f t="shared" si="1358"/>
        <v>14</v>
      </c>
      <c r="EU938" s="172">
        <f t="shared" si="1359"/>
        <v>57</v>
      </c>
      <c r="EV938" s="57">
        <f t="shared" si="1360"/>
        <v>2.7403457185360462</v>
      </c>
      <c r="EW938" s="57">
        <f t="shared" si="1361"/>
        <v>0.35805626598465473</v>
      </c>
      <c r="EX938" s="57">
        <f t="shared" si="1362"/>
        <v>3.1269286155112122</v>
      </c>
      <c r="EY938" s="57">
        <f t="shared" si="1363"/>
        <v>6.4873496681471128</v>
      </c>
      <c r="EZ938" s="57">
        <f t="shared" si="1364"/>
        <v>1.0575257543987602E-3</v>
      </c>
      <c r="FA938" s="57">
        <f t="shared" si="1365"/>
        <v>1.1818426000537202E-2</v>
      </c>
      <c r="FB938" s="57">
        <f t="shared" si="1366"/>
        <v>11.193583438085389</v>
      </c>
      <c r="FC938" s="57" t="str">
        <f t="shared" si="1367"/>
        <v/>
      </c>
      <c r="FD938" s="57" t="str">
        <f t="shared" si="1368"/>
        <v/>
      </c>
      <c r="FE938" s="57">
        <f t="shared" si="1369"/>
        <v>0.2914765996339887</v>
      </c>
      <c r="FF938" s="56">
        <f t="shared" si="1370"/>
        <v>1.6077623896426252</v>
      </c>
      <c r="FG938" s="59">
        <f t="shared" si="1371"/>
        <v>21.534192071254445</v>
      </c>
      <c r="FH938" s="59">
        <f t="shared" si="1372"/>
        <v>2.8136787091771835</v>
      </c>
      <c r="FI938" s="59">
        <f t="shared" si="1373"/>
        <v>24.572038828550621</v>
      </c>
      <c r="FJ938" s="59">
        <f t="shared" si="1374"/>
        <v>50.97890855242143</v>
      </c>
      <c r="FK938" s="59">
        <f t="shared" si="1375"/>
        <v>8.3102517180521952E-3</v>
      </c>
      <c r="FL938" s="59">
        <f t="shared" si="1376"/>
        <v>9.2871586878255377E-2</v>
      </c>
      <c r="FM938" s="59">
        <f t="shared" si="1377"/>
        <v>85.494044543768553</v>
      </c>
      <c r="FN938" s="59" t="str">
        <f t="shared" si="1378"/>
        <v/>
      </c>
      <c r="FO938" s="59" t="str">
        <f t="shared" si="1379"/>
        <v/>
      </c>
      <c r="FP938" s="59">
        <f t="shared" si="1380"/>
        <v>2.2262319774905603</v>
      </c>
      <c r="FQ938" s="66">
        <f t="shared" si="1381"/>
        <v>12.279723478740895</v>
      </c>
      <c r="FR938" s="331">
        <f t="shared" si="1321"/>
        <v>-1.4224991136943566</v>
      </c>
      <c r="FS938" s="331">
        <f t="shared" si="1382"/>
        <v>1.4224991136943566</v>
      </c>
      <c r="FT938" s="400">
        <f t="shared" si="1383"/>
        <v>0</v>
      </c>
      <c r="FU938" s="400">
        <f t="shared" si="1384"/>
        <v>1</v>
      </c>
      <c r="FV938" s="400">
        <f t="shared" si="1385"/>
        <v>0</v>
      </c>
      <c r="FW938" s="402">
        <f t="shared" si="1386"/>
        <v>0</v>
      </c>
      <c r="FX938" s="222">
        <f t="shared" si="1387"/>
        <v>21.534192071254445</v>
      </c>
      <c r="FY938" s="222">
        <f t="shared" si="1388"/>
        <v>50.97890855242143</v>
      </c>
      <c r="FZ938" s="222">
        <f t="shared" si="1389"/>
        <v>24.572038828550621</v>
      </c>
      <c r="GA938" s="221">
        <f t="shared" si="1390"/>
        <v>0</v>
      </c>
      <c r="GB938" s="222">
        <f t="shared" si="1391"/>
        <v>85.494044543768553</v>
      </c>
      <c r="GC938" s="222">
        <f t="shared" si="1392"/>
        <v>0</v>
      </c>
      <c r="GD938" s="222">
        <f t="shared" si="1393"/>
        <v>0</v>
      </c>
      <c r="GE938" s="222">
        <f t="shared" si="1394"/>
        <v>0</v>
      </c>
      <c r="GF938" s="222">
        <f t="shared" si="1395"/>
        <v>0</v>
      </c>
      <c r="GG938" s="398">
        <f t="shared" si="1396"/>
        <v>0</v>
      </c>
      <c r="GH938" s="399">
        <f t="shared" si="1397"/>
        <v>0</v>
      </c>
      <c r="GI938" s="398" t="str">
        <f t="shared" si="1398"/>
        <v>Ca-Mg-Na</v>
      </c>
      <c r="GJ938" s="398" t="str">
        <f t="shared" si="1399"/>
        <v>HCO3</v>
      </c>
    </row>
    <row r="939" spans="1:192">
      <c r="A939" s="402">
        <f t="shared" si="1400"/>
        <v>934</v>
      </c>
      <c r="B939" s="64" t="s">
        <v>710</v>
      </c>
      <c r="C939" s="2" t="s">
        <v>715</v>
      </c>
      <c r="D939" s="2"/>
      <c r="E939" s="2"/>
      <c r="F939" s="391">
        <v>3454760</v>
      </c>
      <c r="G939" s="391">
        <v>5531850</v>
      </c>
      <c r="H939" s="409">
        <f t="shared" si="1325"/>
        <v>454703.66600000003</v>
      </c>
      <c r="I939" s="405">
        <f t="shared" si="1326"/>
        <v>5530077.0500000007</v>
      </c>
      <c r="J939" s="541">
        <v>85</v>
      </c>
      <c r="K939" s="391" t="s">
        <v>1355</v>
      </c>
      <c r="L939" s="542">
        <v>5</v>
      </c>
      <c r="Q939" s="440" t="s">
        <v>2846</v>
      </c>
      <c r="R939" s="439" t="s">
        <v>1507</v>
      </c>
      <c r="S939" s="439" t="s">
        <v>1345</v>
      </c>
      <c r="T939" s="499" t="str">
        <f t="shared" si="1327"/>
        <v>-</v>
      </c>
      <c r="U939" s="499" t="str">
        <f t="shared" si="1328"/>
        <v>M</v>
      </c>
      <c r="V939" s="499" t="str">
        <f t="shared" si="1329"/>
        <v>-</v>
      </c>
      <c r="W939" s="499" t="str">
        <f t="shared" si="1320"/>
        <v>-</v>
      </c>
      <c r="X939" s="529" t="str">
        <f t="shared" si="1319"/>
        <v>Na-Ca</v>
      </c>
      <c r="Y939" s="530" t="str">
        <f t="shared" si="1322"/>
        <v>Cl</v>
      </c>
      <c r="Z939" s="120"/>
      <c r="AA939" s="51">
        <v>26689</v>
      </c>
      <c r="AB939" s="100">
        <v>1</v>
      </c>
      <c r="AC939" s="2" t="s">
        <v>405</v>
      </c>
      <c r="AD939" s="2" t="s">
        <v>2117</v>
      </c>
      <c r="AE939" s="404"/>
      <c r="AF939" s="391" t="s">
        <v>3116</v>
      </c>
      <c r="AH939" s="211">
        <v>7.2</v>
      </c>
      <c r="AN939" s="59">
        <v>60.7</v>
      </c>
      <c r="AO939" s="62">
        <v>21.2</v>
      </c>
      <c r="AP939" s="270">
        <v>12.4</v>
      </c>
      <c r="AR939" s="69">
        <v>3483</v>
      </c>
      <c r="AS939" s="507">
        <f t="shared" si="1401"/>
        <v>3466.85</v>
      </c>
      <c r="AT939" s="510">
        <f t="shared" si="1402"/>
        <v>1.4776975435839728</v>
      </c>
      <c r="AU939" s="59">
        <v>810</v>
      </c>
      <c r="AV939" s="272">
        <v>76</v>
      </c>
      <c r="AW939" s="272">
        <v>309</v>
      </c>
      <c r="AX939" s="222">
        <v>1594</v>
      </c>
      <c r="AY939" s="222">
        <v>186</v>
      </c>
      <c r="AZ939" s="448">
        <v>464</v>
      </c>
      <c r="BB939" s="398">
        <v>6</v>
      </c>
      <c r="BD939" s="57">
        <v>1.7</v>
      </c>
      <c r="BE939" s="398">
        <v>19.46</v>
      </c>
      <c r="BF939" s="398">
        <v>0.69</v>
      </c>
      <c r="CN939" s="143" t="s">
        <v>3116</v>
      </c>
      <c r="DB939" s="241"/>
      <c r="DC939" s="241"/>
      <c r="DD939" s="241"/>
      <c r="DE939" s="241"/>
      <c r="DF939" s="182"/>
      <c r="DG939" s="241"/>
      <c r="DH939" s="241"/>
      <c r="DI939" s="244"/>
      <c r="DJ939" s="244"/>
      <c r="DK939" s="244"/>
      <c r="DL939" s="244"/>
      <c r="DM939" s="244"/>
      <c r="DN939" s="244"/>
      <c r="DO939" s="244"/>
      <c r="DP939" s="244"/>
      <c r="DQ939" s="244"/>
      <c r="DR939" s="244"/>
      <c r="DS939" s="472"/>
      <c r="DT939" s="402">
        <f t="shared" si="1332"/>
        <v>1</v>
      </c>
      <c r="DU939" s="100">
        <f t="shared" si="1333"/>
        <v>1</v>
      </c>
      <c r="DV939" s="100">
        <f t="shared" si="1334"/>
        <v>0</v>
      </c>
      <c r="DW939" s="100">
        <f t="shared" si="1335"/>
        <v>0</v>
      </c>
      <c r="DX939" s="100">
        <f t="shared" si="1336"/>
        <v>0</v>
      </c>
      <c r="DY939" s="229">
        <f t="shared" si="1337"/>
        <v>0</v>
      </c>
      <c r="DZ939" s="100">
        <f t="shared" si="1338"/>
        <v>0</v>
      </c>
      <c r="EA939" s="400">
        <f t="shared" si="1339"/>
        <v>0</v>
      </c>
      <c r="EB939" s="402">
        <f t="shared" si="1340"/>
        <v>1</v>
      </c>
      <c r="EC939" s="19">
        <f t="shared" si="1341"/>
        <v>0</v>
      </c>
      <c r="ED939" s="19">
        <f t="shared" si="1342"/>
        <v>1</v>
      </c>
      <c r="EE939" s="19">
        <f t="shared" si="1343"/>
        <v>0</v>
      </c>
      <c r="EF939" s="402">
        <f t="shared" si="1344"/>
        <v>0</v>
      </c>
      <c r="EG939" s="400">
        <f t="shared" si="1345"/>
        <v>0</v>
      </c>
      <c r="EH939" s="400">
        <f t="shared" si="1346"/>
        <v>0</v>
      </c>
      <c r="EI939" s="402">
        <f t="shared" si="1347"/>
        <v>1</v>
      </c>
      <c r="EJ939" s="229">
        <f t="shared" si="1348"/>
        <v>1</v>
      </c>
      <c r="EK939" s="398">
        <f t="shared" si="1349"/>
        <v>810</v>
      </c>
      <c r="EL939" s="398">
        <f t="shared" si="1350"/>
        <v>6</v>
      </c>
      <c r="EM939" s="398">
        <f t="shared" si="1351"/>
        <v>76</v>
      </c>
      <c r="EN939" s="398">
        <f t="shared" si="1352"/>
        <v>309</v>
      </c>
      <c r="EO939" s="398">
        <f t="shared" si="1353"/>
        <v>0.69</v>
      </c>
      <c r="EP939" s="398">
        <f t="shared" si="1354"/>
        <v>19.46</v>
      </c>
      <c r="EQ939" s="398">
        <f t="shared" si="1355"/>
        <v>464</v>
      </c>
      <c r="ER939" s="398" t="str">
        <f t="shared" si="1356"/>
        <v/>
      </c>
      <c r="ES939" s="398" t="str">
        <f t="shared" si="1357"/>
        <v/>
      </c>
      <c r="ET939" s="398">
        <f t="shared" si="1358"/>
        <v>186</v>
      </c>
      <c r="EU939" s="172">
        <f t="shared" si="1359"/>
        <v>1594</v>
      </c>
      <c r="EV939" s="57">
        <f t="shared" si="1360"/>
        <v>35.233016381177741</v>
      </c>
      <c r="EW939" s="57">
        <f t="shared" si="1361"/>
        <v>0.15345268542199489</v>
      </c>
      <c r="EX939" s="57">
        <f t="shared" si="1362"/>
        <v>6.2538572310224243</v>
      </c>
      <c r="EY939" s="57">
        <f t="shared" si="1363"/>
        <v>15.419931134288136</v>
      </c>
      <c r="EZ939" s="57">
        <f t="shared" si="1364"/>
        <v>2.5161819673625668E-2</v>
      </c>
      <c r="FA939" s="57">
        <f t="shared" si="1365"/>
        <v>1.0453934998656997</v>
      </c>
      <c r="FB939" s="57">
        <f t="shared" si="1366"/>
        <v>7.6044256446143788</v>
      </c>
      <c r="FC939" s="57" t="str">
        <f t="shared" si="1367"/>
        <v/>
      </c>
      <c r="FD939" s="57" t="str">
        <f t="shared" si="1368"/>
        <v/>
      </c>
      <c r="FE939" s="57">
        <f t="shared" si="1369"/>
        <v>3.8724748237087065</v>
      </c>
      <c r="FF939" s="56">
        <f t="shared" si="1370"/>
        <v>44.96093419456745</v>
      </c>
      <c r="FG939" s="59">
        <f t="shared" si="1371"/>
        <v>60.60988091087566</v>
      </c>
      <c r="FH939" s="59">
        <f t="shared" si="1372"/>
        <v>0.263978221116766</v>
      </c>
      <c r="FI939" s="59">
        <f t="shared" si="1373"/>
        <v>10.758248397045628</v>
      </c>
      <c r="FJ939" s="59">
        <f t="shared" si="1374"/>
        <v>26.526261038563586</v>
      </c>
      <c r="FK939" s="59">
        <f t="shared" si="1375"/>
        <v>4.3284823457071311E-2</v>
      </c>
      <c r="FL939" s="59">
        <f t="shared" si="1376"/>
        <v>1.7983466089412803</v>
      </c>
      <c r="FM939" s="59">
        <f t="shared" si="1377"/>
        <v>13.473985474525128</v>
      </c>
      <c r="FN939" s="59" t="str">
        <f t="shared" si="1378"/>
        <v/>
      </c>
      <c r="FO939" s="59" t="str">
        <f t="shared" si="1379"/>
        <v/>
      </c>
      <c r="FP939" s="59">
        <f t="shared" si="1380"/>
        <v>6.8614872396140445</v>
      </c>
      <c r="FQ939" s="66">
        <f t="shared" si="1381"/>
        <v>79.664527285860814</v>
      </c>
      <c r="FR939" s="331">
        <f t="shared" si="1321"/>
        <v>1.4776975435839728</v>
      </c>
      <c r="FS939" s="331">
        <f t="shared" si="1382"/>
        <v>1.4776975435839728</v>
      </c>
      <c r="FT939" s="400">
        <f t="shared" si="1383"/>
        <v>0</v>
      </c>
      <c r="FU939" s="400">
        <f t="shared" si="1384"/>
        <v>1</v>
      </c>
      <c r="FV939" s="400">
        <f t="shared" si="1385"/>
        <v>0</v>
      </c>
      <c r="FW939" s="402">
        <f t="shared" si="1386"/>
        <v>0</v>
      </c>
      <c r="FX939" s="222">
        <f t="shared" si="1387"/>
        <v>60.60988091087566</v>
      </c>
      <c r="FY939" s="222">
        <f t="shared" si="1388"/>
        <v>26.526261038563586</v>
      </c>
      <c r="FZ939" s="222">
        <f t="shared" si="1389"/>
        <v>0</v>
      </c>
      <c r="GA939" s="221">
        <f t="shared" si="1390"/>
        <v>79.664527285860814</v>
      </c>
      <c r="GB939" s="222">
        <f t="shared" si="1391"/>
        <v>0</v>
      </c>
      <c r="GC939" s="222">
        <f t="shared" si="1392"/>
        <v>0</v>
      </c>
      <c r="GD939" s="222">
        <f t="shared" si="1393"/>
        <v>0</v>
      </c>
      <c r="GE939" s="222">
        <f t="shared" si="1394"/>
        <v>0</v>
      </c>
      <c r="GF939" s="222">
        <f t="shared" si="1395"/>
        <v>0</v>
      </c>
      <c r="GG939" s="398">
        <f t="shared" si="1396"/>
        <v>0</v>
      </c>
      <c r="GH939" s="399">
        <f t="shared" si="1397"/>
        <v>0</v>
      </c>
      <c r="GI939" s="398" t="str">
        <f t="shared" si="1398"/>
        <v>Na-Ca</v>
      </c>
      <c r="GJ939" s="398" t="str">
        <f t="shared" si="1399"/>
        <v>Cl</v>
      </c>
    </row>
    <row r="940" spans="1:192">
      <c r="A940" s="402">
        <f t="shared" si="1400"/>
        <v>935</v>
      </c>
      <c r="B940" s="64" t="s">
        <v>710</v>
      </c>
      <c r="C940" s="2" t="s">
        <v>714</v>
      </c>
      <c r="D940" s="2"/>
      <c r="E940" s="2"/>
      <c r="F940" s="391">
        <v>3454600</v>
      </c>
      <c r="G940" s="391">
        <v>5532410</v>
      </c>
      <c r="H940" s="409">
        <f t="shared" si="1325"/>
        <v>454543.73000000004</v>
      </c>
      <c r="I940" s="405">
        <f t="shared" si="1326"/>
        <v>5530636.8260000004</v>
      </c>
      <c r="J940" s="541">
        <v>84</v>
      </c>
      <c r="K940" s="391" t="s">
        <v>1355</v>
      </c>
      <c r="L940" s="542">
        <v>5</v>
      </c>
      <c r="Q940" s="440" t="s">
        <v>2846</v>
      </c>
      <c r="R940" s="439" t="s">
        <v>1507</v>
      </c>
      <c r="S940" s="439" t="s">
        <v>1345</v>
      </c>
      <c r="T940" s="499" t="str">
        <f t="shared" si="1327"/>
        <v>-</v>
      </c>
      <c r="U940" s="499" t="str">
        <f t="shared" si="1328"/>
        <v>M</v>
      </c>
      <c r="V940" s="499" t="str">
        <f t="shared" si="1329"/>
        <v>-</v>
      </c>
      <c r="W940" s="499" t="str">
        <f t="shared" si="1320"/>
        <v>-</v>
      </c>
      <c r="X940" s="529" t="str">
        <f t="shared" ref="X940:X1003" si="1403">GI940</f>
        <v>Na-Ca</v>
      </c>
      <c r="Y940" s="530" t="str">
        <f t="shared" si="1322"/>
        <v>Cl</v>
      </c>
      <c r="Z940" s="120"/>
      <c r="AA940" s="51">
        <v>26689</v>
      </c>
      <c r="AB940" s="100">
        <v>1</v>
      </c>
      <c r="AC940" s="2" t="s">
        <v>405</v>
      </c>
      <c r="AD940" s="2" t="s">
        <v>2117</v>
      </c>
      <c r="AE940" s="404"/>
      <c r="AF940" s="391" t="s">
        <v>3116</v>
      </c>
      <c r="AH940" s="400">
        <v>7.45</v>
      </c>
      <c r="AN940" s="59">
        <v>44.5</v>
      </c>
      <c r="AO940" s="62">
        <v>19.5</v>
      </c>
      <c r="AP940" s="270">
        <v>23.9</v>
      </c>
      <c r="AR940" s="69">
        <v>3323</v>
      </c>
      <c r="AS940" s="507">
        <f t="shared" si="1401"/>
        <v>3179.11</v>
      </c>
      <c r="AT940" s="510">
        <f t="shared" si="1402"/>
        <v>-1.4328810650469523</v>
      </c>
      <c r="AU940" s="59">
        <v>785</v>
      </c>
      <c r="AV940" s="272">
        <v>56</v>
      </c>
      <c r="AW940" s="272">
        <v>226</v>
      </c>
      <c r="AX940" s="222">
        <v>1595</v>
      </c>
      <c r="AY940" s="222">
        <v>45</v>
      </c>
      <c r="AZ940" s="448">
        <v>424</v>
      </c>
      <c r="BB940" s="398">
        <v>33</v>
      </c>
      <c r="BD940" s="57">
        <v>5.6</v>
      </c>
      <c r="BE940" s="398">
        <v>9.19</v>
      </c>
      <c r="BF940" s="398">
        <v>0.32</v>
      </c>
      <c r="CN940" s="143" t="s">
        <v>3116</v>
      </c>
      <c r="DB940" s="241"/>
      <c r="DC940" s="241"/>
      <c r="DD940" s="241"/>
      <c r="DE940" s="241"/>
      <c r="DF940" s="182"/>
      <c r="DG940" s="241"/>
      <c r="DH940" s="241"/>
      <c r="DI940" s="244"/>
      <c r="DJ940" s="244"/>
      <c r="DK940" s="244"/>
      <c r="DL940" s="244"/>
      <c r="DM940" s="244"/>
      <c r="DN940" s="244"/>
      <c r="DO940" s="244"/>
      <c r="DP940" s="244"/>
      <c r="DQ940" s="244"/>
      <c r="DR940" s="244"/>
      <c r="DS940" s="472"/>
      <c r="DT940" s="402">
        <f t="shared" si="1332"/>
        <v>1</v>
      </c>
      <c r="DU940" s="100">
        <f t="shared" si="1333"/>
        <v>1</v>
      </c>
      <c r="DV940" s="100">
        <f t="shared" si="1334"/>
        <v>0</v>
      </c>
      <c r="DW940" s="100">
        <f t="shared" si="1335"/>
        <v>0</v>
      </c>
      <c r="DX940" s="100">
        <f t="shared" si="1336"/>
        <v>0</v>
      </c>
      <c r="DY940" s="229">
        <f t="shared" si="1337"/>
        <v>0</v>
      </c>
      <c r="DZ940" s="100">
        <f t="shared" si="1338"/>
        <v>0</v>
      </c>
      <c r="EA940" s="400">
        <f t="shared" si="1339"/>
        <v>0</v>
      </c>
      <c r="EB940" s="402">
        <f t="shared" si="1340"/>
        <v>1</v>
      </c>
      <c r="EC940" s="19">
        <f t="shared" si="1341"/>
        <v>0</v>
      </c>
      <c r="ED940" s="19">
        <f t="shared" si="1342"/>
        <v>1</v>
      </c>
      <c r="EE940" s="19">
        <f t="shared" si="1343"/>
        <v>0</v>
      </c>
      <c r="EF940" s="402">
        <f t="shared" si="1344"/>
        <v>0</v>
      </c>
      <c r="EG940" s="400">
        <f t="shared" si="1345"/>
        <v>0</v>
      </c>
      <c r="EH940" s="400">
        <f t="shared" si="1346"/>
        <v>0</v>
      </c>
      <c r="EI940" s="402">
        <f t="shared" si="1347"/>
        <v>1</v>
      </c>
      <c r="EJ940" s="229">
        <f t="shared" si="1348"/>
        <v>1</v>
      </c>
      <c r="EK940" s="398">
        <f t="shared" si="1349"/>
        <v>785</v>
      </c>
      <c r="EL940" s="398">
        <f t="shared" si="1350"/>
        <v>33</v>
      </c>
      <c r="EM940" s="398">
        <f t="shared" si="1351"/>
        <v>56</v>
      </c>
      <c r="EN940" s="398">
        <f t="shared" si="1352"/>
        <v>226</v>
      </c>
      <c r="EO940" s="398">
        <f t="shared" si="1353"/>
        <v>0.32</v>
      </c>
      <c r="EP940" s="398">
        <f t="shared" si="1354"/>
        <v>9.19</v>
      </c>
      <c r="EQ940" s="398">
        <f t="shared" si="1355"/>
        <v>424</v>
      </c>
      <c r="ER940" s="398" t="str">
        <f t="shared" si="1356"/>
        <v/>
      </c>
      <c r="ES940" s="398" t="str">
        <f t="shared" si="1357"/>
        <v/>
      </c>
      <c r="ET940" s="398">
        <f t="shared" si="1358"/>
        <v>45</v>
      </c>
      <c r="EU940" s="172">
        <f t="shared" si="1359"/>
        <v>1595</v>
      </c>
      <c r="EV940" s="57">
        <f t="shared" si="1360"/>
        <v>34.145577603980897</v>
      </c>
      <c r="EW940" s="57">
        <f t="shared" si="1361"/>
        <v>0.84398976982097185</v>
      </c>
      <c r="EX940" s="57">
        <f t="shared" si="1362"/>
        <v>4.6081053281217859</v>
      </c>
      <c r="EY940" s="57">
        <f t="shared" si="1363"/>
        <v>11.27800788462498</v>
      </c>
      <c r="EZ940" s="57">
        <f t="shared" si="1364"/>
        <v>1.1669249703710456E-2</v>
      </c>
      <c r="FA940" s="57">
        <f t="shared" si="1365"/>
        <v>0.49368788611334946</v>
      </c>
      <c r="FB940" s="57">
        <f t="shared" si="1366"/>
        <v>6.9488717097338286</v>
      </c>
      <c r="FC940" s="57" t="str">
        <f t="shared" si="1367"/>
        <v/>
      </c>
      <c r="FD940" s="57" t="str">
        <f t="shared" si="1368"/>
        <v/>
      </c>
      <c r="FE940" s="57">
        <f t="shared" si="1369"/>
        <v>0.93688907025210644</v>
      </c>
      <c r="FF940" s="56">
        <f t="shared" si="1370"/>
        <v>44.989140552280475</v>
      </c>
      <c r="FG940" s="59">
        <f t="shared" si="1371"/>
        <v>66.455601361117772</v>
      </c>
      <c r="FH940" s="59">
        <f t="shared" si="1372"/>
        <v>1.6426094279788959</v>
      </c>
      <c r="FI940" s="59">
        <f t="shared" si="1373"/>
        <v>8.9684940834036908</v>
      </c>
      <c r="FJ940" s="59">
        <f t="shared" si="1374"/>
        <v>21.949747191882359</v>
      </c>
      <c r="FK940" s="59">
        <f t="shared" si="1375"/>
        <v>2.2711198957803335E-2</v>
      </c>
      <c r="FL940" s="59">
        <f t="shared" si="1376"/>
        <v>0.96083673665946934</v>
      </c>
      <c r="FM940" s="59">
        <f t="shared" si="1377"/>
        <v>13.142098679422679</v>
      </c>
      <c r="FN940" s="59" t="str">
        <f t="shared" si="1378"/>
        <v/>
      </c>
      <c r="FO940" s="59" t="str">
        <f t="shared" si="1379"/>
        <v/>
      </c>
      <c r="FP940" s="59">
        <f t="shared" si="1380"/>
        <v>1.771897529159792</v>
      </c>
      <c r="FQ940" s="66">
        <f t="shared" si="1381"/>
        <v>85.086003791417525</v>
      </c>
      <c r="FR940" s="331">
        <f t="shared" si="1321"/>
        <v>-1.4328810650469523</v>
      </c>
      <c r="FS940" s="331">
        <f t="shared" si="1382"/>
        <v>1.4328810650469523</v>
      </c>
      <c r="FT940" s="400">
        <f t="shared" si="1383"/>
        <v>0</v>
      </c>
      <c r="FU940" s="400">
        <f t="shared" si="1384"/>
        <v>1</v>
      </c>
      <c r="FV940" s="400">
        <f t="shared" si="1385"/>
        <v>0</v>
      </c>
      <c r="FW940" s="402">
        <f t="shared" si="1386"/>
        <v>0</v>
      </c>
      <c r="FX940" s="222">
        <f t="shared" si="1387"/>
        <v>66.455601361117772</v>
      </c>
      <c r="FY940" s="222">
        <f t="shared" si="1388"/>
        <v>21.949747191882359</v>
      </c>
      <c r="FZ940" s="222">
        <f t="shared" si="1389"/>
        <v>0</v>
      </c>
      <c r="GA940" s="221">
        <f t="shared" si="1390"/>
        <v>85.086003791417525</v>
      </c>
      <c r="GB940" s="222">
        <f t="shared" si="1391"/>
        <v>0</v>
      </c>
      <c r="GC940" s="222">
        <f t="shared" si="1392"/>
        <v>0</v>
      </c>
      <c r="GD940" s="222">
        <f t="shared" si="1393"/>
        <v>0</v>
      </c>
      <c r="GE940" s="222">
        <f t="shared" si="1394"/>
        <v>0</v>
      </c>
      <c r="GF940" s="222">
        <f t="shared" si="1395"/>
        <v>0</v>
      </c>
      <c r="GG940" s="398">
        <f t="shared" si="1396"/>
        <v>0</v>
      </c>
      <c r="GH940" s="399">
        <f t="shared" si="1397"/>
        <v>0</v>
      </c>
      <c r="GI940" s="398" t="str">
        <f t="shared" si="1398"/>
        <v>Na-Ca</v>
      </c>
      <c r="GJ940" s="398" t="str">
        <f t="shared" si="1399"/>
        <v>Cl</v>
      </c>
    </row>
    <row r="941" spans="1:192">
      <c r="A941" s="402">
        <f t="shared" si="1400"/>
        <v>936</v>
      </c>
      <c r="B941" s="64" t="s">
        <v>710</v>
      </c>
      <c r="C941" s="2" t="s">
        <v>2545</v>
      </c>
      <c r="D941" s="2"/>
      <c r="E941" s="2"/>
      <c r="F941" s="400">
        <v>3456460</v>
      </c>
      <c r="G941" s="400">
        <v>5529920</v>
      </c>
      <c r="H941" s="409">
        <f t="shared" si="1325"/>
        <v>456402.98600000003</v>
      </c>
      <c r="I941" s="405">
        <f t="shared" si="1326"/>
        <v>5528147.8220000006</v>
      </c>
      <c r="J941" s="541">
        <v>83</v>
      </c>
      <c r="K941" s="391" t="s">
        <v>1356</v>
      </c>
      <c r="L941" s="199">
        <v>34</v>
      </c>
      <c r="Q941" s="67" t="s">
        <v>2846</v>
      </c>
      <c r="R941" s="65" t="s">
        <v>1507</v>
      </c>
      <c r="S941" s="65" t="s">
        <v>1345</v>
      </c>
      <c r="T941" s="499" t="str">
        <f t="shared" si="1327"/>
        <v>-</v>
      </c>
      <c r="U941" s="499" t="str">
        <f t="shared" si="1328"/>
        <v>M</v>
      </c>
      <c r="V941" s="499" t="str">
        <f t="shared" si="1329"/>
        <v>-</v>
      </c>
      <c r="W941" s="499" t="str">
        <f t="shared" si="1320"/>
        <v>-</v>
      </c>
      <c r="X941" s="529" t="str">
        <f t="shared" si="1403"/>
        <v>Na-Ca</v>
      </c>
      <c r="Y941" s="530" t="str">
        <f t="shared" si="1322"/>
        <v>Cl</v>
      </c>
      <c r="Z941" s="120"/>
      <c r="AA941" s="51">
        <v>27094</v>
      </c>
      <c r="AB941" s="100">
        <v>1</v>
      </c>
      <c r="AC941" s="2" t="s">
        <v>405</v>
      </c>
      <c r="AD941" s="2" t="s">
        <v>2117</v>
      </c>
      <c r="AE941" s="61" t="s">
        <v>2777</v>
      </c>
      <c r="AF941" s="391" t="s">
        <v>3116</v>
      </c>
      <c r="AH941" s="211">
        <v>6.9</v>
      </c>
      <c r="AN941" s="59">
        <v>79.3</v>
      </c>
      <c r="AO941" s="62">
        <v>13.2</v>
      </c>
      <c r="AR941" s="69">
        <v>3959</v>
      </c>
      <c r="AS941" s="507">
        <f t="shared" si="1401"/>
        <v>3547.6800000000003</v>
      </c>
      <c r="AT941" s="510">
        <f t="shared" si="1402"/>
        <v>0.9633809912221033</v>
      </c>
      <c r="AU941" s="59">
        <v>757</v>
      </c>
      <c r="AV941" s="272">
        <v>83</v>
      </c>
      <c r="AW941" s="272">
        <v>430</v>
      </c>
      <c r="AX941" s="222">
        <v>1963</v>
      </c>
      <c r="AY941" s="222">
        <v>16</v>
      </c>
      <c r="AZ941" s="448">
        <v>287</v>
      </c>
      <c r="BB941" s="398">
        <v>5</v>
      </c>
      <c r="BD941" s="57">
        <v>2.2599999999999998</v>
      </c>
      <c r="BE941" s="398">
        <v>4.42</v>
      </c>
      <c r="CN941" s="143" t="s">
        <v>3116</v>
      </c>
      <c r="DB941" s="241"/>
      <c r="DC941" s="241"/>
      <c r="DD941" s="241"/>
      <c r="DE941" s="241"/>
      <c r="DF941" s="182"/>
      <c r="DG941" s="241"/>
      <c r="DH941" s="241"/>
      <c r="DI941" s="244"/>
      <c r="DJ941" s="244"/>
      <c r="DK941" s="244"/>
      <c r="DL941" s="244"/>
      <c r="DM941" s="244"/>
      <c r="DN941" s="244"/>
      <c r="DO941" s="244"/>
      <c r="DP941" s="244"/>
      <c r="DQ941" s="244"/>
      <c r="DR941" s="244"/>
      <c r="DS941" s="472"/>
      <c r="DT941" s="402">
        <f t="shared" si="1332"/>
        <v>1</v>
      </c>
      <c r="DU941" s="100">
        <f t="shared" si="1333"/>
        <v>0</v>
      </c>
      <c r="DV941" s="100">
        <f t="shared" si="1334"/>
        <v>1</v>
      </c>
      <c r="DW941" s="100">
        <f t="shared" si="1335"/>
        <v>0</v>
      </c>
      <c r="DX941" s="100">
        <f t="shared" si="1336"/>
        <v>0</v>
      </c>
      <c r="DY941" s="229">
        <f t="shared" si="1337"/>
        <v>0</v>
      </c>
      <c r="DZ941" s="100">
        <f t="shared" si="1338"/>
        <v>0</v>
      </c>
      <c r="EA941" s="400">
        <f t="shared" si="1339"/>
        <v>0</v>
      </c>
      <c r="EB941" s="402">
        <f t="shared" si="1340"/>
        <v>1</v>
      </c>
      <c r="EC941" s="19">
        <f t="shared" si="1341"/>
        <v>0</v>
      </c>
      <c r="ED941" s="19">
        <f t="shared" si="1342"/>
        <v>1</v>
      </c>
      <c r="EE941" s="19">
        <f t="shared" si="1343"/>
        <v>0</v>
      </c>
      <c r="EF941" s="402">
        <f t="shared" si="1344"/>
        <v>0</v>
      </c>
      <c r="EG941" s="400">
        <f t="shared" si="1345"/>
        <v>0</v>
      </c>
      <c r="EH941" s="400">
        <f t="shared" si="1346"/>
        <v>0</v>
      </c>
      <c r="EI941" s="402">
        <f t="shared" si="1347"/>
        <v>1</v>
      </c>
      <c r="EJ941" s="229">
        <f t="shared" si="1348"/>
        <v>1</v>
      </c>
      <c r="EK941" s="398">
        <f t="shared" si="1349"/>
        <v>757</v>
      </c>
      <c r="EL941" s="398">
        <f t="shared" si="1350"/>
        <v>5</v>
      </c>
      <c r="EM941" s="398">
        <f t="shared" si="1351"/>
        <v>83</v>
      </c>
      <c r="EN941" s="398">
        <f t="shared" si="1352"/>
        <v>430</v>
      </c>
      <c r="EO941" s="398" t="str">
        <f t="shared" si="1353"/>
        <v/>
      </c>
      <c r="EP941" s="398">
        <f t="shared" si="1354"/>
        <v>4.42</v>
      </c>
      <c r="EQ941" s="398">
        <f t="shared" si="1355"/>
        <v>287</v>
      </c>
      <c r="ER941" s="398" t="str">
        <f t="shared" si="1356"/>
        <v/>
      </c>
      <c r="ES941" s="398" t="str">
        <f t="shared" si="1357"/>
        <v/>
      </c>
      <c r="ET941" s="398">
        <f t="shared" si="1358"/>
        <v>16</v>
      </c>
      <c r="EU941" s="172">
        <f t="shared" si="1359"/>
        <v>1963</v>
      </c>
      <c r="EV941" s="57">
        <f t="shared" si="1360"/>
        <v>32.927646173520429</v>
      </c>
      <c r="EW941" s="57">
        <f t="shared" si="1361"/>
        <v>0.12787723785166241</v>
      </c>
      <c r="EX941" s="57">
        <f t="shared" si="1362"/>
        <v>6.8298703970376469</v>
      </c>
      <c r="EY941" s="57">
        <f t="shared" si="1363"/>
        <v>21.45815659464045</v>
      </c>
      <c r="EZ941" s="57" t="str">
        <f t="shared" si="1364"/>
        <v/>
      </c>
      <c r="FA941" s="57">
        <f t="shared" si="1365"/>
        <v>0.23744292237442924</v>
      </c>
      <c r="FB941" s="57">
        <f t="shared" si="1366"/>
        <v>4.7035994827679453</v>
      </c>
      <c r="FC941" s="57" t="str">
        <f t="shared" si="1367"/>
        <v/>
      </c>
      <c r="FD941" s="57" t="str">
        <f t="shared" si="1368"/>
        <v/>
      </c>
      <c r="FE941" s="57">
        <f t="shared" si="1369"/>
        <v>0.33311611386741563</v>
      </c>
      <c r="FF941" s="56">
        <f t="shared" si="1370"/>
        <v>55.369080190674971</v>
      </c>
      <c r="FG941" s="59">
        <f t="shared" si="1371"/>
        <v>53.470469369525041</v>
      </c>
      <c r="FH941" s="59">
        <f t="shared" si="1372"/>
        <v>0.20765699113668959</v>
      </c>
      <c r="FI941" s="59">
        <f t="shared" si="1373"/>
        <v>11.090874031448653</v>
      </c>
      <c r="FJ941" s="59">
        <f t="shared" si="1374"/>
        <v>34.845421348182661</v>
      </c>
      <c r="FK941" s="59" t="str">
        <f t="shared" si="1375"/>
        <v/>
      </c>
      <c r="FL941" s="59">
        <f t="shared" si="1376"/>
        <v>0.38557825970695647</v>
      </c>
      <c r="FM941" s="59">
        <f t="shared" si="1377"/>
        <v>7.7866691787811</v>
      </c>
      <c r="FN941" s="59" t="str">
        <f t="shared" si="1378"/>
        <v/>
      </c>
      <c r="FO941" s="59" t="str">
        <f t="shared" si="1379"/>
        <v/>
      </c>
      <c r="FP941" s="59">
        <f t="shared" si="1380"/>
        <v>0.55146382814046879</v>
      </c>
      <c r="FQ941" s="66">
        <f t="shared" si="1381"/>
        <v>91.661866993078434</v>
      </c>
      <c r="FR941" s="331">
        <f t="shared" si="1321"/>
        <v>0.9633809912221033</v>
      </c>
      <c r="FS941" s="331">
        <f t="shared" si="1382"/>
        <v>0.9633809912221033</v>
      </c>
      <c r="FT941" s="400">
        <f t="shared" si="1383"/>
        <v>0</v>
      </c>
      <c r="FU941" s="400">
        <f t="shared" si="1384"/>
        <v>1</v>
      </c>
      <c r="FV941" s="400">
        <f t="shared" si="1385"/>
        <v>0</v>
      </c>
      <c r="FW941" s="402">
        <f t="shared" si="1386"/>
        <v>0</v>
      </c>
      <c r="FX941" s="222">
        <f t="shared" si="1387"/>
        <v>53.470469369525041</v>
      </c>
      <c r="FY941" s="222">
        <f t="shared" si="1388"/>
        <v>34.845421348182661</v>
      </c>
      <c r="FZ941" s="222">
        <f t="shared" si="1389"/>
        <v>0</v>
      </c>
      <c r="GA941" s="221">
        <f t="shared" si="1390"/>
        <v>91.661866993078434</v>
      </c>
      <c r="GB941" s="222">
        <f t="shared" si="1391"/>
        <v>0</v>
      </c>
      <c r="GC941" s="222">
        <f t="shared" si="1392"/>
        <v>0</v>
      </c>
      <c r="GD941" s="222">
        <f t="shared" si="1393"/>
        <v>0</v>
      </c>
      <c r="GE941" s="222">
        <f t="shared" si="1394"/>
        <v>0</v>
      </c>
      <c r="GF941" s="222">
        <f t="shared" si="1395"/>
        <v>0</v>
      </c>
      <c r="GG941" s="398">
        <f t="shared" si="1396"/>
        <v>0</v>
      </c>
      <c r="GH941" s="399">
        <f t="shared" si="1397"/>
        <v>0</v>
      </c>
      <c r="GI941" s="398" t="str">
        <f t="shared" si="1398"/>
        <v>Na-Ca</v>
      </c>
      <c r="GJ941" s="398" t="str">
        <f t="shared" si="1399"/>
        <v>Cl</v>
      </c>
    </row>
    <row r="942" spans="1:192">
      <c r="A942" s="402">
        <f t="shared" si="1400"/>
        <v>937</v>
      </c>
      <c r="B942" s="64" t="s">
        <v>710</v>
      </c>
      <c r="C942" s="2" t="s">
        <v>2546</v>
      </c>
      <c r="D942" s="2"/>
      <c r="E942" s="2"/>
      <c r="F942" s="391">
        <v>3454600</v>
      </c>
      <c r="G942" s="391">
        <v>5531850</v>
      </c>
      <c r="H942" s="409">
        <f t="shared" si="1325"/>
        <v>454543.73000000004</v>
      </c>
      <c r="I942" s="405">
        <f t="shared" si="1326"/>
        <v>5530077.0500000007</v>
      </c>
      <c r="J942" s="541">
        <v>84</v>
      </c>
      <c r="K942" s="391" t="s">
        <v>1356</v>
      </c>
      <c r="L942" s="199">
        <v>30</v>
      </c>
      <c r="Q942" s="67" t="s">
        <v>2846</v>
      </c>
      <c r="R942" s="65" t="s">
        <v>1507</v>
      </c>
      <c r="S942" s="65" t="s">
        <v>1345</v>
      </c>
      <c r="T942" s="499" t="str">
        <f t="shared" si="1327"/>
        <v>-</v>
      </c>
      <c r="U942" s="499" t="str">
        <f t="shared" si="1328"/>
        <v>M</v>
      </c>
      <c r="V942" s="499" t="str">
        <f t="shared" si="1329"/>
        <v>-</v>
      </c>
      <c r="W942" s="499" t="str">
        <f t="shared" si="1320"/>
        <v>-</v>
      </c>
      <c r="X942" s="529" t="str">
        <f t="shared" si="1403"/>
        <v>Na-Ca</v>
      </c>
      <c r="Y942" s="530" t="str">
        <f t="shared" si="1322"/>
        <v>Cl</v>
      </c>
      <c r="Z942" s="120"/>
      <c r="AA942" s="51">
        <v>27096</v>
      </c>
      <c r="AB942" s="100">
        <v>1</v>
      </c>
      <c r="AC942" s="2" t="s">
        <v>405</v>
      </c>
      <c r="AD942" s="2" t="s">
        <v>2117</v>
      </c>
      <c r="AE942" s="61" t="s">
        <v>2778</v>
      </c>
      <c r="AF942" s="391" t="s">
        <v>3116</v>
      </c>
      <c r="AH942" s="400">
        <v>7.05</v>
      </c>
      <c r="AN942" s="59">
        <v>104.2</v>
      </c>
      <c r="AO942" s="62">
        <v>16.5</v>
      </c>
      <c r="AP942" s="270"/>
      <c r="AR942" s="69">
        <v>6278</v>
      </c>
      <c r="AS942" s="507">
        <f t="shared" si="1401"/>
        <v>5932.29</v>
      </c>
      <c r="AT942" s="510">
        <f t="shared" si="1402"/>
        <v>0.76633894098020616</v>
      </c>
      <c r="AU942" s="59">
        <v>1482</v>
      </c>
      <c r="AV942" s="272">
        <v>130</v>
      </c>
      <c r="AW942" s="272">
        <v>531</v>
      </c>
      <c r="AX942" s="222">
        <v>3320</v>
      </c>
      <c r="AY942" s="222">
        <v>76</v>
      </c>
      <c r="AZ942" s="448">
        <v>360</v>
      </c>
      <c r="BB942" s="398">
        <v>21</v>
      </c>
      <c r="BD942" s="57">
        <v>3.11</v>
      </c>
      <c r="BE942" s="398">
        <v>9.18</v>
      </c>
      <c r="CN942" s="143" t="s">
        <v>3116</v>
      </c>
      <c r="DB942" s="241"/>
      <c r="DC942" s="241"/>
      <c r="DD942" s="241"/>
      <c r="DE942" s="241"/>
      <c r="DF942" s="182"/>
      <c r="DG942" s="241"/>
      <c r="DH942" s="241"/>
      <c r="DI942" s="244"/>
      <c r="DJ942" s="244"/>
      <c r="DK942" s="244"/>
      <c r="DL942" s="244"/>
      <c r="DM942" s="244"/>
      <c r="DN942" s="244"/>
      <c r="DO942" s="244"/>
      <c r="DP942" s="244"/>
      <c r="DQ942" s="244"/>
      <c r="DR942" s="244"/>
      <c r="DS942" s="472"/>
      <c r="DT942" s="402">
        <f t="shared" si="1332"/>
        <v>1</v>
      </c>
      <c r="DU942" s="100">
        <f t="shared" si="1333"/>
        <v>0</v>
      </c>
      <c r="DV942" s="100">
        <f t="shared" si="1334"/>
        <v>1</v>
      </c>
      <c r="DW942" s="100">
        <f t="shared" si="1335"/>
        <v>0</v>
      </c>
      <c r="DX942" s="100">
        <f t="shared" si="1336"/>
        <v>0</v>
      </c>
      <c r="DY942" s="229">
        <f t="shared" si="1337"/>
        <v>0</v>
      </c>
      <c r="DZ942" s="100">
        <f t="shared" si="1338"/>
        <v>0</v>
      </c>
      <c r="EA942" s="400">
        <f t="shared" si="1339"/>
        <v>0</v>
      </c>
      <c r="EB942" s="402">
        <f t="shared" si="1340"/>
        <v>1</v>
      </c>
      <c r="EC942" s="19">
        <f t="shared" si="1341"/>
        <v>0</v>
      </c>
      <c r="ED942" s="19">
        <f t="shared" si="1342"/>
        <v>1</v>
      </c>
      <c r="EE942" s="19">
        <f t="shared" si="1343"/>
        <v>0</v>
      </c>
      <c r="EF942" s="402">
        <f t="shared" si="1344"/>
        <v>0</v>
      </c>
      <c r="EG942" s="400">
        <f t="shared" si="1345"/>
        <v>0</v>
      </c>
      <c r="EH942" s="400">
        <f t="shared" si="1346"/>
        <v>0</v>
      </c>
      <c r="EI942" s="402">
        <f t="shared" si="1347"/>
        <v>1</v>
      </c>
      <c r="EJ942" s="229">
        <f t="shared" si="1348"/>
        <v>1</v>
      </c>
      <c r="EK942" s="398">
        <f t="shared" si="1349"/>
        <v>1482</v>
      </c>
      <c r="EL942" s="398">
        <f t="shared" si="1350"/>
        <v>21</v>
      </c>
      <c r="EM942" s="398">
        <f t="shared" si="1351"/>
        <v>130</v>
      </c>
      <c r="EN942" s="398">
        <f t="shared" si="1352"/>
        <v>531</v>
      </c>
      <c r="EO942" s="398" t="str">
        <f t="shared" si="1353"/>
        <v/>
      </c>
      <c r="EP942" s="398">
        <f t="shared" si="1354"/>
        <v>9.18</v>
      </c>
      <c r="EQ942" s="398">
        <f t="shared" si="1355"/>
        <v>360</v>
      </c>
      <c r="ER942" s="398" t="str">
        <f t="shared" si="1356"/>
        <v/>
      </c>
      <c r="ES942" s="398" t="str">
        <f t="shared" si="1357"/>
        <v/>
      </c>
      <c r="ET942" s="398">
        <f t="shared" si="1358"/>
        <v>76</v>
      </c>
      <c r="EU942" s="172">
        <f t="shared" si="1359"/>
        <v>3320</v>
      </c>
      <c r="EV942" s="57">
        <f t="shared" si="1360"/>
        <v>64.463370712228894</v>
      </c>
      <c r="EW942" s="57">
        <f t="shared" si="1361"/>
        <v>0.53708439897698212</v>
      </c>
      <c r="EX942" s="57">
        <f t="shared" si="1362"/>
        <v>10.697387368854146</v>
      </c>
      <c r="EY942" s="57">
        <f t="shared" si="1363"/>
        <v>26.498328259893206</v>
      </c>
      <c r="EZ942" s="57" t="str">
        <f t="shared" si="1364"/>
        <v/>
      </c>
      <c r="FA942" s="57">
        <f t="shared" si="1365"/>
        <v>0.49315068493150688</v>
      </c>
      <c r="FB942" s="57">
        <f t="shared" si="1366"/>
        <v>5.8999854139249486</v>
      </c>
      <c r="FC942" s="57" t="str">
        <f t="shared" si="1367"/>
        <v/>
      </c>
      <c r="FD942" s="57" t="str">
        <f t="shared" si="1368"/>
        <v/>
      </c>
      <c r="FE942" s="57">
        <f t="shared" si="1369"/>
        <v>1.5823015408702243</v>
      </c>
      <c r="FF942" s="56">
        <f t="shared" si="1370"/>
        <v>93.645107607254658</v>
      </c>
      <c r="FG942" s="59">
        <f t="shared" si="1371"/>
        <v>62.775145280692698</v>
      </c>
      <c r="FH942" s="59">
        <f t="shared" si="1372"/>
        <v>0.52301874384265845</v>
      </c>
      <c r="FI942" s="59">
        <f t="shared" si="1373"/>
        <v>10.417234450885996</v>
      </c>
      <c r="FJ942" s="59">
        <f t="shared" si="1374"/>
        <v>25.804365918686319</v>
      </c>
      <c r="FK942" s="59" t="str">
        <f t="shared" si="1375"/>
        <v/>
      </c>
      <c r="FL942" s="59">
        <f t="shared" si="1376"/>
        <v>0.48023560589231967</v>
      </c>
      <c r="FM942" s="59">
        <f t="shared" si="1377"/>
        <v>5.834210838196598</v>
      </c>
      <c r="FN942" s="59" t="str">
        <f t="shared" si="1378"/>
        <v/>
      </c>
      <c r="FO942" s="59" t="str">
        <f t="shared" si="1379"/>
        <v/>
      </c>
      <c r="FP942" s="59">
        <f t="shared" si="1380"/>
        <v>1.564661630730884</v>
      </c>
      <c r="FQ942" s="66">
        <f t="shared" si="1381"/>
        <v>92.601127531072521</v>
      </c>
      <c r="FR942" s="331">
        <f t="shared" si="1321"/>
        <v>0.76633894098020616</v>
      </c>
      <c r="FS942" s="331">
        <f t="shared" si="1382"/>
        <v>0.76633894098020616</v>
      </c>
      <c r="FT942" s="400">
        <f t="shared" si="1383"/>
        <v>0</v>
      </c>
      <c r="FU942" s="400">
        <f t="shared" si="1384"/>
        <v>1</v>
      </c>
      <c r="FV942" s="400">
        <f t="shared" si="1385"/>
        <v>0</v>
      </c>
      <c r="FW942" s="402">
        <f t="shared" si="1386"/>
        <v>0</v>
      </c>
      <c r="FX942" s="222">
        <f t="shared" si="1387"/>
        <v>62.775145280692698</v>
      </c>
      <c r="FY942" s="222">
        <f t="shared" si="1388"/>
        <v>25.804365918686319</v>
      </c>
      <c r="FZ942" s="222">
        <f t="shared" si="1389"/>
        <v>0</v>
      </c>
      <c r="GA942" s="221">
        <f t="shared" si="1390"/>
        <v>92.601127531072521</v>
      </c>
      <c r="GB942" s="222">
        <f t="shared" si="1391"/>
        <v>0</v>
      </c>
      <c r="GC942" s="222">
        <f t="shared" si="1392"/>
        <v>0</v>
      </c>
      <c r="GD942" s="222">
        <f t="shared" si="1393"/>
        <v>0</v>
      </c>
      <c r="GE942" s="222">
        <f t="shared" si="1394"/>
        <v>0</v>
      </c>
      <c r="GF942" s="222">
        <f t="shared" si="1395"/>
        <v>0</v>
      </c>
      <c r="GG942" s="398">
        <f t="shared" si="1396"/>
        <v>0</v>
      </c>
      <c r="GH942" s="399">
        <f t="shared" si="1397"/>
        <v>0</v>
      </c>
      <c r="GI942" s="398" t="str">
        <f t="shared" si="1398"/>
        <v>Na-Ca</v>
      </c>
      <c r="GJ942" s="398" t="str">
        <f t="shared" si="1399"/>
        <v>Cl</v>
      </c>
    </row>
    <row r="943" spans="1:192" ht="14.25">
      <c r="A943" s="402">
        <f t="shared" si="1400"/>
        <v>938</v>
      </c>
      <c r="B943" s="64" t="s">
        <v>710</v>
      </c>
      <c r="C943" s="45" t="s">
        <v>2546</v>
      </c>
      <c r="D943" s="91"/>
      <c r="E943" s="91"/>
      <c r="F943" s="397">
        <v>3454600</v>
      </c>
      <c r="G943" s="397">
        <v>5531850</v>
      </c>
      <c r="H943" s="223">
        <f t="shared" si="1325"/>
        <v>454543.73000000004</v>
      </c>
      <c r="I943" s="223">
        <f t="shared" si="1326"/>
        <v>5530077.0500000007</v>
      </c>
      <c r="J943" s="396">
        <v>84</v>
      </c>
      <c r="K943" s="400" t="s">
        <v>1356</v>
      </c>
      <c r="L943" s="19">
        <v>30</v>
      </c>
      <c r="Q943" s="67" t="s">
        <v>2846</v>
      </c>
      <c r="R943" s="65" t="s">
        <v>1507</v>
      </c>
      <c r="S943" s="65" t="s">
        <v>1345</v>
      </c>
      <c r="T943" s="499" t="str">
        <f t="shared" si="1327"/>
        <v>-</v>
      </c>
      <c r="U943" s="499" t="str">
        <f t="shared" si="1328"/>
        <v>M</v>
      </c>
      <c r="V943" s="499" t="str">
        <f t="shared" si="1329"/>
        <v>-</v>
      </c>
      <c r="W943" s="499" t="str">
        <f t="shared" si="1320"/>
        <v>-</v>
      </c>
      <c r="X943" s="529" t="str">
        <f t="shared" si="1403"/>
        <v>Na-Ca</v>
      </c>
      <c r="Y943" s="530" t="str">
        <f t="shared" si="1322"/>
        <v>Cl</v>
      </c>
      <c r="Z943" s="172" t="s">
        <v>2486</v>
      </c>
      <c r="AA943" s="51">
        <v>29402</v>
      </c>
      <c r="AB943" s="176">
        <v>2</v>
      </c>
      <c r="AD943" s="398" t="s">
        <v>1728</v>
      </c>
      <c r="AE943" s="61" t="s">
        <v>2779</v>
      </c>
      <c r="AF943" s="153" t="s">
        <v>3116</v>
      </c>
      <c r="AI943" s="554"/>
      <c r="AR943" s="69">
        <v>6389.9</v>
      </c>
      <c r="AS943" s="507">
        <f t="shared" si="1401"/>
        <v>6313.2999999999993</v>
      </c>
      <c r="AT943" s="510">
        <f t="shared" si="1402"/>
        <v>-7.1645434213315221E-2</v>
      </c>
      <c r="AU943" s="398">
        <v>1577.8</v>
      </c>
      <c r="AV943" s="398">
        <v>149.1</v>
      </c>
      <c r="AW943" s="399">
        <v>531</v>
      </c>
      <c r="AX943" s="398">
        <v>3576</v>
      </c>
      <c r="AY943" s="398">
        <v>66.8</v>
      </c>
      <c r="AZ943" s="172">
        <v>391.7</v>
      </c>
      <c r="BE943" s="398">
        <v>20.9</v>
      </c>
      <c r="BO943" s="138"/>
      <c r="BP943" s="553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49"/>
      <c r="CG943" s="138"/>
      <c r="CH943" s="138"/>
      <c r="CI943" s="138"/>
      <c r="CJ943" s="138"/>
      <c r="CK943" s="138"/>
      <c r="CL943" s="139"/>
      <c r="CM943" s="138"/>
      <c r="CN943" s="190">
        <v>15</v>
      </c>
      <c r="CO943" s="149"/>
      <c r="DB943" s="241"/>
      <c r="DC943" s="241"/>
      <c r="DD943" s="241"/>
      <c r="DE943" s="241"/>
      <c r="DF943" s="182"/>
      <c r="DG943" s="241"/>
      <c r="DH943" s="241"/>
      <c r="DI943" s="244"/>
      <c r="DJ943" s="244"/>
      <c r="DK943" s="244"/>
      <c r="DL943" s="244"/>
      <c r="DM943" s="244"/>
      <c r="DN943" s="244"/>
      <c r="DO943" s="244"/>
      <c r="DP943" s="244"/>
      <c r="DQ943" s="244"/>
      <c r="DR943" s="244"/>
      <c r="DS943" s="472"/>
      <c r="DT943" s="402">
        <f t="shared" si="1332"/>
        <v>0</v>
      </c>
      <c r="DU943" s="100">
        <f t="shared" si="1333"/>
        <v>0</v>
      </c>
      <c r="DV943" s="100">
        <f t="shared" si="1334"/>
        <v>1</v>
      </c>
      <c r="DW943" s="100">
        <f t="shared" si="1335"/>
        <v>0</v>
      </c>
      <c r="DX943" s="100">
        <f t="shared" si="1336"/>
        <v>0</v>
      </c>
      <c r="DY943" s="229">
        <f t="shared" si="1337"/>
        <v>0</v>
      </c>
      <c r="DZ943" s="100">
        <f t="shared" si="1338"/>
        <v>0</v>
      </c>
      <c r="EA943" s="400">
        <f t="shared" si="1339"/>
        <v>0</v>
      </c>
      <c r="EB943" s="402">
        <f t="shared" si="1340"/>
        <v>1</v>
      </c>
      <c r="EC943" s="19">
        <f t="shared" si="1341"/>
        <v>0</v>
      </c>
      <c r="ED943" s="19">
        <f t="shared" si="1342"/>
        <v>1</v>
      </c>
      <c r="EE943" s="19">
        <f t="shared" si="1343"/>
        <v>0</v>
      </c>
      <c r="EF943" s="402">
        <f t="shared" si="1344"/>
        <v>0</v>
      </c>
      <c r="EG943" s="400">
        <f t="shared" si="1345"/>
        <v>1</v>
      </c>
      <c r="EH943" s="400">
        <f t="shared" si="1346"/>
        <v>0</v>
      </c>
      <c r="EI943" s="402">
        <f t="shared" si="1347"/>
        <v>0</v>
      </c>
      <c r="EJ943" s="229">
        <f t="shared" si="1348"/>
        <v>1</v>
      </c>
      <c r="EK943" s="398">
        <f t="shared" si="1349"/>
        <v>1577.8</v>
      </c>
      <c r="EL943" s="398" t="str">
        <f t="shared" si="1350"/>
        <v/>
      </c>
      <c r="EM943" s="398">
        <f t="shared" si="1351"/>
        <v>149.1</v>
      </c>
      <c r="EN943" s="398">
        <f t="shared" si="1352"/>
        <v>531</v>
      </c>
      <c r="EO943" s="398" t="str">
        <f t="shared" si="1353"/>
        <v/>
      </c>
      <c r="EP943" s="398">
        <f t="shared" si="1354"/>
        <v>20.9</v>
      </c>
      <c r="EQ943" s="398">
        <f t="shared" si="1355"/>
        <v>391.7</v>
      </c>
      <c r="ER943" s="398" t="str">
        <f t="shared" si="1356"/>
        <v/>
      </c>
      <c r="ES943" s="398" t="str">
        <f t="shared" si="1357"/>
        <v/>
      </c>
      <c r="ET943" s="398">
        <f t="shared" si="1358"/>
        <v>66.8</v>
      </c>
      <c r="EU943" s="172">
        <f t="shared" si="1359"/>
        <v>3576</v>
      </c>
      <c r="EV943" s="57">
        <f t="shared" si="1360"/>
        <v>68.630436106447206</v>
      </c>
      <c r="EW943" s="57" t="str">
        <f t="shared" si="1361"/>
        <v/>
      </c>
      <c r="EX943" s="57">
        <f t="shared" si="1362"/>
        <v>12.269080436124256</v>
      </c>
      <c r="EY943" s="57">
        <f t="shared" si="1363"/>
        <v>26.498328259893206</v>
      </c>
      <c r="EZ943" s="57" t="str">
        <f t="shared" si="1364"/>
        <v/>
      </c>
      <c r="FA943" s="57">
        <f t="shared" si="1365"/>
        <v>1.122750470051034</v>
      </c>
      <c r="FB943" s="57">
        <f t="shared" si="1366"/>
        <v>6.4195119073177844</v>
      </c>
      <c r="FC943" s="57" t="str">
        <f t="shared" si="1367"/>
        <v/>
      </c>
      <c r="FD943" s="57" t="str">
        <f t="shared" si="1368"/>
        <v/>
      </c>
      <c r="FE943" s="57">
        <f t="shared" si="1369"/>
        <v>1.3907597753964602</v>
      </c>
      <c r="FF943" s="56">
        <f t="shared" si="1370"/>
        <v>100.86593518178996</v>
      </c>
      <c r="FG943" s="59">
        <f t="shared" si="1371"/>
        <v>63.241853709061601</v>
      </c>
      <c r="FH943" s="59" t="str">
        <f t="shared" si="1372"/>
        <v/>
      </c>
      <c r="FI943" s="59">
        <f t="shared" si="1373"/>
        <v>11.305762196856991</v>
      </c>
      <c r="FJ943" s="59">
        <f t="shared" si="1374"/>
        <v>24.417787419384222</v>
      </c>
      <c r="FK943" s="59" t="str">
        <f t="shared" si="1375"/>
        <v/>
      </c>
      <c r="FL943" s="59">
        <f t="shared" si="1376"/>
        <v>1.0345966746971813</v>
      </c>
      <c r="FM943" s="59">
        <f t="shared" si="1377"/>
        <v>5.9070076997824659</v>
      </c>
      <c r="FN943" s="59" t="str">
        <f t="shared" si="1378"/>
        <v/>
      </c>
      <c r="FO943" s="59" t="str">
        <f t="shared" si="1379"/>
        <v/>
      </c>
      <c r="FP943" s="59">
        <f t="shared" si="1380"/>
        <v>1.279727932656352</v>
      </c>
      <c r="FQ943" s="66">
        <f t="shared" si="1381"/>
        <v>92.813264367561175</v>
      </c>
      <c r="FR943" s="331">
        <f t="shared" si="1321"/>
        <v>-7.1645434213315221E-2</v>
      </c>
      <c r="FS943" s="331">
        <f t="shared" si="1382"/>
        <v>7.1645434213315221E-2</v>
      </c>
      <c r="FT943" s="400">
        <f t="shared" si="1383"/>
        <v>0</v>
      </c>
      <c r="FU943" s="400">
        <f t="shared" si="1384"/>
        <v>1</v>
      </c>
      <c r="FV943" s="400">
        <f t="shared" si="1385"/>
        <v>0</v>
      </c>
      <c r="FW943" s="402">
        <f t="shared" si="1386"/>
        <v>0</v>
      </c>
      <c r="FX943" s="222">
        <f t="shared" si="1387"/>
        <v>63.241853709061601</v>
      </c>
      <c r="FY943" s="222">
        <f t="shared" si="1388"/>
        <v>24.417787419384222</v>
      </c>
      <c r="FZ943" s="222">
        <f t="shared" si="1389"/>
        <v>0</v>
      </c>
      <c r="GA943" s="221">
        <f t="shared" si="1390"/>
        <v>92.813264367561175</v>
      </c>
      <c r="GB943" s="222">
        <f t="shared" si="1391"/>
        <v>0</v>
      </c>
      <c r="GC943" s="222">
        <f t="shared" si="1392"/>
        <v>0</v>
      </c>
      <c r="GD943" s="222">
        <f t="shared" si="1393"/>
        <v>0</v>
      </c>
      <c r="GE943" s="222">
        <f t="shared" si="1394"/>
        <v>0</v>
      </c>
      <c r="GF943" s="222">
        <f t="shared" si="1395"/>
        <v>0</v>
      </c>
      <c r="GG943" s="398">
        <f t="shared" si="1396"/>
        <v>0</v>
      </c>
      <c r="GH943" s="399">
        <f t="shared" si="1397"/>
        <v>0</v>
      </c>
      <c r="GI943" s="398" t="str">
        <f t="shared" si="1398"/>
        <v>Na-Ca</v>
      </c>
      <c r="GJ943" s="398" t="str">
        <f t="shared" si="1399"/>
        <v>Cl</v>
      </c>
    </row>
    <row r="944" spans="1:192" ht="14.25">
      <c r="A944" s="402">
        <f t="shared" si="1400"/>
        <v>939</v>
      </c>
      <c r="B944" s="64" t="s">
        <v>710</v>
      </c>
      <c r="C944" s="2" t="s">
        <v>707</v>
      </c>
      <c r="D944" s="2"/>
      <c r="E944" s="2"/>
      <c r="F944" s="560">
        <v>3454050</v>
      </c>
      <c r="G944" s="560">
        <v>5531500</v>
      </c>
      <c r="H944" s="223">
        <f t="shared" si="1325"/>
        <v>453993.95</v>
      </c>
      <c r="I944" s="223">
        <f t="shared" si="1326"/>
        <v>5529727.1900000004</v>
      </c>
      <c r="J944" s="397">
        <v>89</v>
      </c>
      <c r="K944" s="391" t="s">
        <v>1354</v>
      </c>
      <c r="L944" s="19">
        <v>9</v>
      </c>
      <c r="Q944" s="67" t="s">
        <v>2846</v>
      </c>
      <c r="R944" s="64" t="s">
        <v>1507</v>
      </c>
      <c r="S944" s="64" t="s">
        <v>1345</v>
      </c>
      <c r="T944" s="499" t="str">
        <f t="shared" si="1327"/>
        <v>-</v>
      </c>
      <c r="U944" s="499" t="str">
        <f t="shared" si="1328"/>
        <v>M</v>
      </c>
      <c r="V944" s="499" t="str">
        <f t="shared" si="1329"/>
        <v>-</v>
      </c>
      <c r="W944" s="499" t="str">
        <f t="shared" si="1320"/>
        <v>-</v>
      </c>
      <c r="X944" s="529" t="str">
        <f t="shared" si="1403"/>
        <v>Mg-Na-Ca</v>
      </c>
      <c r="Y944" s="530" t="str">
        <f t="shared" si="1322"/>
        <v>Cl</v>
      </c>
      <c r="Z944" s="172" t="s">
        <v>2547</v>
      </c>
      <c r="AA944" s="391" t="s">
        <v>2226</v>
      </c>
      <c r="AB944" s="101">
        <v>1</v>
      </c>
      <c r="AC944" s="401" t="s">
        <v>930</v>
      </c>
      <c r="AD944" s="398" t="s">
        <v>2548</v>
      </c>
      <c r="AE944" s="61" t="s">
        <v>1503</v>
      </c>
      <c r="AF944" s="153" t="s">
        <v>3116</v>
      </c>
      <c r="AI944" s="554"/>
      <c r="AQ944" s="398">
        <v>6755.5</v>
      </c>
      <c r="AR944" s="69">
        <v>6745.5</v>
      </c>
      <c r="AS944" s="507">
        <f t="shared" si="1401"/>
        <v>6778.3000000000011</v>
      </c>
      <c r="AT944" s="520">
        <f t="shared" si="1402"/>
        <v>7.145965719925897</v>
      </c>
      <c r="AU944" s="398">
        <v>945</v>
      </c>
      <c r="AV944" s="398">
        <v>788.6</v>
      </c>
      <c r="AW944" s="399">
        <v>561.70000000000005</v>
      </c>
      <c r="AX944" s="398">
        <v>3696.8</v>
      </c>
      <c r="AY944" s="398">
        <v>3.1</v>
      </c>
      <c r="AZ944" s="172">
        <v>750</v>
      </c>
      <c r="BD944" s="59">
        <v>0</v>
      </c>
      <c r="BE944" s="398">
        <v>10.3</v>
      </c>
      <c r="BJ944" s="59">
        <v>0</v>
      </c>
      <c r="BM944" s="398">
        <v>22.8</v>
      </c>
      <c r="BO944" s="138"/>
      <c r="BP944" s="553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49"/>
      <c r="CG944" s="138"/>
      <c r="CH944" s="138"/>
      <c r="CI944" s="138"/>
      <c r="CJ944" s="138"/>
      <c r="CK944" s="138"/>
      <c r="CL944" s="139"/>
      <c r="CM944" s="138"/>
      <c r="CN944" s="143" t="s">
        <v>3116</v>
      </c>
      <c r="CO944" s="149"/>
      <c r="DB944" s="241"/>
      <c r="DC944" s="241"/>
      <c r="DD944" s="241"/>
      <c r="DE944" s="241"/>
      <c r="DF944" s="182"/>
      <c r="DG944" s="241"/>
      <c r="DH944" s="241"/>
      <c r="DI944" s="244"/>
      <c r="DJ944" s="244"/>
      <c r="DK944" s="244"/>
      <c r="DL944" s="244"/>
      <c r="DM944" s="244"/>
      <c r="DN944" s="244"/>
      <c r="DO944" s="244"/>
      <c r="DP944" s="244"/>
      <c r="DQ944" s="244"/>
      <c r="DR944" s="244"/>
      <c r="DS944" s="472"/>
      <c r="DT944" s="402">
        <f t="shared" si="1332"/>
        <v>1</v>
      </c>
      <c r="DU944" s="100">
        <f t="shared" si="1333"/>
        <v>1</v>
      </c>
      <c r="DV944" s="100">
        <f t="shared" si="1334"/>
        <v>0</v>
      </c>
      <c r="DW944" s="100">
        <f t="shared" si="1335"/>
        <v>0</v>
      </c>
      <c r="DX944" s="100">
        <f t="shared" si="1336"/>
        <v>0</v>
      </c>
      <c r="DY944" s="229">
        <f t="shared" si="1337"/>
        <v>0</v>
      </c>
      <c r="DZ944" s="100">
        <f t="shared" si="1338"/>
        <v>0</v>
      </c>
      <c r="EA944" s="400">
        <f t="shared" si="1339"/>
        <v>0</v>
      </c>
      <c r="EB944" s="402">
        <f t="shared" si="1340"/>
        <v>1</v>
      </c>
      <c r="EC944" s="19">
        <f t="shared" si="1341"/>
        <v>0</v>
      </c>
      <c r="ED944" s="19">
        <f t="shared" si="1342"/>
        <v>1</v>
      </c>
      <c r="EE944" s="19">
        <f t="shared" si="1343"/>
        <v>0</v>
      </c>
      <c r="EF944" s="402">
        <f t="shared" si="1344"/>
        <v>0</v>
      </c>
      <c r="EG944" s="400">
        <f t="shared" si="1345"/>
        <v>0</v>
      </c>
      <c r="EH944" s="400">
        <f t="shared" si="1346"/>
        <v>0</v>
      </c>
      <c r="EI944" s="402">
        <f t="shared" si="1347"/>
        <v>1</v>
      </c>
      <c r="EJ944" s="229">
        <f t="shared" si="1348"/>
        <v>1</v>
      </c>
      <c r="EK944" s="398">
        <f t="shared" si="1349"/>
        <v>945</v>
      </c>
      <c r="EL944" s="398" t="str">
        <f t="shared" si="1350"/>
        <v/>
      </c>
      <c r="EM944" s="398">
        <f t="shared" si="1351"/>
        <v>788.6</v>
      </c>
      <c r="EN944" s="398">
        <f t="shared" si="1352"/>
        <v>561.70000000000005</v>
      </c>
      <c r="EO944" s="398" t="str">
        <f t="shared" si="1353"/>
        <v/>
      </c>
      <c r="EP944" s="398">
        <f t="shared" si="1354"/>
        <v>10.3</v>
      </c>
      <c r="EQ944" s="398">
        <f t="shared" si="1355"/>
        <v>750</v>
      </c>
      <c r="ER944" s="398" t="str">
        <f t="shared" si="1356"/>
        <v/>
      </c>
      <c r="ES944" s="398">
        <f t="shared" si="1357"/>
        <v>0</v>
      </c>
      <c r="ET944" s="398">
        <f t="shared" si="1358"/>
        <v>3.1</v>
      </c>
      <c r="EU944" s="172">
        <f t="shared" si="1359"/>
        <v>3696.8</v>
      </c>
      <c r="EV944" s="57">
        <f t="shared" si="1360"/>
        <v>41.105185778040699</v>
      </c>
      <c r="EW944" s="57" t="str">
        <f t="shared" si="1361"/>
        <v/>
      </c>
      <c r="EX944" s="57">
        <f t="shared" si="1362"/>
        <v>64.891997531372155</v>
      </c>
      <c r="EY944" s="57">
        <f t="shared" si="1363"/>
        <v>28.030340835371025</v>
      </c>
      <c r="EZ944" s="57" t="str">
        <f t="shared" si="1364"/>
        <v/>
      </c>
      <c r="FA944" s="57">
        <f t="shared" si="1365"/>
        <v>0.55331721729787808</v>
      </c>
      <c r="FB944" s="57">
        <f t="shared" si="1366"/>
        <v>12.29163627901031</v>
      </c>
      <c r="FC944" s="57" t="str">
        <f t="shared" si="1367"/>
        <v/>
      </c>
      <c r="FD944" s="57">
        <f t="shared" si="1368"/>
        <v>0</v>
      </c>
      <c r="FE944" s="57">
        <f t="shared" si="1369"/>
        <v>6.4541247061811774E-2</v>
      </c>
      <c r="FF944" s="56">
        <f t="shared" si="1370"/>
        <v>104.27326319352382</v>
      </c>
      <c r="FG944" s="59">
        <f t="shared" si="1371"/>
        <v>30.543118442430924</v>
      </c>
      <c r="FH944" s="59" t="str">
        <f t="shared" si="1372"/>
        <v/>
      </c>
      <c r="FI944" s="59">
        <f t="shared" si="1373"/>
        <v>48.217856921241918</v>
      </c>
      <c r="FJ944" s="59">
        <f t="shared" si="1374"/>
        <v>20.827883487484712</v>
      </c>
      <c r="FK944" s="59" t="str">
        <f t="shared" si="1375"/>
        <v/>
      </c>
      <c r="FL944" s="59">
        <f t="shared" si="1376"/>
        <v>0.41114114884243508</v>
      </c>
      <c r="FM944" s="59">
        <f t="shared" si="1377"/>
        <v>10.53905103477452</v>
      </c>
      <c r="FN944" s="59" t="str">
        <f t="shared" si="1378"/>
        <v/>
      </c>
      <c r="FO944" s="59">
        <f t="shared" si="1379"/>
        <v>0</v>
      </c>
      <c r="FP944" s="59">
        <f t="shared" si="1380"/>
        <v>5.5338726365827144E-2</v>
      </c>
      <c r="FQ944" s="66">
        <f t="shared" si="1381"/>
        <v>89.405610238859651</v>
      </c>
      <c r="FR944" s="331">
        <f t="shared" si="1321"/>
        <v>7.145965719925897</v>
      </c>
      <c r="FS944" s="331">
        <f t="shared" si="1382"/>
        <v>7.145965719925897</v>
      </c>
      <c r="FT944" s="400">
        <f t="shared" si="1383"/>
        <v>0</v>
      </c>
      <c r="FU944" s="400">
        <f t="shared" si="1384"/>
        <v>0</v>
      </c>
      <c r="FV944" s="400">
        <f t="shared" si="1385"/>
        <v>1</v>
      </c>
      <c r="FW944" s="402">
        <f t="shared" si="1386"/>
        <v>0</v>
      </c>
      <c r="FX944" s="222">
        <f t="shared" si="1387"/>
        <v>30.543118442430924</v>
      </c>
      <c r="FY944" s="222">
        <f t="shared" si="1388"/>
        <v>20.827883487484712</v>
      </c>
      <c r="FZ944" s="222">
        <f t="shared" si="1389"/>
        <v>48.217856921241918</v>
      </c>
      <c r="GA944" s="221">
        <f t="shared" si="1390"/>
        <v>89.405610238859651</v>
      </c>
      <c r="GB944" s="222">
        <f t="shared" si="1391"/>
        <v>0</v>
      </c>
      <c r="GC944" s="222">
        <f t="shared" si="1392"/>
        <v>0</v>
      </c>
      <c r="GD944" s="222">
        <f t="shared" si="1393"/>
        <v>0</v>
      </c>
      <c r="GE944" s="222">
        <f t="shared" si="1394"/>
        <v>0</v>
      </c>
      <c r="GF944" s="222">
        <f t="shared" si="1395"/>
        <v>0</v>
      </c>
      <c r="GG944" s="398">
        <f t="shared" si="1396"/>
        <v>0</v>
      </c>
      <c r="GH944" s="399">
        <f t="shared" si="1397"/>
        <v>0</v>
      </c>
      <c r="GI944" s="398" t="str">
        <f t="shared" si="1398"/>
        <v>Mg-Na-Ca</v>
      </c>
      <c r="GJ944" s="398" t="str">
        <f t="shared" si="1399"/>
        <v>Cl</v>
      </c>
    </row>
    <row r="945" spans="1:192" s="69" customFormat="1">
      <c r="A945" s="402">
        <f t="shared" si="1400"/>
        <v>940</v>
      </c>
      <c r="B945" s="64" t="s">
        <v>710</v>
      </c>
      <c r="C945" s="2" t="s">
        <v>720</v>
      </c>
      <c r="D945" s="2"/>
      <c r="E945" s="2"/>
      <c r="F945" s="391">
        <v>3454090</v>
      </c>
      <c r="G945" s="391">
        <v>5531540</v>
      </c>
      <c r="H945" s="409">
        <f t="shared" si="1325"/>
        <v>454033.93400000001</v>
      </c>
      <c r="I945" s="405">
        <f t="shared" si="1326"/>
        <v>5529767.1740000006</v>
      </c>
      <c r="J945" s="400">
        <v>87</v>
      </c>
      <c r="K945" s="391" t="s">
        <v>1355</v>
      </c>
      <c r="L945" s="542">
        <v>5</v>
      </c>
      <c r="M945" s="19"/>
      <c r="N945" s="408"/>
      <c r="O945" s="19"/>
      <c r="P945" s="19"/>
      <c r="Q945" s="440" t="s">
        <v>2846</v>
      </c>
      <c r="R945" s="439" t="s">
        <v>1507</v>
      </c>
      <c r="S945" s="439" t="s">
        <v>1345</v>
      </c>
      <c r="T945" s="499" t="str">
        <f t="shared" si="1327"/>
        <v>-</v>
      </c>
      <c r="U945" s="499" t="str">
        <f t="shared" si="1328"/>
        <v>M</v>
      </c>
      <c r="V945" s="499" t="str">
        <f t="shared" si="1329"/>
        <v>-</v>
      </c>
      <c r="W945" s="499" t="str">
        <f t="shared" si="1320"/>
        <v>-</v>
      </c>
      <c r="X945" s="529" t="str">
        <f t="shared" si="1403"/>
        <v>Ca-Na</v>
      </c>
      <c r="Y945" s="530" t="str">
        <f t="shared" si="1322"/>
        <v>Cl-HCO3-SO4</v>
      </c>
      <c r="Z945" s="120"/>
      <c r="AA945" s="51">
        <v>25413</v>
      </c>
      <c r="AB945" s="100">
        <v>1</v>
      </c>
      <c r="AC945" s="2" t="s">
        <v>405</v>
      </c>
      <c r="AD945" s="2" t="s">
        <v>2117</v>
      </c>
      <c r="AE945" s="61" t="s">
        <v>2549</v>
      </c>
      <c r="AF945" s="391" t="s">
        <v>3116</v>
      </c>
      <c r="AG945" s="400"/>
      <c r="AH945" s="400">
        <v>7.35</v>
      </c>
      <c r="AI945" s="391"/>
      <c r="AJ945" s="400"/>
      <c r="AK945" s="400"/>
      <c r="AL945" s="400"/>
      <c r="AM945" s="391"/>
      <c r="AN945" s="59">
        <v>37</v>
      </c>
      <c r="AO945" s="62">
        <v>23.7</v>
      </c>
      <c r="AP945" s="270">
        <v>18</v>
      </c>
      <c r="AQ945" s="398"/>
      <c r="AS945" s="507">
        <f t="shared" si="1401"/>
        <v>1714.76</v>
      </c>
      <c r="AT945" s="510">
        <f t="shared" si="1402"/>
        <v>1.8829305984848981</v>
      </c>
      <c r="AU945" s="59">
        <v>157</v>
      </c>
      <c r="AV945" s="268"/>
      <c r="AW945" s="273">
        <v>264</v>
      </c>
      <c r="AX945" s="222">
        <v>361</v>
      </c>
      <c r="AY945" s="222">
        <v>239</v>
      </c>
      <c r="AZ945" s="448">
        <v>517</v>
      </c>
      <c r="BA945" s="398"/>
      <c r="BB945" s="398">
        <v>176</v>
      </c>
      <c r="BC945" s="398"/>
      <c r="BD945" s="222">
        <v>0</v>
      </c>
      <c r="BE945" s="398">
        <v>0.35</v>
      </c>
      <c r="BF945" s="398">
        <v>0.41</v>
      </c>
      <c r="BG945" s="398"/>
      <c r="BH945" s="398"/>
      <c r="BI945" s="398"/>
      <c r="BJ945" s="398"/>
      <c r="BK945" s="398"/>
      <c r="BL945" s="399"/>
      <c r="BM945" s="398"/>
      <c r="BN945" s="172"/>
      <c r="BO945" s="398"/>
      <c r="BP945" s="398"/>
      <c r="BQ945" s="398"/>
      <c r="BR945" s="398"/>
      <c r="BS945" s="398"/>
      <c r="BT945" s="398"/>
      <c r="BU945" s="398"/>
      <c r="BV945" s="398"/>
      <c r="BW945" s="398"/>
      <c r="BX945" s="398"/>
      <c r="BY945" s="398"/>
      <c r="BZ945" s="398"/>
      <c r="CA945" s="398"/>
      <c r="CB945" s="398"/>
      <c r="CC945" s="398"/>
      <c r="CD945" s="398"/>
      <c r="CE945" s="398"/>
      <c r="CF945" s="399"/>
      <c r="CG945" s="398"/>
      <c r="CH945" s="398"/>
      <c r="CI945" s="398"/>
      <c r="CJ945" s="398"/>
      <c r="CK945" s="398"/>
      <c r="CL945" s="172"/>
      <c r="CM945" s="398"/>
      <c r="CN945" s="143" t="s">
        <v>3116</v>
      </c>
      <c r="CO945" s="399"/>
      <c r="CP945" s="398"/>
      <c r="CQ945" s="172"/>
      <c r="CR945" s="398"/>
      <c r="CS945" s="398"/>
      <c r="CT945" s="398"/>
      <c r="CU945" s="398"/>
      <c r="CV945" s="398"/>
      <c r="CW945" s="398"/>
      <c r="CX945" s="398"/>
      <c r="CY945" s="398"/>
      <c r="CZ945" s="398"/>
      <c r="DA945" s="172"/>
      <c r="DB945" s="241"/>
      <c r="DC945" s="241"/>
      <c r="DD945" s="241"/>
      <c r="DE945" s="241"/>
      <c r="DF945" s="182"/>
      <c r="DG945" s="241"/>
      <c r="DH945" s="241"/>
      <c r="DI945" s="244"/>
      <c r="DJ945" s="244"/>
      <c r="DK945" s="244"/>
      <c r="DL945" s="244"/>
      <c r="DM945" s="244"/>
      <c r="DN945" s="244"/>
      <c r="DO945" s="244"/>
      <c r="DP945" s="244"/>
      <c r="DQ945" s="244"/>
      <c r="DR945" s="244"/>
      <c r="DS945" s="472"/>
      <c r="DT945" s="402">
        <f t="shared" si="1332"/>
        <v>1</v>
      </c>
      <c r="DU945" s="100">
        <f t="shared" si="1333"/>
        <v>1</v>
      </c>
      <c r="DV945" s="100">
        <f t="shared" si="1334"/>
        <v>0</v>
      </c>
      <c r="DW945" s="100">
        <f t="shared" si="1335"/>
        <v>0</v>
      </c>
      <c r="DX945" s="100">
        <f t="shared" si="1336"/>
        <v>0</v>
      </c>
      <c r="DY945" s="229">
        <f t="shared" si="1337"/>
        <v>0</v>
      </c>
      <c r="DZ945" s="100">
        <f t="shared" si="1338"/>
        <v>0</v>
      </c>
      <c r="EA945" s="400">
        <f t="shared" si="1339"/>
        <v>0</v>
      </c>
      <c r="EB945" s="402">
        <f t="shared" si="1340"/>
        <v>1</v>
      </c>
      <c r="EC945" s="19">
        <f t="shared" si="1341"/>
        <v>0</v>
      </c>
      <c r="ED945" s="19">
        <f t="shared" si="1342"/>
        <v>1</v>
      </c>
      <c r="EE945" s="19">
        <f t="shared" si="1343"/>
        <v>0</v>
      </c>
      <c r="EF945" s="402">
        <f t="shared" si="1344"/>
        <v>0</v>
      </c>
      <c r="EG945" s="400">
        <f t="shared" si="1345"/>
        <v>0</v>
      </c>
      <c r="EH945" s="400">
        <f t="shared" si="1346"/>
        <v>0</v>
      </c>
      <c r="EI945" s="402">
        <f t="shared" si="1347"/>
        <v>1</v>
      </c>
      <c r="EJ945" s="229">
        <f t="shared" si="1348"/>
        <v>1</v>
      </c>
      <c r="EK945" s="398">
        <f t="shared" si="1349"/>
        <v>157</v>
      </c>
      <c r="EL945" s="398">
        <f t="shared" si="1350"/>
        <v>176</v>
      </c>
      <c r="EM945" s="398" t="str">
        <f t="shared" si="1351"/>
        <v/>
      </c>
      <c r="EN945" s="398">
        <f t="shared" si="1352"/>
        <v>264</v>
      </c>
      <c r="EO945" s="398">
        <f t="shared" si="1353"/>
        <v>0.41</v>
      </c>
      <c r="EP945" s="398">
        <f t="shared" si="1354"/>
        <v>0.35</v>
      </c>
      <c r="EQ945" s="398">
        <f t="shared" si="1355"/>
        <v>517</v>
      </c>
      <c r="ER945" s="398" t="str">
        <f t="shared" si="1356"/>
        <v/>
      </c>
      <c r="ES945" s="398" t="str">
        <f t="shared" si="1357"/>
        <v/>
      </c>
      <c r="ET945" s="398">
        <f t="shared" si="1358"/>
        <v>239</v>
      </c>
      <c r="EU945" s="172">
        <f t="shared" si="1359"/>
        <v>361</v>
      </c>
      <c r="EV945" s="57">
        <f t="shared" si="1360"/>
        <v>6.8291155207961793</v>
      </c>
      <c r="EW945" s="57">
        <f t="shared" si="1361"/>
        <v>4.5012787723785168</v>
      </c>
      <c r="EX945" s="57" t="str">
        <f t="shared" si="1362"/>
        <v/>
      </c>
      <c r="EY945" s="57">
        <f t="shared" si="1363"/>
        <v>13.174310095314135</v>
      </c>
      <c r="EZ945" s="57">
        <f t="shared" si="1364"/>
        <v>1.4951226182879021E-2</v>
      </c>
      <c r="FA945" s="57">
        <f t="shared" si="1365"/>
        <v>1.8802041364491002E-2</v>
      </c>
      <c r="FB945" s="57">
        <f t="shared" si="1366"/>
        <v>8.4730346083311066</v>
      </c>
      <c r="FC945" s="57" t="str">
        <f t="shared" si="1367"/>
        <v/>
      </c>
      <c r="FD945" s="57" t="str">
        <f t="shared" si="1368"/>
        <v/>
      </c>
      <c r="FE945" s="57">
        <f t="shared" si="1369"/>
        <v>4.9759219508945209</v>
      </c>
      <c r="FF945" s="56">
        <f t="shared" si="1370"/>
        <v>10.182495134403293</v>
      </c>
      <c r="FG945" s="59">
        <f t="shared" si="1371"/>
        <v>27.830255741914112</v>
      </c>
      <c r="FH945" s="59">
        <f t="shared" si="1372"/>
        <v>18.3437721941389</v>
      </c>
      <c r="FI945" s="59" t="str">
        <f t="shared" si="1373"/>
        <v/>
      </c>
      <c r="FJ945" s="59">
        <f t="shared" si="1374"/>
        <v>53.688419541206954</v>
      </c>
      <c r="FK945" s="59">
        <f t="shared" si="1375"/>
        <v>6.092977151398582E-2</v>
      </c>
      <c r="FL945" s="59">
        <f t="shared" si="1376"/>
        <v>7.6622751226036803E-2</v>
      </c>
      <c r="FM945" s="59">
        <f t="shared" si="1377"/>
        <v>35.854905226222094</v>
      </c>
      <c r="FN945" s="59" t="str">
        <f t="shared" si="1378"/>
        <v/>
      </c>
      <c r="FO945" s="59" t="str">
        <f t="shared" si="1379"/>
        <v/>
      </c>
      <c r="FP945" s="59">
        <f t="shared" si="1380"/>
        <v>21.056353267692131</v>
      </c>
      <c r="FQ945" s="66">
        <f t="shared" si="1381"/>
        <v>43.088741506085768</v>
      </c>
      <c r="FR945" s="331">
        <f t="shared" si="1321"/>
        <v>1.8829305984848981</v>
      </c>
      <c r="FS945" s="331">
        <f t="shared" si="1382"/>
        <v>1.8829305984848981</v>
      </c>
      <c r="FT945" s="400">
        <f t="shared" si="1383"/>
        <v>0</v>
      </c>
      <c r="FU945" s="400">
        <f t="shared" si="1384"/>
        <v>1</v>
      </c>
      <c r="FV945" s="400">
        <f t="shared" si="1385"/>
        <v>0</v>
      </c>
      <c r="FW945" s="402">
        <f t="shared" si="1386"/>
        <v>0</v>
      </c>
      <c r="FX945" s="222">
        <f t="shared" si="1387"/>
        <v>27.830255741914112</v>
      </c>
      <c r="FY945" s="222">
        <f t="shared" si="1388"/>
        <v>53.688419541206954</v>
      </c>
      <c r="FZ945" s="222">
        <f t="shared" si="1389"/>
        <v>0</v>
      </c>
      <c r="GA945" s="221">
        <f t="shared" si="1390"/>
        <v>43.088741506085768</v>
      </c>
      <c r="GB945" s="222">
        <f t="shared" si="1391"/>
        <v>35.854905226222094</v>
      </c>
      <c r="GC945" s="222">
        <f t="shared" si="1392"/>
        <v>21.056353267692131</v>
      </c>
      <c r="GD945" s="222">
        <f t="shared" si="1393"/>
        <v>0</v>
      </c>
      <c r="GE945" s="222">
        <f t="shared" si="1394"/>
        <v>0</v>
      </c>
      <c r="GF945" s="222">
        <f t="shared" si="1395"/>
        <v>0</v>
      </c>
      <c r="GG945" s="398">
        <f t="shared" si="1396"/>
        <v>0</v>
      </c>
      <c r="GH945" s="399">
        <f t="shared" si="1397"/>
        <v>0</v>
      </c>
      <c r="GI945" s="398" t="str">
        <f t="shared" si="1398"/>
        <v>Ca-Na</v>
      </c>
      <c r="GJ945" s="398" t="str">
        <f t="shared" si="1399"/>
        <v>Cl-HCO3-SO4</v>
      </c>
    </row>
    <row r="946" spans="1:192">
      <c r="A946" s="402">
        <f t="shared" si="1400"/>
        <v>941</v>
      </c>
      <c r="B946" s="64" t="s">
        <v>710</v>
      </c>
      <c r="C946" s="2" t="s">
        <v>712</v>
      </c>
      <c r="D946" s="2"/>
      <c r="E946" s="2"/>
      <c r="F946" s="391">
        <v>3454490</v>
      </c>
      <c r="G946" s="391">
        <v>5531730</v>
      </c>
      <c r="H946" s="409">
        <f t="shared" si="1325"/>
        <v>454433.77400000003</v>
      </c>
      <c r="I946" s="405">
        <f t="shared" si="1326"/>
        <v>5529957.0980000002</v>
      </c>
      <c r="J946" s="541">
        <v>87</v>
      </c>
      <c r="K946" s="391" t="s">
        <v>1355</v>
      </c>
      <c r="L946" s="542">
        <v>5</v>
      </c>
      <c r="Q946" s="440" t="s">
        <v>2846</v>
      </c>
      <c r="R946" s="439" t="s">
        <v>1507</v>
      </c>
      <c r="S946" s="439" t="s">
        <v>1345</v>
      </c>
      <c r="T946" s="499" t="str">
        <f t="shared" si="1327"/>
        <v>-</v>
      </c>
      <c r="U946" s="499" t="str">
        <f t="shared" si="1328"/>
        <v>M</v>
      </c>
      <c r="V946" s="499" t="str">
        <f t="shared" si="1329"/>
        <v>-</v>
      </c>
      <c r="W946" s="499" t="str">
        <f t="shared" si="1320"/>
        <v>-</v>
      </c>
      <c r="X946" s="529" t="str">
        <f t="shared" si="1403"/>
        <v>Ca-Na</v>
      </c>
      <c r="Y946" s="530" t="str">
        <f t="shared" si="1322"/>
        <v>Cl-HCO3</v>
      </c>
      <c r="Z946" s="120"/>
      <c r="AA946" s="51">
        <v>25413</v>
      </c>
      <c r="AB946" s="100">
        <v>1</v>
      </c>
      <c r="AC946" s="2" t="s">
        <v>405</v>
      </c>
      <c r="AD946" s="2" t="s">
        <v>2117</v>
      </c>
      <c r="AE946" s="404"/>
      <c r="AF946" s="391" t="s">
        <v>3116</v>
      </c>
      <c r="AH946" s="400">
        <v>7.75</v>
      </c>
      <c r="AN946" s="59">
        <v>33.799999999999997</v>
      </c>
      <c r="AO946" s="62">
        <v>18</v>
      </c>
      <c r="AP946" s="270">
        <v>18</v>
      </c>
      <c r="AR946" s="69"/>
      <c r="AS946" s="507">
        <f t="shared" si="1401"/>
        <v>1513.8</v>
      </c>
      <c r="AT946" s="510">
        <f t="shared" si="1402"/>
        <v>1.3657317374312548</v>
      </c>
      <c r="AU946" s="398">
        <v>246</v>
      </c>
      <c r="AV946" s="403"/>
      <c r="AW946" s="273">
        <v>241</v>
      </c>
      <c r="AX946" s="271">
        <v>447</v>
      </c>
      <c r="AY946" s="271">
        <v>170</v>
      </c>
      <c r="AZ946" s="447">
        <v>392</v>
      </c>
      <c r="BB946" s="398">
        <v>17</v>
      </c>
      <c r="BD946" s="222">
        <v>0</v>
      </c>
      <c r="BE946" s="398">
        <v>0.36</v>
      </c>
      <c r="BF946" s="398">
        <v>0.44</v>
      </c>
      <c r="CN946" s="143" t="s">
        <v>3116</v>
      </c>
      <c r="DB946" s="241"/>
      <c r="DC946" s="241"/>
      <c r="DD946" s="241"/>
      <c r="DE946" s="241"/>
      <c r="DF946" s="182"/>
      <c r="DG946" s="241"/>
      <c r="DH946" s="241"/>
      <c r="DI946" s="244"/>
      <c r="DJ946" s="244"/>
      <c r="DK946" s="244"/>
      <c r="DL946" s="244"/>
      <c r="DM946" s="244"/>
      <c r="DN946" s="244"/>
      <c r="DO946" s="244"/>
      <c r="DP946" s="244"/>
      <c r="DQ946" s="244"/>
      <c r="DR946" s="244"/>
      <c r="DS946" s="472"/>
      <c r="DT946" s="402">
        <f t="shared" si="1332"/>
        <v>1</v>
      </c>
      <c r="DU946" s="100">
        <f t="shared" si="1333"/>
        <v>1</v>
      </c>
      <c r="DV946" s="100">
        <f t="shared" si="1334"/>
        <v>0</v>
      </c>
      <c r="DW946" s="100">
        <f t="shared" si="1335"/>
        <v>0</v>
      </c>
      <c r="DX946" s="100">
        <f t="shared" si="1336"/>
        <v>0</v>
      </c>
      <c r="DY946" s="229">
        <f t="shared" si="1337"/>
        <v>0</v>
      </c>
      <c r="DZ946" s="100">
        <f t="shared" si="1338"/>
        <v>0</v>
      </c>
      <c r="EA946" s="400">
        <f t="shared" si="1339"/>
        <v>0</v>
      </c>
      <c r="EB946" s="402">
        <f t="shared" si="1340"/>
        <v>1</v>
      </c>
      <c r="EC946" s="19">
        <f t="shared" si="1341"/>
        <v>0</v>
      </c>
      <c r="ED946" s="19">
        <f t="shared" si="1342"/>
        <v>1</v>
      </c>
      <c r="EE946" s="19">
        <f t="shared" si="1343"/>
        <v>0</v>
      </c>
      <c r="EF946" s="402">
        <f t="shared" si="1344"/>
        <v>0</v>
      </c>
      <c r="EG946" s="400">
        <f t="shared" si="1345"/>
        <v>0</v>
      </c>
      <c r="EH946" s="400">
        <f t="shared" si="1346"/>
        <v>0</v>
      </c>
      <c r="EI946" s="402">
        <f t="shared" si="1347"/>
        <v>1</v>
      </c>
      <c r="EJ946" s="229">
        <f t="shared" si="1348"/>
        <v>1</v>
      </c>
      <c r="EK946" s="398">
        <f t="shared" si="1349"/>
        <v>246</v>
      </c>
      <c r="EL946" s="398">
        <f t="shared" si="1350"/>
        <v>17</v>
      </c>
      <c r="EM946" s="398" t="str">
        <f t="shared" si="1351"/>
        <v/>
      </c>
      <c r="EN946" s="398">
        <f t="shared" si="1352"/>
        <v>241</v>
      </c>
      <c r="EO946" s="398">
        <f t="shared" si="1353"/>
        <v>0.44</v>
      </c>
      <c r="EP946" s="398">
        <f t="shared" si="1354"/>
        <v>0.36</v>
      </c>
      <c r="EQ946" s="398">
        <f t="shared" si="1355"/>
        <v>392</v>
      </c>
      <c r="ER946" s="398" t="str">
        <f t="shared" si="1356"/>
        <v/>
      </c>
      <c r="ES946" s="398" t="str">
        <f t="shared" si="1357"/>
        <v/>
      </c>
      <c r="ET946" s="398">
        <f t="shared" si="1358"/>
        <v>170</v>
      </c>
      <c r="EU946" s="172">
        <f t="shared" si="1359"/>
        <v>447</v>
      </c>
      <c r="EV946" s="57">
        <f t="shared" si="1360"/>
        <v>10.700397567616942</v>
      </c>
      <c r="EW946" s="57">
        <f t="shared" si="1361"/>
        <v>0.43478260869565216</v>
      </c>
      <c r="EX946" s="57" t="str">
        <f t="shared" si="1362"/>
        <v/>
      </c>
      <c r="EY946" s="57">
        <f t="shared" si="1363"/>
        <v>12.026548230949647</v>
      </c>
      <c r="EZ946" s="57">
        <f t="shared" si="1364"/>
        <v>1.6045218342601877E-2</v>
      </c>
      <c r="FA946" s="57">
        <f t="shared" si="1365"/>
        <v>1.9339242546333603E-2</v>
      </c>
      <c r="FB946" s="57">
        <f t="shared" si="1366"/>
        <v>6.424428561829389</v>
      </c>
      <c r="FC946" s="57" t="str">
        <f t="shared" si="1367"/>
        <v/>
      </c>
      <c r="FD946" s="57" t="str">
        <f t="shared" si="1368"/>
        <v/>
      </c>
      <c r="FE946" s="57">
        <f t="shared" si="1369"/>
        <v>3.5393587098412911</v>
      </c>
      <c r="FF946" s="56">
        <f t="shared" si="1370"/>
        <v>12.608241897723746</v>
      </c>
      <c r="FG946" s="59">
        <f t="shared" si="1371"/>
        <v>46.128143741147262</v>
      </c>
      <c r="FH946" s="59">
        <f t="shared" si="1372"/>
        <v>1.8742962159424308</v>
      </c>
      <c r="FI946" s="59" t="str">
        <f t="shared" si="1373"/>
        <v/>
      </c>
      <c r="FJ946" s="59">
        <f t="shared" si="1374"/>
        <v>51.845021832271534</v>
      </c>
      <c r="FK946" s="59">
        <f t="shared" si="1375"/>
        <v>6.9169031654070193E-2</v>
      </c>
      <c r="FL946" s="59">
        <f t="shared" si="1376"/>
        <v>8.3369178984707637E-2</v>
      </c>
      <c r="FM946" s="59">
        <f t="shared" si="1377"/>
        <v>28.46190084912843</v>
      </c>
      <c r="FN946" s="59" t="str">
        <f t="shared" si="1378"/>
        <v/>
      </c>
      <c r="FO946" s="59" t="str">
        <f t="shared" si="1379"/>
        <v/>
      </c>
      <c r="FP946" s="59">
        <f t="shared" si="1380"/>
        <v>15.680285911735098</v>
      </c>
      <c r="FQ946" s="66">
        <f t="shared" si="1381"/>
        <v>55.857813239136469</v>
      </c>
      <c r="FR946" s="331">
        <f t="shared" si="1321"/>
        <v>1.3657317374312548</v>
      </c>
      <c r="FS946" s="331">
        <f t="shared" si="1382"/>
        <v>1.3657317374312548</v>
      </c>
      <c r="FT946" s="400">
        <f t="shared" si="1383"/>
        <v>0</v>
      </c>
      <c r="FU946" s="400">
        <f t="shared" si="1384"/>
        <v>1</v>
      </c>
      <c r="FV946" s="400">
        <f t="shared" si="1385"/>
        <v>0</v>
      </c>
      <c r="FW946" s="402">
        <f t="shared" si="1386"/>
        <v>0</v>
      </c>
      <c r="FX946" s="222">
        <f t="shared" si="1387"/>
        <v>46.128143741147262</v>
      </c>
      <c r="FY946" s="222">
        <f t="shared" si="1388"/>
        <v>51.845021832271534</v>
      </c>
      <c r="FZ946" s="222">
        <f t="shared" si="1389"/>
        <v>0</v>
      </c>
      <c r="GA946" s="221">
        <f t="shared" si="1390"/>
        <v>55.857813239136469</v>
      </c>
      <c r="GB946" s="222">
        <f t="shared" si="1391"/>
        <v>28.46190084912843</v>
      </c>
      <c r="GC946" s="222">
        <f t="shared" si="1392"/>
        <v>0</v>
      </c>
      <c r="GD946" s="222">
        <f t="shared" si="1393"/>
        <v>0</v>
      </c>
      <c r="GE946" s="222">
        <f t="shared" si="1394"/>
        <v>0</v>
      </c>
      <c r="GF946" s="222">
        <f t="shared" si="1395"/>
        <v>0</v>
      </c>
      <c r="GG946" s="398">
        <f t="shared" si="1396"/>
        <v>0</v>
      </c>
      <c r="GH946" s="399">
        <f t="shared" si="1397"/>
        <v>0</v>
      </c>
      <c r="GI946" s="398" t="str">
        <f t="shared" si="1398"/>
        <v>Ca-Na</v>
      </c>
      <c r="GJ946" s="398" t="str">
        <f t="shared" si="1399"/>
        <v>Cl-HCO3</v>
      </c>
    </row>
    <row r="947" spans="1:192">
      <c r="A947" s="402">
        <f t="shared" si="1400"/>
        <v>942</v>
      </c>
      <c r="B947" s="64" t="s">
        <v>710</v>
      </c>
      <c r="C947" s="2" t="s">
        <v>711</v>
      </c>
      <c r="D947" s="2"/>
      <c r="E947" s="2"/>
      <c r="F947" s="400">
        <v>3454590</v>
      </c>
      <c r="G947" s="400">
        <v>5531410</v>
      </c>
      <c r="H947" s="409">
        <f t="shared" si="1325"/>
        <v>454533.73400000005</v>
      </c>
      <c r="I947" s="405">
        <f t="shared" si="1326"/>
        <v>5529637.2260000007</v>
      </c>
      <c r="J947" s="541">
        <v>84</v>
      </c>
      <c r="K947" s="391" t="s">
        <v>1356</v>
      </c>
      <c r="L947" s="542">
        <v>5</v>
      </c>
      <c r="Q947" s="440" t="s">
        <v>2846</v>
      </c>
      <c r="R947" s="439" t="s">
        <v>1507</v>
      </c>
      <c r="S947" s="439" t="s">
        <v>1345</v>
      </c>
      <c r="T947" s="499" t="str">
        <f t="shared" si="1327"/>
        <v>-</v>
      </c>
      <c r="U947" s="499" t="str">
        <f t="shared" si="1328"/>
        <v>M</v>
      </c>
      <c r="V947" s="499" t="str">
        <f t="shared" si="1329"/>
        <v>-</v>
      </c>
      <c r="W947" s="499" t="str">
        <f t="shared" si="1320"/>
        <v>-</v>
      </c>
      <c r="X947" s="529" t="str">
        <f t="shared" si="1403"/>
        <v>Ca-Na</v>
      </c>
      <c r="Y947" s="530" t="str">
        <f t="shared" si="1322"/>
        <v>Cl-HCO3-SO4</v>
      </c>
      <c r="Z947" s="120"/>
      <c r="AA947" s="51">
        <v>25455</v>
      </c>
      <c r="AB947" s="100">
        <v>1</v>
      </c>
      <c r="AC947" s="2" t="s">
        <v>405</v>
      </c>
      <c r="AD947" s="2" t="s">
        <v>2117</v>
      </c>
      <c r="AE947" s="61" t="s">
        <v>2549</v>
      </c>
      <c r="AF947" s="391" t="s">
        <v>3116</v>
      </c>
      <c r="AH947" s="211">
        <v>7.5</v>
      </c>
      <c r="AN947" s="59">
        <v>40</v>
      </c>
      <c r="AO947" s="62">
        <v>17.7</v>
      </c>
      <c r="AP947" s="270">
        <v>15.5</v>
      </c>
      <c r="AR947" s="69"/>
      <c r="AS947" s="507">
        <f t="shared" si="1401"/>
        <v>1491.57</v>
      </c>
      <c r="AT947" s="510">
        <f t="shared" si="1402"/>
        <v>-0.57142637720309464</v>
      </c>
      <c r="AU947" s="398">
        <v>176</v>
      </c>
      <c r="AV947" s="403"/>
      <c r="AW947" s="273">
        <v>286</v>
      </c>
      <c r="AX947" s="222">
        <v>401</v>
      </c>
      <c r="AY947" s="222">
        <v>247</v>
      </c>
      <c r="AZ947" s="448">
        <v>373</v>
      </c>
      <c r="BB947" s="398">
        <v>2</v>
      </c>
      <c r="BD947" s="57">
        <v>0.13</v>
      </c>
      <c r="BE947" s="398">
        <v>5.57</v>
      </c>
      <c r="BF947" s="398">
        <v>0.87</v>
      </c>
      <c r="CN947" s="143" t="s">
        <v>3116</v>
      </c>
      <c r="DB947" s="241"/>
      <c r="DC947" s="241"/>
      <c r="DD947" s="241"/>
      <c r="DE947" s="241"/>
      <c r="DF947" s="182"/>
      <c r="DG947" s="241"/>
      <c r="DH947" s="241"/>
      <c r="DI947" s="244"/>
      <c r="DJ947" s="244"/>
      <c r="DK947" s="244"/>
      <c r="DL947" s="244"/>
      <c r="DM947" s="244"/>
      <c r="DN947" s="244"/>
      <c r="DO947" s="244"/>
      <c r="DP947" s="244"/>
      <c r="DQ947" s="244"/>
      <c r="DR947" s="244"/>
      <c r="DS947" s="472"/>
      <c r="DT947" s="402">
        <f t="shared" si="1332"/>
        <v>1</v>
      </c>
      <c r="DU947" s="100">
        <f t="shared" si="1333"/>
        <v>1</v>
      </c>
      <c r="DV947" s="100">
        <f t="shared" si="1334"/>
        <v>0</v>
      </c>
      <c r="DW947" s="100">
        <f t="shared" si="1335"/>
        <v>0</v>
      </c>
      <c r="DX947" s="100">
        <f t="shared" si="1336"/>
        <v>0</v>
      </c>
      <c r="DY947" s="229">
        <f t="shared" si="1337"/>
        <v>0</v>
      </c>
      <c r="DZ947" s="100">
        <f t="shared" si="1338"/>
        <v>0</v>
      </c>
      <c r="EA947" s="400">
        <f t="shared" si="1339"/>
        <v>0</v>
      </c>
      <c r="EB947" s="402">
        <f t="shared" si="1340"/>
        <v>1</v>
      </c>
      <c r="EC947" s="19">
        <f t="shared" si="1341"/>
        <v>0</v>
      </c>
      <c r="ED947" s="19">
        <f t="shared" si="1342"/>
        <v>1</v>
      </c>
      <c r="EE947" s="19">
        <f t="shared" si="1343"/>
        <v>0</v>
      </c>
      <c r="EF947" s="402">
        <f t="shared" si="1344"/>
        <v>0</v>
      </c>
      <c r="EG947" s="400">
        <f t="shared" si="1345"/>
        <v>0</v>
      </c>
      <c r="EH947" s="400">
        <f t="shared" si="1346"/>
        <v>0</v>
      </c>
      <c r="EI947" s="402">
        <f t="shared" si="1347"/>
        <v>1</v>
      </c>
      <c r="EJ947" s="229">
        <f t="shared" si="1348"/>
        <v>1</v>
      </c>
      <c r="EK947" s="398">
        <f t="shared" si="1349"/>
        <v>176</v>
      </c>
      <c r="EL947" s="398">
        <f t="shared" si="1350"/>
        <v>2</v>
      </c>
      <c r="EM947" s="398" t="str">
        <f t="shared" si="1351"/>
        <v/>
      </c>
      <c r="EN947" s="398">
        <f t="shared" si="1352"/>
        <v>286</v>
      </c>
      <c r="EO947" s="398">
        <f t="shared" si="1353"/>
        <v>0.87</v>
      </c>
      <c r="EP947" s="398">
        <f t="shared" si="1354"/>
        <v>5.57</v>
      </c>
      <c r="EQ947" s="398">
        <f t="shared" si="1355"/>
        <v>373</v>
      </c>
      <c r="ER947" s="398" t="str">
        <f t="shared" si="1356"/>
        <v/>
      </c>
      <c r="ES947" s="398" t="str">
        <f t="shared" si="1357"/>
        <v/>
      </c>
      <c r="ET947" s="398">
        <f t="shared" si="1358"/>
        <v>247</v>
      </c>
      <c r="EU947" s="172">
        <f t="shared" si="1359"/>
        <v>401</v>
      </c>
      <c r="EV947" s="57">
        <f t="shared" si="1360"/>
        <v>7.6555689914657803</v>
      </c>
      <c r="EW947" s="57">
        <f t="shared" si="1361"/>
        <v>5.1150895140664961E-2</v>
      </c>
      <c r="EX947" s="57" t="str">
        <f t="shared" si="1362"/>
        <v/>
      </c>
      <c r="EY947" s="57">
        <f t="shared" si="1363"/>
        <v>14.272169269923648</v>
      </c>
      <c r="EZ947" s="57">
        <f t="shared" si="1364"/>
        <v>3.1725772631962801E-2</v>
      </c>
      <c r="FA947" s="57">
        <f t="shared" si="1365"/>
        <v>0.29922105828632828</v>
      </c>
      <c r="FB947" s="57">
        <f t="shared" si="1366"/>
        <v>6.113040442761128</v>
      </c>
      <c r="FC947" s="57" t="str">
        <f t="shared" si="1367"/>
        <v/>
      </c>
      <c r="FD947" s="57" t="str">
        <f t="shared" si="1368"/>
        <v/>
      </c>
      <c r="FE947" s="57">
        <f t="shared" si="1369"/>
        <v>5.1424800078282287</v>
      </c>
      <c r="FF947" s="56">
        <f t="shared" si="1370"/>
        <v>11.310749442924434</v>
      </c>
      <c r="FG947" s="59">
        <f t="shared" si="1371"/>
        <v>34.314770380978324</v>
      </c>
      <c r="FH947" s="59">
        <f t="shared" si="1372"/>
        <v>0.22927508373186914</v>
      </c>
      <c r="FI947" s="59" t="str">
        <f t="shared" si="1373"/>
        <v/>
      </c>
      <c r="FJ947" s="59">
        <f t="shared" si="1374"/>
        <v>63.972542325964369</v>
      </c>
      <c r="FK947" s="59">
        <f t="shared" si="1375"/>
        <v>0.14220531540353709</v>
      </c>
      <c r="FL947" s="59">
        <f t="shared" si="1376"/>
        <v>1.3412068939219071</v>
      </c>
      <c r="FM947" s="59">
        <f t="shared" si="1377"/>
        <v>27.089281798044055</v>
      </c>
      <c r="FN947" s="59" t="str">
        <f t="shared" si="1378"/>
        <v/>
      </c>
      <c r="FO947" s="59" t="str">
        <f t="shared" si="1379"/>
        <v/>
      </c>
      <c r="FP947" s="59">
        <f t="shared" si="1380"/>
        <v>22.788347529718806</v>
      </c>
      <c r="FQ947" s="66">
        <f t="shared" si="1381"/>
        <v>50.122370672237139</v>
      </c>
      <c r="FR947" s="331">
        <f t="shared" si="1321"/>
        <v>-0.57142637720309464</v>
      </c>
      <c r="FS947" s="331">
        <f t="shared" si="1382"/>
        <v>0.57142637720309464</v>
      </c>
      <c r="FT947" s="400">
        <f t="shared" si="1383"/>
        <v>0</v>
      </c>
      <c r="FU947" s="400">
        <f t="shared" si="1384"/>
        <v>1</v>
      </c>
      <c r="FV947" s="400">
        <f t="shared" si="1385"/>
        <v>0</v>
      </c>
      <c r="FW947" s="402">
        <f t="shared" si="1386"/>
        <v>0</v>
      </c>
      <c r="FX947" s="222">
        <f t="shared" si="1387"/>
        <v>34.314770380978324</v>
      </c>
      <c r="FY947" s="222">
        <f t="shared" si="1388"/>
        <v>63.972542325964369</v>
      </c>
      <c r="FZ947" s="222">
        <f t="shared" si="1389"/>
        <v>0</v>
      </c>
      <c r="GA947" s="221">
        <f t="shared" si="1390"/>
        <v>50.122370672237139</v>
      </c>
      <c r="GB947" s="222">
        <f t="shared" si="1391"/>
        <v>27.089281798044055</v>
      </c>
      <c r="GC947" s="222">
        <f t="shared" si="1392"/>
        <v>22.788347529718806</v>
      </c>
      <c r="GD947" s="222">
        <f t="shared" si="1393"/>
        <v>0</v>
      </c>
      <c r="GE947" s="222">
        <f t="shared" si="1394"/>
        <v>0</v>
      </c>
      <c r="GF947" s="222">
        <f t="shared" si="1395"/>
        <v>0</v>
      </c>
      <c r="GG947" s="398">
        <f t="shared" si="1396"/>
        <v>0</v>
      </c>
      <c r="GH947" s="399">
        <f t="shared" si="1397"/>
        <v>0</v>
      </c>
      <c r="GI947" s="398" t="str">
        <f t="shared" si="1398"/>
        <v>Ca-Na</v>
      </c>
      <c r="GJ947" s="398" t="str">
        <f t="shared" si="1399"/>
        <v>Cl-HCO3-SO4</v>
      </c>
    </row>
    <row r="948" spans="1:192">
      <c r="A948" s="402">
        <f t="shared" si="1400"/>
        <v>943</v>
      </c>
      <c r="B948" s="64" t="s">
        <v>709</v>
      </c>
      <c r="C948" s="2" t="s">
        <v>718</v>
      </c>
      <c r="D948" s="2"/>
      <c r="E948" s="2"/>
      <c r="F948" s="400">
        <v>3454300</v>
      </c>
      <c r="G948" s="400">
        <v>5531420</v>
      </c>
      <c r="H948" s="409">
        <f t="shared" si="1325"/>
        <v>454243.85000000003</v>
      </c>
      <c r="I948" s="405">
        <f t="shared" si="1326"/>
        <v>5529647.2220000001</v>
      </c>
      <c r="J948" s="541">
        <v>87</v>
      </c>
      <c r="K948" s="391" t="s">
        <v>1355</v>
      </c>
      <c r="L948" s="391">
        <v>5</v>
      </c>
      <c r="Q948" s="67" t="s">
        <v>2846</v>
      </c>
      <c r="R948" s="65" t="s">
        <v>1507</v>
      </c>
      <c r="S948" s="65" t="s">
        <v>1345</v>
      </c>
      <c r="T948" s="499" t="str">
        <f t="shared" si="1327"/>
        <v>-</v>
      </c>
      <c r="U948" s="499" t="str">
        <f t="shared" si="1328"/>
        <v>M</v>
      </c>
      <c r="V948" s="499" t="str">
        <f t="shared" si="1329"/>
        <v>-</v>
      </c>
      <c r="W948" s="499" t="str">
        <f t="shared" si="1320"/>
        <v>-</v>
      </c>
      <c r="X948" s="529" t="str">
        <f t="shared" si="1403"/>
        <v>Ca-Na</v>
      </c>
      <c r="Y948" s="530" t="str">
        <f t="shared" si="1322"/>
        <v>HCO3-Cl-SO4</v>
      </c>
      <c r="Z948" s="120"/>
      <c r="AA948" s="51">
        <v>25421</v>
      </c>
      <c r="AB948" s="100">
        <v>1</v>
      </c>
      <c r="AC948" s="2" t="s">
        <v>405</v>
      </c>
      <c r="AD948" s="2" t="s">
        <v>2117</v>
      </c>
      <c r="AE948" s="61" t="s">
        <v>2549</v>
      </c>
      <c r="AF948" s="391" t="s">
        <v>3116</v>
      </c>
      <c r="AH948" s="211">
        <v>7.5</v>
      </c>
      <c r="AN948" s="59">
        <v>41.4</v>
      </c>
      <c r="AO948" s="62">
        <v>21.3</v>
      </c>
      <c r="AP948" s="270">
        <v>30</v>
      </c>
      <c r="AR948" s="69"/>
      <c r="AS948" s="507">
        <f t="shared" si="1401"/>
        <v>1373.48</v>
      </c>
      <c r="AT948" s="510">
        <f t="shared" si="1402"/>
        <v>0.93047553133163641</v>
      </c>
      <c r="AU948" s="59">
        <v>106</v>
      </c>
      <c r="AV948" s="268"/>
      <c r="AW948" s="273">
        <v>296</v>
      </c>
      <c r="AX948" s="222">
        <v>218</v>
      </c>
      <c r="AY948" s="222">
        <v>277</v>
      </c>
      <c r="AZ948" s="448">
        <v>465</v>
      </c>
      <c r="BB948" s="398">
        <v>2</v>
      </c>
      <c r="BD948" s="57">
        <v>0.45</v>
      </c>
      <c r="BE948" s="57">
        <v>8.1999999999999993</v>
      </c>
      <c r="BF948" s="398">
        <v>0.83</v>
      </c>
      <c r="CN948" s="143" t="s">
        <v>3116</v>
      </c>
      <c r="DB948" s="241"/>
      <c r="DC948" s="241"/>
      <c r="DD948" s="241"/>
      <c r="DE948" s="241"/>
      <c r="DF948" s="182"/>
      <c r="DG948" s="241"/>
      <c r="DH948" s="241"/>
      <c r="DI948" s="244"/>
      <c r="DJ948" s="244"/>
      <c r="DK948" s="244"/>
      <c r="DL948" s="244"/>
      <c r="DM948" s="244"/>
      <c r="DN948" s="244"/>
      <c r="DO948" s="244"/>
      <c r="DP948" s="244"/>
      <c r="DQ948" s="244"/>
      <c r="DR948" s="244"/>
      <c r="DS948" s="472"/>
      <c r="DT948" s="402">
        <f t="shared" si="1332"/>
        <v>1</v>
      </c>
      <c r="DU948" s="100">
        <f t="shared" si="1333"/>
        <v>1</v>
      </c>
      <c r="DV948" s="100">
        <f t="shared" si="1334"/>
        <v>0</v>
      </c>
      <c r="DW948" s="100">
        <f t="shared" si="1335"/>
        <v>0</v>
      </c>
      <c r="DX948" s="100">
        <f t="shared" si="1336"/>
        <v>0</v>
      </c>
      <c r="DY948" s="229">
        <f t="shared" si="1337"/>
        <v>0</v>
      </c>
      <c r="DZ948" s="100">
        <f t="shared" si="1338"/>
        <v>0</v>
      </c>
      <c r="EA948" s="400">
        <f t="shared" si="1339"/>
        <v>0</v>
      </c>
      <c r="EB948" s="402">
        <f t="shared" si="1340"/>
        <v>1</v>
      </c>
      <c r="EC948" s="19">
        <f t="shared" si="1341"/>
        <v>0</v>
      </c>
      <c r="ED948" s="19">
        <f t="shared" si="1342"/>
        <v>1</v>
      </c>
      <c r="EE948" s="19">
        <f t="shared" si="1343"/>
        <v>0</v>
      </c>
      <c r="EF948" s="402">
        <f t="shared" si="1344"/>
        <v>0</v>
      </c>
      <c r="EG948" s="400">
        <f t="shared" si="1345"/>
        <v>0</v>
      </c>
      <c r="EH948" s="400">
        <f t="shared" si="1346"/>
        <v>0</v>
      </c>
      <c r="EI948" s="402">
        <f t="shared" si="1347"/>
        <v>1</v>
      </c>
      <c r="EJ948" s="229">
        <f t="shared" si="1348"/>
        <v>1</v>
      </c>
      <c r="EK948" s="398">
        <f t="shared" si="1349"/>
        <v>106</v>
      </c>
      <c r="EL948" s="398">
        <f t="shared" si="1350"/>
        <v>2</v>
      </c>
      <c r="EM948" s="398" t="str">
        <f t="shared" si="1351"/>
        <v/>
      </c>
      <c r="EN948" s="398">
        <f t="shared" si="1352"/>
        <v>296</v>
      </c>
      <c r="EO948" s="398">
        <f t="shared" si="1353"/>
        <v>0.83</v>
      </c>
      <c r="EP948" s="398">
        <f t="shared" si="1354"/>
        <v>8.1999999999999993</v>
      </c>
      <c r="EQ948" s="398">
        <f t="shared" si="1355"/>
        <v>465</v>
      </c>
      <c r="ER948" s="398" t="str">
        <f t="shared" si="1356"/>
        <v/>
      </c>
      <c r="ES948" s="398" t="str">
        <f t="shared" si="1357"/>
        <v/>
      </c>
      <c r="ET948" s="398">
        <f t="shared" si="1358"/>
        <v>277</v>
      </c>
      <c r="EU948" s="172">
        <f t="shared" si="1359"/>
        <v>218</v>
      </c>
      <c r="EV948" s="57">
        <f t="shared" si="1360"/>
        <v>4.6107404153146181</v>
      </c>
      <c r="EW948" s="57">
        <f t="shared" si="1361"/>
        <v>5.1150895140664961E-2</v>
      </c>
      <c r="EX948" s="57" t="str">
        <f t="shared" si="1362"/>
        <v/>
      </c>
      <c r="EY948" s="57">
        <f t="shared" si="1363"/>
        <v>14.771196167473425</v>
      </c>
      <c r="EZ948" s="57">
        <f t="shared" si="1364"/>
        <v>3.0267116418998992E-2</v>
      </c>
      <c r="FA948" s="57">
        <f t="shared" si="1365"/>
        <v>0.44050496911093201</v>
      </c>
      <c r="FB948" s="57">
        <f t="shared" si="1366"/>
        <v>7.6208144929863924</v>
      </c>
      <c r="FC948" s="57" t="str">
        <f t="shared" si="1367"/>
        <v/>
      </c>
      <c r="FD948" s="57" t="str">
        <f t="shared" si="1368"/>
        <v/>
      </c>
      <c r="FE948" s="57">
        <f t="shared" si="1369"/>
        <v>5.7670727213296331</v>
      </c>
      <c r="FF948" s="56">
        <f t="shared" si="1370"/>
        <v>6.1489859814402159</v>
      </c>
      <c r="FG948" s="59">
        <f t="shared" si="1371"/>
        <v>23.165057011251452</v>
      </c>
      <c r="FH948" s="59">
        <f t="shared" si="1372"/>
        <v>0.25698983143235471</v>
      </c>
      <c r="FI948" s="59" t="str">
        <f t="shared" si="1373"/>
        <v/>
      </c>
      <c r="FJ948" s="59">
        <f t="shared" si="1374"/>
        <v>74.212723016754822</v>
      </c>
      <c r="FK948" s="59">
        <f t="shared" si="1375"/>
        <v>0.15206656941333221</v>
      </c>
      <c r="FL948" s="59">
        <f t="shared" si="1376"/>
        <v>2.2131635711480406</v>
      </c>
      <c r="FM948" s="59">
        <f t="shared" si="1377"/>
        <v>39.007339693650508</v>
      </c>
      <c r="FN948" s="59" t="str">
        <f t="shared" si="1378"/>
        <v/>
      </c>
      <c r="FO948" s="59" t="str">
        <f t="shared" si="1379"/>
        <v/>
      </c>
      <c r="FP948" s="59">
        <f t="shared" si="1380"/>
        <v>29.518913612964148</v>
      </c>
      <c r="FQ948" s="66">
        <f t="shared" si="1381"/>
        <v>31.473746693385333</v>
      </c>
      <c r="FR948" s="331">
        <f t="shared" si="1321"/>
        <v>0.93047553133163641</v>
      </c>
      <c r="FS948" s="331">
        <f t="shared" si="1382"/>
        <v>0.93047553133163641</v>
      </c>
      <c r="FT948" s="400">
        <f t="shared" si="1383"/>
        <v>0</v>
      </c>
      <c r="FU948" s="400">
        <f t="shared" si="1384"/>
        <v>1</v>
      </c>
      <c r="FV948" s="400">
        <f t="shared" si="1385"/>
        <v>0</v>
      </c>
      <c r="FW948" s="402">
        <f t="shared" si="1386"/>
        <v>0</v>
      </c>
      <c r="FX948" s="222">
        <f t="shared" si="1387"/>
        <v>23.165057011251452</v>
      </c>
      <c r="FY948" s="222">
        <f t="shared" si="1388"/>
        <v>74.212723016754822</v>
      </c>
      <c r="FZ948" s="222">
        <f t="shared" si="1389"/>
        <v>0</v>
      </c>
      <c r="GA948" s="221">
        <f t="shared" si="1390"/>
        <v>31.473746693385333</v>
      </c>
      <c r="GB948" s="222">
        <f t="shared" si="1391"/>
        <v>39.007339693650508</v>
      </c>
      <c r="GC948" s="222">
        <f t="shared" si="1392"/>
        <v>29.518913612964148</v>
      </c>
      <c r="GD948" s="222">
        <f t="shared" si="1393"/>
        <v>0</v>
      </c>
      <c r="GE948" s="222">
        <f t="shared" si="1394"/>
        <v>0</v>
      </c>
      <c r="GF948" s="222">
        <f t="shared" si="1395"/>
        <v>0</v>
      </c>
      <c r="GG948" s="398">
        <f t="shared" si="1396"/>
        <v>0</v>
      </c>
      <c r="GH948" s="399">
        <f t="shared" si="1397"/>
        <v>0</v>
      </c>
      <c r="GI948" s="398" t="str">
        <f t="shared" si="1398"/>
        <v>Ca-Na</v>
      </c>
      <c r="GJ948" s="398" t="str">
        <f t="shared" si="1399"/>
        <v>HCO3-Cl-SO4</v>
      </c>
    </row>
    <row r="949" spans="1:192" s="69" customFormat="1">
      <c r="A949" s="402">
        <f t="shared" si="1400"/>
        <v>944</v>
      </c>
      <c r="B949" s="64" t="s">
        <v>709</v>
      </c>
      <c r="C949" s="2" t="s">
        <v>719</v>
      </c>
      <c r="D949" s="2"/>
      <c r="E949" s="2"/>
      <c r="F949" s="400">
        <v>3454180</v>
      </c>
      <c r="G949" s="400">
        <v>5531260</v>
      </c>
      <c r="H949" s="409">
        <f t="shared" si="1325"/>
        <v>454123.89800000004</v>
      </c>
      <c r="I949" s="405">
        <f t="shared" si="1326"/>
        <v>5529487.2860000003</v>
      </c>
      <c r="J949" s="541">
        <v>85</v>
      </c>
      <c r="K949" s="391" t="s">
        <v>1355</v>
      </c>
      <c r="L949" s="542">
        <v>5</v>
      </c>
      <c r="M949" s="19"/>
      <c r="N949" s="408"/>
      <c r="O949" s="19"/>
      <c r="P949" s="19"/>
      <c r="Q949" s="440" t="s">
        <v>2846</v>
      </c>
      <c r="R949" s="439" t="s">
        <v>1507</v>
      </c>
      <c r="S949" s="439" t="s">
        <v>1345</v>
      </c>
      <c r="T949" s="499" t="str">
        <f t="shared" si="1327"/>
        <v>-</v>
      </c>
      <c r="U949" s="499" t="str">
        <f t="shared" si="1328"/>
        <v>M</v>
      </c>
      <c r="V949" s="499" t="str">
        <f t="shared" si="1329"/>
        <v>-</v>
      </c>
      <c r="W949" s="499" t="str">
        <f t="shared" si="1320"/>
        <v>-</v>
      </c>
      <c r="X949" s="529" t="str">
        <f t="shared" si="1403"/>
        <v>Ca</v>
      </c>
      <c r="Y949" s="530" t="str">
        <f t="shared" si="1322"/>
        <v>SO4-HCO3-Cl</v>
      </c>
      <c r="Z949" s="120"/>
      <c r="AA949" s="51">
        <v>25413</v>
      </c>
      <c r="AB949" s="100">
        <v>1</v>
      </c>
      <c r="AC949" s="2" t="s">
        <v>405</v>
      </c>
      <c r="AD949" s="2" t="s">
        <v>2117</v>
      </c>
      <c r="AE949" s="61" t="s">
        <v>2549</v>
      </c>
      <c r="AF949" s="391" t="s">
        <v>3116</v>
      </c>
      <c r="AG949" s="400"/>
      <c r="AH949" s="400">
        <v>7.45</v>
      </c>
      <c r="AI949" s="391"/>
      <c r="AJ949" s="400"/>
      <c r="AK949" s="400"/>
      <c r="AL949" s="400"/>
      <c r="AM949" s="391"/>
      <c r="AN949" s="59">
        <v>43</v>
      </c>
      <c r="AO949" s="62">
        <v>17.8</v>
      </c>
      <c r="AP949" s="270">
        <v>25</v>
      </c>
      <c r="AQ949" s="398"/>
      <c r="AS949" s="507">
        <f t="shared" si="1401"/>
        <v>1274.21</v>
      </c>
      <c r="AT949" s="510">
        <f t="shared" si="1402"/>
        <v>2.1230208332845457</v>
      </c>
      <c r="AU949" s="59">
        <v>59</v>
      </c>
      <c r="AV949" s="403"/>
      <c r="AW949" s="273">
        <v>307</v>
      </c>
      <c r="AX949" s="222">
        <v>136</v>
      </c>
      <c r="AY949" s="222">
        <v>362</v>
      </c>
      <c r="AZ949" s="448">
        <v>387</v>
      </c>
      <c r="BA949" s="398"/>
      <c r="BB949" s="398">
        <v>22</v>
      </c>
      <c r="BC949" s="398"/>
      <c r="BD949" s="57">
        <v>0.42</v>
      </c>
      <c r="BE949" s="398">
        <v>0.34</v>
      </c>
      <c r="BF949" s="398">
        <v>0.45</v>
      </c>
      <c r="BG949" s="398"/>
      <c r="BH949" s="398"/>
      <c r="BI949" s="398"/>
      <c r="BJ949" s="398"/>
      <c r="BK949" s="398"/>
      <c r="BL949" s="399"/>
      <c r="BM949" s="398"/>
      <c r="BN949" s="172"/>
      <c r="BO949" s="398"/>
      <c r="BP949" s="398"/>
      <c r="BQ949" s="398"/>
      <c r="BR949" s="398"/>
      <c r="BS949" s="398"/>
      <c r="BT949" s="398"/>
      <c r="BU949" s="398"/>
      <c r="BV949" s="398"/>
      <c r="BW949" s="398"/>
      <c r="BX949" s="398"/>
      <c r="BY949" s="398"/>
      <c r="BZ949" s="398"/>
      <c r="CA949" s="398"/>
      <c r="CB949" s="398"/>
      <c r="CC949" s="398"/>
      <c r="CD949" s="398"/>
      <c r="CE949" s="398"/>
      <c r="CF949" s="399"/>
      <c r="CG949" s="398"/>
      <c r="CH949" s="398"/>
      <c r="CI949" s="398"/>
      <c r="CJ949" s="398"/>
      <c r="CK949" s="398"/>
      <c r="CL949" s="172"/>
      <c r="CM949" s="398"/>
      <c r="CN949" s="143" t="s">
        <v>3116</v>
      </c>
      <c r="CO949" s="399"/>
      <c r="CP949" s="398"/>
      <c r="CQ949" s="172"/>
      <c r="CR949" s="398"/>
      <c r="CS949" s="398"/>
      <c r="CT949" s="398"/>
      <c r="CU949" s="398"/>
      <c r="CV949" s="398"/>
      <c r="CW949" s="398"/>
      <c r="CX949" s="398"/>
      <c r="CY949" s="398"/>
      <c r="CZ949" s="398"/>
      <c r="DA949" s="172"/>
      <c r="DB949" s="241"/>
      <c r="DC949" s="241"/>
      <c r="DD949" s="241"/>
      <c r="DE949" s="241"/>
      <c r="DF949" s="182"/>
      <c r="DG949" s="241"/>
      <c r="DH949" s="241"/>
      <c r="DI949" s="244"/>
      <c r="DJ949" s="244"/>
      <c r="DK949" s="244"/>
      <c r="DL949" s="244"/>
      <c r="DM949" s="244"/>
      <c r="DN949" s="244"/>
      <c r="DO949" s="244"/>
      <c r="DP949" s="244"/>
      <c r="DQ949" s="244"/>
      <c r="DR949" s="244"/>
      <c r="DS949" s="472"/>
      <c r="DT949" s="402">
        <f t="shared" si="1332"/>
        <v>1</v>
      </c>
      <c r="DU949" s="100">
        <f t="shared" si="1333"/>
        <v>1</v>
      </c>
      <c r="DV949" s="100">
        <f t="shared" si="1334"/>
        <v>0</v>
      </c>
      <c r="DW949" s="100">
        <f t="shared" si="1335"/>
        <v>0</v>
      </c>
      <c r="DX949" s="100">
        <f t="shared" si="1336"/>
        <v>0</v>
      </c>
      <c r="DY949" s="229">
        <f t="shared" si="1337"/>
        <v>0</v>
      </c>
      <c r="DZ949" s="100">
        <f t="shared" si="1338"/>
        <v>0</v>
      </c>
      <c r="EA949" s="400">
        <f t="shared" si="1339"/>
        <v>0</v>
      </c>
      <c r="EB949" s="402">
        <f t="shared" si="1340"/>
        <v>1</v>
      </c>
      <c r="EC949" s="19">
        <f t="shared" si="1341"/>
        <v>0</v>
      </c>
      <c r="ED949" s="19">
        <f t="shared" si="1342"/>
        <v>1</v>
      </c>
      <c r="EE949" s="19">
        <f t="shared" si="1343"/>
        <v>0</v>
      </c>
      <c r="EF949" s="402">
        <f t="shared" si="1344"/>
        <v>0</v>
      </c>
      <c r="EG949" s="400">
        <f t="shared" si="1345"/>
        <v>0</v>
      </c>
      <c r="EH949" s="400">
        <f t="shared" si="1346"/>
        <v>0</v>
      </c>
      <c r="EI949" s="402">
        <f t="shared" si="1347"/>
        <v>1</v>
      </c>
      <c r="EJ949" s="229">
        <f t="shared" si="1348"/>
        <v>1</v>
      </c>
      <c r="EK949" s="398">
        <f t="shared" si="1349"/>
        <v>59</v>
      </c>
      <c r="EL949" s="398">
        <f t="shared" si="1350"/>
        <v>22</v>
      </c>
      <c r="EM949" s="398" t="str">
        <f t="shared" si="1351"/>
        <v/>
      </c>
      <c r="EN949" s="398">
        <f t="shared" si="1352"/>
        <v>307</v>
      </c>
      <c r="EO949" s="398">
        <f t="shared" si="1353"/>
        <v>0.45</v>
      </c>
      <c r="EP949" s="398">
        <f t="shared" si="1354"/>
        <v>0.34</v>
      </c>
      <c r="EQ949" s="398">
        <f t="shared" si="1355"/>
        <v>387</v>
      </c>
      <c r="ER949" s="398" t="str">
        <f t="shared" si="1356"/>
        <v/>
      </c>
      <c r="ES949" s="398" t="str">
        <f t="shared" si="1357"/>
        <v/>
      </c>
      <c r="ET949" s="398">
        <f t="shared" si="1358"/>
        <v>362</v>
      </c>
      <c r="EU949" s="172">
        <f t="shared" si="1359"/>
        <v>136</v>
      </c>
      <c r="EV949" s="57">
        <f t="shared" si="1360"/>
        <v>2.5663555141845515</v>
      </c>
      <c r="EW949" s="57">
        <f t="shared" si="1361"/>
        <v>0.5626598465473146</v>
      </c>
      <c r="EX949" s="57" t="str">
        <f t="shared" si="1362"/>
        <v/>
      </c>
      <c r="EY949" s="57">
        <f t="shared" si="1363"/>
        <v>15.32012575477818</v>
      </c>
      <c r="EZ949" s="57">
        <f t="shared" si="1364"/>
        <v>1.6409882395842828E-2</v>
      </c>
      <c r="FA949" s="57">
        <f t="shared" si="1365"/>
        <v>1.8264840182648404E-2</v>
      </c>
      <c r="FB949" s="57">
        <f t="shared" si="1366"/>
        <v>6.3424843199693202</v>
      </c>
      <c r="FC949" s="57" t="str">
        <f t="shared" si="1367"/>
        <v/>
      </c>
      <c r="FD949" s="57" t="str">
        <f t="shared" si="1368"/>
        <v/>
      </c>
      <c r="FE949" s="57">
        <f t="shared" si="1369"/>
        <v>7.5367520762502789</v>
      </c>
      <c r="FF949" s="56">
        <f t="shared" si="1370"/>
        <v>3.8360646489718775</v>
      </c>
      <c r="FG949" s="59">
        <f t="shared" si="1371"/>
        <v>13.884338259290651</v>
      </c>
      <c r="FH949" s="59">
        <f t="shared" si="1372"/>
        <v>3.0440675858059234</v>
      </c>
      <c r="FI949" s="59" t="str">
        <f t="shared" si="1373"/>
        <v/>
      </c>
      <c r="FJ949" s="59">
        <f t="shared" si="1374"/>
        <v>82.88399911023177</v>
      </c>
      <c r="FK949" s="59">
        <f t="shared" si="1375"/>
        <v>8.8779733251983212E-2</v>
      </c>
      <c r="FL949" s="59">
        <f t="shared" si="1376"/>
        <v>9.8815311419685858E-2</v>
      </c>
      <c r="FM949" s="59">
        <f t="shared" si="1377"/>
        <v>35.802294885024729</v>
      </c>
      <c r="FN949" s="59" t="str">
        <f t="shared" si="1378"/>
        <v/>
      </c>
      <c r="FO949" s="59" t="str">
        <f t="shared" si="1379"/>
        <v/>
      </c>
      <c r="FP949" s="59">
        <f t="shared" si="1380"/>
        <v>42.543742593050681</v>
      </c>
      <c r="FQ949" s="66">
        <f t="shared" si="1381"/>
        <v>21.653962521924587</v>
      </c>
      <c r="FR949" s="331">
        <f t="shared" si="1321"/>
        <v>2.1230208332845457</v>
      </c>
      <c r="FS949" s="331">
        <f t="shared" si="1382"/>
        <v>2.1230208332845457</v>
      </c>
      <c r="FT949" s="400">
        <f t="shared" si="1383"/>
        <v>0</v>
      </c>
      <c r="FU949" s="400">
        <f t="shared" si="1384"/>
        <v>1</v>
      </c>
      <c r="FV949" s="400">
        <f t="shared" si="1385"/>
        <v>0</v>
      </c>
      <c r="FW949" s="402">
        <f t="shared" si="1386"/>
        <v>0</v>
      </c>
      <c r="FX949" s="222">
        <f t="shared" si="1387"/>
        <v>0</v>
      </c>
      <c r="FY949" s="222">
        <f t="shared" si="1388"/>
        <v>82.88399911023177</v>
      </c>
      <c r="FZ949" s="222">
        <f t="shared" si="1389"/>
        <v>0</v>
      </c>
      <c r="GA949" s="221">
        <f t="shared" si="1390"/>
        <v>21.653962521924587</v>
      </c>
      <c r="GB949" s="222">
        <f t="shared" si="1391"/>
        <v>35.802294885024729</v>
      </c>
      <c r="GC949" s="222">
        <f t="shared" si="1392"/>
        <v>42.543742593050681</v>
      </c>
      <c r="GD949" s="222">
        <f t="shared" si="1393"/>
        <v>0</v>
      </c>
      <c r="GE949" s="222">
        <f t="shared" si="1394"/>
        <v>0</v>
      </c>
      <c r="GF949" s="222">
        <f t="shared" si="1395"/>
        <v>0</v>
      </c>
      <c r="GG949" s="398">
        <f t="shared" si="1396"/>
        <v>0</v>
      </c>
      <c r="GH949" s="399">
        <f t="shared" si="1397"/>
        <v>0</v>
      </c>
      <c r="GI949" s="398" t="str">
        <f t="shared" si="1398"/>
        <v>Ca</v>
      </c>
      <c r="GJ949" s="398" t="str">
        <f t="shared" si="1399"/>
        <v>SO4-HCO3-Cl</v>
      </c>
    </row>
    <row r="950" spans="1:192">
      <c r="A950" s="402">
        <f t="shared" si="1400"/>
        <v>945</v>
      </c>
      <c r="B950" s="64" t="s">
        <v>356</v>
      </c>
      <c r="C950" s="45" t="s">
        <v>2550</v>
      </c>
      <c r="D950" s="91"/>
      <c r="E950" s="91"/>
      <c r="F950" s="391">
        <v>3454600</v>
      </c>
      <c r="G950" s="391">
        <v>5533240</v>
      </c>
      <c r="H950" s="409">
        <f t="shared" si="1325"/>
        <v>454543.73000000004</v>
      </c>
      <c r="I950" s="405">
        <f t="shared" si="1326"/>
        <v>5531466.4939999999</v>
      </c>
      <c r="J950" s="541">
        <v>84</v>
      </c>
      <c r="K950" s="391" t="s">
        <v>1356</v>
      </c>
      <c r="L950" s="391">
        <v>5.8</v>
      </c>
      <c r="Q950" s="67" t="s">
        <v>2846</v>
      </c>
      <c r="R950" s="65" t="s">
        <v>1507</v>
      </c>
      <c r="S950" s="65" t="s">
        <v>1345</v>
      </c>
      <c r="T950" s="499" t="str">
        <f t="shared" si="1327"/>
        <v>-</v>
      </c>
      <c r="U950" s="499" t="str">
        <f t="shared" si="1328"/>
        <v>M</v>
      </c>
      <c r="V950" s="499" t="str">
        <f t="shared" si="1329"/>
        <v>-</v>
      </c>
      <c r="W950" s="499" t="str">
        <f t="shared" si="1320"/>
        <v>-</v>
      </c>
      <c r="X950" s="529" t="str">
        <f t="shared" si="1403"/>
        <v>Ca-Na</v>
      </c>
      <c r="Y950" s="530" t="str">
        <f t="shared" si="1322"/>
        <v>SO4-Cl</v>
      </c>
      <c r="Z950" s="120"/>
      <c r="AA950" s="51">
        <v>26689</v>
      </c>
      <c r="AB950" s="100">
        <v>1</v>
      </c>
      <c r="AC950" s="2" t="s">
        <v>405</v>
      </c>
      <c r="AD950" s="2" t="s">
        <v>2117</v>
      </c>
      <c r="AE950" s="61" t="s">
        <v>2551</v>
      </c>
      <c r="AF950" s="391" t="s">
        <v>3116</v>
      </c>
      <c r="AH950" s="211">
        <v>7.7</v>
      </c>
      <c r="AN950" s="59">
        <v>88</v>
      </c>
      <c r="AO950" s="62">
        <v>21.8</v>
      </c>
      <c r="AP950" s="270">
        <v>39.6</v>
      </c>
      <c r="AR950" s="69">
        <v>3069</v>
      </c>
      <c r="AS950" s="507">
        <f t="shared" si="1401"/>
        <v>2887.5599999999995</v>
      </c>
      <c r="AT950" s="510">
        <f t="shared" si="1402"/>
        <v>1.581453281951118</v>
      </c>
      <c r="AU950" s="59">
        <v>253</v>
      </c>
      <c r="AV950" s="272">
        <v>84</v>
      </c>
      <c r="AW950" s="272">
        <v>492</v>
      </c>
      <c r="AX950" s="222">
        <v>413</v>
      </c>
      <c r="AY950" s="222">
        <v>1123</v>
      </c>
      <c r="AZ950" s="448">
        <v>476</v>
      </c>
      <c r="BB950" s="398">
        <v>22</v>
      </c>
      <c r="BD950" s="57">
        <v>2.6</v>
      </c>
      <c r="BE950" s="398">
        <v>21.72</v>
      </c>
      <c r="BF950" s="398">
        <v>0.24</v>
      </c>
      <c r="CN950" s="143" t="s">
        <v>3116</v>
      </c>
      <c r="DB950" s="241"/>
      <c r="DC950" s="241"/>
      <c r="DD950" s="241"/>
      <c r="DE950" s="241"/>
      <c r="DF950" s="182"/>
      <c r="DG950" s="241"/>
      <c r="DH950" s="241"/>
      <c r="DI950" s="244"/>
      <c r="DJ950" s="244"/>
      <c r="DK950" s="244"/>
      <c r="DL950" s="244"/>
      <c r="DM950" s="244"/>
      <c r="DN950" s="244"/>
      <c r="DO950" s="244"/>
      <c r="DP950" s="244"/>
      <c r="DQ950" s="244"/>
      <c r="DR950" s="244"/>
      <c r="DS950" s="472"/>
      <c r="DT950" s="402">
        <f t="shared" si="1332"/>
        <v>1</v>
      </c>
      <c r="DU950" s="100">
        <f t="shared" si="1333"/>
        <v>1</v>
      </c>
      <c r="DV950" s="100">
        <f t="shared" si="1334"/>
        <v>0</v>
      </c>
      <c r="DW950" s="100">
        <f t="shared" si="1335"/>
        <v>0</v>
      </c>
      <c r="DX950" s="100">
        <f t="shared" si="1336"/>
        <v>0</v>
      </c>
      <c r="DY950" s="229">
        <f t="shared" si="1337"/>
        <v>0</v>
      </c>
      <c r="DZ950" s="100">
        <f t="shared" si="1338"/>
        <v>0</v>
      </c>
      <c r="EA950" s="400">
        <f t="shared" si="1339"/>
        <v>0</v>
      </c>
      <c r="EB950" s="402">
        <f t="shared" si="1340"/>
        <v>1</v>
      </c>
      <c r="EC950" s="19">
        <f t="shared" si="1341"/>
        <v>0</v>
      </c>
      <c r="ED950" s="19">
        <f t="shared" si="1342"/>
        <v>1</v>
      </c>
      <c r="EE950" s="19">
        <f t="shared" si="1343"/>
        <v>0</v>
      </c>
      <c r="EF950" s="402">
        <f t="shared" si="1344"/>
        <v>0</v>
      </c>
      <c r="EG950" s="400">
        <f t="shared" si="1345"/>
        <v>0</v>
      </c>
      <c r="EH950" s="400">
        <f t="shared" si="1346"/>
        <v>0</v>
      </c>
      <c r="EI950" s="402">
        <f t="shared" si="1347"/>
        <v>1</v>
      </c>
      <c r="EJ950" s="229">
        <f t="shared" si="1348"/>
        <v>1</v>
      </c>
      <c r="EK950" s="398">
        <f t="shared" si="1349"/>
        <v>253</v>
      </c>
      <c r="EL950" s="398">
        <f t="shared" si="1350"/>
        <v>22</v>
      </c>
      <c r="EM950" s="398">
        <f t="shared" si="1351"/>
        <v>84</v>
      </c>
      <c r="EN950" s="398">
        <f t="shared" si="1352"/>
        <v>492</v>
      </c>
      <c r="EO950" s="398">
        <f t="shared" si="1353"/>
        <v>0.24</v>
      </c>
      <c r="EP950" s="398">
        <f t="shared" si="1354"/>
        <v>21.72</v>
      </c>
      <c r="EQ950" s="398">
        <f t="shared" si="1355"/>
        <v>476</v>
      </c>
      <c r="ER950" s="398" t="str">
        <f t="shared" si="1356"/>
        <v/>
      </c>
      <c r="ES950" s="398" t="str">
        <f t="shared" si="1357"/>
        <v/>
      </c>
      <c r="ET950" s="398">
        <f t="shared" si="1358"/>
        <v>1123</v>
      </c>
      <c r="EU950" s="172">
        <f t="shared" si="1359"/>
        <v>413</v>
      </c>
      <c r="EV950" s="57">
        <f t="shared" si="1360"/>
        <v>11.004880425232059</v>
      </c>
      <c r="EW950" s="57">
        <f t="shared" si="1361"/>
        <v>0.5626598465473146</v>
      </c>
      <c r="EX950" s="57">
        <f t="shared" si="1362"/>
        <v>6.9121579921826788</v>
      </c>
      <c r="EY950" s="57">
        <f t="shared" si="1363"/>
        <v>24.552123359449073</v>
      </c>
      <c r="EZ950" s="57">
        <f t="shared" si="1364"/>
        <v>8.7519372777828414E-3</v>
      </c>
      <c r="FA950" s="57">
        <f t="shared" si="1365"/>
        <v>1.1668009669621273</v>
      </c>
      <c r="FB950" s="57">
        <f t="shared" si="1366"/>
        <v>7.8010918250785437</v>
      </c>
      <c r="FC950" s="57" t="str">
        <f t="shared" si="1367"/>
        <v/>
      </c>
      <c r="FD950" s="57" t="str">
        <f t="shared" si="1368"/>
        <v/>
      </c>
      <c r="FE950" s="57">
        <f t="shared" si="1369"/>
        <v>23.380587242069236</v>
      </c>
      <c r="FF950" s="56">
        <f t="shared" si="1370"/>
        <v>11.649225735480776</v>
      </c>
      <c r="FG950" s="59">
        <f t="shared" si="1371"/>
        <v>24.893766125714329</v>
      </c>
      <c r="FH950" s="59">
        <f t="shared" si="1372"/>
        <v>1.2727737228443174</v>
      </c>
      <c r="FI950" s="59">
        <f t="shared" si="1373"/>
        <v>15.635757757699972</v>
      </c>
      <c r="FJ950" s="59">
        <f t="shared" si="1374"/>
        <v>55.538524107764175</v>
      </c>
      <c r="FK950" s="59">
        <f t="shared" si="1375"/>
        <v>1.9797459974259808E-2</v>
      </c>
      <c r="FL950" s="59">
        <f t="shared" si="1376"/>
        <v>2.6393808260029354</v>
      </c>
      <c r="FM950" s="59">
        <f t="shared" si="1377"/>
        <v>18.213698405455556</v>
      </c>
      <c r="FN950" s="59" t="str">
        <f t="shared" si="1378"/>
        <v/>
      </c>
      <c r="FO950" s="59" t="str">
        <f t="shared" si="1379"/>
        <v/>
      </c>
      <c r="FP950" s="59">
        <f t="shared" si="1380"/>
        <v>54.588123575279589</v>
      </c>
      <c r="FQ950" s="66">
        <f t="shared" si="1381"/>
        <v>27.198178019264862</v>
      </c>
      <c r="FR950" s="331">
        <f t="shared" si="1321"/>
        <v>1.581453281951118</v>
      </c>
      <c r="FS950" s="331">
        <f t="shared" si="1382"/>
        <v>1.581453281951118</v>
      </c>
      <c r="FT950" s="400">
        <f t="shared" si="1383"/>
        <v>0</v>
      </c>
      <c r="FU950" s="400">
        <f t="shared" si="1384"/>
        <v>1</v>
      </c>
      <c r="FV950" s="400">
        <f t="shared" si="1385"/>
        <v>0</v>
      </c>
      <c r="FW950" s="402">
        <f t="shared" si="1386"/>
        <v>0</v>
      </c>
      <c r="FX950" s="222">
        <f t="shared" si="1387"/>
        <v>24.893766125714329</v>
      </c>
      <c r="FY950" s="222">
        <f t="shared" si="1388"/>
        <v>55.538524107764175</v>
      </c>
      <c r="FZ950" s="222">
        <f t="shared" si="1389"/>
        <v>0</v>
      </c>
      <c r="GA950" s="221">
        <f t="shared" si="1390"/>
        <v>27.198178019264862</v>
      </c>
      <c r="GB950" s="222">
        <f t="shared" si="1391"/>
        <v>0</v>
      </c>
      <c r="GC950" s="222">
        <f t="shared" si="1392"/>
        <v>54.588123575279589</v>
      </c>
      <c r="GD950" s="222">
        <f t="shared" si="1393"/>
        <v>0</v>
      </c>
      <c r="GE950" s="222">
        <f t="shared" si="1394"/>
        <v>0</v>
      </c>
      <c r="GF950" s="222">
        <f t="shared" si="1395"/>
        <v>0</v>
      </c>
      <c r="GG950" s="398">
        <f t="shared" si="1396"/>
        <v>0</v>
      </c>
      <c r="GH950" s="399">
        <f t="shared" si="1397"/>
        <v>0</v>
      </c>
      <c r="GI950" s="398" t="str">
        <f t="shared" si="1398"/>
        <v>Ca-Na</v>
      </c>
      <c r="GJ950" s="398" t="str">
        <f t="shared" si="1399"/>
        <v>SO4-Cl</v>
      </c>
    </row>
    <row r="951" spans="1:192" s="69" customFormat="1">
      <c r="A951" s="402">
        <f t="shared" si="1400"/>
        <v>946</v>
      </c>
      <c r="B951" s="64" t="s">
        <v>356</v>
      </c>
      <c r="C951" s="2" t="s">
        <v>713</v>
      </c>
      <c r="D951" s="2"/>
      <c r="E951" s="2"/>
      <c r="F951" s="391">
        <v>3454370</v>
      </c>
      <c r="G951" s="391">
        <v>5535290</v>
      </c>
      <c r="H951" s="409">
        <f t="shared" si="1325"/>
        <v>454313.82200000004</v>
      </c>
      <c r="I951" s="405">
        <f t="shared" si="1326"/>
        <v>5533515.6740000006</v>
      </c>
      <c r="J951" s="541">
        <v>87</v>
      </c>
      <c r="K951" s="391" t="s">
        <v>1355</v>
      </c>
      <c r="L951" s="542">
        <v>6</v>
      </c>
      <c r="M951" s="19"/>
      <c r="N951" s="408"/>
      <c r="O951" s="19"/>
      <c r="P951" s="19"/>
      <c r="Q951" s="440" t="s">
        <v>2846</v>
      </c>
      <c r="R951" s="439" t="s">
        <v>1507</v>
      </c>
      <c r="S951" s="439" t="s">
        <v>1345</v>
      </c>
      <c r="T951" s="499" t="str">
        <f t="shared" si="1327"/>
        <v>-</v>
      </c>
      <c r="U951" s="499" t="str">
        <f t="shared" si="1328"/>
        <v>M</v>
      </c>
      <c r="V951" s="499" t="str">
        <f t="shared" si="1329"/>
        <v>-</v>
      </c>
      <c r="W951" s="499" t="str">
        <f t="shared" si="1320"/>
        <v>-</v>
      </c>
      <c r="X951" s="529" t="str">
        <f t="shared" si="1403"/>
        <v>Ca</v>
      </c>
      <c r="Y951" s="530" t="str">
        <f t="shared" si="1322"/>
        <v>SO4-HCO3</v>
      </c>
      <c r="Z951" s="120"/>
      <c r="AA951" s="51">
        <v>26619</v>
      </c>
      <c r="AB951" s="100">
        <v>1</v>
      </c>
      <c r="AC951" s="2" t="s">
        <v>405</v>
      </c>
      <c r="AD951" s="2" t="s">
        <v>2117</v>
      </c>
      <c r="AE951" s="404"/>
      <c r="AF951" s="391" t="s">
        <v>3116</v>
      </c>
      <c r="AG951" s="400"/>
      <c r="AH951" s="400">
        <v>7.61</v>
      </c>
      <c r="AI951" s="391"/>
      <c r="AJ951" s="400"/>
      <c r="AK951" s="400"/>
      <c r="AL951" s="400"/>
      <c r="AM951" s="391"/>
      <c r="AN951" s="59">
        <v>51.7</v>
      </c>
      <c r="AO951" s="62">
        <v>15.7</v>
      </c>
      <c r="AP951" s="270">
        <v>8</v>
      </c>
      <c r="AQ951" s="398"/>
      <c r="AR951" s="69">
        <v>1533</v>
      </c>
      <c r="AS951" s="507">
        <f t="shared" si="1401"/>
        <v>1456.5000000000002</v>
      </c>
      <c r="AT951" s="510">
        <f t="shared" si="1402"/>
        <v>0.44933646764641588</v>
      </c>
      <c r="AU951" s="398">
        <v>56</v>
      </c>
      <c r="AV951" s="272">
        <v>39</v>
      </c>
      <c r="AW951" s="272">
        <v>306</v>
      </c>
      <c r="AX951" s="271">
        <v>99</v>
      </c>
      <c r="AY951" s="271">
        <v>607</v>
      </c>
      <c r="AZ951" s="447">
        <v>342</v>
      </c>
      <c r="BA951" s="398"/>
      <c r="BB951" s="398">
        <v>2</v>
      </c>
      <c r="BC951" s="398"/>
      <c r="BD951" s="57">
        <v>0.4</v>
      </c>
      <c r="BE951" s="57">
        <v>4.2</v>
      </c>
      <c r="BF951" s="57">
        <v>0.9</v>
      </c>
      <c r="BG951" s="398"/>
      <c r="BH951" s="398"/>
      <c r="BI951" s="398"/>
      <c r="BJ951" s="398"/>
      <c r="BK951" s="398"/>
      <c r="BL951" s="399"/>
      <c r="BM951" s="398"/>
      <c r="BN951" s="172"/>
      <c r="BO951" s="398"/>
      <c r="BP951" s="398"/>
      <c r="BQ951" s="398"/>
      <c r="BR951" s="398"/>
      <c r="BS951" s="398"/>
      <c r="BT951" s="398"/>
      <c r="BU951" s="398"/>
      <c r="BV951" s="398"/>
      <c r="BW951" s="398"/>
      <c r="BX951" s="398"/>
      <c r="BY951" s="398"/>
      <c r="BZ951" s="398"/>
      <c r="CA951" s="398"/>
      <c r="CB951" s="398"/>
      <c r="CC951" s="398"/>
      <c r="CD951" s="398"/>
      <c r="CE951" s="398"/>
      <c r="CF951" s="399"/>
      <c r="CG951" s="398"/>
      <c r="CH951" s="398"/>
      <c r="CI951" s="398"/>
      <c r="CJ951" s="398"/>
      <c r="CK951" s="398"/>
      <c r="CL951" s="172"/>
      <c r="CM951" s="398"/>
      <c r="CN951" s="143" t="s">
        <v>3116</v>
      </c>
      <c r="CO951" s="399"/>
      <c r="CP951" s="398"/>
      <c r="CQ951" s="172"/>
      <c r="CR951" s="398"/>
      <c r="CS951" s="398"/>
      <c r="CT951" s="398"/>
      <c r="CU951" s="398"/>
      <c r="CV951" s="398"/>
      <c r="CW951" s="398"/>
      <c r="CX951" s="398"/>
      <c r="CY951" s="398"/>
      <c r="CZ951" s="398"/>
      <c r="DA951" s="172"/>
      <c r="DB951" s="241"/>
      <c r="DC951" s="241"/>
      <c r="DD951" s="241"/>
      <c r="DE951" s="241"/>
      <c r="DF951" s="182"/>
      <c r="DG951" s="241"/>
      <c r="DH951" s="241"/>
      <c r="DI951" s="244"/>
      <c r="DJ951" s="244"/>
      <c r="DK951" s="244"/>
      <c r="DL951" s="244"/>
      <c r="DM951" s="244"/>
      <c r="DN951" s="244"/>
      <c r="DO951" s="244"/>
      <c r="DP951" s="244"/>
      <c r="DQ951" s="244"/>
      <c r="DR951" s="244"/>
      <c r="DS951" s="472"/>
      <c r="DT951" s="402">
        <f t="shared" si="1332"/>
        <v>1</v>
      </c>
      <c r="DU951" s="100">
        <f t="shared" si="1333"/>
        <v>1</v>
      </c>
      <c r="DV951" s="100">
        <f t="shared" si="1334"/>
        <v>0</v>
      </c>
      <c r="DW951" s="100">
        <f t="shared" si="1335"/>
        <v>0</v>
      </c>
      <c r="DX951" s="100">
        <f t="shared" si="1336"/>
        <v>0</v>
      </c>
      <c r="DY951" s="229">
        <f t="shared" si="1337"/>
        <v>0</v>
      </c>
      <c r="DZ951" s="100">
        <f t="shared" si="1338"/>
        <v>0</v>
      </c>
      <c r="EA951" s="400">
        <f t="shared" si="1339"/>
        <v>0</v>
      </c>
      <c r="EB951" s="402">
        <f t="shared" si="1340"/>
        <v>1</v>
      </c>
      <c r="EC951" s="19">
        <f t="shared" si="1341"/>
        <v>0</v>
      </c>
      <c r="ED951" s="19">
        <f t="shared" si="1342"/>
        <v>1</v>
      </c>
      <c r="EE951" s="19">
        <f t="shared" si="1343"/>
        <v>0</v>
      </c>
      <c r="EF951" s="402">
        <f t="shared" si="1344"/>
        <v>0</v>
      </c>
      <c r="EG951" s="400">
        <f t="shared" si="1345"/>
        <v>0</v>
      </c>
      <c r="EH951" s="400">
        <f t="shared" si="1346"/>
        <v>0</v>
      </c>
      <c r="EI951" s="402">
        <f t="shared" si="1347"/>
        <v>1</v>
      </c>
      <c r="EJ951" s="229">
        <f t="shared" si="1348"/>
        <v>1</v>
      </c>
      <c r="EK951" s="398">
        <f t="shared" si="1349"/>
        <v>56</v>
      </c>
      <c r="EL951" s="398">
        <f t="shared" si="1350"/>
        <v>2</v>
      </c>
      <c r="EM951" s="398">
        <f t="shared" si="1351"/>
        <v>39</v>
      </c>
      <c r="EN951" s="398">
        <f t="shared" si="1352"/>
        <v>306</v>
      </c>
      <c r="EO951" s="398">
        <f t="shared" si="1353"/>
        <v>0.9</v>
      </c>
      <c r="EP951" s="398">
        <f t="shared" si="1354"/>
        <v>4.2</v>
      </c>
      <c r="EQ951" s="398">
        <f t="shared" si="1355"/>
        <v>342</v>
      </c>
      <c r="ER951" s="398" t="str">
        <f t="shared" si="1356"/>
        <v/>
      </c>
      <c r="ES951" s="398" t="str">
        <f t="shared" si="1357"/>
        <v/>
      </c>
      <c r="ET951" s="398">
        <f t="shared" si="1358"/>
        <v>607</v>
      </c>
      <c r="EU951" s="172">
        <f t="shared" si="1359"/>
        <v>99</v>
      </c>
      <c r="EV951" s="57">
        <f t="shared" si="1360"/>
        <v>2.4358628609209303</v>
      </c>
      <c r="EW951" s="57">
        <f t="shared" si="1361"/>
        <v>5.1150895140664961E-2</v>
      </c>
      <c r="EX951" s="57">
        <f t="shared" si="1362"/>
        <v>3.2092162106562441</v>
      </c>
      <c r="EY951" s="57">
        <f t="shared" si="1363"/>
        <v>15.270223065023202</v>
      </c>
      <c r="EZ951" s="57">
        <f t="shared" si="1364"/>
        <v>3.2819764791685656E-2</v>
      </c>
      <c r="FA951" s="57">
        <f t="shared" si="1365"/>
        <v>0.22562449637389204</v>
      </c>
      <c r="FB951" s="57">
        <f t="shared" si="1366"/>
        <v>5.6049861432287011</v>
      </c>
      <c r="FC951" s="57" t="str">
        <f t="shared" si="1367"/>
        <v/>
      </c>
      <c r="FD951" s="57" t="str">
        <f t="shared" si="1368"/>
        <v/>
      </c>
      <c r="FE951" s="57">
        <f t="shared" si="1369"/>
        <v>12.637592569845081</v>
      </c>
      <c r="FF951" s="56">
        <f t="shared" si="1370"/>
        <v>2.7924294135898227</v>
      </c>
      <c r="FG951" s="59">
        <f t="shared" si="1371"/>
        <v>11.476441215736758</v>
      </c>
      <c r="FH951" s="59">
        <f t="shared" si="1372"/>
        <v>0.24099478284759307</v>
      </c>
      <c r="FI951" s="59">
        <f t="shared" si="1373"/>
        <v>15.120055312252406</v>
      </c>
      <c r="FJ951" s="59">
        <f t="shared" si="1374"/>
        <v>71.944861990576157</v>
      </c>
      <c r="FK951" s="59">
        <f t="shared" si="1375"/>
        <v>0.15462861534154068</v>
      </c>
      <c r="FL951" s="59">
        <f t="shared" si="1376"/>
        <v>1.0630180832455476</v>
      </c>
      <c r="FM951" s="59">
        <f t="shared" si="1377"/>
        <v>26.645989911094542</v>
      </c>
      <c r="FN951" s="59" t="str">
        <f t="shared" si="1378"/>
        <v/>
      </c>
      <c r="FO951" s="59" t="str">
        <f t="shared" si="1379"/>
        <v/>
      </c>
      <c r="FP951" s="59">
        <f t="shared" si="1380"/>
        <v>60.078857558537813</v>
      </c>
      <c r="FQ951" s="66">
        <f t="shared" si="1381"/>
        <v>13.275152530367643</v>
      </c>
      <c r="FR951" s="331">
        <f t="shared" si="1321"/>
        <v>0.44933646764641588</v>
      </c>
      <c r="FS951" s="331">
        <f t="shared" si="1382"/>
        <v>0.44933646764641588</v>
      </c>
      <c r="FT951" s="400">
        <f t="shared" si="1383"/>
        <v>0</v>
      </c>
      <c r="FU951" s="400">
        <f t="shared" si="1384"/>
        <v>1</v>
      </c>
      <c r="FV951" s="400">
        <f t="shared" si="1385"/>
        <v>0</v>
      </c>
      <c r="FW951" s="402">
        <f t="shared" si="1386"/>
        <v>0</v>
      </c>
      <c r="FX951" s="222">
        <f t="shared" si="1387"/>
        <v>0</v>
      </c>
      <c r="FY951" s="222">
        <f t="shared" si="1388"/>
        <v>71.944861990576157</v>
      </c>
      <c r="FZ951" s="222">
        <f t="shared" si="1389"/>
        <v>0</v>
      </c>
      <c r="GA951" s="221">
        <f t="shared" si="1390"/>
        <v>0</v>
      </c>
      <c r="GB951" s="222">
        <f t="shared" si="1391"/>
        <v>26.645989911094542</v>
      </c>
      <c r="GC951" s="222">
        <f t="shared" si="1392"/>
        <v>60.078857558537813</v>
      </c>
      <c r="GD951" s="222">
        <f t="shared" si="1393"/>
        <v>0</v>
      </c>
      <c r="GE951" s="222">
        <f t="shared" si="1394"/>
        <v>0</v>
      </c>
      <c r="GF951" s="222">
        <f t="shared" si="1395"/>
        <v>0</v>
      </c>
      <c r="GG951" s="398">
        <f t="shared" si="1396"/>
        <v>0</v>
      </c>
      <c r="GH951" s="399">
        <f t="shared" si="1397"/>
        <v>0</v>
      </c>
      <c r="GI951" s="398" t="str">
        <f t="shared" si="1398"/>
        <v>Ca</v>
      </c>
      <c r="GJ951" s="398" t="str">
        <f t="shared" si="1399"/>
        <v>SO4-HCO3</v>
      </c>
    </row>
    <row r="952" spans="1:192" s="69" customFormat="1" ht="14.25">
      <c r="A952" s="402">
        <f t="shared" si="1400"/>
        <v>947</v>
      </c>
      <c r="B952" s="399" t="s">
        <v>149</v>
      </c>
      <c r="C952" s="398" t="s">
        <v>244</v>
      </c>
      <c r="D952" s="398"/>
      <c r="E952" s="398"/>
      <c r="F952" s="563">
        <v>3530030</v>
      </c>
      <c r="G952" s="563">
        <v>5716500</v>
      </c>
      <c r="H952" s="223">
        <f t="shared" si="1325"/>
        <v>529943.55799999996</v>
      </c>
      <c r="I952" s="223">
        <f t="shared" si="1326"/>
        <v>5714653.1900000004</v>
      </c>
      <c r="J952" s="397">
        <v>120</v>
      </c>
      <c r="K952" s="400" t="s">
        <v>1357</v>
      </c>
      <c r="L952" s="543">
        <v>0</v>
      </c>
      <c r="M952" s="19"/>
      <c r="N952" s="408"/>
      <c r="O952" s="19"/>
      <c r="P952" s="19"/>
      <c r="Q952" s="64" t="s">
        <v>1361</v>
      </c>
      <c r="R952" s="186" t="s">
        <v>1490</v>
      </c>
      <c r="S952" s="399" t="s">
        <v>1346</v>
      </c>
      <c r="T952" s="499" t="str">
        <f t="shared" si="1327"/>
        <v>-</v>
      </c>
      <c r="U952" s="499" t="str">
        <f t="shared" si="1328"/>
        <v>M</v>
      </c>
      <c r="V952" s="499" t="str">
        <f t="shared" si="1329"/>
        <v>-</v>
      </c>
      <c r="W952" s="499" t="str">
        <f t="shared" si="1320"/>
        <v>-</v>
      </c>
      <c r="X952" s="529" t="str">
        <f t="shared" si="1403"/>
        <v>Na</v>
      </c>
      <c r="Y952" s="530" t="str">
        <f t="shared" si="1322"/>
        <v>Cl</v>
      </c>
      <c r="Z952" s="172" t="s">
        <v>1495</v>
      </c>
      <c r="AA952" s="51">
        <v>24608</v>
      </c>
      <c r="AB952" s="100">
        <v>1</v>
      </c>
      <c r="AC952" s="398"/>
      <c r="AD952" s="398" t="s">
        <v>2552</v>
      </c>
      <c r="AE952" s="61" t="s">
        <v>1503</v>
      </c>
      <c r="AF952" s="391">
        <v>13</v>
      </c>
      <c r="AG952" s="400"/>
      <c r="AH952" s="400"/>
      <c r="AI952" s="554"/>
      <c r="AJ952" s="400"/>
      <c r="AK952" s="400"/>
      <c r="AL952" s="400"/>
      <c r="AM952" s="391"/>
      <c r="AN952" s="398"/>
      <c r="AO952" s="399"/>
      <c r="AP952" s="19"/>
      <c r="AQ952" s="398"/>
      <c r="AR952" s="69">
        <v>3491.5</v>
      </c>
      <c r="AS952" s="507">
        <f t="shared" si="1401"/>
        <v>5279</v>
      </c>
      <c r="AT952" s="510">
        <f t="shared" si="1402"/>
        <v>-3.5590839114148105</v>
      </c>
      <c r="AU952" s="398">
        <v>1520</v>
      </c>
      <c r="AV952" s="398">
        <v>46.5</v>
      </c>
      <c r="AW952" s="399">
        <v>227.3</v>
      </c>
      <c r="AX952" s="398">
        <v>2291</v>
      </c>
      <c r="AY952" s="398">
        <v>698</v>
      </c>
      <c r="AZ952" s="172">
        <v>496.2</v>
      </c>
      <c r="BA952" s="398"/>
      <c r="BB952" s="398"/>
      <c r="BC952" s="398"/>
      <c r="BD952" s="398"/>
      <c r="BE952" s="398"/>
      <c r="BF952" s="398"/>
      <c r="BG952" s="398"/>
      <c r="BH952" s="398"/>
      <c r="BI952" s="398"/>
      <c r="BJ952" s="398"/>
      <c r="BK952" s="398"/>
      <c r="BL952" s="399"/>
      <c r="BM952" s="398"/>
      <c r="BN952" s="172"/>
      <c r="BO952" s="138"/>
      <c r="BP952" s="555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49"/>
      <c r="CG952" s="138"/>
      <c r="CH952" s="138"/>
      <c r="CI952" s="138"/>
      <c r="CJ952" s="138"/>
      <c r="CK952" s="138"/>
      <c r="CL952" s="139"/>
      <c r="CM952" s="138"/>
      <c r="CN952" s="138">
        <v>143</v>
      </c>
      <c r="CO952" s="149"/>
      <c r="CP952" s="398"/>
      <c r="CQ952" s="172"/>
      <c r="CR952" s="398"/>
      <c r="CS952" s="398"/>
      <c r="CT952" s="398"/>
      <c r="CU952" s="398"/>
      <c r="CV952" s="398"/>
      <c r="CW952" s="398"/>
      <c r="CX952" s="398"/>
      <c r="CY952" s="398"/>
      <c r="CZ952" s="398"/>
      <c r="DA952" s="172"/>
      <c r="DB952" s="241"/>
      <c r="DC952" s="241"/>
      <c r="DD952" s="241"/>
      <c r="DE952" s="241"/>
      <c r="DF952" s="182"/>
      <c r="DG952" s="241"/>
      <c r="DH952" s="241">
        <v>14</v>
      </c>
      <c r="DI952" s="244"/>
      <c r="DJ952" s="244"/>
      <c r="DK952" s="244"/>
      <c r="DL952" s="244"/>
      <c r="DM952" s="244"/>
      <c r="DN952" s="244"/>
      <c r="DO952" s="244"/>
      <c r="DP952" s="244"/>
      <c r="DQ952" s="244"/>
      <c r="DR952" s="244"/>
      <c r="DS952" s="472"/>
      <c r="DT952" s="402">
        <f t="shared" si="1332"/>
        <v>1</v>
      </c>
      <c r="DU952" s="100">
        <f t="shared" si="1333"/>
        <v>1</v>
      </c>
      <c r="DV952" s="100">
        <f t="shared" si="1334"/>
        <v>0</v>
      </c>
      <c r="DW952" s="100">
        <f t="shared" si="1335"/>
        <v>0</v>
      </c>
      <c r="DX952" s="100">
        <f t="shared" si="1336"/>
        <v>0</v>
      </c>
      <c r="DY952" s="229">
        <f t="shared" si="1337"/>
        <v>0</v>
      </c>
      <c r="DZ952" s="100">
        <f t="shared" si="1338"/>
        <v>1</v>
      </c>
      <c r="EA952" s="400">
        <f t="shared" si="1339"/>
        <v>0</v>
      </c>
      <c r="EB952" s="402">
        <f t="shared" si="1340"/>
        <v>0</v>
      </c>
      <c r="EC952" s="19">
        <f t="shared" si="1341"/>
        <v>0</v>
      </c>
      <c r="ED952" s="19">
        <f t="shared" si="1342"/>
        <v>1</v>
      </c>
      <c r="EE952" s="19">
        <f t="shared" si="1343"/>
        <v>0</v>
      </c>
      <c r="EF952" s="402">
        <f t="shared" si="1344"/>
        <v>0</v>
      </c>
      <c r="EG952" s="400">
        <f t="shared" si="1345"/>
        <v>1</v>
      </c>
      <c r="EH952" s="400">
        <f t="shared" si="1346"/>
        <v>0</v>
      </c>
      <c r="EI952" s="402">
        <f t="shared" si="1347"/>
        <v>0</v>
      </c>
      <c r="EJ952" s="229">
        <f t="shared" si="1348"/>
        <v>1</v>
      </c>
      <c r="EK952" s="398">
        <f t="shared" si="1349"/>
        <v>1520</v>
      </c>
      <c r="EL952" s="398" t="str">
        <f t="shared" si="1350"/>
        <v/>
      </c>
      <c r="EM952" s="398">
        <f t="shared" si="1351"/>
        <v>46.5</v>
      </c>
      <c r="EN952" s="398">
        <f t="shared" si="1352"/>
        <v>227.3</v>
      </c>
      <c r="EO952" s="398" t="str">
        <f t="shared" si="1353"/>
        <v/>
      </c>
      <c r="EP952" s="398" t="str">
        <f t="shared" si="1354"/>
        <v/>
      </c>
      <c r="EQ952" s="398">
        <f t="shared" si="1355"/>
        <v>496.2</v>
      </c>
      <c r="ER952" s="398" t="str">
        <f t="shared" si="1356"/>
        <v/>
      </c>
      <c r="ES952" s="398" t="str">
        <f t="shared" si="1357"/>
        <v/>
      </c>
      <c r="ET952" s="398">
        <f t="shared" si="1358"/>
        <v>698</v>
      </c>
      <c r="EU952" s="172">
        <f t="shared" si="1359"/>
        <v>2291</v>
      </c>
      <c r="EV952" s="57">
        <f t="shared" si="1360"/>
        <v>66.116277653568105</v>
      </c>
      <c r="EW952" s="57" t="str">
        <f t="shared" si="1361"/>
        <v/>
      </c>
      <c r="EX952" s="57">
        <f t="shared" si="1362"/>
        <v>3.826373174243983</v>
      </c>
      <c r="EY952" s="57">
        <f t="shared" si="1363"/>
        <v>11.342881381306452</v>
      </c>
      <c r="EZ952" s="57" t="str">
        <f t="shared" si="1364"/>
        <v/>
      </c>
      <c r="FA952" s="57" t="str">
        <f t="shared" si="1365"/>
        <v/>
      </c>
      <c r="FB952" s="57">
        <f t="shared" si="1366"/>
        <v>8.1321465621932205</v>
      </c>
      <c r="FC952" s="57" t="str">
        <f t="shared" si="1367"/>
        <v/>
      </c>
      <c r="FD952" s="57" t="str">
        <f t="shared" si="1368"/>
        <v/>
      </c>
      <c r="FE952" s="57">
        <f t="shared" si="1369"/>
        <v>14.532190467466007</v>
      </c>
      <c r="FF952" s="56">
        <f t="shared" si="1370"/>
        <v>64.620765520548318</v>
      </c>
      <c r="FG952" s="59">
        <f t="shared" si="1371"/>
        <v>81.338309360483265</v>
      </c>
      <c r="FH952" s="59" t="str">
        <f t="shared" si="1372"/>
        <v/>
      </c>
      <c r="FI952" s="59">
        <f t="shared" si="1373"/>
        <v>4.707323763840404</v>
      </c>
      <c r="FJ952" s="59">
        <f t="shared" si="1374"/>
        <v>13.95436687567633</v>
      </c>
      <c r="FK952" s="59" t="str">
        <f t="shared" si="1375"/>
        <v/>
      </c>
      <c r="FL952" s="59" t="str">
        <f t="shared" si="1376"/>
        <v/>
      </c>
      <c r="FM952" s="59">
        <f t="shared" si="1377"/>
        <v>9.3167634849434968</v>
      </c>
      <c r="FN952" s="59" t="str">
        <f t="shared" si="1378"/>
        <v/>
      </c>
      <c r="FO952" s="59" t="str">
        <f t="shared" si="1379"/>
        <v/>
      </c>
      <c r="FP952" s="59">
        <f t="shared" si="1380"/>
        <v>16.649107399635465</v>
      </c>
      <c r="FQ952" s="66">
        <f t="shared" si="1381"/>
        <v>74.034129115421038</v>
      </c>
      <c r="FR952" s="331">
        <f t="shared" si="1321"/>
        <v>-3.5590839114148105</v>
      </c>
      <c r="FS952" s="331">
        <f t="shared" si="1382"/>
        <v>3.5590839114148105</v>
      </c>
      <c r="FT952" s="400">
        <f t="shared" si="1383"/>
        <v>0</v>
      </c>
      <c r="FU952" s="400">
        <f t="shared" si="1384"/>
        <v>1</v>
      </c>
      <c r="FV952" s="400">
        <f t="shared" si="1385"/>
        <v>0</v>
      </c>
      <c r="FW952" s="402">
        <f t="shared" si="1386"/>
        <v>0</v>
      </c>
      <c r="FX952" s="222">
        <f t="shared" si="1387"/>
        <v>81.338309360483265</v>
      </c>
      <c r="FY952" s="222">
        <f t="shared" si="1388"/>
        <v>0</v>
      </c>
      <c r="FZ952" s="222">
        <f t="shared" si="1389"/>
        <v>0</v>
      </c>
      <c r="GA952" s="221">
        <f t="shared" si="1390"/>
        <v>74.034129115421038</v>
      </c>
      <c r="GB952" s="222">
        <f t="shared" si="1391"/>
        <v>0</v>
      </c>
      <c r="GC952" s="222">
        <f t="shared" si="1392"/>
        <v>0</v>
      </c>
      <c r="GD952" s="222">
        <f t="shared" si="1393"/>
        <v>0</v>
      </c>
      <c r="GE952" s="222">
        <f t="shared" si="1394"/>
        <v>0</v>
      </c>
      <c r="GF952" s="222">
        <f t="shared" si="1395"/>
        <v>0</v>
      </c>
      <c r="GG952" s="398">
        <f t="shared" si="1396"/>
        <v>0</v>
      </c>
      <c r="GH952" s="399">
        <f t="shared" si="1397"/>
        <v>0</v>
      </c>
      <c r="GI952" s="398" t="str">
        <f t="shared" si="1398"/>
        <v>Na</v>
      </c>
      <c r="GJ952" s="398" t="str">
        <f t="shared" si="1399"/>
        <v>Cl</v>
      </c>
    </row>
    <row r="953" spans="1:192" s="69" customFormat="1" ht="14.25">
      <c r="A953" s="402">
        <f t="shared" si="1400"/>
        <v>948</v>
      </c>
      <c r="B953" s="401" t="s">
        <v>1047</v>
      </c>
      <c r="C953" s="69" t="s">
        <v>1048</v>
      </c>
      <c r="F953" s="549">
        <v>3533620</v>
      </c>
      <c r="G953" s="549">
        <v>5716100</v>
      </c>
      <c r="H953" s="410">
        <f t="shared" si="1325"/>
        <v>533532.12199999997</v>
      </c>
      <c r="I953" s="410">
        <f t="shared" si="1326"/>
        <v>5714253.3500000006</v>
      </c>
      <c r="J953" s="392">
        <v>171</v>
      </c>
      <c r="K953" s="408" t="s">
        <v>1355</v>
      </c>
      <c r="L953" s="185">
        <v>70</v>
      </c>
      <c r="M953" s="171">
        <v>26</v>
      </c>
      <c r="N953" s="408">
        <v>68</v>
      </c>
      <c r="O953" s="171"/>
      <c r="P953" s="171"/>
      <c r="Q953" s="67" t="s">
        <v>1361</v>
      </c>
      <c r="R953" s="166" t="s">
        <v>2906</v>
      </c>
      <c r="S953" s="65" t="s">
        <v>1346</v>
      </c>
      <c r="T953" s="499" t="str">
        <f t="shared" si="1327"/>
        <v>-</v>
      </c>
      <c r="U953" s="499" t="str">
        <f t="shared" si="1328"/>
        <v>-</v>
      </c>
      <c r="V953" s="499" t="str">
        <f t="shared" si="1329"/>
        <v>-</v>
      </c>
      <c r="W953" s="499" t="str">
        <f t="shared" si="1320"/>
        <v>-</v>
      </c>
      <c r="X953" s="529" t="str">
        <f t="shared" si="1403"/>
        <v>Na</v>
      </c>
      <c r="Y953" s="530" t="str">
        <f t="shared" si="1322"/>
        <v>HCO3</v>
      </c>
      <c r="Z953" s="70"/>
      <c r="AA953" s="177" t="s">
        <v>1828</v>
      </c>
      <c r="AB953" s="176">
        <v>1</v>
      </c>
      <c r="AC953" s="69" t="s">
        <v>1050</v>
      </c>
      <c r="AD953" s="69" t="s">
        <v>1906</v>
      </c>
      <c r="AE953" s="404"/>
      <c r="AF953" s="392">
        <v>9.4</v>
      </c>
      <c r="AG953" s="408">
        <v>193</v>
      </c>
      <c r="AH953" s="408">
        <v>6.3</v>
      </c>
      <c r="AI953" s="559"/>
      <c r="AJ953" s="408"/>
      <c r="AK953" s="408"/>
      <c r="AL953" s="408"/>
      <c r="AM953" s="392"/>
      <c r="AO953" s="401"/>
      <c r="AP953" s="171"/>
      <c r="AS953" s="508"/>
      <c r="AT953" s="511"/>
      <c r="AU953" s="403"/>
      <c r="AV953" s="403"/>
      <c r="AW953" s="55"/>
      <c r="AX953" s="403"/>
      <c r="AY953" s="403"/>
      <c r="AZ953" s="53">
        <v>61</v>
      </c>
      <c r="BL953" s="401"/>
      <c r="BN953" s="70"/>
      <c r="BO953" s="143"/>
      <c r="BP953" s="564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1"/>
      <c r="CG953" s="143"/>
      <c r="CH953" s="143"/>
      <c r="CI953" s="143"/>
      <c r="CJ953" s="143"/>
      <c r="CK953" s="143"/>
      <c r="CL953" s="144"/>
      <c r="CM953" s="143"/>
      <c r="CN953" s="143">
        <v>21</v>
      </c>
      <c r="CO953" s="141"/>
      <c r="CQ953" s="70"/>
      <c r="DA953" s="70"/>
      <c r="DB953" s="182"/>
      <c r="DC953" s="141" t="s">
        <v>2553</v>
      </c>
      <c r="DD953" s="182"/>
      <c r="DE953" s="182">
        <v>-19.2</v>
      </c>
      <c r="DF953" s="141" t="s">
        <v>2554</v>
      </c>
      <c r="DG953" s="182">
        <v>-8.56</v>
      </c>
      <c r="DH953" s="182"/>
      <c r="DI953" s="180"/>
      <c r="DJ953" s="180"/>
      <c r="DK953" s="180"/>
      <c r="DL953" s="180"/>
      <c r="DM953" s="180"/>
      <c r="DN953" s="180"/>
      <c r="DO953" s="180"/>
      <c r="DP953" s="180"/>
      <c r="DQ953" s="180"/>
      <c r="DR953" s="180"/>
      <c r="DS953" s="181"/>
      <c r="DT953" s="402">
        <f t="shared" si="1332"/>
        <v>1</v>
      </c>
      <c r="DU953" s="100">
        <f t="shared" si="1333"/>
        <v>0</v>
      </c>
      <c r="DV953" s="100">
        <f t="shared" si="1334"/>
        <v>1</v>
      </c>
      <c r="DW953" s="100">
        <f t="shared" si="1335"/>
        <v>0</v>
      </c>
      <c r="DX953" s="100">
        <f t="shared" si="1336"/>
        <v>0</v>
      </c>
      <c r="DY953" s="229">
        <f t="shared" si="1337"/>
        <v>0</v>
      </c>
      <c r="DZ953" s="100">
        <f t="shared" si="1338"/>
        <v>1</v>
      </c>
      <c r="EA953" s="400">
        <f t="shared" si="1339"/>
        <v>0</v>
      </c>
      <c r="EB953" s="402">
        <f t="shared" si="1340"/>
        <v>0</v>
      </c>
      <c r="EC953" s="19">
        <f t="shared" si="1341"/>
        <v>0</v>
      </c>
      <c r="ED953" s="19">
        <f t="shared" si="1342"/>
        <v>0</v>
      </c>
      <c r="EE953" s="19">
        <f t="shared" si="1343"/>
        <v>0</v>
      </c>
      <c r="EF953" s="402">
        <f t="shared" si="1344"/>
        <v>1</v>
      </c>
      <c r="EG953" s="400">
        <f t="shared" si="1345"/>
        <v>1</v>
      </c>
      <c r="EH953" s="400">
        <f t="shared" si="1346"/>
        <v>0</v>
      </c>
      <c r="EI953" s="402">
        <f t="shared" si="1347"/>
        <v>0</v>
      </c>
      <c r="EJ953" s="229">
        <f t="shared" si="1348"/>
        <v>0</v>
      </c>
      <c r="EK953" s="398" t="str">
        <f t="shared" si="1349"/>
        <v/>
      </c>
      <c r="EL953" s="398" t="str">
        <f t="shared" si="1350"/>
        <v/>
      </c>
      <c r="EM953" s="398" t="str">
        <f t="shared" si="1351"/>
        <v/>
      </c>
      <c r="EN953" s="398" t="str">
        <f t="shared" si="1352"/>
        <v/>
      </c>
      <c r="EO953" s="398" t="str">
        <f t="shared" si="1353"/>
        <v/>
      </c>
      <c r="EP953" s="398" t="str">
        <f t="shared" si="1354"/>
        <v/>
      </c>
      <c r="EQ953" s="398">
        <f t="shared" si="1355"/>
        <v>61</v>
      </c>
      <c r="ER953" s="398" t="str">
        <f t="shared" si="1356"/>
        <v/>
      </c>
      <c r="ES953" s="398" t="str">
        <f t="shared" si="1357"/>
        <v/>
      </c>
      <c r="ET953" s="398" t="str">
        <f t="shared" si="1358"/>
        <v/>
      </c>
      <c r="EU953" s="172" t="str">
        <f t="shared" si="1359"/>
        <v/>
      </c>
      <c r="EV953" s="57" t="str">
        <f t="shared" si="1360"/>
        <v/>
      </c>
      <c r="EW953" s="57" t="str">
        <f t="shared" si="1361"/>
        <v/>
      </c>
      <c r="EX953" s="57" t="str">
        <f t="shared" si="1362"/>
        <v/>
      </c>
      <c r="EY953" s="57" t="str">
        <f t="shared" si="1363"/>
        <v/>
      </c>
      <c r="EZ953" s="57" t="str">
        <f t="shared" si="1364"/>
        <v/>
      </c>
      <c r="FA953" s="57" t="str">
        <f t="shared" si="1365"/>
        <v/>
      </c>
      <c r="FB953" s="57">
        <f t="shared" si="1366"/>
        <v>0.99971975069283858</v>
      </c>
      <c r="FC953" s="57" t="str">
        <f t="shared" si="1367"/>
        <v/>
      </c>
      <c r="FD953" s="57" t="str">
        <f t="shared" si="1368"/>
        <v/>
      </c>
      <c r="FE953" s="57" t="str">
        <f t="shared" si="1369"/>
        <v/>
      </c>
      <c r="FF953" s="56" t="str">
        <f t="shared" si="1370"/>
        <v/>
      </c>
      <c r="FG953" s="59" t="str">
        <f t="shared" si="1371"/>
        <v/>
      </c>
      <c r="FH953" s="59" t="str">
        <f t="shared" si="1372"/>
        <v/>
      </c>
      <c r="FI953" s="59" t="str">
        <f t="shared" si="1373"/>
        <v/>
      </c>
      <c r="FJ953" s="59" t="str">
        <f t="shared" si="1374"/>
        <v/>
      </c>
      <c r="FK953" s="59" t="str">
        <f t="shared" si="1375"/>
        <v/>
      </c>
      <c r="FL953" s="59" t="str">
        <f t="shared" si="1376"/>
        <v/>
      </c>
      <c r="FM953" s="59">
        <f t="shared" si="1377"/>
        <v>100</v>
      </c>
      <c r="FN953" s="59" t="str">
        <f t="shared" si="1378"/>
        <v/>
      </c>
      <c r="FO953" s="59" t="str">
        <f t="shared" si="1379"/>
        <v/>
      </c>
      <c r="FP953" s="59" t="str">
        <f t="shared" si="1380"/>
        <v/>
      </c>
      <c r="FQ953" s="66" t="str">
        <f t="shared" si="1381"/>
        <v/>
      </c>
      <c r="FR953" s="331">
        <f t="shared" si="1321"/>
        <v>-100</v>
      </c>
      <c r="FS953" s="331">
        <f t="shared" si="1382"/>
        <v>0</v>
      </c>
      <c r="FT953" s="400">
        <f t="shared" si="1383"/>
        <v>1</v>
      </c>
      <c r="FU953" s="400">
        <f t="shared" si="1384"/>
        <v>0</v>
      </c>
      <c r="FV953" s="400">
        <f t="shared" si="1385"/>
        <v>0</v>
      </c>
      <c r="FW953" s="402">
        <f t="shared" si="1386"/>
        <v>0</v>
      </c>
      <c r="FX953" s="222">
        <f t="shared" si="1387"/>
        <v>0</v>
      </c>
      <c r="FY953" s="222">
        <f t="shared" si="1388"/>
        <v>0</v>
      </c>
      <c r="FZ953" s="222">
        <f t="shared" si="1389"/>
        <v>0</v>
      </c>
      <c r="GA953" s="221">
        <f t="shared" si="1390"/>
        <v>0</v>
      </c>
      <c r="GB953" s="222">
        <f t="shared" si="1391"/>
        <v>100</v>
      </c>
      <c r="GC953" s="222">
        <f t="shared" si="1392"/>
        <v>0</v>
      </c>
      <c r="GD953" s="222">
        <f t="shared" si="1393"/>
        <v>0</v>
      </c>
      <c r="GE953" s="222">
        <f t="shared" si="1394"/>
        <v>0</v>
      </c>
      <c r="GF953" s="222">
        <f t="shared" si="1395"/>
        <v>0</v>
      </c>
      <c r="GG953" s="398">
        <f t="shared" si="1396"/>
        <v>0</v>
      </c>
      <c r="GH953" s="399">
        <f t="shared" si="1397"/>
        <v>0</v>
      </c>
      <c r="GI953" s="398" t="str">
        <f t="shared" si="1398"/>
        <v>Na</v>
      </c>
      <c r="GJ953" s="398" t="str">
        <f t="shared" si="1399"/>
        <v>HCO3</v>
      </c>
    </row>
    <row r="954" spans="1:192" s="69" customFormat="1" ht="14.25">
      <c r="A954" s="402">
        <f t="shared" si="1400"/>
        <v>949</v>
      </c>
      <c r="B954" s="401" t="s">
        <v>1047</v>
      </c>
      <c r="C954" s="69" t="s">
        <v>1048</v>
      </c>
      <c r="F954" s="549">
        <v>3533620</v>
      </c>
      <c r="G954" s="549">
        <v>5716100</v>
      </c>
      <c r="H954" s="410">
        <f t="shared" si="1325"/>
        <v>533532.12199999997</v>
      </c>
      <c r="I954" s="410">
        <f t="shared" si="1326"/>
        <v>5714253.3500000006</v>
      </c>
      <c r="J954" s="392">
        <v>171</v>
      </c>
      <c r="K954" s="408" t="s">
        <v>1355</v>
      </c>
      <c r="L954" s="185">
        <v>70</v>
      </c>
      <c r="M954" s="171">
        <v>26</v>
      </c>
      <c r="N954" s="408">
        <v>68</v>
      </c>
      <c r="O954" s="171"/>
      <c r="P954" s="171"/>
      <c r="Q954" s="67" t="s">
        <v>1361</v>
      </c>
      <c r="R954" s="166" t="s">
        <v>2906</v>
      </c>
      <c r="S954" s="65" t="s">
        <v>1346</v>
      </c>
      <c r="T954" s="499" t="str">
        <f t="shared" si="1327"/>
        <v>-</v>
      </c>
      <c r="U954" s="499" t="str">
        <f t="shared" si="1328"/>
        <v>-</v>
      </c>
      <c r="V954" s="499" t="str">
        <f t="shared" si="1329"/>
        <v>-</v>
      </c>
      <c r="W954" s="499" t="str">
        <f t="shared" si="1320"/>
        <v>-</v>
      </c>
      <c r="X954" s="529" t="str">
        <f t="shared" si="1403"/>
        <v>Ca-Mg</v>
      </c>
      <c r="Y954" s="530" t="str">
        <f t="shared" si="1322"/>
        <v>HCO3</v>
      </c>
      <c r="Z954" s="70"/>
      <c r="AA954" s="177">
        <v>33857</v>
      </c>
      <c r="AB954" s="176">
        <v>2</v>
      </c>
      <c r="AD954" s="69" t="s">
        <v>962</v>
      </c>
      <c r="AE954" s="404"/>
      <c r="AF954" s="392">
        <v>11</v>
      </c>
      <c r="AG954" s="408">
        <v>192</v>
      </c>
      <c r="AH954" s="408">
        <v>6.41</v>
      </c>
      <c r="AI954" s="559"/>
      <c r="AJ954" s="408"/>
      <c r="AK954" s="408"/>
      <c r="AL954" s="408"/>
      <c r="AM954" s="392"/>
      <c r="AO954" s="401"/>
      <c r="AP954" s="171"/>
      <c r="AS954" s="507">
        <f>SUM(AU954:BN954)+SUM(BO954:CL954)/1000</f>
        <v>154.23699999999999</v>
      </c>
      <c r="AT954" s="510">
        <f>FR954</f>
        <v>0.43770325862469439</v>
      </c>
      <c r="AU954" s="69">
        <v>6.6</v>
      </c>
      <c r="AV954" s="69">
        <v>5.8</v>
      </c>
      <c r="AW954" s="401">
        <v>26.4</v>
      </c>
      <c r="AX954" s="161">
        <v>13.6</v>
      </c>
      <c r="AY954" s="161">
        <v>12.8</v>
      </c>
      <c r="AZ954" s="70">
        <v>77.5</v>
      </c>
      <c r="BB954" s="69">
        <v>1</v>
      </c>
      <c r="BD954" s="362">
        <v>0</v>
      </c>
      <c r="BE954" s="401">
        <v>1.0999999999999999E-2</v>
      </c>
      <c r="BF954" s="69">
        <v>0</v>
      </c>
      <c r="BJ954" s="69">
        <v>10.5</v>
      </c>
      <c r="BK954" s="69">
        <v>0</v>
      </c>
      <c r="BL954" s="401"/>
      <c r="BN954" s="70">
        <v>0</v>
      </c>
      <c r="BO954" s="143"/>
      <c r="BP954" s="564">
        <v>26</v>
      </c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1"/>
      <c r="CG954" s="143"/>
      <c r="CH954" s="143"/>
      <c r="CI954" s="143"/>
      <c r="CJ954" s="143"/>
      <c r="CK954" s="143"/>
      <c r="CL954" s="144"/>
      <c r="CM954" s="143">
        <v>4.5</v>
      </c>
      <c r="CN954" s="143">
        <v>25.3</v>
      </c>
      <c r="CO954" s="141"/>
      <c r="CQ954" s="70"/>
      <c r="DA954" s="70"/>
      <c r="DB954" s="182"/>
      <c r="DC954" s="141"/>
      <c r="DD954" s="182"/>
      <c r="DE954" s="182"/>
      <c r="DF954" s="141"/>
      <c r="DG954" s="182"/>
      <c r="DH954" s="182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1"/>
      <c r="DT954" s="402">
        <f t="shared" si="1332"/>
        <v>0</v>
      </c>
      <c r="DU954" s="100">
        <f t="shared" si="1333"/>
        <v>0</v>
      </c>
      <c r="DV954" s="100">
        <f t="shared" si="1334"/>
        <v>1</v>
      </c>
      <c r="DW954" s="100">
        <f t="shared" si="1335"/>
        <v>0</v>
      </c>
      <c r="DX954" s="100">
        <f t="shared" si="1336"/>
        <v>0</v>
      </c>
      <c r="DY954" s="229">
        <f t="shared" si="1337"/>
        <v>0</v>
      </c>
      <c r="DZ954" s="100">
        <f t="shared" si="1338"/>
        <v>1</v>
      </c>
      <c r="EA954" s="400">
        <f t="shared" si="1339"/>
        <v>0</v>
      </c>
      <c r="EB954" s="402">
        <f t="shared" si="1340"/>
        <v>0</v>
      </c>
      <c r="EC954" s="19">
        <f t="shared" si="1341"/>
        <v>1</v>
      </c>
      <c r="ED954" s="19">
        <f t="shared" si="1342"/>
        <v>0</v>
      </c>
      <c r="EE954" s="19">
        <f t="shared" si="1343"/>
        <v>0</v>
      </c>
      <c r="EF954" s="402">
        <f t="shared" si="1344"/>
        <v>0</v>
      </c>
      <c r="EG954" s="400">
        <f t="shared" si="1345"/>
        <v>1</v>
      </c>
      <c r="EH954" s="400">
        <f t="shared" si="1346"/>
        <v>0</v>
      </c>
      <c r="EI954" s="402">
        <f t="shared" si="1347"/>
        <v>0</v>
      </c>
      <c r="EJ954" s="229">
        <f t="shared" si="1348"/>
        <v>0</v>
      </c>
      <c r="EK954" s="398">
        <f t="shared" si="1349"/>
        <v>6.6</v>
      </c>
      <c r="EL954" s="398">
        <f t="shared" si="1350"/>
        <v>1</v>
      </c>
      <c r="EM954" s="398">
        <f t="shared" si="1351"/>
        <v>5.8</v>
      </c>
      <c r="EN954" s="398">
        <f t="shared" si="1352"/>
        <v>26.4</v>
      </c>
      <c r="EO954" s="398">
        <f t="shared" si="1353"/>
        <v>0</v>
      </c>
      <c r="EP954" s="398">
        <f t="shared" si="1354"/>
        <v>1.0999999999999999E-2</v>
      </c>
      <c r="EQ954" s="398">
        <f t="shared" si="1355"/>
        <v>77.5</v>
      </c>
      <c r="ER954" s="398" t="str">
        <f t="shared" si="1356"/>
        <v/>
      </c>
      <c r="ES954" s="398">
        <f t="shared" si="1357"/>
        <v>10.5</v>
      </c>
      <c r="ET954" s="398">
        <f t="shared" si="1358"/>
        <v>12.8</v>
      </c>
      <c r="EU954" s="172">
        <f t="shared" si="1359"/>
        <v>13.6</v>
      </c>
      <c r="EV954" s="57">
        <f t="shared" si="1360"/>
        <v>0.28708383717996677</v>
      </c>
      <c r="EW954" s="57">
        <f t="shared" si="1361"/>
        <v>2.557544757033248E-2</v>
      </c>
      <c r="EX954" s="57">
        <f t="shared" si="1362"/>
        <v>0.47726805184118498</v>
      </c>
      <c r="EY954" s="57">
        <f t="shared" si="1363"/>
        <v>1.3174310095314135</v>
      </c>
      <c r="EZ954" s="57">
        <f t="shared" si="1364"/>
        <v>0</v>
      </c>
      <c r="FA954" s="57">
        <f t="shared" si="1365"/>
        <v>5.9092130002686002E-4</v>
      </c>
      <c r="FB954" s="57">
        <f t="shared" si="1366"/>
        <v>1.2701357488310654</v>
      </c>
      <c r="FC954" s="57" t="str">
        <f t="shared" si="1367"/>
        <v/>
      </c>
      <c r="FD954" s="57">
        <f t="shared" si="1368"/>
        <v>0.16934145527208333</v>
      </c>
      <c r="FE954" s="57">
        <f t="shared" si="1369"/>
        <v>0.26649289109393254</v>
      </c>
      <c r="FF954" s="56">
        <f t="shared" si="1370"/>
        <v>0.38360646489718775</v>
      </c>
      <c r="FG954" s="59">
        <f t="shared" si="1371"/>
        <v>13.619105621595029</v>
      </c>
      <c r="FH954" s="59">
        <f t="shared" si="1372"/>
        <v>1.2132857258751661</v>
      </c>
      <c r="FI954" s="59">
        <f t="shared" si="1373"/>
        <v>22.641344325362699</v>
      </c>
      <c r="FJ954" s="59">
        <f t="shared" si="1374"/>
        <v>62.49823133277016</v>
      </c>
      <c r="FK954" s="59">
        <f t="shared" si="1375"/>
        <v>0</v>
      </c>
      <c r="FL954" s="59">
        <f t="shared" si="1376"/>
        <v>2.8032994396933061E-2</v>
      </c>
      <c r="FM954" s="59">
        <f t="shared" si="1377"/>
        <v>60.784360481808072</v>
      </c>
      <c r="FN954" s="59" t="str">
        <f t="shared" si="1378"/>
        <v/>
      </c>
      <c r="FO954" s="59">
        <f t="shared" si="1379"/>
        <v>8.104103889088595</v>
      </c>
      <c r="FP954" s="59">
        <f t="shared" si="1380"/>
        <v>12.753439916167036</v>
      </c>
      <c r="FQ954" s="66">
        <f t="shared" si="1381"/>
        <v>18.358095712936297</v>
      </c>
      <c r="FR954" s="331">
        <f t="shared" si="1321"/>
        <v>0.43770325862469439</v>
      </c>
      <c r="FS954" s="331">
        <f t="shared" si="1382"/>
        <v>0.43770325862469439</v>
      </c>
      <c r="FT954" s="400">
        <f t="shared" si="1383"/>
        <v>0</v>
      </c>
      <c r="FU954" s="400">
        <f t="shared" si="1384"/>
        <v>1</v>
      </c>
      <c r="FV954" s="400">
        <f t="shared" si="1385"/>
        <v>0</v>
      </c>
      <c r="FW954" s="402">
        <f t="shared" si="1386"/>
        <v>0</v>
      </c>
      <c r="FX954" s="222">
        <f t="shared" si="1387"/>
        <v>0</v>
      </c>
      <c r="FY954" s="222">
        <f t="shared" si="1388"/>
        <v>62.49823133277016</v>
      </c>
      <c r="FZ954" s="222">
        <f t="shared" si="1389"/>
        <v>22.641344325362699</v>
      </c>
      <c r="GA954" s="221">
        <f t="shared" si="1390"/>
        <v>0</v>
      </c>
      <c r="GB954" s="222">
        <f t="shared" si="1391"/>
        <v>60.784360481808072</v>
      </c>
      <c r="GC954" s="222">
        <f t="shared" si="1392"/>
        <v>0</v>
      </c>
      <c r="GD954" s="222">
        <f t="shared" si="1393"/>
        <v>0</v>
      </c>
      <c r="GE954" s="222">
        <f t="shared" si="1394"/>
        <v>0</v>
      </c>
      <c r="GF954" s="222">
        <f t="shared" si="1395"/>
        <v>0</v>
      </c>
      <c r="GG954" s="398">
        <f t="shared" si="1396"/>
        <v>0</v>
      </c>
      <c r="GH954" s="399">
        <f t="shared" si="1397"/>
        <v>0</v>
      </c>
      <c r="GI954" s="398" t="str">
        <f t="shared" si="1398"/>
        <v>Ca-Mg</v>
      </c>
      <c r="GJ954" s="398" t="str">
        <f t="shared" si="1399"/>
        <v>HCO3</v>
      </c>
    </row>
    <row r="955" spans="1:192" s="69" customFormat="1" ht="14.25">
      <c r="A955" s="402">
        <f t="shared" si="1400"/>
        <v>950</v>
      </c>
      <c r="B955" s="401" t="s">
        <v>1047</v>
      </c>
      <c r="C955" s="69" t="s">
        <v>1049</v>
      </c>
      <c r="F955" s="549">
        <v>3533820</v>
      </c>
      <c r="G955" s="549">
        <v>5714860</v>
      </c>
      <c r="H955" s="410">
        <f t="shared" si="1325"/>
        <v>533732.04200000002</v>
      </c>
      <c r="I955" s="410">
        <f t="shared" si="1326"/>
        <v>5713013.8459999999</v>
      </c>
      <c r="J955" s="392">
        <v>192.4</v>
      </c>
      <c r="K955" s="408" t="s">
        <v>1355</v>
      </c>
      <c r="L955" s="185">
        <v>100</v>
      </c>
      <c r="M955" s="171">
        <v>30</v>
      </c>
      <c r="N955" s="408">
        <v>98</v>
      </c>
      <c r="O955" s="171"/>
      <c r="P955" s="171"/>
      <c r="Q955" s="65" t="s">
        <v>1361</v>
      </c>
      <c r="R955" s="166" t="s">
        <v>2906</v>
      </c>
      <c r="S955" s="401" t="s">
        <v>1346</v>
      </c>
      <c r="T955" s="499" t="str">
        <f t="shared" si="1327"/>
        <v>-</v>
      </c>
      <c r="U955" s="499" t="str">
        <f t="shared" si="1328"/>
        <v>-</v>
      </c>
      <c r="V955" s="499" t="str">
        <f t="shared" si="1329"/>
        <v>-</v>
      </c>
      <c r="W955" s="499" t="str">
        <f t="shared" si="1320"/>
        <v>-</v>
      </c>
      <c r="X955" s="529" t="str">
        <f t="shared" si="1403"/>
        <v>Na</v>
      </c>
      <c r="Y955" s="530" t="str">
        <f t="shared" si="1322"/>
        <v>HCO3</v>
      </c>
      <c r="Z955" s="70"/>
      <c r="AA955" s="177" t="s">
        <v>1828</v>
      </c>
      <c r="AB955" s="176">
        <v>1</v>
      </c>
      <c r="AC955" s="69" t="s">
        <v>1050</v>
      </c>
      <c r="AD955" s="69" t="s">
        <v>1906</v>
      </c>
      <c r="AE955" s="404"/>
      <c r="AF955" s="392">
        <v>8.5</v>
      </c>
      <c r="AG955" s="408">
        <v>114</v>
      </c>
      <c r="AH955" s="408">
        <v>6.3</v>
      </c>
      <c r="AI955" s="559"/>
      <c r="AJ955" s="408"/>
      <c r="AK955" s="408"/>
      <c r="AL955" s="408"/>
      <c r="AM955" s="392"/>
      <c r="AO955" s="401"/>
      <c r="AP955" s="171"/>
      <c r="AS955" s="508"/>
      <c r="AT955" s="511"/>
      <c r="AU955" s="403"/>
      <c r="AV955" s="403"/>
      <c r="AW955" s="55"/>
      <c r="AX955" s="403"/>
      <c r="AY955" s="403"/>
      <c r="AZ955" s="53">
        <v>60</v>
      </c>
      <c r="BL955" s="401"/>
      <c r="BN955" s="70"/>
      <c r="BO955" s="143"/>
      <c r="BP955" s="564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1"/>
      <c r="CG955" s="143"/>
      <c r="CH955" s="143"/>
      <c r="CI955" s="143"/>
      <c r="CJ955" s="143"/>
      <c r="CK955" s="143"/>
      <c r="CL955" s="144"/>
      <c r="CM955" s="143"/>
      <c r="CN955" s="143">
        <v>57</v>
      </c>
      <c r="CO955" s="141"/>
      <c r="CQ955" s="70"/>
      <c r="DA955" s="70"/>
      <c r="DB955" s="182"/>
      <c r="DC955" s="141" t="s">
        <v>2555</v>
      </c>
      <c r="DD955" s="182"/>
      <c r="DE955" s="182">
        <v>-20.3</v>
      </c>
      <c r="DF955" s="141" t="s">
        <v>2556</v>
      </c>
      <c r="DG955" s="182">
        <v>-8.73</v>
      </c>
      <c r="DH955" s="182"/>
      <c r="DI955" s="180"/>
      <c r="DJ955" s="180"/>
      <c r="DK955" s="180"/>
      <c r="DL955" s="180"/>
      <c r="DM955" s="180"/>
      <c r="DN955" s="180"/>
      <c r="DO955" s="180"/>
      <c r="DP955" s="180"/>
      <c r="DQ955" s="180"/>
      <c r="DR955" s="180"/>
      <c r="DS955" s="181"/>
      <c r="DT955" s="402">
        <f t="shared" si="1332"/>
        <v>1</v>
      </c>
      <c r="DU955" s="100">
        <f t="shared" si="1333"/>
        <v>0</v>
      </c>
      <c r="DV955" s="100">
        <f t="shared" si="1334"/>
        <v>1</v>
      </c>
      <c r="DW955" s="100">
        <f t="shared" si="1335"/>
        <v>0</v>
      </c>
      <c r="DX955" s="100">
        <f t="shared" si="1336"/>
        <v>0</v>
      </c>
      <c r="DY955" s="229">
        <f t="shared" si="1337"/>
        <v>0</v>
      </c>
      <c r="DZ955" s="100">
        <f t="shared" si="1338"/>
        <v>1</v>
      </c>
      <c r="EA955" s="400">
        <f t="shared" si="1339"/>
        <v>0</v>
      </c>
      <c r="EB955" s="402">
        <f t="shared" si="1340"/>
        <v>0</v>
      </c>
      <c r="EC955" s="19">
        <f t="shared" si="1341"/>
        <v>0</v>
      </c>
      <c r="ED955" s="19">
        <f t="shared" si="1342"/>
        <v>0</v>
      </c>
      <c r="EE955" s="19">
        <f t="shared" si="1343"/>
        <v>0</v>
      </c>
      <c r="EF955" s="402">
        <f t="shared" si="1344"/>
        <v>1</v>
      </c>
      <c r="EG955" s="400">
        <f t="shared" si="1345"/>
        <v>1</v>
      </c>
      <c r="EH955" s="400">
        <f t="shared" si="1346"/>
        <v>0</v>
      </c>
      <c r="EI955" s="402">
        <f t="shared" si="1347"/>
        <v>0</v>
      </c>
      <c r="EJ955" s="229">
        <f t="shared" si="1348"/>
        <v>0</v>
      </c>
      <c r="EK955" s="398" t="str">
        <f t="shared" si="1349"/>
        <v/>
      </c>
      <c r="EL955" s="398" t="str">
        <f t="shared" si="1350"/>
        <v/>
      </c>
      <c r="EM955" s="398" t="str">
        <f t="shared" si="1351"/>
        <v/>
      </c>
      <c r="EN955" s="398" t="str">
        <f t="shared" si="1352"/>
        <v/>
      </c>
      <c r="EO955" s="398" t="str">
        <f t="shared" si="1353"/>
        <v/>
      </c>
      <c r="EP955" s="398" t="str">
        <f t="shared" si="1354"/>
        <v/>
      </c>
      <c r="EQ955" s="398">
        <f t="shared" si="1355"/>
        <v>60</v>
      </c>
      <c r="ER955" s="398" t="str">
        <f t="shared" si="1356"/>
        <v/>
      </c>
      <c r="ES955" s="398" t="str">
        <f t="shared" si="1357"/>
        <v/>
      </c>
      <c r="ET955" s="398" t="str">
        <f t="shared" si="1358"/>
        <v/>
      </c>
      <c r="EU955" s="172" t="str">
        <f t="shared" si="1359"/>
        <v/>
      </c>
      <c r="EV955" s="57" t="str">
        <f t="shared" si="1360"/>
        <v/>
      </c>
      <c r="EW955" s="57" t="str">
        <f t="shared" si="1361"/>
        <v/>
      </c>
      <c r="EX955" s="57" t="str">
        <f t="shared" si="1362"/>
        <v/>
      </c>
      <c r="EY955" s="57" t="str">
        <f t="shared" si="1363"/>
        <v/>
      </c>
      <c r="EZ955" s="57" t="str">
        <f t="shared" si="1364"/>
        <v/>
      </c>
      <c r="FA955" s="57" t="str">
        <f t="shared" si="1365"/>
        <v/>
      </c>
      <c r="FB955" s="57">
        <f t="shared" si="1366"/>
        <v>0.98333090232082487</v>
      </c>
      <c r="FC955" s="57" t="str">
        <f t="shared" si="1367"/>
        <v/>
      </c>
      <c r="FD955" s="57" t="str">
        <f t="shared" si="1368"/>
        <v/>
      </c>
      <c r="FE955" s="57" t="str">
        <f t="shared" si="1369"/>
        <v/>
      </c>
      <c r="FF955" s="56" t="str">
        <f t="shared" si="1370"/>
        <v/>
      </c>
      <c r="FG955" s="59" t="str">
        <f t="shared" si="1371"/>
        <v/>
      </c>
      <c r="FH955" s="59" t="str">
        <f t="shared" si="1372"/>
        <v/>
      </c>
      <c r="FI955" s="59" t="str">
        <f t="shared" si="1373"/>
        <v/>
      </c>
      <c r="FJ955" s="59" t="str">
        <f t="shared" si="1374"/>
        <v/>
      </c>
      <c r="FK955" s="59" t="str">
        <f t="shared" si="1375"/>
        <v/>
      </c>
      <c r="FL955" s="59" t="str">
        <f t="shared" si="1376"/>
        <v/>
      </c>
      <c r="FM955" s="59">
        <f t="shared" si="1377"/>
        <v>100</v>
      </c>
      <c r="FN955" s="59" t="str">
        <f t="shared" si="1378"/>
        <v/>
      </c>
      <c r="FO955" s="59" t="str">
        <f t="shared" si="1379"/>
        <v/>
      </c>
      <c r="FP955" s="59" t="str">
        <f t="shared" si="1380"/>
        <v/>
      </c>
      <c r="FQ955" s="66" t="str">
        <f t="shared" si="1381"/>
        <v/>
      </c>
      <c r="FR955" s="331">
        <f t="shared" si="1321"/>
        <v>-100</v>
      </c>
      <c r="FS955" s="331">
        <f t="shared" si="1382"/>
        <v>0</v>
      </c>
      <c r="FT955" s="400">
        <f t="shared" si="1383"/>
        <v>1</v>
      </c>
      <c r="FU955" s="400">
        <f t="shared" si="1384"/>
        <v>0</v>
      </c>
      <c r="FV955" s="400">
        <f t="shared" si="1385"/>
        <v>0</v>
      </c>
      <c r="FW955" s="402">
        <f t="shared" si="1386"/>
        <v>0</v>
      </c>
      <c r="FX955" s="222">
        <f t="shared" si="1387"/>
        <v>0</v>
      </c>
      <c r="FY955" s="222">
        <f t="shared" si="1388"/>
        <v>0</v>
      </c>
      <c r="FZ955" s="222">
        <f t="shared" si="1389"/>
        <v>0</v>
      </c>
      <c r="GA955" s="221">
        <f t="shared" si="1390"/>
        <v>0</v>
      </c>
      <c r="GB955" s="222">
        <f t="shared" si="1391"/>
        <v>100</v>
      </c>
      <c r="GC955" s="222">
        <f t="shared" si="1392"/>
        <v>0</v>
      </c>
      <c r="GD955" s="222">
        <f t="shared" si="1393"/>
        <v>0</v>
      </c>
      <c r="GE955" s="222">
        <f t="shared" si="1394"/>
        <v>0</v>
      </c>
      <c r="GF955" s="222">
        <f t="shared" si="1395"/>
        <v>0</v>
      </c>
      <c r="GG955" s="398">
        <f t="shared" si="1396"/>
        <v>0</v>
      </c>
      <c r="GH955" s="399">
        <f t="shared" si="1397"/>
        <v>0</v>
      </c>
      <c r="GI955" s="398" t="str">
        <f t="shared" si="1398"/>
        <v>Na</v>
      </c>
      <c r="GJ955" s="398" t="str">
        <f t="shared" si="1399"/>
        <v>HCO3</v>
      </c>
    </row>
    <row r="956" spans="1:192" s="69" customFormat="1" ht="14.25">
      <c r="A956" s="402">
        <f t="shared" si="1400"/>
        <v>951</v>
      </c>
      <c r="B956" s="401" t="s">
        <v>1047</v>
      </c>
      <c r="C956" s="69" t="s">
        <v>1049</v>
      </c>
      <c r="F956" s="549">
        <v>3533820</v>
      </c>
      <c r="G956" s="549">
        <v>5714860</v>
      </c>
      <c r="H956" s="410">
        <f t="shared" si="1325"/>
        <v>533732.04200000002</v>
      </c>
      <c r="I956" s="410">
        <f t="shared" si="1326"/>
        <v>5713013.8459999999</v>
      </c>
      <c r="J956" s="392">
        <v>192.4</v>
      </c>
      <c r="K956" s="408" t="s">
        <v>1355</v>
      </c>
      <c r="L956" s="185">
        <v>100</v>
      </c>
      <c r="M956" s="171">
        <v>30</v>
      </c>
      <c r="N956" s="408">
        <v>98</v>
      </c>
      <c r="O956" s="171"/>
      <c r="P956" s="171"/>
      <c r="Q956" s="65" t="s">
        <v>1361</v>
      </c>
      <c r="R956" s="166" t="s">
        <v>2906</v>
      </c>
      <c r="S956" s="401" t="s">
        <v>1346</v>
      </c>
      <c r="T956" s="499" t="str">
        <f t="shared" si="1327"/>
        <v>-</v>
      </c>
      <c r="U956" s="499" t="str">
        <f t="shared" si="1328"/>
        <v>-</v>
      </c>
      <c r="V956" s="499" t="str">
        <f t="shared" si="1329"/>
        <v>-</v>
      </c>
      <c r="W956" s="499" t="str">
        <f t="shared" si="1320"/>
        <v>-</v>
      </c>
      <c r="X956" s="529" t="str">
        <f t="shared" si="1403"/>
        <v>Ca-Na-Mg</v>
      </c>
      <c r="Y956" s="530" t="str">
        <f t="shared" si="1322"/>
        <v>HCO3-Cl</v>
      </c>
      <c r="Z956" s="70"/>
      <c r="AA956" s="177">
        <v>33857</v>
      </c>
      <c r="AB956" s="176">
        <v>2</v>
      </c>
      <c r="AD956" s="69" t="s">
        <v>962</v>
      </c>
      <c r="AE956" s="404"/>
      <c r="AF956" s="392">
        <v>12.8</v>
      </c>
      <c r="AG956" s="408">
        <v>113</v>
      </c>
      <c r="AH956" s="408">
        <v>6.06</v>
      </c>
      <c r="AI956" s="559"/>
      <c r="AJ956" s="408"/>
      <c r="AK956" s="408"/>
      <c r="AL956" s="408"/>
      <c r="AM956" s="392"/>
      <c r="AO956" s="401"/>
      <c r="AP956" s="171"/>
      <c r="AS956" s="507">
        <f>SUM(AU956:BN956)+SUM(BO956:CL956)/1000</f>
        <v>69.165999999999997</v>
      </c>
      <c r="AT956" s="510">
        <f>FR956</f>
        <v>1.9489499401850807E-2</v>
      </c>
      <c r="AU956" s="69">
        <v>4.8</v>
      </c>
      <c r="AV956" s="69">
        <v>2.4</v>
      </c>
      <c r="AW956" s="401">
        <v>9.8000000000000007</v>
      </c>
      <c r="AX956" s="69">
        <v>6.8</v>
      </c>
      <c r="AY956" s="69">
        <v>4.0999999999999996</v>
      </c>
      <c r="AZ956" s="70">
        <v>34.200000000000003</v>
      </c>
      <c r="BB956" s="401">
        <v>0.9</v>
      </c>
      <c r="BD956" s="69">
        <v>0</v>
      </c>
      <c r="BE956" s="401">
        <v>9.6000000000000002E-2</v>
      </c>
      <c r="BF956" s="401">
        <v>0</v>
      </c>
      <c r="BJ956" s="69">
        <v>5.3</v>
      </c>
      <c r="BK956" s="69">
        <v>0</v>
      </c>
      <c r="BL956" s="401"/>
      <c r="BN956" s="70">
        <v>0</v>
      </c>
      <c r="BO956" s="143"/>
      <c r="BP956" s="564">
        <v>770</v>
      </c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1"/>
      <c r="CG956" s="143"/>
      <c r="CH956" s="143"/>
      <c r="CI956" s="143"/>
      <c r="CJ956" s="143"/>
      <c r="CK956" s="143"/>
      <c r="CL956" s="144"/>
      <c r="CM956" s="143">
        <v>6</v>
      </c>
      <c r="CN956" s="143">
        <v>38</v>
      </c>
      <c r="CO956" s="141"/>
      <c r="CQ956" s="70"/>
      <c r="DA956" s="70"/>
      <c r="DB956" s="182"/>
      <c r="DC956" s="141"/>
      <c r="DD956" s="182"/>
      <c r="DE956" s="182"/>
      <c r="DF956" s="141"/>
      <c r="DG956" s="182"/>
      <c r="DH956" s="182"/>
      <c r="DI956" s="180"/>
      <c r="DJ956" s="180"/>
      <c r="DK956" s="180"/>
      <c r="DL956" s="180"/>
      <c r="DM956" s="180"/>
      <c r="DN956" s="180"/>
      <c r="DO956" s="180"/>
      <c r="DP956" s="180"/>
      <c r="DQ956" s="180"/>
      <c r="DR956" s="180"/>
      <c r="DS956" s="181"/>
      <c r="DT956" s="402">
        <f t="shared" si="1332"/>
        <v>0</v>
      </c>
      <c r="DU956" s="100">
        <f t="shared" si="1333"/>
        <v>0</v>
      </c>
      <c r="DV956" s="100">
        <f t="shared" si="1334"/>
        <v>1</v>
      </c>
      <c r="DW956" s="100">
        <f t="shared" si="1335"/>
        <v>0</v>
      </c>
      <c r="DX956" s="100">
        <f t="shared" si="1336"/>
        <v>0</v>
      </c>
      <c r="DY956" s="229">
        <f t="shared" si="1337"/>
        <v>0</v>
      </c>
      <c r="DZ956" s="100">
        <f t="shared" si="1338"/>
        <v>1</v>
      </c>
      <c r="EA956" s="400">
        <f t="shared" si="1339"/>
        <v>0</v>
      </c>
      <c r="EB956" s="402">
        <f t="shared" si="1340"/>
        <v>0</v>
      </c>
      <c r="EC956" s="19">
        <f t="shared" si="1341"/>
        <v>1</v>
      </c>
      <c r="ED956" s="19">
        <f t="shared" si="1342"/>
        <v>0</v>
      </c>
      <c r="EE956" s="19">
        <f t="shared" si="1343"/>
        <v>0</v>
      </c>
      <c r="EF956" s="402">
        <f t="shared" si="1344"/>
        <v>0</v>
      </c>
      <c r="EG956" s="400">
        <f t="shared" si="1345"/>
        <v>1</v>
      </c>
      <c r="EH956" s="400">
        <f t="shared" si="1346"/>
        <v>0</v>
      </c>
      <c r="EI956" s="402">
        <f t="shared" si="1347"/>
        <v>0</v>
      </c>
      <c r="EJ956" s="229">
        <f t="shared" si="1348"/>
        <v>0</v>
      </c>
      <c r="EK956" s="398">
        <f t="shared" si="1349"/>
        <v>4.8</v>
      </c>
      <c r="EL956" s="398">
        <f t="shared" si="1350"/>
        <v>0.9</v>
      </c>
      <c r="EM956" s="398">
        <f t="shared" si="1351"/>
        <v>2.4</v>
      </c>
      <c r="EN956" s="398">
        <f t="shared" si="1352"/>
        <v>9.8000000000000007</v>
      </c>
      <c r="EO956" s="398">
        <f t="shared" si="1353"/>
        <v>0</v>
      </c>
      <c r="EP956" s="398">
        <f t="shared" si="1354"/>
        <v>9.6000000000000002E-2</v>
      </c>
      <c r="EQ956" s="398">
        <f t="shared" si="1355"/>
        <v>34.200000000000003</v>
      </c>
      <c r="ER956" s="398" t="str">
        <f t="shared" si="1356"/>
        <v/>
      </c>
      <c r="ES956" s="398">
        <f t="shared" si="1357"/>
        <v>5.3</v>
      </c>
      <c r="ET956" s="398">
        <f t="shared" si="1358"/>
        <v>4.0999999999999996</v>
      </c>
      <c r="EU956" s="172">
        <f t="shared" si="1359"/>
        <v>6.8</v>
      </c>
      <c r="EV956" s="57">
        <f t="shared" si="1360"/>
        <v>0.20878824522179401</v>
      </c>
      <c r="EW956" s="57">
        <f t="shared" si="1361"/>
        <v>2.3017902813299233E-2</v>
      </c>
      <c r="EX956" s="57">
        <f t="shared" si="1362"/>
        <v>0.19749022834807653</v>
      </c>
      <c r="EY956" s="57">
        <f t="shared" si="1363"/>
        <v>0.48904635959878234</v>
      </c>
      <c r="EZ956" s="57">
        <f t="shared" si="1364"/>
        <v>0</v>
      </c>
      <c r="FA956" s="57">
        <f t="shared" si="1365"/>
        <v>5.1571313456889607E-3</v>
      </c>
      <c r="FB956" s="57">
        <f t="shared" si="1366"/>
        <v>0.56049861432287018</v>
      </c>
      <c r="FC956" s="57" t="str">
        <f t="shared" si="1367"/>
        <v/>
      </c>
      <c r="FD956" s="57">
        <f t="shared" si="1368"/>
        <v>8.5477115518289681E-2</v>
      </c>
      <c r="FE956" s="57">
        <f t="shared" si="1369"/>
        <v>8.5361004178525254E-2</v>
      </c>
      <c r="FF956" s="56">
        <f t="shared" si="1370"/>
        <v>0.19180323244859387</v>
      </c>
      <c r="FG956" s="59">
        <f t="shared" si="1371"/>
        <v>22.608367646653893</v>
      </c>
      <c r="FH956" s="59">
        <f t="shared" si="1372"/>
        <v>2.4924641169583297</v>
      </c>
      <c r="FI956" s="59">
        <f t="shared" si="1373"/>
        <v>21.384976363836401</v>
      </c>
      <c r="FJ956" s="59">
        <f t="shared" si="1374"/>
        <v>52.955758511796034</v>
      </c>
      <c r="FK956" s="59">
        <f t="shared" si="1375"/>
        <v>0</v>
      </c>
      <c r="FL956" s="59">
        <f t="shared" si="1376"/>
        <v>0.55843336075535177</v>
      </c>
      <c r="FM956" s="59">
        <f t="shared" si="1377"/>
        <v>60.716536460576918</v>
      </c>
      <c r="FN956" s="59" t="str">
        <f t="shared" si="1378"/>
        <v/>
      </c>
      <c r="FO956" s="59">
        <f t="shared" si="1379"/>
        <v>9.259388459293497</v>
      </c>
      <c r="FP956" s="59">
        <f t="shared" si="1380"/>
        <v>9.2468105898498596</v>
      </c>
      <c r="FQ956" s="66">
        <f t="shared" si="1381"/>
        <v>20.777264490279723</v>
      </c>
      <c r="FR956" s="331">
        <f t="shared" si="1321"/>
        <v>1.9489499401850807E-2</v>
      </c>
      <c r="FS956" s="331">
        <f t="shared" si="1382"/>
        <v>1.9489499401850807E-2</v>
      </c>
      <c r="FT956" s="400">
        <f t="shared" si="1383"/>
        <v>0</v>
      </c>
      <c r="FU956" s="400">
        <f t="shared" si="1384"/>
        <v>1</v>
      </c>
      <c r="FV956" s="400">
        <f t="shared" si="1385"/>
        <v>0</v>
      </c>
      <c r="FW956" s="402">
        <f t="shared" si="1386"/>
        <v>0</v>
      </c>
      <c r="FX956" s="222">
        <f t="shared" si="1387"/>
        <v>22.608367646653893</v>
      </c>
      <c r="FY956" s="222">
        <f t="shared" si="1388"/>
        <v>52.955758511796034</v>
      </c>
      <c r="FZ956" s="222">
        <f t="shared" si="1389"/>
        <v>21.384976363836401</v>
      </c>
      <c r="GA956" s="221">
        <f t="shared" si="1390"/>
        <v>20.777264490279723</v>
      </c>
      <c r="GB956" s="222">
        <f t="shared" si="1391"/>
        <v>60.716536460576918</v>
      </c>
      <c r="GC956" s="222">
        <f t="shared" si="1392"/>
        <v>0</v>
      </c>
      <c r="GD956" s="222">
        <f t="shared" si="1393"/>
        <v>0</v>
      </c>
      <c r="GE956" s="222">
        <f t="shared" si="1394"/>
        <v>0</v>
      </c>
      <c r="GF956" s="222">
        <f t="shared" si="1395"/>
        <v>0</v>
      </c>
      <c r="GG956" s="398">
        <f t="shared" si="1396"/>
        <v>0</v>
      </c>
      <c r="GH956" s="399">
        <f t="shared" si="1397"/>
        <v>0</v>
      </c>
      <c r="GI956" s="398" t="str">
        <f t="shared" si="1398"/>
        <v>Ca-Na-Mg</v>
      </c>
      <c r="GJ956" s="398" t="str">
        <f t="shared" si="1399"/>
        <v>HCO3-Cl</v>
      </c>
    </row>
    <row r="957" spans="1:192" ht="14.25">
      <c r="A957" s="402">
        <f t="shared" si="1400"/>
        <v>952</v>
      </c>
      <c r="B957" s="65" t="s">
        <v>787</v>
      </c>
      <c r="C957" s="91" t="s">
        <v>788</v>
      </c>
      <c r="D957" s="91"/>
      <c r="E957" s="91"/>
      <c r="F957" s="549">
        <v>3515830</v>
      </c>
      <c r="G957" s="158">
        <v>5602260</v>
      </c>
      <c r="H957" s="410">
        <f t="shared" si="1325"/>
        <v>515749.23800000001</v>
      </c>
      <c r="I957" s="410">
        <f t="shared" si="1326"/>
        <v>5600458.8859999999</v>
      </c>
      <c r="J957" s="392">
        <v>669</v>
      </c>
      <c r="K957" s="392" t="s">
        <v>1356</v>
      </c>
      <c r="L957" s="185">
        <v>439</v>
      </c>
      <c r="M957" s="171"/>
      <c r="O957" s="171"/>
      <c r="P957" s="171"/>
      <c r="Q957" s="65" t="s">
        <v>363</v>
      </c>
      <c r="R957" s="186" t="s">
        <v>1949</v>
      </c>
      <c r="S957" s="2" t="s">
        <v>2835</v>
      </c>
      <c r="T957" s="499" t="str">
        <f t="shared" si="1327"/>
        <v>-</v>
      </c>
      <c r="U957" s="499" t="str">
        <f t="shared" si="1328"/>
        <v>-</v>
      </c>
      <c r="V957" s="499" t="str">
        <f t="shared" si="1329"/>
        <v>-</v>
      </c>
      <c r="W957" s="499" t="str">
        <f t="shared" si="1320"/>
        <v>-</v>
      </c>
      <c r="X957" s="529" t="str">
        <f t="shared" si="1403"/>
        <v>Na</v>
      </c>
      <c r="Y957" s="530" t="str">
        <f t="shared" si="1322"/>
        <v>HCO3-Cl</v>
      </c>
      <c r="Z957" s="70"/>
      <c r="AA957" s="177">
        <v>35354</v>
      </c>
      <c r="AB957" s="176">
        <v>1</v>
      </c>
      <c r="AC957" s="2" t="s">
        <v>405</v>
      </c>
      <c r="AD957" s="91" t="s">
        <v>2557</v>
      </c>
      <c r="AE957" s="404"/>
      <c r="AF957" s="392" t="s">
        <v>3116</v>
      </c>
      <c r="AG957" s="408">
        <v>308</v>
      </c>
      <c r="AH957" s="408">
        <v>9.9</v>
      </c>
      <c r="AI957" s="559">
        <v>183</v>
      </c>
      <c r="AJ957" s="408"/>
      <c r="AK957" s="408"/>
      <c r="AL957" s="408"/>
      <c r="AM957" s="392"/>
      <c r="AN957" s="69"/>
      <c r="AO957" s="401"/>
      <c r="AP957" s="171"/>
      <c r="AQ957" s="69"/>
      <c r="AR957" s="69">
        <v>254</v>
      </c>
      <c r="AS957" s="507">
        <f>SUM(AU957:BN957)+SUM(BO957:CL957)/1000</f>
        <v>250.77</v>
      </c>
      <c r="AT957" s="510">
        <f>FR957</f>
        <v>-4.0555777371907373</v>
      </c>
      <c r="AU957" s="69">
        <v>60.2</v>
      </c>
      <c r="AV957" s="69">
        <v>1.45</v>
      </c>
      <c r="AW957" s="342">
        <v>7.49</v>
      </c>
      <c r="AX957" s="331">
        <v>31.56</v>
      </c>
      <c r="AY957" s="331">
        <v>11.96</v>
      </c>
      <c r="AZ957" s="414">
        <v>133.5</v>
      </c>
      <c r="BA957" s="69"/>
      <c r="BB957" s="69">
        <v>0.61</v>
      </c>
      <c r="BC957" s="69"/>
      <c r="BD957" s="69"/>
      <c r="BE957" s="69"/>
      <c r="BF957" s="69"/>
      <c r="BG957" s="69"/>
      <c r="BH957" s="69"/>
      <c r="BI957" s="69"/>
      <c r="BJ957" s="69">
        <v>4</v>
      </c>
      <c r="BK957" s="69"/>
      <c r="BL957" s="401"/>
      <c r="BM957" s="69"/>
      <c r="BN957" s="70"/>
      <c r="BO957" s="143"/>
      <c r="BP957" s="564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1"/>
      <c r="CG957" s="143"/>
      <c r="CH957" s="143"/>
      <c r="CI957" s="143"/>
      <c r="CJ957" s="143"/>
      <c r="CK957" s="143"/>
      <c r="CL957" s="144"/>
      <c r="CM957" s="143">
        <v>5.3</v>
      </c>
      <c r="CN957" s="143" t="s">
        <v>3116</v>
      </c>
      <c r="CO957" s="141"/>
      <c r="CP957" s="69"/>
      <c r="CQ957" s="70"/>
      <c r="CR957" s="69"/>
      <c r="CS957" s="69"/>
      <c r="CT957" s="69"/>
      <c r="CU957" s="69"/>
      <c r="CV957" s="69"/>
      <c r="CW957" s="69"/>
      <c r="CX957" s="69"/>
      <c r="CY957" s="69"/>
      <c r="CZ957" s="69"/>
      <c r="DA957" s="70"/>
      <c r="DB957" s="182"/>
      <c r="DC957" s="182"/>
      <c r="DD957" s="182"/>
      <c r="DE957" s="182"/>
      <c r="DF957" s="182"/>
      <c r="DG957" s="182"/>
      <c r="DH957" s="182"/>
      <c r="DI957" s="180"/>
      <c r="DJ957" s="180"/>
      <c r="DK957" s="180"/>
      <c r="DL957" s="180"/>
      <c r="DM957" s="180"/>
      <c r="DN957" s="180"/>
      <c r="DO957" s="180"/>
      <c r="DP957" s="180"/>
      <c r="DQ957" s="180"/>
      <c r="DR957" s="180"/>
      <c r="DS957" s="181"/>
      <c r="DT957" s="402">
        <f t="shared" si="1332"/>
        <v>1</v>
      </c>
      <c r="DU957" s="100">
        <f t="shared" si="1333"/>
        <v>0</v>
      </c>
      <c r="DV957" s="100">
        <f t="shared" si="1334"/>
        <v>0</v>
      </c>
      <c r="DW957" s="100">
        <f t="shared" si="1335"/>
        <v>0</v>
      </c>
      <c r="DX957" s="100">
        <f t="shared" si="1336"/>
        <v>1</v>
      </c>
      <c r="DY957" s="229">
        <f t="shared" si="1337"/>
        <v>0</v>
      </c>
      <c r="DZ957" s="100">
        <f t="shared" si="1338"/>
        <v>0</v>
      </c>
      <c r="EA957" s="400">
        <f t="shared" si="1339"/>
        <v>0</v>
      </c>
      <c r="EB957" s="402">
        <f t="shared" si="1340"/>
        <v>1</v>
      </c>
      <c r="EC957" s="19">
        <f t="shared" si="1341"/>
        <v>1</v>
      </c>
      <c r="ED957" s="19">
        <f t="shared" si="1342"/>
        <v>0</v>
      </c>
      <c r="EE957" s="19">
        <f t="shared" si="1343"/>
        <v>0</v>
      </c>
      <c r="EF957" s="402">
        <f t="shared" si="1344"/>
        <v>0</v>
      </c>
      <c r="EG957" s="400">
        <f t="shared" si="1345"/>
        <v>0</v>
      </c>
      <c r="EH957" s="400">
        <f t="shared" si="1346"/>
        <v>0</v>
      </c>
      <c r="EI957" s="402">
        <f t="shared" si="1347"/>
        <v>1</v>
      </c>
      <c r="EJ957" s="229">
        <f t="shared" si="1348"/>
        <v>1</v>
      </c>
      <c r="EK957" s="398">
        <f t="shared" si="1349"/>
        <v>60.2</v>
      </c>
      <c r="EL957" s="398">
        <f t="shared" si="1350"/>
        <v>0.61</v>
      </c>
      <c r="EM957" s="398">
        <f t="shared" si="1351"/>
        <v>1.45</v>
      </c>
      <c r="EN957" s="398">
        <f t="shared" si="1352"/>
        <v>7.49</v>
      </c>
      <c r="EO957" s="398" t="str">
        <f t="shared" si="1353"/>
        <v/>
      </c>
      <c r="EP957" s="398" t="str">
        <f t="shared" si="1354"/>
        <v/>
      </c>
      <c r="EQ957" s="398">
        <f t="shared" si="1355"/>
        <v>133.5</v>
      </c>
      <c r="ER957" s="398" t="str">
        <f t="shared" si="1356"/>
        <v/>
      </c>
      <c r="ES957" s="398">
        <f t="shared" si="1357"/>
        <v>4</v>
      </c>
      <c r="ET957" s="398">
        <f t="shared" si="1358"/>
        <v>11.96</v>
      </c>
      <c r="EU957" s="172">
        <f t="shared" si="1359"/>
        <v>31.56</v>
      </c>
      <c r="EV957" s="57">
        <f t="shared" si="1360"/>
        <v>2.6185525754899999</v>
      </c>
      <c r="EW957" s="57">
        <f t="shared" si="1361"/>
        <v>1.5601023017902813E-2</v>
      </c>
      <c r="EX957" s="57">
        <f t="shared" si="1362"/>
        <v>0.11931701296029625</v>
      </c>
      <c r="EY957" s="57">
        <f t="shared" si="1363"/>
        <v>0.37377114626478364</v>
      </c>
      <c r="EZ957" s="57" t="str">
        <f t="shared" si="1364"/>
        <v/>
      </c>
      <c r="FA957" s="57" t="str">
        <f t="shared" si="1365"/>
        <v/>
      </c>
      <c r="FB957" s="57">
        <f t="shared" si="1366"/>
        <v>2.1879112576638353</v>
      </c>
      <c r="FC957" s="57" t="str">
        <f t="shared" si="1367"/>
        <v/>
      </c>
      <c r="FD957" s="57">
        <f t="shared" si="1368"/>
        <v>6.4511030579841269E-2</v>
      </c>
      <c r="FE957" s="57">
        <f t="shared" si="1369"/>
        <v>0.2490042951158932</v>
      </c>
      <c r="FF957" s="56">
        <f t="shared" si="1370"/>
        <v>0.89019264942317977</v>
      </c>
      <c r="FG957" s="59">
        <f t="shared" si="1371"/>
        <v>83.733615062375463</v>
      </c>
      <c r="FH957" s="59">
        <f t="shared" si="1372"/>
        <v>0.4988748624670577</v>
      </c>
      <c r="FI957" s="59">
        <f t="shared" si="1373"/>
        <v>3.8154073846465972</v>
      </c>
      <c r="FJ957" s="59">
        <f t="shared" si="1374"/>
        <v>11.952102690510884</v>
      </c>
      <c r="FK957" s="59" t="str">
        <f t="shared" si="1375"/>
        <v/>
      </c>
      <c r="FL957" s="59" t="str">
        <f t="shared" si="1376"/>
        <v/>
      </c>
      <c r="FM957" s="59">
        <f t="shared" si="1377"/>
        <v>64.509342219666024</v>
      </c>
      <c r="FN957" s="59" t="str">
        <f t="shared" si="1378"/>
        <v/>
      </c>
      <c r="FO957" s="59">
        <f t="shared" si="1379"/>
        <v>1.9020717289337745</v>
      </c>
      <c r="FP957" s="59">
        <f t="shared" si="1380"/>
        <v>7.3417526563437541</v>
      </c>
      <c r="FQ957" s="66">
        <f t="shared" si="1381"/>
        <v>26.246833395056441</v>
      </c>
      <c r="FR957" s="331">
        <f t="shared" si="1321"/>
        <v>-4.0555777371907373</v>
      </c>
      <c r="FS957" s="331">
        <f t="shared" si="1382"/>
        <v>4.0555777371907373</v>
      </c>
      <c r="FT957" s="400">
        <f t="shared" si="1383"/>
        <v>0</v>
      </c>
      <c r="FU957" s="400">
        <f t="shared" si="1384"/>
        <v>1</v>
      </c>
      <c r="FV957" s="400">
        <f t="shared" si="1385"/>
        <v>0</v>
      </c>
      <c r="FW957" s="402">
        <f t="shared" si="1386"/>
        <v>0</v>
      </c>
      <c r="FX957" s="222">
        <f t="shared" si="1387"/>
        <v>83.733615062375463</v>
      </c>
      <c r="FY957" s="222">
        <f t="shared" si="1388"/>
        <v>0</v>
      </c>
      <c r="FZ957" s="222">
        <f t="shared" si="1389"/>
        <v>0</v>
      </c>
      <c r="GA957" s="221">
        <f t="shared" si="1390"/>
        <v>26.246833395056441</v>
      </c>
      <c r="GB957" s="222">
        <f t="shared" si="1391"/>
        <v>64.509342219666024</v>
      </c>
      <c r="GC957" s="222">
        <f t="shared" si="1392"/>
        <v>0</v>
      </c>
      <c r="GD957" s="222">
        <f t="shared" si="1393"/>
        <v>0</v>
      </c>
      <c r="GE957" s="222">
        <f t="shared" si="1394"/>
        <v>0</v>
      </c>
      <c r="GF957" s="222">
        <f t="shared" si="1395"/>
        <v>0</v>
      </c>
      <c r="GG957" s="398">
        <f t="shared" si="1396"/>
        <v>0</v>
      </c>
      <c r="GH957" s="399">
        <f t="shared" si="1397"/>
        <v>0</v>
      </c>
      <c r="GI957" s="398" t="str">
        <f t="shared" si="1398"/>
        <v>Na</v>
      </c>
      <c r="GJ957" s="398" t="str">
        <f t="shared" si="1399"/>
        <v>HCO3-Cl</v>
      </c>
    </row>
    <row r="958" spans="1:192" ht="14.25">
      <c r="A958" s="402">
        <f t="shared" si="1400"/>
        <v>953</v>
      </c>
      <c r="B958" s="401" t="s">
        <v>787</v>
      </c>
      <c r="C958" s="69" t="s">
        <v>788</v>
      </c>
      <c r="D958" s="69"/>
      <c r="E958" s="69"/>
      <c r="F958" s="549">
        <v>3515830</v>
      </c>
      <c r="G958" s="158">
        <v>5602260</v>
      </c>
      <c r="H958" s="410">
        <f t="shared" si="1325"/>
        <v>515749.23800000001</v>
      </c>
      <c r="I958" s="410">
        <f t="shared" si="1326"/>
        <v>5600458.8859999999</v>
      </c>
      <c r="J958" s="392">
        <v>669</v>
      </c>
      <c r="K958" s="408" t="s">
        <v>1356</v>
      </c>
      <c r="L958" s="185">
        <v>522</v>
      </c>
      <c r="M958" s="171"/>
      <c r="O958" s="171"/>
      <c r="P958" s="171"/>
      <c r="Q958" s="65" t="s">
        <v>363</v>
      </c>
      <c r="R958" s="186" t="s">
        <v>1949</v>
      </c>
      <c r="S958" s="2" t="s">
        <v>2835</v>
      </c>
      <c r="T958" s="499" t="str">
        <f t="shared" si="1327"/>
        <v>-</v>
      </c>
      <c r="U958" s="499" t="str">
        <f t="shared" si="1328"/>
        <v>-</v>
      </c>
      <c r="V958" s="499" t="str">
        <f t="shared" si="1329"/>
        <v>-</v>
      </c>
      <c r="W958" s="499" t="str">
        <f t="shared" si="1320"/>
        <v>-</v>
      </c>
      <c r="X958" s="529" t="str">
        <f t="shared" si="1403"/>
        <v>Na</v>
      </c>
      <c r="Y958" s="530" t="str">
        <f t="shared" si="1322"/>
        <v>HCO3-Cl</v>
      </c>
      <c r="Z958" s="70"/>
      <c r="AA958" s="177">
        <v>35354</v>
      </c>
      <c r="AB958" s="176">
        <v>1</v>
      </c>
      <c r="AC958" s="2" t="s">
        <v>405</v>
      </c>
      <c r="AD958" s="69" t="s">
        <v>2557</v>
      </c>
      <c r="AE958" s="404"/>
      <c r="AF958" s="392" t="s">
        <v>3116</v>
      </c>
      <c r="AG958" s="408">
        <v>307</v>
      </c>
      <c r="AH958" s="408">
        <v>9.8000000000000007</v>
      </c>
      <c r="AI958" s="559">
        <v>194</v>
      </c>
      <c r="AJ958" s="408"/>
      <c r="AK958" s="408"/>
      <c r="AL958" s="408"/>
      <c r="AM958" s="392"/>
      <c r="AN958" s="69"/>
      <c r="AO958" s="401"/>
      <c r="AP958" s="171"/>
      <c r="AQ958" s="69"/>
      <c r="AR958" s="69">
        <v>256</v>
      </c>
      <c r="AS958" s="507">
        <f>SUM(AU958:BN958)+SUM(BO958:CL958)/1000</f>
        <v>255.54000000000002</v>
      </c>
      <c r="AT958" s="510">
        <f>FR958</f>
        <v>2.7659480041459705</v>
      </c>
      <c r="AU958" s="69">
        <v>71.099999999999994</v>
      </c>
      <c r="AV958" s="69">
        <v>0.83</v>
      </c>
      <c r="AW958" s="342">
        <v>6.17</v>
      </c>
      <c r="AX958" s="331">
        <v>30.62</v>
      </c>
      <c r="AY958" s="331">
        <v>9.7799999999999994</v>
      </c>
      <c r="AZ958" s="414">
        <v>132.30000000000001</v>
      </c>
      <c r="BA958" s="69"/>
      <c r="BB958" s="69">
        <v>0.74</v>
      </c>
      <c r="BC958" s="69"/>
      <c r="BD958" s="69"/>
      <c r="BE958" s="69"/>
      <c r="BF958" s="69"/>
      <c r="BG958" s="69"/>
      <c r="BH958" s="69"/>
      <c r="BI958" s="69"/>
      <c r="BJ958" s="69">
        <v>4</v>
      </c>
      <c r="BK958" s="69"/>
      <c r="BL958" s="401"/>
      <c r="BM958" s="69"/>
      <c r="BN958" s="70"/>
      <c r="BO958" s="143"/>
      <c r="BP958" s="564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1"/>
      <c r="CG958" s="143"/>
      <c r="CH958" s="143"/>
      <c r="CI958" s="143"/>
      <c r="CJ958" s="143"/>
      <c r="CK958" s="143"/>
      <c r="CL958" s="144"/>
      <c r="CM958" s="143">
        <v>5.4</v>
      </c>
      <c r="CN958" s="143" t="s">
        <v>3116</v>
      </c>
      <c r="CO958" s="141"/>
      <c r="CP958" s="69"/>
      <c r="CQ958" s="70"/>
      <c r="CR958" s="69"/>
      <c r="CS958" s="69"/>
      <c r="CT958" s="69"/>
      <c r="CU958" s="69"/>
      <c r="CV958" s="69"/>
      <c r="CW958" s="69"/>
      <c r="CX958" s="69"/>
      <c r="CY958" s="69"/>
      <c r="CZ958" s="69"/>
      <c r="DA958" s="70"/>
      <c r="DB958" s="182"/>
      <c r="DC958" s="182"/>
      <c r="DD958" s="182"/>
      <c r="DE958" s="182"/>
      <c r="DF958" s="182"/>
      <c r="DG958" s="182"/>
      <c r="DH958" s="182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1"/>
      <c r="DT958" s="402">
        <f t="shared" si="1332"/>
        <v>1</v>
      </c>
      <c r="DU958" s="100">
        <f t="shared" si="1333"/>
        <v>0</v>
      </c>
      <c r="DV958" s="100">
        <f t="shared" si="1334"/>
        <v>0</v>
      </c>
      <c r="DW958" s="100">
        <f t="shared" si="1335"/>
        <v>0</v>
      </c>
      <c r="DX958" s="100">
        <f t="shared" si="1336"/>
        <v>1</v>
      </c>
      <c r="DY958" s="229">
        <f t="shared" si="1337"/>
        <v>0</v>
      </c>
      <c r="DZ958" s="100">
        <f t="shared" si="1338"/>
        <v>0</v>
      </c>
      <c r="EA958" s="400">
        <f t="shared" si="1339"/>
        <v>0</v>
      </c>
      <c r="EB958" s="402">
        <f t="shared" si="1340"/>
        <v>1</v>
      </c>
      <c r="EC958" s="19">
        <f t="shared" si="1341"/>
        <v>1</v>
      </c>
      <c r="ED958" s="19">
        <f t="shared" si="1342"/>
        <v>0</v>
      </c>
      <c r="EE958" s="19">
        <f t="shared" si="1343"/>
        <v>0</v>
      </c>
      <c r="EF958" s="402">
        <f t="shared" si="1344"/>
        <v>0</v>
      </c>
      <c r="EG958" s="400">
        <f t="shared" si="1345"/>
        <v>0</v>
      </c>
      <c r="EH958" s="400">
        <f t="shared" si="1346"/>
        <v>0</v>
      </c>
      <c r="EI958" s="402">
        <f t="shared" si="1347"/>
        <v>1</v>
      </c>
      <c r="EJ958" s="229">
        <f t="shared" si="1348"/>
        <v>1</v>
      </c>
      <c r="EK958" s="398">
        <f t="shared" si="1349"/>
        <v>71.099999999999994</v>
      </c>
      <c r="EL958" s="398">
        <f t="shared" si="1350"/>
        <v>0.74</v>
      </c>
      <c r="EM958" s="398">
        <f t="shared" si="1351"/>
        <v>0.83</v>
      </c>
      <c r="EN958" s="398">
        <f t="shared" si="1352"/>
        <v>6.17</v>
      </c>
      <c r="EO958" s="398" t="str">
        <f t="shared" si="1353"/>
        <v/>
      </c>
      <c r="EP958" s="398" t="str">
        <f t="shared" si="1354"/>
        <v/>
      </c>
      <c r="EQ958" s="398">
        <f t="shared" si="1355"/>
        <v>132.30000000000001</v>
      </c>
      <c r="ER958" s="398" t="str">
        <f t="shared" si="1356"/>
        <v/>
      </c>
      <c r="ES958" s="398">
        <f t="shared" si="1357"/>
        <v>4</v>
      </c>
      <c r="ET958" s="398">
        <f t="shared" si="1358"/>
        <v>9.7799999999999994</v>
      </c>
      <c r="EU958" s="172">
        <f t="shared" si="1359"/>
        <v>30.62</v>
      </c>
      <c r="EV958" s="57">
        <f t="shared" si="1360"/>
        <v>3.0926758823478235</v>
      </c>
      <c r="EW958" s="57">
        <f t="shared" si="1361"/>
        <v>1.8925831202046037E-2</v>
      </c>
      <c r="EX958" s="57">
        <f t="shared" si="1362"/>
        <v>6.8298703970376476E-2</v>
      </c>
      <c r="EY958" s="57">
        <f t="shared" si="1363"/>
        <v>0.30789959578821297</v>
      </c>
      <c r="EZ958" s="57" t="str">
        <f t="shared" si="1364"/>
        <v/>
      </c>
      <c r="FA958" s="57" t="str">
        <f t="shared" si="1365"/>
        <v/>
      </c>
      <c r="FB958" s="57">
        <f t="shared" si="1366"/>
        <v>2.1682446396174191</v>
      </c>
      <c r="FC958" s="57" t="str">
        <f t="shared" si="1367"/>
        <v/>
      </c>
      <c r="FD958" s="57">
        <f t="shared" si="1368"/>
        <v>6.4511030579841269E-2</v>
      </c>
      <c r="FE958" s="57">
        <f t="shared" si="1369"/>
        <v>0.20361722460145779</v>
      </c>
      <c r="FF958" s="56">
        <f t="shared" si="1370"/>
        <v>0.86367867317293312</v>
      </c>
      <c r="FG958" s="59">
        <f t="shared" si="1371"/>
        <v>88.671250374076678</v>
      </c>
      <c r="FH958" s="59">
        <f t="shared" si="1372"/>
        <v>0.54262948362378616</v>
      </c>
      <c r="FI958" s="59">
        <f t="shared" si="1373"/>
        <v>1.9582173206539342</v>
      </c>
      <c r="FJ958" s="59">
        <f t="shared" si="1374"/>
        <v>8.8279028216455959</v>
      </c>
      <c r="FK958" s="59" t="str">
        <f t="shared" si="1375"/>
        <v/>
      </c>
      <c r="FL958" s="59" t="str">
        <f t="shared" si="1376"/>
        <v/>
      </c>
      <c r="FM958" s="59">
        <f t="shared" si="1377"/>
        <v>65.703356294826392</v>
      </c>
      <c r="FN958" s="59" t="str">
        <f t="shared" si="1378"/>
        <v/>
      </c>
      <c r="FO958" s="59">
        <f t="shared" si="1379"/>
        <v>1.9548491667811247</v>
      </c>
      <c r="FP958" s="59">
        <f t="shared" si="1380"/>
        <v>6.1701225089221676</v>
      </c>
      <c r="FQ958" s="66">
        <f t="shared" si="1381"/>
        <v>26.171672029470312</v>
      </c>
      <c r="FR958" s="331">
        <f t="shared" si="1321"/>
        <v>2.7659480041459705</v>
      </c>
      <c r="FS958" s="331">
        <f t="shared" si="1382"/>
        <v>2.7659480041459705</v>
      </c>
      <c r="FT958" s="400">
        <f t="shared" si="1383"/>
        <v>0</v>
      </c>
      <c r="FU958" s="400">
        <f t="shared" si="1384"/>
        <v>1</v>
      </c>
      <c r="FV958" s="400">
        <f t="shared" si="1385"/>
        <v>0</v>
      </c>
      <c r="FW958" s="402">
        <f t="shared" si="1386"/>
        <v>0</v>
      </c>
      <c r="FX958" s="222">
        <f t="shared" si="1387"/>
        <v>88.671250374076678</v>
      </c>
      <c r="FY958" s="222">
        <f t="shared" si="1388"/>
        <v>0</v>
      </c>
      <c r="FZ958" s="222">
        <f t="shared" si="1389"/>
        <v>0</v>
      </c>
      <c r="GA958" s="221">
        <f t="shared" si="1390"/>
        <v>26.171672029470312</v>
      </c>
      <c r="GB958" s="222">
        <f t="shared" si="1391"/>
        <v>65.703356294826392</v>
      </c>
      <c r="GC958" s="222">
        <f t="shared" si="1392"/>
        <v>0</v>
      </c>
      <c r="GD958" s="222">
        <f t="shared" si="1393"/>
        <v>0</v>
      </c>
      <c r="GE958" s="222">
        <f t="shared" si="1394"/>
        <v>0</v>
      </c>
      <c r="GF958" s="222">
        <f t="shared" si="1395"/>
        <v>0</v>
      </c>
      <c r="GG958" s="398">
        <f t="shared" si="1396"/>
        <v>0</v>
      </c>
      <c r="GH958" s="399">
        <f t="shared" si="1397"/>
        <v>0</v>
      </c>
      <c r="GI958" s="398" t="str">
        <f t="shared" si="1398"/>
        <v>Na</v>
      </c>
      <c r="GJ958" s="398" t="str">
        <f t="shared" si="1399"/>
        <v>HCO3-Cl</v>
      </c>
    </row>
    <row r="959" spans="1:192" ht="14.25">
      <c r="A959" s="402">
        <f t="shared" si="1400"/>
        <v>954</v>
      </c>
      <c r="B959" s="401" t="s">
        <v>787</v>
      </c>
      <c r="C959" s="69" t="s">
        <v>788</v>
      </c>
      <c r="D959" s="69"/>
      <c r="E959" s="69"/>
      <c r="F959" s="549">
        <v>3515830</v>
      </c>
      <c r="G959" s="158">
        <v>5602260</v>
      </c>
      <c r="H959" s="410">
        <f t="shared" si="1325"/>
        <v>515749.23800000001</v>
      </c>
      <c r="I959" s="410">
        <f t="shared" si="1326"/>
        <v>5600458.8859999999</v>
      </c>
      <c r="J959" s="392">
        <v>669</v>
      </c>
      <c r="K959" s="408" t="s">
        <v>1356</v>
      </c>
      <c r="L959" s="185">
        <v>568</v>
      </c>
      <c r="M959" s="171"/>
      <c r="O959" s="171"/>
      <c r="P959" s="171"/>
      <c r="Q959" s="65" t="s">
        <v>363</v>
      </c>
      <c r="R959" s="186" t="s">
        <v>1949</v>
      </c>
      <c r="S959" s="2" t="s">
        <v>2835</v>
      </c>
      <c r="T959" s="499" t="str">
        <f t="shared" si="1327"/>
        <v>-</v>
      </c>
      <c r="U959" s="499" t="str">
        <f t="shared" si="1328"/>
        <v>-</v>
      </c>
      <c r="V959" s="499" t="str">
        <f t="shared" si="1329"/>
        <v>-</v>
      </c>
      <c r="W959" s="499" t="str">
        <f t="shared" si="1320"/>
        <v>-</v>
      </c>
      <c r="X959" s="529" t="str">
        <f t="shared" si="1403"/>
        <v>Na</v>
      </c>
      <c r="Y959" s="530" t="str">
        <f t="shared" si="1322"/>
        <v>HCO3-Cl</v>
      </c>
      <c r="Z959" s="70"/>
      <c r="AA959" s="177">
        <v>35354</v>
      </c>
      <c r="AB959" s="176">
        <v>1</v>
      </c>
      <c r="AC959" s="2" t="s">
        <v>405</v>
      </c>
      <c r="AD959" s="69" t="s">
        <v>2557</v>
      </c>
      <c r="AE959" s="404"/>
      <c r="AF959" s="392" t="s">
        <v>3116</v>
      </c>
      <c r="AG959" s="408">
        <v>304</v>
      </c>
      <c r="AH959" s="408">
        <v>9.6</v>
      </c>
      <c r="AI959" s="559">
        <v>187</v>
      </c>
      <c r="AJ959" s="408"/>
      <c r="AK959" s="408"/>
      <c r="AL959" s="408"/>
      <c r="AM959" s="392"/>
      <c r="AN959" s="69"/>
      <c r="AO959" s="401"/>
      <c r="AP959" s="171"/>
      <c r="AQ959" s="69"/>
      <c r="AR959" s="69">
        <v>253</v>
      </c>
      <c r="AS959" s="507">
        <f>SUM(AU959:BN959)+SUM(BO959:CL959)/1000</f>
        <v>252.55</v>
      </c>
      <c r="AT959" s="510">
        <f>FR959</f>
        <v>-0.53687374711301605</v>
      </c>
      <c r="AU959" s="69">
        <v>67.5</v>
      </c>
      <c r="AV959" s="69">
        <v>0.87</v>
      </c>
      <c r="AW959" s="342">
        <v>5.35</v>
      </c>
      <c r="AX959" s="331">
        <v>30.89</v>
      </c>
      <c r="AY959" s="331">
        <v>5.43</v>
      </c>
      <c r="AZ959" s="414">
        <v>138.30000000000001</v>
      </c>
      <c r="BA959" s="69"/>
      <c r="BB959" s="69">
        <v>0.21</v>
      </c>
      <c r="BC959" s="69"/>
      <c r="BD959" s="69"/>
      <c r="BE959" s="69"/>
      <c r="BF959" s="69"/>
      <c r="BG959" s="69"/>
      <c r="BH959" s="69"/>
      <c r="BI959" s="69"/>
      <c r="BJ959" s="69">
        <v>4</v>
      </c>
      <c r="BK959" s="69"/>
      <c r="BL959" s="401"/>
      <c r="BM959" s="69"/>
      <c r="BN959" s="70"/>
      <c r="BO959" s="143"/>
      <c r="BP959" s="564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1"/>
      <c r="CG959" s="143"/>
      <c r="CH959" s="143"/>
      <c r="CI959" s="143"/>
      <c r="CJ959" s="143"/>
      <c r="CK959" s="143"/>
      <c r="CL959" s="144"/>
      <c r="CM959" s="143">
        <v>5.5</v>
      </c>
      <c r="CN959" s="143" t="s">
        <v>3116</v>
      </c>
      <c r="CO959" s="141"/>
      <c r="CP959" s="69"/>
      <c r="CQ959" s="70"/>
      <c r="CR959" s="69"/>
      <c r="CS959" s="69"/>
      <c r="CT959" s="69"/>
      <c r="CU959" s="69"/>
      <c r="CV959" s="69"/>
      <c r="CW959" s="69"/>
      <c r="CX959" s="69"/>
      <c r="CY959" s="69"/>
      <c r="CZ959" s="69"/>
      <c r="DA959" s="70"/>
      <c r="DB959" s="182"/>
      <c r="DC959" s="182"/>
      <c r="DD959" s="182"/>
      <c r="DE959" s="182"/>
      <c r="DF959" s="182"/>
      <c r="DG959" s="182"/>
      <c r="DH959" s="182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1"/>
      <c r="DT959" s="402">
        <f t="shared" si="1332"/>
        <v>1</v>
      </c>
      <c r="DU959" s="100">
        <f t="shared" si="1333"/>
        <v>0</v>
      </c>
      <c r="DV959" s="100">
        <f t="shared" si="1334"/>
        <v>0</v>
      </c>
      <c r="DW959" s="100">
        <f t="shared" si="1335"/>
        <v>0</v>
      </c>
      <c r="DX959" s="100">
        <f t="shared" si="1336"/>
        <v>1</v>
      </c>
      <c r="DY959" s="229">
        <f t="shared" si="1337"/>
        <v>0</v>
      </c>
      <c r="DZ959" s="100">
        <f t="shared" si="1338"/>
        <v>0</v>
      </c>
      <c r="EA959" s="400">
        <f t="shared" si="1339"/>
        <v>0</v>
      </c>
      <c r="EB959" s="402">
        <f t="shared" si="1340"/>
        <v>1</v>
      </c>
      <c r="EC959" s="19">
        <f t="shared" si="1341"/>
        <v>1</v>
      </c>
      <c r="ED959" s="19">
        <f t="shared" si="1342"/>
        <v>0</v>
      </c>
      <c r="EE959" s="19">
        <f t="shared" si="1343"/>
        <v>0</v>
      </c>
      <c r="EF959" s="402">
        <f t="shared" si="1344"/>
        <v>0</v>
      </c>
      <c r="EG959" s="400">
        <f t="shared" si="1345"/>
        <v>0</v>
      </c>
      <c r="EH959" s="400">
        <f t="shared" si="1346"/>
        <v>0</v>
      </c>
      <c r="EI959" s="402">
        <f t="shared" si="1347"/>
        <v>1</v>
      </c>
      <c r="EJ959" s="229">
        <f t="shared" si="1348"/>
        <v>1</v>
      </c>
      <c r="EK959" s="398">
        <f t="shared" si="1349"/>
        <v>67.5</v>
      </c>
      <c r="EL959" s="398">
        <f t="shared" si="1350"/>
        <v>0.21</v>
      </c>
      <c r="EM959" s="398">
        <f t="shared" si="1351"/>
        <v>0.87</v>
      </c>
      <c r="EN959" s="398">
        <f t="shared" si="1352"/>
        <v>5.35</v>
      </c>
      <c r="EO959" s="398" t="str">
        <f t="shared" si="1353"/>
        <v/>
      </c>
      <c r="EP959" s="398" t="str">
        <f t="shared" si="1354"/>
        <v/>
      </c>
      <c r="EQ959" s="398">
        <f t="shared" si="1355"/>
        <v>138.30000000000001</v>
      </c>
      <c r="ER959" s="398" t="str">
        <f t="shared" si="1356"/>
        <v/>
      </c>
      <c r="ES959" s="398">
        <f t="shared" si="1357"/>
        <v>4</v>
      </c>
      <c r="ET959" s="398">
        <f t="shared" si="1358"/>
        <v>5.43</v>
      </c>
      <c r="EU959" s="172">
        <f t="shared" si="1359"/>
        <v>30.89</v>
      </c>
      <c r="EV959" s="57">
        <f t="shared" si="1360"/>
        <v>2.9360846984314781</v>
      </c>
      <c r="EW959" s="57">
        <f t="shared" si="1361"/>
        <v>5.3708439897698209E-3</v>
      </c>
      <c r="EX959" s="57">
        <f t="shared" si="1362"/>
        <v>7.159020777617775E-2</v>
      </c>
      <c r="EY959" s="57">
        <f t="shared" si="1363"/>
        <v>0.26697939018913114</v>
      </c>
      <c r="EZ959" s="57" t="str">
        <f t="shared" si="1364"/>
        <v/>
      </c>
      <c r="FA959" s="57" t="str">
        <f t="shared" si="1365"/>
        <v/>
      </c>
      <c r="FB959" s="57">
        <f t="shared" si="1366"/>
        <v>2.2665777298495016</v>
      </c>
      <c r="FC959" s="57" t="str">
        <f t="shared" si="1367"/>
        <v/>
      </c>
      <c r="FD959" s="57">
        <f t="shared" si="1368"/>
        <v>6.4511030579841269E-2</v>
      </c>
      <c r="FE959" s="57">
        <f t="shared" si="1369"/>
        <v>0.11305128114375418</v>
      </c>
      <c r="FF959" s="56">
        <f t="shared" si="1370"/>
        <v>0.87129438975545082</v>
      </c>
      <c r="FG959" s="59">
        <f t="shared" si="1371"/>
        <v>89.514091287893464</v>
      </c>
      <c r="FH959" s="59">
        <f t="shared" si="1372"/>
        <v>0.16374398853347988</v>
      </c>
      <c r="FI959" s="59">
        <f t="shared" si="1373"/>
        <v>2.1826115566827857</v>
      </c>
      <c r="FJ959" s="59">
        <f t="shared" si="1374"/>
        <v>8.1395531668902752</v>
      </c>
      <c r="FK959" s="59" t="str">
        <f t="shared" si="1375"/>
        <v/>
      </c>
      <c r="FL959" s="59" t="str">
        <f t="shared" si="1376"/>
        <v/>
      </c>
      <c r="FM959" s="59">
        <f t="shared" si="1377"/>
        <v>68.364426345818202</v>
      </c>
      <c r="FN959" s="59" t="str">
        <f t="shared" si="1378"/>
        <v/>
      </c>
      <c r="FO959" s="59">
        <f t="shared" si="1379"/>
        <v>1.9457791102805995</v>
      </c>
      <c r="FP959" s="59">
        <f t="shared" si="1380"/>
        <v>3.4098481959256457</v>
      </c>
      <c r="FQ959" s="66">
        <f t="shared" si="1381"/>
        <v>26.279946347975557</v>
      </c>
      <c r="FR959" s="331">
        <f t="shared" si="1321"/>
        <v>-0.53687374711301605</v>
      </c>
      <c r="FS959" s="331">
        <f t="shared" si="1382"/>
        <v>0.53687374711301605</v>
      </c>
      <c r="FT959" s="400">
        <f t="shared" si="1383"/>
        <v>0</v>
      </c>
      <c r="FU959" s="400">
        <f t="shared" si="1384"/>
        <v>1</v>
      </c>
      <c r="FV959" s="400">
        <f t="shared" si="1385"/>
        <v>0</v>
      </c>
      <c r="FW959" s="402">
        <f t="shared" si="1386"/>
        <v>0</v>
      </c>
      <c r="FX959" s="222">
        <f t="shared" si="1387"/>
        <v>89.514091287893464</v>
      </c>
      <c r="FY959" s="222">
        <f t="shared" si="1388"/>
        <v>0</v>
      </c>
      <c r="FZ959" s="222">
        <f t="shared" si="1389"/>
        <v>0</v>
      </c>
      <c r="GA959" s="221">
        <f t="shared" si="1390"/>
        <v>26.279946347975557</v>
      </c>
      <c r="GB959" s="222">
        <f t="shared" si="1391"/>
        <v>68.364426345818202</v>
      </c>
      <c r="GC959" s="222">
        <f t="shared" si="1392"/>
        <v>0</v>
      </c>
      <c r="GD959" s="222">
        <f t="shared" si="1393"/>
        <v>0</v>
      </c>
      <c r="GE959" s="222">
        <f t="shared" si="1394"/>
        <v>0</v>
      </c>
      <c r="GF959" s="222">
        <f t="shared" si="1395"/>
        <v>0</v>
      </c>
      <c r="GG959" s="398">
        <f t="shared" si="1396"/>
        <v>0</v>
      </c>
      <c r="GH959" s="399">
        <f t="shared" si="1397"/>
        <v>0</v>
      </c>
      <c r="GI959" s="398" t="str">
        <f t="shared" si="1398"/>
        <v>Na</v>
      </c>
      <c r="GJ959" s="398" t="str">
        <f t="shared" si="1399"/>
        <v>HCO3-Cl</v>
      </c>
    </row>
    <row r="960" spans="1:192" s="69" customFormat="1" ht="15">
      <c r="A960" s="402">
        <f t="shared" si="1400"/>
        <v>955</v>
      </c>
      <c r="B960" s="401" t="s">
        <v>787</v>
      </c>
      <c r="C960" s="69" t="s">
        <v>788</v>
      </c>
      <c r="F960" s="549">
        <v>3515830</v>
      </c>
      <c r="G960" s="158">
        <v>5602260</v>
      </c>
      <c r="H960" s="410">
        <f t="shared" si="1325"/>
        <v>515749.23800000001</v>
      </c>
      <c r="I960" s="410">
        <f t="shared" si="1326"/>
        <v>5600458.8859999999</v>
      </c>
      <c r="J960" s="392">
        <v>669</v>
      </c>
      <c r="K960" s="408" t="s">
        <v>1356</v>
      </c>
      <c r="L960" s="185">
        <v>586</v>
      </c>
      <c r="M960" s="171"/>
      <c r="N960" s="408"/>
      <c r="O960" s="171"/>
      <c r="P960" s="171"/>
      <c r="Q960" s="65" t="s">
        <v>363</v>
      </c>
      <c r="R960" s="186" t="s">
        <v>1949</v>
      </c>
      <c r="S960" s="2" t="s">
        <v>2835</v>
      </c>
      <c r="T960" s="499" t="str">
        <f t="shared" si="1327"/>
        <v>-</v>
      </c>
      <c r="U960" s="499" t="str">
        <f t="shared" si="1328"/>
        <v>-</v>
      </c>
      <c r="V960" s="499" t="str">
        <f t="shared" si="1329"/>
        <v>-</v>
      </c>
      <c r="W960" s="499" t="str">
        <f t="shared" si="1320"/>
        <v>-</v>
      </c>
      <c r="X960" s="529" t="str">
        <f t="shared" si="1403"/>
        <v>Na</v>
      </c>
      <c r="Y960" s="530" t="str">
        <f t="shared" si="1322"/>
        <v>HCO3-Cl</v>
      </c>
      <c r="Z960" s="70"/>
      <c r="AA960" s="177">
        <v>35354</v>
      </c>
      <c r="AB960" s="176">
        <v>1</v>
      </c>
      <c r="AC960" s="2" t="s">
        <v>405</v>
      </c>
      <c r="AD960" s="91" t="s">
        <v>3025</v>
      </c>
      <c r="AE960" s="61" t="s">
        <v>3026</v>
      </c>
      <c r="AF960" s="392" t="s">
        <v>3116</v>
      </c>
      <c r="AG960" s="408">
        <v>317</v>
      </c>
      <c r="AH960" s="408">
        <v>9.9</v>
      </c>
      <c r="AI960" s="559">
        <v>190</v>
      </c>
      <c r="AJ960" s="408"/>
      <c r="AK960" s="408"/>
      <c r="AL960" s="408"/>
      <c r="AM960" s="392"/>
      <c r="AO960" s="401"/>
      <c r="AP960" s="171"/>
      <c r="AR960" s="69">
        <v>241</v>
      </c>
      <c r="AS960" s="507">
        <f>SUM(AU960:BN960)+SUM(BO960:CL960)/1000</f>
        <v>240.57</v>
      </c>
      <c r="AT960" s="510">
        <f>FR960</f>
        <v>-1.3426501031673432</v>
      </c>
      <c r="AU960" s="69">
        <v>64.5</v>
      </c>
      <c r="AV960" s="69">
        <v>0.52</v>
      </c>
      <c r="AW960" s="342">
        <v>4.6399999999999997</v>
      </c>
      <c r="AX960" s="331">
        <v>30.32</v>
      </c>
      <c r="AY960" s="331">
        <v>5.43</v>
      </c>
      <c r="AZ960" s="414">
        <v>134.69999999999999</v>
      </c>
      <c r="BB960" s="69">
        <v>0.46</v>
      </c>
      <c r="BJ960" s="69">
        <v>0</v>
      </c>
      <c r="BL960" s="401"/>
      <c r="BN960" s="70"/>
      <c r="BO960" s="143"/>
      <c r="BP960" s="564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1"/>
      <c r="CG960" s="143"/>
      <c r="CH960" s="143"/>
      <c r="CI960" s="143"/>
      <c r="CJ960" s="143"/>
      <c r="CK960" s="143"/>
      <c r="CL960" s="144"/>
      <c r="CM960" s="143">
        <v>5.5</v>
      </c>
      <c r="CN960" s="143" t="s">
        <v>3116</v>
      </c>
      <c r="CO960" s="141"/>
      <c r="CQ960" s="70"/>
      <c r="DA960" s="70"/>
      <c r="DB960" s="182"/>
      <c r="DC960" s="419">
        <v>11.8</v>
      </c>
      <c r="DD960" s="182"/>
      <c r="DE960" s="182"/>
      <c r="DF960" s="182"/>
      <c r="DG960" s="182"/>
      <c r="DH960" s="182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1"/>
      <c r="DT960" s="402">
        <f t="shared" si="1332"/>
        <v>1</v>
      </c>
      <c r="DU960" s="100">
        <f t="shared" si="1333"/>
        <v>0</v>
      </c>
      <c r="DV960" s="100">
        <f t="shared" si="1334"/>
        <v>0</v>
      </c>
      <c r="DW960" s="100">
        <f t="shared" si="1335"/>
        <v>0</v>
      </c>
      <c r="DX960" s="100">
        <f t="shared" si="1336"/>
        <v>1</v>
      </c>
      <c r="DY960" s="229">
        <f t="shared" si="1337"/>
        <v>0</v>
      </c>
      <c r="DZ960" s="100">
        <f t="shared" si="1338"/>
        <v>0</v>
      </c>
      <c r="EA960" s="400">
        <f t="shared" si="1339"/>
        <v>0</v>
      </c>
      <c r="EB960" s="402">
        <f t="shared" si="1340"/>
        <v>1</v>
      </c>
      <c r="EC960" s="19">
        <f t="shared" si="1341"/>
        <v>1</v>
      </c>
      <c r="ED960" s="19">
        <f t="shared" si="1342"/>
        <v>0</v>
      </c>
      <c r="EE960" s="19">
        <f t="shared" si="1343"/>
        <v>0</v>
      </c>
      <c r="EF960" s="402">
        <f t="shared" si="1344"/>
        <v>0</v>
      </c>
      <c r="EG960" s="400">
        <f t="shared" si="1345"/>
        <v>0</v>
      </c>
      <c r="EH960" s="400">
        <f t="shared" si="1346"/>
        <v>0</v>
      </c>
      <c r="EI960" s="402">
        <f t="shared" si="1347"/>
        <v>1</v>
      </c>
      <c r="EJ960" s="229">
        <f t="shared" si="1348"/>
        <v>1</v>
      </c>
      <c r="EK960" s="398">
        <f t="shared" si="1349"/>
        <v>64.5</v>
      </c>
      <c r="EL960" s="398">
        <f t="shared" si="1350"/>
        <v>0.46</v>
      </c>
      <c r="EM960" s="398">
        <f t="shared" si="1351"/>
        <v>0.52</v>
      </c>
      <c r="EN960" s="398">
        <f t="shared" si="1352"/>
        <v>4.6399999999999997</v>
      </c>
      <c r="EO960" s="398" t="str">
        <f t="shared" si="1353"/>
        <v/>
      </c>
      <c r="EP960" s="398" t="str">
        <f t="shared" si="1354"/>
        <v/>
      </c>
      <c r="EQ960" s="398">
        <f t="shared" si="1355"/>
        <v>134.69999999999999</v>
      </c>
      <c r="ER960" s="398" t="str">
        <f t="shared" si="1356"/>
        <v/>
      </c>
      <c r="ES960" s="398">
        <f t="shared" si="1357"/>
        <v>0</v>
      </c>
      <c r="ET960" s="398">
        <f t="shared" si="1358"/>
        <v>5.43</v>
      </c>
      <c r="EU960" s="172">
        <f t="shared" si="1359"/>
        <v>30.32</v>
      </c>
      <c r="EV960" s="57">
        <f t="shared" si="1360"/>
        <v>2.8055920451678569</v>
      </c>
      <c r="EW960" s="57">
        <f t="shared" si="1361"/>
        <v>1.1764705882352941E-2</v>
      </c>
      <c r="EX960" s="57">
        <f t="shared" si="1362"/>
        <v>4.2789549475416584E-2</v>
      </c>
      <c r="EY960" s="57">
        <f t="shared" si="1363"/>
        <v>0.23154848046309692</v>
      </c>
      <c r="EZ960" s="57" t="str">
        <f t="shared" si="1364"/>
        <v/>
      </c>
      <c r="FA960" s="57" t="str">
        <f t="shared" si="1365"/>
        <v/>
      </c>
      <c r="FB960" s="57">
        <f t="shared" si="1366"/>
        <v>2.2075778757102515</v>
      </c>
      <c r="FC960" s="57" t="str">
        <f t="shared" si="1367"/>
        <v/>
      </c>
      <c r="FD960" s="57">
        <f t="shared" si="1368"/>
        <v>0</v>
      </c>
      <c r="FE960" s="57">
        <f t="shared" si="1369"/>
        <v>0.11305128114375418</v>
      </c>
      <c r="FF960" s="56">
        <f t="shared" si="1370"/>
        <v>0.85521676585902451</v>
      </c>
      <c r="FG960" s="59">
        <f t="shared" si="1371"/>
        <v>90.746087305249105</v>
      </c>
      <c r="FH960" s="59">
        <f t="shared" si="1372"/>
        <v>0.38052610997359154</v>
      </c>
      <c r="FI960" s="59">
        <f t="shared" si="1373"/>
        <v>1.3840159687992388</v>
      </c>
      <c r="FJ960" s="59">
        <f t="shared" si="1374"/>
        <v>7.4893706159780677</v>
      </c>
      <c r="FK960" s="59" t="str">
        <f t="shared" si="1375"/>
        <v/>
      </c>
      <c r="FL960" s="59" t="str">
        <f t="shared" si="1376"/>
        <v/>
      </c>
      <c r="FM960" s="59">
        <f t="shared" si="1377"/>
        <v>69.511491723262935</v>
      </c>
      <c r="FN960" s="59" t="str">
        <f t="shared" si="1378"/>
        <v/>
      </c>
      <c r="FO960" s="59">
        <f t="shared" si="1379"/>
        <v>0</v>
      </c>
      <c r="FP960" s="59">
        <f t="shared" si="1380"/>
        <v>3.5597218471851386</v>
      </c>
      <c r="FQ960" s="66">
        <f t="shared" si="1381"/>
        <v>26.92878642955192</v>
      </c>
      <c r="FR960" s="331">
        <f t="shared" si="1321"/>
        <v>-1.3426501031673432</v>
      </c>
      <c r="FS960" s="331">
        <f t="shared" si="1382"/>
        <v>1.3426501031673432</v>
      </c>
      <c r="FT960" s="400">
        <f t="shared" si="1383"/>
        <v>0</v>
      </c>
      <c r="FU960" s="400">
        <f t="shared" si="1384"/>
        <v>1</v>
      </c>
      <c r="FV960" s="400">
        <f t="shared" si="1385"/>
        <v>0</v>
      </c>
      <c r="FW960" s="402">
        <f t="shared" si="1386"/>
        <v>0</v>
      </c>
      <c r="FX960" s="222">
        <f t="shared" si="1387"/>
        <v>90.746087305249105</v>
      </c>
      <c r="FY960" s="222">
        <f t="shared" si="1388"/>
        <v>0</v>
      </c>
      <c r="FZ960" s="222">
        <f t="shared" si="1389"/>
        <v>0</v>
      </c>
      <c r="GA960" s="221">
        <f t="shared" si="1390"/>
        <v>26.92878642955192</v>
      </c>
      <c r="GB960" s="222">
        <f t="shared" si="1391"/>
        <v>69.511491723262935</v>
      </c>
      <c r="GC960" s="222">
        <f t="shared" si="1392"/>
        <v>0</v>
      </c>
      <c r="GD960" s="222">
        <f t="shared" si="1393"/>
        <v>0</v>
      </c>
      <c r="GE960" s="222">
        <f t="shared" si="1394"/>
        <v>0</v>
      </c>
      <c r="GF960" s="222">
        <f t="shared" si="1395"/>
        <v>0</v>
      </c>
      <c r="GG960" s="398">
        <f t="shared" si="1396"/>
        <v>0</v>
      </c>
      <c r="GH960" s="399">
        <f t="shared" si="1397"/>
        <v>0</v>
      </c>
      <c r="GI960" s="398" t="str">
        <f t="shared" si="1398"/>
        <v>Na</v>
      </c>
      <c r="GJ960" s="398" t="str">
        <f t="shared" si="1399"/>
        <v>HCO3-Cl</v>
      </c>
    </row>
    <row r="961" spans="1:192" s="69" customFormat="1" ht="14.25">
      <c r="A961" s="402">
        <f t="shared" si="1400"/>
        <v>956</v>
      </c>
      <c r="B961" s="401" t="s">
        <v>1065</v>
      </c>
      <c r="C961" s="69" t="s">
        <v>1066</v>
      </c>
      <c r="F961" s="549">
        <v>3533290</v>
      </c>
      <c r="G961" s="549">
        <v>5691720</v>
      </c>
      <c r="H961" s="410">
        <f t="shared" si="1325"/>
        <v>533202.25399999996</v>
      </c>
      <c r="I961" s="410">
        <f t="shared" si="1326"/>
        <v>5689883.102</v>
      </c>
      <c r="J961" s="392"/>
      <c r="K961" s="408" t="s">
        <v>1355</v>
      </c>
      <c r="L961" s="185">
        <v>150</v>
      </c>
      <c r="M961" s="171"/>
      <c r="N961" s="408"/>
      <c r="O961" s="171"/>
      <c r="P961" s="171"/>
      <c r="Q961" s="65" t="s">
        <v>1361</v>
      </c>
      <c r="R961" s="166" t="s">
        <v>2886</v>
      </c>
      <c r="S961" s="401" t="s">
        <v>1346</v>
      </c>
      <c r="T961" s="499" t="str">
        <f t="shared" si="1327"/>
        <v>-</v>
      </c>
      <c r="U961" s="499" t="str">
        <f t="shared" si="1328"/>
        <v>-</v>
      </c>
      <c r="V961" s="499" t="str">
        <f t="shared" si="1329"/>
        <v>-</v>
      </c>
      <c r="W961" s="499" t="str">
        <f t="shared" si="1320"/>
        <v>-</v>
      </c>
      <c r="X961" s="529" t="str">
        <f t="shared" si="1403"/>
        <v>Na</v>
      </c>
      <c r="Y961" s="530" t="str">
        <f t="shared" si="1322"/>
        <v>HCO3</v>
      </c>
      <c r="Z961" s="70"/>
      <c r="AA961" s="177" t="s">
        <v>1802</v>
      </c>
      <c r="AB961" s="176">
        <v>1</v>
      </c>
      <c r="AC961" s="69" t="s">
        <v>1050</v>
      </c>
      <c r="AD961" s="69" t="s">
        <v>1906</v>
      </c>
      <c r="AE961" s="61" t="s">
        <v>1454</v>
      </c>
      <c r="AF961" s="240">
        <v>13</v>
      </c>
      <c r="AG961" s="408"/>
      <c r="AH961" s="408">
        <v>7.2</v>
      </c>
      <c r="AI961" s="559"/>
      <c r="AJ961" s="408"/>
      <c r="AK961" s="408"/>
      <c r="AL961" s="408"/>
      <c r="AM961" s="392"/>
      <c r="AO961" s="401"/>
      <c r="AP961" s="171"/>
      <c r="AS961" s="508"/>
      <c r="AT961" s="511"/>
      <c r="AU961" s="403"/>
      <c r="AV961" s="403"/>
      <c r="AW961" s="495"/>
      <c r="AX961" s="418"/>
      <c r="AY961" s="418"/>
      <c r="AZ961" s="468">
        <v>426</v>
      </c>
      <c r="BL961" s="401"/>
      <c r="BN961" s="70"/>
      <c r="BO961" s="143"/>
      <c r="BP961" s="564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1"/>
      <c r="CG961" s="143"/>
      <c r="CH961" s="143"/>
      <c r="CI961" s="143"/>
      <c r="CJ961" s="143"/>
      <c r="CK961" s="143"/>
      <c r="CL961" s="144"/>
      <c r="CM961" s="143"/>
      <c r="CN961" s="143">
        <v>50</v>
      </c>
      <c r="CO961" s="141"/>
      <c r="CQ961" s="70"/>
      <c r="DA961" s="70"/>
      <c r="DB961" s="182"/>
      <c r="DC961" s="141" t="s">
        <v>1693</v>
      </c>
      <c r="DD961" s="182"/>
      <c r="DE961" s="182">
        <v>-11.4</v>
      </c>
      <c r="DF961" s="141" t="s">
        <v>1878</v>
      </c>
      <c r="DG961" s="182">
        <v>-11.4</v>
      </c>
      <c r="DH961" s="182"/>
      <c r="DI961" s="180"/>
      <c r="DJ961" s="180"/>
      <c r="DK961" s="180"/>
      <c r="DL961" s="180"/>
      <c r="DM961" s="180"/>
      <c r="DN961" s="180"/>
      <c r="DO961" s="180"/>
      <c r="DP961" s="180"/>
      <c r="DQ961" s="180"/>
      <c r="DR961" s="180"/>
      <c r="DS961" s="181"/>
      <c r="DT961" s="402">
        <f t="shared" si="1332"/>
        <v>1</v>
      </c>
      <c r="DU961" s="100">
        <f t="shared" si="1333"/>
        <v>0</v>
      </c>
      <c r="DV961" s="100">
        <f t="shared" si="1334"/>
        <v>0</v>
      </c>
      <c r="DW961" s="100">
        <f t="shared" si="1335"/>
        <v>1</v>
      </c>
      <c r="DX961" s="100">
        <f t="shared" si="1336"/>
        <v>0</v>
      </c>
      <c r="DY961" s="229">
        <f t="shared" si="1337"/>
        <v>0</v>
      </c>
      <c r="DZ961" s="100">
        <f t="shared" si="1338"/>
        <v>1</v>
      </c>
      <c r="EA961" s="400">
        <f t="shared" si="1339"/>
        <v>0</v>
      </c>
      <c r="EB961" s="402">
        <f t="shared" si="1340"/>
        <v>0</v>
      </c>
      <c r="EC961" s="19">
        <f t="shared" si="1341"/>
        <v>0</v>
      </c>
      <c r="ED961" s="19">
        <f t="shared" si="1342"/>
        <v>0</v>
      </c>
      <c r="EE961" s="19">
        <f t="shared" si="1343"/>
        <v>0</v>
      </c>
      <c r="EF961" s="402">
        <f t="shared" si="1344"/>
        <v>1</v>
      </c>
      <c r="EG961" s="400">
        <f t="shared" si="1345"/>
        <v>1</v>
      </c>
      <c r="EH961" s="400">
        <f t="shared" si="1346"/>
        <v>0</v>
      </c>
      <c r="EI961" s="402">
        <f t="shared" si="1347"/>
        <v>0</v>
      </c>
      <c r="EJ961" s="229">
        <f t="shared" si="1348"/>
        <v>1</v>
      </c>
      <c r="EK961" s="398" t="str">
        <f t="shared" si="1349"/>
        <v/>
      </c>
      <c r="EL961" s="398" t="str">
        <f t="shared" si="1350"/>
        <v/>
      </c>
      <c r="EM961" s="398" t="str">
        <f t="shared" si="1351"/>
        <v/>
      </c>
      <c r="EN961" s="398" t="str">
        <f t="shared" si="1352"/>
        <v/>
      </c>
      <c r="EO961" s="398" t="str">
        <f t="shared" si="1353"/>
        <v/>
      </c>
      <c r="EP961" s="398" t="str">
        <f t="shared" si="1354"/>
        <v/>
      </c>
      <c r="EQ961" s="398">
        <f t="shared" si="1355"/>
        <v>426</v>
      </c>
      <c r="ER961" s="398" t="str">
        <f t="shared" si="1356"/>
        <v/>
      </c>
      <c r="ES961" s="398" t="str">
        <f t="shared" si="1357"/>
        <v/>
      </c>
      <c r="ET961" s="398" t="str">
        <f t="shared" si="1358"/>
        <v/>
      </c>
      <c r="EU961" s="172" t="str">
        <f t="shared" si="1359"/>
        <v/>
      </c>
      <c r="EV961" s="57" t="str">
        <f t="shared" si="1360"/>
        <v/>
      </c>
      <c r="EW961" s="57" t="str">
        <f t="shared" si="1361"/>
        <v/>
      </c>
      <c r="EX961" s="57" t="str">
        <f t="shared" si="1362"/>
        <v/>
      </c>
      <c r="EY961" s="57" t="str">
        <f t="shared" si="1363"/>
        <v/>
      </c>
      <c r="EZ961" s="57" t="str">
        <f t="shared" si="1364"/>
        <v/>
      </c>
      <c r="FA961" s="57" t="str">
        <f t="shared" si="1365"/>
        <v/>
      </c>
      <c r="FB961" s="57">
        <f t="shared" si="1366"/>
        <v>6.9816494064778567</v>
      </c>
      <c r="FC961" s="57" t="str">
        <f t="shared" si="1367"/>
        <v/>
      </c>
      <c r="FD961" s="57" t="str">
        <f t="shared" si="1368"/>
        <v/>
      </c>
      <c r="FE961" s="57" t="str">
        <f t="shared" si="1369"/>
        <v/>
      </c>
      <c r="FF961" s="56" t="str">
        <f t="shared" si="1370"/>
        <v/>
      </c>
      <c r="FG961" s="59" t="str">
        <f t="shared" si="1371"/>
        <v/>
      </c>
      <c r="FH961" s="59" t="str">
        <f t="shared" si="1372"/>
        <v/>
      </c>
      <c r="FI961" s="59" t="str">
        <f t="shared" si="1373"/>
        <v/>
      </c>
      <c r="FJ961" s="59" t="str">
        <f t="shared" si="1374"/>
        <v/>
      </c>
      <c r="FK961" s="59" t="str">
        <f t="shared" si="1375"/>
        <v/>
      </c>
      <c r="FL961" s="59" t="str">
        <f t="shared" si="1376"/>
        <v/>
      </c>
      <c r="FM961" s="59">
        <f t="shared" si="1377"/>
        <v>100</v>
      </c>
      <c r="FN961" s="59" t="str">
        <f t="shared" si="1378"/>
        <v/>
      </c>
      <c r="FO961" s="59" t="str">
        <f t="shared" si="1379"/>
        <v/>
      </c>
      <c r="FP961" s="59" t="str">
        <f t="shared" si="1380"/>
        <v/>
      </c>
      <c r="FQ961" s="66" t="str">
        <f t="shared" si="1381"/>
        <v/>
      </c>
      <c r="FR961" s="331">
        <f t="shared" si="1321"/>
        <v>-100</v>
      </c>
      <c r="FS961" s="331">
        <f t="shared" si="1382"/>
        <v>0</v>
      </c>
      <c r="FT961" s="400">
        <f t="shared" si="1383"/>
        <v>1</v>
      </c>
      <c r="FU961" s="400">
        <f t="shared" si="1384"/>
        <v>0</v>
      </c>
      <c r="FV961" s="400">
        <f t="shared" si="1385"/>
        <v>0</v>
      </c>
      <c r="FW961" s="402">
        <f t="shared" si="1386"/>
        <v>0</v>
      </c>
      <c r="FX961" s="222">
        <f t="shared" si="1387"/>
        <v>0</v>
      </c>
      <c r="FY961" s="222">
        <f t="shared" si="1388"/>
        <v>0</v>
      </c>
      <c r="FZ961" s="222">
        <f t="shared" si="1389"/>
        <v>0</v>
      </c>
      <c r="GA961" s="221">
        <f t="shared" si="1390"/>
        <v>0</v>
      </c>
      <c r="GB961" s="222">
        <f t="shared" si="1391"/>
        <v>100</v>
      </c>
      <c r="GC961" s="222">
        <f t="shared" si="1392"/>
        <v>0</v>
      </c>
      <c r="GD961" s="222">
        <f t="shared" si="1393"/>
        <v>0</v>
      </c>
      <c r="GE961" s="222">
        <f t="shared" si="1394"/>
        <v>0</v>
      </c>
      <c r="GF961" s="222">
        <f t="shared" si="1395"/>
        <v>0</v>
      </c>
      <c r="GG961" s="398">
        <f t="shared" si="1396"/>
        <v>0</v>
      </c>
      <c r="GH961" s="399">
        <f t="shared" si="1397"/>
        <v>0</v>
      </c>
      <c r="GI961" s="398" t="str">
        <f t="shared" si="1398"/>
        <v>Na</v>
      </c>
      <c r="GJ961" s="398" t="str">
        <f t="shared" si="1399"/>
        <v>HCO3</v>
      </c>
    </row>
    <row r="962" spans="1:192" s="69" customFormat="1" ht="14.25">
      <c r="A962" s="402">
        <f t="shared" si="1400"/>
        <v>957</v>
      </c>
      <c r="B962" s="401" t="s">
        <v>1065</v>
      </c>
      <c r="C962" s="69" t="s">
        <v>1066</v>
      </c>
      <c r="F962" s="549">
        <v>3533290</v>
      </c>
      <c r="G962" s="549">
        <v>5691720</v>
      </c>
      <c r="H962" s="410">
        <f t="shared" si="1325"/>
        <v>533202.25399999996</v>
      </c>
      <c r="I962" s="410">
        <f t="shared" si="1326"/>
        <v>5689883.102</v>
      </c>
      <c r="J962" s="392"/>
      <c r="K962" s="408" t="s">
        <v>1355</v>
      </c>
      <c r="L962" s="185">
        <v>150</v>
      </c>
      <c r="M962" s="171"/>
      <c r="N962" s="408"/>
      <c r="O962" s="171"/>
      <c r="P962" s="171"/>
      <c r="Q962" s="65" t="s">
        <v>1361</v>
      </c>
      <c r="R962" s="166" t="s">
        <v>2886</v>
      </c>
      <c r="S962" s="401" t="s">
        <v>1346</v>
      </c>
      <c r="T962" s="499" t="str">
        <f t="shared" si="1327"/>
        <v>-</v>
      </c>
      <c r="U962" s="499" t="str">
        <f t="shared" si="1328"/>
        <v>-</v>
      </c>
      <c r="V962" s="499" t="str">
        <f t="shared" si="1329"/>
        <v>-</v>
      </c>
      <c r="W962" s="499" t="str">
        <f t="shared" si="1320"/>
        <v>-</v>
      </c>
      <c r="X962" s="529" t="str">
        <f t="shared" si="1403"/>
        <v>Na</v>
      </c>
      <c r="Y962" s="530" t="str">
        <f t="shared" si="1322"/>
        <v>HCO3</v>
      </c>
      <c r="Z962" s="70"/>
      <c r="AA962" s="177" t="s">
        <v>1806</v>
      </c>
      <c r="AB962" s="176">
        <v>2</v>
      </c>
      <c r="AC962" s="69" t="s">
        <v>1050</v>
      </c>
      <c r="AD962" s="69" t="s">
        <v>1906</v>
      </c>
      <c r="AE962" s="61" t="s">
        <v>1454</v>
      </c>
      <c r="AF962" s="392">
        <v>12.4</v>
      </c>
      <c r="AG962" s="408"/>
      <c r="AH962" s="204">
        <v>7</v>
      </c>
      <c r="AI962" s="559"/>
      <c r="AJ962" s="408"/>
      <c r="AK962" s="408"/>
      <c r="AL962" s="408"/>
      <c r="AM962" s="392"/>
      <c r="AO962" s="401"/>
      <c r="AP962" s="171"/>
      <c r="AS962" s="508"/>
      <c r="AT962" s="511"/>
      <c r="AU962" s="403"/>
      <c r="AV962" s="403"/>
      <c r="AW962" s="495"/>
      <c r="AX962" s="418"/>
      <c r="AY962" s="418"/>
      <c r="AZ962" s="468">
        <v>464</v>
      </c>
      <c r="BL962" s="401"/>
      <c r="BN962" s="70"/>
      <c r="BO962" s="143"/>
      <c r="BP962" s="564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1"/>
      <c r="CG962" s="143"/>
      <c r="CH962" s="143"/>
      <c r="CI962" s="143"/>
      <c r="CJ962" s="143"/>
      <c r="CK962" s="143"/>
      <c r="CL962" s="144"/>
      <c r="CM962" s="143"/>
      <c r="CN962" s="143">
        <v>10</v>
      </c>
      <c r="CO962" s="141"/>
      <c r="CQ962" s="70"/>
      <c r="DA962" s="70"/>
      <c r="DB962" s="182"/>
      <c r="DC962" s="141" t="s">
        <v>1824</v>
      </c>
      <c r="DD962" s="182"/>
      <c r="DE962" s="182">
        <v>-7.3</v>
      </c>
      <c r="DF962" s="141" t="s">
        <v>2558</v>
      </c>
      <c r="DG962" s="182">
        <v>-7.3</v>
      </c>
      <c r="DH962" s="182"/>
      <c r="DI962" s="180"/>
      <c r="DJ962" s="180"/>
      <c r="DK962" s="180"/>
      <c r="DL962" s="180"/>
      <c r="DM962" s="180"/>
      <c r="DN962" s="180"/>
      <c r="DO962" s="180"/>
      <c r="DP962" s="180"/>
      <c r="DQ962" s="180"/>
      <c r="DR962" s="180"/>
      <c r="DS962" s="181"/>
      <c r="DT962" s="402">
        <f t="shared" si="1332"/>
        <v>0</v>
      </c>
      <c r="DU962" s="100">
        <f t="shared" si="1333"/>
        <v>0</v>
      </c>
      <c r="DV962" s="100">
        <f t="shared" si="1334"/>
        <v>0</v>
      </c>
      <c r="DW962" s="100">
        <f t="shared" si="1335"/>
        <v>1</v>
      </c>
      <c r="DX962" s="100">
        <f t="shared" si="1336"/>
        <v>0</v>
      </c>
      <c r="DY962" s="229">
        <f t="shared" si="1337"/>
        <v>0</v>
      </c>
      <c r="DZ962" s="100">
        <f t="shared" si="1338"/>
        <v>1</v>
      </c>
      <c r="EA962" s="400">
        <f t="shared" si="1339"/>
        <v>0</v>
      </c>
      <c r="EB962" s="402">
        <f t="shared" si="1340"/>
        <v>0</v>
      </c>
      <c r="EC962" s="19">
        <f t="shared" si="1341"/>
        <v>0</v>
      </c>
      <c r="ED962" s="19">
        <f t="shared" si="1342"/>
        <v>0</v>
      </c>
      <c r="EE962" s="19">
        <f t="shared" si="1343"/>
        <v>0</v>
      </c>
      <c r="EF962" s="402">
        <f t="shared" si="1344"/>
        <v>1</v>
      </c>
      <c r="EG962" s="400">
        <f t="shared" si="1345"/>
        <v>1</v>
      </c>
      <c r="EH962" s="400">
        <f t="shared" si="1346"/>
        <v>0</v>
      </c>
      <c r="EI962" s="402">
        <f t="shared" si="1347"/>
        <v>0</v>
      </c>
      <c r="EJ962" s="229">
        <f t="shared" si="1348"/>
        <v>1</v>
      </c>
      <c r="EK962" s="398" t="str">
        <f t="shared" si="1349"/>
        <v/>
      </c>
      <c r="EL962" s="398" t="str">
        <f t="shared" si="1350"/>
        <v/>
      </c>
      <c r="EM962" s="398" t="str">
        <f t="shared" si="1351"/>
        <v/>
      </c>
      <c r="EN962" s="398" t="str">
        <f t="shared" si="1352"/>
        <v/>
      </c>
      <c r="EO962" s="398" t="str">
        <f t="shared" si="1353"/>
        <v/>
      </c>
      <c r="EP962" s="398" t="str">
        <f t="shared" si="1354"/>
        <v/>
      </c>
      <c r="EQ962" s="398">
        <f t="shared" si="1355"/>
        <v>464</v>
      </c>
      <c r="ER962" s="398" t="str">
        <f t="shared" si="1356"/>
        <v/>
      </c>
      <c r="ES962" s="398" t="str">
        <f t="shared" si="1357"/>
        <v/>
      </c>
      <c r="ET962" s="398" t="str">
        <f t="shared" si="1358"/>
        <v/>
      </c>
      <c r="EU962" s="172" t="str">
        <f t="shared" si="1359"/>
        <v/>
      </c>
      <c r="EV962" s="57" t="str">
        <f t="shared" si="1360"/>
        <v/>
      </c>
      <c r="EW962" s="57" t="str">
        <f t="shared" si="1361"/>
        <v/>
      </c>
      <c r="EX962" s="57" t="str">
        <f t="shared" si="1362"/>
        <v/>
      </c>
      <c r="EY962" s="57" t="str">
        <f t="shared" si="1363"/>
        <v/>
      </c>
      <c r="EZ962" s="57" t="str">
        <f t="shared" si="1364"/>
        <v/>
      </c>
      <c r="FA962" s="57" t="str">
        <f t="shared" si="1365"/>
        <v/>
      </c>
      <c r="FB962" s="57">
        <f t="shared" si="1366"/>
        <v>7.6044256446143788</v>
      </c>
      <c r="FC962" s="57" t="str">
        <f t="shared" si="1367"/>
        <v/>
      </c>
      <c r="FD962" s="57" t="str">
        <f t="shared" si="1368"/>
        <v/>
      </c>
      <c r="FE962" s="57" t="str">
        <f t="shared" si="1369"/>
        <v/>
      </c>
      <c r="FF962" s="56" t="str">
        <f t="shared" si="1370"/>
        <v/>
      </c>
      <c r="FG962" s="59" t="str">
        <f t="shared" si="1371"/>
        <v/>
      </c>
      <c r="FH962" s="59" t="str">
        <f t="shared" si="1372"/>
        <v/>
      </c>
      <c r="FI962" s="59" t="str">
        <f t="shared" si="1373"/>
        <v/>
      </c>
      <c r="FJ962" s="59" t="str">
        <f t="shared" si="1374"/>
        <v/>
      </c>
      <c r="FK962" s="59" t="str">
        <f t="shared" si="1375"/>
        <v/>
      </c>
      <c r="FL962" s="59" t="str">
        <f t="shared" si="1376"/>
        <v/>
      </c>
      <c r="FM962" s="59">
        <f t="shared" si="1377"/>
        <v>100</v>
      </c>
      <c r="FN962" s="59" t="str">
        <f t="shared" si="1378"/>
        <v/>
      </c>
      <c r="FO962" s="59" t="str">
        <f t="shared" si="1379"/>
        <v/>
      </c>
      <c r="FP962" s="59" t="str">
        <f t="shared" si="1380"/>
        <v/>
      </c>
      <c r="FQ962" s="66" t="str">
        <f t="shared" si="1381"/>
        <v/>
      </c>
      <c r="FR962" s="331">
        <f t="shared" si="1321"/>
        <v>-100</v>
      </c>
      <c r="FS962" s="331">
        <f t="shared" si="1382"/>
        <v>0</v>
      </c>
      <c r="FT962" s="400">
        <f t="shared" si="1383"/>
        <v>1</v>
      </c>
      <c r="FU962" s="400">
        <f t="shared" si="1384"/>
        <v>0</v>
      </c>
      <c r="FV962" s="400">
        <f t="shared" si="1385"/>
        <v>0</v>
      </c>
      <c r="FW962" s="402">
        <f t="shared" si="1386"/>
        <v>0</v>
      </c>
      <c r="FX962" s="222">
        <f t="shared" si="1387"/>
        <v>0</v>
      </c>
      <c r="FY962" s="222">
        <f t="shared" si="1388"/>
        <v>0</v>
      </c>
      <c r="FZ962" s="222">
        <f t="shared" si="1389"/>
        <v>0</v>
      </c>
      <c r="GA962" s="221">
        <f t="shared" si="1390"/>
        <v>0</v>
      </c>
      <c r="GB962" s="222">
        <f t="shared" si="1391"/>
        <v>100</v>
      </c>
      <c r="GC962" s="222">
        <f t="shared" si="1392"/>
        <v>0</v>
      </c>
      <c r="GD962" s="222">
        <f t="shared" si="1393"/>
        <v>0</v>
      </c>
      <c r="GE962" s="222">
        <f t="shared" si="1394"/>
        <v>0</v>
      </c>
      <c r="GF962" s="222">
        <f t="shared" si="1395"/>
        <v>0</v>
      </c>
      <c r="GG962" s="398">
        <f t="shared" si="1396"/>
        <v>0</v>
      </c>
      <c r="GH962" s="399">
        <f t="shared" si="1397"/>
        <v>0</v>
      </c>
      <c r="GI962" s="398" t="str">
        <f t="shared" si="1398"/>
        <v>Na</v>
      </c>
      <c r="GJ962" s="398" t="str">
        <f t="shared" si="1399"/>
        <v>HCO3</v>
      </c>
    </row>
    <row r="963" spans="1:192" s="69" customFormat="1" ht="14.25">
      <c r="A963" s="402">
        <f t="shared" si="1400"/>
        <v>958</v>
      </c>
      <c r="B963" s="401" t="s">
        <v>1065</v>
      </c>
      <c r="C963" s="69" t="s">
        <v>1066</v>
      </c>
      <c r="F963" s="549">
        <v>3533290</v>
      </c>
      <c r="G963" s="549">
        <v>5691720</v>
      </c>
      <c r="H963" s="410">
        <f t="shared" si="1325"/>
        <v>533202.25399999996</v>
      </c>
      <c r="I963" s="410">
        <f t="shared" si="1326"/>
        <v>5689883.102</v>
      </c>
      <c r="J963" s="392"/>
      <c r="K963" s="408" t="s">
        <v>1355</v>
      </c>
      <c r="L963" s="185">
        <v>150</v>
      </c>
      <c r="M963" s="171"/>
      <c r="N963" s="408"/>
      <c r="O963" s="171"/>
      <c r="P963" s="171"/>
      <c r="Q963" s="65" t="s">
        <v>1361</v>
      </c>
      <c r="R963" s="166" t="s">
        <v>2886</v>
      </c>
      <c r="S963" s="401" t="s">
        <v>1346</v>
      </c>
      <c r="T963" s="499" t="str">
        <f t="shared" si="1327"/>
        <v>-</v>
      </c>
      <c r="U963" s="499" t="str">
        <f t="shared" si="1328"/>
        <v>-</v>
      </c>
      <c r="V963" s="499" t="str">
        <f t="shared" si="1329"/>
        <v>-</v>
      </c>
      <c r="W963" s="499" t="str">
        <f t="shared" si="1320"/>
        <v>-</v>
      </c>
      <c r="X963" s="529" t="str">
        <f t="shared" si="1403"/>
        <v>Na</v>
      </c>
      <c r="Y963" s="530" t="str">
        <f t="shared" si="1322"/>
        <v>HCO3</v>
      </c>
      <c r="Z963" s="70"/>
      <c r="AA963" s="177" t="s">
        <v>1828</v>
      </c>
      <c r="AB963" s="176">
        <v>3</v>
      </c>
      <c r="AC963" s="69" t="s">
        <v>1050</v>
      </c>
      <c r="AD963" s="69" t="s">
        <v>1906</v>
      </c>
      <c r="AE963" s="404"/>
      <c r="AF963" s="240">
        <v>12</v>
      </c>
      <c r="AG963" s="408">
        <v>676</v>
      </c>
      <c r="AH963" s="408">
        <v>7.8</v>
      </c>
      <c r="AI963" s="559"/>
      <c r="AJ963" s="408"/>
      <c r="AK963" s="408"/>
      <c r="AL963" s="408"/>
      <c r="AM963" s="392"/>
      <c r="AO963" s="401"/>
      <c r="AP963" s="171"/>
      <c r="AS963" s="508"/>
      <c r="AT963" s="511"/>
      <c r="AU963" s="403"/>
      <c r="AV963" s="403"/>
      <c r="AW963" s="495"/>
      <c r="AX963" s="418"/>
      <c r="AY963" s="418"/>
      <c r="AZ963" s="468">
        <v>116</v>
      </c>
      <c r="BL963" s="401"/>
      <c r="BN963" s="70"/>
      <c r="BO963" s="143"/>
      <c r="BP963" s="564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1"/>
      <c r="CG963" s="143"/>
      <c r="CH963" s="143"/>
      <c r="CI963" s="143"/>
      <c r="CJ963" s="143"/>
      <c r="CK963" s="143"/>
      <c r="CL963" s="144"/>
      <c r="CM963" s="143"/>
      <c r="CN963" s="143">
        <v>7</v>
      </c>
      <c r="CO963" s="141"/>
      <c r="CQ963" s="70"/>
      <c r="DA963" s="70"/>
      <c r="DB963" s="182"/>
      <c r="DC963" s="141" t="s">
        <v>1824</v>
      </c>
      <c r="DD963" s="182"/>
      <c r="DE963" s="182">
        <v>-3.8</v>
      </c>
      <c r="DF963" s="141" t="s">
        <v>2559</v>
      </c>
      <c r="DG963" s="182">
        <v>-3.8</v>
      </c>
      <c r="DH963" s="182"/>
      <c r="DI963" s="180"/>
      <c r="DJ963" s="180"/>
      <c r="DK963" s="180"/>
      <c r="DL963" s="180"/>
      <c r="DM963" s="180"/>
      <c r="DN963" s="180"/>
      <c r="DO963" s="180"/>
      <c r="DP963" s="180"/>
      <c r="DQ963" s="180"/>
      <c r="DR963" s="180"/>
      <c r="DS963" s="181"/>
      <c r="DT963" s="402">
        <f t="shared" si="1332"/>
        <v>0</v>
      </c>
      <c r="DU963" s="100">
        <f t="shared" si="1333"/>
        <v>0</v>
      </c>
      <c r="DV963" s="100">
        <f t="shared" si="1334"/>
        <v>0</v>
      </c>
      <c r="DW963" s="100">
        <f t="shared" si="1335"/>
        <v>1</v>
      </c>
      <c r="DX963" s="100">
        <f t="shared" si="1336"/>
        <v>0</v>
      </c>
      <c r="DY963" s="229">
        <f t="shared" si="1337"/>
        <v>0</v>
      </c>
      <c r="DZ963" s="100">
        <f t="shared" si="1338"/>
        <v>1</v>
      </c>
      <c r="EA963" s="400">
        <f t="shared" si="1339"/>
        <v>0</v>
      </c>
      <c r="EB963" s="402">
        <f t="shared" si="1340"/>
        <v>0</v>
      </c>
      <c r="EC963" s="19">
        <f t="shared" si="1341"/>
        <v>0</v>
      </c>
      <c r="ED963" s="19">
        <f t="shared" si="1342"/>
        <v>0</v>
      </c>
      <c r="EE963" s="19">
        <f t="shared" si="1343"/>
        <v>0</v>
      </c>
      <c r="EF963" s="402">
        <f t="shared" si="1344"/>
        <v>1</v>
      </c>
      <c r="EG963" s="400">
        <f t="shared" si="1345"/>
        <v>1</v>
      </c>
      <c r="EH963" s="400">
        <f t="shared" si="1346"/>
        <v>0</v>
      </c>
      <c r="EI963" s="402">
        <f t="shared" si="1347"/>
        <v>0</v>
      </c>
      <c r="EJ963" s="229">
        <f t="shared" si="1348"/>
        <v>1</v>
      </c>
      <c r="EK963" s="398" t="str">
        <f t="shared" si="1349"/>
        <v/>
      </c>
      <c r="EL963" s="398" t="str">
        <f t="shared" si="1350"/>
        <v/>
      </c>
      <c r="EM963" s="398" t="str">
        <f t="shared" si="1351"/>
        <v/>
      </c>
      <c r="EN963" s="398" t="str">
        <f t="shared" si="1352"/>
        <v/>
      </c>
      <c r="EO963" s="398" t="str">
        <f t="shared" si="1353"/>
        <v/>
      </c>
      <c r="EP963" s="398" t="str">
        <f t="shared" si="1354"/>
        <v/>
      </c>
      <c r="EQ963" s="398">
        <f t="shared" si="1355"/>
        <v>116</v>
      </c>
      <c r="ER963" s="398" t="str">
        <f t="shared" si="1356"/>
        <v/>
      </c>
      <c r="ES963" s="398" t="str">
        <f t="shared" si="1357"/>
        <v/>
      </c>
      <c r="ET963" s="398" t="str">
        <f t="shared" si="1358"/>
        <v/>
      </c>
      <c r="EU963" s="172" t="str">
        <f t="shared" si="1359"/>
        <v/>
      </c>
      <c r="EV963" s="57" t="str">
        <f t="shared" si="1360"/>
        <v/>
      </c>
      <c r="EW963" s="57" t="str">
        <f t="shared" si="1361"/>
        <v/>
      </c>
      <c r="EX963" s="57" t="str">
        <f t="shared" si="1362"/>
        <v/>
      </c>
      <c r="EY963" s="57" t="str">
        <f t="shared" si="1363"/>
        <v/>
      </c>
      <c r="EZ963" s="57" t="str">
        <f t="shared" si="1364"/>
        <v/>
      </c>
      <c r="FA963" s="57" t="str">
        <f t="shared" si="1365"/>
        <v/>
      </c>
      <c r="FB963" s="57">
        <f t="shared" si="1366"/>
        <v>1.9011064111535947</v>
      </c>
      <c r="FC963" s="57" t="str">
        <f t="shared" si="1367"/>
        <v/>
      </c>
      <c r="FD963" s="57" t="str">
        <f t="shared" si="1368"/>
        <v/>
      </c>
      <c r="FE963" s="57" t="str">
        <f t="shared" si="1369"/>
        <v/>
      </c>
      <c r="FF963" s="56" t="str">
        <f t="shared" si="1370"/>
        <v/>
      </c>
      <c r="FG963" s="59" t="str">
        <f t="shared" si="1371"/>
        <v/>
      </c>
      <c r="FH963" s="59" t="str">
        <f t="shared" si="1372"/>
        <v/>
      </c>
      <c r="FI963" s="59" t="str">
        <f t="shared" si="1373"/>
        <v/>
      </c>
      <c r="FJ963" s="59" t="str">
        <f t="shared" si="1374"/>
        <v/>
      </c>
      <c r="FK963" s="59" t="str">
        <f t="shared" si="1375"/>
        <v/>
      </c>
      <c r="FL963" s="59" t="str">
        <f t="shared" si="1376"/>
        <v/>
      </c>
      <c r="FM963" s="59">
        <f t="shared" si="1377"/>
        <v>100</v>
      </c>
      <c r="FN963" s="59" t="str">
        <f t="shared" si="1378"/>
        <v/>
      </c>
      <c r="FO963" s="59" t="str">
        <f t="shared" si="1379"/>
        <v/>
      </c>
      <c r="FP963" s="59" t="str">
        <f t="shared" si="1380"/>
        <v/>
      </c>
      <c r="FQ963" s="66" t="str">
        <f t="shared" si="1381"/>
        <v/>
      </c>
      <c r="FR963" s="331">
        <f t="shared" si="1321"/>
        <v>-100</v>
      </c>
      <c r="FS963" s="331">
        <f t="shared" si="1382"/>
        <v>0</v>
      </c>
      <c r="FT963" s="400">
        <f t="shared" si="1383"/>
        <v>1</v>
      </c>
      <c r="FU963" s="400">
        <f t="shared" si="1384"/>
        <v>0</v>
      </c>
      <c r="FV963" s="400">
        <f t="shared" si="1385"/>
        <v>0</v>
      </c>
      <c r="FW963" s="402">
        <f t="shared" si="1386"/>
        <v>0</v>
      </c>
      <c r="FX963" s="222">
        <f t="shared" si="1387"/>
        <v>0</v>
      </c>
      <c r="FY963" s="222">
        <f t="shared" si="1388"/>
        <v>0</v>
      </c>
      <c r="FZ963" s="222">
        <f t="shared" si="1389"/>
        <v>0</v>
      </c>
      <c r="GA963" s="221">
        <f t="shared" si="1390"/>
        <v>0</v>
      </c>
      <c r="GB963" s="222">
        <f t="shared" si="1391"/>
        <v>100</v>
      </c>
      <c r="GC963" s="222">
        <f t="shared" si="1392"/>
        <v>0</v>
      </c>
      <c r="GD963" s="222">
        <f t="shared" si="1393"/>
        <v>0</v>
      </c>
      <c r="GE963" s="222">
        <f t="shared" si="1394"/>
        <v>0</v>
      </c>
      <c r="GF963" s="222">
        <f t="shared" si="1395"/>
        <v>0</v>
      </c>
      <c r="GG963" s="398">
        <f t="shared" si="1396"/>
        <v>0</v>
      </c>
      <c r="GH963" s="399">
        <f t="shared" si="1397"/>
        <v>0</v>
      </c>
      <c r="GI963" s="398" t="str">
        <f t="shared" si="1398"/>
        <v>Na</v>
      </c>
      <c r="GJ963" s="398" t="str">
        <f t="shared" si="1399"/>
        <v>HCO3</v>
      </c>
    </row>
    <row r="964" spans="1:192" s="69" customFormat="1" ht="14.25">
      <c r="A964" s="402">
        <f t="shared" si="1400"/>
        <v>959</v>
      </c>
      <c r="B964" s="401" t="s">
        <v>1065</v>
      </c>
      <c r="C964" s="69" t="s">
        <v>1066</v>
      </c>
      <c r="F964" s="549">
        <v>3533290</v>
      </c>
      <c r="G964" s="549">
        <v>5691720</v>
      </c>
      <c r="H964" s="410">
        <f t="shared" si="1325"/>
        <v>533202.25399999996</v>
      </c>
      <c r="I964" s="410">
        <f t="shared" si="1326"/>
        <v>5689883.102</v>
      </c>
      <c r="J964" s="392"/>
      <c r="K964" s="408" t="s">
        <v>1355</v>
      </c>
      <c r="L964" s="185">
        <v>150</v>
      </c>
      <c r="M964" s="171"/>
      <c r="N964" s="408"/>
      <c r="O964" s="171"/>
      <c r="P964" s="171"/>
      <c r="Q964" s="65" t="s">
        <v>1361</v>
      </c>
      <c r="R964" s="166" t="s">
        <v>2886</v>
      </c>
      <c r="S964" s="401" t="s">
        <v>1346</v>
      </c>
      <c r="T964" s="499" t="str">
        <f t="shared" si="1327"/>
        <v>-</v>
      </c>
      <c r="U964" s="499" t="str">
        <f t="shared" si="1328"/>
        <v>M</v>
      </c>
      <c r="V964" s="499" t="str">
        <f t="shared" si="1329"/>
        <v>-</v>
      </c>
      <c r="W964" s="499" t="str">
        <f t="shared" si="1320"/>
        <v>-</v>
      </c>
      <c r="X964" s="529" t="str">
        <f t="shared" si="1403"/>
        <v>Ca-Mg</v>
      </c>
      <c r="Y964" s="530" t="str">
        <f t="shared" si="1322"/>
        <v>SO4-HCO3</v>
      </c>
      <c r="Z964" s="70"/>
      <c r="AA964" s="251">
        <v>34373</v>
      </c>
      <c r="AB964" s="176">
        <v>4</v>
      </c>
      <c r="AC964" s="69" t="s">
        <v>1050</v>
      </c>
      <c r="AD964" s="69" t="s">
        <v>1911</v>
      </c>
      <c r="AE964" s="61" t="s">
        <v>2129</v>
      </c>
      <c r="AF964" s="392">
        <v>12.5</v>
      </c>
      <c r="AG964" s="408">
        <v>1605</v>
      </c>
      <c r="AH964" s="408">
        <v>6.77</v>
      </c>
      <c r="AI964" s="559"/>
      <c r="AJ964" s="408"/>
      <c r="AK964" s="408"/>
      <c r="AL964" s="408"/>
      <c r="AM964" s="392"/>
      <c r="AN964" s="69">
        <v>49.5</v>
      </c>
      <c r="AO964" s="401">
        <v>21.9</v>
      </c>
      <c r="AP964" s="195">
        <v>1</v>
      </c>
      <c r="AS964" s="507">
        <f>SUM(AU964:BN964)+SUM(BO964:CL964)/1000</f>
        <v>1385.1299999999999</v>
      </c>
      <c r="AT964" s="510">
        <f>FR964</f>
        <v>0.9503680413384874</v>
      </c>
      <c r="AU964" s="69">
        <v>51</v>
      </c>
      <c r="AV964" s="69">
        <v>77</v>
      </c>
      <c r="AW964" s="272">
        <v>227</v>
      </c>
      <c r="AX964" s="271">
        <v>78</v>
      </c>
      <c r="AY964" s="271">
        <v>465</v>
      </c>
      <c r="AZ964" s="447">
        <v>478</v>
      </c>
      <c r="BB964" s="161">
        <v>7.2</v>
      </c>
      <c r="BD964" s="69">
        <v>0.03</v>
      </c>
      <c r="BE964" s="69">
        <v>0.61</v>
      </c>
      <c r="BF964" s="69">
        <v>0.28999999999999998</v>
      </c>
      <c r="BJ964" s="69">
        <v>1</v>
      </c>
      <c r="BL964" s="401"/>
      <c r="BN964" s="70"/>
      <c r="BO964" s="143"/>
      <c r="BP964" s="564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1"/>
      <c r="CG964" s="143"/>
      <c r="CH964" s="143"/>
      <c r="CI964" s="143"/>
      <c r="CJ964" s="143"/>
      <c r="CK964" s="143"/>
      <c r="CL964" s="144"/>
      <c r="CM964" s="143"/>
      <c r="CN964" s="143">
        <v>147</v>
      </c>
      <c r="CO964" s="141"/>
      <c r="CQ964" s="70"/>
      <c r="DA964" s="70"/>
      <c r="DB964" s="182"/>
      <c r="DC964" s="141" t="s">
        <v>1818</v>
      </c>
      <c r="DD964" s="182"/>
      <c r="DE964" s="182">
        <v>-9.6999999999999993</v>
      </c>
      <c r="DF964" s="141" t="s">
        <v>2560</v>
      </c>
      <c r="DG964" s="182">
        <v>-9.6999999999999993</v>
      </c>
      <c r="DH964" s="182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1"/>
      <c r="DT964" s="402">
        <f t="shared" si="1332"/>
        <v>0</v>
      </c>
      <c r="DU964" s="100">
        <f t="shared" si="1333"/>
        <v>0</v>
      </c>
      <c r="DV964" s="100">
        <f t="shared" si="1334"/>
        <v>0</v>
      </c>
      <c r="DW964" s="100">
        <f t="shared" si="1335"/>
        <v>1</v>
      </c>
      <c r="DX964" s="100">
        <f t="shared" si="1336"/>
        <v>0</v>
      </c>
      <c r="DY964" s="229">
        <f t="shared" si="1337"/>
        <v>0</v>
      </c>
      <c r="DZ964" s="100">
        <f t="shared" si="1338"/>
        <v>1</v>
      </c>
      <c r="EA964" s="400">
        <f t="shared" si="1339"/>
        <v>0</v>
      </c>
      <c r="EB964" s="402">
        <f t="shared" si="1340"/>
        <v>0</v>
      </c>
      <c r="EC964" s="19">
        <f t="shared" si="1341"/>
        <v>0</v>
      </c>
      <c r="ED964" s="19">
        <f t="shared" si="1342"/>
        <v>1</v>
      </c>
      <c r="EE964" s="19">
        <f t="shared" si="1343"/>
        <v>0</v>
      </c>
      <c r="EF964" s="402">
        <f t="shared" si="1344"/>
        <v>0</v>
      </c>
      <c r="EG964" s="400">
        <f t="shared" si="1345"/>
        <v>1</v>
      </c>
      <c r="EH964" s="400">
        <f t="shared" si="1346"/>
        <v>0</v>
      </c>
      <c r="EI964" s="402">
        <f t="shared" si="1347"/>
        <v>0</v>
      </c>
      <c r="EJ964" s="229">
        <f t="shared" si="1348"/>
        <v>2</v>
      </c>
      <c r="EK964" s="398">
        <f t="shared" si="1349"/>
        <v>51</v>
      </c>
      <c r="EL964" s="398">
        <f t="shared" si="1350"/>
        <v>7.2</v>
      </c>
      <c r="EM964" s="398">
        <f t="shared" si="1351"/>
        <v>77</v>
      </c>
      <c r="EN964" s="398">
        <f t="shared" si="1352"/>
        <v>227</v>
      </c>
      <c r="EO964" s="398">
        <f t="shared" si="1353"/>
        <v>0.28999999999999998</v>
      </c>
      <c r="EP964" s="398">
        <f t="shared" si="1354"/>
        <v>0.61</v>
      </c>
      <c r="EQ964" s="398">
        <f t="shared" si="1355"/>
        <v>478</v>
      </c>
      <c r="ER964" s="398" t="str">
        <f t="shared" si="1356"/>
        <v/>
      </c>
      <c r="ES964" s="398">
        <f t="shared" si="1357"/>
        <v>1</v>
      </c>
      <c r="ET964" s="398">
        <f t="shared" si="1358"/>
        <v>465</v>
      </c>
      <c r="EU964" s="172">
        <f t="shared" si="1359"/>
        <v>78</v>
      </c>
      <c r="EV964" s="57">
        <f t="shared" si="1360"/>
        <v>2.2183751054815612</v>
      </c>
      <c r="EW964" s="57">
        <f t="shared" si="1361"/>
        <v>0.18414322250639387</v>
      </c>
      <c r="EX964" s="57">
        <f t="shared" si="1362"/>
        <v>6.3361448261674562</v>
      </c>
      <c r="EY964" s="57">
        <f t="shared" si="1363"/>
        <v>11.327910574379958</v>
      </c>
      <c r="EZ964" s="57">
        <f t="shared" si="1364"/>
        <v>1.0575257543987599E-2</v>
      </c>
      <c r="FA964" s="57">
        <f t="shared" si="1365"/>
        <v>3.2769272092398605E-2</v>
      </c>
      <c r="FB964" s="57">
        <f t="shared" si="1366"/>
        <v>7.8338695218225709</v>
      </c>
      <c r="FC964" s="57" t="str">
        <f t="shared" si="1367"/>
        <v/>
      </c>
      <c r="FD964" s="57">
        <f t="shared" si="1368"/>
        <v>1.6127757644960317E-2</v>
      </c>
      <c r="FE964" s="57">
        <f t="shared" si="1369"/>
        <v>9.6811870592717675</v>
      </c>
      <c r="FF964" s="56">
        <f t="shared" si="1370"/>
        <v>2.200095901616224</v>
      </c>
      <c r="FG964" s="59">
        <f t="shared" si="1371"/>
        <v>11.031248745032144</v>
      </c>
      <c r="FH964" s="59">
        <f t="shared" si="1372"/>
        <v>0.91568359524070408</v>
      </c>
      <c r="FI964" s="59">
        <f t="shared" si="1373"/>
        <v>31.507561317872266</v>
      </c>
      <c r="FJ964" s="59">
        <f t="shared" si="1374"/>
        <v>56.329968272132646</v>
      </c>
      <c r="FK964" s="59">
        <f t="shared" si="1375"/>
        <v>5.2587272649356975E-2</v>
      </c>
      <c r="FL964" s="59">
        <f t="shared" si="1376"/>
        <v>0.16295079707289545</v>
      </c>
      <c r="FM964" s="59">
        <f t="shared" si="1377"/>
        <v>39.702793870416485</v>
      </c>
      <c r="FN964" s="59" t="str">
        <f t="shared" si="1378"/>
        <v/>
      </c>
      <c r="FO964" s="59">
        <f t="shared" si="1379"/>
        <v>8.1737005650423647E-2</v>
      </c>
      <c r="FP964" s="59">
        <f t="shared" si="1380"/>
        <v>49.065174389805996</v>
      </c>
      <c r="FQ964" s="66">
        <f t="shared" si="1381"/>
        <v>11.150294734127106</v>
      </c>
      <c r="FR964" s="331">
        <f t="shared" si="1321"/>
        <v>0.9503680413384874</v>
      </c>
      <c r="FS964" s="331">
        <f t="shared" si="1382"/>
        <v>0.9503680413384874</v>
      </c>
      <c r="FT964" s="400">
        <f t="shared" si="1383"/>
        <v>0</v>
      </c>
      <c r="FU964" s="400">
        <f t="shared" si="1384"/>
        <v>1</v>
      </c>
      <c r="FV964" s="400">
        <f t="shared" si="1385"/>
        <v>0</v>
      </c>
      <c r="FW964" s="402">
        <f t="shared" si="1386"/>
        <v>0</v>
      </c>
      <c r="FX964" s="222">
        <f t="shared" si="1387"/>
        <v>0</v>
      </c>
      <c r="FY964" s="222">
        <f t="shared" si="1388"/>
        <v>56.329968272132646</v>
      </c>
      <c r="FZ964" s="222">
        <f t="shared" si="1389"/>
        <v>31.507561317872266</v>
      </c>
      <c r="GA964" s="221">
        <f t="shared" si="1390"/>
        <v>0</v>
      </c>
      <c r="GB964" s="222">
        <f t="shared" si="1391"/>
        <v>39.702793870416485</v>
      </c>
      <c r="GC964" s="222">
        <f t="shared" si="1392"/>
        <v>49.065174389805996</v>
      </c>
      <c r="GD964" s="222">
        <f t="shared" si="1393"/>
        <v>0</v>
      </c>
      <c r="GE964" s="222">
        <f t="shared" si="1394"/>
        <v>0</v>
      </c>
      <c r="GF964" s="222">
        <f t="shared" si="1395"/>
        <v>0</v>
      </c>
      <c r="GG964" s="398">
        <f t="shared" si="1396"/>
        <v>0</v>
      </c>
      <c r="GH964" s="399">
        <f t="shared" si="1397"/>
        <v>0</v>
      </c>
      <c r="GI964" s="398" t="str">
        <f t="shared" si="1398"/>
        <v>Ca-Mg</v>
      </c>
      <c r="GJ964" s="398" t="str">
        <f t="shared" si="1399"/>
        <v>SO4-HCO3</v>
      </c>
    </row>
    <row r="965" spans="1:192" s="69" customFormat="1" ht="14.25">
      <c r="A965" s="402">
        <f t="shared" si="1400"/>
        <v>960</v>
      </c>
      <c r="B965" s="401" t="s">
        <v>1065</v>
      </c>
      <c r="C965" s="69" t="s">
        <v>1067</v>
      </c>
      <c r="F965" s="549">
        <v>3533280</v>
      </c>
      <c r="G965" s="549">
        <v>5693460</v>
      </c>
      <c r="H965" s="410">
        <f t="shared" si="1325"/>
        <v>533192.25799999991</v>
      </c>
      <c r="I965" s="410">
        <f t="shared" si="1326"/>
        <v>5691622.4060000004</v>
      </c>
      <c r="J965" s="392"/>
      <c r="K965" s="408" t="s">
        <v>1355</v>
      </c>
      <c r="L965" s="185">
        <v>180</v>
      </c>
      <c r="M965" s="171"/>
      <c r="N965" s="408"/>
      <c r="O965" s="171"/>
      <c r="P965" s="171"/>
      <c r="Q965" s="65" t="s">
        <v>1361</v>
      </c>
      <c r="R965" s="166" t="s">
        <v>2886</v>
      </c>
      <c r="S965" s="401" t="s">
        <v>1346</v>
      </c>
      <c r="T965" s="499" t="str">
        <f t="shared" si="1327"/>
        <v>-</v>
      </c>
      <c r="U965" s="499" t="str">
        <f t="shared" si="1328"/>
        <v>-</v>
      </c>
      <c r="V965" s="499" t="str">
        <f t="shared" si="1329"/>
        <v>-</v>
      </c>
      <c r="W965" s="499" t="str">
        <f t="shared" si="1320"/>
        <v>-</v>
      </c>
      <c r="X965" s="529" t="str">
        <f t="shared" si="1403"/>
        <v>Na</v>
      </c>
      <c r="Y965" s="530" t="str">
        <f t="shared" si="1322"/>
        <v>HCO3</v>
      </c>
      <c r="Z965" s="70"/>
      <c r="AA965" s="177" t="s">
        <v>1802</v>
      </c>
      <c r="AB965" s="176">
        <v>1</v>
      </c>
      <c r="AC965" s="69" t="s">
        <v>1050</v>
      </c>
      <c r="AD965" s="69" t="s">
        <v>1906</v>
      </c>
      <c r="AE965" s="61" t="s">
        <v>1454</v>
      </c>
      <c r="AF965" s="392">
        <v>12.4</v>
      </c>
      <c r="AG965" s="408"/>
      <c r="AH965" s="408">
        <v>7.3</v>
      </c>
      <c r="AI965" s="559"/>
      <c r="AJ965" s="408"/>
      <c r="AK965" s="408"/>
      <c r="AL965" s="408"/>
      <c r="AM965" s="392"/>
      <c r="AO965" s="401"/>
      <c r="AP965" s="171"/>
      <c r="AS965" s="508"/>
      <c r="AT965" s="511"/>
      <c r="AU965" s="403"/>
      <c r="AV965" s="403"/>
      <c r="AW965" s="495"/>
      <c r="AX965" s="418"/>
      <c r="AY965" s="418"/>
      <c r="AZ965" s="468">
        <v>318</v>
      </c>
      <c r="BL965" s="401"/>
      <c r="BN965" s="70"/>
      <c r="BO965" s="143"/>
      <c r="BP965" s="564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1"/>
      <c r="CG965" s="143"/>
      <c r="CH965" s="143"/>
      <c r="CI965" s="143"/>
      <c r="CJ965" s="143"/>
      <c r="CK965" s="143"/>
      <c r="CL965" s="144"/>
      <c r="CM965" s="143"/>
      <c r="CN965" s="143">
        <v>22</v>
      </c>
      <c r="CO965" s="141"/>
      <c r="CQ965" s="70"/>
      <c r="DA965" s="70"/>
      <c r="DB965" s="182"/>
      <c r="DC965" s="141" t="s">
        <v>1907</v>
      </c>
      <c r="DD965" s="182"/>
      <c r="DE965" s="182">
        <v>-13.6</v>
      </c>
      <c r="DF965" s="141" t="s">
        <v>2561</v>
      </c>
      <c r="DG965" s="182">
        <v>-13.6</v>
      </c>
      <c r="DH965" s="182"/>
      <c r="DI965" s="180"/>
      <c r="DJ965" s="180"/>
      <c r="DK965" s="180"/>
      <c r="DL965" s="180"/>
      <c r="DM965" s="180"/>
      <c r="DN965" s="180"/>
      <c r="DO965" s="180"/>
      <c r="DP965" s="180"/>
      <c r="DQ965" s="180"/>
      <c r="DR965" s="180"/>
      <c r="DS965" s="181"/>
      <c r="DT965" s="402">
        <f t="shared" si="1332"/>
        <v>1</v>
      </c>
      <c r="DU965" s="100">
        <f t="shared" si="1333"/>
        <v>0</v>
      </c>
      <c r="DV965" s="100">
        <f t="shared" si="1334"/>
        <v>0</v>
      </c>
      <c r="DW965" s="100">
        <f t="shared" si="1335"/>
        <v>1</v>
      </c>
      <c r="DX965" s="100">
        <f t="shared" si="1336"/>
        <v>0</v>
      </c>
      <c r="DY965" s="229">
        <f t="shared" si="1337"/>
        <v>0</v>
      </c>
      <c r="DZ965" s="100">
        <f t="shared" si="1338"/>
        <v>1</v>
      </c>
      <c r="EA965" s="400">
        <f t="shared" si="1339"/>
        <v>0</v>
      </c>
      <c r="EB965" s="402">
        <f t="shared" si="1340"/>
        <v>0</v>
      </c>
      <c r="EC965" s="19">
        <f t="shared" si="1341"/>
        <v>0</v>
      </c>
      <c r="ED965" s="19">
        <f t="shared" si="1342"/>
        <v>0</v>
      </c>
      <c r="EE965" s="19">
        <f t="shared" si="1343"/>
        <v>0</v>
      </c>
      <c r="EF965" s="402">
        <f t="shared" si="1344"/>
        <v>1</v>
      </c>
      <c r="EG965" s="400">
        <f t="shared" si="1345"/>
        <v>1</v>
      </c>
      <c r="EH965" s="400">
        <f t="shared" si="1346"/>
        <v>0</v>
      </c>
      <c r="EI965" s="402">
        <f t="shared" si="1347"/>
        <v>0</v>
      </c>
      <c r="EJ965" s="229">
        <f t="shared" si="1348"/>
        <v>1</v>
      </c>
      <c r="EK965" s="398" t="str">
        <f t="shared" si="1349"/>
        <v/>
      </c>
      <c r="EL965" s="398" t="str">
        <f t="shared" si="1350"/>
        <v/>
      </c>
      <c r="EM965" s="398" t="str">
        <f t="shared" si="1351"/>
        <v/>
      </c>
      <c r="EN965" s="398" t="str">
        <f t="shared" si="1352"/>
        <v/>
      </c>
      <c r="EO965" s="398" t="str">
        <f t="shared" si="1353"/>
        <v/>
      </c>
      <c r="EP965" s="398" t="str">
        <f t="shared" si="1354"/>
        <v/>
      </c>
      <c r="EQ965" s="398">
        <f t="shared" si="1355"/>
        <v>318</v>
      </c>
      <c r="ER965" s="398" t="str">
        <f t="shared" si="1356"/>
        <v/>
      </c>
      <c r="ES965" s="398" t="str">
        <f t="shared" si="1357"/>
        <v/>
      </c>
      <c r="ET965" s="398" t="str">
        <f t="shared" si="1358"/>
        <v/>
      </c>
      <c r="EU965" s="172" t="str">
        <f t="shared" si="1359"/>
        <v/>
      </c>
      <c r="EV965" s="57" t="str">
        <f t="shared" si="1360"/>
        <v/>
      </c>
      <c r="EW965" s="57" t="str">
        <f t="shared" si="1361"/>
        <v/>
      </c>
      <c r="EX965" s="57" t="str">
        <f t="shared" si="1362"/>
        <v/>
      </c>
      <c r="EY965" s="57" t="str">
        <f t="shared" si="1363"/>
        <v/>
      </c>
      <c r="EZ965" s="57" t="str">
        <f t="shared" si="1364"/>
        <v/>
      </c>
      <c r="FA965" s="57" t="str">
        <f t="shared" si="1365"/>
        <v/>
      </c>
      <c r="FB965" s="57">
        <f t="shared" si="1366"/>
        <v>5.2116537823003712</v>
      </c>
      <c r="FC965" s="57" t="str">
        <f t="shared" si="1367"/>
        <v/>
      </c>
      <c r="FD965" s="57" t="str">
        <f t="shared" si="1368"/>
        <v/>
      </c>
      <c r="FE965" s="57" t="str">
        <f t="shared" si="1369"/>
        <v/>
      </c>
      <c r="FF965" s="56" t="str">
        <f t="shared" si="1370"/>
        <v/>
      </c>
      <c r="FG965" s="59" t="str">
        <f t="shared" si="1371"/>
        <v/>
      </c>
      <c r="FH965" s="59" t="str">
        <f t="shared" si="1372"/>
        <v/>
      </c>
      <c r="FI965" s="59" t="str">
        <f t="shared" si="1373"/>
        <v/>
      </c>
      <c r="FJ965" s="59" t="str">
        <f t="shared" si="1374"/>
        <v/>
      </c>
      <c r="FK965" s="59" t="str">
        <f t="shared" si="1375"/>
        <v/>
      </c>
      <c r="FL965" s="59" t="str">
        <f t="shared" si="1376"/>
        <v/>
      </c>
      <c r="FM965" s="59">
        <f t="shared" si="1377"/>
        <v>100</v>
      </c>
      <c r="FN965" s="59" t="str">
        <f t="shared" si="1378"/>
        <v/>
      </c>
      <c r="FO965" s="59" t="str">
        <f t="shared" si="1379"/>
        <v/>
      </c>
      <c r="FP965" s="59" t="str">
        <f t="shared" si="1380"/>
        <v/>
      </c>
      <c r="FQ965" s="66" t="str">
        <f t="shared" si="1381"/>
        <v/>
      </c>
      <c r="FR965" s="331">
        <f t="shared" si="1321"/>
        <v>-100</v>
      </c>
      <c r="FS965" s="331">
        <f t="shared" si="1382"/>
        <v>0</v>
      </c>
      <c r="FT965" s="400">
        <f t="shared" si="1383"/>
        <v>1</v>
      </c>
      <c r="FU965" s="400">
        <f t="shared" si="1384"/>
        <v>0</v>
      </c>
      <c r="FV965" s="400">
        <f t="shared" si="1385"/>
        <v>0</v>
      </c>
      <c r="FW965" s="402">
        <f t="shared" si="1386"/>
        <v>0</v>
      </c>
      <c r="FX965" s="222">
        <f t="shared" si="1387"/>
        <v>0</v>
      </c>
      <c r="FY965" s="222">
        <f t="shared" si="1388"/>
        <v>0</v>
      </c>
      <c r="FZ965" s="222">
        <f t="shared" si="1389"/>
        <v>0</v>
      </c>
      <c r="GA965" s="221">
        <f t="shared" si="1390"/>
        <v>0</v>
      </c>
      <c r="GB965" s="222">
        <f t="shared" si="1391"/>
        <v>100</v>
      </c>
      <c r="GC965" s="222">
        <f t="shared" si="1392"/>
        <v>0</v>
      </c>
      <c r="GD965" s="222">
        <f t="shared" si="1393"/>
        <v>0</v>
      </c>
      <c r="GE965" s="222">
        <f t="shared" si="1394"/>
        <v>0</v>
      </c>
      <c r="GF965" s="222">
        <f t="shared" si="1395"/>
        <v>0</v>
      </c>
      <c r="GG965" s="398">
        <f t="shared" si="1396"/>
        <v>0</v>
      </c>
      <c r="GH965" s="399">
        <f t="shared" si="1397"/>
        <v>0</v>
      </c>
      <c r="GI965" s="398" t="str">
        <f t="shared" si="1398"/>
        <v>Na</v>
      </c>
      <c r="GJ965" s="398" t="str">
        <f t="shared" si="1399"/>
        <v>HCO3</v>
      </c>
    </row>
    <row r="966" spans="1:192" s="69" customFormat="1" ht="14.25">
      <c r="A966" s="402">
        <f t="shared" si="1400"/>
        <v>961</v>
      </c>
      <c r="B966" s="401" t="s">
        <v>1065</v>
      </c>
      <c r="C966" s="69" t="s">
        <v>1067</v>
      </c>
      <c r="F966" s="549">
        <v>3533280</v>
      </c>
      <c r="G966" s="549">
        <v>5693460</v>
      </c>
      <c r="H966" s="410">
        <f t="shared" si="1325"/>
        <v>533192.25799999991</v>
      </c>
      <c r="I966" s="410">
        <f t="shared" si="1326"/>
        <v>5691622.4060000004</v>
      </c>
      <c r="J966" s="392"/>
      <c r="K966" s="408" t="s">
        <v>1355</v>
      </c>
      <c r="L966" s="185">
        <v>180</v>
      </c>
      <c r="M966" s="171"/>
      <c r="N966" s="408"/>
      <c r="O966" s="171"/>
      <c r="P966" s="171"/>
      <c r="Q966" s="65" t="s">
        <v>1361</v>
      </c>
      <c r="R966" s="166" t="s">
        <v>2886</v>
      </c>
      <c r="S966" s="401" t="s">
        <v>1346</v>
      </c>
      <c r="T966" s="499" t="str">
        <f t="shared" si="1327"/>
        <v>-</v>
      </c>
      <c r="U966" s="499" t="str">
        <f t="shared" si="1328"/>
        <v>-</v>
      </c>
      <c r="V966" s="499" t="str">
        <f t="shared" si="1329"/>
        <v>-</v>
      </c>
      <c r="W966" s="499" t="str">
        <f t="shared" si="1320"/>
        <v>-</v>
      </c>
      <c r="X966" s="529" t="str">
        <f t="shared" si="1403"/>
        <v>Na</v>
      </c>
      <c r="Y966" s="530" t="str">
        <f t="shared" si="1322"/>
        <v>HCO3</v>
      </c>
      <c r="Z966" s="70"/>
      <c r="AA966" s="177" t="s">
        <v>1806</v>
      </c>
      <c r="AB966" s="176">
        <v>2</v>
      </c>
      <c r="AC966" s="69" t="s">
        <v>1050</v>
      </c>
      <c r="AD966" s="69" t="s">
        <v>2238</v>
      </c>
      <c r="AE966" s="61" t="s">
        <v>1454</v>
      </c>
      <c r="AF966" s="392">
        <v>12.7</v>
      </c>
      <c r="AH966" s="204">
        <v>7</v>
      </c>
      <c r="AI966" s="559"/>
      <c r="AJ966" s="408"/>
      <c r="AK966" s="408"/>
      <c r="AL966" s="408"/>
      <c r="AM966" s="392"/>
      <c r="AO966" s="401"/>
      <c r="AP966" s="171"/>
      <c r="AS966" s="508"/>
      <c r="AT966" s="511"/>
      <c r="AU966" s="403"/>
      <c r="AV966" s="403"/>
      <c r="AW966" s="495"/>
      <c r="AX966" s="418"/>
      <c r="AY966" s="418"/>
      <c r="AZ966" s="468">
        <v>335</v>
      </c>
      <c r="BL966" s="401"/>
      <c r="BN966" s="70"/>
      <c r="BO966" s="143"/>
      <c r="BP966" s="564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1"/>
      <c r="CG966" s="143"/>
      <c r="CH966" s="143"/>
      <c r="CI966" s="143"/>
      <c r="CJ966" s="143"/>
      <c r="CK966" s="143"/>
      <c r="CL966" s="144"/>
      <c r="CM966" s="143"/>
      <c r="CN966" s="143">
        <v>52</v>
      </c>
      <c r="CO966" s="141"/>
      <c r="CQ966" s="70"/>
      <c r="DA966" s="70"/>
      <c r="DB966" s="182"/>
      <c r="DC966" s="141" t="s">
        <v>1822</v>
      </c>
      <c r="DD966" s="182"/>
      <c r="DE966" s="182">
        <v>-10.7</v>
      </c>
      <c r="DF966" s="141" t="s">
        <v>2562</v>
      </c>
      <c r="DG966" s="182">
        <v>-10.7</v>
      </c>
      <c r="DH966" s="182"/>
      <c r="DI966" s="180"/>
      <c r="DJ966" s="180"/>
      <c r="DK966" s="180"/>
      <c r="DL966" s="180"/>
      <c r="DM966" s="180"/>
      <c r="DN966" s="180"/>
      <c r="DO966" s="180"/>
      <c r="DP966" s="180"/>
      <c r="DQ966" s="180"/>
      <c r="DR966" s="180"/>
      <c r="DS966" s="181"/>
      <c r="DT966" s="402">
        <f t="shared" si="1332"/>
        <v>0</v>
      </c>
      <c r="DU966" s="100">
        <f t="shared" si="1333"/>
        <v>0</v>
      </c>
      <c r="DV966" s="100">
        <f t="shared" si="1334"/>
        <v>0</v>
      </c>
      <c r="DW966" s="100">
        <f t="shared" si="1335"/>
        <v>1</v>
      </c>
      <c r="DX966" s="100">
        <f t="shared" si="1336"/>
        <v>0</v>
      </c>
      <c r="DY966" s="229">
        <f t="shared" si="1337"/>
        <v>0</v>
      </c>
      <c r="DZ966" s="100">
        <f t="shared" si="1338"/>
        <v>1</v>
      </c>
      <c r="EA966" s="400">
        <f t="shared" si="1339"/>
        <v>0</v>
      </c>
      <c r="EB966" s="402">
        <f t="shared" si="1340"/>
        <v>0</v>
      </c>
      <c r="EC966" s="19">
        <f t="shared" si="1341"/>
        <v>0</v>
      </c>
      <c r="ED966" s="19">
        <f t="shared" si="1342"/>
        <v>0</v>
      </c>
      <c r="EE966" s="19">
        <f t="shared" si="1343"/>
        <v>0</v>
      </c>
      <c r="EF966" s="402">
        <f t="shared" si="1344"/>
        <v>1</v>
      </c>
      <c r="EG966" s="400">
        <f t="shared" si="1345"/>
        <v>1</v>
      </c>
      <c r="EH966" s="400">
        <f t="shared" si="1346"/>
        <v>0</v>
      </c>
      <c r="EI966" s="402">
        <f t="shared" si="1347"/>
        <v>0</v>
      </c>
      <c r="EJ966" s="229">
        <f t="shared" si="1348"/>
        <v>1</v>
      </c>
      <c r="EK966" s="398" t="str">
        <f t="shared" si="1349"/>
        <v/>
      </c>
      <c r="EL966" s="398" t="str">
        <f t="shared" si="1350"/>
        <v/>
      </c>
      <c r="EM966" s="398" t="str">
        <f t="shared" si="1351"/>
        <v/>
      </c>
      <c r="EN966" s="398" t="str">
        <f t="shared" si="1352"/>
        <v/>
      </c>
      <c r="EO966" s="398" t="str">
        <f t="shared" si="1353"/>
        <v/>
      </c>
      <c r="EP966" s="398" t="str">
        <f t="shared" si="1354"/>
        <v/>
      </c>
      <c r="EQ966" s="398">
        <f t="shared" si="1355"/>
        <v>335</v>
      </c>
      <c r="ER966" s="398" t="str">
        <f t="shared" si="1356"/>
        <v/>
      </c>
      <c r="ES966" s="398" t="str">
        <f t="shared" si="1357"/>
        <v/>
      </c>
      <c r="ET966" s="398" t="str">
        <f t="shared" si="1358"/>
        <v/>
      </c>
      <c r="EU966" s="172" t="str">
        <f t="shared" si="1359"/>
        <v/>
      </c>
      <c r="EV966" s="57" t="str">
        <f t="shared" si="1360"/>
        <v/>
      </c>
      <c r="EW966" s="57" t="str">
        <f t="shared" si="1361"/>
        <v/>
      </c>
      <c r="EX966" s="57" t="str">
        <f t="shared" si="1362"/>
        <v/>
      </c>
      <c r="EY966" s="57" t="str">
        <f t="shared" si="1363"/>
        <v/>
      </c>
      <c r="EZ966" s="57" t="str">
        <f t="shared" si="1364"/>
        <v/>
      </c>
      <c r="FA966" s="57" t="str">
        <f t="shared" si="1365"/>
        <v/>
      </c>
      <c r="FB966" s="57">
        <f t="shared" si="1366"/>
        <v>5.4902642046246051</v>
      </c>
      <c r="FC966" s="57" t="str">
        <f t="shared" si="1367"/>
        <v/>
      </c>
      <c r="FD966" s="57" t="str">
        <f t="shared" si="1368"/>
        <v/>
      </c>
      <c r="FE966" s="57" t="str">
        <f t="shared" si="1369"/>
        <v/>
      </c>
      <c r="FF966" s="56" t="str">
        <f t="shared" si="1370"/>
        <v/>
      </c>
      <c r="FG966" s="59" t="str">
        <f t="shared" si="1371"/>
        <v/>
      </c>
      <c r="FH966" s="59" t="str">
        <f t="shared" si="1372"/>
        <v/>
      </c>
      <c r="FI966" s="59" t="str">
        <f t="shared" si="1373"/>
        <v/>
      </c>
      <c r="FJ966" s="59" t="str">
        <f t="shared" si="1374"/>
        <v/>
      </c>
      <c r="FK966" s="59" t="str">
        <f t="shared" si="1375"/>
        <v/>
      </c>
      <c r="FL966" s="59" t="str">
        <f t="shared" si="1376"/>
        <v/>
      </c>
      <c r="FM966" s="59">
        <f t="shared" si="1377"/>
        <v>100</v>
      </c>
      <c r="FN966" s="59" t="str">
        <f t="shared" si="1378"/>
        <v/>
      </c>
      <c r="FO966" s="59" t="str">
        <f t="shared" si="1379"/>
        <v/>
      </c>
      <c r="FP966" s="59" t="str">
        <f t="shared" si="1380"/>
        <v/>
      </c>
      <c r="FQ966" s="66" t="str">
        <f t="shared" si="1381"/>
        <v/>
      </c>
      <c r="FR966" s="331">
        <f t="shared" si="1321"/>
        <v>-100</v>
      </c>
      <c r="FS966" s="331">
        <f t="shared" si="1382"/>
        <v>0</v>
      </c>
      <c r="FT966" s="400">
        <f t="shared" si="1383"/>
        <v>1</v>
      </c>
      <c r="FU966" s="400">
        <f t="shared" si="1384"/>
        <v>0</v>
      </c>
      <c r="FV966" s="400">
        <f t="shared" si="1385"/>
        <v>0</v>
      </c>
      <c r="FW966" s="402">
        <f t="shared" si="1386"/>
        <v>0</v>
      </c>
      <c r="FX966" s="222">
        <f t="shared" si="1387"/>
        <v>0</v>
      </c>
      <c r="FY966" s="222">
        <f t="shared" si="1388"/>
        <v>0</v>
      </c>
      <c r="FZ966" s="222">
        <f t="shared" si="1389"/>
        <v>0</v>
      </c>
      <c r="GA966" s="221">
        <f t="shared" si="1390"/>
        <v>0</v>
      </c>
      <c r="GB966" s="222">
        <f t="shared" si="1391"/>
        <v>100</v>
      </c>
      <c r="GC966" s="222">
        <f t="shared" si="1392"/>
        <v>0</v>
      </c>
      <c r="GD966" s="222">
        <f t="shared" si="1393"/>
        <v>0</v>
      </c>
      <c r="GE966" s="222">
        <f t="shared" si="1394"/>
        <v>0</v>
      </c>
      <c r="GF966" s="222">
        <f t="shared" si="1395"/>
        <v>0</v>
      </c>
      <c r="GG966" s="398">
        <f t="shared" si="1396"/>
        <v>0</v>
      </c>
      <c r="GH966" s="399">
        <f t="shared" si="1397"/>
        <v>0</v>
      </c>
      <c r="GI966" s="398" t="str">
        <f t="shared" si="1398"/>
        <v>Na</v>
      </c>
      <c r="GJ966" s="398" t="str">
        <f t="shared" si="1399"/>
        <v>HCO3</v>
      </c>
    </row>
    <row r="967" spans="1:192" s="69" customFormat="1" ht="14.25">
      <c r="A967" s="402">
        <f t="shared" si="1400"/>
        <v>962</v>
      </c>
      <c r="B967" s="401" t="s">
        <v>1065</v>
      </c>
      <c r="C967" s="69" t="s">
        <v>1067</v>
      </c>
      <c r="F967" s="549">
        <v>3533280</v>
      </c>
      <c r="G967" s="549">
        <v>5693460</v>
      </c>
      <c r="H967" s="410">
        <f t="shared" si="1325"/>
        <v>533192.25799999991</v>
      </c>
      <c r="I967" s="410">
        <f t="shared" si="1326"/>
        <v>5691622.4060000004</v>
      </c>
      <c r="J967" s="392"/>
      <c r="K967" s="408" t="s">
        <v>1355</v>
      </c>
      <c r="L967" s="185">
        <v>180</v>
      </c>
      <c r="M967" s="171"/>
      <c r="N967" s="408"/>
      <c r="O967" s="171"/>
      <c r="P967" s="171"/>
      <c r="Q967" s="65" t="s">
        <v>1361</v>
      </c>
      <c r="R967" s="166" t="s">
        <v>2886</v>
      </c>
      <c r="S967" s="401" t="s">
        <v>1346</v>
      </c>
      <c r="T967" s="499" t="str">
        <f t="shared" si="1327"/>
        <v>-</v>
      </c>
      <c r="U967" s="499" t="str">
        <f t="shared" si="1328"/>
        <v>-</v>
      </c>
      <c r="V967" s="499" t="str">
        <f t="shared" si="1329"/>
        <v>-</v>
      </c>
      <c r="W967" s="499" t="str">
        <f t="shared" ref="W967:W1030" si="1404">IF(EH967=1,"A","-")</f>
        <v>-</v>
      </c>
      <c r="X967" s="529" t="str">
        <f t="shared" si="1403"/>
        <v>Ca-Mg</v>
      </c>
      <c r="Y967" s="530" t="str">
        <f t="shared" si="1322"/>
        <v>HCO3-SO4</v>
      </c>
      <c r="Z967" s="70"/>
      <c r="AA967" s="251">
        <v>33168</v>
      </c>
      <c r="AB967" s="176">
        <v>3</v>
      </c>
      <c r="AC967" s="69" t="s">
        <v>1050</v>
      </c>
      <c r="AD967" s="69" t="s">
        <v>1983</v>
      </c>
      <c r="AE967" s="61" t="s">
        <v>1810</v>
      </c>
      <c r="AF967" s="392">
        <v>12.5</v>
      </c>
      <c r="AG967" s="408">
        <v>885</v>
      </c>
      <c r="AH967" s="204">
        <v>6.92</v>
      </c>
      <c r="AI967" s="559"/>
      <c r="AJ967" s="408"/>
      <c r="AK967" s="408"/>
      <c r="AL967" s="408"/>
      <c r="AM967" s="392"/>
      <c r="AN967" s="69">
        <v>25.4</v>
      </c>
      <c r="AO967" s="401">
        <v>17.600000000000001</v>
      </c>
      <c r="AP967" s="171"/>
      <c r="AS967" s="507">
        <f>SUM(AU967:BN967)+SUM(BO967:CL967)/1000</f>
        <v>688.51599999999996</v>
      </c>
      <c r="AT967" s="510">
        <f>FR967</f>
        <v>4.2191848535930703</v>
      </c>
      <c r="AU967" s="69">
        <v>23.9</v>
      </c>
      <c r="AV967" s="69">
        <v>40.6</v>
      </c>
      <c r="AW967" s="494">
        <v>114.6</v>
      </c>
      <c r="AX967" s="161">
        <v>47.6</v>
      </c>
      <c r="AY967" s="271">
        <v>120</v>
      </c>
      <c r="AZ967" s="447">
        <v>334</v>
      </c>
      <c r="BB967" s="69">
        <v>4</v>
      </c>
      <c r="BD967" s="69">
        <v>0</v>
      </c>
      <c r="BE967" s="401">
        <v>0</v>
      </c>
      <c r="BF967" s="401">
        <v>1.6E-2</v>
      </c>
      <c r="BJ967" s="69">
        <v>3.8</v>
      </c>
      <c r="BK967" s="69">
        <v>0</v>
      </c>
      <c r="BL967" s="401"/>
      <c r="BN967" s="70"/>
      <c r="BO967" s="143"/>
      <c r="BP967" s="564">
        <v>0</v>
      </c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>
        <v>0</v>
      </c>
      <c r="CB967" s="143"/>
      <c r="CC967" s="143"/>
      <c r="CD967" s="143"/>
      <c r="CE967" s="143"/>
      <c r="CF967" s="141"/>
      <c r="CG967" s="143"/>
      <c r="CH967" s="143"/>
      <c r="CI967" s="143"/>
      <c r="CJ967" s="143"/>
      <c r="CK967" s="143"/>
      <c r="CL967" s="144"/>
      <c r="CM967" s="143"/>
      <c r="CN967" s="143">
        <v>36.299999999999997</v>
      </c>
      <c r="CO967" s="141"/>
      <c r="CQ967" s="70"/>
      <c r="DA967" s="70"/>
      <c r="DB967" s="182"/>
      <c r="DC967" s="141" t="s">
        <v>1909</v>
      </c>
      <c r="DD967" s="182"/>
      <c r="DE967" s="182">
        <v>-10.4</v>
      </c>
      <c r="DF967" s="141" t="s">
        <v>2563</v>
      </c>
      <c r="DG967" s="182">
        <v>-10.4</v>
      </c>
      <c r="DH967" s="182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1"/>
      <c r="DT967" s="402">
        <f t="shared" si="1332"/>
        <v>0</v>
      </c>
      <c r="DU967" s="100">
        <f t="shared" si="1333"/>
        <v>0</v>
      </c>
      <c r="DV967" s="100">
        <f t="shared" si="1334"/>
        <v>0</v>
      </c>
      <c r="DW967" s="100">
        <f t="shared" si="1335"/>
        <v>1</v>
      </c>
      <c r="DX967" s="100">
        <f t="shared" si="1336"/>
        <v>0</v>
      </c>
      <c r="DY967" s="229">
        <f t="shared" si="1337"/>
        <v>0</v>
      </c>
      <c r="DZ967" s="100">
        <f t="shared" si="1338"/>
        <v>1</v>
      </c>
      <c r="EA967" s="400">
        <f t="shared" si="1339"/>
        <v>0</v>
      </c>
      <c r="EB967" s="402">
        <f t="shared" si="1340"/>
        <v>0</v>
      </c>
      <c r="EC967" s="19">
        <f t="shared" si="1341"/>
        <v>1</v>
      </c>
      <c r="ED967" s="19">
        <f t="shared" si="1342"/>
        <v>0</v>
      </c>
      <c r="EE967" s="19">
        <f t="shared" si="1343"/>
        <v>0</v>
      </c>
      <c r="EF967" s="402">
        <f t="shared" si="1344"/>
        <v>0</v>
      </c>
      <c r="EG967" s="400">
        <f t="shared" si="1345"/>
        <v>1</v>
      </c>
      <c r="EH967" s="400">
        <f t="shared" si="1346"/>
        <v>0</v>
      </c>
      <c r="EI967" s="402">
        <f t="shared" si="1347"/>
        <v>0</v>
      </c>
      <c r="EJ967" s="229">
        <f t="shared" si="1348"/>
        <v>1</v>
      </c>
      <c r="EK967" s="398">
        <f t="shared" si="1349"/>
        <v>23.9</v>
      </c>
      <c r="EL967" s="398">
        <f t="shared" si="1350"/>
        <v>4</v>
      </c>
      <c r="EM967" s="398">
        <f t="shared" si="1351"/>
        <v>40.6</v>
      </c>
      <c r="EN967" s="398">
        <f t="shared" si="1352"/>
        <v>114.6</v>
      </c>
      <c r="EO967" s="398">
        <f t="shared" si="1353"/>
        <v>1.6E-2</v>
      </c>
      <c r="EP967" s="398">
        <f t="shared" si="1354"/>
        <v>0</v>
      </c>
      <c r="EQ967" s="398">
        <f t="shared" si="1355"/>
        <v>334</v>
      </c>
      <c r="ER967" s="398" t="str">
        <f t="shared" si="1356"/>
        <v/>
      </c>
      <c r="ES967" s="398">
        <f t="shared" si="1357"/>
        <v>3.8</v>
      </c>
      <c r="ET967" s="398">
        <f t="shared" si="1358"/>
        <v>120</v>
      </c>
      <c r="EU967" s="172">
        <f t="shared" si="1359"/>
        <v>47.6</v>
      </c>
      <c r="EV967" s="57">
        <f t="shared" si="1360"/>
        <v>1.0395914710001826</v>
      </c>
      <c r="EW967" s="57">
        <f t="shared" si="1361"/>
        <v>0.10230179028132992</v>
      </c>
      <c r="EX967" s="57">
        <f t="shared" si="1362"/>
        <v>3.3408763628882951</v>
      </c>
      <c r="EY967" s="57">
        <f t="shared" si="1363"/>
        <v>5.7188482459204542</v>
      </c>
      <c r="EZ967" s="57">
        <f t="shared" si="1364"/>
        <v>5.8346248518552281E-4</v>
      </c>
      <c r="FA967" s="57">
        <f t="shared" si="1365"/>
        <v>0</v>
      </c>
      <c r="FB967" s="57">
        <f t="shared" si="1366"/>
        <v>5.4738753562525915</v>
      </c>
      <c r="FC967" s="57" t="str">
        <f t="shared" si="1367"/>
        <v/>
      </c>
      <c r="FD967" s="57">
        <f t="shared" si="1368"/>
        <v>6.1285479050849204E-2</v>
      </c>
      <c r="FE967" s="57">
        <f t="shared" si="1369"/>
        <v>2.4983708540056173</v>
      </c>
      <c r="FF967" s="56">
        <f t="shared" si="1370"/>
        <v>1.3426226271401573</v>
      </c>
      <c r="FG967" s="59">
        <f t="shared" si="1371"/>
        <v>10.189874097865385</v>
      </c>
      <c r="FH967" s="59">
        <f t="shared" si="1372"/>
        <v>1.0027423194902274</v>
      </c>
      <c r="FI967" s="59">
        <f t="shared" si="1373"/>
        <v>32.746622557044986</v>
      </c>
      <c r="FJ967" s="59">
        <f t="shared" si="1374"/>
        <v>56.055042039410395</v>
      </c>
      <c r="FK967" s="59">
        <f t="shared" si="1375"/>
        <v>5.7189861890152814E-3</v>
      </c>
      <c r="FL967" s="59">
        <f t="shared" si="1376"/>
        <v>0</v>
      </c>
      <c r="FM967" s="59">
        <f t="shared" si="1377"/>
        <v>58.380815540219999</v>
      </c>
      <c r="FN967" s="59" t="str">
        <f t="shared" si="1378"/>
        <v/>
      </c>
      <c r="FO967" s="59">
        <f t="shared" si="1379"/>
        <v>0.65363129682424259</v>
      </c>
      <c r="FP967" s="59">
        <f t="shared" si="1380"/>
        <v>26.64600826399111</v>
      </c>
      <c r="FQ967" s="66">
        <f t="shared" si="1381"/>
        <v>14.319544898964651</v>
      </c>
      <c r="FR967" s="331">
        <f t="shared" ref="FR967:FR1030" si="1405">IFERROR((SUM(EV967:FA967)-SUM(FB967:FF967))/SUM(EV967:FF967)*100,"")</f>
        <v>4.2191848535930703</v>
      </c>
      <c r="FS967" s="331">
        <f t="shared" si="1382"/>
        <v>4.2191848535930703</v>
      </c>
      <c r="FT967" s="400">
        <f t="shared" si="1383"/>
        <v>0</v>
      </c>
      <c r="FU967" s="400">
        <f t="shared" si="1384"/>
        <v>1</v>
      </c>
      <c r="FV967" s="400">
        <f t="shared" si="1385"/>
        <v>0</v>
      </c>
      <c r="FW967" s="402">
        <f t="shared" si="1386"/>
        <v>0</v>
      </c>
      <c r="FX967" s="222">
        <f t="shared" si="1387"/>
        <v>0</v>
      </c>
      <c r="FY967" s="222">
        <f t="shared" si="1388"/>
        <v>56.055042039410395</v>
      </c>
      <c r="FZ967" s="222">
        <f t="shared" si="1389"/>
        <v>32.746622557044986</v>
      </c>
      <c r="GA967" s="221">
        <f t="shared" si="1390"/>
        <v>0</v>
      </c>
      <c r="GB967" s="222">
        <f t="shared" si="1391"/>
        <v>58.380815540219999</v>
      </c>
      <c r="GC967" s="222">
        <f t="shared" si="1392"/>
        <v>26.64600826399111</v>
      </c>
      <c r="GD967" s="222">
        <f t="shared" si="1393"/>
        <v>0</v>
      </c>
      <c r="GE967" s="222">
        <f t="shared" si="1394"/>
        <v>0</v>
      </c>
      <c r="GF967" s="222">
        <f t="shared" si="1395"/>
        <v>0</v>
      </c>
      <c r="GG967" s="398">
        <f t="shared" si="1396"/>
        <v>0</v>
      </c>
      <c r="GH967" s="399">
        <f t="shared" si="1397"/>
        <v>0</v>
      </c>
      <c r="GI967" s="398" t="str">
        <f t="shared" si="1398"/>
        <v>Ca-Mg</v>
      </c>
      <c r="GJ967" s="398" t="str">
        <f t="shared" si="1399"/>
        <v>HCO3-SO4</v>
      </c>
    </row>
    <row r="968" spans="1:192" s="69" customFormat="1" ht="14.25">
      <c r="A968" s="402">
        <f t="shared" si="1400"/>
        <v>963</v>
      </c>
      <c r="B968" s="401" t="s">
        <v>1065</v>
      </c>
      <c r="C968" s="69" t="s">
        <v>1067</v>
      </c>
      <c r="F968" s="549">
        <v>3533280</v>
      </c>
      <c r="G968" s="549">
        <v>5693460</v>
      </c>
      <c r="H968" s="410">
        <f t="shared" si="1325"/>
        <v>533192.25799999991</v>
      </c>
      <c r="I968" s="410">
        <f t="shared" si="1326"/>
        <v>5691622.4060000004</v>
      </c>
      <c r="J968" s="392"/>
      <c r="K968" s="408" t="s">
        <v>1355</v>
      </c>
      <c r="L968" s="185">
        <v>180</v>
      </c>
      <c r="M968" s="171"/>
      <c r="N968" s="408"/>
      <c r="O968" s="171"/>
      <c r="P968" s="171"/>
      <c r="Q968" s="65" t="s">
        <v>1361</v>
      </c>
      <c r="R968" s="166" t="s">
        <v>2886</v>
      </c>
      <c r="S968" s="401" t="s">
        <v>1346</v>
      </c>
      <c r="T968" s="499" t="str">
        <f t="shared" si="1327"/>
        <v>-</v>
      </c>
      <c r="U968" s="499" t="str">
        <f t="shared" si="1328"/>
        <v>-</v>
      </c>
      <c r="V968" s="499" t="str">
        <f t="shared" si="1329"/>
        <v>-</v>
      </c>
      <c r="W968" s="499" t="str">
        <f t="shared" si="1404"/>
        <v>-</v>
      </c>
      <c r="X968" s="529" t="str">
        <f t="shared" si="1403"/>
        <v>Ca-Mg</v>
      </c>
      <c r="Y968" s="530" t="str">
        <f t="shared" ref="Y968:Y1031" si="1406">GJ968</f>
        <v>HCO3-SO4</v>
      </c>
      <c r="Z968" s="70"/>
      <c r="AA968" s="251">
        <v>34372</v>
      </c>
      <c r="AB968" s="176">
        <v>4</v>
      </c>
      <c r="AC968" s="69" t="s">
        <v>1050</v>
      </c>
      <c r="AD968" s="69" t="s">
        <v>1983</v>
      </c>
      <c r="AE968" s="61" t="s">
        <v>2129</v>
      </c>
      <c r="AF968" s="392">
        <v>12.6</v>
      </c>
      <c r="AG968" s="408">
        <v>1069</v>
      </c>
      <c r="AH968" s="408">
        <v>6.83</v>
      </c>
      <c r="AI968" s="559"/>
      <c r="AJ968" s="408"/>
      <c r="AK968" s="408"/>
      <c r="AL968" s="408"/>
      <c r="AM968" s="392"/>
      <c r="AN968" s="69">
        <v>30.7</v>
      </c>
      <c r="AO968" s="161">
        <v>18.899999999999999</v>
      </c>
      <c r="AP968" s="195">
        <v>1</v>
      </c>
      <c r="AS968" s="507">
        <f>SUM(AU968:BN968)+SUM(BO968:CL968)/1000</f>
        <v>873.48599999999999</v>
      </c>
      <c r="AT968" s="510">
        <f>FR968</f>
        <v>2.3449955346996759E-2</v>
      </c>
      <c r="AU968" s="69">
        <v>30</v>
      </c>
      <c r="AV968" s="69">
        <v>45</v>
      </c>
      <c r="AW968" s="272">
        <v>141</v>
      </c>
      <c r="AX968" s="271">
        <v>57</v>
      </c>
      <c r="AY968" s="271">
        <v>181</v>
      </c>
      <c r="AZ968" s="447">
        <v>412</v>
      </c>
      <c r="BB968" s="69">
        <v>4.9000000000000004</v>
      </c>
      <c r="BD968" s="401">
        <v>0</v>
      </c>
      <c r="BE968" s="69">
        <v>0</v>
      </c>
      <c r="BF968" s="69">
        <v>4.5999999999999999E-2</v>
      </c>
      <c r="BG968" s="69">
        <v>0.16</v>
      </c>
      <c r="BJ968" s="69">
        <v>2.2999999999999998</v>
      </c>
      <c r="BK968" s="69">
        <v>0</v>
      </c>
      <c r="BL968" s="401"/>
      <c r="BN968" s="70">
        <v>0.08</v>
      </c>
      <c r="BO968" s="143"/>
      <c r="BP968" s="564">
        <v>0</v>
      </c>
      <c r="BQ968" s="143">
        <v>0</v>
      </c>
      <c r="BR968" s="143"/>
      <c r="BS968" s="143"/>
      <c r="BT968" s="143">
        <v>0</v>
      </c>
      <c r="BU968" s="143"/>
      <c r="BV968" s="143">
        <v>0</v>
      </c>
      <c r="BW968" s="143"/>
      <c r="BX968" s="143"/>
      <c r="BY968" s="143">
        <v>0</v>
      </c>
      <c r="BZ968" s="143"/>
      <c r="CA968" s="143">
        <v>0</v>
      </c>
      <c r="CB968" s="143">
        <v>0</v>
      </c>
      <c r="CC968" s="143"/>
      <c r="CD968" s="143"/>
      <c r="CE968" s="143"/>
      <c r="CF968" s="141"/>
      <c r="CG968" s="143"/>
      <c r="CH968" s="143"/>
      <c r="CI968" s="143"/>
      <c r="CJ968" s="143"/>
      <c r="CK968" s="143"/>
      <c r="CL968" s="144"/>
      <c r="CM968" s="143">
        <v>1.7</v>
      </c>
      <c r="CN968" s="143">
        <v>110</v>
      </c>
      <c r="CO968" s="141"/>
      <c r="CQ968" s="70"/>
      <c r="DA968" s="70"/>
      <c r="DB968" s="182"/>
      <c r="DC968" s="141" t="s">
        <v>2564</v>
      </c>
      <c r="DD968" s="182"/>
      <c r="DE968" s="182">
        <v>-9.6999999999999993</v>
      </c>
      <c r="DF968" s="141" t="s">
        <v>2565</v>
      </c>
      <c r="DG968" s="182">
        <v>-9.6999999999999993</v>
      </c>
      <c r="DH968" s="182"/>
      <c r="DI968" s="180"/>
      <c r="DJ968" s="180"/>
      <c r="DK968" s="180"/>
      <c r="DL968" s="180"/>
      <c r="DM968" s="180"/>
      <c r="DN968" s="180"/>
      <c r="DO968" s="180"/>
      <c r="DP968" s="180"/>
      <c r="DQ968" s="180"/>
      <c r="DR968" s="180"/>
      <c r="DS968" s="181"/>
      <c r="DT968" s="402">
        <f t="shared" si="1332"/>
        <v>0</v>
      </c>
      <c r="DU968" s="100">
        <f t="shared" si="1333"/>
        <v>0</v>
      </c>
      <c r="DV968" s="100">
        <f t="shared" si="1334"/>
        <v>0</v>
      </c>
      <c r="DW968" s="100">
        <f t="shared" si="1335"/>
        <v>1</v>
      </c>
      <c r="DX968" s="100">
        <f t="shared" si="1336"/>
        <v>0</v>
      </c>
      <c r="DY968" s="229">
        <f t="shared" si="1337"/>
        <v>0</v>
      </c>
      <c r="DZ968" s="100">
        <f t="shared" si="1338"/>
        <v>1</v>
      </c>
      <c r="EA968" s="400">
        <f t="shared" si="1339"/>
        <v>0</v>
      </c>
      <c r="EB968" s="402">
        <f t="shared" si="1340"/>
        <v>0</v>
      </c>
      <c r="EC968" s="19">
        <f t="shared" si="1341"/>
        <v>1</v>
      </c>
      <c r="ED968" s="19">
        <f t="shared" si="1342"/>
        <v>0</v>
      </c>
      <c r="EE968" s="19">
        <f t="shared" si="1343"/>
        <v>0</v>
      </c>
      <c r="EF968" s="402">
        <f t="shared" si="1344"/>
        <v>0</v>
      </c>
      <c r="EG968" s="400">
        <f t="shared" si="1345"/>
        <v>1</v>
      </c>
      <c r="EH968" s="400">
        <f t="shared" si="1346"/>
        <v>0</v>
      </c>
      <c r="EI968" s="402">
        <f t="shared" si="1347"/>
        <v>0</v>
      </c>
      <c r="EJ968" s="229">
        <f t="shared" si="1348"/>
        <v>1</v>
      </c>
      <c r="EK968" s="398">
        <f t="shared" si="1349"/>
        <v>30</v>
      </c>
      <c r="EL968" s="398">
        <f t="shared" si="1350"/>
        <v>4.9000000000000004</v>
      </c>
      <c r="EM968" s="398">
        <f t="shared" si="1351"/>
        <v>45</v>
      </c>
      <c r="EN968" s="398">
        <f t="shared" si="1352"/>
        <v>141</v>
      </c>
      <c r="EO968" s="398">
        <f t="shared" si="1353"/>
        <v>4.5999999999999999E-2</v>
      </c>
      <c r="EP968" s="398">
        <f t="shared" si="1354"/>
        <v>0</v>
      </c>
      <c r="EQ968" s="398">
        <f t="shared" si="1355"/>
        <v>412</v>
      </c>
      <c r="ER968" s="398" t="str">
        <f t="shared" si="1356"/>
        <v/>
      </c>
      <c r="ES968" s="398">
        <f t="shared" si="1357"/>
        <v>2.2999999999999998</v>
      </c>
      <c r="ET968" s="398">
        <f t="shared" si="1358"/>
        <v>181</v>
      </c>
      <c r="EU968" s="172">
        <f t="shared" si="1359"/>
        <v>57</v>
      </c>
      <c r="EV968" s="57">
        <f t="shared" si="1360"/>
        <v>1.3049265326362125</v>
      </c>
      <c r="EW968" s="57">
        <f t="shared" si="1361"/>
        <v>0.12531969309462918</v>
      </c>
      <c r="EX968" s="57">
        <f t="shared" si="1362"/>
        <v>3.7029417815264352</v>
      </c>
      <c r="EY968" s="57">
        <f t="shared" si="1363"/>
        <v>7.0362792554518681</v>
      </c>
      <c r="EZ968" s="57">
        <f t="shared" si="1364"/>
        <v>1.6774546449083781E-3</v>
      </c>
      <c r="FA968" s="57">
        <f t="shared" si="1365"/>
        <v>0</v>
      </c>
      <c r="FB968" s="57">
        <f t="shared" si="1366"/>
        <v>6.7522055292696637</v>
      </c>
      <c r="FC968" s="57" t="str">
        <f t="shared" si="1367"/>
        <v/>
      </c>
      <c r="FD968" s="57">
        <f t="shared" si="1368"/>
        <v>3.7093842583408726E-2</v>
      </c>
      <c r="FE968" s="57">
        <f t="shared" si="1369"/>
        <v>3.7683760381251394</v>
      </c>
      <c r="FF968" s="56">
        <f t="shared" si="1370"/>
        <v>1.6077623896426252</v>
      </c>
      <c r="FG968" s="59">
        <f t="shared" si="1371"/>
        <v>10.721477420078667</v>
      </c>
      <c r="FH968" s="59">
        <f t="shared" si="1372"/>
        <v>1.0296459043490287</v>
      </c>
      <c r="FI968" s="59">
        <f t="shared" si="1373"/>
        <v>30.423940126573701</v>
      </c>
      <c r="FJ968" s="59">
        <f t="shared" si="1374"/>
        <v>57.811154323218993</v>
      </c>
      <c r="FK968" s="59">
        <f t="shared" si="1375"/>
        <v>1.3782225779606442E-2</v>
      </c>
      <c r="FL968" s="59">
        <f t="shared" si="1376"/>
        <v>0</v>
      </c>
      <c r="FM968" s="59">
        <f t="shared" si="1377"/>
        <v>55.503185668173082</v>
      </c>
      <c r="FN968" s="59" t="str">
        <f t="shared" si="1378"/>
        <v/>
      </c>
      <c r="FO968" s="59">
        <f t="shared" si="1379"/>
        <v>0.30491169487188396</v>
      </c>
      <c r="FP968" s="59">
        <f t="shared" si="1380"/>
        <v>30.976082408169386</v>
      </c>
      <c r="FQ968" s="66">
        <f t="shared" si="1381"/>
        <v>13.215820228785638</v>
      </c>
      <c r="FR968" s="331">
        <f t="shared" si="1405"/>
        <v>2.3449955346996759E-2</v>
      </c>
      <c r="FS968" s="331">
        <f t="shared" si="1382"/>
        <v>2.3449955346996759E-2</v>
      </c>
      <c r="FT968" s="400">
        <f t="shared" si="1383"/>
        <v>0</v>
      </c>
      <c r="FU968" s="400">
        <f t="shared" si="1384"/>
        <v>1</v>
      </c>
      <c r="FV968" s="400">
        <f t="shared" si="1385"/>
        <v>0</v>
      </c>
      <c r="FW968" s="402">
        <f t="shared" si="1386"/>
        <v>0</v>
      </c>
      <c r="FX968" s="222">
        <f t="shared" si="1387"/>
        <v>0</v>
      </c>
      <c r="FY968" s="222">
        <f t="shared" si="1388"/>
        <v>57.811154323218993</v>
      </c>
      <c r="FZ968" s="222">
        <f t="shared" si="1389"/>
        <v>30.423940126573701</v>
      </c>
      <c r="GA968" s="221">
        <f t="shared" si="1390"/>
        <v>0</v>
      </c>
      <c r="GB968" s="222">
        <f t="shared" si="1391"/>
        <v>55.503185668173082</v>
      </c>
      <c r="GC968" s="222">
        <f t="shared" si="1392"/>
        <v>30.976082408169386</v>
      </c>
      <c r="GD968" s="222">
        <f t="shared" si="1393"/>
        <v>0</v>
      </c>
      <c r="GE968" s="222">
        <f t="shared" si="1394"/>
        <v>0</v>
      </c>
      <c r="GF968" s="222">
        <f t="shared" si="1395"/>
        <v>0</v>
      </c>
      <c r="GG968" s="398">
        <f t="shared" si="1396"/>
        <v>0</v>
      </c>
      <c r="GH968" s="399">
        <f t="shared" si="1397"/>
        <v>0</v>
      </c>
      <c r="GI968" s="398" t="str">
        <f t="shared" si="1398"/>
        <v>Ca-Mg</v>
      </c>
      <c r="GJ968" s="398" t="str">
        <f t="shared" si="1399"/>
        <v>HCO3-SO4</v>
      </c>
    </row>
    <row r="969" spans="1:192" s="69" customFormat="1" ht="14.25">
      <c r="A969" s="402">
        <f t="shared" si="1400"/>
        <v>964</v>
      </c>
      <c r="B969" s="401" t="s">
        <v>1065</v>
      </c>
      <c r="C969" s="69" t="s">
        <v>1068</v>
      </c>
      <c r="F969" s="549">
        <v>3532870</v>
      </c>
      <c r="G969" s="549">
        <v>5693850</v>
      </c>
      <c r="H969" s="410">
        <f t="shared" si="1325"/>
        <v>532782.42200000002</v>
      </c>
      <c r="I969" s="410">
        <f t="shared" si="1326"/>
        <v>5692012.25</v>
      </c>
      <c r="J969" s="392"/>
      <c r="K969" s="408" t="s">
        <v>1355</v>
      </c>
      <c r="L969" s="185">
        <v>204</v>
      </c>
      <c r="M969" s="171"/>
      <c r="N969" s="408"/>
      <c r="O969" s="171"/>
      <c r="P969" s="171"/>
      <c r="Q969" s="65" t="s">
        <v>1361</v>
      </c>
      <c r="R969" s="166" t="s">
        <v>2906</v>
      </c>
      <c r="S969" s="401" t="s">
        <v>1346</v>
      </c>
      <c r="T969" s="499" t="str">
        <f t="shared" si="1327"/>
        <v>-</v>
      </c>
      <c r="U969" s="499" t="str">
        <f t="shared" si="1328"/>
        <v>-</v>
      </c>
      <c r="V969" s="499" t="str">
        <f t="shared" si="1329"/>
        <v>-</v>
      </c>
      <c r="W969" s="499" t="str">
        <f t="shared" si="1404"/>
        <v>-</v>
      </c>
      <c r="X969" s="529" t="str">
        <f t="shared" si="1403"/>
        <v>Na</v>
      </c>
      <c r="Y969" s="530" t="str">
        <f t="shared" si="1406"/>
        <v>HCO3</v>
      </c>
      <c r="Z969" s="70"/>
      <c r="AA969" s="177" t="s">
        <v>1806</v>
      </c>
      <c r="AB969" s="176">
        <v>1</v>
      </c>
      <c r="AC969" s="69" t="s">
        <v>1050</v>
      </c>
      <c r="AD969" s="69" t="s">
        <v>2238</v>
      </c>
      <c r="AE969" s="61" t="s">
        <v>1454</v>
      </c>
      <c r="AF969" s="392">
        <v>12.6</v>
      </c>
      <c r="AG969" s="408"/>
      <c r="AH969" s="204">
        <v>7</v>
      </c>
      <c r="AI969" s="559"/>
      <c r="AJ969" s="408"/>
      <c r="AK969" s="408"/>
      <c r="AL969" s="408"/>
      <c r="AM969" s="392"/>
      <c r="AO969" s="401"/>
      <c r="AP969" s="171"/>
      <c r="AS969" s="508"/>
      <c r="AT969" s="511"/>
      <c r="AU969" s="403"/>
      <c r="AV969" s="403"/>
      <c r="AW969" s="495"/>
      <c r="AX969" s="418"/>
      <c r="AY969" s="418"/>
      <c r="AZ969" s="468">
        <v>342</v>
      </c>
      <c r="BL969" s="401"/>
      <c r="BN969" s="70"/>
      <c r="BO969" s="143"/>
      <c r="BP969" s="564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1"/>
      <c r="CG969" s="143"/>
      <c r="CH969" s="143"/>
      <c r="CI969" s="143"/>
      <c r="CJ969" s="143"/>
      <c r="CK969" s="143"/>
      <c r="CL969" s="144"/>
      <c r="CM969" s="143"/>
      <c r="CN969" s="143">
        <v>65</v>
      </c>
      <c r="CO969" s="141"/>
      <c r="CQ969" s="70"/>
      <c r="DA969" s="70"/>
      <c r="DB969" s="182"/>
      <c r="DC969" s="141" t="s">
        <v>1824</v>
      </c>
      <c r="DD969" s="182"/>
      <c r="DE969" s="182"/>
      <c r="DF969" s="141" t="s">
        <v>2566</v>
      </c>
      <c r="DG969" s="182"/>
      <c r="DH969" s="182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1"/>
      <c r="DT969" s="402">
        <f t="shared" si="1332"/>
        <v>1</v>
      </c>
      <c r="DU969" s="100">
        <f t="shared" si="1333"/>
        <v>0</v>
      </c>
      <c r="DV969" s="100">
        <f t="shared" si="1334"/>
        <v>0</v>
      </c>
      <c r="DW969" s="100">
        <f t="shared" si="1335"/>
        <v>1</v>
      </c>
      <c r="DX969" s="100">
        <f t="shared" si="1336"/>
        <v>0</v>
      </c>
      <c r="DY969" s="229">
        <f t="shared" si="1337"/>
        <v>0</v>
      </c>
      <c r="DZ969" s="100">
        <f t="shared" si="1338"/>
        <v>1</v>
      </c>
      <c r="EA969" s="400">
        <f t="shared" si="1339"/>
        <v>0</v>
      </c>
      <c r="EB969" s="402">
        <f t="shared" si="1340"/>
        <v>0</v>
      </c>
      <c r="EC969" s="19">
        <f t="shared" si="1341"/>
        <v>0</v>
      </c>
      <c r="ED969" s="19">
        <f t="shared" si="1342"/>
        <v>0</v>
      </c>
      <c r="EE969" s="19">
        <f t="shared" si="1343"/>
        <v>0</v>
      </c>
      <c r="EF969" s="402">
        <f t="shared" si="1344"/>
        <v>1</v>
      </c>
      <c r="EG969" s="400">
        <f t="shared" si="1345"/>
        <v>1</v>
      </c>
      <c r="EH969" s="400">
        <f t="shared" si="1346"/>
        <v>0</v>
      </c>
      <c r="EI969" s="402">
        <f t="shared" si="1347"/>
        <v>0</v>
      </c>
      <c r="EJ969" s="229">
        <f t="shared" si="1348"/>
        <v>1</v>
      </c>
      <c r="EK969" s="398" t="str">
        <f t="shared" si="1349"/>
        <v/>
      </c>
      <c r="EL969" s="398" t="str">
        <f t="shared" si="1350"/>
        <v/>
      </c>
      <c r="EM969" s="398" t="str">
        <f t="shared" si="1351"/>
        <v/>
      </c>
      <c r="EN969" s="398" t="str">
        <f t="shared" si="1352"/>
        <v/>
      </c>
      <c r="EO969" s="398" t="str">
        <f t="shared" si="1353"/>
        <v/>
      </c>
      <c r="EP969" s="398" t="str">
        <f t="shared" si="1354"/>
        <v/>
      </c>
      <c r="EQ969" s="398">
        <f t="shared" si="1355"/>
        <v>342</v>
      </c>
      <c r="ER969" s="398" t="str">
        <f t="shared" si="1356"/>
        <v/>
      </c>
      <c r="ES969" s="398" t="str">
        <f t="shared" si="1357"/>
        <v/>
      </c>
      <c r="ET969" s="398" t="str">
        <f t="shared" si="1358"/>
        <v/>
      </c>
      <c r="EU969" s="172" t="str">
        <f t="shared" si="1359"/>
        <v/>
      </c>
      <c r="EV969" s="57" t="str">
        <f t="shared" si="1360"/>
        <v/>
      </c>
      <c r="EW969" s="57" t="str">
        <f t="shared" si="1361"/>
        <v/>
      </c>
      <c r="EX969" s="57" t="str">
        <f t="shared" si="1362"/>
        <v/>
      </c>
      <c r="EY969" s="57" t="str">
        <f t="shared" si="1363"/>
        <v/>
      </c>
      <c r="EZ969" s="57" t="str">
        <f t="shared" si="1364"/>
        <v/>
      </c>
      <c r="FA969" s="57" t="str">
        <f t="shared" si="1365"/>
        <v/>
      </c>
      <c r="FB969" s="57">
        <f t="shared" si="1366"/>
        <v>5.6049861432287011</v>
      </c>
      <c r="FC969" s="57" t="str">
        <f t="shared" si="1367"/>
        <v/>
      </c>
      <c r="FD969" s="57" t="str">
        <f t="shared" si="1368"/>
        <v/>
      </c>
      <c r="FE969" s="57" t="str">
        <f t="shared" si="1369"/>
        <v/>
      </c>
      <c r="FF969" s="56" t="str">
        <f t="shared" si="1370"/>
        <v/>
      </c>
      <c r="FG969" s="59" t="str">
        <f t="shared" si="1371"/>
        <v/>
      </c>
      <c r="FH969" s="59" t="str">
        <f t="shared" si="1372"/>
        <v/>
      </c>
      <c r="FI969" s="59" t="str">
        <f t="shared" si="1373"/>
        <v/>
      </c>
      <c r="FJ969" s="59" t="str">
        <f t="shared" si="1374"/>
        <v/>
      </c>
      <c r="FK969" s="59" t="str">
        <f t="shared" si="1375"/>
        <v/>
      </c>
      <c r="FL969" s="59" t="str">
        <f t="shared" si="1376"/>
        <v/>
      </c>
      <c r="FM969" s="59">
        <f t="shared" si="1377"/>
        <v>100</v>
      </c>
      <c r="FN969" s="59" t="str">
        <f t="shared" si="1378"/>
        <v/>
      </c>
      <c r="FO969" s="59" t="str">
        <f t="shared" si="1379"/>
        <v/>
      </c>
      <c r="FP969" s="59" t="str">
        <f t="shared" si="1380"/>
        <v/>
      </c>
      <c r="FQ969" s="66" t="str">
        <f t="shared" si="1381"/>
        <v/>
      </c>
      <c r="FR969" s="331">
        <f t="shared" si="1405"/>
        <v>-100</v>
      </c>
      <c r="FS969" s="331">
        <f t="shared" si="1382"/>
        <v>0</v>
      </c>
      <c r="FT969" s="400">
        <f t="shared" si="1383"/>
        <v>1</v>
      </c>
      <c r="FU969" s="400">
        <f t="shared" si="1384"/>
        <v>0</v>
      </c>
      <c r="FV969" s="400">
        <f t="shared" si="1385"/>
        <v>0</v>
      </c>
      <c r="FW969" s="402">
        <f t="shared" si="1386"/>
        <v>0</v>
      </c>
      <c r="FX969" s="222">
        <f t="shared" si="1387"/>
        <v>0</v>
      </c>
      <c r="FY969" s="222">
        <f t="shared" si="1388"/>
        <v>0</v>
      </c>
      <c r="FZ969" s="222">
        <f t="shared" si="1389"/>
        <v>0</v>
      </c>
      <c r="GA969" s="221">
        <f t="shared" si="1390"/>
        <v>0</v>
      </c>
      <c r="GB969" s="222">
        <f t="shared" si="1391"/>
        <v>100</v>
      </c>
      <c r="GC969" s="222">
        <f t="shared" si="1392"/>
        <v>0</v>
      </c>
      <c r="GD969" s="222">
        <f t="shared" si="1393"/>
        <v>0</v>
      </c>
      <c r="GE969" s="222">
        <f t="shared" si="1394"/>
        <v>0</v>
      </c>
      <c r="GF969" s="222">
        <f t="shared" si="1395"/>
        <v>0</v>
      </c>
      <c r="GG969" s="398">
        <f t="shared" si="1396"/>
        <v>0</v>
      </c>
      <c r="GH969" s="399">
        <f t="shared" si="1397"/>
        <v>0</v>
      </c>
      <c r="GI969" s="398" t="str">
        <f t="shared" si="1398"/>
        <v>Na</v>
      </c>
      <c r="GJ969" s="398" t="str">
        <f t="shared" si="1399"/>
        <v>HCO3</v>
      </c>
    </row>
    <row r="970" spans="1:192" s="69" customFormat="1" ht="14.25">
      <c r="A970" s="402">
        <f t="shared" si="1400"/>
        <v>965</v>
      </c>
      <c r="B970" s="401" t="s">
        <v>1065</v>
      </c>
      <c r="C970" s="69" t="s">
        <v>1068</v>
      </c>
      <c r="F970" s="549">
        <v>3532870</v>
      </c>
      <c r="G970" s="549">
        <v>5693850</v>
      </c>
      <c r="H970" s="410">
        <f t="shared" si="1325"/>
        <v>532782.42200000002</v>
      </c>
      <c r="I970" s="410">
        <f t="shared" si="1326"/>
        <v>5692012.25</v>
      </c>
      <c r="J970" s="392"/>
      <c r="K970" s="408" t="s">
        <v>1355</v>
      </c>
      <c r="L970" s="185">
        <v>204</v>
      </c>
      <c r="M970" s="171"/>
      <c r="N970" s="408"/>
      <c r="O970" s="171"/>
      <c r="P970" s="171"/>
      <c r="Q970" s="65" t="s">
        <v>1361</v>
      </c>
      <c r="R970" s="166" t="s">
        <v>2906</v>
      </c>
      <c r="S970" s="401" t="s">
        <v>1346</v>
      </c>
      <c r="T970" s="499" t="str">
        <f t="shared" si="1327"/>
        <v>-</v>
      </c>
      <c r="U970" s="499" t="str">
        <f t="shared" si="1328"/>
        <v>-</v>
      </c>
      <c r="V970" s="499" t="str">
        <f t="shared" si="1329"/>
        <v>-</v>
      </c>
      <c r="W970" s="499" t="str">
        <f t="shared" si="1404"/>
        <v>-</v>
      </c>
      <c r="X970" s="529" t="str">
        <f t="shared" si="1403"/>
        <v>Ca-Mg</v>
      </c>
      <c r="Y970" s="530" t="str">
        <f t="shared" si="1406"/>
        <v>HCO3</v>
      </c>
      <c r="Z970" s="70"/>
      <c r="AA970" s="251">
        <v>33168</v>
      </c>
      <c r="AB970" s="176">
        <v>2</v>
      </c>
      <c r="AC970" s="69" t="s">
        <v>1050</v>
      </c>
      <c r="AD970" s="69" t="s">
        <v>1983</v>
      </c>
      <c r="AE970" s="61" t="s">
        <v>1810</v>
      </c>
      <c r="AF970" s="392">
        <v>12.1</v>
      </c>
      <c r="AG970" s="408">
        <v>995</v>
      </c>
      <c r="AH970" s="408">
        <v>7.01</v>
      </c>
      <c r="AI970" s="559"/>
      <c r="AJ970" s="408"/>
      <c r="AK970" s="408"/>
      <c r="AL970" s="408"/>
      <c r="AM970" s="392"/>
      <c r="AN970" s="69">
        <v>27.4</v>
      </c>
      <c r="AO970" s="401">
        <v>19.600000000000001</v>
      </c>
      <c r="AP970" s="171"/>
      <c r="AS970" s="507">
        <f t="shared" ref="AS970:AS998" si="1407">SUM(AU970:BN970)+SUM(BO970:CL970)/1000</f>
        <v>867.12900000000002</v>
      </c>
      <c r="AT970" s="510">
        <f t="shared" ref="AT970:AT998" si="1408">FR970</f>
        <v>-4.433650860738064</v>
      </c>
      <c r="AU970" s="69">
        <v>29.4</v>
      </c>
      <c r="AV970" s="69">
        <v>41.6</v>
      </c>
      <c r="AW970" s="494">
        <v>127.5</v>
      </c>
      <c r="AX970" s="161">
        <v>79.8</v>
      </c>
      <c r="AY970" s="161">
        <v>87.4</v>
      </c>
      <c r="AZ970" s="447">
        <v>494</v>
      </c>
      <c r="BB970" s="69">
        <v>3.7</v>
      </c>
      <c r="BE970" s="69">
        <v>0.42899999999999999</v>
      </c>
      <c r="BJ970" s="69">
        <v>3.3</v>
      </c>
      <c r="BL970" s="401"/>
      <c r="BN970" s="70"/>
      <c r="BO970" s="143"/>
      <c r="BP970" s="564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1"/>
      <c r="CG970" s="143"/>
      <c r="CH970" s="143"/>
      <c r="CI970" s="143"/>
      <c r="CJ970" s="143"/>
      <c r="CK970" s="143"/>
      <c r="CL970" s="144"/>
      <c r="CM970" s="143"/>
      <c r="CN970" s="143">
        <v>63.2</v>
      </c>
      <c r="CO970" s="141"/>
      <c r="CQ970" s="70"/>
      <c r="DA970" s="70"/>
      <c r="DB970" s="182"/>
      <c r="DC970" s="141" t="s">
        <v>1824</v>
      </c>
      <c r="DD970" s="182"/>
      <c r="DE970" s="182">
        <v>-7.3</v>
      </c>
      <c r="DF970" s="141" t="s">
        <v>2567</v>
      </c>
      <c r="DG970" s="182">
        <v>-7.3</v>
      </c>
      <c r="DH970" s="182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1"/>
      <c r="DT970" s="402">
        <f t="shared" si="1332"/>
        <v>0</v>
      </c>
      <c r="DU970" s="100">
        <f t="shared" si="1333"/>
        <v>0</v>
      </c>
      <c r="DV970" s="100">
        <f t="shared" si="1334"/>
        <v>0</v>
      </c>
      <c r="DW970" s="100">
        <f t="shared" si="1335"/>
        <v>1</v>
      </c>
      <c r="DX970" s="100">
        <f t="shared" si="1336"/>
        <v>0</v>
      </c>
      <c r="DY970" s="229">
        <f t="shared" si="1337"/>
        <v>0</v>
      </c>
      <c r="DZ970" s="100">
        <f t="shared" si="1338"/>
        <v>1</v>
      </c>
      <c r="EA970" s="400">
        <f t="shared" si="1339"/>
        <v>0</v>
      </c>
      <c r="EB970" s="402">
        <f t="shared" si="1340"/>
        <v>0</v>
      </c>
      <c r="EC970" s="19">
        <f t="shared" si="1341"/>
        <v>1</v>
      </c>
      <c r="ED970" s="19">
        <f t="shared" si="1342"/>
        <v>0</v>
      </c>
      <c r="EE970" s="19">
        <f t="shared" si="1343"/>
        <v>0</v>
      </c>
      <c r="EF970" s="402">
        <f t="shared" si="1344"/>
        <v>0</v>
      </c>
      <c r="EG970" s="400">
        <f t="shared" si="1345"/>
        <v>1</v>
      </c>
      <c r="EH970" s="400">
        <f t="shared" si="1346"/>
        <v>0</v>
      </c>
      <c r="EI970" s="402">
        <f t="shared" si="1347"/>
        <v>0</v>
      </c>
      <c r="EJ970" s="229">
        <f t="shared" si="1348"/>
        <v>1</v>
      </c>
      <c r="EK970" s="398">
        <f t="shared" si="1349"/>
        <v>29.4</v>
      </c>
      <c r="EL970" s="398">
        <f t="shared" si="1350"/>
        <v>3.7</v>
      </c>
      <c r="EM970" s="398">
        <f t="shared" si="1351"/>
        <v>41.6</v>
      </c>
      <c r="EN970" s="398">
        <f t="shared" si="1352"/>
        <v>127.5</v>
      </c>
      <c r="EO970" s="398" t="str">
        <f t="shared" si="1353"/>
        <v/>
      </c>
      <c r="EP970" s="398">
        <f t="shared" si="1354"/>
        <v>0.42899999999999999</v>
      </c>
      <c r="EQ970" s="398">
        <f t="shared" si="1355"/>
        <v>494</v>
      </c>
      <c r="ER970" s="398" t="str">
        <f t="shared" si="1356"/>
        <v/>
      </c>
      <c r="ES970" s="398">
        <f t="shared" si="1357"/>
        <v>3.3</v>
      </c>
      <c r="ET970" s="398">
        <f t="shared" si="1358"/>
        <v>87.4</v>
      </c>
      <c r="EU970" s="172">
        <f t="shared" si="1359"/>
        <v>79.8</v>
      </c>
      <c r="EV970" s="57">
        <f t="shared" si="1360"/>
        <v>1.2788280019834883</v>
      </c>
      <c r="EW970" s="57">
        <f t="shared" si="1361"/>
        <v>9.4629156010230184E-2</v>
      </c>
      <c r="EX970" s="57">
        <f t="shared" si="1362"/>
        <v>3.4231639580333271</v>
      </c>
      <c r="EY970" s="57">
        <f t="shared" si="1363"/>
        <v>6.362592943759668</v>
      </c>
      <c r="EZ970" s="57" t="str">
        <f t="shared" si="1364"/>
        <v/>
      </c>
      <c r="FA970" s="57">
        <f t="shared" si="1365"/>
        <v>2.3045930701047542E-2</v>
      </c>
      <c r="FB970" s="57">
        <f t="shared" si="1366"/>
        <v>8.0960910957747902</v>
      </c>
      <c r="FC970" s="57" t="str">
        <f t="shared" si="1367"/>
        <v/>
      </c>
      <c r="FD970" s="57">
        <f t="shared" si="1368"/>
        <v>5.3221600228369047E-2</v>
      </c>
      <c r="FE970" s="57">
        <f t="shared" si="1369"/>
        <v>1.8196467720007581</v>
      </c>
      <c r="FF970" s="56">
        <f t="shared" si="1370"/>
        <v>2.250867345499675</v>
      </c>
      <c r="FG970" s="59">
        <f t="shared" si="1371"/>
        <v>11.436221327990308</v>
      </c>
      <c r="FH970" s="59">
        <f t="shared" si="1372"/>
        <v>0.84624356874841844</v>
      </c>
      <c r="FI970" s="59">
        <f t="shared" si="1373"/>
        <v>30.612451874176216</v>
      </c>
      <c r="FJ970" s="59">
        <f t="shared" si="1374"/>
        <v>56.898989552845634</v>
      </c>
      <c r="FK970" s="59" t="str">
        <f t="shared" si="1375"/>
        <v/>
      </c>
      <c r="FL970" s="59">
        <f t="shared" si="1376"/>
        <v>0.20609367623943339</v>
      </c>
      <c r="FM970" s="59">
        <f t="shared" si="1377"/>
        <v>66.253730264230569</v>
      </c>
      <c r="FN970" s="59" t="str">
        <f t="shared" si="1378"/>
        <v/>
      </c>
      <c r="FO970" s="59">
        <f t="shared" si="1379"/>
        <v>0.43553481600538074</v>
      </c>
      <c r="FP970" s="59">
        <f t="shared" si="1380"/>
        <v>14.890937488491627</v>
      </c>
      <c r="FQ970" s="66">
        <f t="shared" si="1381"/>
        <v>18.419797431272439</v>
      </c>
      <c r="FR970" s="331">
        <f t="shared" si="1405"/>
        <v>-4.433650860738064</v>
      </c>
      <c r="FS970" s="331">
        <f t="shared" si="1382"/>
        <v>4.433650860738064</v>
      </c>
      <c r="FT970" s="400">
        <f t="shared" si="1383"/>
        <v>0</v>
      </c>
      <c r="FU970" s="400">
        <f t="shared" si="1384"/>
        <v>1</v>
      </c>
      <c r="FV970" s="400">
        <f t="shared" si="1385"/>
        <v>0</v>
      </c>
      <c r="FW970" s="402">
        <f t="shared" si="1386"/>
        <v>0</v>
      </c>
      <c r="FX970" s="222">
        <f t="shared" si="1387"/>
        <v>0</v>
      </c>
      <c r="FY970" s="222">
        <f t="shared" si="1388"/>
        <v>56.898989552845634</v>
      </c>
      <c r="FZ970" s="222">
        <f t="shared" si="1389"/>
        <v>30.612451874176216</v>
      </c>
      <c r="GA970" s="221">
        <f t="shared" si="1390"/>
        <v>0</v>
      </c>
      <c r="GB970" s="222">
        <f t="shared" si="1391"/>
        <v>66.253730264230569</v>
      </c>
      <c r="GC970" s="222">
        <f t="shared" si="1392"/>
        <v>0</v>
      </c>
      <c r="GD970" s="222">
        <f t="shared" si="1393"/>
        <v>0</v>
      </c>
      <c r="GE970" s="222">
        <f t="shared" si="1394"/>
        <v>0</v>
      </c>
      <c r="GF970" s="222">
        <f t="shared" si="1395"/>
        <v>0</v>
      </c>
      <c r="GG970" s="398">
        <f t="shared" si="1396"/>
        <v>0</v>
      </c>
      <c r="GH970" s="399">
        <f t="shared" si="1397"/>
        <v>0</v>
      </c>
      <c r="GI970" s="398" t="str">
        <f t="shared" si="1398"/>
        <v>Ca-Mg</v>
      </c>
      <c r="GJ970" s="398" t="str">
        <f t="shared" si="1399"/>
        <v>HCO3</v>
      </c>
    </row>
    <row r="971" spans="1:192" s="69" customFormat="1" ht="14.25">
      <c r="A971" s="402">
        <f t="shared" si="1400"/>
        <v>966</v>
      </c>
      <c r="B971" s="401" t="s">
        <v>1065</v>
      </c>
      <c r="C971" s="69" t="s">
        <v>1068</v>
      </c>
      <c r="F971" s="549">
        <v>3532870</v>
      </c>
      <c r="G971" s="549">
        <v>5693850</v>
      </c>
      <c r="H971" s="410">
        <f t="shared" si="1325"/>
        <v>532782.42200000002</v>
      </c>
      <c r="I971" s="410">
        <f t="shared" si="1326"/>
        <v>5692012.25</v>
      </c>
      <c r="J971" s="392"/>
      <c r="K971" s="408" t="s">
        <v>1355</v>
      </c>
      <c r="L971" s="185">
        <v>204</v>
      </c>
      <c r="M971" s="171"/>
      <c r="N971" s="408"/>
      <c r="O971" s="171"/>
      <c r="P971" s="171"/>
      <c r="Q971" s="65" t="s">
        <v>1361</v>
      </c>
      <c r="R971" s="166" t="s">
        <v>2906</v>
      </c>
      <c r="S971" s="401" t="s">
        <v>1346</v>
      </c>
      <c r="T971" s="499" t="str">
        <f t="shared" si="1327"/>
        <v>-</v>
      </c>
      <c r="U971" s="499" t="str">
        <f t="shared" si="1328"/>
        <v>-</v>
      </c>
      <c r="V971" s="499" t="str">
        <f t="shared" si="1329"/>
        <v>-</v>
      </c>
      <c r="W971" s="499" t="str">
        <f t="shared" si="1404"/>
        <v>-</v>
      </c>
      <c r="X971" s="529" t="str">
        <f t="shared" si="1403"/>
        <v>Ca-Mg</v>
      </c>
      <c r="Y971" s="530" t="str">
        <f t="shared" si="1406"/>
        <v>HCO3-Cl</v>
      </c>
      <c r="Z971" s="70"/>
      <c r="AA971" s="251">
        <v>34372</v>
      </c>
      <c r="AB971" s="176">
        <v>3</v>
      </c>
      <c r="AC971" s="69" t="s">
        <v>1050</v>
      </c>
      <c r="AD971" s="69" t="s">
        <v>1983</v>
      </c>
      <c r="AE971" s="61" t="s">
        <v>2129</v>
      </c>
      <c r="AF971" s="392">
        <v>12.5</v>
      </c>
      <c r="AG971" s="408">
        <v>1145</v>
      </c>
      <c r="AH971" s="408">
        <v>6.75</v>
      </c>
      <c r="AI971" s="559"/>
      <c r="AJ971" s="408"/>
      <c r="AK971" s="408"/>
      <c r="AL971" s="408"/>
      <c r="AM971" s="392"/>
      <c r="AN971" s="69">
        <v>21.4</v>
      </c>
      <c r="AO971" s="401">
        <v>30.9</v>
      </c>
      <c r="AP971" s="195">
        <v>1</v>
      </c>
      <c r="AS971" s="507">
        <f t="shared" si="1407"/>
        <v>923.53600000000006</v>
      </c>
      <c r="AT971" s="510">
        <f t="shared" si="1408"/>
        <v>2.1778564959332232</v>
      </c>
      <c r="AU971" s="69">
        <v>39</v>
      </c>
      <c r="AV971" s="69">
        <v>46</v>
      </c>
      <c r="AW971" s="272">
        <v>154</v>
      </c>
      <c r="AX971" s="271">
        <v>95</v>
      </c>
      <c r="AY971" s="271">
        <v>104</v>
      </c>
      <c r="AZ971" s="447">
        <v>478</v>
      </c>
      <c r="BB971" s="69">
        <v>4.7</v>
      </c>
      <c r="BD971" s="401">
        <v>0</v>
      </c>
      <c r="BE971" s="401">
        <v>0</v>
      </c>
      <c r="BF971" s="401">
        <v>6.0000000000000001E-3</v>
      </c>
      <c r="BG971" s="401">
        <v>0.15</v>
      </c>
      <c r="BJ971" s="69">
        <v>2.6</v>
      </c>
      <c r="BK971" s="69">
        <v>0</v>
      </c>
      <c r="BL971" s="401"/>
      <c r="BN971" s="70">
        <v>0.08</v>
      </c>
      <c r="BO971" s="143"/>
      <c r="BP971" s="564">
        <v>0</v>
      </c>
      <c r="BQ971" s="143">
        <v>0</v>
      </c>
      <c r="BR971" s="143"/>
      <c r="BS971" s="143"/>
      <c r="BT971" s="143">
        <v>0</v>
      </c>
      <c r="BU971" s="143"/>
      <c r="BV971" s="143">
        <v>0</v>
      </c>
      <c r="BW971" s="143"/>
      <c r="BX971" s="143"/>
      <c r="BY971" s="143">
        <v>0</v>
      </c>
      <c r="BZ971" s="143"/>
      <c r="CA971" s="143">
        <v>0</v>
      </c>
      <c r="CB971" s="143">
        <v>0</v>
      </c>
      <c r="CC971" s="143"/>
      <c r="CD971" s="143"/>
      <c r="CE971" s="143"/>
      <c r="CF971" s="141"/>
      <c r="CG971" s="143"/>
      <c r="CH971" s="143"/>
      <c r="CI971" s="143"/>
      <c r="CJ971" s="143"/>
      <c r="CK971" s="143"/>
      <c r="CL971" s="144"/>
      <c r="CM971" s="143">
        <v>4.8</v>
      </c>
      <c r="CN971" s="143">
        <v>143</v>
      </c>
      <c r="CO971" s="141"/>
      <c r="CQ971" s="70"/>
      <c r="DA971" s="70"/>
      <c r="DB971" s="182"/>
      <c r="DC971" s="141" t="s">
        <v>1822</v>
      </c>
      <c r="DD971" s="182"/>
      <c r="DE971" s="182">
        <v>-9.1999999999999993</v>
      </c>
      <c r="DF971" s="141" t="s">
        <v>2568</v>
      </c>
      <c r="DG971" s="182">
        <v>-9.1999999999999993</v>
      </c>
      <c r="DH971" s="182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1"/>
      <c r="DT971" s="402">
        <f t="shared" si="1332"/>
        <v>0</v>
      </c>
      <c r="DU971" s="100">
        <f t="shared" si="1333"/>
        <v>0</v>
      </c>
      <c r="DV971" s="100">
        <f t="shared" si="1334"/>
        <v>0</v>
      </c>
      <c r="DW971" s="100">
        <f t="shared" si="1335"/>
        <v>1</v>
      </c>
      <c r="DX971" s="100">
        <f t="shared" si="1336"/>
        <v>0</v>
      </c>
      <c r="DY971" s="229">
        <f t="shared" si="1337"/>
        <v>0</v>
      </c>
      <c r="DZ971" s="100">
        <f t="shared" si="1338"/>
        <v>1</v>
      </c>
      <c r="EA971" s="400">
        <f t="shared" si="1339"/>
        <v>0</v>
      </c>
      <c r="EB971" s="402">
        <f t="shared" si="1340"/>
        <v>0</v>
      </c>
      <c r="EC971" s="19">
        <f t="shared" si="1341"/>
        <v>1</v>
      </c>
      <c r="ED971" s="19">
        <f t="shared" si="1342"/>
        <v>0</v>
      </c>
      <c r="EE971" s="19">
        <f t="shared" si="1343"/>
        <v>0</v>
      </c>
      <c r="EF971" s="402">
        <f t="shared" si="1344"/>
        <v>0</v>
      </c>
      <c r="EG971" s="400">
        <f t="shared" si="1345"/>
        <v>1</v>
      </c>
      <c r="EH971" s="400">
        <f t="shared" si="1346"/>
        <v>0</v>
      </c>
      <c r="EI971" s="402">
        <f t="shared" si="1347"/>
        <v>0</v>
      </c>
      <c r="EJ971" s="229">
        <f t="shared" si="1348"/>
        <v>1</v>
      </c>
      <c r="EK971" s="398">
        <f t="shared" si="1349"/>
        <v>39</v>
      </c>
      <c r="EL971" s="398">
        <f t="shared" si="1350"/>
        <v>4.7</v>
      </c>
      <c r="EM971" s="398">
        <f t="shared" si="1351"/>
        <v>46</v>
      </c>
      <c r="EN971" s="398">
        <f t="shared" si="1352"/>
        <v>154</v>
      </c>
      <c r="EO971" s="398">
        <f t="shared" si="1353"/>
        <v>6.0000000000000001E-3</v>
      </c>
      <c r="EP971" s="398">
        <f t="shared" si="1354"/>
        <v>0</v>
      </c>
      <c r="EQ971" s="398">
        <f t="shared" si="1355"/>
        <v>478</v>
      </c>
      <c r="ER971" s="398" t="str">
        <f t="shared" si="1356"/>
        <v/>
      </c>
      <c r="ES971" s="398">
        <f t="shared" si="1357"/>
        <v>2.6</v>
      </c>
      <c r="ET971" s="398">
        <f t="shared" si="1358"/>
        <v>104</v>
      </c>
      <c r="EU971" s="172">
        <f t="shared" si="1359"/>
        <v>95</v>
      </c>
      <c r="EV971" s="57">
        <f t="shared" si="1360"/>
        <v>1.6964044924270762</v>
      </c>
      <c r="EW971" s="57">
        <f t="shared" si="1361"/>
        <v>0.12020460358056266</v>
      </c>
      <c r="EX971" s="57">
        <f t="shared" si="1362"/>
        <v>3.7852293766714671</v>
      </c>
      <c r="EY971" s="57">
        <f t="shared" si="1363"/>
        <v>7.6850142222665792</v>
      </c>
      <c r="EZ971" s="57">
        <f t="shared" si="1364"/>
        <v>2.1879843194457104E-4</v>
      </c>
      <c r="FA971" s="57">
        <f t="shared" si="1365"/>
        <v>0</v>
      </c>
      <c r="FB971" s="57">
        <f t="shared" si="1366"/>
        <v>7.8338695218225709</v>
      </c>
      <c r="FC971" s="57" t="str">
        <f t="shared" si="1367"/>
        <v/>
      </c>
      <c r="FD971" s="57">
        <f t="shared" si="1368"/>
        <v>4.1932169876896824E-2</v>
      </c>
      <c r="FE971" s="57">
        <f t="shared" si="1369"/>
        <v>2.1652547401382014</v>
      </c>
      <c r="FF971" s="56">
        <f t="shared" si="1370"/>
        <v>2.6796039827377087</v>
      </c>
      <c r="FG971" s="59">
        <f t="shared" si="1371"/>
        <v>12.767331712428703</v>
      </c>
      <c r="FH971" s="59">
        <f t="shared" si="1372"/>
        <v>0.90467341611335117</v>
      </c>
      <c r="FI971" s="59">
        <f t="shared" si="1373"/>
        <v>28.488063592929809</v>
      </c>
      <c r="FJ971" s="59">
        <f t="shared" si="1374"/>
        <v>57.838284576829778</v>
      </c>
      <c r="FK971" s="59">
        <f t="shared" si="1375"/>
        <v>1.6467016983661277E-3</v>
      </c>
      <c r="FL971" s="59">
        <f t="shared" si="1376"/>
        <v>0</v>
      </c>
      <c r="FM971" s="59">
        <f t="shared" si="1377"/>
        <v>61.583827148207618</v>
      </c>
      <c r="FN971" s="59" t="str">
        <f t="shared" si="1378"/>
        <v/>
      </c>
      <c r="FO971" s="59">
        <f t="shared" si="1379"/>
        <v>0.32963830894228413</v>
      </c>
      <c r="FP971" s="59">
        <f t="shared" si="1380"/>
        <v>17.021559176733035</v>
      </c>
      <c r="FQ971" s="66">
        <f t="shared" si="1381"/>
        <v>21.064975366117071</v>
      </c>
      <c r="FR971" s="331">
        <f t="shared" si="1405"/>
        <v>2.1778564959332232</v>
      </c>
      <c r="FS971" s="331">
        <f t="shared" si="1382"/>
        <v>2.1778564959332232</v>
      </c>
      <c r="FT971" s="400">
        <f t="shared" si="1383"/>
        <v>0</v>
      </c>
      <c r="FU971" s="400">
        <f t="shared" si="1384"/>
        <v>1</v>
      </c>
      <c r="FV971" s="400">
        <f t="shared" si="1385"/>
        <v>0</v>
      </c>
      <c r="FW971" s="402">
        <f t="shared" si="1386"/>
        <v>0</v>
      </c>
      <c r="FX971" s="222">
        <f t="shared" si="1387"/>
        <v>0</v>
      </c>
      <c r="FY971" s="222">
        <f t="shared" si="1388"/>
        <v>57.838284576829778</v>
      </c>
      <c r="FZ971" s="222">
        <f t="shared" si="1389"/>
        <v>28.488063592929809</v>
      </c>
      <c r="GA971" s="221">
        <f t="shared" si="1390"/>
        <v>21.064975366117071</v>
      </c>
      <c r="GB971" s="222">
        <f t="shared" si="1391"/>
        <v>61.583827148207618</v>
      </c>
      <c r="GC971" s="222">
        <f t="shared" si="1392"/>
        <v>0</v>
      </c>
      <c r="GD971" s="222">
        <f t="shared" si="1393"/>
        <v>0</v>
      </c>
      <c r="GE971" s="222">
        <f t="shared" si="1394"/>
        <v>0</v>
      </c>
      <c r="GF971" s="222">
        <f t="shared" si="1395"/>
        <v>0</v>
      </c>
      <c r="GG971" s="398">
        <f t="shared" si="1396"/>
        <v>0</v>
      </c>
      <c r="GH971" s="399">
        <f t="shared" si="1397"/>
        <v>0</v>
      </c>
      <c r="GI971" s="398" t="str">
        <f t="shared" si="1398"/>
        <v>Ca-Mg</v>
      </c>
      <c r="GJ971" s="398" t="str">
        <f t="shared" si="1399"/>
        <v>HCO3-Cl</v>
      </c>
    </row>
    <row r="972" spans="1:192">
      <c r="A972" s="402">
        <f t="shared" si="1400"/>
        <v>967</v>
      </c>
      <c r="B972" s="166" t="s">
        <v>102</v>
      </c>
      <c r="C972" s="166" t="s">
        <v>548</v>
      </c>
      <c r="D972" s="166"/>
      <c r="E972" s="166"/>
      <c r="F972" s="408">
        <v>3509620</v>
      </c>
      <c r="G972" s="408">
        <v>5696840</v>
      </c>
      <c r="H972" s="410">
        <f t="shared" si="1325"/>
        <v>509541.72200000001</v>
      </c>
      <c r="I972" s="410">
        <f t="shared" si="1326"/>
        <v>5695001.0540000005</v>
      </c>
      <c r="J972" s="392">
        <v>185</v>
      </c>
      <c r="K972" s="408" t="s">
        <v>1355</v>
      </c>
      <c r="L972" s="195">
        <v>35</v>
      </c>
      <c r="M972" s="171"/>
      <c r="O972" s="171">
        <v>33.9</v>
      </c>
      <c r="P972" s="171"/>
      <c r="Q972" s="186" t="s">
        <v>1361</v>
      </c>
      <c r="R972" s="166" t="s">
        <v>2890</v>
      </c>
      <c r="S972" s="166" t="s">
        <v>1346</v>
      </c>
      <c r="T972" s="499" t="str">
        <f t="shared" si="1327"/>
        <v>-</v>
      </c>
      <c r="U972" s="499" t="str">
        <f t="shared" si="1328"/>
        <v>-</v>
      </c>
      <c r="V972" s="499" t="str">
        <f t="shared" si="1329"/>
        <v>-</v>
      </c>
      <c r="W972" s="499" t="str">
        <f t="shared" si="1404"/>
        <v>A</v>
      </c>
      <c r="X972" s="529" t="str">
        <f t="shared" si="1403"/>
        <v>Ca-Mg</v>
      </c>
      <c r="Y972" s="530" t="str">
        <f t="shared" si="1406"/>
        <v>HCO3-SO4</v>
      </c>
      <c r="Z972" s="183" t="s">
        <v>1777</v>
      </c>
      <c r="AA972" s="177">
        <v>26473</v>
      </c>
      <c r="AB972" s="176">
        <v>1</v>
      </c>
      <c r="AC972" s="168" t="s">
        <v>376</v>
      </c>
      <c r="AD972" s="170" t="s">
        <v>2569</v>
      </c>
      <c r="AE972" s="167"/>
      <c r="AF972" s="392">
        <v>10.199999999999999</v>
      </c>
      <c r="AG972" s="408"/>
      <c r="AH972" s="408">
        <v>5.3</v>
      </c>
      <c r="AI972" s="392"/>
      <c r="AJ972" s="408"/>
      <c r="AK972" s="408"/>
      <c r="AL972" s="408"/>
      <c r="AM972" s="392">
        <v>0.42</v>
      </c>
      <c r="AN972" s="168"/>
      <c r="AO972" s="165"/>
      <c r="AP972" s="171"/>
      <c r="AQ972" s="168"/>
      <c r="AR972" s="168">
        <v>496</v>
      </c>
      <c r="AS972" s="507">
        <f t="shared" si="1407"/>
        <v>472.5</v>
      </c>
      <c r="AT972" s="510">
        <f t="shared" si="1408"/>
        <v>2.9657632637317346</v>
      </c>
      <c r="AU972" s="174">
        <v>15</v>
      </c>
      <c r="AV972" s="168">
        <v>18.5</v>
      </c>
      <c r="AW972" s="165">
        <v>73.3</v>
      </c>
      <c r="AX972" s="165">
        <v>16.8</v>
      </c>
      <c r="AY972" s="196">
        <v>72</v>
      </c>
      <c r="AZ972" s="167">
        <v>220.9</v>
      </c>
      <c r="BA972" s="168"/>
      <c r="BB972" s="168">
        <v>3.3</v>
      </c>
      <c r="BC972" s="168"/>
      <c r="BD972" s="168"/>
      <c r="BE972" s="168">
        <v>0.2</v>
      </c>
      <c r="BF972" s="168">
        <v>0.2</v>
      </c>
      <c r="BG972" s="168"/>
      <c r="BH972" s="168"/>
      <c r="BI972" s="168"/>
      <c r="BJ972" s="168"/>
      <c r="BK972" s="168"/>
      <c r="BL972" s="165"/>
      <c r="BM972" s="168">
        <v>52.3</v>
      </c>
      <c r="BN972" s="167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  <c r="CA972" s="168"/>
      <c r="CB972" s="168"/>
      <c r="CC972" s="168"/>
      <c r="CD972" s="168"/>
      <c r="CE972" s="168"/>
      <c r="CF972" s="165"/>
      <c r="CG972" s="168"/>
      <c r="CH972" s="168"/>
      <c r="CI972" s="168"/>
      <c r="CJ972" s="168"/>
      <c r="CK972" s="168"/>
      <c r="CL972" s="167"/>
      <c r="CM972" s="168"/>
      <c r="CN972" s="180">
        <v>1577</v>
      </c>
      <c r="CO972" s="165"/>
      <c r="CP972" s="168"/>
      <c r="CQ972" s="167"/>
      <c r="CR972" s="168"/>
      <c r="CS972" s="168"/>
      <c r="CT972" s="168"/>
      <c r="CU972" s="168"/>
      <c r="CV972" s="168"/>
      <c r="CW972" s="168"/>
      <c r="CX972" s="168"/>
      <c r="CY972" s="168"/>
      <c r="CZ972" s="168"/>
      <c r="DA972" s="167"/>
      <c r="DB972" s="182"/>
      <c r="DC972" s="241"/>
      <c r="DD972" s="182"/>
      <c r="DE972" s="182"/>
      <c r="DF972" s="182"/>
      <c r="DG972" s="182"/>
      <c r="DH972" s="182">
        <v>16.5</v>
      </c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1"/>
      <c r="DT972" s="402">
        <f t="shared" si="1332"/>
        <v>1</v>
      </c>
      <c r="DU972" s="100">
        <f t="shared" si="1333"/>
        <v>0</v>
      </c>
      <c r="DV972" s="100">
        <f t="shared" si="1334"/>
        <v>1</v>
      </c>
      <c r="DW972" s="100">
        <f t="shared" si="1335"/>
        <v>0</v>
      </c>
      <c r="DX972" s="100">
        <f t="shared" si="1336"/>
        <v>0</v>
      </c>
      <c r="DY972" s="229">
        <f t="shared" si="1337"/>
        <v>0</v>
      </c>
      <c r="DZ972" s="100">
        <f t="shared" si="1338"/>
        <v>1</v>
      </c>
      <c r="EA972" s="400">
        <f t="shared" si="1339"/>
        <v>0</v>
      </c>
      <c r="EB972" s="402">
        <f t="shared" si="1340"/>
        <v>0</v>
      </c>
      <c r="EC972" s="19">
        <f t="shared" si="1341"/>
        <v>1</v>
      </c>
      <c r="ED972" s="19">
        <f t="shared" si="1342"/>
        <v>0</v>
      </c>
      <c r="EE972" s="19">
        <f t="shared" si="1343"/>
        <v>0</v>
      </c>
      <c r="EF972" s="402">
        <f t="shared" si="1344"/>
        <v>0</v>
      </c>
      <c r="EG972" s="400">
        <f t="shared" si="1345"/>
        <v>0</v>
      </c>
      <c r="EH972" s="400">
        <f t="shared" si="1346"/>
        <v>1</v>
      </c>
      <c r="EI972" s="402">
        <f t="shared" si="1347"/>
        <v>0</v>
      </c>
      <c r="EJ972" s="229">
        <f t="shared" si="1348"/>
        <v>1</v>
      </c>
      <c r="EK972" s="398">
        <f t="shared" si="1349"/>
        <v>15</v>
      </c>
      <c r="EL972" s="398">
        <f t="shared" si="1350"/>
        <v>3.3</v>
      </c>
      <c r="EM972" s="398">
        <f t="shared" si="1351"/>
        <v>18.5</v>
      </c>
      <c r="EN972" s="398">
        <f t="shared" si="1352"/>
        <v>73.3</v>
      </c>
      <c r="EO972" s="398">
        <f t="shared" si="1353"/>
        <v>0.2</v>
      </c>
      <c r="EP972" s="398">
        <f t="shared" si="1354"/>
        <v>0.2</v>
      </c>
      <c r="EQ972" s="398">
        <f t="shared" si="1355"/>
        <v>220.9</v>
      </c>
      <c r="ER972" s="398" t="str">
        <f t="shared" si="1356"/>
        <v/>
      </c>
      <c r="ES972" s="398" t="str">
        <f t="shared" si="1357"/>
        <v/>
      </c>
      <c r="ET972" s="398">
        <f t="shared" si="1358"/>
        <v>72</v>
      </c>
      <c r="EU972" s="172">
        <f t="shared" si="1359"/>
        <v>16.8</v>
      </c>
      <c r="EV972" s="57">
        <f t="shared" si="1360"/>
        <v>0.65246326631810625</v>
      </c>
      <c r="EW972" s="57">
        <f t="shared" si="1361"/>
        <v>8.4398976982097182E-2</v>
      </c>
      <c r="EX972" s="57">
        <f t="shared" si="1362"/>
        <v>1.5223205101830901</v>
      </c>
      <c r="EY972" s="57">
        <f t="shared" si="1363"/>
        <v>3.6578671590398719</v>
      </c>
      <c r="EZ972" s="57">
        <f t="shared" si="1364"/>
        <v>7.2932810648190351E-3</v>
      </c>
      <c r="FA972" s="57">
        <f t="shared" si="1365"/>
        <v>1.0744023636852002E-2</v>
      </c>
      <c r="FB972" s="57">
        <f t="shared" si="1366"/>
        <v>3.6202966053778369</v>
      </c>
      <c r="FC972" s="57" t="str">
        <f t="shared" si="1367"/>
        <v/>
      </c>
      <c r="FD972" s="57" t="str">
        <f t="shared" si="1368"/>
        <v/>
      </c>
      <c r="FE972" s="57">
        <f t="shared" si="1369"/>
        <v>1.4990225124033703</v>
      </c>
      <c r="FF972" s="56">
        <f t="shared" si="1370"/>
        <v>0.47386680957887906</v>
      </c>
      <c r="FG972" s="59">
        <f t="shared" si="1371"/>
        <v>10.993322295661038</v>
      </c>
      <c r="FH972" s="59">
        <f t="shared" si="1372"/>
        <v>1.4220343171563528</v>
      </c>
      <c r="FI972" s="59">
        <f t="shared" si="1373"/>
        <v>25.649505297327472</v>
      </c>
      <c r="FJ972" s="59">
        <f t="shared" si="1374"/>
        <v>61.631228407629692</v>
      </c>
      <c r="FK972" s="59">
        <f t="shared" si="1375"/>
        <v>0.12288414302745951</v>
      </c>
      <c r="FL972" s="59">
        <f t="shared" si="1376"/>
        <v>0.18102553919798597</v>
      </c>
      <c r="FM972" s="59">
        <f t="shared" si="1377"/>
        <v>64.726913290482585</v>
      </c>
      <c r="FN972" s="59" t="str">
        <f t="shared" si="1378"/>
        <v/>
      </c>
      <c r="FO972" s="59" t="str">
        <f t="shared" si="1379"/>
        <v/>
      </c>
      <c r="FP972" s="59">
        <f t="shared" si="1380"/>
        <v>26.800870413955476</v>
      </c>
      <c r="FQ972" s="66">
        <f t="shared" si="1381"/>
        <v>8.4722162955619513</v>
      </c>
      <c r="FR972" s="331">
        <f t="shared" si="1405"/>
        <v>2.9657632637317346</v>
      </c>
      <c r="FS972" s="331">
        <f t="shared" si="1382"/>
        <v>2.9657632637317346</v>
      </c>
      <c r="FT972" s="400">
        <f t="shared" si="1383"/>
        <v>0</v>
      </c>
      <c r="FU972" s="400">
        <f t="shared" si="1384"/>
        <v>1</v>
      </c>
      <c r="FV972" s="400">
        <f t="shared" si="1385"/>
        <v>0</v>
      </c>
      <c r="FW972" s="402">
        <f t="shared" si="1386"/>
        <v>0</v>
      </c>
      <c r="FX972" s="222">
        <f t="shared" si="1387"/>
        <v>0</v>
      </c>
      <c r="FY972" s="222">
        <f t="shared" si="1388"/>
        <v>61.631228407629692</v>
      </c>
      <c r="FZ972" s="222">
        <f t="shared" si="1389"/>
        <v>25.649505297327472</v>
      </c>
      <c r="GA972" s="221">
        <f t="shared" si="1390"/>
        <v>0</v>
      </c>
      <c r="GB972" s="222">
        <f t="shared" si="1391"/>
        <v>64.726913290482585</v>
      </c>
      <c r="GC972" s="222">
        <f t="shared" si="1392"/>
        <v>26.800870413955476</v>
      </c>
      <c r="GD972" s="222">
        <f t="shared" si="1393"/>
        <v>0</v>
      </c>
      <c r="GE972" s="222">
        <f t="shared" si="1394"/>
        <v>0</v>
      </c>
      <c r="GF972" s="222">
        <f t="shared" si="1395"/>
        <v>0</v>
      </c>
      <c r="GG972" s="398">
        <f t="shared" si="1396"/>
        <v>0</v>
      </c>
      <c r="GH972" s="399">
        <f t="shared" si="1397"/>
        <v>0</v>
      </c>
      <c r="GI972" s="398" t="str">
        <f t="shared" si="1398"/>
        <v>Ca-Mg</v>
      </c>
      <c r="GJ972" s="398" t="str">
        <f t="shared" si="1399"/>
        <v>HCO3-SO4</v>
      </c>
    </row>
    <row r="973" spans="1:192">
      <c r="A973" s="402">
        <f t="shared" si="1400"/>
        <v>968</v>
      </c>
      <c r="B973" s="166" t="s">
        <v>102</v>
      </c>
      <c r="C973" s="166" t="s">
        <v>166</v>
      </c>
      <c r="D973" s="166"/>
      <c r="E973" s="166"/>
      <c r="F973" s="408">
        <v>3509610</v>
      </c>
      <c r="G973" s="408">
        <v>5696860</v>
      </c>
      <c r="H973" s="409">
        <f t="shared" si="1325"/>
        <v>509531.72600000002</v>
      </c>
      <c r="I973" s="405">
        <f t="shared" si="1326"/>
        <v>5695021.0460000001</v>
      </c>
      <c r="J973" s="392">
        <v>185</v>
      </c>
      <c r="K973" s="408" t="s">
        <v>1355</v>
      </c>
      <c r="L973" s="171">
        <v>35.1</v>
      </c>
      <c r="M973" s="171"/>
      <c r="O973" s="171">
        <v>34.450000000000003</v>
      </c>
      <c r="P973" s="171"/>
      <c r="Q973" s="186" t="s">
        <v>1361</v>
      </c>
      <c r="R973" s="186" t="s">
        <v>2890</v>
      </c>
      <c r="S973" s="166" t="s">
        <v>1346</v>
      </c>
      <c r="T973" s="499" t="str">
        <f t="shared" si="1327"/>
        <v>-</v>
      </c>
      <c r="U973" s="499" t="str">
        <f t="shared" si="1328"/>
        <v>-</v>
      </c>
      <c r="V973" s="499" t="str">
        <f t="shared" si="1329"/>
        <v>-</v>
      </c>
      <c r="W973" s="499" t="str">
        <f t="shared" si="1404"/>
        <v>A</v>
      </c>
      <c r="X973" s="529" t="str">
        <f t="shared" si="1403"/>
        <v>Ca-Mg</v>
      </c>
      <c r="Y973" s="530" t="str">
        <f t="shared" si="1406"/>
        <v>HCO3-SO4</v>
      </c>
      <c r="Z973" s="183" t="s">
        <v>1777</v>
      </c>
      <c r="AA973" s="177">
        <v>26473</v>
      </c>
      <c r="AB973" s="176">
        <v>1</v>
      </c>
      <c r="AC973" s="168" t="s">
        <v>376</v>
      </c>
      <c r="AD973" s="170" t="s">
        <v>2570</v>
      </c>
      <c r="AE973" s="167"/>
      <c r="AF973" s="392">
        <v>10.199999999999999</v>
      </c>
      <c r="AG973" s="408"/>
      <c r="AH973" s="408">
        <v>5.4</v>
      </c>
      <c r="AI973" s="392"/>
      <c r="AJ973" s="408"/>
      <c r="AK973" s="408"/>
      <c r="AL973" s="408"/>
      <c r="AM973" s="392">
        <v>0.39</v>
      </c>
      <c r="AN973" s="168"/>
      <c r="AO973" s="165"/>
      <c r="AP973" s="171"/>
      <c r="AQ973" s="168"/>
      <c r="AR973" s="168">
        <v>774</v>
      </c>
      <c r="AS973" s="507">
        <f t="shared" si="1407"/>
        <v>764.17</v>
      </c>
      <c r="AT973" s="510">
        <f t="shared" si="1408"/>
        <v>0.66300009899395007</v>
      </c>
      <c r="AU973" s="168">
        <v>20.100000000000001</v>
      </c>
      <c r="AV973" s="168">
        <v>32.1</v>
      </c>
      <c r="AW973" s="165">
        <v>120.5</v>
      </c>
      <c r="AX973" s="165">
        <v>15.2</v>
      </c>
      <c r="AY973" s="165">
        <v>140.6</v>
      </c>
      <c r="AZ973" s="172">
        <v>376.5</v>
      </c>
      <c r="BA973" s="168"/>
      <c r="BB973" s="168">
        <v>3.8</v>
      </c>
      <c r="BC973" s="168"/>
      <c r="BD973" s="168"/>
      <c r="BE973" s="168">
        <v>0.17</v>
      </c>
      <c r="BF973" s="168">
        <v>0.5</v>
      </c>
      <c r="BG973" s="168"/>
      <c r="BH973" s="168"/>
      <c r="BI973" s="168"/>
      <c r="BJ973" s="168"/>
      <c r="BK973" s="168"/>
      <c r="BL973" s="165"/>
      <c r="BM973" s="168">
        <v>54.7</v>
      </c>
      <c r="BN973" s="167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  <c r="CA973" s="168"/>
      <c r="CB973" s="168"/>
      <c r="CC973" s="168"/>
      <c r="CD973" s="168"/>
      <c r="CE973" s="168"/>
      <c r="CF973" s="165"/>
      <c r="CG973" s="168"/>
      <c r="CH973" s="168"/>
      <c r="CI973" s="168"/>
      <c r="CJ973" s="168"/>
      <c r="CK973" s="168"/>
      <c r="CL973" s="167"/>
      <c r="CM973" s="168"/>
      <c r="CN973" s="180">
        <v>2384</v>
      </c>
      <c r="CO973" s="165"/>
      <c r="CP973" s="168"/>
      <c r="CQ973" s="167"/>
      <c r="CR973" s="168"/>
      <c r="CS973" s="168"/>
      <c r="CT973" s="168"/>
      <c r="CU973" s="168"/>
      <c r="CV973" s="168"/>
      <c r="CW973" s="168"/>
      <c r="CX973" s="168"/>
      <c r="CY973" s="168"/>
      <c r="CZ973" s="168"/>
      <c r="DA973" s="167"/>
      <c r="DB973" s="182"/>
      <c r="DC973" s="241"/>
      <c r="DD973" s="182"/>
      <c r="DE973" s="182"/>
      <c r="DF973" s="182"/>
      <c r="DG973" s="182"/>
      <c r="DH973" s="182"/>
      <c r="DI973" s="180"/>
      <c r="DJ973" s="180"/>
      <c r="DK973" s="180"/>
      <c r="DL973" s="180"/>
      <c r="DM973" s="180"/>
      <c r="DN973" s="180"/>
      <c r="DO973" s="180"/>
      <c r="DP973" s="180"/>
      <c r="DQ973" s="180"/>
      <c r="DR973" s="180"/>
      <c r="DS973" s="181"/>
      <c r="DT973" s="402">
        <f t="shared" si="1332"/>
        <v>1</v>
      </c>
      <c r="DU973" s="100">
        <f t="shared" si="1333"/>
        <v>0</v>
      </c>
      <c r="DV973" s="100">
        <f t="shared" si="1334"/>
        <v>1</v>
      </c>
      <c r="DW973" s="100">
        <f t="shared" si="1335"/>
        <v>0</v>
      </c>
      <c r="DX973" s="100">
        <f t="shared" si="1336"/>
        <v>0</v>
      </c>
      <c r="DY973" s="229">
        <f t="shared" si="1337"/>
        <v>0</v>
      </c>
      <c r="DZ973" s="100">
        <f t="shared" si="1338"/>
        <v>1</v>
      </c>
      <c r="EA973" s="400">
        <f t="shared" si="1339"/>
        <v>0</v>
      </c>
      <c r="EB973" s="402">
        <f t="shared" si="1340"/>
        <v>0</v>
      </c>
      <c r="EC973" s="19">
        <f t="shared" si="1341"/>
        <v>1</v>
      </c>
      <c r="ED973" s="19">
        <f t="shared" si="1342"/>
        <v>0</v>
      </c>
      <c r="EE973" s="19">
        <f t="shared" si="1343"/>
        <v>0</v>
      </c>
      <c r="EF973" s="402">
        <f t="shared" si="1344"/>
        <v>0</v>
      </c>
      <c r="EG973" s="400">
        <f t="shared" si="1345"/>
        <v>0</v>
      </c>
      <c r="EH973" s="400">
        <f t="shared" si="1346"/>
        <v>1</v>
      </c>
      <c r="EI973" s="402">
        <f t="shared" si="1347"/>
        <v>0</v>
      </c>
      <c r="EJ973" s="229">
        <f t="shared" si="1348"/>
        <v>1</v>
      </c>
      <c r="EK973" s="398">
        <f t="shared" si="1349"/>
        <v>20.100000000000001</v>
      </c>
      <c r="EL973" s="398">
        <f t="shared" si="1350"/>
        <v>3.8</v>
      </c>
      <c r="EM973" s="398">
        <f t="shared" si="1351"/>
        <v>32.1</v>
      </c>
      <c r="EN973" s="398">
        <f t="shared" si="1352"/>
        <v>120.5</v>
      </c>
      <c r="EO973" s="398">
        <f t="shared" si="1353"/>
        <v>0.5</v>
      </c>
      <c r="EP973" s="398">
        <f t="shared" si="1354"/>
        <v>0.17</v>
      </c>
      <c r="EQ973" s="398">
        <f t="shared" si="1355"/>
        <v>376.5</v>
      </c>
      <c r="ER973" s="398" t="str">
        <f t="shared" si="1356"/>
        <v/>
      </c>
      <c r="ES973" s="398" t="str">
        <f t="shared" si="1357"/>
        <v/>
      </c>
      <c r="ET973" s="398">
        <f t="shared" si="1358"/>
        <v>140.6</v>
      </c>
      <c r="EU973" s="172">
        <f t="shared" si="1359"/>
        <v>15.2</v>
      </c>
      <c r="EV973" s="57">
        <f t="shared" si="1360"/>
        <v>0.87430077686626251</v>
      </c>
      <c r="EW973" s="57">
        <f t="shared" si="1361"/>
        <v>9.718670076726342E-2</v>
      </c>
      <c r="EX973" s="57">
        <f t="shared" si="1362"/>
        <v>2.6414318041555238</v>
      </c>
      <c r="EY973" s="57">
        <f t="shared" si="1363"/>
        <v>6.0132741154748235</v>
      </c>
      <c r="EZ973" s="57">
        <f t="shared" si="1364"/>
        <v>1.8233202662047587E-2</v>
      </c>
      <c r="FA973" s="57">
        <f t="shared" si="1365"/>
        <v>9.1324200913242021E-3</v>
      </c>
      <c r="FB973" s="57">
        <f t="shared" si="1366"/>
        <v>6.1704014120631756</v>
      </c>
      <c r="FC973" s="57" t="str">
        <f t="shared" si="1367"/>
        <v/>
      </c>
      <c r="FD973" s="57" t="str">
        <f t="shared" si="1368"/>
        <v/>
      </c>
      <c r="FE973" s="57">
        <f t="shared" si="1369"/>
        <v>2.9272578506099149</v>
      </c>
      <c r="FF973" s="56">
        <f t="shared" si="1370"/>
        <v>0.42873663723803335</v>
      </c>
      <c r="FG973" s="59">
        <f t="shared" si="1371"/>
        <v>9.0567714461925029</v>
      </c>
      <c r="FH973" s="59">
        <f t="shared" si="1372"/>
        <v>1.0067447722206997</v>
      </c>
      <c r="FI973" s="59">
        <f t="shared" si="1373"/>
        <v>27.362258817482271</v>
      </c>
      <c r="FJ973" s="59">
        <f t="shared" si="1374"/>
        <v>62.29074793043614</v>
      </c>
      <c r="FK973" s="59">
        <f t="shared" si="1375"/>
        <v>0.1888754460840808</v>
      </c>
      <c r="FL973" s="59">
        <f t="shared" si="1376"/>
        <v>9.4601587584305147E-2</v>
      </c>
      <c r="FM973" s="59">
        <f t="shared" si="1377"/>
        <v>64.771624829498649</v>
      </c>
      <c r="FN973" s="59" t="str">
        <f t="shared" si="1378"/>
        <v/>
      </c>
      <c r="FO973" s="59" t="str">
        <f t="shared" si="1379"/>
        <v/>
      </c>
      <c r="FP973" s="59">
        <f t="shared" si="1380"/>
        <v>30.727862681386402</v>
      </c>
      <c r="FQ973" s="66">
        <f t="shared" si="1381"/>
        <v>4.5005124891149366</v>
      </c>
      <c r="FR973" s="331">
        <f t="shared" si="1405"/>
        <v>0.66300009899395007</v>
      </c>
      <c r="FS973" s="331">
        <f t="shared" si="1382"/>
        <v>0.66300009899395007</v>
      </c>
      <c r="FT973" s="400">
        <f t="shared" si="1383"/>
        <v>0</v>
      </c>
      <c r="FU973" s="400">
        <f t="shared" si="1384"/>
        <v>1</v>
      </c>
      <c r="FV973" s="400">
        <f t="shared" si="1385"/>
        <v>0</v>
      </c>
      <c r="FW973" s="402">
        <f t="shared" si="1386"/>
        <v>0</v>
      </c>
      <c r="FX973" s="222">
        <f t="shared" si="1387"/>
        <v>0</v>
      </c>
      <c r="FY973" s="222">
        <f t="shared" si="1388"/>
        <v>62.29074793043614</v>
      </c>
      <c r="FZ973" s="222">
        <f t="shared" si="1389"/>
        <v>27.362258817482271</v>
      </c>
      <c r="GA973" s="221">
        <f t="shared" si="1390"/>
        <v>0</v>
      </c>
      <c r="GB973" s="222">
        <f t="shared" si="1391"/>
        <v>64.771624829498649</v>
      </c>
      <c r="GC973" s="222">
        <f t="shared" si="1392"/>
        <v>30.727862681386402</v>
      </c>
      <c r="GD973" s="222">
        <f t="shared" si="1393"/>
        <v>0</v>
      </c>
      <c r="GE973" s="222">
        <f t="shared" si="1394"/>
        <v>0</v>
      </c>
      <c r="GF973" s="222">
        <f t="shared" si="1395"/>
        <v>0</v>
      </c>
      <c r="GG973" s="398">
        <f t="shared" si="1396"/>
        <v>0</v>
      </c>
      <c r="GH973" s="399">
        <f t="shared" si="1397"/>
        <v>0</v>
      </c>
      <c r="GI973" s="398" t="str">
        <f t="shared" si="1398"/>
        <v>Ca-Mg</v>
      </c>
      <c r="GJ973" s="398" t="str">
        <f t="shared" si="1399"/>
        <v>HCO3-SO4</v>
      </c>
    </row>
    <row r="974" spans="1:192">
      <c r="A974" s="402">
        <f t="shared" si="1400"/>
        <v>969</v>
      </c>
      <c r="B974" s="166" t="s">
        <v>102</v>
      </c>
      <c r="C974" s="166" t="s">
        <v>549</v>
      </c>
      <c r="D974" s="166"/>
      <c r="E974" s="166"/>
      <c r="F974" s="408">
        <v>3509600</v>
      </c>
      <c r="G974" s="408">
        <v>5696890</v>
      </c>
      <c r="H974" s="409">
        <f t="shared" si="1325"/>
        <v>509521.73000000004</v>
      </c>
      <c r="I974" s="405">
        <f t="shared" si="1326"/>
        <v>5695051.034</v>
      </c>
      <c r="J974" s="392">
        <v>185</v>
      </c>
      <c r="K974" s="408" t="s">
        <v>1355</v>
      </c>
      <c r="L974" s="195">
        <v>36</v>
      </c>
      <c r="M974" s="171"/>
      <c r="O974" s="171">
        <v>35.4</v>
      </c>
      <c r="P974" s="171"/>
      <c r="Q974" s="186" t="s">
        <v>1361</v>
      </c>
      <c r="R974" s="186" t="s">
        <v>2890</v>
      </c>
      <c r="S974" s="166" t="s">
        <v>1346</v>
      </c>
      <c r="T974" s="499" t="str">
        <f t="shared" si="1327"/>
        <v>-</v>
      </c>
      <c r="U974" s="499" t="str">
        <f t="shared" si="1328"/>
        <v>-</v>
      </c>
      <c r="V974" s="499" t="str">
        <f t="shared" si="1329"/>
        <v>-</v>
      </c>
      <c r="W974" s="499" t="str">
        <f t="shared" si="1404"/>
        <v>A</v>
      </c>
      <c r="X974" s="529" t="str">
        <f t="shared" si="1403"/>
        <v>Ca-Mg</v>
      </c>
      <c r="Y974" s="530" t="str">
        <f t="shared" si="1406"/>
        <v>HCO3-SO4</v>
      </c>
      <c r="Z974" s="183" t="s">
        <v>1777</v>
      </c>
      <c r="AA974" s="177">
        <v>26473</v>
      </c>
      <c r="AB974" s="176">
        <v>1</v>
      </c>
      <c r="AC974" s="168" t="s">
        <v>376</v>
      </c>
      <c r="AD974" s="170" t="s">
        <v>2571</v>
      </c>
      <c r="AE974" s="167"/>
      <c r="AF974" s="392">
        <v>10.5</v>
      </c>
      <c r="AG974" s="408"/>
      <c r="AH974" s="408">
        <v>5.6</v>
      </c>
      <c r="AI974" s="392"/>
      <c r="AJ974" s="408"/>
      <c r="AK974" s="408"/>
      <c r="AL974" s="408"/>
      <c r="AM974" s="392">
        <v>1.75</v>
      </c>
      <c r="AN974" s="168"/>
      <c r="AO974" s="165"/>
      <c r="AP974" s="171"/>
      <c r="AQ974" s="168"/>
      <c r="AR974" s="168">
        <v>702</v>
      </c>
      <c r="AS974" s="507">
        <f t="shared" si="1407"/>
        <v>698.29999999999984</v>
      </c>
      <c r="AT974" s="510">
        <f t="shared" si="1408"/>
        <v>-6.9215296364142906E-2</v>
      </c>
      <c r="AU974" s="168">
        <v>16.399999999999999</v>
      </c>
      <c r="AV974" s="168">
        <v>27.4</v>
      </c>
      <c r="AW974" s="165">
        <v>118.6</v>
      </c>
      <c r="AX974" s="165">
        <v>14.8</v>
      </c>
      <c r="AY974" s="196">
        <v>202</v>
      </c>
      <c r="AZ974" s="167">
        <v>269.10000000000002</v>
      </c>
      <c r="BA974" s="168"/>
      <c r="BB974" s="174">
        <v>3</v>
      </c>
      <c r="BC974" s="168"/>
      <c r="BD974" s="168"/>
      <c r="BE974" s="168">
        <v>0.8</v>
      </c>
      <c r="BF974" s="168">
        <v>0.4</v>
      </c>
      <c r="BG974" s="168"/>
      <c r="BH974" s="168"/>
      <c r="BI974" s="168"/>
      <c r="BJ974" s="168"/>
      <c r="BK974" s="168"/>
      <c r="BL974" s="165"/>
      <c r="BM974" s="168">
        <v>45.8</v>
      </c>
      <c r="BN974" s="167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  <c r="CA974" s="168"/>
      <c r="CB974" s="168"/>
      <c r="CC974" s="168"/>
      <c r="CD974" s="168"/>
      <c r="CE974" s="168"/>
      <c r="CF974" s="165"/>
      <c r="CG974" s="168"/>
      <c r="CH974" s="168"/>
      <c r="CI974" s="168"/>
      <c r="CJ974" s="168"/>
      <c r="CK974" s="168"/>
      <c r="CL974" s="167"/>
      <c r="CM974" s="168"/>
      <c r="CN974" s="180">
        <v>1171</v>
      </c>
      <c r="CO974" s="165"/>
      <c r="CP974" s="168"/>
      <c r="CQ974" s="167"/>
      <c r="CR974" s="168"/>
      <c r="CS974" s="168"/>
      <c r="CT974" s="168"/>
      <c r="CU974" s="168"/>
      <c r="CV974" s="168"/>
      <c r="CW974" s="168"/>
      <c r="CX974" s="168"/>
      <c r="CY974" s="168"/>
      <c r="CZ974" s="168"/>
      <c r="DA974" s="167"/>
      <c r="DB974" s="182"/>
      <c r="DC974" s="182"/>
      <c r="DD974" s="182"/>
      <c r="DE974" s="182"/>
      <c r="DF974" s="182"/>
      <c r="DG974" s="182"/>
      <c r="DH974" s="182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1"/>
      <c r="DT974" s="402">
        <f t="shared" si="1332"/>
        <v>1</v>
      </c>
      <c r="DU974" s="100">
        <f t="shared" si="1333"/>
        <v>0</v>
      </c>
      <c r="DV974" s="100">
        <f t="shared" si="1334"/>
        <v>1</v>
      </c>
      <c r="DW974" s="100">
        <f t="shared" si="1335"/>
        <v>0</v>
      </c>
      <c r="DX974" s="100">
        <f t="shared" si="1336"/>
        <v>0</v>
      </c>
      <c r="DY974" s="229">
        <f t="shared" si="1337"/>
        <v>0</v>
      </c>
      <c r="DZ974" s="100">
        <f t="shared" si="1338"/>
        <v>1</v>
      </c>
      <c r="EA974" s="400">
        <f t="shared" si="1339"/>
        <v>0</v>
      </c>
      <c r="EB974" s="402">
        <f t="shared" si="1340"/>
        <v>0</v>
      </c>
      <c r="EC974" s="19">
        <f t="shared" si="1341"/>
        <v>1</v>
      </c>
      <c r="ED974" s="19">
        <f t="shared" si="1342"/>
        <v>0</v>
      </c>
      <c r="EE974" s="19">
        <f t="shared" si="1343"/>
        <v>0</v>
      </c>
      <c r="EF974" s="402">
        <f t="shared" si="1344"/>
        <v>0</v>
      </c>
      <c r="EG974" s="400">
        <f t="shared" si="1345"/>
        <v>0</v>
      </c>
      <c r="EH974" s="400">
        <f t="shared" si="1346"/>
        <v>1</v>
      </c>
      <c r="EI974" s="402">
        <f t="shared" si="1347"/>
        <v>0</v>
      </c>
      <c r="EJ974" s="229">
        <f t="shared" si="1348"/>
        <v>1</v>
      </c>
      <c r="EK974" s="398">
        <f t="shared" si="1349"/>
        <v>16.399999999999999</v>
      </c>
      <c r="EL974" s="398">
        <f t="shared" si="1350"/>
        <v>3</v>
      </c>
      <c r="EM974" s="398">
        <f t="shared" si="1351"/>
        <v>27.4</v>
      </c>
      <c r="EN974" s="398">
        <f t="shared" si="1352"/>
        <v>118.6</v>
      </c>
      <c r="EO974" s="398">
        <f t="shared" si="1353"/>
        <v>0.4</v>
      </c>
      <c r="EP974" s="398">
        <f t="shared" si="1354"/>
        <v>0.8</v>
      </c>
      <c r="EQ974" s="398">
        <f t="shared" si="1355"/>
        <v>269.10000000000002</v>
      </c>
      <c r="ER974" s="398" t="str">
        <f t="shared" si="1356"/>
        <v/>
      </c>
      <c r="ES974" s="398" t="str">
        <f t="shared" si="1357"/>
        <v/>
      </c>
      <c r="ET974" s="398">
        <f t="shared" si="1358"/>
        <v>202</v>
      </c>
      <c r="EU974" s="172">
        <f t="shared" si="1359"/>
        <v>14.8</v>
      </c>
      <c r="EV974" s="57">
        <f t="shared" si="1360"/>
        <v>0.71335983784112944</v>
      </c>
      <c r="EW974" s="57">
        <f t="shared" si="1361"/>
        <v>7.6726342710997444E-2</v>
      </c>
      <c r="EX974" s="57">
        <f t="shared" si="1362"/>
        <v>2.2546801069738738</v>
      </c>
      <c r="EY974" s="57">
        <f t="shared" si="1363"/>
        <v>5.9184590049403658</v>
      </c>
      <c r="EZ974" s="57">
        <f t="shared" si="1364"/>
        <v>1.458656212963807E-2</v>
      </c>
      <c r="FA974" s="57">
        <f t="shared" si="1365"/>
        <v>4.2976094547408007E-2</v>
      </c>
      <c r="FB974" s="57">
        <f t="shared" si="1366"/>
        <v>4.4102390969088994</v>
      </c>
      <c r="FC974" s="57" t="str">
        <f t="shared" si="1367"/>
        <v/>
      </c>
      <c r="FD974" s="57" t="str">
        <f t="shared" si="1368"/>
        <v/>
      </c>
      <c r="FE974" s="57">
        <f t="shared" si="1369"/>
        <v>4.2055909375761225</v>
      </c>
      <c r="FF974" s="56">
        <f t="shared" si="1370"/>
        <v>0.41745409415282203</v>
      </c>
      <c r="FG974" s="59">
        <f t="shared" si="1371"/>
        <v>7.9079548467699876</v>
      </c>
      <c r="FH974" s="59">
        <f t="shared" si="1372"/>
        <v>0.85055034153954556</v>
      </c>
      <c r="FI974" s="59">
        <f t="shared" si="1373"/>
        <v>24.994270120139248</v>
      </c>
      <c r="FJ974" s="59">
        <f t="shared" si="1374"/>
        <v>65.60911350878574</v>
      </c>
      <c r="FK974" s="59">
        <f t="shared" si="1375"/>
        <v>0.16169942372964405</v>
      </c>
      <c r="FL974" s="59">
        <f t="shared" si="1376"/>
        <v>0.47641175903584898</v>
      </c>
      <c r="FM974" s="59">
        <f t="shared" si="1377"/>
        <v>48.822100955811884</v>
      </c>
      <c r="FN974" s="59" t="str">
        <f t="shared" si="1378"/>
        <v/>
      </c>
      <c r="FO974" s="59" t="str">
        <f t="shared" si="1379"/>
        <v/>
      </c>
      <c r="FP974" s="59">
        <f t="shared" si="1380"/>
        <v>46.556610837063268</v>
      </c>
      <c r="FQ974" s="66">
        <f t="shared" si="1381"/>
        <v>4.6212882071248567</v>
      </c>
      <c r="FR974" s="331">
        <f t="shared" si="1405"/>
        <v>-6.9215296364142906E-2</v>
      </c>
      <c r="FS974" s="331">
        <f t="shared" si="1382"/>
        <v>6.9215296364142906E-2</v>
      </c>
      <c r="FT974" s="400">
        <f t="shared" si="1383"/>
        <v>0</v>
      </c>
      <c r="FU974" s="400">
        <f t="shared" si="1384"/>
        <v>1</v>
      </c>
      <c r="FV974" s="400">
        <f t="shared" si="1385"/>
        <v>0</v>
      </c>
      <c r="FW974" s="402">
        <f t="shared" si="1386"/>
        <v>0</v>
      </c>
      <c r="FX974" s="222">
        <f t="shared" si="1387"/>
        <v>0</v>
      </c>
      <c r="FY974" s="222">
        <f t="shared" si="1388"/>
        <v>65.60911350878574</v>
      </c>
      <c r="FZ974" s="222">
        <f t="shared" si="1389"/>
        <v>24.994270120139248</v>
      </c>
      <c r="GA974" s="221">
        <f t="shared" si="1390"/>
        <v>0</v>
      </c>
      <c r="GB974" s="222">
        <f t="shared" si="1391"/>
        <v>48.822100955811884</v>
      </c>
      <c r="GC974" s="222">
        <f t="shared" si="1392"/>
        <v>46.556610837063268</v>
      </c>
      <c r="GD974" s="222">
        <f t="shared" si="1393"/>
        <v>0</v>
      </c>
      <c r="GE974" s="222">
        <f t="shared" si="1394"/>
        <v>0</v>
      </c>
      <c r="GF974" s="222">
        <f t="shared" si="1395"/>
        <v>0</v>
      </c>
      <c r="GG974" s="398">
        <f t="shared" si="1396"/>
        <v>0</v>
      </c>
      <c r="GH974" s="399">
        <f t="shared" si="1397"/>
        <v>0</v>
      </c>
      <c r="GI974" s="398" t="str">
        <f t="shared" si="1398"/>
        <v>Ca-Mg</v>
      </c>
      <c r="GJ974" s="398" t="str">
        <f t="shared" si="1399"/>
        <v>HCO3-SO4</v>
      </c>
    </row>
    <row r="975" spans="1:192" ht="14.25">
      <c r="A975" s="402">
        <f t="shared" si="1400"/>
        <v>970</v>
      </c>
      <c r="B975" s="399" t="s">
        <v>102</v>
      </c>
      <c r="C975" s="2" t="s">
        <v>651</v>
      </c>
      <c r="D975" s="2"/>
      <c r="E975" s="2"/>
      <c r="F975" s="549">
        <v>3507700</v>
      </c>
      <c r="G975" s="549">
        <v>5697400</v>
      </c>
      <c r="H975" s="410">
        <f t="shared" si="1325"/>
        <v>507622.49000000005</v>
      </c>
      <c r="I975" s="410">
        <f t="shared" si="1326"/>
        <v>5695560.8300000001</v>
      </c>
      <c r="J975" s="542">
        <v>180</v>
      </c>
      <c r="K975" s="400" t="s">
        <v>1356</v>
      </c>
      <c r="L975" s="19">
        <v>58.5</v>
      </c>
      <c r="Q975" s="64" t="s">
        <v>1361</v>
      </c>
      <c r="R975" s="186" t="s">
        <v>1490</v>
      </c>
      <c r="S975" s="399" t="s">
        <v>1346</v>
      </c>
      <c r="T975" s="499" t="str">
        <f t="shared" si="1327"/>
        <v>-</v>
      </c>
      <c r="U975" s="499" t="str">
        <f t="shared" si="1328"/>
        <v>M</v>
      </c>
      <c r="V975" s="499" t="str">
        <f t="shared" si="1329"/>
        <v>-</v>
      </c>
      <c r="W975" s="499" t="str">
        <f t="shared" si="1404"/>
        <v>-</v>
      </c>
      <c r="X975" s="529" t="str">
        <f t="shared" si="1403"/>
        <v>Ca-Na</v>
      </c>
      <c r="Y975" s="530" t="str">
        <f t="shared" si="1406"/>
        <v>HCO3-SO4-Cl</v>
      </c>
      <c r="Z975" s="172" t="s">
        <v>2572</v>
      </c>
      <c r="AA975" s="51">
        <v>21530</v>
      </c>
      <c r="AB975" s="100">
        <v>1</v>
      </c>
      <c r="AD975" s="2" t="s">
        <v>2573</v>
      </c>
      <c r="AE975" s="404"/>
      <c r="AF975" s="391">
        <v>11</v>
      </c>
      <c r="AI975" s="552"/>
      <c r="AN975" s="398">
        <v>35.799999999999997</v>
      </c>
      <c r="AO975" s="62">
        <v>21</v>
      </c>
      <c r="AP975" s="171"/>
      <c r="AR975" s="69">
        <v>1198.8</v>
      </c>
      <c r="AS975" s="507">
        <f t="shared" si="1407"/>
        <v>1198.5</v>
      </c>
      <c r="AT975" s="510">
        <f t="shared" si="1408"/>
        <v>-2.9203415579787642</v>
      </c>
      <c r="AU975" s="398">
        <v>84.2</v>
      </c>
      <c r="AV975" s="398">
        <v>33.799999999999997</v>
      </c>
      <c r="AW975" s="399">
        <v>199</v>
      </c>
      <c r="AX975" s="398">
        <v>140</v>
      </c>
      <c r="AY975" s="398">
        <v>284</v>
      </c>
      <c r="AZ975" s="172">
        <v>457.5</v>
      </c>
      <c r="BO975" s="138"/>
      <c r="BP975" s="553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49"/>
      <c r="CG975" s="138"/>
      <c r="CH975" s="138"/>
      <c r="CI975" s="138"/>
      <c r="CJ975" s="138"/>
      <c r="CK975" s="138"/>
      <c r="CL975" s="139"/>
      <c r="CM975" s="138"/>
      <c r="CN975" s="138">
        <v>167</v>
      </c>
      <c r="CO975" s="149"/>
      <c r="DB975" s="241"/>
      <c r="DC975" s="241"/>
      <c r="DD975" s="241"/>
      <c r="DE975" s="241"/>
      <c r="DF975" s="182"/>
      <c r="DG975" s="241"/>
      <c r="DH975" s="241">
        <v>14.3</v>
      </c>
      <c r="DI975" s="244"/>
      <c r="DJ975" s="244"/>
      <c r="DK975" s="244"/>
      <c r="DL975" s="244"/>
      <c r="DM975" s="244"/>
      <c r="DN975" s="244"/>
      <c r="DO975" s="244"/>
      <c r="DP975" s="244"/>
      <c r="DQ975" s="244"/>
      <c r="DR975" s="244"/>
      <c r="DS975" s="472"/>
      <c r="DT975" s="402">
        <f t="shared" si="1332"/>
        <v>1</v>
      </c>
      <c r="DU975" s="100">
        <f t="shared" si="1333"/>
        <v>0</v>
      </c>
      <c r="DV975" s="100">
        <f t="shared" si="1334"/>
        <v>1</v>
      </c>
      <c r="DW975" s="100">
        <f t="shared" si="1335"/>
        <v>0</v>
      </c>
      <c r="DX975" s="100">
        <f t="shared" si="1336"/>
        <v>0</v>
      </c>
      <c r="DY975" s="229">
        <f t="shared" si="1337"/>
        <v>0</v>
      </c>
      <c r="DZ975" s="100">
        <f t="shared" si="1338"/>
        <v>1</v>
      </c>
      <c r="EA975" s="400">
        <f t="shared" si="1339"/>
        <v>0</v>
      </c>
      <c r="EB975" s="402">
        <f t="shared" si="1340"/>
        <v>0</v>
      </c>
      <c r="EC975" s="19">
        <f t="shared" si="1341"/>
        <v>0</v>
      </c>
      <c r="ED975" s="19">
        <f t="shared" si="1342"/>
        <v>1</v>
      </c>
      <c r="EE975" s="19">
        <f t="shared" si="1343"/>
        <v>0</v>
      </c>
      <c r="EF975" s="402">
        <f t="shared" si="1344"/>
        <v>0</v>
      </c>
      <c r="EG975" s="400">
        <f t="shared" si="1345"/>
        <v>1</v>
      </c>
      <c r="EH975" s="400">
        <f t="shared" si="1346"/>
        <v>0</v>
      </c>
      <c r="EI975" s="402">
        <f t="shared" si="1347"/>
        <v>0</v>
      </c>
      <c r="EJ975" s="229">
        <f t="shared" si="1348"/>
        <v>1</v>
      </c>
      <c r="EK975" s="398">
        <f t="shared" si="1349"/>
        <v>84.2</v>
      </c>
      <c r="EL975" s="398" t="str">
        <f t="shared" si="1350"/>
        <v/>
      </c>
      <c r="EM975" s="398">
        <f t="shared" si="1351"/>
        <v>33.799999999999997</v>
      </c>
      <c r="EN975" s="398">
        <f t="shared" si="1352"/>
        <v>199</v>
      </c>
      <c r="EO975" s="398" t="str">
        <f t="shared" si="1353"/>
        <v/>
      </c>
      <c r="EP975" s="398" t="str">
        <f t="shared" si="1354"/>
        <v/>
      </c>
      <c r="EQ975" s="398">
        <f t="shared" si="1355"/>
        <v>457.5</v>
      </c>
      <c r="ER975" s="398" t="str">
        <f t="shared" si="1356"/>
        <v/>
      </c>
      <c r="ES975" s="398" t="str">
        <f t="shared" si="1357"/>
        <v/>
      </c>
      <c r="ET975" s="398">
        <f t="shared" si="1358"/>
        <v>284</v>
      </c>
      <c r="EU975" s="172">
        <f t="shared" si="1359"/>
        <v>140</v>
      </c>
      <c r="EV975" s="57">
        <f t="shared" si="1360"/>
        <v>3.6624938015989699</v>
      </c>
      <c r="EW975" s="57" t="str">
        <f t="shared" si="1361"/>
        <v/>
      </c>
      <c r="EX975" s="57">
        <f t="shared" si="1362"/>
        <v>2.7813207159020776</v>
      </c>
      <c r="EY975" s="57">
        <f t="shared" si="1363"/>
        <v>9.9306352612405799</v>
      </c>
      <c r="EZ975" s="57" t="str">
        <f t="shared" si="1364"/>
        <v/>
      </c>
      <c r="FA975" s="57" t="str">
        <f t="shared" si="1365"/>
        <v/>
      </c>
      <c r="FB975" s="57">
        <f t="shared" si="1366"/>
        <v>7.4978981301962895</v>
      </c>
      <c r="FC975" s="57" t="str">
        <f t="shared" si="1367"/>
        <v/>
      </c>
      <c r="FD975" s="57" t="str">
        <f t="shared" si="1368"/>
        <v/>
      </c>
      <c r="FE975" s="57">
        <f t="shared" si="1369"/>
        <v>5.9128110211466272</v>
      </c>
      <c r="FF975" s="56">
        <f t="shared" si="1370"/>
        <v>3.9488900798239919</v>
      </c>
      <c r="FG975" s="59">
        <f t="shared" si="1371"/>
        <v>22.367125925378311</v>
      </c>
      <c r="FH975" s="59" t="str">
        <f t="shared" si="1372"/>
        <v/>
      </c>
      <c r="FI975" s="59">
        <f t="shared" si="1373"/>
        <v>16.985735420025954</v>
      </c>
      <c r="FJ975" s="59">
        <f t="shared" si="1374"/>
        <v>60.647138654595736</v>
      </c>
      <c r="FK975" s="59" t="str">
        <f t="shared" si="1375"/>
        <v/>
      </c>
      <c r="FL975" s="59" t="str">
        <f t="shared" si="1376"/>
        <v/>
      </c>
      <c r="FM975" s="59">
        <f t="shared" si="1377"/>
        <v>43.191654544275337</v>
      </c>
      <c r="FN975" s="59" t="str">
        <f t="shared" si="1378"/>
        <v/>
      </c>
      <c r="FO975" s="59" t="str">
        <f t="shared" si="1379"/>
        <v/>
      </c>
      <c r="FP975" s="59">
        <f t="shared" si="1380"/>
        <v>34.060757638522794</v>
      </c>
      <c r="FQ975" s="66">
        <f t="shared" si="1381"/>
        <v>22.747587817201858</v>
      </c>
      <c r="FR975" s="331">
        <f t="shared" si="1405"/>
        <v>-2.9203415579787642</v>
      </c>
      <c r="FS975" s="331">
        <f t="shared" si="1382"/>
        <v>2.9203415579787642</v>
      </c>
      <c r="FT975" s="400">
        <f t="shared" si="1383"/>
        <v>0</v>
      </c>
      <c r="FU975" s="400">
        <f t="shared" si="1384"/>
        <v>1</v>
      </c>
      <c r="FV975" s="400">
        <f t="shared" si="1385"/>
        <v>0</v>
      </c>
      <c r="FW975" s="402">
        <f t="shared" si="1386"/>
        <v>0</v>
      </c>
      <c r="FX975" s="222">
        <f t="shared" si="1387"/>
        <v>22.367125925378311</v>
      </c>
      <c r="FY975" s="222">
        <f t="shared" si="1388"/>
        <v>60.647138654595736</v>
      </c>
      <c r="FZ975" s="222">
        <f t="shared" si="1389"/>
        <v>0</v>
      </c>
      <c r="GA975" s="221">
        <f t="shared" si="1390"/>
        <v>22.747587817201858</v>
      </c>
      <c r="GB975" s="222">
        <f t="shared" si="1391"/>
        <v>43.191654544275337</v>
      </c>
      <c r="GC975" s="222">
        <f t="shared" si="1392"/>
        <v>34.060757638522794</v>
      </c>
      <c r="GD975" s="222">
        <f t="shared" si="1393"/>
        <v>0</v>
      </c>
      <c r="GE975" s="222">
        <f t="shared" si="1394"/>
        <v>0</v>
      </c>
      <c r="GF975" s="222">
        <f t="shared" si="1395"/>
        <v>0</v>
      </c>
      <c r="GG975" s="398">
        <f t="shared" si="1396"/>
        <v>0</v>
      </c>
      <c r="GH975" s="399">
        <f t="shared" si="1397"/>
        <v>0</v>
      </c>
      <c r="GI975" s="398" t="str">
        <f t="shared" si="1398"/>
        <v>Ca-Na</v>
      </c>
      <c r="GJ975" s="398" t="str">
        <f t="shared" si="1399"/>
        <v>HCO3-SO4-Cl</v>
      </c>
    </row>
    <row r="976" spans="1:192">
      <c r="A976" s="402">
        <f t="shared" si="1400"/>
        <v>971</v>
      </c>
      <c r="B976" s="166" t="s">
        <v>535</v>
      </c>
      <c r="C976" s="166" t="s">
        <v>536</v>
      </c>
      <c r="D976" s="166"/>
      <c r="E976" s="166"/>
      <c r="F976" s="408">
        <v>3508040</v>
      </c>
      <c r="G976" s="408">
        <v>5694930</v>
      </c>
      <c r="H976" s="409">
        <f t="shared" si="1325"/>
        <v>507962.35400000005</v>
      </c>
      <c r="I976" s="405">
        <f t="shared" si="1326"/>
        <v>5693091.818</v>
      </c>
      <c r="J976" s="408">
        <v>230.5</v>
      </c>
      <c r="K976" s="408" t="s">
        <v>1355</v>
      </c>
      <c r="L976" s="171">
        <v>120.3</v>
      </c>
      <c r="M976" s="171"/>
      <c r="O976" s="171">
        <v>190.5</v>
      </c>
      <c r="P976" s="171"/>
      <c r="Q976" s="166" t="s">
        <v>1361</v>
      </c>
      <c r="R976" s="166" t="s">
        <v>2891</v>
      </c>
      <c r="S976" s="166" t="s">
        <v>1346</v>
      </c>
      <c r="T976" s="499" t="str">
        <f t="shared" si="1327"/>
        <v>-</v>
      </c>
      <c r="U976" s="499" t="str">
        <f t="shared" si="1328"/>
        <v>-</v>
      </c>
      <c r="V976" s="499" t="str">
        <f t="shared" si="1329"/>
        <v>-</v>
      </c>
      <c r="W976" s="499" t="str">
        <f t="shared" si="1404"/>
        <v>-</v>
      </c>
      <c r="X976" s="529" t="str">
        <f t="shared" si="1403"/>
        <v>Ca-Mg</v>
      </c>
      <c r="Y976" s="530" t="str">
        <f t="shared" si="1406"/>
        <v>HCO3</v>
      </c>
      <c r="Z976" s="183"/>
      <c r="AA976" s="177">
        <v>24089</v>
      </c>
      <c r="AB976" s="176">
        <v>1</v>
      </c>
      <c r="AC976" s="170" t="s">
        <v>527</v>
      </c>
      <c r="AD976" s="170" t="s">
        <v>1410</v>
      </c>
      <c r="AE976" s="167"/>
      <c r="AF976" s="392">
        <v>8</v>
      </c>
      <c r="AG976" s="408"/>
      <c r="AH976" s="408">
        <v>6.4</v>
      </c>
      <c r="AI976" s="392"/>
      <c r="AJ976" s="408"/>
      <c r="AK976" s="408"/>
      <c r="AL976" s="408"/>
      <c r="AM976" s="392"/>
      <c r="AN976" s="168">
        <v>13.5</v>
      </c>
      <c r="AO976" s="165">
        <v>10.1</v>
      </c>
      <c r="AP976" s="171">
        <v>1.9</v>
      </c>
      <c r="AQ976" s="168"/>
      <c r="AR976" s="168"/>
      <c r="AS976" s="507">
        <f t="shared" si="1407"/>
        <v>359.37600000000003</v>
      </c>
      <c r="AT976" s="510">
        <f t="shared" si="1408"/>
        <v>-0.23256778373400055</v>
      </c>
      <c r="AU976" s="168">
        <v>8.5</v>
      </c>
      <c r="AV976" s="168">
        <v>16.899999999999999</v>
      </c>
      <c r="AW976" s="165">
        <v>60</v>
      </c>
      <c r="AX976" s="168">
        <v>12</v>
      </c>
      <c r="AY976" s="168">
        <v>33.200000000000003</v>
      </c>
      <c r="AZ976" s="459">
        <f>AO976*21.76</f>
        <v>219.77600000000001</v>
      </c>
      <c r="BA976" s="168"/>
      <c r="BB976" s="168"/>
      <c r="BC976" s="168"/>
      <c r="BD976" s="168"/>
      <c r="BE976" s="168">
        <v>0</v>
      </c>
      <c r="BF976" s="168">
        <v>0</v>
      </c>
      <c r="BG976" s="168"/>
      <c r="BH976" s="168"/>
      <c r="BI976" s="168"/>
      <c r="BJ976" s="168">
        <v>9</v>
      </c>
      <c r="BK976" s="168"/>
      <c r="BL976" s="165"/>
      <c r="BM976" s="168"/>
      <c r="BN976" s="167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  <c r="CA976" s="168"/>
      <c r="CB976" s="168"/>
      <c r="CC976" s="168"/>
      <c r="CD976" s="168"/>
      <c r="CE976" s="168"/>
      <c r="CF976" s="165"/>
      <c r="CG976" s="168"/>
      <c r="CH976" s="168"/>
      <c r="CI976" s="168"/>
      <c r="CJ976" s="168"/>
      <c r="CK976" s="168"/>
      <c r="CL976" s="167"/>
      <c r="CM976" s="168">
        <v>7.2</v>
      </c>
      <c r="CN976" s="180">
        <v>39.6</v>
      </c>
      <c r="CO976" s="165"/>
      <c r="CP976" s="168"/>
      <c r="CQ976" s="167"/>
      <c r="CR976" s="168"/>
      <c r="CS976" s="168"/>
      <c r="CT976" s="168"/>
      <c r="CU976" s="168"/>
      <c r="CV976" s="168"/>
      <c r="CW976" s="168"/>
      <c r="CX976" s="168"/>
      <c r="CY976" s="168"/>
      <c r="CZ976" s="168"/>
      <c r="DA976" s="167"/>
      <c r="DB976" s="182"/>
      <c r="DC976" s="182"/>
      <c r="DD976" s="182"/>
      <c r="DE976" s="182"/>
      <c r="DF976" s="182"/>
      <c r="DG976" s="182"/>
      <c r="DH976" s="182"/>
      <c r="DI976" s="180"/>
      <c r="DJ976" s="180"/>
      <c r="DK976" s="180"/>
      <c r="DL976" s="180"/>
      <c r="DM976" s="180"/>
      <c r="DN976" s="180"/>
      <c r="DO976" s="180"/>
      <c r="DP976" s="180"/>
      <c r="DQ976" s="180"/>
      <c r="DR976" s="180"/>
      <c r="DS976" s="181"/>
      <c r="DT976" s="402">
        <f t="shared" si="1332"/>
        <v>1</v>
      </c>
      <c r="DU976" s="100">
        <f t="shared" si="1333"/>
        <v>0</v>
      </c>
      <c r="DV976" s="100">
        <f t="shared" si="1334"/>
        <v>0</v>
      </c>
      <c r="DW976" s="100">
        <f t="shared" si="1335"/>
        <v>1</v>
      </c>
      <c r="DX976" s="100">
        <f t="shared" si="1336"/>
        <v>0</v>
      </c>
      <c r="DY976" s="229">
        <f t="shared" si="1337"/>
        <v>0</v>
      </c>
      <c r="DZ976" s="100">
        <f t="shared" si="1338"/>
        <v>1</v>
      </c>
      <c r="EA976" s="400">
        <f t="shared" si="1339"/>
        <v>0</v>
      </c>
      <c r="EB976" s="402">
        <f t="shared" si="1340"/>
        <v>0</v>
      </c>
      <c r="EC976" s="19">
        <f t="shared" si="1341"/>
        <v>1</v>
      </c>
      <c r="ED976" s="19">
        <f t="shared" si="1342"/>
        <v>0</v>
      </c>
      <c r="EE976" s="19">
        <f t="shared" si="1343"/>
        <v>0</v>
      </c>
      <c r="EF976" s="402">
        <f t="shared" si="1344"/>
        <v>0</v>
      </c>
      <c r="EG976" s="400">
        <f t="shared" si="1345"/>
        <v>1</v>
      </c>
      <c r="EH976" s="400">
        <f t="shared" si="1346"/>
        <v>0</v>
      </c>
      <c r="EI976" s="402">
        <f t="shared" si="1347"/>
        <v>0</v>
      </c>
      <c r="EJ976" s="229">
        <f t="shared" si="1348"/>
        <v>1</v>
      </c>
      <c r="EK976" s="398">
        <f t="shared" si="1349"/>
        <v>8.5</v>
      </c>
      <c r="EL976" s="398" t="str">
        <f t="shared" si="1350"/>
        <v/>
      </c>
      <c r="EM976" s="398">
        <f t="shared" si="1351"/>
        <v>16.899999999999999</v>
      </c>
      <c r="EN976" s="398">
        <f t="shared" si="1352"/>
        <v>60</v>
      </c>
      <c r="EO976" s="398">
        <f t="shared" si="1353"/>
        <v>0</v>
      </c>
      <c r="EP976" s="398">
        <f t="shared" si="1354"/>
        <v>0</v>
      </c>
      <c r="EQ976" s="398">
        <f t="shared" si="1355"/>
        <v>219.77600000000001</v>
      </c>
      <c r="ER976" s="398" t="str">
        <f t="shared" si="1356"/>
        <v/>
      </c>
      <c r="ES976" s="398">
        <f t="shared" si="1357"/>
        <v>9</v>
      </c>
      <c r="ET976" s="398">
        <f t="shared" si="1358"/>
        <v>33.200000000000003</v>
      </c>
      <c r="EU976" s="172">
        <f t="shared" si="1359"/>
        <v>12</v>
      </c>
      <c r="EV976" s="57">
        <f t="shared" si="1360"/>
        <v>0.36972918424692691</v>
      </c>
      <c r="EW976" s="57" t="str">
        <f t="shared" si="1361"/>
        <v/>
      </c>
      <c r="EX976" s="57">
        <f t="shared" si="1362"/>
        <v>1.3906603579510388</v>
      </c>
      <c r="EY976" s="57">
        <f t="shared" si="1363"/>
        <v>2.9941613852986673</v>
      </c>
      <c r="EZ976" s="57">
        <f t="shared" si="1364"/>
        <v>0</v>
      </c>
      <c r="FA976" s="57">
        <f t="shared" si="1365"/>
        <v>0</v>
      </c>
      <c r="FB976" s="57">
        <f t="shared" si="1366"/>
        <v>3.6018755398076934</v>
      </c>
      <c r="FC976" s="57" t="str">
        <f t="shared" si="1367"/>
        <v/>
      </c>
      <c r="FD976" s="57">
        <f t="shared" si="1368"/>
        <v>0.14514981880464287</v>
      </c>
      <c r="FE976" s="57">
        <f t="shared" si="1369"/>
        <v>0.69121593627488753</v>
      </c>
      <c r="FF976" s="56">
        <f t="shared" si="1370"/>
        <v>0.33847629255634215</v>
      </c>
      <c r="FG976" s="59">
        <f t="shared" si="1371"/>
        <v>7.7763218837072561</v>
      </c>
      <c r="FH976" s="59" t="str">
        <f t="shared" si="1372"/>
        <v/>
      </c>
      <c r="FI976" s="59">
        <f t="shared" si="1373"/>
        <v>29.249036957592327</v>
      </c>
      <c r="FJ976" s="59">
        <f t="shared" si="1374"/>
        <v>62.974641158700429</v>
      </c>
      <c r="FK976" s="59">
        <f t="shared" si="1375"/>
        <v>0</v>
      </c>
      <c r="FL976" s="59">
        <f t="shared" si="1376"/>
        <v>0</v>
      </c>
      <c r="FM976" s="59">
        <f t="shared" si="1377"/>
        <v>75.404825047138033</v>
      </c>
      <c r="FN976" s="59" t="str">
        <f t="shared" si="1378"/>
        <v/>
      </c>
      <c r="FO976" s="59">
        <f t="shared" si="1379"/>
        <v>3.0386937504154412</v>
      </c>
      <c r="FP976" s="59">
        <f t="shared" si="1380"/>
        <v>14.470521307181086</v>
      </c>
      <c r="FQ976" s="66">
        <f t="shared" si="1381"/>
        <v>7.0859598952654448</v>
      </c>
      <c r="FR976" s="331">
        <f t="shared" si="1405"/>
        <v>-0.23256778373400055</v>
      </c>
      <c r="FS976" s="331">
        <f t="shared" si="1382"/>
        <v>0.23256778373400055</v>
      </c>
      <c r="FT976" s="400">
        <f t="shared" si="1383"/>
        <v>0</v>
      </c>
      <c r="FU976" s="400">
        <f t="shared" si="1384"/>
        <v>1</v>
      </c>
      <c r="FV976" s="400">
        <f t="shared" si="1385"/>
        <v>0</v>
      </c>
      <c r="FW976" s="402">
        <f t="shared" si="1386"/>
        <v>0</v>
      </c>
      <c r="FX976" s="222">
        <f t="shared" si="1387"/>
        <v>0</v>
      </c>
      <c r="FY976" s="222">
        <f t="shared" si="1388"/>
        <v>62.974641158700429</v>
      </c>
      <c r="FZ976" s="222">
        <f t="shared" si="1389"/>
        <v>29.249036957592327</v>
      </c>
      <c r="GA976" s="221">
        <f t="shared" si="1390"/>
        <v>0</v>
      </c>
      <c r="GB976" s="222">
        <f t="shared" si="1391"/>
        <v>75.404825047138033</v>
      </c>
      <c r="GC976" s="222">
        <f t="shared" si="1392"/>
        <v>0</v>
      </c>
      <c r="GD976" s="222">
        <f t="shared" si="1393"/>
        <v>0</v>
      </c>
      <c r="GE976" s="222">
        <f t="shared" si="1394"/>
        <v>0</v>
      </c>
      <c r="GF976" s="222">
        <f t="shared" si="1395"/>
        <v>0</v>
      </c>
      <c r="GG976" s="398">
        <f t="shared" si="1396"/>
        <v>0</v>
      </c>
      <c r="GH976" s="399">
        <f t="shared" si="1397"/>
        <v>0</v>
      </c>
      <c r="GI976" s="398" t="str">
        <f t="shared" si="1398"/>
        <v>Ca-Mg</v>
      </c>
      <c r="GJ976" s="398" t="str">
        <f t="shared" si="1399"/>
        <v>HCO3</v>
      </c>
    </row>
    <row r="977" spans="1:192" s="69" customFormat="1" ht="14.25">
      <c r="A977" s="402">
        <f t="shared" si="1400"/>
        <v>972</v>
      </c>
      <c r="B977" s="399" t="s">
        <v>112</v>
      </c>
      <c r="C977" s="2" t="s">
        <v>311</v>
      </c>
      <c r="D977" s="2"/>
      <c r="E977" s="2"/>
      <c r="F977" s="549">
        <v>3525350</v>
      </c>
      <c r="G977" s="549">
        <v>5663080</v>
      </c>
      <c r="H977" s="410">
        <f t="shared" si="1325"/>
        <v>525265.42999999993</v>
      </c>
      <c r="I977" s="410">
        <f t="shared" si="1326"/>
        <v>5661254.5580000002</v>
      </c>
      <c r="J977" s="542">
        <v>164</v>
      </c>
      <c r="K977" s="400" t="s">
        <v>1356</v>
      </c>
      <c r="L977" s="19">
        <v>43.5</v>
      </c>
      <c r="M977" s="19"/>
      <c r="N977" s="408"/>
      <c r="O977" s="19"/>
      <c r="P977" s="19"/>
      <c r="Q977" s="65" t="s">
        <v>1361</v>
      </c>
      <c r="R977" s="64" t="s">
        <v>2890</v>
      </c>
      <c r="S977" s="399" t="s">
        <v>1346</v>
      </c>
      <c r="T977" s="499" t="str">
        <f t="shared" si="1327"/>
        <v>-</v>
      </c>
      <c r="U977" s="499" t="str">
        <f t="shared" si="1328"/>
        <v>M</v>
      </c>
      <c r="V977" s="499" t="str">
        <f t="shared" si="1329"/>
        <v>-</v>
      </c>
      <c r="W977" s="499" t="str">
        <f t="shared" si="1404"/>
        <v>-</v>
      </c>
      <c r="X977" s="529" t="str">
        <f t="shared" si="1403"/>
        <v>Ca</v>
      </c>
      <c r="Y977" s="530" t="str">
        <f t="shared" si="1406"/>
        <v>SO4</v>
      </c>
      <c r="Z977" s="172" t="s">
        <v>2275</v>
      </c>
      <c r="AA977" s="51">
        <v>25028</v>
      </c>
      <c r="AB977" s="100">
        <v>1</v>
      </c>
      <c r="AC977" s="398"/>
      <c r="AD977" s="2" t="s">
        <v>2073</v>
      </c>
      <c r="AE977" s="404"/>
      <c r="AF977" s="391">
        <v>11.2</v>
      </c>
      <c r="AG977" s="400"/>
      <c r="AH977" s="400"/>
      <c r="AI977" s="554"/>
      <c r="AJ977" s="400"/>
      <c r="AK977" s="400"/>
      <c r="AL977" s="400"/>
      <c r="AM977" s="391"/>
      <c r="AN977" s="398">
        <v>103.9</v>
      </c>
      <c r="AO977" s="399">
        <v>10.5</v>
      </c>
      <c r="AP977" s="19"/>
      <c r="AQ977" s="398"/>
      <c r="AR977" s="398">
        <v>2437.6999999999998</v>
      </c>
      <c r="AS977" s="507">
        <f t="shared" si="1407"/>
        <v>2428.8999999999996</v>
      </c>
      <c r="AT977" s="510">
        <f t="shared" si="1408"/>
        <v>-2.2684182131290767</v>
      </c>
      <c r="AU977" s="398">
        <v>29</v>
      </c>
      <c r="AV977" s="398">
        <v>0</v>
      </c>
      <c r="AW977" s="399">
        <v>654.4</v>
      </c>
      <c r="AX977" s="398">
        <v>22.3</v>
      </c>
      <c r="AY977" s="398">
        <v>1494.5</v>
      </c>
      <c r="AZ977" s="172">
        <v>228.7</v>
      </c>
      <c r="BA977" s="398"/>
      <c r="BB977" s="398"/>
      <c r="BC977" s="398"/>
      <c r="BD977" s="398"/>
      <c r="BE977" s="398"/>
      <c r="BF977" s="398"/>
      <c r="BG977" s="398"/>
      <c r="BH977" s="398"/>
      <c r="BI977" s="398"/>
      <c r="BJ977" s="398"/>
      <c r="BK977" s="398"/>
      <c r="BL977" s="399"/>
      <c r="BM977" s="398"/>
      <c r="BN977" s="172"/>
      <c r="BO977" s="138"/>
      <c r="BP977" s="555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49"/>
      <c r="CG977" s="138"/>
      <c r="CH977" s="138"/>
      <c r="CI977" s="138"/>
      <c r="CJ977" s="138"/>
      <c r="CK977" s="138"/>
      <c r="CL977" s="139"/>
      <c r="CM977" s="138"/>
      <c r="CN977" s="143" t="s">
        <v>3116</v>
      </c>
      <c r="CO977" s="149"/>
      <c r="CP977" s="398"/>
      <c r="CQ977" s="172"/>
      <c r="CR977" s="398"/>
      <c r="CS977" s="398"/>
      <c r="CT977" s="398"/>
      <c r="CU977" s="398"/>
      <c r="CV977" s="398"/>
      <c r="CW977" s="398"/>
      <c r="CX977" s="398"/>
      <c r="CY977" s="398"/>
      <c r="CZ977" s="398"/>
      <c r="DA977" s="172"/>
      <c r="DB977" s="241"/>
      <c r="DC977" s="241"/>
      <c r="DD977" s="241"/>
      <c r="DE977" s="241"/>
      <c r="DF977" s="182"/>
      <c r="DG977" s="241"/>
      <c r="DH977" s="241">
        <v>20.9</v>
      </c>
      <c r="DI977" s="244"/>
      <c r="DJ977" s="244"/>
      <c r="DK977" s="244"/>
      <c r="DL977" s="244"/>
      <c r="DM977" s="244"/>
      <c r="DN977" s="244"/>
      <c r="DO977" s="244"/>
      <c r="DP977" s="244"/>
      <c r="DQ977" s="244"/>
      <c r="DR977" s="244"/>
      <c r="DS977" s="472"/>
      <c r="DT977" s="402">
        <f t="shared" si="1332"/>
        <v>1</v>
      </c>
      <c r="DU977" s="100">
        <f t="shared" si="1333"/>
        <v>0</v>
      </c>
      <c r="DV977" s="100">
        <f t="shared" si="1334"/>
        <v>1</v>
      </c>
      <c r="DW977" s="100">
        <f t="shared" si="1335"/>
        <v>0</v>
      </c>
      <c r="DX977" s="100">
        <f t="shared" si="1336"/>
        <v>0</v>
      </c>
      <c r="DY977" s="229">
        <f t="shared" si="1337"/>
        <v>0</v>
      </c>
      <c r="DZ977" s="100">
        <f t="shared" si="1338"/>
        <v>1</v>
      </c>
      <c r="EA977" s="400">
        <f t="shared" si="1339"/>
        <v>0</v>
      </c>
      <c r="EB977" s="402">
        <f t="shared" si="1340"/>
        <v>0</v>
      </c>
      <c r="EC977" s="19">
        <f t="shared" si="1341"/>
        <v>0</v>
      </c>
      <c r="ED977" s="19">
        <f t="shared" si="1342"/>
        <v>1</v>
      </c>
      <c r="EE977" s="19">
        <f t="shared" si="1343"/>
        <v>0</v>
      </c>
      <c r="EF977" s="402">
        <f t="shared" si="1344"/>
        <v>0</v>
      </c>
      <c r="EG977" s="400">
        <f t="shared" si="1345"/>
        <v>0</v>
      </c>
      <c r="EH977" s="400">
        <f t="shared" si="1346"/>
        <v>0</v>
      </c>
      <c r="EI977" s="402">
        <f t="shared" si="1347"/>
        <v>1</v>
      </c>
      <c r="EJ977" s="229">
        <f t="shared" si="1348"/>
        <v>1</v>
      </c>
      <c r="EK977" s="398">
        <f t="shared" si="1349"/>
        <v>29</v>
      </c>
      <c r="EL977" s="398" t="str">
        <f t="shared" si="1350"/>
        <v/>
      </c>
      <c r="EM977" s="398">
        <f t="shared" si="1351"/>
        <v>0</v>
      </c>
      <c r="EN977" s="398">
        <f t="shared" si="1352"/>
        <v>654.4</v>
      </c>
      <c r="EO977" s="398" t="str">
        <f t="shared" si="1353"/>
        <v/>
      </c>
      <c r="EP977" s="398" t="str">
        <f t="shared" si="1354"/>
        <v/>
      </c>
      <c r="EQ977" s="398">
        <f t="shared" si="1355"/>
        <v>228.7</v>
      </c>
      <c r="ER977" s="398" t="str">
        <f t="shared" si="1356"/>
        <v/>
      </c>
      <c r="ES977" s="398" t="str">
        <f t="shared" si="1357"/>
        <v/>
      </c>
      <c r="ET977" s="398">
        <f t="shared" si="1358"/>
        <v>1494.5</v>
      </c>
      <c r="EU977" s="172">
        <f t="shared" si="1359"/>
        <v>22.3</v>
      </c>
      <c r="EV977" s="57">
        <f t="shared" si="1360"/>
        <v>1.2614289815483388</v>
      </c>
      <c r="EW977" s="57" t="str">
        <f t="shared" si="1361"/>
        <v/>
      </c>
      <c r="EX977" s="57">
        <f t="shared" si="1362"/>
        <v>0</v>
      </c>
      <c r="EY977" s="57">
        <f t="shared" si="1363"/>
        <v>32.656320175657463</v>
      </c>
      <c r="EZ977" s="57" t="str">
        <f t="shared" si="1364"/>
        <v/>
      </c>
      <c r="FA977" s="57" t="str">
        <f t="shared" si="1365"/>
        <v/>
      </c>
      <c r="FB977" s="57">
        <f t="shared" si="1366"/>
        <v>3.748129622679544</v>
      </c>
      <c r="FC977" s="57" t="str">
        <f t="shared" si="1367"/>
        <v/>
      </c>
      <c r="FD977" s="57" t="str">
        <f t="shared" si="1368"/>
        <v/>
      </c>
      <c r="FE977" s="57">
        <f t="shared" si="1369"/>
        <v>31.11512701092829</v>
      </c>
      <c r="FF977" s="56">
        <f t="shared" si="1370"/>
        <v>0.62900177700053583</v>
      </c>
      <c r="FG977" s="59">
        <f t="shared" si="1371"/>
        <v>3.7190822294891257</v>
      </c>
      <c r="FH977" s="59" t="str">
        <f t="shared" si="1372"/>
        <v/>
      </c>
      <c r="FI977" s="59">
        <f t="shared" si="1373"/>
        <v>0</v>
      </c>
      <c r="FJ977" s="59">
        <f t="shared" si="1374"/>
        <v>96.280917770510868</v>
      </c>
      <c r="FK977" s="59" t="str">
        <f t="shared" si="1375"/>
        <v/>
      </c>
      <c r="FL977" s="59" t="str">
        <f t="shared" si="1376"/>
        <v/>
      </c>
      <c r="FM977" s="59">
        <f t="shared" si="1377"/>
        <v>10.560414553837621</v>
      </c>
      <c r="FN977" s="59" t="str">
        <f t="shared" si="1378"/>
        <v/>
      </c>
      <c r="FO977" s="59" t="str">
        <f t="shared" si="1379"/>
        <v/>
      </c>
      <c r="FP977" s="59">
        <f t="shared" si="1380"/>
        <v>87.667362980847145</v>
      </c>
      <c r="FQ977" s="66">
        <f t="shared" si="1381"/>
        <v>1.7722224653152301</v>
      </c>
      <c r="FR977" s="331">
        <f t="shared" si="1405"/>
        <v>-2.2684182131290767</v>
      </c>
      <c r="FS977" s="331">
        <f t="shared" si="1382"/>
        <v>2.2684182131290767</v>
      </c>
      <c r="FT977" s="400">
        <f t="shared" si="1383"/>
        <v>0</v>
      </c>
      <c r="FU977" s="400">
        <f t="shared" si="1384"/>
        <v>1</v>
      </c>
      <c r="FV977" s="400">
        <f t="shared" si="1385"/>
        <v>0</v>
      </c>
      <c r="FW977" s="402">
        <f t="shared" si="1386"/>
        <v>0</v>
      </c>
      <c r="FX977" s="222">
        <f t="shared" si="1387"/>
        <v>0</v>
      </c>
      <c r="FY977" s="222">
        <f t="shared" si="1388"/>
        <v>96.280917770510868</v>
      </c>
      <c r="FZ977" s="222">
        <f t="shared" si="1389"/>
        <v>0</v>
      </c>
      <c r="GA977" s="221">
        <f t="shared" si="1390"/>
        <v>0</v>
      </c>
      <c r="GB977" s="222">
        <f t="shared" si="1391"/>
        <v>0</v>
      </c>
      <c r="GC977" s="222">
        <f t="shared" si="1392"/>
        <v>87.667362980847145</v>
      </c>
      <c r="GD977" s="222">
        <f t="shared" si="1393"/>
        <v>0</v>
      </c>
      <c r="GE977" s="222">
        <f t="shared" si="1394"/>
        <v>0</v>
      </c>
      <c r="GF977" s="222">
        <f t="shared" si="1395"/>
        <v>0</v>
      </c>
      <c r="GG977" s="398">
        <f t="shared" si="1396"/>
        <v>0</v>
      </c>
      <c r="GH977" s="399">
        <f t="shared" si="1397"/>
        <v>0</v>
      </c>
      <c r="GI977" s="398" t="str">
        <f t="shared" si="1398"/>
        <v>Ca</v>
      </c>
      <c r="GJ977" s="398" t="str">
        <f t="shared" si="1399"/>
        <v>SO4</v>
      </c>
    </row>
    <row r="978" spans="1:192" s="69" customFormat="1">
      <c r="A978" s="402">
        <f t="shared" si="1400"/>
        <v>973</v>
      </c>
      <c r="B978" s="64" t="s">
        <v>339</v>
      </c>
      <c r="C978" s="106" t="s">
        <v>210</v>
      </c>
      <c r="D978" s="106"/>
      <c r="E978" s="106"/>
      <c r="F978" s="549">
        <v>3439825</v>
      </c>
      <c r="G978" s="115">
        <v>5544690</v>
      </c>
      <c r="H978" s="410">
        <f t="shared" si="1325"/>
        <v>439774.64</v>
      </c>
      <c r="I978" s="102">
        <f t="shared" si="1326"/>
        <v>5542911.9139999999</v>
      </c>
      <c r="J978" s="541">
        <v>88</v>
      </c>
      <c r="K978" s="391" t="s">
        <v>1356</v>
      </c>
      <c r="L978" s="19">
        <v>115</v>
      </c>
      <c r="M978" s="19"/>
      <c r="N978" s="408"/>
      <c r="O978" s="19"/>
      <c r="P978" s="19"/>
      <c r="Q978" s="65" t="s">
        <v>2846</v>
      </c>
      <c r="R978" s="65" t="s">
        <v>2923</v>
      </c>
      <c r="S978" s="64" t="s">
        <v>2836</v>
      </c>
      <c r="T978" s="499" t="str">
        <f t="shared" si="1327"/>
        <v>-</v>
      </c>
      <c r="U978" s="499" t="str">
        <f t="shared" si="1328"/>
        <v>M</v>
      </c>
      <c r="V978" s="499" t="str">
        <f t="shared" si="1329"/>
        <v>-</v>
      </c>
      <c r="W978" s="499" t="str">
        <f t="shared" si="1404"/>
        <v>-</v>
      </c>
      <c r="X978" s="529" t="str">
        <f t="shared" si="1403"/>
        <v>Na</v>
      </c>
      <c r="Y978" s="530" t="str">
        <f t="shared" si="1406"/>
        <v>Cl</v>
      </c>
      <c r="Z978" s="60"/>
      <c r="AA978" s="262" t="s">
        <v>2040</v>
      </c>
      <c r="AB978" s="100">
        <v>1</v>
      </c>
      <c r="AC978" s="2"/>
      <c r="AD978" s="2" t="s">
        <v>2041</v>
      </c>
      <c r="AE978" s="404"/>
      <c r="AF978" s="391" t="s">
        <v>3116</v>
      </c>
      <c r="AG978" s="400"/>
      <c r="AH978" s="400"/>
      <c r="AI978" s="391"/>
      <c r="AJ978" s="400"/>
      <c r="AK978" s="400"/>
      <c r="AL978" s="400"/>
      <c r="AM978" s="391"/>
      <c r="AN978" s="398"/>
      <c r="AO978" s="399"/>
      <c r="AP978" s="19"/>
      <c r="AQ978" s="398"/>
      <c r="AR978" s="398"/>
      <c r="AS978" s="507">
        <f t="shared" si="1407"/>
        <v>3143.0008200000002</v>
      </c>
      <c r="AT978" s="510">
        <f t="shared" si="1408"/>
        <v>2.2627539693727836E-3</v>
      </c>
      <c r="AU978" s="59">
        <v>963.27261999999996</v>
      </c>
      <c r="AV978" s="59">
        <v>59.547250000000005</v>
      </c>
      <c r="AW978" s="62">
        <v>72.140400000000014</v>
      </c>
      <c r="AX978" s="59">
        <v>1361.3952000000002</v>
      </c>
      <c r="AY978" s="59">
        <v>168</v>
      </c>
      <c r="AZ978" s="66">
        <v>518.64535000000001</v>
      </c>
      <c r="BA978" s="398"/>
      <c r="BB978" s="161"/>
      <c r="BC978" s="398"/>
      <c r="BD978" s="398"/>
      <c r="BE978" s="398"/>
      <c r="BF978" s="398"/>
      <c r="BG978" s="398"/>
      <c r="BH978" s="398"/>
      <c r="BI978" s="398"/>
      <c r="BJ978" s="398"/>
      <c r="BK978" s="398"/>
      <c r="BL978" s="399"/>
      <c r="BM978" s="398"/>
      <c r="BN978" s="172"/>
      <c r="BO978" s="398"/>
      <c r="BP978" s="398"/>
      <c r="BQ978" s="398"/>
      <c r="BR978" s="398"/>
      <c r="BS978" s="398"/>
      <c r="BT978" s="398"/>
      <c r="BU978" s="398"/>
      <c r="BV978" s="398"/>
      <c r="BW978" s="398"/>
      <c r="BX978" s="398"/>
      <c r="BY978" s="398"/>
      <c r="BZ978" s="398"/>
      <c r="CA978" s="398"/>
      <c r="CB978" s="398"/>
      <c r="CC978" s="398"/>
      <c r="CD978" s="398"/>
      <c r="CE978" s="398"/>
      <c r="CF978" s="399"/>
      <c r="CG978" s="398"/>
      <c r="CH978" s="398"/>
      <c r="CI978" s="398"/>
      <c r="CJ978" s="398"/>
      <c r="CK978" s="398"/>
      <c r="CL978" s="172"/>
      <c r="CM978" s="398"/>
      <c r="CN978" s="143" t="s">
        <v>3116</v>
      </c>
      <c r="CO978" s="399"/>
      <c r="CP978" s="398"/>
      <c r="CQ978" s="172"/>
      <c r="CR978" s="398"/>
      <c r="CS978" s="398"/>
      <c r="CT978" s="398"/>
      <c r="CU978" s="398"/>
      <c r="CV978" s="398"/>
      <c r="CW978" s="398"/>
      <c r="CX978" s="398"/>
      <c r="CY978" s="398"/>
      <c r="CZ978" s="398"/>
      <c r="DA978" s="172"/>
      <c r="DB978" s="241"/>
      <c r="DC978" s="241"/>
      <c r="DD978" s="241"/>
      <c r="DE978" s="241"/>
      <c r="DF978" s="182"/>
      <c r="DG978" s="241"/>
      <c r="DH978" s="241"/>
      <c r="DI978" s="244"/>
      <c r="DJ978" s="244"/>
      <c r="DK978" s="244"/>
      <c r="DL978" s="244"/>
      <c r="DM978" s="244"/>
      <c r="DN978" s="244"/>
      <c r="DO978" s="244"/>
      <c r="DP978" s="244"/>
      <c r="DQ978" s="244"/>
      <c r="DR978" s="244"/>
      <c r="DS978" s="472"/>
      <c r="DT978" s="402">
        <f t="shared" si="1332"/>
        <v>1</v>
      </c>
      <c r="DU978" s="100">
        <f t="shared" si="1333"/>
        <v>0</v>
      </c>
      <c r="DV978" s="100">
        <f t="shared" si="1334"/>
        <v>0</v>
      </c>
      <c r="DW978" s="100">
        <f t="shared" si="1335"/>
        <v>1</v>
      </c>
      <c r="DX978" s="100">
        <f t="shared" si="1336"/>
        <v>0</v>
      </c>
      <c r="DY978" s="229">
        <f t="shared" si="1337"/>
        <v>0</v>
      </c>
      <c r="DZ978" s="100">
        <f t="shared" si="1338"/>
        <v>0</v>
      </c>
      <c r="EA978" s="400">
        <f t="shared" si="1339"/>
        <v>0</v>
      </c>
      <c r="EB978" s="402">
        <f t="shared" si="1340"/>
        <v>1</v>
      </c>
      <c r="EC978" s="19">
        <f t="shared" si="1341"/>
        <v>0</v>
      </c>
      <c r="ED978" s="19">
        <f t="shared" si="1342"/>
        <v>1</v>
      </c>
      <c r="EE978" s="19">
        <f t="shared" si="1343"/>
        <v>0</v>
      </c>
      <c r="EF978" s="402">
        <f t="shared" si="1344"/>
        <v>0</v>
      </c>
      <c r="EG978" s="400">
        <f t="shared" si="1345"/>
        <v>0</v>
      </c>
      <c r="EH978" s="400">
        <f t="shared" si="1346"/>
        <v>0</v>
      </c>
      <c r="EI978" s="402">
        <f t="shared" si="1347"/>
        <v>1</v>
      </c>
      <c r="EJ978" s="229">
        <f t="shared" si="1348"/>
        <v>2</v>
      </c>
      <c r="EK978" s="398">
        <f t="shared" si="1349"/>
        <v>963.27261999999996</v>
      </c>
      <c r="EL978" s="398" t="str">
        <f t="shared" si="1350"/>
        <v/>
      </c>
      <c r="EM978" s="398">
        <f t="shared" si="1351"/>
        <v>59.547250000000005</v>
      </c>
      <c r="EN978" s="398">
        <f t="shared" si="1352"/>
        <v>72.140400000000014</v>
      </c>
      <c r="EO978" s="398" t="str">
        <f t="shared" si="1353"/>
        <v/>
      </c>
      <c r="EP978" s="398" t="str">
        <f t="shared" si="1354"/>
        <v/>
      </c>
      <c r="EQ978" s="398">
        <f t="shared" si="1355"/>
        <v>518.64535000000001</v>
      </c>
      <c r="ER978" s="398" t="str">
        <f t="shared" si="1356"/>
        <v/>
      </c>
      <c r="ES978" s="398" t="str">
        <f t="shared" si="1357"/>
        <v/>
      </c>
      <c r="ET978" s="398">
        <f t="shared" si="1358"/>
        <v>168</v>
      </c>
      <c r="EU978" s="172">
        <f t="shared" si="1359"/>
        <v>1361.3952000000002</v>
      </c>
      <c r="EV978" s="57">
        <f t="shared" si="1360"/>
        <v>41.9</v>
      </c>
      <c r="EW978" s="57" t="str">
        <f t="shared" si="1361"/>
        <v/>
      </c>
      <c r="EX978" s="57">
        <f t="shared" si="1362"/>
        <v>4.9000000000000012</v>
      </c>
      <c r="EY978" s="57">
        <f t="shared" si="1363"/>
        <v>3.6000000000000005</v>
      </c>
      <c r="EZ978" s="57" t="str">
        <f t="shared" si="1364"/>
        <v/>
      </c>
      <c r="FA978" s="57" t="str">
        <f t="shared" si="1365"/>
        <v/>
      </c>
      <c r="FB978" s="57">
        <f t="shared" si="1366"/>
        <v>8.5</v>
      </c>
      <c r="FC978" s="57" t="str">
        <f t="shared" si="1367"/>
        <v/>
      </c>
      <c r="FD978" s="57" t="str">
        <f t="shared" si="1368"/>
        <v/>
      </c>
      <c r="FE978" s="57">
        <f t="shared" si="1369"/>
        <v>3.4977191956078642</v>
      </c>
      <c r="FF978" s="56">
        <f t="shared" si="1370"/>
        <v>38.4</v>
      </c>
      <c r="FG978" s="59">
        <f t="shared" si="1371"/>
        <v>83.134920634920633</v>
      </c>
      <c r="FH978" s="59" t="str">
        <f t="shared" si="1372"/>
        <v/>
      </c>
      <c r="FI978" s="59">
        <f t="shared" si="1373"/>
        <v>9.722222222222225</v>
      </c>
      <c r="FJ978" s="59">
        <f t="shared" si="1374"/>
        <v>7.1428571428571441</v>
      </c>
      <c r="FK978" s="59" t="str">
        <f t="shared" si="1375"/>
        <v/>
      </c>
      <c r="FL978" s="59" t="str">
        <f t="shared" si="1376"/>
        <v/>
      </c>
      <c r="FM978" s="59">
        <f t="shared" si="1377"/>
        <v>16.865842612855328</v>
      </c>
      <c r="FN978" s="59" t="str">
        <f t="shared" si="1378"/>
        <v/>
      </c>
      <c r="FO978" s="59" t="str">
        <f t="shared" si="1379"/>
        <v/>
      </c>
      <c r="FP978" s="59">
        <f t="shared" si="1380"/>
        <v>6.9402331125982553</v>
      </c>
      <c r="FQ978" s="66">
        <f t="shared" si="1381"/>
        <v>76.193924274546418</v>
      </c>
      <c r="FR978" s="331">
        <f t="shared" si="1405"/>
        <v>2.2627539693727836E-3</v>
      </c>
      <c r="FS978" s="331">
        <f t="shared" si="1382"/>
        <v>2.2627539693727836E-3</v>
      </c>
      <c r="FT978" s="400">
        <f t="shared" si="1383"/>
        <v>0</v>
      </c>
      <c r="FU978" s="400">
        <f t="shared" si="1384"/>
        <v>1</v>
      </c>
      <c r="FV978" s="400">
        <f t="shared" si="1385"/>
        <v>0</v>
      </c>
      <c r="FW978" s="402">
        <f t="shared" si="1386"/>
        <v>0</v>
      </c>
      <c r="FX978" s="222">
        <f t="shared" si="1387"/>
        <v>83.134920634920633</v>
      </c>
      <c r="FY978" s="222">
        <f t="shared" si="1388"/>
        <v>0</v>
      </c>
      <c r="FZ978" s="222">
        <f t="shared" si="1389"/>
        <v>0</v>
      </c>
      <c r="GA978" s="221">
        <f t="shared" si="1390"/>
        <v>76.193924274546418</v>
      </c>
      <c r="GB978" s="222">
        <f t="shared" si="1391"/>
        <v>0</v>
      </c>
      <c r="GC978" s="222">
        <f t="shared" si="1392"/>
        <v>0</v>
      </c>
      <c r="GD978" s="222">
        <f t="shared" si="1393"/>
        <v>0</v>
      </c>
      <c r="GE978" s="222">
        <f t="shared" si="1394"/>
        <v>0</v>
      </c>
      <c r="GF978" s="222">
        <f t="shared" si="1395"/>
        <v>0</v>
      </c>
      <c r="GG978" s="398">
        <f t="shared" si="1396"/>
        <v>0</v>
      </c>
      <c r="GH978" s="399">
        <f t="shared" si="1397"/>
        <v>0</v>
      </c>
      <c r="GI978" s="398" t="str">
        <f t="shared" si="1398"/>
        <v>Na</v>
      </c>
      <c r="GJ978" s="398" t="str">
        <f t="shared" si="1399"/>
        <v>Cl</v>
      </c>
    </row>
    <row r="979" spans="1:192" s="69" customFormat="1">
      <c r="A979" s="402">
        <f t="shared" si="1400"/>
        <v>974</v>
      </c>
      <c r="B979" s="106" t="s">
        <v>339</v>
      </c>
      <c r="C979" s="106" t="s">
        <v>210</v>
      </c>
      <c r="D979" s="106"/>
      <c r="E979" s="106"/>
      <c r="F979" s="549">
        <v>3439825</v>
      </c>
      <c r="G979" s="115">
        <v>5544690</v>
      </c>
      <c r="H979" s="410">
        <f t="shared" si="1325"/>
        <v>439774.64</v>
      </c>
      <c r="I979" s="102">
        <f t="shared" si="1326"/>
        <v>5542911.9139999999</v>
      </c>
      <c r="J979" s="435">
        <v>88</v>
      </c>
      <c r="K979" s="377" t="s">
        <v>1356</v>
      </c>
      <c r="L979" s="394">
        <v>115</v>
      </c>
      <c r="M979" s="377"/>
      <c r="N979" s="408"/>
      <c r="O979" s="115" t="s">
        <v>1352</v>
      </c>
      <c r="P979" s="115"/>
      <c r="Q979" s="531" t="s">
        <v>2846</v>
      </c>
      <c r="R979" s="65" t="s">
        <v>2923</v>
      </c>
      <c r="S979" s="94" t="s">
        <v>2836</v>
      </c>
      <c r="T979" s="499" t="str">
        <f t="shared" si="1327"/>
        <v>-</v>
      </c>
      <c r="U979" s="499" t="str">
        <f t="shared" si="1328"/>
        <v>M</v>
      </c>
      <c r="V979" s="499" t="str">
        <f t="shared" si="1329"/>
        <v>-</v>
      </c>
      <c r="W979" s="499" t="str">
        <f t="shared" si="1404"/>
        <v>-</v>
      </c>
      <c r="X979" s="529" t="str">
        <f t="shared" si="1403"/>
        <v>Na</v>
      </c>
      <c r="Y979" s="530" t="str">
        <f t="shared" si="1406"/>
        <v>Cl-HCO3</v>
      </c>
      <c r="Z979" s="107" t="s">
        <v>1863</v>
      </c>
      <c r="AA979" s="84">
        <v>23022</v>
      </c>
      <c r="AB979" s="405">
        <v>2</v>
      </c>
      <c r="AC979" s="531" t="s">
        <v>280</v>
      </c>
      <c r="AD979" s="531" t="s">
        <v>2574</v>
      </c>
      <c r="AE979" s="86" t="s">
        <v>2780</v>
      </c>
      <c r="AF979" s="379">
        <v>14.6</v>
      </c>
      <c r="AG979" s="377"/>
      <c r="AH979" s="377">
        <v>7.6</v>
      </c>
      <c r="AI979" s="379"/>
      <c r="AJ979" s="377"/>
      <c r="AK979" s="377"/>
      <c r="AL979" s="377"/>
      <c r="AM979" s="379">
        <v>3.5000000000000003E-2</v>
      </c>
      <c r="AN979" s="531"/>
      <c r="AO979" s="106"/>
      <c r="AP979" s="378"/>
      <c r="AQ979" s="531"/>
      <c r="AR979" s="88">
        <v>3412</v>
      </c>
      <c r="AS979" s="507">
        <f t="shared" si="1407"/>
        <v>3072.97</v>
      </c>
      <c r="AT979" s="510">
        <f t="shared" si="1408"/>
        <v>-0.17737547799606024</v>
      </c>
      <c r="AU979" s="88">
        <v>925</v>
      </c>
      <c r="AV979" s="531">
        <v>45.8</v>
      </c>
      <c r="AW979" s="106">
        <v>49</v>
      </c>
      <c r="AX979" s="106">
        <v>1210</v>
      </c>
      <c r="AY979" s="531">
        <v>102.6</v>
      </c>
      <c r="AZ979" s="107">
        <v>685.8</v>
      </c>
      <c r="BA979" s="531"/>
      <c r="BB979" s="531">
        <v>29</v>
      </c>
      <c r="BC979" s="531"/>
      <c r="BD979" s="531">
        <v>3.55</v>
      </c>
      <c r="BE979" s="108">
        <v>2.72</v>
      </c>
      <c r="BF979" s="108"/>
      <c r="BG979" s="531"/>
      <c r="BH979" s="531"/>
      <c r="BI979" s="531"/>
      <c r="BJ979" s="531"/>
      <c r="BK979" s="531"/>
      <c r="BL979" s="106"/>
      <c r="BM979" s="113">
        <v>19.5</v>
      </c>
      <c r="BN979" s="107"/>
      <c r="BO979" s="114"/>
      <c r="BP979" s="114"/>
      <c r="BQ979" s="114"/>
      <c r="BR979" s="114"/>
      <c r="BS979" s="114"/>
      <c r="BT979" s="114"/>
      <c r="BU979" s="114"/>
      <c r="BV979" s="114"/>
      <c r="BW979" s="114"/>
      <c r="BX979" s="114"/>
      <c r="BY979" s="114"/>
      <c r="BZ979" s="114"/>
      <c r="CA979" s="114"/>
      <c r="CB979" s="114"/>
      <c r="CC979" s="114"/>
      <c r="CD979" s="114"/>
      <c r="CE979" s="114"/>
      <c r="CF979" s="247"/>
      <c r="CG979" s="114"/>
      <c r="CH979" s="114"/>
      <c r="CI979" s="114"/>
      <c r="CJ979" s="114"/>
      <c r="CK979" s="114"/>
      <c r="CL979" s="137"/>
      <c r="CM979" s="114"/>
      <c r="CN979" s="147">
        <v>21.1</v>
      </c>
      <c r="CO979" s="149"/>
      <c r="CP979" s="399"/>
      <c r="CQ979" s="172"/>
      <c r="CR979" s="399"/>
      <c r="CS979" s="399"/>
      <c r="CT979" s="399"/>
      <c r="CU979" s="399"/>
      <c r="CV979" s="399"/>
      <c r="CW979" s="399"/>
      <c r="CX979" s="399"/>
      <c r="CY979" s="399"/>
      <c r="CZ979" s="399"/>
      <c r="DA979" s="172"/>
      <c r="DB979" s="241"/>
      <c r="DC979" s="241"/>
      <c r="DD979" s="241"/>
      <c r="DE979" s="241"/>
      <c r="DF979" s="182"/>
      <c r="DG979" s="241"/>
      <c r="DH979" s="473">
        <v>20</v>
      </c>
      <c r="DI979" s="241"/>
      <c r="DJ979" s="241"/>
      <c r="DK979" s="244"/>
      <c r="DL979" s="244"/>
      <c r="DM979" s="244"/>
      <c r="DN979" s="241"/>
      <c r="DO979" s="241"/>
      <c r="DP979" s="241"/>
      <c r="DQ979" s="241"/>
      <c r="DR979" s="241"/>
      <c r="DS979" s="472"/>
      <c r="DT979" s="402">
        <f t="shared" si="1332"/>
        <v>0</v>
      </c>
      <c r="DU979" s="100">
        <f t="shared" si="1333"/>
        <v>0</v>
      </c>
      <c r="DV979" s="100">
        <f t="shared" si="1334"/>
        <v>0</v>
      </c>
      <c r="DW979" s="100">
        <f t="shared" si="1335"/>
        <v>1</v>
      </c>
      <c r="DX979" s="100">
        <f t="shared" si="1336"/>
        <v>0</v>
      </c>
      <c r="DY979" s="229">
        <f t="shared" si="1337"/>
        <v>0</v>
      </c>
      <c r="DZ979" s="100">
        <f t="shared" si="1338"/>
        <v>1</v>
      </c>
      <c r="EA979" s="400">
        <f t="shared" si="1339"/>
        <v>0</v>
      </c>
      <c r="EB979" s="402">
        <f t="shared" si="1340"/>
        <v>0</v>
      </c>
      <c r="EC979" s="19">
        <f t="shared" si="1341"/>
        <v>0</v>
      </c>
      <c r="ED979" s="19">
        <f t="shared" si="1342"/>
        <v>1</v>
      </c>
      <c r="EE979" s="19">
        <f t="shared" si="1343"/>
        <v>0</v>
      </c>
      <c r="EF979" s="402">
        <f t="shared" si="1344"/>
        <v>0</v>
      </c>
      <c r="EG979" s="400">
        <f t="shared" si="1345"/>
        <v>1</v>
      </c>
      <c r="EH979" s="400">
        <f t="shared" si="1346"/>
        <v>0</v>
      </c>
      <c r="EI979" s="402">
        <f t="shared" si="1347"/>
        <v>0</v>
      </c>
      <c r="EJ979" s="229">
        <f t="shared" si="1348"/>
        <v>2</v>
      </c>
      <c r="EK979" s="398">
        <f t="shared" si="1349"/>
        <v>925</v>
      </c>
      <c r="EL979" s="398">
        <f t="shared" si="1350"/>
        <v>29</v>
      </c>
      <c r="EM979" s="398">
        <f t="shared" si="1351"/>
        <v>45.8</v>
      </c>
      <c r="EN979" s="398">
        <f t="shared" si="1352"/>
        <v>49</v>
      </c>
      <c r="EO979" s="398" t="str">
        <f t="shared" si="1353"/>
        <v/>
      </c>
      <c r="EP979" s="398">
        <f t="shared" si="1354"/>
        <v>2.72</v>
      </c>
      <c r="EQ979" s="398">
        <f t="shared" si="1355"/>
        <v>685.8</v>
      </c>
      <c r="ER979" s="398" t="str">
        <f t="shared" si="1356"/>
        <v/>
      </c>
      <c r="ES979" s="398" t="str">
        <f t="shared" si="1357"/>
        <v/>
      </c>
      <c r="ET979" s="398">
        <f t="shared" si="1358"/>
        <v>102.6</v>
      </c>
      <c r="EU979" s="172">
        <f t="shared" si="1359"/>
        <v>1210</v>
      </c>
      <c r="EV979" s="57">
        <f t="shared" si="1360"/>
        <v>40.235234756283219</v>
      </c>
      <c r="EW979" s="57">
        <f t="shared" si="1361"/>
        <v>0.74168797953964194</v>
      </c>
      <c r="EX979" s="57">
        <f t="shared" si="1362"/>
        <v>3.7687718576424607</v>
      </c>
      <c r="EY979" s="57">
        <f t="shared" si="1363"/>
        <v>2.4452317979939115</v>
      </c>
      <c r="EZ979" s="57" t="str">
        <f t="shared" si="1364"/>
        <v/>
      </c>
      <c r="FA979" s="57">
        <f t="shared" si="1365"/>
        <v>0.14611872146118723</v>
      </c>
      <c r="FB979" s="57">
        <f t="shared" si="1366"/>
        <v>11.239472213527026</v>
      </c>
      <c r="FC979" s="57" t="str">
        <f t="shared" si="1367"/>
        <v/>
      </c>
      <c r="FD979" s="57" t="str">
        <f t="shared" si="1368"/>
        <v/>
      </c>
      <c r="FE979" s="57">
        <f t="shared" si="1369"/>
        <v>2.1361070801748028</v>
      </c>
      <c r="FF979" s="56">
        <f t="shared" si="1370"/>
        <v>34.129692832764498</v>
      </c>
      <c r="FG979" s="59">
        <f t="shared" si="1371"/>
        <v>84.997351778726056</v>
      </c>
      <c r="FH979" s="59">
        <f t="shared" si="1372"/>
        <v>1.5668235686667347</v>
      </c>
      <c r="FI979" s="59">
        <f t="shared" si="1373"/>
        <v>7.9615697360327893</v>
      </c>
      <c r="FJ979" s="59">
        <f t="shared" si="1374"/>
        <v>5.1655775981811276</v>
      </c>
      <c r="FK979" s="59" t="str">
        <f t="shared" si="1375"/>
        <v/>
      </c>
      <c r="FL979" s="59">
        <f t="shared" si="1376"/>
        <v>0.30867731839329537</v>
      </c>
      <c r="FM979" s="59">
        <f t="shared" si="1377"/>
        <v>23.659420755670713</v>
      </c>
      <c r="FN979" s="59" t="str">
        <f t="shared" si="1378"/>
        <v/>
      </c>
      <c r="FO979" s="59" t="str">
        <f t="shared" si="1379"/>
        <v/>
      </c>
      <c r="FP979" s="59">
        <f t="shared" si="1380"/>
        <v>4.4965684534721913</v>
      </c>
      <c r="FQ979" s="66">
        <f t="shared" si="1381"/>
        <v>71.844010790857098</v>
      </c>
      <c r="FR979" s="331">
        <f t="shared" si="1405"/>
        <v>-0.17737547799606024</v>
      </c>
      <c r="FS979" s="331">
        <f t="shared" si="1382"/>
        <v>0.17737547799606024</v>
      </c>
      <c r="FT979" s="400">
        <f t="shared" si="1383"/>
        <v>0</v>
      </c>
      <c r="FU979" s="400">
        <f t="shared" si="1384"/>
        <v>1</v>
      </c>
      <c r="FV979" s="400">
        <f t="shared" si="1385"/>
        <v>0</v>
      </c>
      <c r="FW979" s="402">
        <f t="shared" si="1386"/>
        <v>0</v>
      </c>
      <c r="FX979" s="222">
        <f t="shared" si="1387"/>
        <v>84.997351778726056</v>
      </c>
      <c r="FY979" s="222">
        <f t="shared" si="1388"/>
        <v>0</v>
      </c>
      <c r="FZ979" s="222">
        <f t="shared" si="1389"/>
        <v>0</v>
      </c>
      <c r="GA979" s="221">
        <f t="shared" si="1390"/>
        <v>71.844010790857098</v>
      </c>
      <c r="GB979" s="222">
        <f t="shared" si="1391"/>
        <v>23.659420755670713</v>
      </c>
      <c r="GC979" s="222">
        <f t="shared" si="1392"/>
        <v>0</v>
      </c>
      <c r="GD979" s="222">
        <f t="shared" si="1393"/>
        <v>0</v>
      </c>
      <c r="GE979" s="222">
        <f t="shared" si="1394"/>
        <v>0</v>
      </c>
      <c r="GF979" s="222">
        <f t="shared" si="1395"/>
        <v>0</v>
      </c>
      <c r="GG979" s="398">
        <f t="shared" si="1396"/>
        <v>0</v>
      </c>
      <c r="GH979" s="399">
        <f t="shared" si="1397"/>
        <v>0</v>
      </c>
      <c r="GI979" s="398" t="str">
        <f t="shared" si="1398"/>
        <v>Na</v>
      </c>
      <c r="GJ979" s="398" t="str">
        <f t="shared" si="1399"/>
        <v>Cl-HCO3</v>
      </c>
    </row>
    <row r="980" spans="1:192">
      <c r="A980" s="402">
        <f t="shared" si="1400"/>
        <v>975</v>
      </c>
      <c r="B980" s="201" t="s">
        <v>546</v>
      </c>
      <c r="C980" s="166" t="s">
        <v>547</v>
      </c>
      <c r="D980" s="166"/>
      <c r="E980" s="166"/>
      <c r="F980" s="408">
        <v>3506850</v>
      </c>
      <c r="G980" s="408">
        <v>5705460</v>
      </c>
      <c r="H980" s="410">
        <f t="shared" si="1325"/>
        <v>506772.83</v>
      </c>
      <c r="I980" s="102">
        <f t="shared" si="1326"/>
        <v>5703617.6060000006</v>
      </c>
      <c r="J980" s="392">
        <v>170</v>
      </c>
      <c r="K980" s="392" t="s">
        <v>1355</v>
      </c>
      <c r="L980" s="195">
        <v>9</v>
      </c>
      <c r="M980" s="171"/>
      <c r="O980" s="171" t="s">
        <v>1353</v>
      </c>
      <c r="P980" s="171"/>
      <c r="Q980" s="186" t="s">
        <v>1361</v>
      </c>
      <c r="R980" s="186" t="s">
        <v>1490</v>
      </c>
      <c r="S980" s="166" t="s">
        <v>1346</v>
      </c>
      <c r="T980" s="499" t="str">
        <f t="shared" si="1327"/>
        <v>-</v>
      </c>
      <c r="U980" s="499" t="str">
        <f t="shared" si="1328"/>
        <v>M</v>
      </c>
      <c r="V980" s="499" t="str">
        <f t="shared" si="1329"/>
        <v>-</v>
      </c>
      <c r="W980" s="499" t="str">
        <f t="shared" si="1404"/>
        <v>A</v>
      </c>
      <c r="X980" s="529" t="str">
        <f t="shared" si="1403"/>
        <v>Na-Ca</v>
      </c>
      <c r="Y980" s="530" t="str">
        <f t="shared" si="1406"/>
        <v>Cl-SO4-HCO3</v>
      </c>
      <c r="Z980" s="183" t="s">
        <v>2072</v>
      </c>
      <c r="AA980" s="177">
        <v>19627</v>
      </c>
      <c r="AB980" s="176">
        <v>1</v>
      </c>
      <c r="AC980" s="168" t="s">
        <v>376</v>
      </c>
      <c r="AD980" s="170" t="s">
        <v>2575</v>
      </c>
      <c r="AE980" s="188" t="s">
        <v>2781</v>
      </c>
      <c r="AF980" s="392">
        <v>10</v>
      </c>
      <c r="AG980" s="408"/>
      <c r="AH980" s="408"/>
      <c r="AI980" s="392"/>
      <c r="AJ980" s="408"/>
      <c r="AK980" s="408"/>
      <c r="AL980" s="408"/>
      <c r="AM980" s="392">
        <v>7.0000000000000007E-2</v>
      </c>
      <c r="AN980" s="168"/>
      <c r="AO980" s="165"/>
      <c r="AP980" s="171"/>
      <c r="AQ980" s="168"/>
      <c r="AR980" s="168">
        <v>6805.88</v>
      </c>
      <c r="AS980" s="507">
        <f t="shared" si="1407"/>
        <v>6805.28</v>
      </c>
      <c r="AT980" s="510">
        <f t="shared" si="1408"/>
        <v>-0.36648091135069538</v>
      </c>
      <c r="AU980" s="168">
        <v>1006</v>
      </c>
      <c r="AV980" s="168">
        <v>190.6</v>
      </c>
      <c r="AW980" s="165">
        <v>846.5</v>
      </c>
      <c r="AX980" s="165">
        <v>1840</v>
      </c>
      <c r="AY980" s="196">
        <v>1355</v>
      </c>
      <c r="AZ980" s="167">
        <v>1459</v>
      </c>
      <c r="BA980" s="168"/>
      <c r="BB980" s="174">
        <v>42.7</v>
      </c>
      <c r="BC980" s="168"/>
      <c r="BD980" s="168"/>
      <c r="BE980" s="168">
        <v>8.49</v>
      </c>
      <c r="BF980" s="168">
        <v>0.79</v>
      </c>
      <c r="BG980" s="168"/>
      <c r="BH980" s="168"/>
      <c r="BI980" s="168"/>
      <c r="BJ980" s="168"/>
      <c r="BK980" s="168"/>
      <c r="BL980" s="165"/>
      <c r="BM980" s="168">
        <v>56.2</v>
      </c>
      <c r="BN980" s="167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  <c r="CA980" s="168"/>
      <c r="CB980" s="168"/>
      <c r="CC980" s="168"/>
      <c r="CD980" s="168"/>
      <c r="CE980" s="168"/>
      <c r="CF980" s="165"/>
      <c r="CG980" s="168"/>
      <c r="CH980" s="168"/>
      <c r="CI980" s="168"/>
      <c r="CJ980" s="168"/>
      <c r="CK980" s="168"/>
      <c r="CL980" s="167"/>
      <c r="CM980" s="168"/>
      <c r="CN980" s="180">
        <v>2510</v>
      </c>
      <c r="CO980" s="165"/>
      <c r="CP980" s="168"/>
      <c r="CQ980" s="167"/>
      <c r="CR980" s="168"/>
      <c r="CS980" s="168"/>
      <c r="CT980" s="168"/>
      <c r="CU980" s="168"/>
      <c r="CV980" s="168"/>
      <c r="CW980" s="168"/>
      <c r="CX980" s="168"/>
      <c r="CY980" s="168"/>
      <c r="CZ980" s="168"/>
      <c r="DA980" s="167"/>
      <c r="DB980" s="182"/>
      <c r="DC980" s="182"/>
      <c r="DD980" s="182"/>
      <c r="DE980" s="182"/>
      <c r="DF980" s="182"/>
      <c r="DG980" s="182"/>
      <c r="DH980" s="182">
        <v>11.6</v>
      </c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1"/>
      <c r="DT980" s="402">
        <f t="shared" si="1332"/>
        <v>1</v>
      </c>
      <c r="DU980" s="100">
        <f t="shared" si="1333"/>
        <v>1</v>
      </c>
      <c r="DV980" s="100">
        <f t="shared" si="1334"/>
        <v>0</v>
      </c>
      <c r="DW980" s="100">
        <f t="shared" si="1335"/>
        <v>0</v>
      </c>
      <c r="DX980" s="100">
        <f t="shared" si="1336"/>
        <v>0</v>
      </c>
      <c r="DY980" s="229">
        <f t="shared" si="1337"/>
        <v>0</v>
      </c>
      <c r="DZ980" s="100">
        <f t="shared" si="1338"/>
        <v>1</v>
      </c>
      <c r="EA980" s="400">
        <f t="shared" si="1339"/>
        <v>0</v>
      </c>
      <c r="EB980" s="402">
        <f t="shared" si="1340"/>
        <v>0</v>
      </c>
      <c r="EC980" s="19">
        <f t="shared" si="1341"/>
        <v>0</v>
      </c>
      <c r="ED980" s="19">
        <f t="shared" si="1342"/>
        <v>1</v>
      </c>
      <c r="EE980" s="19">
        <f t="shared" si="1343"/>
        <v>0</v>
      </c>
      <c r="EF980" s="402">
        <f t="shared" si="1344"/>
        <v>0</v>
      </c>
      <c r="EG980" s="400">
        <f t="shared" si="1345"/>
        <v>0</v>
      </c>
      <c r="EH980" s="400">
        <f t="shared" si="1346"/>
        <v>1</v>
      </c>
      <c r="EI980" s="402">
        <f t="shared" si="1347"/>
        <v>0</v>
      </c>
      <c r="EJ980" s="229">
        <f t="shared" si="1348"/>
        <v>2</v>
      </c>
      <c r="EK980" s="398">
        <f t="shared" si="1349"/>
        <v>1006</v>
      </c>
      <c r="EL980" s="398">
        <f t="shared" si="1350"/>
        <v>42.7</v>
      </c>
      <c r="EM980" s="398">
        <f t="shared" si="1351"/>
        <v>190.6</v>
      </c>
      <c r="EN980" s="398">
        <f t="shared" si="1352"/>
        <v>846.5</v>
      </c>
      <c r="EO980" s="398">
        <f t="shared" si="1353"/>
        <v>0.79</v>
      </c>
      <c r="EP980" s="398">
        <f t="shared" si="1354"/>
        <v>8.49</v>
      </c>
      <c r="EQ980" s="398">
        <f t="shared" si="1355"/>
        <v>1459</v>
      </c>
      <c r="ER980" s="398" t="str">
        <f t="shared" si="1356"/>
        <v/>
      </c>
      <c r="ES980" s="398" t="str">
        <f t="shared" si="1357"/>
        <v/>
      </c>
      <c r="ET980" s="398">
        <f t="shared" si="1358"/>
        <v>1355</v>
      </c>
      <c r="EU980" s="172">
        <f t="shared" si="1359"/>
        <v>1840</v>
      </c>
      <c r="EV980" s="57">
        <f t="shared" si="1360"/>
        <v>43.758536394400991</v>
      </c>
      <c r="EW980" s="57">
        <f t="shared" si="1361"/>
        <v>1.092071611253197</v>
      </c>
      <c r="EX980" s="57">
        <f t="shared" si="1362"/>
        <v>15.684015634643078</v>
      </c>
      <c r="EY980" s="57">
        <f t="shared" si="1363"/>
        <v>42.242626877588698</v>
      </c>
      <c r="EZ980" s="57">
        <f t="shared" si="1364"/>
        <v>2.880846020603519E-2</v>
      </c>
      <c r="FA980" s="57">
        <f t="shared" si="1365"/>
        <v>0.45608380338436749</v>
      </c>
      <c r="FB980" s="57">
        <f t="shared" si="1366"/>
        <v>23.911329774768056</v>
      </c>
      <c r="FC980" s="57" t="str">
        <f t="shared" si="1367"/>
        <v/>
      </c>
      <c r="FD980" s="57" t="str">
        <f t="shared" si="1368"/>
        <v/>
      </c>
      <c r="FE980" s="57">
        <f t="shared" si="1369"/>
        <v>28.210770893146762</v>
      </c>
      <c r="FF980" s="56">
        <f t="shared" si="1370"/>
        <v>51.899698191972462</v>
      </c>
      <c r="FG980" s="59">
        <f t="shared" si="1371"/>
        <v>42.376165374568032</v>
      </c>
      <c r="FH980" s="59">
        <f t="shared" si="1372"/>
        <v>1.057572099355174</v>
      </c>
      <c r="FI980" s="59">
        <f t="shared" si="1373"/>
        <v>15.188543654215694</v>
      </c>
      <c r="FJ980" s="59">
        <f t="shared" si="1374"/>
        <v>40.908144785434736</v>
      </c>
      <c r="FK980" s="59">
        <f t="shared" si="1375"/>
        <v>2.789837536782452E-2</v>
      </c>
      <c r="FL980" s="59">
        <f t="shared" si="1376"/>
        <v>0.44167571105853703</v>
      </c>
      <c r="FM980" s="59">
        <f t="shared" si="1377"/>
        <v>22.986845100588532</v>
      </c>
      <c r="FN980" s="59" t="str">
        <f t="shared" si="1378"/>
        <v/>
      </c>
      <c r="FO980" s="59" t="str">
        <f t="shared" si="1379"/>
        <v/>
      </c>
      <c r="FP980" s="59">
        <f t="shared" si="1380"/>
        <v>27.120056759588834</v>
      </c>
      <c r="FQ980" s="66">
        <f t="shared" si="1381"/>
        <v>49.893098139822634</v>
      </c>
      <c r="FR980" s="331">
        <f t="shared" si="1405"/>
        <v>-0.36648091135069538</v>
      </c>
      <c r="FS980" s="331">
        <f t="shared" si="1382"/>
        <v>0.36648091135069538</v>
      </c>
      <c r="FT980" s="400">
        <f t="shared" si="1383"/>
        <v>0</v>
      </c>
      <c r="FU980" s="400">
        <f t="shared" si="1384"/>
        <v>1</v>
      </c>
      <c r="FV980" s="400">
        <f t="shared" si="1385"/>
        <v>0</v>
      </c>
      <c r="FW980" s="402">
        <f t="shared" si="1386"/>
        <v>0</v>
      </c>
      <c r="FX980" s="222">
        <f t="shared" si="1387"/>
        <v>42.376165374568032</v>
      </c>
      <c r="FY980" s="222">
        <f t="shared" si="1388"/>
        <v>40.908144785434736</v>
      </c>
      <c r="FZ980" s="222">
        <f t="shared" si="1389"/>
        <v>0</v>
      </c>
      <c r="GA980" s="221">
        <f t="shared" si="1390"/>
        <v>49.893098139822634</v>
      </c>
      <c r="GB980" s="222">
        <f t="shared" si="1391"/>
        <v>22.986845100588532</v>
      </c>
      <c r="GC980" s="222">
        <f t="shared" si="1392"/>
        <v>27.120056759588834</v>
      </c>
      <c r="GD980" s="222">
        <f t="shared" si="1393"/>
        <v>0</v>
      </c>
      <c r="GE980" s="222">
        <f t="shared" si="1394"/>
        <v>0</v>
      </c>
      <c r="GF980" s="222">
        <f t="shared" si="1395"/>
        <v>0</v>
      </c>
      <c r="GG980" s="398">
        <f t="shared" si="1396"/>
        <v>0</v>
      </c>
      <c r="GH980" s="399">
        <f t="shared" si="1397"/>
        <v>0</v>
      </c>
      <c r="GI980" s="398" t="str">
        <f t="shared" si="1398"/>
        <v>Na-Ca</v>
      </c>
      <c r="GJ980" s="398" t="str">
        <f t="shared" si="1399"/>
        <v>Cl-SO4-HCO3</v>
      </c>
    </row>
    <row r="981" spans="1:192" s="69" customFormat="1">
      <c r="A981" s="402">
        <f t="shared" si="1400"/>
        <v>976</v>
      </c>
      <c r="B981" s="399" t="s">
        <v>2576</v>
      </c>
      <c r="C981" s="398" t="s">
        <v>191</v>
      </c>
      <c r="D981" s="398"/>
      <c r="E981" s="398"/>
      <c r="F981" s="400">
        <v>3481570</v>
      </c>
      <c r="G981" s="400">
        <v>5640650</v>
      </c>
      <c r="H981" s="409">
        <f t="shared" si="1325"/>
        <v>481502.94200000004</v>
      </c>
      <c r="I981" s="405">
        <f t="shared" si="1326"/>
        <v>5638833.5300000003</v>
      </c>
      <c r="J981" s="400">
        <v>213</v>
      </c>
      <c r="K981" s="400" t="s">
        <v>1355</v>
      </c>
      <c r="L981" s="19">
        <v>100</v>
      </c>
      <c r="M981" s="19">
        <v>56</v>
      </c>
      <c r="N981" s="408">
        <v>100</v>
      </c>
      <c r="O981" s="19">
        <v>212</v>
      </c>
      <c r="P981" s="19"/>
      <c r="Q981" s="64" t="s">
        <v>2842</v>
      </c>
      <c r="R981" s="166" t="s">
        <v>275</v>
      </c>
      <c r="S981" s="399" t="s">
        <v>1347</v>
      </c>
      <c r="T981" s="499" t="str">
        <f t="shared" si="1327"/>
        <v>-</v>
      </c>
      <c r="U981" s="499" t="str">
        <f t="shared" si="1328"/>
        <v>M</v>
      </c>
      <c r="V981" s="499" t="str">
        <f t="shared" si="1329"/>
        <v>-</v>
      </c>
      <c r="W981" s="499" t="str">
        <f t="shared" si="1404"/>
        <v>-</v>
      </c>
      <c r="X981" s="529" t="str">
        <f t="shared" si="1403"/>
        <v>Na</v>
      </c>
      <c r="Y981" s="530" t="str">
        <f t="shared" si="1406"/>
        <v>SO4-Cl</v>
      </c>
      <c r="Z981" s="172" t="s">
        <v>2011</v>
      </c>
      <c r="AA981" s="51">
        <v>26317</v>
      </c>
      <c r="AB981" s="100">
        <v>1</v>
      </c>
      <c r="AC981" s="398" t="s">
        <v>2988</v>
      </c>
      <c r="AD981" s="2" t="s">
        <v>2577</v>
      </c>
      <c r="AE981" s="172"/>
      <c r="AF981" s="391">
        <v>11.5</v>
      </c>
      <c r="AG981" s="400"/>
      <c r="AH981" s="400">
        <v>6.95</v>
      </c>
      <c r="AI981" s="391"/>
      <c r="AJ981" s="400"/>
      <c r="AK981" s="400"/>
      <c r="AL981" s="400"/>
      <c r="AM981" s="391">
        <v>5</v>
      </c>
      <c r="AN981" s="398">
        <v>39.799999999999997</v>
      </c>
      <c r="AO981" s="399">
        <v>20.2</v>
      </c>
      <c r="AP981" s="19">
        <v>15</v>
      </c>
      <c r="AQ981" s="398"/>
      <c r="AR981" s="398">
        <v>8228.9599999999991</v>
      </c>
      <c r="AS981" s="507">
        <f t="shared" si="1407"/>
        <v>8228.26</v>
      </c>
      <c r="AT981" s="510">
        <f t="shared" si="1408"/>
        <v>-2.5468359791049382E-2</v>
      </c>
      <c r="AU981" s="398">
        <v>2492.7800000000002</v>
      </c>
      <c r="AV981" s="398">
        <v>73.89</v>
      </c>
      <c r="AW981" s="399">
        <v>162.72</v>
      </c>
      <c r="AX981" s="398">
        <v>1637.93</v>
      </c>
      <c r="AY981" s="398">
        <v>3380.44</v>
      </c>
      <c r="AZ981" s="172">
        <v>439.32</v>
      </c>
      <c r="BA981" s="398"/>
      <c r="BB981" s="398">
        <v>36.36</v>
      </c>
      <c r="BC981" s="398"/>
      <c r="BD981" s="398">
        <v>1.08</v>
      </c>
      <c r="BE981" s="398">
        <v>3.07</v>
      </c>
      <c r="BF981" s="398">
        <v>0.05</v>
      </c>
      <c r="BG981" s="398"/>
      <c r="BH981" s="398"/>
      <c r="BI981" s="398"/>
      <c r="BJ981" s="398">
        <v>0.62</v>
      </c>
      <c r="BK981" s="398"/>
      <c r="BL981" s="399"/>
      <c r="BM981" s="398"/>
      <c r="BN981" s="172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49"/>
      <c r="CG981" s="138"/>
      <c r="CH981" s="138"/>
      <c r="CI981" s="138"/>
      <c r="CJ981" s="138"/>
      <c r="CK981" s="138"/>
      <c r="CL981" s="139"/>
      <c r="CM981" s="138"/>
      <c r="CN981" s="143" t="s">
        <v>3116</v>
      </c>
      <c r="CO981" s="149"/>
      <c r="CP981" s="398"/>
      <c r="CQ981" s="172"/>
      <c r="CR981" s="398"/>
      <c r="CS981" s="398"/>
      <c r="CT981" s="398"/>
      <c r="CU981" s="398"/>
      <c r="CV981" s="398"/>
      <c r="CW981" s="398"/>
      <c r="CX981" s="398"/>
      <c r="CY981" s="398"/>
      <c r="CZ981" s="398"/>
      <c r="DA981" s="172"/>
      <c r="DB981" s="241"/>
      <c r="DC981" s="241"/>
      <c r="DD981" s="241"/>
      <c r="DE981" s="241"/>
      <c r="DF981" s="182"/>
      <c r="DG981" s="241"/>
      <c r="DH981" s="241"/>
      <c r="DI981" s="244"/>
      <c r="DJ981" s="244"/>
      <c r="DK981" s="244"/>
      <c r="DL981" s="244"/>
      <c r="DM981" s="244"/>
      <c r="DN981" s="244"/>
      <c r="DO981" s="244"/>
      <c r="DP981" s="244"/>
      <c r="DQ981" s="244"/>
      <c r="DR981" s="244"/>
      <c r="DS981" s="472"/>
      <c r="DT981" s="402">
        <f t="shared" si="1332"/>
        <v>1</v>
      </c>
      <c r="DU981" s="100">
        <f t="shared" si="1333"/>
        <v>0</v>
      </c>
      <c r="DV981" s="100">
        <f t="shared" si="1334"/>
        <v>1</v>
      </c>
      <c r="DW981" s="100">
        <f t="shared" si="1335"/>
        <v>0</v>
      </c>
      <c r="DX981" s="100">
        <f t="shared" si="1336"/>
        <v>0</v>
      </c>
      <c r="DY981" s="229">
        <f t="shared" si="1337"/>
        <v>0</v>
      </c>
      <c r="DZ981" s="100">
        <f t="shared" si="1338"/>
        <v>1</v>
      </c>
      <c r="EA981" s="400">
        <f t="shared" si="1339"/>
        <v>0</v>
      </c>
      <c r="EB981" s="402">
        <f t="shared" si="1340"/>
        <v>0</v>
      </c>
      <c r="EC981" s="19">
        <f t="shared" si="1341"/>
        <v>0</v>
      </c>
      <c r="ED981" s="19">
        <f t="shared" si="1342"/>
        <v>1</v>
      </c>
      <c r="EE981" s="19">
        <f t="shared" si="1343"/>
        <v>0</v>
      </c>
      <c r="EF981" s="402">
        <f t="shared" si="1344"/>
        <v>0</v>
      </c>
      <c r="EG981" s="400">
        <f t="shared" si="1345"/>
        <v>0</v>
      </c>
      <c r="EH981" s="400">
        <f t="shared" si="1346"/>
        <v>0</v>
      </c>
      <c r="EI981" s="402">
        <f t="shared" si="1347"/>
        <v>1</v>
      </c>
      <c r="EJ981" s="229">
        <f t="shared" si="1348"/>
        <v>1</v>
      </c>
      <c r="EK981" s="398">
        <f t="shared" si="1349"/>
        <v>2492.7800000000002</v>
      </c>
      <c r="EL981" s="398">
        <f t="shared" si="1350"/>
        <v>36.36</v>
      </c>
      <c r="EM981" s="398">
        <f t="shared" si="1351"/>
        <v>73.89</v>
      </c>
      <c r="EN981" s="398">
        <f t="shared" si="1352"/>
        <v>162.72</v>
      </c>
      <c r="EO981" s="398">
        <f t="shared" si="1353"/>
        <v>0.05</v>
      </c>
      <c r="EP981" s="398">
        <f t="shared" si="1354"/>
        <v>3.07</v>
      </c>
      <c r="EQ981" s="398">
        <f t="shared" si="1355"/>
        <v>439.32</v>
      </c>
      <c r="ER981" s="398" t="str">
        <f t="shared" si="1356"/>
        <v/>
      </c>
      <c r="ES981" s="398">
        <f t="shared" si="1357"/>
        <v>0.62</v>
      </c>
      <c r="ET981" s="398">
        <f t="shared" si="1358"/>
        <v>3380.44</v>
      </c>
      <c r="EU981" s="172">
        <f t="shared" si="1359"/>
        <v>1637.93</v>
      </c>
      <c r="EV981" s="57">
        <f t="shared" si="1360"/>
        <v>108.42982540082994</v>
      </c>
      <c r="EW981" s="57">
        <f t="shared" si="1361"/>
        <v>0.929923273657289</v>
      </c>
      <c r="EX981" s="57">
        <f t="shared" si="1362"/>
        <v>6.0802304052664065</v>
      </c>
      <c r="EY981" s="57">
        <f t="shared" si="1363"/>
        <v>8.1201656769299859</v>
      </c>
      <c r="EZ981" s="57">
        <f t="shared" si="1364"/>
        <v>1.8233202662047588E-3</v>
      </c>
      <c r="FA981" s="57">
        <f t="shared" si="1365"/>
        <v>0.16492076282567822</v>
      </c>
      <c r="FB981" s="57">
        <f t="shared" si="1366"/>
        <v>7.1999488667930791</v>
      </c>
      <c r="FC981" s="57" t="str">
        <f t="shared" si="1367"/>
        <v/>
      </c>
      <c r="FD981" s="57">
        <f t="shared" si="1368"/>
        <v>9.9992097398753973E-3</v>
      </c>
      <c r="FE981" s="57">
        <f t="shared" si="1369"/>
        <v>70.379939747622913</v>
      </c>
      <c r="FF981" s="56">
        <f t="shared" si="1370"/>
        <v>46.200039488900792</v>
      </c>
      <c r="FG981" s="59">
        <f t="shared" si="1371"/>
        <v>87.636427633159812</v>
      </c>
      <c r="FH981" s="59">
        <f t="shared" si="1372"/>
        <v>0.75159351566782373</v>
      </c>
      <c r="FI981" s="59">
        <f t="shared" si="1373"/>
        <v>4.9142352663051403</v>
      </c>
      <c r="FJ981" s="59">
        <f t="shared" si="1374"/>
        <v>6.5629757226381731</v>
      </c>
      <c r="FK981" s="59">
        <f t="shared" si="1375"/>
        <v>1.4736653312005053E-3</v>
      </c>
      <c r="FL981" s="59">
        <f t="shared" si="1376"/>
        <v>0.1332941968978531</v>
      </c>
      <c r="FM981" s="59">
        <f t="shared" si="1377"/>
        <v>5.8162639102169251</v>
      </c>
      <c r="FN981" s="59" t="str">
        <f t="shared" si="1378"/>
        <v/>
      </c>
      <c r="FO981" s="59">
        <f t="shared" si="1379"/>
        <v>8.0775633017281349E-3</v>
      </c>
      <c r="FP981" s="59">
        <f t="shared" si="1380"/>
        <v>56.854334819695481</v>
      </c>
      <c r="FQ981" s="66">
        <f t="shared" si="1381"/>
        <v>37.321323706785854</v>
      </c>
      <c r="FR981" s="331">
        <f t="shared" si="1405"/>
        <v>-2.5468359791049382E-2</v>
      </c>
      <c r="FS981" s="331">
        <f t="shared" si="1382"/>
        <v>2.5468359791049382E-2</v>
      </c>
      <c r="FT981" s="400">
        <f t="shared" si="1383"/>
        <v>0</v>
      </c>
      <c r="FU981" s="400">
        <f t="shared" si="1384"/>
        <v>1</v>
      </c>
      <c r="FV981" s="400">
        <f t="shared" si="1385"/>
        <v>0</v>
      </c>
      <c r="FW981" s="402">
        <f t="shared" si="1386"/>
        <v>0</v>
      </c>
      <c r="FX981" s="222">
        <f t="shared" si="1387"/>
        <v>87.636427633159812</v>
      </c>
      <c r="FY981" s="222">
        <f t="shared" si="1388"/>
        <v>0</v>
      </c>
      <c r="FZ981" s="222">
        <f t="shared" si="1389"/>
        <v>0</v>
      </c>
      <c r="GA981" s="221">
        <f t="shared" si="1390"/>
        <v>37.321323706785854</v>
      </c>
      <c r="GB981" s="222">
        <f t="shared" si="1391"/>
        <v>0</v>
      </c>
      <c r="GC981" s="222">
        <f t="shared" si="1392"/>
        <v>56.854334819695481</v>
      </c>
      <c r="GD981" s="222">
        <f t="shared" si="1393"/>
        <v>0</v>
      </c>
      <c r="GE981" s="222">
        <f t="shared" si="1394"/>
        <v>0</v>
      </c>
      <c r="GF981" s="222">
        <f t="shared" si="1395"/>
        <v>0</v>
      </c>
      <c r="GG981" s="398">
        <f t="shared" si="1396"/>
        <v>0</v>
      </c>
      <c r="GH981" s="399">
        <f t="shared" si="1397"/>
        <v>0</v>
      </c>
      <c r="GI981" s="398" t="str">
        <f t="shared" si="1398"/>
        <v>Na</v>
      </c>
      <c r="GJ981" s="398" t="str">
        <f t="shared" si="1399"/>
        <v>SO4-Cl</v>
      </c>
    </row>
    <row r="982" spans="1:192">
      <c r="A982" s="402">
        <f t="shared" si="1400"/>
        <v>977</v>
      </c>
      <c r="B982" s="399" t="s">
        <v>2576</v>
      </c>
      <c r="C982" s="398" t="s">
        <v>191</v>
      </c>
      <c r="F982" s="400">
        <v>3481570</v>
      </c>
      <c r="G982" s="400">
        <v>5640650</v>
      </c>
      <c r="H982" s="409">
        <f t="shared" si="1325"/>
        <v>481502.94200000004</v>
      </c>
      <c r="I982" s="405">
        <f t="shared" si="1326"/>
        <v>5638833.5300000003</v>
      </c>
      <c r="J982" s="400">
        <v>213</v>
      </c>
      <c r="K982" s="400" t="s">
        <v>1355</v>
      </c>
      <c r="L982" s="19">
        <v>100</v>
      </c>
      <c r="M982" s="19">
        <v>56</v>
      </c>
      <c r="N982" s="400">
        <v>100</v>
      </c>
      <c r="Q982" s="64" t="s">
        <v>2842</v>
      </c>
      <c r="R982" s="166" t="s">
        <v>275</v>
      </c>
      <c r="S982" s="399" t="s">
        <v>1347</v>
      </c>
      <c r="T982" s="499" t="str">
        <f t="shared" si="1327"/>
        <v>-</v>
      </c>
      <c r="U982" s="499" t="str">
        <f t="shared" si="1328"/>
        <v>M</v>
      </c>
      <c r="V982" s="499" t="str">
        <f t="shared" si="1329"/>
        <v>-</v>
      </c>
      <c r="W982" s="499" t="str">
        <f t="shared" si="1404"/>
        <v>-</v>
      </c>
      <c r="X982" s="529" t="str">
        <f t="shared" si="1403"/>
        <v>Na</v>
      </c>
      <c r="Y982" s="530" t="str">
        <f t="shared" si="1406"/>
        <v>SO4-Cl</v>
      </c>
      <c r="AA982" s="51">
        <v>26326</v>
      </c>
      <c r="AB982" s="100">
        <v>2</v>
      </c>
      <c r="AC982" s="398" t="s">
        <v>281</v>
      </c>
      <c r="AD982" s="398" t="s">
        <v>2578</v>
      </c>
      <c r="AE982" s="61" t="s">
        <v>2579</v>
      </c>
      <c r="AF982" s="391">
        <v>11.1</v>
      </c>
      <c r="AH982" s="400">
        <v>7.4</v>
      </c>
      <c r="AN982" s="398">
        <v>31.4</v>
      </c>
      <c r="AO982" s="399">
        <v>20.2</v>
      </c>
      <c r="AP982" s="19">
        <v>6.4</v>
      </c>
      <c r="AR982" s="398">
        <v>6070.6</v>
      </c>
      <c r="AS982" s="507">
        <f t="shared" si="1407"/>
        <v>6064.55</v>
      </c>
      <c r="AT982" s="510">
        <f t="shared" si="1408"/>
        <v>0.92855548180520198</v>
      </c>
      <c r="AU982" s="398">
        <v>1839.18</v>
      </c>
      <c r="AV982" s="398">
        <v>55.66</v>
      </c>
      <c r="AW982" s="399">
        <v>133.46</v>
      </c>
      <c r="AX982" s="398">
        <v>1226.67</v>
      </c>
      <c r="AY982" s="398">
        <v>2334.3200000000002</v>
      </c>
      <c r="AZ982" s="172">
        <v>439.32</v>
      </c>
      <c r="BB982" s="398">
        <v>32.06</v>
      </c>
      <c r="BD982" s="398">
        <v>0</v>
      </c>
      <c r="BE982" s="403">
        <v>1.4</v>
      </c>
      <c r="BF982" s="398">
        <v>0</v>
      </c>
      <c r="BJ982" s="398">
        <v>2.48</v>
      </c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49"/>
      <c r="CG982" s="138"/>
      <c r="CH982" s="138"/>
      <c r="CI982" s="138"/>
      <c r="CJ982" s="138"/>
      <c r="CK982" s="138"/>
      <c r="CL982" s="139"/>
      <c r="CM982" s="138"/>
      <c r="CN982" s="138">
        <v>36.5</v>
      </c>
      <c r="CO982" s="149"/>
      <c r="DB982" s="241"/>
      <c r="DC982" s="241"/>
      <c r="DD982" s="241"/>
      <c r="DE982" s="241"/>
      <c r="DF982" s="182"/>
      <c r="DG982" s="241"/>
      <c r="DH982" s="241"/>
      <c r="DI982" s="244"/>
      <c r="DJ982" s="244"/>
      <c r="DK982" s="244"/>
      <c r="DL982" s="244"/>
      <c r="DM982" s="244"/>
      <c r="DN982" s="244"/>
      <c r="DO982" s="244"/>
      <c r="DP982" s="244"/>
      <c r="DQ982" s="244"/>
      <c r="DR982" s="244"/>
      <c r="DS982" s="472"/>
      <c r="DT982" s="402">
        <f t="shared" si="1332"/>
        <v>0</v>
      </c>
      <c r="DU982" s="100">
        <f t="shared" si="1333"/>
        <v>0</v>
      </c>
      <c r="DV982" s="100">
        <f t="shared" si="1334"/>
        <v>1</v>
      </c>
      <c r="DW982" s="100">
        <f t="shared" si="1335"/>
        <v>0</v>
      </c>
      <c r="DX982" s="100">
        <f t="shared" si="1336"/>
        <v>0</v>
      </c>
      <c r="DY982" s="229">
        <f t="shared" si="1337"/>
        <v>0</v>
      </c>
      <c r="DZ982" s="100">
        <f t="shared" si="1338"/>
        <v>1</v>
      </c>
      <c r="EA982" s="400">
        <f t="shared" si="1339"/>
        <v>0</v>
      </c>
      <c r="EB982" s="402">
        <f t="shared" si="1340"/>
        <v>0</v>
      </c>
      <c r="EC982" s="19">
        <f t="shared" si="1341"/>
        <v>0</v>
      </c>
      <c r="ED982" s="19">
        <f t="shared" si="1342"/>
        <v>1</v>
      </c>
      <c r="EE982" s="19">
        <f t="shared" si="1343"/>
        <v>0</v>
      </c>
      <c r="EF982" s="402">
        <f t="shared" si="1344"/>
        <v>0</v>
      </c>
      <c r="EG982" s="400">
        <f t="shared" si="1345"/>
        <v>1</v>
      </c>
      <c r="EH982" s="400">
        <f t="shared" si="1346"/>
        <v>0</v>
      </c>
      <c r="EI982" s="402">
        <f t="shared" si="1347"/>
        <v>0</v>
      </c>
      <c r="EJ982" s="229">
        <f t="shared" si="1348"/>
        <v>1</v>
      </c>
      <c r="EK982" s="398">
        <f t="shared" si="1349"/>
        <v>1839.18</v>
      </c>
      <c r="EL982" s="398">
        <f t="shared" si="1350"/>
        <v>32.06</v>
      </c>
      <c r="EM982" s="398">
        <f t="shared" si="1351"/>
        <v>55.66</v>
      </c>
      <c r="EN982" s="398">
        <f t="shared" si="1352"/>
        <v>133.46</v>
      </c>
      <c r="EO982" s="398">
        <f t="shared" si="1353"/>
        <v>0</v>
      </c>
      <c r="EP982" s="398">
        <f t="shared" si="1354"/>
        <v>1.4</v>
      </c>
      <c r="EQ982" s="398">
        <f t="shared" si="1355"/>
        <v>439.32</v>
      </c>
      <c r="ER982" s="398" t="str">
        <f t="shared" si="1356"/>
        <v/>
      </c>
      <c r="ES982" s="398">
        <f t="shared" si="1357"/>
        <v>2.48</v>
      </c>
      <c r="ET982" s="398">
        <f t="shared" si="1358"/>
        <v>2334.3200000000002</v>
      </c>
      <c r="EU982" s="172">
        <f t="shared" si="1359"/>
        <v>1226.67</v>
      </c>
      <c r="EV982" s="57">
        <f t="shared" si="1360"/>
        <v>79.999826009795655</v>
      </c>
      <c r="EW982" s="57">
        <f t="shared" si="1361"/>
        <v>0.81994884910485932</v>
      </c>
      <c r="EX982" s="57">
        <f t="shared" si="1362"/>
        <v>4.5801275457724753</v>
      </c>
      <c r="EY982" s="57">
        <f t="shared" si="1363"/>
        <v>6.6600129746993364</v>
      </c>
      <c r="EZ982" s="57">
        <f t="shared" si="1364"/>
        <v>0</v>
      </c>
      <c r="FA982" s="57">
        <f t="shared" si="1365"/>
        <v>7.5208165457964007E-2</v>
      </c>
      <c r="FB982" s="57">
        <f t="shared" si="1366"/>
        <v>7.1999488667930791</v>
      </c>
      <c r="FC982" s="57" t="str">
        <f t="shared" si="1367"/>
        <v/>
      </c>
      <c r="FD982" s="57">
        <f t="shared" si="1368"/>
        <v>3.9996838959501589E-2</v>
      </c>
      <c r="FE982" s="57">
        <f t="shared" si="1369"/>
        <v>48.599975432686605</v>
      </c>
      <c r="FF982" s="56">
        <f t="shared" si="1370"/>
        <v>34.59989281584069</v>
      </c>
      <c r="FG982" s="59">
        <f t="shared" si="1371"/>
        <v>86.828804186570665</v>
      </c>
      <c r="FH982" s="59">
        <f t="shared" si="1372"/>
        <v>0.88994166128826635</v>
      </c>
      <c r="FI982" s="59">
        <f t="shared" si="1373"/>
        <v>4.971098284297538</v>
      </c>
      <c r="FJ982" s="59">
        <f t="shared" si="1374"/>
        <v>7.2285277519151165</v>
      </c>
      <c r="FK982" s="59">
        <f t="shared" si="1375"/>
        <v>0</v>
      </c>
      <c r="FL982" s="59">
        <f t="shared" si="1376"/>
        <v>8.1628115928416692E-2</v>
      </c>
      <c r="FM982" s="59">
        <f t="shared" si="1377"/>
        <v>7.9610390070382886</v>
      </c>
      <c r="FN982" s="59" t="str">
        <f t="shared" si="1378"/>
        <v/>
      </c>
      <c r="FO982" s="59">
        <f t="shared" si="1379"/>
        <v>4.422481339879937E-2</v>
      </c>
      <c r="FP982" s="59">
        <f t="shared" si="1380"/>
        <v>53.737367767314723</v>
      </c>
      <c r="FQ982" s="66">
        <f t="shared" si="1381"/>
        <v>38.257368412248177</v>
      </c>
      <c r="FR982" s="331">
        <f t="shared" si="1405"/>
        <v>0.92855548180520198</v>
      </c>
      <c r="FS982" s="331">
        <f t="shared" si="1382"/>
        <v>0.92855548180520198</v>
      </c>
      <c r="FT982" s="400">
        <f t="shared" si="1383"/>
        <v>0</v>
      </c>
      <c r="FU982" s="400">
        <f t="shared" si="1384"/>
        <v>1</v>
      </c>
      <c r="FV982" s="400">
        <f t="shared" si="1385"/>
        <v>0</v>
      </c>
      <c r="FW982" s="402">
        <f t="shared" si="1386"/>
        <v>0</v>
      </c>
      <c r="FX982" s="222">
        <f t="shared" si="1387"/>
        <v>86.828804186570665</v>
      </c>
      <c r="FY982" s="222">
        <f t="shared" si="1388"/>
        <v>0</v>
      </c>
      <c r="FZ982" s="222">
        <f t="shared" si="1389"/>
        <v>0</v>
      </c>
      <c r="GA982" s="221">
        <f t="shared" si="1390"/>
        <v>38.257368412248177</v>
      </c>
      <c r="GB982" s="222">
        <f t="shared" si="1391"/>
        <v>0</v>
      </c>
      <c r="GC982" s="222">
        <f t="shared" si="1392"/>
        <v>53.737367767314723</v>
      </c>
      <c r="GD982" s="222">
        <f t="shared" si="1393"/>
        <v>0</v>
      </c>
      <c r="GE982" s="222">
        <f t="shared" si="1394"/>
        <v>0</v>
      </c>
      <c r="GF982" s="222">
        <f t="shared" si="1395"/>
        <v>0</v>
      </c>
      <c r="GG982" s="398">
        <f t="shared" si="1396"/>
        <v>0</v>
      </c>
      <c r="GH982" s="399">
        <f t="shared" si="1397"/>
        <v>0</v>
      </c>
      <c r="GI982" s="398" t="str">
        <f t="shared" si="1398"/>
        <v>Na</v>
      </c>
      <c r="GJ982" s="398" t="str">
        <f t="shared" si="1399"/>
        <v>SO4-Cl</v>
      </c>
    </row>
    <row r="983" spans="1:192">
      <c r="A983" s="402">
        <f t="shared" si="1400"/>
        <v>978</v>
      </c>
      <c r="B983" s="399" t="s">
        <v>2576</v>
      </c>
      <c r="C983" s="398" t="s">
        <v>191</v>
      </c>
      <c r="F983" s="400">
        <v>3481570</v>
      </c>
      <c r="G983" s="400">
        <v>5640650</v>
      </c>
      <c r="H983" s="409">
        <f t="shared" si="1325"/>
        <v>481502.94200000004</v>
      </c>
      <c r="I983" s="405">
        <f t="shared" si="1326"/>
        <v>5638833.5300000003</v>
      </c>
      <c r="J983" s="400">
        <v>213</v>
      </c>
      <c r="K983" s="400" t="s">
        <v>1355</v>
      </c>
      <c r="L983" s="19">
        <v>100</v>
      </c>
      <c r="M983" s="19">
        <v>56</v>
      </c>
      <c r="N983" s="400">
        <v>100</v>
      </c>
      <c r="Q983" s="64" t="s">
        <v>2842</v>
      </c>
      <c r="R983" s="166" t="s">
        <v>275</v>
      </c>
      <c r="S983" s="399" t="s">
        <v>1347</v>
      </c>
      <c r="T983" s="499" t="str">
        <f t="shared" si="1327"/>
        <v>-</v>
      </c>
      <c r="U983" s="499" t="str">
        <f t="shared" si="1328"/>
        <v>M</v>
      </c>
      <c r="V983" s="499" t="str">
        <f t="shared" si="1329"/>
        <v>-</v>
      </c>
      <c r="W983" s="499" t="str">
        <f t="shared" si="1404"/>
        <v>-</v>
      </c>
      <c r="X983" s="529" t="str">
        <f t="shared" si="1403"/>
        <v>Na</v>
      </c>
      <c r="Y983" s="530" t="str">
        <f t="shared" si="1406"/>
        <v>SO4-Cl</v>
      </c>
      <c r="Z983" s="172" t="s">
        <v>2580</v>
      </c>
      <c r="AA983" s="51">
        <v>26353</v>
      </c>
      <c r="AB983" s="100">
        <v>3</v>
      </c>
      <c r="AC983" s="398" t="s">
        <v>281</v>
      </c>
      <c r="AD983" s="2" t="s">
        <v>2581</v>
      </c>
      <c r="AE983" s="404"/>
      <c r="AF983" s="391">
        <v>12</v>
      </c>
      <c r="AH983" s="400">
        <v>7.3</v>
      </c>
      <c r="AN983" s="398">
        <v>39.5</v>
      </c>
      <c r="AO983" s="399">
        <v>21.3</v>
      </c>
      <c r="AP983" s="19">
        <v>8.6</v>
      </c>
      <c r="AR983" s="398">
        <v>7307.8</v>
      </c>
      <c r="AS983" s="507">
        <f t="shared" si="1407"/>
        <v>7305.9400000000005</v>
      </c>
      <c r="AT983" s="510">
        <f t="shared" si="1408"/>
        <v>0.44886888920124052</v>
      </c>
      <c r="AU983" s="398">
        <v>2200</v>
      </c>
      <c r="AV983" s="398">
        <v>69.599999999999994</v>
      </c>
      <c r="AW983" s="399">
        <v>167</v>
      </c>
      <c r="AX983" s="398">
        <v>1569.1</v>
      </c>
      <c r="AY983" s="398">
        <v>2788.8</v>
      </c>
      <c r="AZ983" s="172">
        <v>463.6</v>
      </c>
      <c r="BB983" s="398">
        <v>41.05</v>
      </c>
      <c r="BD983" s="91" t="s">
        <v>1344</v>
      </c>
      <c r="BE983" s="398">
        <v>3.07</v>
      </c>
      <c r="BF983" s="398">
        <v>0</v>
      </c>
      <c r="BJ983" s="398">
        <v>3.72</v>
      </c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49"/>
      <c r="CG983" s="138"/>
      <c r="CH983" s="138"/>
      <c r="CI983" s="138"/>
      <c r="CJ983" s="138"/>
      <c r="CK983" s="138"/>
      <c r="CL983" s="139"/>
      <c r="CM983" s="138"/>
      <c r="CN983" s="138">
        <v>41.8</v>
      </c>
      <c r="CO983" s="149"/>
      <c r="DB983" s="241"/>
      <c r="DC983" s="241"/>
      <c r="DD983" s="241"/>
      <c r="DE983" s="241"/>
      <c r="DF983" s="182"/>
      <c r="DG983" s="241"/>
      <c r="DH983" s="241"/>
      <c r="DI983" s="244"/>
      <c r="DJ983" s="244"/>
      <c r="DK983" s="244"/>
      <c r="DL983" s="244"/>
      <c r="DM983" s="244"/>
      <c r="DN983" s="244"/>
      <c r="DO983" s="244"/>
      <c r="DP983" s="244"/>
      <c r="DQ983" s="244"/>
      <c r="DR983" s="244"/>
      <c r="DS983" s="472"/>
      <c r="DT983" s="402">
        <f t="shared" si="1332"/>
        <v>0</v>
      </c>
      <c r="DU983" s="100">
        <f t="shared" si="1333"/>
        <v>0</v>
      </c>
      <c r="DV983" s="100">
        <f t="shared" si="1334"/>
        <v>1</v>
      </c>
      <c r="DW983" s="100">
        <f t="shared" si="1335"/>
        <v>0</v>
      </c>
      <c r="DX983" s="100">
        <f t="shared" si="1336"/>
        <v>0</v>
      </c>
      <c r="DY983" s="229">
        <f t="shared" si="1337"/>
        <v>0</v>
      </c>
      <c r="DZ983" s="100">
        <f t="shared" si="1338"/>
        <v>1</v>
      </c>
      <c r="EA983" s="400">
        <f t="shared" si="1339"/>
        <v>0</v>
      </c>
      <c r="EB983" s="402">
        <f t="shared" si="1340"/>
        <v>0</v>
      </c>
      <c r="EC983" s="19">
        <f t="shared" si="1341"/>
        <v>0</v>
      </c>
      <c r="ED983" s="19">
        <f t="shared" si="1342"/>
        <v>1</v>
      </c>
      <c r="EE983" s="19">
        <f t="shared" si="1343"/>
        <v>0</v>
      </c>
      <c r="EF983" s="402">
        <f t="shared" si="1344"/>
        <v>0</v>
      </c>
      <c r="EG983" s="400">
        <f t="shared" si="1345"/>
        <v>1</v>
      </c>
      <c r="EH983" s="400">
        <f t="shared" si="1346"/>
        <v>0</v>
      </c>
      <c r="EI983" s="402">
        <f t="shared" si="1347"/>
        <v>0</v>
      </c>
      <c r="EJ983" s="229">
        <f t="shared" si="1348"/>
        <v>1</v>
      </c>
      <c r="EK983" s="398">
        <f t="shared" si="1349"/>
        <v>2200</v>
      </c>
      <c r="EL983" s="398">
        <f t="shared" si="1350"/>
        <v>41.05</v>
      </c>
      <c r="EM983" s="398">
        <f t="shared" si="1351"/>
        <v>69.599999999999994</v>
      </c>
      <c r="EN983" s="398">
        <f t="shared" si="1352"/>
        <v>167</v>
      </c>
      <c r="EO983" s="398">
        <f t="shared" si="1353"/>
        <v>0</v>
      </c>
      <c r="EP983" s="398">
        <f t="shared" si="1354"/>
        <v>3.07</v>
      </c>
      <c r="EQ983" s="398">
        <f t="shared" si="1355"/>
        <v>463.6</v>
      </c>
      <c r="ER983" s="398" t="str">
        <f t="shared" si="1356"/>
        <v/>
      </c>
      <c r="ES983" s="398">
        <f t="shared" si="1357"/>
        <v>3.72</v>
      </c>
      <c r="ET983" s="398">
        <f t="shared" si="1358"/>
        <v>2788.8</v>
      </c>
      <c r="EU983" s="172">
        <f t="shared" si="1359"/>
        <v>1569.1</v>
      </c>
      <c r="EV983" s="57">
        <f t="shared" si="1360"/>
        <v>95.694612393322259</v>
      </c>
      <c r="EW983" s="57">
        <f t="shared" si="1361"/>
        <v>1.0498721227621481</v>
      </c>
      <c r="EX983" s="57">
        <f t="shared" si="1362"/>
        <v>5.7272166220942191</v>
      </c>
      <c r="EY983" s="57">
        <f t="shared" si="1363"/>
        <v>8.3337491890812903</v>
      </c>
      <c r="EZ983" s="57">
        <f t="shared" si="1364"/>
        <v>0</v>
      </c>
      <c r="FA983" s="57">
        <f t="shared" si="1365"/>
        <v>0.16492076282567822</v>
      </c>
      <c r="FB983" s="57">
        <f t="shared" si="1366"/>
        <v>7.5978701052655735</v>
      </c>
      <c r="FC983" s="57" t="str">
        <f t="shared" si="1367"/>
        <v/>
      </c>
      <c r="FD983" s="57">
        <f t="shared" si="1368"/>
        <v>5.999525843925238E-2</v>
      </c>
      <c r="FE983" s="57">
        <f t="shared" si="1369"/>
        <v>58.062138647090549</v>
      </c>
      <c r="FF983" s="56">
        <f t="shared" si="1370"/>
        <v>44.258595887513039</v>
      </c>
      <c r="FG983" s="59">
        <f t="shared" si="1371"/>
        <v>86.234380811106334</v>
      </c>
      <c r="FH983" s="59">
        <f t="shared" si="1372"/>
        <v>0.94608327650798196</v>
      </c>
      <c r="FI983" s="59">
        <f t="shared" si="1373"/>
        <v>5.1610322339508743</v>
      </c>
      <c r="FJ983" s="59">
        <f t="shared" si="1374"/>
        <v>7.5098867447383446</v>
      </c>
      <c r="FK983" s="59">
        <f t="shared" si="1375"/>
        <v>0</v>
      </c>
      <c r="FL983" s="59">
        <f t="shared" si="1376"/>
        <v>0.14861693369646911</v>
      </c>
      <c r="FM983" s="59">
        <f t="shared" si="1377"/>
        <v>6.9084986645501347</v>
      </c>
      <c r="FN983" s="59" t="str">
        <f t="shared" si="1378"/>
        <v/>
      </c>
      <c r="FO983" s="59">
        <f t="shared" si="1379"/>
        <v>5.4551756882454339E-2</v>
      </c>
      <c r="FP983" s="59">
        <f t="shared" si="1380"/>
        <v>52.794033294456952</v>
      </c>
      <c r="FQ983" s="66">
        <f t="shared" si="1381"/>
        <v>40.24291628411045</v>
      </c>
      <c r="FR983" s="331">
        <f t="shared" si="1405"/>
        <v>0.44886888920124052</v>
      </c>
      <c r="FS983" s="331">
        <f t="shared" si="1382"/>
        <v>0.44886888920124052</v>
      </c>
      <c r="FT983" s="400">
        <f t="shared" si="1383"/>
        <v>0</v>
      </c>
      <c r="FU983" s="400">
        <f t="shared" si="1384"/>
        <v>1</v>
      </c>
      <c r="FV983" s="400">
        <f t="shared" si="1385"/>
        <v>0</v>
      </c>
      <c r="FW983" s="402">
        <f t="shared" si="1386"/>
        <v>0</v>
      </c>
      <c r="FX983" s="222">
        <f t="shared" si="1387"/>
        <v>86.234380811106334</v>
      </c>
      <c r="FY983" s="222">
        <f t="shared" si="1388"/>
        <v>0</v>
      </c>
      <c r="FZ983" s="222">
        <f t="shared" si="1389"/>
        <v>0</v>
      </c>
      <c r="GA983" s="221">
        <f t="shared" si="1390"/>
        <v>40.24291628411045</v>
      </c>
      <c r="GB983" s="222">
        <f t="shared" si="1391"/>
        <v>0</v>
      </c>
      <c r="GC983" s="222">
        <f t="shared" si="1392"/>
        <v>52.794033294456952</v>
      </c>
      <c r="GD983" s="222">
        <f t="shared" si="1393"/>
        <v>0</v>
      </c>
      <c r="GE983" s="222">
        <f t="shared" si="1394"/>
        <v>0</v>
      </c>
      <c r="GF983" s="222">
        <f t="shared" si="1395"/>
        <v>0</v>
      </c>
      <c r="GG983" s="398">
        <f t="shared" si="1396"/>
        <v>0</v>
      </c>
      <c r="GH983" s="399">
        <f t="shared" si="1397"/>
        <v>0</v>
      </c>
      <c r="GI983" s="398" t="str">
        <f t="shared" si="1398"/>
        <v>Na</v>
      </c>
      <c r="GJ983" s="398" t="str">
        <f t="shared" si="1399"/>
        <v>SO4-Cl</v>
      </c>
    </row>
    <row r="984" spans="1:192">
      <c r="A984" s="402">
        <f t="shared" si="1400"/>
        <v>979</v>
      </c>
      <c r="B984" s="399" t="s">
        <v>2576</v>
      </c>
      <c r="C984" s="398" t="s">
        <v>191</v>
      </c>
      <c r="F984" s="408">
        <v>3481570</v>
      </c>
      <c r="G984" s="408">
        <v>5640650</v>
      </c>
      <c r="H984" s="409">
        <f t="shared" si="1325"/>
        <v>481502.94200000004</v>
      </c>
      <c r="I984" s="405">
        <f t="shared" si="1326"/>
        <v>5638833.5300000003</v>
      </c>
      <c r="J984" s="408">
        <v>213</v>
      </c>
      <c r="K984" s="392" t="s">
        <v>1355</v>
      </c>
      <c r="L984" s="171">
        <v>101.2</v>
      </c>
      <c r="M984" s="171"/>
      <c r="O984" s="171">
        <v>212</v>
      </c>
      <c r="P984" s="171"/>
      <c r="Q984" s="64" t="s">
        <v>2842</v>
      </c>
      <c r="R984" s="166" t="s">
        <v>275</v>
      </c>
      <c r="S984" s="166" t="s">
        <v>1347</v>
      </c>
      <c r="T984" s="499" t="str">
        <f t="shared" si="1327"/>
        <v>-</v>
      </c>
      <c r="U984" s="499" t="str">
        <f t="shared" si="1328"/>
        <v>M</v>
      </c>
      <c r="V984" s="499" t="str">
        <f t="shared" si="1329"/>
        <v>-</v>
      </c>
      <c r="W984" s="499" t="str">
        <f t="shared" si="1404"/>
        <v>-</v>
      </c>
      <c r="X984" s="529" t="str">
        <f t="shared" si="1403"/>
        <v>Na</v>
      </c>
      <c r="Y984" s="530" t="str">
        <f t="shared" si="1406"/>
        <v>SO4-Cl</v>
      </c>
      <c r="Z984" s="183" t="s">
        <v>2580</v>
      </c>
      <c r="AA984" s="177">
        <v>27492</v>
      </c>
      <c r="AB984" s="176">
        <v>4</v>
      </c>
      <c r="AC984" s="170" t="s">
        <v>554</v>
      </c>
      <c r="AD984" s="170" t="s">
        <v>2582</v>
      </c>
      <c r="AE984" s="183"/>
      <c r="AF984" s="392">
        <v>10.9</v>
      </c>
      <c r="AG984" s="408">
        <v>7506</v>
      </c>
      <c r="AH984" s="408">
        <v>7.3</v>
      </c>
      <c r="AI984" s="392"/>
      <c r="AJ984" s="408">
        <v>1.0027999999999999</v>
      </c>
      <c r="AK984" s="408">
        <v>20</v>
      </c>
      <c r="AL984" s="408"/>
      <c r="AM984" s="392"/>
      <c r="AN984" s="168"/>
      <c r="AO984" s="165"/>
      <c r="AP984" s="171"/>
      <c r="AQ984" s="168"/>
      <c r="AR984" s="168"/>
      <c r="AS984" s="507">
        <f t="shared" si="1407"/>
        <v>5546.0506000000005</v>
      </c>
      <c r="AT984" s="510">
        <f t="shared" si="1408"/>
        <v>-6.6665816985643625E-2</v>
      </c>
      <c r="AU984" s="168">
        <v>1619</v>
      </c>
      <c r="AV984" s="168">
        <v>55.9</v>
      </c>
      <c r="AW984" s="165">
        <v>128</v>
      </c>
      <c r="AX984" s="168">
        <v>1075</v>
      </c>
      <c r="AY984" s="168">
        <v>2147</v>
      </c>
      <c r="AZ984" s="167">
        <v>459.5</v>
      </c>
      <c r="BA984" s="168">
        <v>1.87</v>
      </c>
      <c r="BB984" s="168">
        <v>26.6</v>
      </c>
      <c r="BC984" s="168">
        <v>2.0699999999999998</v>
      </c>
      <c r="BD984" s="168">
        <v>0.35</v>
      </c>
      <c r="BE984" s="168">
        <v>6.51</v>
      </c>
      <c r="BF984" s="168">
        <v>7.0000000000000007E-2</v>
      </c>
      <c r="BG984" s="168">
        <v>1.31</v>
      </c>
      <c r="BH984" s="168">
        <v>1.34</v>
      </c>
      <c r="BI984" s="168">
        <v>5.8999999999999997E-2</v>
      </c>
      <c r="BJ984" s="168"/>
      <c r="BK984" s="168">
        <v>8.9999999999999993E-3</v>
      </c>
      <c r="BL984" s="165"/>
      <c r="BM984" s="168">
        <v>10.6</v>
      </c>
      <c r="BN984" s="167">
        <v>10.7</v>
      </c>
      <c r="BO984" s="168"/>
      <c r="BP984" s="168">
        <v>36</v>
      </c>
      <c r="BQ984" s="168">
        <v>9.6</v>
      </c>
      <c r="BR984" s="168">
        <v>19</v>
      </c>
      <c r="BS984" s="168"/>
      <c r="BT984" s="168"/>
      <c r="BU984" s="168"/>
      <c r="BV984" s="168"/>
      <c r="BW984" s="168">
        <v>7</v>
      </c>
      <c r="BX984" s="168"/>
      <c r="BY984" s="168"/>
      <c r="BZ984" s="168">
        <v>10</v>
      </c>
      <c r="CA984" s="168">
        <v>5</v>
      </c>
      <c r="CB984" s="168">
        <v>6</v>
      </c>
      <c r="CC984" s="168">
        <v>48</v>
      </c>
      <c r="CD984" s="168"/>
      <c r="CE984" s="168"/>
      <c r="CF984" s="165"/>
      <c r="CG984" s="168"/>
      <c r="CH984" s="174">
        <v>2</v>
      </c>
      <c r="CI984" s="168"/>
      <c r="CJ984" s="168"/>
      <c r="CK984" s="168"/>
      <c r="CL984" s="167">
        <v>20</v>
      </c>
      <c r="CM984" s="168"/>
      <c r="CN984" s="180">
        <v>36</v>
      </c>
      <c r="CO984" s="165"/>
      <c r="CP984" s="168"/>
      <c r="CQ984" s="167"/>
      <c r="CR984" s="168"/>
      <c r="CS984" s="168"/>
      <c r="CT984" s="168"/>
      <c r="CU984" s="168"/>
      <c r="CV984" s="168"/>
      <c r="CW984" s="168"/>
      <c r="CX984" s="168"/>
      <c r="CY984" s="168"/>
      <c r="CZ984" s="168"/>
      <c r="DA984" s="167"/>
      <c r="DB984" s="182"/>
      <c r="DC984" s="182"/>
      <c r="DD984" s="182"/>
      <c r="DE984" s="182"/>
      <c r="DF984" s="182"/>
      <c r="DG984" s="182"/>
      <c r="DH984" s="182"/>
      <c r="DI984" s="180"/>
      <c r="DJ984" s="180"/>
      <c r="DK984" s="180"/>
      <c r="DL984" s="180"/>
      <c r="DM984" s="180"/>
      <c r="DN984" s="180"/>
      <c r="DO984" s="180"/>
      <c r="DP984" s="180"/>
      <c r="DQ984" s="180"/>
      <c r="DR984" s="180"/>
      <c r="DS984" s="181"/>
      <c r="DT984" s="402">
        <f t="shared" si="1332"/>
        <v>0</v>
      </c>
      <c r="DU984" s="100">
        <f t="shared" si="1333"/>
        <v>0</v>
      </c>
      <c r="DV984" s="100">
        <f t="shared" si="1334"/>
        <v>0</v>
      </c>
      <c r="DW984" s="100">
        <f t="shared" si="1335"/>
        <v>1</v>
      </c>
      <c r="DX984" s="100">
        <f t="shared" si="1336"/>
        <v>0</v>
      </c>
      <c r="DY984" s="229">
        <f t="shared" si="1337"/>
        <v>0</v>
      </c>
      <c r="DZ984" s="100">
        <f t="shared" si="1338"/>
        <v>1</v>
      </c>
      <c r="EA984" s="400">
        <f t="shared" si="1339"/>
        <v>0</v>
      </c>
      <c r="EB984" s="402">
        <f t="shared" si="1340"/>
        <v>0</v>
      </c>
      <c r="EC984" s="19">
        <f t="shared" si="1341"/>
        <v>0</v>
      </c>
      <c r="ED984" s="19">
        <f t="shared" si="1342"/>
        <v>1</v>
      </c>
      <c r="EE984" s="19">
        <f t="shared" si="1343"/>
        <v>0</v>
      </c>
      <c r="EF984" s="402">
        <f t="shared" si="1344"/>
        <v>0</v>
      </c>
      <c r="EG984" s="400">
        <f t="shared" si="1345"/>
        <v>1</v>
      </c>
      <c r="EH984" s="400">
        <f t="shared" si="1346"/>
        <v>0</v>
      </c>
      <c r="EI984" s="402">
        <f t="shared" si="1347"/>
        <v>0</v>
      </c>
      <c r="EJ984" s="229">
        <f t="shared" si="1348"/>
        <v>2</v>
      </c>
      <c r="EK984" s="398">
        <f t="shared" si="1349"/>
        <v>1619</v>
      </c>
      <c r="EL984" s="398">
        <f t="shared" si="1350"/>
        <v>26.6</v>
      </c>
      <c r="EM984" s="398">
        <f t="shared" si="1351"/>
        <v>55.9</v>
      </c>
      <c r="EN984" s="398">
        <f t="shared" si="1352"/>
        <v>128</v>
      </c>
      <c r="EO984" s="398">
        <f t="shared" si="1353"/>
        <v>7.0000000000000007E-2</v>
      </c>
      <c r="EP984" s="398">
        <f t="shared" si="1354"/>
        <v>6.51</v>
      </c>
      <c r="EQ984" s="398">
        <f t="shared" si="1355"/>
        <v>459.5</v>
      </c>
      <c r="ER984" s="398" t="str">
        <f t="shared" si="1356"/>
        <v/>
      </c>
      <c r="ES984" s="398" t="str">
        <f t="shared" si="1357"/>
        <v/>
      </c>
      <c r="ET984" s="398">
        <f t="shared" si="1358"/>
        <v>2147</v>
      </c>
      <c r="EU984" s="172">
        <f t="shared" si="1359"/>
        <v>1075</v>
      </c>
      <c r="EV984" s="57">
        <f t="shared" si="1360"/>
        <v>70.422535211267601</v>
      </c>
      <c r="EW984" s="57">
        <f t="shared" si="1361"/>
        <v>0.68030690537084404</v>
      </c>
      <c r="EX984" s="57">
        <f t="shared" si="1362"/>
        <v>4.5998765686072831</v>
      </c>
      <c r="EY984" s="57">
        <f t="shared" si="1363"/>
        <v>6.387544288637157</v>
      </c>
      <c r="EZ984" s="57">
        <f t="shared" si="1364"/>
        <v>2.5526483726866626E-3</v>
      </c>
      <c r="FA984" s="57">
        <f t="shared" si="1365"/>
        <v>0.34971796937953264</v>
      </c>
      <c r="FB984" s="57">
        <f t="shared" si="1366"/>
        <v>7.5306758269403167</v>
      </c>
      <c r="FC984" s="57" t="str">
        <f t="shared" si="1367"/>
        <v/>
      </c>
      <c r="FD984" s="57" t="str">
        <f t="shared" si="1368"/>
        <v/>
      </c>
      <c r="FE984" s="57">
        <f t="shared" si="1369"/>
        <v>44.700018529583836</v>
      </c>
      <c r="FF984" s="56">
        <f t="shared" si="1370"/>
        <v>30.321834541505652</v>
      </c>
      <c r="FG984" s="59">
        <f t="shared" si="1371"/>
        <v>85.420149215808323</v>
      </c>
      <c r="FH984" s="59">
        <f t="shared" si="1372"/>
        <v>0.82518922664437666</v>
      </c>
      <c r="FI984" s="59">
        <f t="shared" si="1373"/>
        <v>5.5794944286792303</v>
      </c>
      <c r="FJ984" s="59">
        <f t="shared" si="1374"/>
        <v>7.7478748048631765</v>
      </c>
      <c r="FK984" s="59">
        <f t="shared" si="1375"/>
        <v>3.0962759894434676E-3</v>
      </c>
      <c r="FL984" s="59">
        <f t="shared" si="1376"/>
        <v>0.42419604801545813</v>
      </c>
      <c r="FM984" s="59">
        <f t="shared" si="1377"/>
        <v>9.1222836265165501</v>
      </c>
      <c r="FN984" s="59" t="str">
        <f t="shared" si="1378"/>
        <v/>
      </c>
      <c r="FO984" s="59" t="str">
        <f t="shared" si="1379"/>
        <v/>
      </c>
      <c r="FP984" s="59">
        <f t="shared" si="1380"/>
        <v>54.1473642616061</v>
      </c>
      <c r="FQ984" s="66">
        <f t="shared" si="1381"/>
        <v>36.730352111877352</v>
      </c>
      <c r="FR984" s="331">
        <f t="shared" si="1405"/>
        <v>-6.6665816985643625E-2</v>
      </c>
      <c r="FS984" s="331">
        <f t="shared" si="1382"/>
        <v>6.6665816985643625E-2</v>
      </c>
      <c r="FT984" s="400">
        <f t="shared" si="1383"/>
        <v>0</v>
      </c>
      <c r="FU984" s="400">
        <f t="shared" si="1384"/>
        <v>1</v>
      </c>
      <c r="FV984" s="400">
        <f t="shared" si="1385"/>
        <v>0</v>
      </c>
      <c r="FW984" s="402">
        <f t="shared" si="1386"/>
        <v>0</v>
      </c>
      <c r="FX984" s="222">
        <f t="shared" si="1387"/>
        <v>85.420149215808323</v>
      </c>
      <c r="FY984" s="222">
        <f t="shared" si="1388"/>
        <v>0</v>
      </c>
      <c r="FZ984" s="222">
        <f t="shared" si="1389"/>
        <v>0</v>
      </c>
      <c r="GA984" s="221">
        <f t="shared" si="1390"/>
        <v>36.730352111877352</v>
      </c>
      <c r="GB984" s="222">
        <f t="shared" si="1391"/>
        <v>0</v>
      </c>
      <c r="GC984" s="222">
        <f t="shared" si="1392"/>
        <v>54.1473642616061</v>
      </c>
      <c r="GD984" s="222">
        <f t="shared" si="1393"/>
        <v>0</v>
      </c>
      <c r="GE984" s="222">
        <f t="shared" si="1394"/>
        <v>0</v>
      </c>
      <c r="GF984" s="222">
        <f t="shared" si="1395"/>
        <v>0</v>
      </c>
      <c r="GG984" s="398">
        <f t="shared" si="1396"/>
        <v>0</v>
      </c>
      <c r="GH984" s="399">
        <f t="shared" si="1397"/>
        <v>0</v>
      </c>
      <c r="GI984" s="398" t="str">
        <f t="shared" si="1398"/>
        <v>Na</v>
      </c>
      <c r="GJ984" s="398" t="str">
        <f t="shared" si="1399"/>
        <v>SO4-Cl</v>
      </c>
    </row>
    <row r="985" spans="1:192" s="69" customFormat="1">
      <c r="A985" s="402">
        <f t="shared" si="1400"/>
        <v>980</v>
      </c>
      <c r="B985" s="166" t="s">
        <v>2583</v>
      </c>
      <c r="C985" s="165" t="s">
        <v>555</v>
      </c>
      <c r="D985" s="165"/>
      <c r="E985" s="165"/>
      <c r="F985" s="408">
        <v>3474070</v>
      </c>
      <c r="G985" s="408">
        <v>5641680</v>
      </c>
      <c r="H985" s="409">
        <f t="shared" si="1325"/>
        <v>474005.94200000004</v>
      </c>
      <c r="I985" s="405">
        <f t="shared" si="1326"/>
        <v>5639863.1180000007</v>
      </c>
      <c r="J985" s="408">
        <v>320</v>
      </c>
      <c r="K985" s="408" t="s">
        <v>1355</v>
      </c>
      <c r="L985" s="171">
        <v>145.5</v>
      </c>
      <c r="M985" s="171"/>
      <c r="N985" s="408"/>
      <c r="O985" s="185" t="s">
        <v>1352</v>
      </c>
      <c r="P985" s="185"/>
      <c r="Q985" s="166" t="s">
        <v>2863</v>
      </c>
      <c r="R985" s="65" t="s">
        <v>2584</v>
      </c>
      <c r="S985" s="166" t="s">
        <v>2656</v>
      </c>
      <c r="T985" s="499" t="str">
        <f t="shared" si="1327"/>
        <v>-</v>
      </c>
      <c r="U985" s="499" t="str">
        <f t="shared" si="1328"/>
        <v>-</v>
      </c>
      <c r="V985" s="499" t="str">
        <f t="shared" si="1329"/>
        <v>-</v>
      </c>
      <c r="W985" s="499" t="str">
        <f t="shared" si="1404"/>
        <v>-</v>
      </c>
      <c r="X985" s="529" t="str">
        <f t="shared" si="1403"/>
        <v>Ca-Na-Mg</v>
      </c>
      <c r="Y985" s="530" t="str">
        <f t="shared" si="1406"/>
        <v>HCO3</v>
      </c>
      <c r="Z985" s="183"/>
      <c r="AA985" s="177">
        <v>25287</v>
      </c>
      <c r="AB985" s="176">
        <v>1</v>
      </c>
      <c r="AC985" s="170" t="s">
        <v>556</v>
      </c>
      <c r="AD985" s="170" t="s">
        <v>2585</v>
      </c>
      <c r="AE985" s="183"/>
      <c r="AF985" s="392">
        <v>9.5</v>
      </c>
      <c r="AG985" s="408"/>
      <c r="AH985" s="408">
        <v>7.6</v>
      </c>
      <c r="AI985" s="392"/>
      <c r="AJ985" s="408"/>
      <c r="AK985" s="408"/>
      <c r="AL985" s="408"/>
      <c r="AM985" s="392"/>
      <c r="AN985" s="168">
        <v>9.1999999999999993</v>
      </c>
      <c r="AO985" s="165">
        <v>9.1999999999999993</v>
      </c>
      <c r="AP985" s="171">
        <v>1.6</v>
      </c>
      <c r="AQ985" s="168"/>
      <c r="AR985" s="168"/>
      <c r="AS985" s="507">
        <f t="shared" si="1407"/>
        <v>311.09199999999998</v>
      </c>
      <c r="AT985" s="512">
        <f t="shared" si="1408"/>
        <v>-1.7585759786555449E-2</v>
      </c>
      <c r="AU985" s="513">
        <v>28</v>
      </c>
      <c r="AV985" s="168">
        <v>12.7</v>
      </c>
      <c r="AW985" s="165">
        <v>36</v>
      </c>
      <c r="AX985" s="168">
        <v>9.1999999999999993</v>
      </c>
      <c r="AY985" s="168">
        <v>25</v>
      </c>
      <c r="AZ985" s="459">
        <f>AO985*21.76</f>
        <v>200.19200000000001</v>
      </c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5"/>
      <c r="BM985" s="168"/>
      <c r="BN985" s="167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  <c r="CA985" s="168"/>
      <c r="CB985" s="168"/>
      <c r="CC985" s="168"/>
      <c r="CD985" s="168"/>
      <c r="CE985" s="168"/>
      <c r="CF985" s="165"/>
      <c r="CG985" s="168"/>
      <c r="CH985" s="168"/>
      <c r="CI985" s="168"/>
      <c r="CJ985" s="168"/>
      <c r="CK985" s="168"/>
      <c r="CL985" s="167"/>
      <c r="CM985" s="168">
        <v>6.4</v>
      </c>
      <c r="CN985" s="180">
        <v>9.9</v>
      </c>
      <c r="CO985" s="165"/>
      <c r="CP985" s="168"/>
      <c r="CQ985" s="167"/>
      <c r="CR985" s="168"/>
      <c r="CS985" s="168"/>
      <c r="CT985" s="168"/>
      <c r="CU985" s="168"/>
      <c r="CV985" s="168"/>
      <c r="CW985" s="168"/>
      <c r="CX985" s="168"/>
      <c r="CY985" s="168"/>
      <c r="CZ985" s="168"/>
      <c r="DA985" s="167"/>
      <c r="DB985" s="182"/>
      <c r="DC985" s="182"/>
      <c r="DD985" s="182"/>
      <c r="DE985" s="182"/>
      <c r="DF985" s="182"/>
      <c r="DG985" s="182"/>
      <c r="DH985" s="182"/>
      <c r="DI985" s="180"/>
      <c r="DJ985" s="180"/>
      <c r="DK985" s="180"/>
      <c r="DL985" s="180"/>
      <c r="DM985" s="180"/>
      <c r="DN985" s="180"/>
      <c r="DO985" s="180"/>
      <c r="DP985" s="180"/>
      <c r="DQ985" s="180"/>
      <c r="DR985" s="180"/>
      <c r="DS985" s="181"/>
      <c r="DT985" s="402">
        <f t="shared" si="1332"/>
        <v>1</v>
      </c>
      <c r="DU985" s="100">
        <f t="shared" si="1333"/>
        <v>0</v>
      </c>
      <c r="DV985" s="100">
        <f t="shared" si="1334"/>
        <v>0</v>
      </c>
      <c r="DW985" s="100">
        <f t="shared" si="1335"/>
        <v>1</v>
      </c>
      <c r="DX985" s="100">
        <f t="shared" si="1336"/>
        <v>0</v>
      </c>
      <c r="DY985" s="229">
        <f t="shared" si="1337"/>
        <v>0</v>
      </c>
      <c r="DZ985" s="100">
        <f t="shared" si="1338"/>
        <v>1</v>
      </c>
      <c r="EA985" s="400">
        <f t="shared" si="1339"/>
        <v>0</v>
      </c>
      <c r="EB985" s="402">
        <f t="shared" si="1340"/>
        <v>0</v>
      </c>
      <c r="EC985" s="19">
        <f t="shared" si="1341"/>
        <v>1</v>
      </c>
      <c r="ED985" s="19">
        <f t="shared" si="1342"/>
        <v>0</v>
      </c>
      <c r="EE985" s="19">
        <f t="shared" si="1343"/>
        <v>0</v>
      </c>
      <c r="EF985" s="402">
        <f t="shared" si="1344"/>
        <v>0</v>
      </c>
      <c r="EG985" s="400">
        <f t="shared" si="1345"/>
        <v>1</v>
      </c>
      <c r="EH985" s="400">
        <f t="shared" si="1346"/>
        <v>0</v>
      </c>
      <c r="EI985" s="402">
        <f t="shared" si="1347"/>
        <v>0</v>
      </c>
      <c r="EJ985" s="229">
        <f t="shared" si="1348"/>
        <v>1</v>
      </c>
      <c r="EK985" s="398">
        <f t="shared" si="1349"/>
        <v>28</v>
      </c>
      <c r="EL985" s="398" t="str">
        <f t="shared" si="1350"/>
        <v/>
      </c>
      <c r="EM985" s="398">
        <f t="shared" si="1351"/>
        <v>12.7</v>
      </c>
      <c r="EN985" s="398">
        <f t="shared" si="1352"/>
        <v>36</v>
      </c>
      <c r="EO985" s="398" t="str">
        <f t="shared" si="1353"/>
        <v/>
      </c>
      <c r="EP985" s="398" t="str">
        <f t="shared" si="1354"/>
        <v/>
      </c>
      <c r="EQ985" s="398">
        <f t="shared" si="1355"/>
        <v>200.19200000000001</v>
      </c>
      <c r="ER985" s="398" t="str">
        <f t="shared" si="1356"/>
        <v/>
      </c>
      <c r="ES985" s="398" t="str">
        <f t="shared" si="1357"/>
        <v/>
      </c>
      <c r="ET985" s="398">
        <f t="shared" si="1358"/>
        <v>25</v>
      </c>
      <c r="EU985" s="172">
        <f t="shared" si="1359"/>
        <v>9.1999999999999993</v>
      </c>
      <c r="EV985" s="57">
        <f t="shared" si="1360"/>
        <v>1.2179314304604651</v>
      </c>
      <c r="EW985" s="57" t="str">
        <f t="shared" si="1361"/>
        <v/>
      </c>
      <c r="EX985" s="57">
        <f t="shared" si="1362"/>
        <v>1.045052458341905</v>
      </c>
      <c r="EY985" s="57">
        <f t="shared" si="1363"/>
        <v>1.7964968311792004</v>
      </c>
      <c r="EZ985" s="57" t="str">
        <f t="shared" si="1364"/>
        <v/>
      </c>
      <c r="FA985" s="57" t="str">
        <f t="shared" si="1365"/>
        <v/>
      </c>
      <c r="FB985" s="57">
        <f t="shared" si="1366"/>
        <v>3.2809163332901763</v>
      </c>
      <c r="FC985" s="57" t="str">
        <f t="shared" si="1367"/>
        <v/>
      </c>
      <c r="FD985" s="57" t="str">
        <f t="shared" si="1368"/>
        <v/>
      </c>
      <c r="FE985" s="57">
        <f t="shared" si="1369"/>
        <v>0.52049392791783688</v>
      </c>
      <c r="FF985" s="56">
        <f t="shared" si="1370"/>
        <v>0.25949849095986227</v>
      </c>
      <c r="FG985" s="59">
        <f t="shared" si="1371"/>
        <v>30.002148414341885</v>
      </c>
      <c r="FH985" s="59" t="str">
        <f t="shared" si="1372"/>
        <v/>
      </c>
      <c r="FI985" s="59">
        <f t="shared" si="1373"/>
        <v>25.743500965479381</v>
      </c>
      <c r="FJ985" s="59">
        <f t="shared" si="1374"/>
        <v>44.254350620178741</v>
      </c>
      <c r="FK985" s="59" t="str">
        <f t="shared" si="1375"/>
        <v/>
      </c>
      <c r="FL985" s="59" t="str">
        <f t="shared" si="1376"/>
        <v/>
      </c>
      <c r="FM985" s="59">
        <f t="shared" si="1377"/>
        <v>80.79266325643718</v>
      </c>
      <c r="FN985" s="59" t="str">
        <f t="shared" si="1378"/>
        <v/>
      </c>
      <c r="FO985" s="59" t="str">
        <f t="shared" si="1379"/>
        <v/>
      </c>
      <c r="FP985" s="59">
        <f t="shared" si="1380"/>
        <v>12.817178609097693</v>
      </c>
      <c r="FQ985" s="66">
        <f t="shared" si="1381"/>
        <v>6.3901581344651408</v>
      </c>
      <c r="FR985" s="331">
        <f t="shared" si="1405"/>
        <v>-1.7585759786555449E-2</v>
      </c>
      <c r="FS985" s="331">
        <f t="shared" si="1382"/>
        <v>1.7585759786555449E-2</v>
      </c>
      <c r="FT985" s="400">
        <f t="shared" si="1383"/>
        <v>0</v>
      </c>
      <c r="FU985" s="400">
        <f t="shared" si="1384"/>
        <v>1</v>
      </c>
      <c r="FV985" s="400">
        <f t="shared" si="1385"/>
        <v>0</v>
      </c>
      <c r="FW985" s="402">
        <f t="shared" si="1386"/>
        <v>0</v>
      </c>
      <c r="FX985" s="222">
        <f t="shared" si="1387"/>
        <v>30.002148414341885</v>
      </c>
      <c r="FY985" s="222">
        <f t="shared" si="1388"/>
        <v>44.254350620178741</v>
      </c>
      <c r="FZ985" s="222">
        <f t="shared" si="1389"/>
        <v>25.743500965479381</v>
      </c>
      <c r="GA985" s="221">
        <f t="shared" si="1390"/>
        <v>0</v>
      </c>
      <c r="GB985" s="222">
        <f t="shared" si="1391"/>
        <v>80.79266325643718</v>
      </c>
      <c r="GC985" s="222">
        <f t="shared" si="1392"/>
        <v>0</v>
      </c>
      <c r="GD985" s="222">
        <f t="shared" si="1393"/>
        <v>0</v>
      </c>
      <c r="GE985" s="222">
        <f t="shared" si="1394"/>
        <v>0</v>
      </c>
      <c r="GF985" s="222">
        <f t="shared" si="1395"/>
        <v>0</v>
      </c>
      <c r="GG985" s="398">
        <f t="shared" si="1396"/>
        <v>0</v>
      </c>
      <c r="GH985" s="399">
        <f t="shared" si="1397"/>
        <v>0</v>
      </c>
      <c r="GI985" s="398" t="str">
        <f t="shared" si="1398"/>
        <v>Ca-Na-Mg</v>
      </c>
      <c r="GJ985" s="398" t="str">
        <f t="shared" si="1399"/>
        <v>HCO3</v>
      </c>
    </row>
    <row r="986" spans="1:192">
      <c r="A986" s="402">
        <f t="shared" si="1400"/>
        <v>981</v>
      </c>
      <c r="B986" s="166" t="s">
        <v>136</v>
      </c>
      <c r="C986" s="166" t="s">
        <v>905</v>
      </c>
      <c r="D986" s="166" t="s">
        <v>1038</v>
      </c>
      <c r="E986" s="166"/>
      <c r="F986" s="541">
        <v>3445870</v>
      </c>
      <c r="G986" s="541">
        <v>5550130</v>
      </c>
      <c r="H986" s="434">
        <f t="shared" si="1325"/>
        <v>445817.22200000001</v>
      </c>
      <c r="I986" s="437">
        <f t="shared" si="1326"/>
        <v>5548349.7379999999</v>
      </c>
      <c r="J986" s="541">
        <v>115</v>
      </c>
      <c r="K986" s="392" t="s">
        <v>1357</v>
      </c>
      <c r="L986" s="438">
        <v>0</v>
      </c>
      <c r="M986" s="171"/>
      <c r="O986" s="185"/>
      <c r="P986" s="185"/>
      <c r="Q986" s="531" t="s">
        <v>2867</v>
      </c>
      <c r="R986" s="381" t="s">
        <v>2929</v>
      </c>
      <c r="S986" s="382" t="s">
        <v>1349</v>
      </c>
      <c r="T986" s="499" t="str">
        <f t="shared" si="1327"/>
        <v>T</v>
      </c>
      <c r="U986" s="499" t="str">
        <f t="shared" si="1328"/>
        <v>M</v>
      </c>
      <c r="V986" s="499" t="str">
        <f t="shared" si="1329"/>
        <v>-</v>
      </c>
      <c r="W986" s="499" t="str">
        <f t="shared" si="1404"/>
        <v>-</v>
      </c>
      <c r="X986" s="529" t="str">
        <f t="shared" si="1403"/>
        <v>Na</v>
      </c>
      <c r="Y986" s="530" t="str">
        <f t="shared" si="1406"/>
        <v>Cl</v>
      </c>
      <c r="Z986" s="183"/>
      <c r="AA986" s="193" t="s">
        <v>1765</v>
      </c>
      <c r="AB986" s="176">
        <v>1</v>
      </c>
      <c r="AC986" s="166" t="s">
        <v>873</v>
      </c>
      <c r="AD986" s="170" t="s">
        <v>2586</v>
      </c>
      <c r="AE986" s="404"/>
      <c r="AF986" s="240">
        <v>50</v>
      </c>
      <c r="AG986" s="408"/>
      <c r="AH986" s="408"/>
      <c r="AI986" s="392"/>
      <c r="AJ986" s="408">
        <v>1.0059800000000001</v>
      </c>
      <c r="AK986" s="408">
        <v>14</v>
      </c>
      <c r="AL986" s="408"/>
      <c r="AM986" s="392">
        <v>0.95</v>
      </c>
      <c r="AN986" s="168"/>
      <c r="AO986" s="165"/>
      <c r="AP986" s="171"/>
      <c r="AQ986" s="168"/>
      <c r="AR986" s="168"/>
      <c r="AS986" s="507">
        <f t="shared" si="1407"/>
        <v>8326.8223000000016</v>
      </c>
      <c r="AT986" s="510">
        <f t="shared" si="1408"/>
        <v>-0.21446335066267389</v>
      </c>
      <c r="AU986" s="180">
        <v>2619</v>
      </c>
      <c r="AV986" s="182">
        <v>47.21</v>
      </c>
      <c r="AW986" s="370">
        <v>339</v>
      </c>
      <c r="AX986" s="182">
        <v>4516</v>
      </c>
      <c r="AY986" s="182">
        <v>61.97</v>
      </c>
      <c r="AZ986" s="267">
        <v>549</v>
      </c>
      <c r="BA986" s="168">
        <v>3.1139999999999999</v>
      </c>
      <c r="BB986" s="168">
        <v>90.27</v>
      </c>
      <c r="BC986" s="168">
        <v>11.77</v>
      </c>
      <c r="BD986" s="168">
        <v>4.3310000000000004</v>
      </c>
      <c r="BE986" s="165">
        <v>0.48599999999999999</v>
      </c>
      <c r="BF986" s="165">
        <v>0.59399999999999997</v>
      </c>
      <c r="BG986" s="168"/>
      <c r="BH986" s="168">
        <v>3.8180000000000001</v>
      </c>
      <c r="BI986" s="168">
        <v>2.1999999999999999E-2</v>
      </c>
      <c r="BJ986" s="170" t="s">
        <v>1344</v>
      </c>
      <c r="BK986" s="168"/>
      <c r="BL986" s="165"/>
      <c r="BM986" s="168">
        <v>77.61</v>
      </c>
      <c r="BN986" s="167">
        <v>1.7929999999999999</v>
      </c>
      <c r="BO986" s="168"/>
      <c r="BP986" s="168"/>
      <c r="BQ986" s="168">
        <v>19.3</v>
      </c>
      <c r="BR986" s="168">
        <v>815</v>
      </c>
      <c r="BS986" s="168"/>
      <c r="BT986" s="168"/>
      <c r="BU986" s="168"/>
      <c r="BV986" s="168"/>
      <c r="BW986" s="170" t="s">
        <v>1344</v>
      </c>
      <c r="BX986" s="170" t="s">
        <v>1344</v>
      </c>
      <c r="BY986" s="168"/>
      <c r="BZ986" s="168"/>
      <c r="CA986" s="168"/>
      <c r="CB986" s="168"/>
      <c r="CC986" s="170" t="s">
        <v>1344</v>
      </c>
      <c r="CD986" s="168"/>
      <c r="CE986" s="168"/>
      <c r="CF986" s="165"/>
      <c r="CG986" s="168"/>
      <c r="CH986" s="170" t="s">
        <v>1344</v>
      </c>
      <c r="CI986" s="168"/>
      <c r="CJ986" s="168"/>
      <c r="CK986" s="168"/>
      <c r="CL986" s="167"/>
      <c r="CM986" s="168"/>
      <c r="CN986" s="180">
        <v>282</v>
      </c>
      <c r="CO986" s="165"/>
      <c r="CP986" s="168"/>
      <c r="CQ986" s="167"/>
      <c r="CR986" s="168"/>
      <c r="CS986" s="168"/>
      <c r="CT986" s="168"/>
      <c r="CU986" s="168"/>
      <c r="CV986" s="168"/>
      <c r="CW986" s="168"/>
      <c r="CX986" s="168"/>
      <c r="CY986" s="168"/>
      <c r="CZ986" s="168"/>
      <c r="DA986" s="167"/>
      <c r="DB986" s="182"/>
      <c r="DC986" s="182"/>
      <c r="DD986" s="182"/>
      <c r="DE986" s="182"/>
      <c r="DF986" s="182"/>
      <c r="DG986" s="182"/>
      <c r="DH986" s="182"/>
      <c r="DI986" s="180"/>
      <c r="DJ986" s="180"/>
      <c r="DK986" s="180"/>
      <c r="DL986" s="180"/>
      <c r="DM986" s="180"/>
      <c r="DN986" s="180"/>
      <c r="DO986" s="180"/>
      <c r="DP986" s="180"/>
      <c r="DQ986" s="180"/>
      <c r="DR986" s="180"/>
      <c r="DS986" s="181"/>
      <c r="DT986" s="402">
        <f t="shared" si="1332"/>
        <v>1</v>
      </c>
      <c r="DU986" s="100">
        <f t="shared" si="1333"/>
        <v>1</v>
      </c>
      <c r="DV986" s="100">
        <f t="shared" si="1334"/>
        <v>0</v>
      </c>
      <c r="DW986" s="100">
        <f t="shared" si="1335"/>
        <v>0</v>
      </c>
      <c r="DX986" s="100">
        <f t="shared" si="1336"/>
        <v>0</v>
      </c>
      <c r="DY986" s="229">
        <f t="shared" si="1337"/>
        <v>0</v>
      </c>
      <c r="DZ986" s="100">
        <f t="shared" si="1338"/>
        <v>0</v>
      </c>
      <c r="EA986" s="400">
        <f t="shared" si="1339"/>
        <v>1</v>
      </c>
      <c r="EB986" s="402">
        <f t="shared" si="1340"/>
        <v>0</v>
      </c>
      <c r="EC986" s="19">
        <f t="shared" si="1341"/>
        <v>0</v>
      </c>
      <c r="ED986" s="19">
        <f t="shared" si="1342"/>
        <v>1</v>
      </c>
      <c r="EE986" s="19">
        <f t="shared" si="1343"/>
        <v>0</v>
      </c>
      <c r="EF986" s="402">
        <f t="shared" si="1344"/>
        <v>0</v>
      </c>
      <c r="EG986" s="400">
        <f t="shared" si="1345"/>
        <v>1</v>
      </c>
      <c r="EH986" s="400">
        <f t="shared" si="1346"/>
        <v>0</v>
      </c>
      <c r="EI986" s="402">
        <f t="shared" si="1347"/>
        <v>0</v>
      </c>
      <c r="EJ986" s="229">
        <f t="shared" si="1348"/>
        <v>2</v>
      </c>
      <c r="EK986" s="398">
        <f t="shared" si="1349"/>
        <v>2619</v>
      </c>
      <c r="EL986" s="398">
        <f t="shared" si="1350"/>
        <v>90.27</v>
      </c>
      <c r="EM986" s="398">
        <f t="shared" si="1351"/>
        <v>47.21</v>
      </c>
      <c r="EN986" s="398">
        <f t="shared" si="1352"/>
        <v>339</v>
      </c>
      <c r="EO986" s="398">
        <f t="shared" si="1353"/>
        <v>0.59399999999999997</v>
      </c>
      <c r="EP986" s="398">
        <f t="shared" si="1354"/>
        <v>0.48599999999999999</v>
      </c>
      <c r="EQ986" s="398">
        <f t="shared" si="1355"/>
        <v>549</v>
      </c>
      <c r="ER986" s="398" t="str">
        <f t="shared" si="1356"/>
        <v/>
      </c>
      <c r="ES986" s="398" t="str">
        <f t="shared" si="1357"/>
        <v/>
      </c>
      <c r="ET986" s="398">
        <f t="shared" si="1358"/>
        <v>61.97</v>
      </c>
      <c r="EU986" s="172">
        <f t="shared" si="1359"/>
        <v>4516</v>
      </c>
      <c r="EV986" s="57">
        <f t="shared" si="1360"/>
        <v>113.92008629914136</v>
      </c>
      <c r="EW986" s="57">
        <f t="shared" si="1361"/>
        <v>2.3086956521739128</v>
      </c>
      <c r="EX986" s="57">
        <f t="shared" si="1362"/>
        <v>3.8847973667969558</v>
      </c>
      <c r="EY986" s="57">
        <f t="shared" si="1363"/>
        <v>16.917011826937472</v>
      </c>
      <c r="EZ986" s="57">
        <f t="shared" si="1364"/>
        <v>2.1661044762512533E-2</v>
      </c>
      <c r="FA986" s="57">
        <f t="shared" si="1365"/>
        <v>2.6107977437550361E-2</v>
      </c>
      <c r="FB986" s="57">
        <f t="shared" si="1366"/>
        <v>8.997477756235547</v>
      </c>
      <c r="FC986" s="57" t="str">
        <f t="shared" si="1367"/>
        <v/>
      </c>
      <c r="FD986" s="57" t="str">
        <f t="shared" si="1368"/>
        <v/>
      </c>
      <c r="FE986" s="57">
        <f t="shared" si="1369"/>
        <v>1.2902003485227342</v>
      </c>
      <c r="FF986" s="56">
        <f t="shared" si="1370"/>
        <v>127.37991143203676</v>
      </c>
      <c r="FG986" s="59">
        <f t="shared" si="1371"/>
        <v>83.105813463297252</v>
      </c>
      <c r="FH986" s="59">
        <f t="shared" si="1372"/>
        <v>1.6842159837315427</v>
      </c>
      <c r="FI986" s="59">
        <f t="shared" si="1373"/>
        <v>2.8339975485970954</v>
      </c>
      <c r="FJ986" s="59">
        <f t="shared" si="1374"/>
        <v>12.34112503702041</v>
      </c>
      <c r="FK986" s="59">
        <f t="shared" si="1375"/>
        <v>1.5801943308983137E-2</v>
      </c>
      <c r="FL986" s="59">
        <f t="shared" si="1376"/>
        <v>1.9046024044711313E-2</v>
      </c>
      <c r="FM986" s="59">
        <f t="shared" si="1377"/>
        <v>6.5356543152306381</v>
      </c>
      <c r="FN986" s="59" t="str">
        <f t="shared" si="1378"/>
        <v/>
      </c>
      <c r="FO986" s="59" t="str">
        <f t="shared" si="1379"/>
        <v/>
      </c>
      <c r="FP986" s="59">
        <f t="shared" si="1380"/>
        <v>0.93718525388860419</v>
      </c>
      <c r="FQ986" s="66">
        <f t="shared" si="1381"/>
        <v>92.527160430880755</v>
      </c>
      <c r="FR986" s="331">
        <f t="shared" si="1405"/>
        <v>-0.21446335066267389</v>
      </c>
      <c r="FS986" s="331">
        <f t="shared" si="1382"/>
        <v>0.21446335066267389</v>
      </c>
      <c r="FT986" s="400">
        <f t="shared" si="1383"/>
        <v>0</v>
      </c>
      <c r="FU986" s="400">
        <f t="shared" si="1384"/>
        <v>1</v>
      </c>
      <c r="FV986" s="400">
        <f t="shared" si="1385"/>
        <v>0</v>
      </c>
      <c r="FW986" s="402">
        <f t="shared" si="1386"/>
        <v>0</v>
      </c>
      <c r="FX986" s="222">
        <f t="shared" si="1387"/>
        <v>83.105813463297252</v>
      </c>
      <c r="FY986" s="222">
        <f t="shared" si="1388"/>
        <v>0</v>
      </c>
      <c r="FZ986" s="222">
        <f t="shared" si="1389"/>
        <v>0</v>
      </c>
      <c r="GA986" s="221">
        <f t="shared" si="1390"/>
        <v>92.527160430880755</v>
      </c>
      <c r="GB986" s="222">
        <f t="shared" si="1391"/>
        <v>0</v>
      </c>
      <c r="GC986" s="222">
        <f t="shared" si="1392"/>
        <v>0</v>
      </c>
      <c r="GD986" s="222">
        <f t="shared" si="1393"/>
        <v>0</v>
      </c>
      <c r="GE986" s="222">
        <f t="shared" si="1394"/>
        <v>0</v>
      </c>
      <c r="GF986" s="222">
        <f t="shared" si="1395"/>
        <v>0</v>
      </c>
      <c r="GG986" s="398">
        <f t="shared" si="1396"/>
        <v>0</v>
      </c>
      <c r="GH986" s="399">
        <f t="shared" si="1397"/>
        <v>0</v>
      </c>
      <c r="GI986" s="398" t="str">
        <f t="shared" si="1398"/>
        <v>Na</v>
      </c>
      <c r="GJ986" s="398" t="str">
        <f t="shared" si="1399"/>
        <v>Cl</v>
      </c>
    </row>
    <row r="987" spans="1:192" s="69" customFormat="1" ht="14.25">
      <c r="A987" s="402">
        <f t="shared" si="1400"/>
        <v>982</v>
      </c>
      <c r="B987" s="399" t="s">
        <v>136</v>
      </c>
      <c r="C987" s="398" t="s">
        <v>215</v>
      </c>
      <c r="D987" s="398"/>
      <c r="E987" s="398"/>
      <c r="F987" s="558">
        <v>3445883</v>
      </c>
      <c r="G987" s="549">
        <v>5550137</v>
      </c>
      <c r="H987" s="410">
        <f t="shared" si="1325"/>
        <v>445830.21680000005</v>
      </c>
      <c r="I987" s="102">
        <f t="shared" si="1326"/>
        <v>5548356.7352</v>
      </c>
      <c r="J987" s="408">
        <v>115</v>
      </c>
      <c r="K987" s="391" t="s">
        <v>1357</v>
      </c>
      <c r="L987" s="543">
        <v>0</v>
      </c>
      <c r="M987" s="19"/>
      <c r="N987" s="408"/>
      <c r="O987" s="19"/>
      <c r="P987" s="19"/>
      <c r="Q987" s="67" t="s">
        <v>2846</v>
      </c>
      <c r="R987" s="399" t="s">
        <v>1507</v>
      </c>
      <c r="S987" s="399" t="s">
        <v>1345</v>
      </c>
      <c r="T987" s="499" t="str">
        <f t="shared" si="1327"/>
        <v>T</v>
      </c>
      <c r="U987" s="499" t="str">
        <f t="shared" si="1328"/>
        <v>M</v>
      </c>
      <c r="V987" s="499" t="str">
        <f t="shared" si="1329"/>
        <v>-</v>
      </c>
      <c r="W987" s="499" t="str">
        <f t="shared" si="1404"/>
        <v>-</v>
      </c>
      <c r="X987" s="529" t="str">
        <f t="shared" si="1403"/>
        <v>Na</v>
      </c>
      <c r="Y987" s="530" t="str">
        <f t="shared" si="1406"/>
        <v>Cl</v>
      </c>
      <c r="Z987" s="172" t="s">
        <v>1939</v>
      </c>
      <c r="AA987" s="51">
        <v>22238</v>
      </c>
      <c r="AB987" s="100">
        <v>1</v>
      </c>
      <c r="AC987" s="170" t="s">
        <v>561</v>
      </c>
      <c r="AD987" s="2" t="s">
        <v>2587</v>
      </c>
      <c r="AE987" s="404"/>
      <c r="AF987" s="391">
        <v>59.2</v>
      </c>
      <c r="AG987" s="400"/>
      <c r="AH987" s="400">
        <v>6.5</v>
      </c>
      <c r="AI987" s="554"/>
      <c r="AJ987" s="208">
        <v>1.006</v>
      </c>
      <c r="AK987" s="100">
        <v>20</v>
      </c>
      <c r="AL987" s="400"/>
      <c r="AM987" s="391">
        <v>2.75</v>
      </c>
      <c r="AN987" s="398"/>
      <c r="AO987" s="399"/>
      <c r="AP987" s="19"/>
      <c r="AQ987" s="398"/>
      <c r="AR987" s="398">
        <v>8435</v>
      </c>
      <c r="AS987" s="507">
        <f t="shared" si="1407"/>
        <v>8510.5000000000018</v>
      </c>
      <c r="AT987" s="510">
        <f t="shared" si="1408"/>
        <v>-3.4037421928863387E-2</v>
      </c>
      <c r="AU987" s="398">
        <v>2660</v>
      </c>
      <c r="AV987" s="398">
        <v>49.9</v>
      </c>
      <c r="AW987" s="399">
        <v>356.6</v>
      </c>
      <c r="AX987" s="398">
        <v>4594</v>
      </c>
      <c r="AY987" s="398">
        <v>75.3</v>
      </c>
      <c r="AZ987" s="172">
        <v>580.29999999999995</v>
      </c>
      <c r="BA987" s="398"/>
      <c r="BB987" s="174">
        <v>110</v>
      </c>
      <c r="BC987" s="398"/>
      <c r="BD987" s="168">
        <v>5.4</v>
      </c>
      <c r="BE987" s="168">
        <v>2.29</v>
      </c>
      <c r="BF987" s="168">
        <v>0.67</v>
      </c>
      <c r="BG987" s="398"/>
      <c r="BH987" s="398"/>
      <c r="BI987" s="398"/>
      <c r="BJ987" s="168">
        <v>0.2</v>
      </c>
      <c r="BK987" s="398">
        <v>0.04</v>
      </c>
      <c r="BL987" s="399"/>
      <c r="BM987" s="398">
        <v>75.8</v>
      </c>
      <c r="BN987" s="172"/>
      <c r="BO987" s="138"/>
      <c r="BP987" s="555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49"/>
      <c r="CG987" s="138"/>
      <c r="CH987" s="138"/>
      <c r="CI987" s="138"/>
      <c r="CJ987" s="138"/>
      <c r="CK987" s="138"/>
      <c r="CL987" s="139"/>
      <c r="CM987" s="138"/>
      <c r="CN987" s="138">
        <v>467.4</v>
      </c>
      <c r="CO987" s="149"/>
      <c r="CP987" s="398"/>
      <c r="CQ987" s="172"/>
      <c r="CR987" s="398"/>
      <c r="CS987" s="398"/>
      <c r="CT987" s="398"/>
      <c r="CU987" s="398"/>
      <c r="CV987" s="398"/>
      <c r="CW987" s="398"/>
      <c r="CX987" s="398"/>
      <c r="CY987" s="398"/>
      <c r="CZ987" s="398"/>
      <c r="DA987" s="172"/>
      <c r="DB987" s="241"/>
      <c r="DC987" s="241"/>
      <c r="DD987" s="241"/>
      <c r="DE987" s="241"/>
      <c r="DF987" s="182"/>
      <c r="DG987" s="241"/>
      <c r="DH987" s="241"/>
      <c r="DI987" s="244"/>
      <c r="DJ987" s="244"/>
      <c r="DK987" s="244"/>
      <c r="DL987" s="244"/>
      <c r="DM987" s="244"/>
      <c r="DN987" s="244"/>
      <c r="DO987" s="244"/>
      <c r="DP987" s="244"/>
      <c r="DQ987" s="244"/>
      <c r="DR987" s="244"/>
      <c r="DS987" s="472"/>
      <c r="DT987" s="402">
        <f t="shared" si="1332"/>
        <v>1</v>
      </c>
      <c r="DU987" s="100">
        <f t="shared" si="1333"/>
        <v>1</v>
      </c>
      <c r="DV987" s="100">
        <f t="shared" si="1334"/>
        <v>0</v>
      </c>
      <c r="DW987" s="100">
        <f t="shared" si="1335"/>
        <v>0</v>
      </c>
      <c r="DX987" s="100">
        <f t="shared" si="1336"/>
        <v>0</v>
      </c>
      <c r="DY987" s="229">
        <f t="shared" si="1337"/>
        <v>0</v>
      </c>
      <c r="DZ987" s="100">
        <f t="shared" si="1338"/>
        <v>0</v>
      </c>
      <c r="EA987" s="400">
        <f t="shared" si="1339"/>
        <v>1</v>
      </c>
      <c r="EB987" s="402">
        <f t="shared" si="1340"/>
        <v>0</v>
      </c>
      <c r="EC987" s="19">
        <f t="shared" si="1341"/>
        <v>0</v>
      </c>
      <c r="ED987" s="19">
        <f t="shared" si="1342"/>
        <v>1</v>
      </c>
      <c r="EE987" s="19">
        <f t="shared" si="1343"/>
        <v>0</v>
      </c>
      <c r="EF987" s="402">
        <f t="shared" si="1344"/>
        <v>0</v>
      </c>
      <c r="EG987" s="400">
        <f t="shared" si="1345"/>
        <v>1</v>
      </c>
      <c r="EH987" s="400">
        <f t="shared" si="1346"/>
        <v>0</v>
      </c>
      <c r="EI987" s="402">
        <f t="shared" si="1347"/>
        <v>0</v>
      </c>
      <c r="EJ987" s="229">
        <f t="shared" si="1348"/>
        <v>2</v>
      </c>
      <c r="EK987" s="398">
        <f t="shared" si="1349"/>
        <v>2660</v>
      </c>
      <c r="EL987" s="398">
        <f t="shared" si="1350"/>
        <v>110</v>
      </c>
      <c r="EM987" s="398">
        <f t="shared" si="1351"/>
        <v>49.9</v>
      </c>
      <c r="EN987" s="398">
        <f t="shared" si="1352"/>
        <v>356.6</v>
      </c>
      <c r="EO987" s="398">
        <f t="shared" si="1353"/>
        <v>0.67</v>
      </c>
      <c r="EP987" s="398">
        <f t="shared" si="1354"/>
        <v>2.29</v>
      </c>
      <c r="EQ987" s="398">
        <f t="shared" si="1355"/>
        <v>580.29999999999995</v>
      </c>
      <c r="ER987" s="398" t="str">
        <f t="shared" si="1356"/>
        <v/>
      </c>
      <c r="ES987" s="398">
        <f t="shared" si="1357"/>
        <v>0.2</v>
      </c>
      <c r="ET987" s="398">
        <f t="shared" si="1358"/>
        <v>75.3</v>
      </c>
      <c r="EU987" s="172">
        <f t="shared" si="1359"/>
        <v>4594</v>
      </c>
      <c r="EV987" s="57">
        <f t="shared" si="1360"/>
        <v>115.70348589374419</v>
      </c>
      <c r="EW987" s="57">
        <f t="shared" si="1361"/>
        <v>2.8132992327365729</v>
      </c>
      <c r="EX987" s="57">
        <f t="shared" si="1362"/>
        <v>4.1061509977370916</v>
      </c>
      <c r="EY987" s="57">
        <f t="shared" si="1363"/>
        <v>17.795299166625082</v>
      </c>
      <c r="EZ987" s="57">
        <f t="shared" si="1364"/>
        <v>2.443249156714377E-2</v>
      </c>
      <c r="FA987" s="57">
        <f t="shared" si="1365"/>
        <v>0.12301907064195541</v>
      </c>
      <c r="FB987" s="57">
        <f t="shared" si="1366"/>
        <v>9.5104487102795776</v>
      </c>
      <c r="FC987" s="57" t="str">
        <f t="shared" si="1367"/>
        <v/>
      </c>
      <c r="FD987" s="57">
        <f t="shared" si="1368"/>
        <v>3.2255515289920638E-3</v>
      </c>
      <c r="FE987" s="57">
        <f t="shared" si="1369"/>
        <v>1.5677277108885248</v>
      </c>
      <c r="FF987" s="56">
        <f t="shared" si="1370"/>
        <v>129.58000733365299</v>
      </c>
      <c r="FG987" s="59">
        <f t="shared" si="1371"/>
        <v>82.312752481835133</v>
      </c>
      <c r="FH987" s="59">
        <f t="shared" si="1372"/>
        <v>2.0014125038051485</v>
      </c>
      <c r="FI987" s="59">
        <f t="shared" si="1373"/>
        <v>2.9211616929170483</v>
      </c>
      <c r="FJ987" s="59">
        <f t="shared" si="1374"/>
        <v>12.659774632786707</v>
      </c>
      <c r="FK987" s="59">
        <f t="shared" si="1375"/>
        <v>1.7381547455948904E-2</v>
      </c>
      <c r="FL987" s="59">
        <f t="shared" si="1376"/>
        <v>8.7517141200014262E-2</v>
      </c>
      <c r="FM987" s="59">
        <f t="shared" si="1377"/>
        <v>6.7612351939162849</v>
      </c>
      <c r="FN987" s="59" t="str">
        <f t="shared" si="1378"/>
        <v/>
      </c>
      <c r="FO987" s="59">
        <f t="shared" si="1379"/>
        <v>2.2931318155408587E-3</v>
      </c>
      <c r="FP987" s="59">
        <f t="shared" si="1380"/>
        <v>1.1145400281566429</v>
      </c>
      <c r="FQ987" s="66">
        <f t="shared" si="1381"/>
        <v>92.12193164611152</v>
      </c>
      <c r="FR987" s="331">
        <f t="shared" si="1405"/>
        <v>-3.4037421928863387E-2</v>
      </c>
      <c r="FS987" s="331">
        <f t="shared" si="1382"/>
        <v>3.4037421928863387E-2</v>
      </c>
      <c r="FT987" s="400">
        <f t="shared" si="1383"/>
        <v>0</v>
      </c>
      <c r="FU987" s="400">
        <f t="shared" si="1384"/>
        <v>1</v>
      </c>
      <c r="FV987" s="400">
        <f t="shared" si="1385"/>
        <v>0</v>
      </c>
      <c r="FW987" s="402">
        <f t="shared" si="1386"/>
        <v>0</v>
      </c>
      <c r="FX987" s="222">
        <f t="shared" si="1387"/>
        <v>82.312752481835133</v>
      </c>
      <c r="FY987" s="222">
        <f t="shared" si="1388"/>
        <v>0</v>
      </c>
      <c r="FZ987" s="222">
        <f t="shared" si="1389"/>
        <v>0</v>
      </c>
      <c r="GA987" s="221">
        <f t="shared" si="1390"/>
        <v>92.12193164611152</v>
      </c>
      <c r="GB987" s="222">
        <f t="shared" si="1391"/>
        <v>0</v>
      </c>
      <c r="GC987" s="222">
        <f t="shared" si="1392"/>
        <v>0</v>
      </c>
      <c r="GD987" s="222">
        <f t="shared" si="1393"/>
        <v>0</v>
      </c>
      <c r="GE987" s="222">
        <f t="shared" si="1394"/>
        <v>0</v>
      </c>
      <c r="GF987" s="222">
        <f t="shared" si="1395"/>
        <v>0</v>
      </c>
      <c r="GG987" s="398">
        <f t="shared" si="1396"/>
        <v>0</v>
      </c>
      <c r="GH987" s="399">
        <f t="shared" si="1397"/>
        <v>0</v>
      </c>
      <c r="GI987" s="398" t="str">
        <f t="shared" si="1398"/>
        <v>Na</v>
      </c>
      <c r="GJ987" s="398" t="str">
        <f t="shared" si="1399"/>
        <v>Cl</v>
      </c>
    </row>
    <row r="988" spans="1:192" s="69" customFormat="1" ht="14.25">
      <c r="A988" s="402">
        <f t="shared" si="1400"/>
        <v>983</v>
      </c>
      <c r="B988" s="382" t="s">
        <v>136</v>
      </c>
      <c r="C988" s="382" t="s">
        <v>214</v>
      </c>
      <c r="D988" s="382"/>
      <c r="E988" s="382"/>
      <c r="F988" s="565">
        <v>3445381</v>
      </c>
      <c r="G988" s="565">
        <v>5549697</v>
      </c>
      <c r="H988" s="410">
        <f t="shared" si="1325"/>
        <v>445328.41760000004</v>
      </c>
      <c r="I988" s="102">
        <f t="shared" si="1326"/>
        <v>5547916.9112</v>
      </c>
      <c r="J988" s="400">
        <v>119.22</v>
      </c>
      <c r="K988" s="379" t="s">
        <v>1355</v>
      </c>
      <c r="L988" s="407">
        <v>7.5</v>
      </c>
      <c r="M988" s="378"/>
      <c r="N988" s="408"/>
      <c r="O988" s="395">
        <f>J988+0.25</f>
        <v>119.47</v>
      </c>
      <c r="P988" s="395"/>
      <c r="Q988" s="382" t="s">
        <v>2868</v>
      </c>
      <c r="R988" s="381" t="s">
        <v>2929</v>
      </c>
      <c r="S988" s="382" t="s">
        <v>1349</v>
      </c>
      <c r="T988" s="499" t="str">
        <f t="shared" si="1327"/>
        <v>-</v>
      </c>
      <c r="U988" s="499" t="str">
        <f t="shared" si="1328"/>
        <v>M</v>
      </c>
      <c r="V988" s="499" t="str">
        <f t="shared" si="1329"/>
        <v>-</v>
      </c>
      <c r="W988" s="499" t="str">
        <f t="shared" si="1404"/>
        <v>-</v>
      </c>
      <c r="X988" s="529" t="str">
        <f t="shared" si="1403"/>
        <v>Na</v>
      </c>
      <c r="Y988" s="530" t="str">
        <f t="shared" si="1406"/>
        <v>Cl</v>
      </c>
      <c r="Z988" s="70"/>
      <c r="AA988" s="193" t="s">
        <v>1471</v>
      </c>
      <c r="AB988" s="176">
        <v>1</v>
      </c>
      <c r="AC988" s="186" t="s">
        <v>911</v>
      </c>
      <c r="AD988" s="186" t="s">
        <v>2588</v>
      </c>
      <c r="AE988" s="404"/>
      <c r="AF988" s="240">
        <v>14</v>
      </c>
      <c r="AG988" s="408"/>
      <c r="AH988" s="408"/>
      <c r="AI988" s="559"/>
      <c r="AJ988" s="354">
        <v>1.0035000000000001</v>
      </c>
      <c r="AK988" s="431" t="s">
        <v>644</v>
      </c>
      <c r="AL988" s="408"/>
      <c r="AM988" s="373">
        <v>0.6</v>
      </c>
      <c r="AO988" s="401"/>
      <c r="AP988" s="171"/>
      <c r="AS988" s="507">
        <f t="shared" si="1407"/>
        <v>4348.7820000000002</v>
      </c>
      <c r="AT988" s="510">
        <f t="shared" si="1408"/>
        <v>2.0948778223006611E-2</v>
      </c>
      <c r="AU988" s="69">
        <v>1271</v>
      </c>
      <c r="AV988" s="69">
        <v>41.2</v>
      </c>
      <c r="AW988" s="401">
        <v>233.1</v>
      </c>
      <c r="AX988" s="401">
        <v>2298</v>
      </c>
      <c r="AY988" s="401">
        <v>71.22</v>
      </c>
      <c r="AZ988" s="70">
        <v>317.3</v>
      </c>
      <c r="BB988" s="174">
        <v>45.85</v>
      </c>
      <c r="BD988" s="168">
        <v>3.3839999999999999</v>
      </c>
      <c r="BE988" s="168">
        <v>0.94099999999999995</v>
      </c>
      <c r="BF988" s="168"/>
      <c r="BH988" s="69">
        <v>1.327</v>
      </c>
      <c r="BJ988" s="168"/>
      <c r="BL988" s="401"/>
      <c r="BM988" s="69">
        <v>65.459999999999994</v>
      </c>
      <c r="BN988" s="70"/>
      <c r="BO988" s="143"/>
      <c r="BP988" s="564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1"/>
      <c r="CG988" s="143"/>
      <c r="CH988" s="143"/>
      <c r="CI988" s="143"/>
      <c r="CJ988" s="143"/>
      <c r="CK988" s="143"/>
      <c r="CL988" s="144"/>
      <c r="CM988" s="143"/>
      <c r="CN988" s="143">
        <v>333.2</v>
      </c>
      <c r="CO988" s="141"/>
      <c r="CQ988" s="70"/>
      <c r="DA988" s="70"/>
      <c r="DB988" s="182"/>
      <c r="DC988" s="182"/>
      <c r="DD988" s="182"/>
      <c r="DE988" s="182"/>
      <c r="DF988" s="182"/>
      <c r="DG988" s="182"/>
      <c r="DH988" s="182"/>
      <c r="DI988" s="180"/>
      <c r="DJ988" s="180"/>
      <c r="DK988" s="180"/>
      <c r="DL988" s="180"/>
      <c r="DM988" s="180"/>
      <c r="DN988" s="180"/>
      <c r="DO988" s="180"/>
      <c r="DP988" s="180"/>
      <c r="DQ988" s="180"/>
      <c r="DR988" s="180"/>
      <c r="DS988" s="181"/>
      <c r="DT988" s="402">
        <f t="shared" si="1332"/>
        <v>1</v>
      </c>
      <c r="DU988" s="100">
        <f t="shared" si="1333"/>
        <v>1</v>
      </c>
      <c r="DV988" s="100">
        <f t="shared" si="1334"/>
        <v>0</v>
      </c>
      <c r="DW988" s="100">
        <f t="shared" si="1335"/>
        <v>0</v>
      </c>
      <c r="DX988" s="100">
        <f t="shared" si="1336"/>
        <v>0</v>
      </c>
      <c r="DY988" s="229">
        <f t="shared" si="1337"/>
        <v>0</v>
      </c>
      <c r="DZ988" s="100">
        <f t="shared" si="1338"/>
        <v>1</v>
      </c>
      <c r="EA988" s="400">
        <f t="shared" si="1339"/>
        <v>0</v>
      </c>
      <c r="EB988" s="402">
        <f t="shared" si="1340"/>
        <v>0</v>
      </c>
      <c r="EC988" s="19">
        <f t="shared" si="1341"/>
        <v>0</v>
      </c>
      <c r="ED988" s="19">
        <f t="shared" si="1342"/>
        <v>1</v>
      </c>
      <c r="EE988" s="19">
        <f t="shared" si="1343"/>
        <v>0</v>
      </c>
      <c r="EF988" s="402">
        <f t="shared" si="1344"/>
        <v>0</v>
      </c>
      <c r="EG988" s="400">
        <f t="shared" si="1345"/>
        <v>1</v>
      </c>
      <c r="EH988" s="400">
        <f t="shared" si="1346"/>
        <v>0</v>
      </c>
      <c r="EI988" s="402">
        <f t="shared" si="1347"/>
        <v>0</v>
      </c>
      <c r="EJ988" s="229">
        <f t="shared" si="1348"/>
        <v>1</v>
      </c>
      <c r="EK988" s="398">
        <f t="shared" si="1349"/>
        <v>1271</v>
      </c>
      <c r="EL988" s="398">
        <f t="shared" si="1350"/>
        <v>45.85</v>
      </c>
      <c r="EM988" s="398">
        <f t="shared" si="1351"/>
        <v>41.2</v>
      </c>
      <c r="EN988" s="398">
        <f t="shared" si="1352"/>
        <v>233.1</v>
      </c>
      <c r="EO988" s="398" t="str">
        <f t="shared" si="1353"/>
        <v/>
      </c>
      <c r="EP988" s="398">
        <f t="shared" si="1354"/>
        <v>0.94099999999999995</v>
      </c>
      <c r="EQ988" s="398">
        <f t="shared" si="1355"/>
        <v>317.3</v>
      </c>
      <c r="ER988" s="398" t="str">
        <f t="shared" si="1356"/>
        <v/>
      </c>
      <c r="ES988" s="398" t="str">
        <f t="shared" si="1357"/>
        <v/>
      </c>
      <c r="ET988" s="398">
        <f t="shared" si="1358"/>
        <v>71.22</v>
      </c>
      <c r="EU988" s="172">
        <f t="shared" si="1359"/>
        <v>2298</v>
      </c>
      <c r="EV988" s="57">
        <f t="shared" si="1360"/>
        <v>55.285387432687536</v>
      </c>
      <c r="EW988" s="57">
        <f t="shared" si="1361"/>
        <v>1.1726342710997442</v>
      </c>
      <c r="EX988" s="57">
        <f t="shared" si="1362"/>
        <v>3.3902489199753143</v>
      </c>
      <c r="EY988" s="57">
        <f t="shared" si="1363"/>
        <v>11.632316981885323</v>
      </c>
      <c r="EZ988" s="57" t="str">
        <f t="shared" si="1364"/>
        <v/>
      </c>
      <c r="FA988" s="57">
        <f t="shared" si="1365"/>
        <v>5.0550631211388662E-2</v>
      </c>
      <c r="FB988" s="57">
        <f t="shared" si="1366"/>
        <v>5.2001815884399623</v>
      </c>
      <c r="FC988" s="57" t="str">
        <f t="shared" si="1367"/>
        <v/>
      </c>
      <c r="FD988" s="57" t="str">
        <f t="shared" si="1368"/>
        <v/>
      </c>
      <c r="FE988" s="57">
        <f t="shared" si="1369"/>
        <v>1.4827831018523339</v>
      </c>
      <c r="FF988" s="56">
        <f t="shared" si="1370"/>
        <v>64.818210024539525</v>
      </c>
      <c r="FG988" s="59">
        <f t="shared" si="1371"/>
        <v>77.288561031452332</v>
      </c>
      <c r="FH988" s="59">
        <f t="shared" si="1372"/>
        <v>1.6393340019514706</v>
      </c>
      <c r="FI988" s="59">
        <f t="shared" si="1373"/>
        <v>4.7395428110611997</v>
      </c>
      <c r="FJ988" s="59">
        <f t="shared" si="1374"/>
        <v>16.261892748536333</v>
      </c>
      <c r="FK988" s="59" t="str">
        <f t="shared" si="1375"/>
        <v/>
      </c>
      <c r="FL988" s="59">
        <f t="shared" si="1376"/>
        <v>7.0669406998671816E-2</v>
      </c>
      <c r="FM988" s="59">
        <f t="shared" si="1377"/>
        <v>7.272861752523438</v>
      </c>
      <c r="FN988" s="59" t="str">
        <f t="shared" si="1378"/>
        <v/>
      </c>
      <c r="FO988" s="59" t="str">
        <f t="shared" si="1379"/>
        <v/>
      </c>
      <c r="FP988" s="59">
        <f t="shared" si="1380"/>
        <v>2.0737884486039824</v>
      </c>
      <c r="FQ988" s="66">
        <f t="shared" si="1381"/>
        <v>90.653349798872583</v>
      </c>
      <c r="FR988" s="331">
        <f t="shared" si="1405"/>
        <v>2.0948778223006611E-2</v>
      </c>
      <c r="FS988" s="331">
        <f t="shared" si="1382"/>
        <v>2.0948778223006611E-2</v>
      </c>
      <c r="FT988" s="400">
        <f t="shared" si="1383"/>
        <v>0</v>
      </c>
      <c r="FU988" s="400">
        <f t="shared" si="1384"/>
        <v>1</v>
      </c>
      <c r="FV988" s="400">
        <f t="shared" si="1385"/>
        <v>0</v>
      </c>
      <c r="FW988" s="402">
        <f t="shared" si="1386"/>
        <v>0</v>
      </c>
      <c r="FX988" s="222">
        <f t="shared" si="1387"/>
        <v>77.288561031452332</v>
      </c>
      <c r="FY988" s="222">
        <f t="shared" si="1388"/>
        <v>0</v>
      </c>
      <c r="FZ988" s="222">
        <f t="shared" si="1389"/>
        <v>0</v>
      </c>
      <c r="GA988" s="221">
        <f t="shared" si="1390"/>
        <v>90.653349798872583</v>
      </c>
      <c r="GB988" s="222">
        <f t="shared" si="1391"/>
        <v>0</v>
      </c>
      <c r="GC988" s="222">
        <f t="shared" si="1392"/>
        <v>0</v>
      </c>
      <c r="GD988" s="222">
        <f t="shared" si="1393"/>
        <v>0</v>
      </c>
      <c r="GE988" s="222">
        <f t="shared" si="1394"/>
        <v>0</v>
      </c>
      <c r="GF988" s="222">
        <f t="shared" si="1395"/>
        <v>0</v>
      </c>
      <c r="GG988" s="398">
        <f t="shared" si="1396"/>
        <v>0</v>
      </c>
      <c r="GH988" s="399">
        <f t="shared" si="1397"/>
        <v>0</v>
      </c>
      <c r="GI988" s="398" t="str">
        <f t="shared" si="1398"/>
        <v>Na</v>
      </c>
      <c r="GJ988" s="398" t="str">
        <f t="shared" si="1399"/>
        <v>Cl</v>
      </c>
    </row>
    <row r="989" spans="1:192">
      <c r="A989" s="402">
        <f t="shared" si="1400"/>
        <v>984</v>
      </c>
      <c r="B989" s="382" t="s">
        <v>136</v>
      </c>
      <c r="C989" s="382" t="s">
        <v>214</v>
      </c>
      <c r="D989" s="382"/>
      <c r="E989" s="382"/>
      <c r="F989" s="565">
        <v>3445381</v>
      </c>
      <c r="G989" s="565">
        <v>5549697</v>
      </c>
      <c r="H989" s="409">
        <f t="shared" si="1325"/>
        <v>445328.41760000004</v>
      </c>
      <c r="I989" s="405">
        <f t="shared" si="1326"/>
        <v>5547916.9112</v>
      </c>
      <c r="J989" s="400">
        <v>119.22</v>
      </c>
      <c r="K989" s="379" t="s">
        <v>1355</v>
      </c>
      <c r="L989" s="407">
        <v>7.5</v>
      </c>
      <c r="M989" s="378"/>
      <c r="O989" s="395">
        <f>J989+0.25</f>
        <v>119.47</v>
      </c>
      <c r="P989" s="395"/>
      <c r="Q989" s="382" t="s">
        <v>2868</v>
      </c>
      <c r="R989" s="381" t="s">
        <v>2929</v>
      </c>
      <c r="S989" s="382" t="s">
        <v>1349</v>
      </c>
      <c r="T989" s="499" t="str">
        <f t="shared" si="1327"/>
        <v>-</v>
      </c>
      <c r="U989" s="499" t="str">
        <f t="shared" si="1328"/>
        <v>M</v>
      </c>
      <c r="V989" s="499" t="str">
        <f t="shared" si="1329"/>
        <v>-</v>
      </c>
      <c r="W989" s="499" t="str">
        <f t="shared" si="1404"/>
        <v>-</v>
      </c>
      <c r="X989" s="529" t="str">
        <f t="shared" si="1403"/>
        <v>Na</v>
      </c>
      <c r="Y989" s="530" t="str">
        <f t="shared" si="1406"/>
        <v>Cl</v>
      </c>
      <c r="Z989" s="119" t="s">
        <v>1495</v>
      </c>
      <c r="AA989" s="192" t="s">
        <v>2589</v>
      </c>
      <c r="AB989" s="100">
        <v>2</v>
      </c>
      <c r="AC989" s="117" t="s">
        <v>412</v>
      </c>
      <c r="AD989" s="380" t="s">
        <v>2805</v>
      </c>
      <c r="AE989" s="125" t="s">
        <v>2590</v>
      </c>
      <c r="AF989" s="237">
        <v>17</v>
      </c>
      <c r="AG989" s="377"/>
      <c r="AH989" s="377"/>
      <c r="AI989" s="379"/>
      <c r="AJ989" s="377"/>
      <c r="AK989" s="377"/>
      <c r="AL989" s="377"/>
      <c r="AM989" s="379">
        <v>0.48</v>
      </c>
      <c r="AN989" s="117"/>
      <c r="AO989" s="116"/>
      <c r="AP989" s="378"/>
      <c r="AQ989" s="117"/>
      <c r="AR989" s="117">
        <v>5095</v>
      </c>
      <c r="AS989" s="507">
        <f t="shared" si="1407"/>
        <v>5095.1266000000005</v>
      </c>
      <c r="AT989" s="510">
        <f t="shared" si="1408"/>
        <v>-0.36179989684482006</v>
      </c>
      <c r="AU989" s="117">
        <v>1514</v>
      </c>
      <c r="AV989" s="383">
        <v>29.6</v>
      </c>
      <c r="AW989" s="382">
        <v>254.5</v>
      </c>
      <c r="AX989" s="117">
        <v>2700</v>
      </c>
      <c r="AY989" s="380">
        <v>94.8</v>
      </c>
      <c r="AZ989" s="119">
        <v>330.7</v>
      </c>
      <c r="BA989" s="380">
        <v>2.6</v>
      </c>
      <c r="BB989" s="380">
        <v>71.8</v>
      </c>
      <c r="BC989" s="380">
        <v>8.1999999999999993</v>
      </c>
      <c r="BD989" s="380">
        <v>2.4</v>
      </c>
      <c r="BE989" s="380">
        <v>2.0299999999999998</v>
      </c>
      <c r="BF989" s="380">
        <v>0.32</v>
      </c>
      <c r="BG989" s="117"/>
      <c r="BH989" s="380">
        <v>2.2999999999999998</v>
      </c>
      <c r="BI989" s="383">
        <v>0.02</v>
      </c>
      <c r="BJ989" s="117">
        <v>0</v>
      </c>
      <c r="BK989" s="117">
        <v>0</v>
      </c>
      <c r="BL989" s="116"/>
      <c r="BM989" s="380">
        <v>77.5</v>
      </c>
      <c r="BN989" s="119">
        <v>4.2</v>
      </c>
      <c r="BO989" s="114"/>
      <c r="BP989" s="114"/>
      <c r="BQ989" s="114">
        <v>26.8</v>
      </c>
      <c r="BR989" s="114">
        <v>90</v>
      </c>
      <c r="BS989" s="114"/>
      <c r="BT989" s="114"/>
      <c r="BU989" s="114"/>
      <c r="BV989" s="114"/>
      <c r="BW989" s="114"/>
      <c r="BX989" s="114"/>
      <c r="BY989" s="114"/>
      <c r="BZ989" s="114"/>
      <c r="CA989" s="114"/>
      <c r="CB989" s="114"/>
      <c r="CC989" s="114"/>
      <c r="CD989" s="114"/>
      <c r="CE989" s="114"/>
      <c r="CF989" s="247"/>
      <c r="CG989" s="114"/>
      <c r="CH989" s="114">
        <v>9.8000000000000007</v>
      </c>
      <c r="CI989" s="114"/>
      <c r="CJ989" s="114"/>
      <c r="CK989" s="114"/>
      <c r="CL989" s="137">
        <v>30</v>
      </c>
      <c r="CM989" s="114"/>
      <c r="CN989" s="114">
        <v>245</v>
      </c>
      <c r="CO989" s="145" t="s">
        <v>1344</v>
      </c>
      <c r="CP989" s="117"/>
      <c r="CQ989" s="118"/>
      <c r="CR989" s="117"/>
      <c r="CS989" s="117"/>
      <c r="CT989" s="117"/>
      <c r="CU989" s="117"/>
      <c r="CV989" s="117"/>
      <c r="CW989" s="117"/>
      <c r="CX989" s="117"/>
      <c r="CY989" s="117"/>
      <c r="CZ989" s="117"/>
      <c r="DA989" s="118"/>
      <c r="DB989" s="111"/>
      <c r="DC989" s="111"/>
      <c r="DD989" s="121"/>
      <c r="DE989" s="111"/>
      <c r="DF989" s="420"/>
      <c r="DG989" s="111"/>
      <c r="DH989" s="111"/>
      <c r="DI989" s="111"/>
      <c r="DJ989" s="111"/>
      <c r="DK989" s="244"/>
      <c r="DL989" s="244"/>
      <c r="DM989" s="244"/>
      <c r="DN989" s="111"/>
      <c r="DO989" s="121"/>
      <c r="DP989" s="244"/>
      <c r="DQ989" s="241"/>
      <c r="DR989" s="244"/>
      <c r="DS989" s="472"/>
      <c r="DT989" s="402">
        <f t="shared" si="1332"/>
        <v>0</v>
      </c>
      <c r="DU989" s="100">
        <f t="shared" si="1333"/>
        <v>1</v>
      </c>
      <c r="DV989" s="100">
        <f t="shared" si="1334"/>
        <v>0</v>
      </c>
      <c r="DW989" s="100">
        <f t="shared" si="1335"/>
        <v>0</v>
      </c>
      <c r="DX989" s="100">
        <f t="shared" si="1336"/>
        <v>0</v>
      </c>
      <c r="DY989" s="229">
        <f t="shared" si="1337"/>
        <v>0</v>
      </c>
      <c r="DZ989" s="100">
        <f t="shared" si="1338"/>
        <v>1</v>
      </c>
      <c r="EA989" s="400">
        <f t="shared" si="1339"/>
        <v>0</v>
      </c>
      <c r="EB989" s="402">
        <f t="shared" si="1340"/>
        <v>0</v>
      </c>
      <c r="EC989" s="19">
        <f t="shared" si="1341"/>
        <v>0</v>
      </c>
      <c r="ED989" s="19">
        <f t="shared" si="1342"/>
        <v>1</v>
      </c>
      <c r="EE989" s="19">
        <f t="shared" si="1343"/>
        <v>0</v>
      </c>
      <c r="EF989" s="402">
        <f t="shared" si="1344"/>
        <v>0</v>
      </c>
      <c r="EG989" s="400">
        <f t="shared" si="1345"/>
        <v>1</v>
      </c>
      <c r="EH989" s="400">
        <f t="shared" si="1346"/>
        <v>0</v>
      </c>
      <c r="EI989" s="402">
        <f t="shared" si="1347"/>
        <v>0</v>
      </c>
      <c r="EJ989" s="229">
        <f t="shared" si="1348"/>
        <v>1</v>
      </c>
      <c r="EK989" s="398">
        <f t="shared" si="1349"/>
        <v>1514</v>
      </c>
      <c r="EL989" s="398">
        <f t="shared" si="1350"/>
        <v>71.8</v>
      </c>
      <c r="EM989" s="398">
        <f t="shared" si="1351"/>
        <v>29.6</v>
      </c>
      <c r="EN989" s="398">
        <f t="shared" si="1352"/>
        <v>254.5</v>
      </c>
      <c r="EO989" s="398">
        <f t="shared" si="1353"/>
        <v>0.32</v>
      </c>
      <c r="EP989" s="398">
        <f t="shared" si="1354"/>
        <v>2.0299999999999998</v>
      </c>
      <c r="EQ989" s="398">
        <f t="shared" si="1355"/>
        <v>330.7</v>
      </c>
      <c r="ER989" s="398" t="str">
        <f t="shared" si="1356"/>
        <v/>
      </c>
      <c r="ES989" s="398">
        <f t="shared" si="1357"/>
        <v>0</v>
      </c>
      <c r="ET989" s="398">
        <f t="shared" si="1358"/>
        <v>94.8</v>
      </c>
      <c r="EU989" s="172">
        <f t="shared" si="1359"/>
        <v>2700</v>
      </c>
      <c r="EV989" s="57">
        <f t="shared" si="1360"/>
        <v>65.855292347040859</v>
      </c>
      <c r="EW989" s="57">
        <f t="shared" si="1361"/>
        <v>1.836317135549872</v>
      </c>
      <c r="EX989" s="57">
        <f t="shared" si="1362"/>
        <v>2.435712816292944</v>
      </c>
      <c r="EY989" s="57">
        <f t="shared" si="1363"/>
        <v>12.700234542641848</v>
      </c>
      <c r="EZ989" s="57">
        <f t="shared" si="1364"/>
        <v>1.1669249703710456E-2</v>
      </c>
      <c r="FA989" s="57">
        <f t="shared" si="1365"/>
        <v>0.10905183991404781</v>
      </c>
      <c r="FB989" s="57">
        <f t="shared" si="1366"/>
        <v>5.4197921566249461</v>
      </c>
      <c r="FC989" s="57" t="str">
        <f t="shared" si="1367"/>
        <v/>
      </c>
      <c r="FD989" s="57">
        <f t="shared" si="1368"/>
        <v>0</v>
      </c>
      <c r="FE989" s="57">
        <f t="shared" si="1369"/>
        <v>1.9737129746644375</v>
      </c>
      <c r="FF989" s="56">
        <f t="shared" si="1370"/>
        <v>76.157165825176989</v>
      </c>
      <c r="FG989" s="59">
        <f t="shared" si="1371"/>
        <v>79.393200183985016</v>
      </c>
      <c r="FH989" s="59">
        <f t="shared" si="1372"/>
        <v>2.2138098359006664</v>
      </c>
      <c r="FI989" s="59">
        <f t="shared" si="1373"/>
        <v>2.9364236088359403</v>
      </c>
      <c r="FJ989" s="59">
        <f t="shared" si="1374"/>
        <v>15.311028582395064</v>
      </c>
      <c r="FK989" s="59">
        <f t="shared" si="1375"/>
        <v>1.4068103636096327E-2</v>
      </c>
      <c r="FL989" s="59">
        <f t="shared" si="1376"/>
        <v>0.13146968524720126</v>
      </c>
      <c r="FM989" s="59">
        <f t="shared" si="1377"/>
        <v>6.486832594616625</v>
      </c>
      <c r="FN989" s="59" t="str">
        <f t="shared" si="1378"/>
        <v/>
      </c>
      <c r="FO989" s="59">
        <f t="shared" si="1379"/>
        <v>0</v>
      </c>
      <c r="FP989" s="59">
        <f t="shared" si="1380"/>
        <v>2.3622945837177416</v>
      </c>
      <c r="FQ989" s="66">
        <f t="shared" si="1381"/>
        <v>91.150872821665629</v>
      </c>
      <c r="FR989" s="331">
        <f t="shared" si="1405"/>
        <v>-0.36179989684482006</v>
      </c>
      <c r="FS989" s="331">
        <f t="shared" si="1382"/>
        <v>0.36179989684482006</v>
      </c>
      <c r="FT989" s="400">
        <f t="shared" si="1383"/>
        <v>0</v>
      </c>
      <c r="FU989" s="400">
        <f t="shared" si="1384"/>
        <v>1</v>
      </c>
      <c r="FV989" s="400">
        <f t="shared" si="1385"/>
        <v>0</v>
      </c>
      <c r="FW989" s="402">
        <f t="shared" si="1386"/>
        <v>0</v>
      </c>
      <c r="FX989" s="222">
        <f t="shared" si="1387"/>
        <v>79.393200183985016</v>
      </c>
      <c r="FY989" s="222">
        <f t="shared" si="1388"/>
        <v>0</v>
      </c>
      <c r="FZ989" s="222">
        <f t="shared" si="1389"/>
        <v>0</v>
      </c>
      <c r="GA989" s="221">
        <f t="shared" si="1390"/>
        <v>91.150872821665629</v>
      </c>
      <c r="GB989" s="222">
        <f t="shared" si="1391"/>
        <v>0</v>
      </c>
      <c r="GC989" s="222">
        <f t="shared" si="1392"/>
        <v>0</v>
      </c>
      <c r="GD989" s="222">
        <f t="shared" si="1393"/>
        <v>0</v>
      </c>
      <c r="GE989" s="222">
        <f t="shared" si="1394"/>
        <v>0</v>
      </c>
      <c r="GF989" s="222">
        <f t="shared" si="1395"/>
        <v>0</v>
      </c>
      <c r="GG989" s="398">
        <f t="shared" si="1396"/>
        <v>0</v>
      </c>
      <c r="GH989" s="399">
        <f t="shared" si="1397"/>
        <v>0</v>
      </c>
      <c r="GI989" s="398" t="str">
        <f t="shared" si="1398"/>
        <v>Na</v>
      </c>
      <c r="GJ989" s="398" t="str">
        <f t="shared" si="1399"/>
        <v>Cl</v>
      </c>
    </row>
    <row r="990" spans="1:192">
      <c r="A990" s="402">
        <f t="shared" si="1400"/>
        <v>985</v>
      </c>
      <c r="B990" s="106" t="s">
        <v>136</v>
      </c>
      <c r="C990" s="106" t="s">
        <v>214</v>
      </c>
      <c r="D990" s="106"/>
      <c r="E990" s="106" t="s">
        <v>3088</v>
      </c>
      <c r="F990" s="565">
        <v>3445381</v>
      </c>
      <c r="G990" s="565">
        <v>5549697</v>
      </c>
      <c r="H990" s="409">
        <f t="shared" ref="H990:H1040" si="1409">(MOD(F990,1000000)*0.9996)+125.57</f>
        <v>445328.41760000004</v>
      </c>
      <c r="I990" s="405">
        <f t="shared" ref="I990:I1040" si="1410">G990*0.9996+439.79</f>
        <v>5547916.9112</v>
      </c>
      <c r="J990" s="400">
        <v>119.22</v>
      </c>
      <c r="K990" s="377" t="s">
        <v>1355</v>
      </c>
      <c r="L990" s="377">
        <v>28.5</v>
      </c>
      <c r="M990" s="377"/>
      <c r="O990" s="395">
        <f>J990+0.25</f>
        <v>119.47</v>
      </c>
      <c r="P990" s="395"/>
      <c r="Q990" s="531" t="s">
        <v>2867</v>
      </c>
      <c r="R990" s="381" t="s">
        <v>2929</v>
      </c>
      <c r="S990" s="382" t="s">
        <v>1349</v>
      </c>
      <c r="T990" s="499" t="str">
        <f t="shared" ref="T990:T1040" si="1411">IF(EA990=1,"T","-")</f>
        <v>-</v>
      </c>
      <c r="U990" s="499" t="str">
        <f t="shared" ref="U990:U1040" si="1412">IF(ED990=1,"M","-")</f>
        <v>M</v>
      </c>
      <c r="V990" s="499" t="str">
        <f t="shared" ref="V990:V1040" si="1413">IF(EE990=1,"B","-")</f>
        <v>-</v>
      </c>
      <c r="W990" s="499" t="str">
        <f t="shared" si="1404"/>
        <v>-</v>
      </c>
      <c r="X990" s="529" t="str">
        <f t="shared" si="1403"/>
        <v>Na</v>
      </c>
      <c r="Y990" s="530" t="str">
        <f t="shared" si="1406"/>
        <v>Cl</v>
      </c>
      <c r="Z990" s="133"/>
      <c r="AA990" s="377" t="s">
        <v>2591</v>
      </c>
      <c r="AB990" s="405">
        <v>3</v>
      </c>
      <c r="AC990" s="531" t="s">
        <v>280</v>
      </c>
      <c r="AD990" s="531" t="s">
        <v>2592</v>
      </c>
      <c r="AE990" s="80"/>
      <c r="AF990" s="379">
        <v>17.399999999999999</v>
      </c>
      <c r="AG990" s="377">
        <v>7730</v>
      </c>
      <c r="AH990" s="377">
        <v>6.3</v>
      </c>
      <c r="AI990" s="379"/>
      <c r="AJ990" s="377"/>
      <c r="AK990" s="377"/>
      <c r="AL990" s="377"/>
      <c r="AM990" s="379">
        <v>0.1</v>
      </c>
      <c r="AN990" s="531"/>
      <c r="AO990" s="106"/>
      <c r="AP990" s="378"/>
      <c r="AQ990" s="531"/>
      <c r="AR990" s="531">
        <v>4761</v>
      </c>
      <c r="AS990" s="507">
        <f t="shared" si="1407"/>
        <v>4682.0249999999996</v>
      </c>
      <c r="AT990" s="510">
        <f t="shared" si="1408"/>
        <v>-0.71623137697907502</v>
      </c>
      <c r="AU990" s="531">
        <v>1395</v>
      </c>
      <c r="AV990" s="531">
        <v>29.7</v>
      </c>
      <c r="AW990" s="106">
        <v>240</v>
      </c>
      <c r="AX990" s="106">
        <v>2485</v>
      </c>
      <c r="AY990" s="531">
        <v>98.6</v>
      </c>
      <c r="AZ990" s="107">
        <v>348</v>
      </c>
      <c r="BA990" s="108">
        <v>4.4000000000000004</v>
      </c>
      <c r="BB990" s="113">
        <v>62</v>
      </c>
      <c r="BC990" s="108">
        <v>12.5</v>
      </c>
      <c r="BD990" s="531">
        <v>1.9</v>
      </c>
      <c r="BE990" s="108">
        <v>0.9</v>
      </c>
      <c r="BF990" s="108">
        <v>0.22</v>
      </c>
      <c r="BG990" s="531">
        <v>0.63</v>
      </c>
      <c r="BH990" s="531">
        <v>2.5</v>
      </c>
      <c r="BI990" s="531">
        <v>2.1999999999999999E-2</v>
      </c>
      <c r="BJ990" s="531"/>
      <c r="BK990" s="531"/>
      <c r="BL990" s="106"/>
      <c r="BM990" s="531"/>
      <c r="BN990" s="107"/>
      <c r="BO990" s="114"/>
      <c r="BP990" s="114"/>
      <c r="BQ990" s="114"/>
      <c r="BR990" s="114">
        <v>160</v>
      </c>
      <c r="BS990" s="114"/>
      <c r="BT990" s="114"/>
      <c r="BU990" s="114"/>
      <c r="BV990" s="114"/>
      <c r="BW990" s="114">
        <v>33</v>
      </c>
      <c r="BX990" s="114"/>
      <c r="BY990" s="114"/>
      <c r="BZ990" s="114"/>
      <c r="CA990" s="114"/>
      <c r="CB990" s="114"/>
      <c r="CC990" s="114">
        <v>460</v>
      </c>
      <c r="CD990" s="114"/>
      <c r="CE990" s="114"/>
      <c r="CF990" s="247"/>
      <c r="CG990" s="114"/>
      <c r="CH990" s="114"/>
      <c r="CI990" s="114"/>
      <c r="CJ990" s="114"/>
      <c r="CK990" s="114"/>
      <c r="CL990" s="137"/>
      <c r="CM990" s="114"/>
      <c r="CN990" s="143" t="s">
        <v>3116</v>
      </c>
      <c r="CO990" s="247"/>
      <c r="CP990" s="531"/>
      <c r="CQ990" s="107"/>
      <c r="CR990" s="531"/>
      <c r="CS990" s="531"/>
      <c r="CT990" s="399"/>
      <c r="CU990" s="399"/>
      <c r="CV990" s="399"/>
      <c r="CW990" s="399"/>
      <c r="CX990" s="399"/>
      <c r="CY990" s="399"/>
      <c r="CZ990" s="399"/>
      <c r="DB990" s="241"/>
      <c r="DC990" s="241"/>
      <c r="DD990" s="241"/>
      <c r="DE990" s="241"/>
      <c r="DF990" s="182"/>
      <c r="DG990" s="241"/>
      <c r="DH990" s="241"/>
      <c r="DI990" s="241"/>
      <c r="DJ990" s="241"/>
      <c r="DK990" s="244"/>
      <c r="DL990" s="244"/>
      <c r="DM990" s="244"/>
      <c r="DN990" s="241"/>
      <c r="DO990" s="241"/>
      <c r="DP990" s="241"/>
      <c r="DQ990" s="241"/>
      <c r="DR990" s="241"/>
      <c r="DS990" s="472"/>
      <c r="DT990" s="402">
        <f t="shared" ref="DT990:DT1040" si="1414">IF(AB990=1,1,0)</f>
        <v>0</v>
      </c>
      <c r="DU990" s="100">
        <f t="shared" ref="DU990:DU1040" si="1415">IF(L990&lt;10,1,IF(L990=10,1,0))</f>
        <v>0</v>
      </c>
      <c r="DV990" s="100">
        <f t="shared" ref="DV990:DV1040" si="1416">IF(DU990=1,0,IF(L990&lt;100,1,IF(L990=100,1,0)))</f>
        <v>1</v>
      </c>
      <c r="DW990" s="100">
        <f t="shared" ref="DW990:DW1040" si="1417">IF(DU990+DV990=1,0,IF(L990&lt;400,1,IF(L990=400,1,0)))</f>
        <v>0</v>
      </c>
      <c r="DX990" s="100">
        <f t="shared" ref="DX990:DX1040" si="1418">IF(DU990+DV990+DW990=1,0,IF(L990&lt;10000,1,0))</f>
        <v>0</v>
      </c>
      <c r="DY990" s="229">
        <f t="shared" ref="DY990:DY1040" si="1419">IF(DU990+DV990+DW990+DX990=1,0,1)</f>
        <v>0</v>
      </c>
      <c r="DZ990" s="100">
        <f t="shared" ref="DZ990:DZ1040" si="1420">IF(AF990&lt;20,1,IF(AF990=20,1,0))</f>
        <v>1</v>
      </c>
      <c r="EA990" s="400">
        <f t="shared" ref="EA990:EA1040" si="1421">IF(DZ990=1,0,IF(AF990&lt;100,1,0))</f>
        <v>0</v>
      </c>
      <c r="EB990" s="402">
        <f t="shared" ref="EB990:EB1040" si="1422">IF(DZ990+EA990=1,0,1)</f>
        <v>0</v>
      </c>
      <c r="EC990" s="19">
        <f t="shared" ref="EC990:EC1040" si="1423">IF(EE990+ED990=1,0,IF(AS990&gt;0,1,0))</f>
        <v>0</v>
      </c>
      <c r="ED990" s="19">
        <f t="shared" ref="ED990:ED1040" si="1424">IF(EE990=1,0,IF(AS990&gt;1000,1,IF(AS990=1000,1,0)))</f>
        <v>1</v>
      </c>
      <c r="EE990" s="19">
        <f t="shared" ref="EE990:EE1039" si="1425">IF(AU990+AX990&gt;14000,1,IF(AU990+AX990=14000,1,0))</f>
        <v>0</v>
      </c>
      <c r="EF990" s="402">
        <f t="shared" ref="EF990:EF1040" si="1426">IF(EE990+ED990+EC990=1,0,1)</f>
        <v>0</v>
      </c>
      <c r="EG990" s="400">
        <f t="shared" ref="EG990:EG1040" si="1427">IF(CN990&lt;1000,1,0)</f>
        <v>0</v>
      </c>
      <c r="EH990" s="400">
        <f t="shared" ref="EH990:EH1040" si="1428">IF(EG990=1,0,IF(CN990&lt;100000,1,0))</f>
        <v>0</v>
      </c>
      <c r="EI990" s="402">
        <f t="shared" ref="EI990:EI1040" si="1429">IF(EG990+EH990=1,0,1)</f>
        <v>1</v>
      </c>
      <c r="EJ990" s="229">
        <f t="shared" ref="EJ990:EJ1039" si="1430">SUM(DW990:DX990,EA990,EE990,ED990,EH990)</f>
        <v>1</v>
      </c>
      <c r="EK990" s="398">
        <f t="shared" ref="EK990:EK1040" si="1431">IF(ISNUMBER(AU990),AU990,"")</f>
        <v>1395</v>
      </c>
      <c r="EL990" s="398">
        <f t="shared" ref="EL990:EL1040" si="1432">IF(ISNUMBER(BB990),BB990,"")</f>
        <v>62</v>
      </c>
      <c r="EM990" s="398">
        <f t="shared" ref="EM990:EM1040" si="1433">IF(ISNUMBER(AV990),AV990,"")</f>
        <v>29.7</v>
      </c>
      <c r="EN990" s="398">
        <f t="shared" ref="EN990:EN1040" si="1434">IF(ISNUMBER(AW990),AW990,"")</f>
        <v>240</v>
      </c>
      <c r="EO990" s="398">
        <f t="shared" ref="EO990:EO1040" si="1435">IF(ISNUMBER(BF990),BF990,"")</f>
        <v>0.22</v>
      </c>
      <c r="EP990" s="398">
        <f t="shared" ref="EP990:EP1040" si="1436">IF(ISNUMBER(BE990),BE990,"")</f>
        <v>0.9</v>
      </c>
      <c r="EQ990" s="398">
        <f t="shared" ref="EQ990:EQ1040" si="1437">IF(ISNUMBER(AZ990),AZ990,"")</f>
        <v>348</v>
      </c>
      <c r="ER990" s="398" t="str">
        <f t="shared" ref="ER990:ER1040" si="1438">IF(ISNUMBER(BL990),BL990,"")</f>
        <v/>
      </c>
      <c r="ES990" s="398" t="str">
        <f t="shared" ref="ES990:ES1040" si="1439">IF(ISNUMBER(BJ990),BJ990,"")</f>
        <v/>
      </c>
      <c r="ET990" s="398">
        <f t="shared" ref="ET990:ET1040" si="1440">IF(ISNUMBER(AY990),AY990,"")</f>
        <v>98.6</v>
      </c>
      <c r="EU990" s="172">
        <f t="shared" ref="EU990:EU1040" si="1441">IF(ISNUMBER(AX990),AX990,"")</f>
        <v>2485</v>
      </c>
      <c r="EV990" s="57">
        <f t="shared" ref="EV990:EV1040" si="1442">IF(ISNUMBER(EK990),EK990*EV$4,"")</f>
        <v>60.679083767583883</v>
      </c>
      <c r="EW990" s="57">
        <f t="shared" ref="EW990:EW1040" si="1443">IF(ISNUMBER(EL990),EL990*EW$4,"")</f>
        <v>1.5856777493606138</v>
      </c>
      <c r="EX990" s="57">
        <f t="shared" ref="EX990:EX1040" si="1444">IF(ISNUMBER(EM990),EM990*EX$4,"")</f>
        <v>2.4439415758074472</v>
      </c>
      <c r="EY990" s="57">
        <f t="shared" ref="EY990:EY1040" si="1445">IF(ISNUMBER(EN990),EN990*EY$4,"")</f>
        <v>11.976645541194669</v>
      </c>
      <c r="EZ990" s="57">
        <f t="shared" ref="EZ990:EZ1040" si="1446">IF(ISNUMBER(EO990),EO990*EZ$4,"")</f>
        <v>8.0226091713009387E-3</v>
      </c>
      <c r="FA990" s="57">
        <f t="shared" ref="FA990:FA1040" si="1447">IF(ISNUMBER(EP990),EP990*FA$4,"")</f>
        <v>4.8348106365834011E-2</v>
      </c>
      <c r="FB990" s="57">
        <f t="shared" ref="FB990:FB1040" si="1448">IF(ISNUMBER(EQ990),EQ990*FB$4,"")</f>
        <v>5.7033192334607836</v>
      </c>
      <c r="FC990" s="57" t="str">
        <f t="shared" ref="FC990:FC1040" si="1449">IF(ISNUMBER(ER990),ER990*FC$4,"")</f>
        <v/>
      </c>
      <c r="FD990" s="57" t="str">
        <f t="shared" ref="FD990:FD1040" si="1450">IF(ISNUMBER(ES990),ES990*FD$4,"")</f>
        <v/>
      </c>
      <c r="FE990" s="57">
        <f t="shared" ref="FE990:FE1040" si="1451">IF(ISNUMBER(ET990),ET990*FE$4,"")</f>
        <v>2.0528280517079489</v>
      </c>
      <c r="FF990" s="56">
        <f t="shared" ref="FF990:FF1040" si="1452">IF(ISNUMBER(EU990),EU990*FF$4,"")</f>
        <v>70.09279891687585</v>
      </c>
      <c r="FG990" s="59">
        <f t="shared" ref="FG990:FG1040" si="1453">IF(ISNUMBER(EV990),EV990/SUM($EV990:$FA990)*100,"")</f>
        <v>79.069226337306546</v>
      </c>
      <c r="FH990" s="59">
        <f t="shared" ref="FH990:FH1040" si="1454">IF(ISNUMBER(EW990),EW990/SUM($EV990:$FA990)*100,"")</f>
        <v>2.0662525713548279</v>
      </c>
      <c r="FI990" s="59">
        <f t="shared" ref="FI990:FI1040" si="1455">IF(ISNUMBER(EX990),EX990/SUM($EV990:$FA990)*100,"")</f>
        <v>3.184632291958009</v>
      </c>
      <c r="FJ990" s="59">
        <f t="shared" ref="FJ990:FJ1040" si="1456">IF(ISNUMBER(EY990),EY990/SUM($EV990:$FA990)*100,"")</f>
        <v>15.606433687851998</v>
      </c>
      <c r="FK990" s="59">
        <f t="shared" ref="FK990:FK1040" si="1457">IF(ISNUMBER(EZ990),EZ990/SUM($EV990:$FA990)*100,"")</f>
        <v>1.0454038871302545E-2</v>
      </c>
      <c r="FL990" s="59">
        <f t="shared" ref="FL990:FL1040" si="1458">IF(ISNUMBER(FA990),FA990/SUM($EV990:$FA990)*100,"")</f>
        <v>6.3001072657305854E-2</v>
      </c>
      <c r="FM990" s="59">
        <f t="shared" ref="FM990:FM1040" si="1459">IF(ISNUMBER(FB990),FB990/SUM($FB990:$FF990)*100,"")</f>
        <v>7.3261354349726497</v>
      </c>
      <c r="FN990" s="59" t="str">
        <f t="shared" ref="FN990:FN1040" si="1460">IF(ISNUMBER(FC990),FC990/SUM($FB990:$FF990)*100,"")</f>
        <v/>
      </c>
      <c r="FO990" s="59" t="str">
        <f t="shared" ref="FO990:FO1040" si="1461">IF(ISNUMBER(FD990),FD990/SUM($FB990:$FF990)*100,"")</f>
        <v/>
      </c>
      <c r="FP990" s="59">
        <f t="shared" ref="FP990:FP1040" si="1462">IF(ISNUMBER(FE990),FE990/SUM($FB990:$FF990)*100,"")</f>
        <v>2.6369374947994277</v>
      </c>
      <c r="FQ990" s="66">
        <f t="shared" ref="FQ990:FQ1040" si="1463">IF(ISNUMBER(FF990),FF990/SUM($FB990:$FF990)*100,"")</f>
        <v>90.036927070227918</v>
      </c>
      <c r="FR990" s="331">
        <f t="shared" si="1405"/>
        <v>-0.71623137697907502</v>
      </c>
      <c r="FS990" s="331">
        <f t="shared" ref="FS990:FS1040" si="1464">ABS(AT990)</f>
        <v>0.71623137697907502</v>
      </c>
      <c r="FT990" s="400">
        <f t="shared" ref="FT990:FT1040" si="1465">IF(FS990=0,1,0)</f>
        <v>0</v>
      </c>
      <c r="FU990" s="400">
        <f t="shared" ref="FU990:FU1040" si="1466">IF(FT990=1,0,IF(FS990&lt;5,1,0))</f>
        <v>1</v>
      </c>
      <c r="FV990" s="400">
        <f t="shared" ref="FV990:FV1040" si="1467">IF(FT990+FU990=1,0,IF(FS990&lt;10,1,0))</f>
        <v>0</v>
      </c>
      <c r="FW990" s="402">
        <f t="shared" ref="FW990:FW1040" si="1468">IF(FT990+FU990+FV990=1,0,1)</f>
        <v>0</v>
      </c>
      <c r="FX990" s="222">
        <f t="shared" ref="FX990:FX1040" si="1469">IF(ISNUMBER(FG990),IF(FG990&gt;20,FG990,0),0)</f>
        <v>79.069226337306546</v>
      </c>
      <c r="FY990" s="222">
        <f t="shared" ref="FY990:FY1040" si="1470">IF(ISNUMBER(FJ990),IF(FJ990&gt;20,FJ990,0),0)</f>
        <v>0</v>
      </c>
      <c r="FZ990" s="222">
        <f t="shared" ref="FZ990:FZ1040" si="1471">IF(ISNUMBER(FI990),IF(FI990&gt;20,FI990,0),0)</f>
        <v>0</v>
      </c>
      <c r="GA990" s="221">
        <f t="shared" ref="GA990:GA1040" si="1472">IF(ISNUMBER(FQ990),IF(FQ990&gt;20,FQ990,0),0)</f>
        <v>90.036927070227918</v>
      </c>
      <c r="GB990" s="222">
        <f t="shared" ref="GB990:GB1040" si="1473">IF(ISNUMBER(FM990),IF(FM990&gt;20,FM990,0),0)</f>
        <v>0</v>
      </c>
      <c r="GC990" s="222">
        <f t="shared" ref="GC990:GC1040" si="1474">IF(ISNUMBER(FP990),IF(FP990&gt;20,FP990,0),0)</f>
        <v>0</v>
      </c>
      <c r="GD990" s="222">
        <f t="shared" ref="GD990:GD1040" si="1475">IF(ISNUMBER(FH990),IF(FH990&gt;20,FH990,0),0)</f>
        <v>0</v>
      </c>
      <c r="GE990" s="222">
        <f t="shared" ref="GE990:GE1040" si="1476">IF(ISNUMBER(FL990),IF(FL990&gt;20,FL990,0),0)</f>
        <v>0</v>
      </c>
      <c r="GF990" s="222">
        <f t="shared" ref="GF990:GF1040" si="1477">IF(ISNUMBER(FK990),IF(FK990&gt;20,FK990,0),0)</f>
        <v>0</v>
      </c>
      <c r="GG990" s="398">
        <f t="shared" ref="GG990:GG1040" si="1478">IF(GD990&gt;20,GD990,IF(GE990&gt;20,GE990,IF(GF990&gt;20,GF990,0)))</f>
        <v>0</v>
      </c>
      <c r="GH990" s="399">
        <f t="shared" ref="GH990:GH1040" si="1479">IF(ISNUMBER(FO990),IF(FO990&gt;20,FO990,0),0)</f>
        <v>0</v>
      </c>
      <c r="GI990" s="398" t="str">
        <f t="shared" ref="GI990:GI1040" si="1480">IF(ISNUMBER(FR990),IF(GG990&gt;0,"K/Fe/Mn",IF(FY990+FZ990=0,"Na",IF(FX990+FZ990=0,"Ca",IF(FX990+FY990=0,"Mg",IF(FZ990=0,IF(FX990&gt;FY990,"Na-Ca","Ca-Na"),IF(FY990=0,IF(FX990&gt;FZ990,"Na-Mg","Mg-Na"),IF(FX990=0,IF(FY990&gt;FZ990,"Ca-Mg","Mg-Ca"),IF(FX990&gt;FY990,IF(FX990&gt;FZ990,IF(FY990&gt;FZ990,"Na-Ca-Mg","Na-Mg-Ca"),"Mg-Na-Ca"),IF(FY990&gt;FX990,IF(FY990&gt;FZ990,IF(FX990&gt;FZ990,"Ca-Na-Mg","Ca-Mg-Na"),"Mg-Ca-Na"),"x"))))))))),"")</f>
        <v>Na</v>
      </c>
      <c r="GJ990" s="398" t="str">
        <f t="shared" ref="GJ990:GJ1040" si="1481">IF(ISNUMBER(FR990),IF(GH990&gt;0,"NO3",IF(GB990+GC990=0,"Cl",IF(GA990+GC990=0,"HCO3",IF(GA990+GB990=0,"SO4",IF(GC990=0,IF(GA990&gt;GB990,"Cl-HCO3","HCO3-Cl"),IF(GB990=0,IF(GA990&gt;GC990,"Cl-SO4","SO4-Cl"),IF(GA990=0,IF(GB990&gt;GC990,"HCO3-SO4","SO4-HCO3"),IF(GA990&gt;GB990,IF(GA990&gt;GC990,IF(GB990&gt;GC990,"Cl-HCO3-SO4","Cl-SO4-HCO3"),"SO4-Cl-HCO3"),IF(GB990&gt;GA990,IF(GB990&gt;GC990,IF(GA990&gt;GC990,"HCO3-Cl-SO4","HCO3-SO4-Cl"),"SO4-HCO3-Cl"),"x"))))))))),"")</f>
        <v>Cl</v>
      </c>
    </row>
    <row r="991" spans="1:192" s="69" customFormat="1" ht="14.25">
      <c r="A991" s="402">
        <f t="shared" si="1400"/>
        <v>986</v>
      </c>
      <c r="B991" s="65" t="s">
        <v>136</v>
      </c>
      <c r="C991" s="91" t="s">
        <v>214</v>
      </c>
      <c r="D991" s="91"/>
      <c r="E991" s="91"/>
      <c r="F991" s="565">
        <v>3445381</v>
      </c>
      <c r="G991" s="565">
        <v>5549697</v>
      </c>
      <c r="H991" s="409">
        <f t="shared" si="1409"/>
        <v>445328.41760000004</v>
      </c>
      <c r="I991" s="405">
        <f t="shared" si="1410"/>
        <v>5547916.9112</v>
      </c>
      <c r="J991" s="400">
        <v>119.22</v>
      </c>
      <c r="K991" s="377" t="s">
        <v>1355</v>
      </c>
      <c r="L991" s="115">
        <v>28.5</v>
      </c>
      <c r="M991" s="115"/>
      <c r="N991" s="408"/>
      <c r="O991" s="395">
        <f>J991+0.25</f>
        <v>119.47</v>
      </c>
      <c r="P991" s="395"/>
      <c r="Q991" s="531" t="s">
        <v>2867</v>
      </c>
      <c r="R991" s="381" t="s">
        <v>2929</v>
      </c>
      <c r="S991" s="382" t="s">
        <v>1349</v>
      </c>
      <c r="T991" s="499" t="str">
        <f t="shared" si="1411"/>
        <v>-</v>
      </c>
      <c r="U991" s="499" t="str">
        <f t="shared" si="1412"/>
        <v>M</v>
      </c>
      <c r="V991" s="499" t="str">
        <f t="shared" si="1413"/>
        <v>-</v>
      </c>
      <c r="W991" s="499" t="str">
        <f t="shared" si="1404"/>
        <v>-</v>
      </c>
      <c r="X991" s="529" t="str">
        <f t="shared" si="1403"/>
        <v>Na</v>
      </c>
      <c r="Y991" s="530" t="str">
        <f t="shared" si="1406"/>
        <v>Cl</v>
      </c>
      <c r="Z991" s="404"/>
      <c r="AA991" s="251">
        <v>32239</v>
      </c>
      <c r="AB991" s="176">
        <v>4</v>
      </c>
      <c r="AC991" s="65" t="s">
        <v>970</v>
      </c>
      <c r="AD991" s="65" t="s">
        <v>2095</v>
      </c>
      <c r="AE991" s="61" t="s">
        <v>2096</v>
      </c>
      <c r="AF991" s="392">
        <v>17</v>
      </c>
      <c r="AG991" s="408"/>
      <c r="AH991" s="408">
        <v>6.5</v>
      </c>
      <c r="AI991" s="556"/>
      <c r="AJ991" s="408"/>
      <c r="AK991" s="408"/>
      <c r="AL991" s="408"/>
      <c r="AM991" s="392"/>
      <c r="AN991" s="168"/>
      <c r="AO991" s="401"/>
      <c r="AP991" s="171"/>
      <c r="AS991" s="507">
        <f t="shared" si="1407"/>
        <v>4333</v>
      </c>
      <c r="AT991" s="510">
        <f t="shared" si="1408"/>
        <v>-0.22409167859940432</v>
      </c>
      <c r="AU991" s="69">
        <v>1312</v>
      </c>
      <c r="AV991" s="69">
        <v>26</v>
      </c>
      <c r="AW991" s="401">
        <v>222</v>
      </c>
      <c r="AX991" s="69">
        <v>2288</v>
      </c>
      <c r="AY991" s="69">
        <v>88</v>
      </c>
      <c r="AZ991" s="70">
        <v>343</v>
      </c>
      <c r="BB991" s="69">
        <v>54</v>
      </c>
      <c r="BL991" s="401"/>
      <c r="BN991" s="70"/>
      <c r="BO991" s="143"/>
      <c r="BP991" s="557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1"/>
      <c r="CG991" s="143"/>
      <c r="CH991" s="143"/>
      <c r="CI991" s="143"/>
      <c r="CJ991" s="143"/>
      <c r="CK991" s="143"/>
      <c r="CL991" s="144"/>
      <c r="CM991" s="143"/>
      <c r="CN991" s="143">
        <v>231</v>
      </c>
      <c r="CO991" s="141"/>
      <c r="CQ991" s="70"/>
      <c r="DA991" s="70"/>
      <c r="DB991" s="182">
        <v>-63.8</v>
      </c>
      <c r="DC991" s="141" t="s">
        <v>2593</v>
      </c>
      <c r="DD991" s="182">
        <v>0.63</v>
      </c>
      <c r="DE991" s="370">
        <v>-10</v>
      </c>
      <c r="DF991" s="182"/>
      <c r="DG991" s="182">
        <v>-9.41</v>
      </c>
      <c r="DH991" s="182"/>
      <c r="DI991" s="180"/>
      <c r="DJ991" s="180">
        <f>SUM(DK991:DM991)</f>
        <v>1.117</v>
      </c>
      <c r="DK991" s="180">
        <v>0.39</v>
      </c>
      <c r="DL991" s="180">
        <v>0.307</v>
      </c>
      <c r="DM991" s="180">
        <v>0.42</v>
      </c>
      <c r="DN991" s="180"/>
      <c r="DO991" s="180"/>
      <c r="DP991" s="180"/>
      <c r="DQ991" s="180"/>
      <c r="DR991" s="180"/>
      <c r="DS991" s="181"/>
      <c r="DT991" s="402">
        <f t="shared" si="1414"/>
        <v>0</v>
      </c>
      <c r="DU991" s="100">
        <f t="shared" si="1415"/>
        <v>0</v>
      </c>
      <c r="DV991" s="100">
        <f t="shared" si="1416"/>
        <v>1</v>
      </c>
      <c r="DW991" s="100">
        <f t="shared" si="1417"/>
        <v>0</v>
      </c>
      <c r="DX991" s="100">
        <f t="shared" si="1418"/>
        <v>0</v>
      </c>
      <c r="DY991" s="229">
        <f t="shared" si="1419"/>
        <v>0</v>
      </c>
      <c r="DZ991" s="100">
        <f t="shared" si="1420"/>
        <v>1</v>
      </c>
      <c r="EA991" s="400">
        <f t="shared" si="1421"/>
        <v>0</v>
      </c>
      <c r="EB991" s="402">
        <f t="shared" si="1422"/>
        <v>0</v>
      </c>
      <c r="EC991" s="19">
        <f t="shared" si="1423"/>
        <v>0</v>
      </c>
      <c r="ED991" s="19">
        <f t="shared" si="1424"/>
        <v>1</v>
      </c>
      <c r="EE991" s="19">
        <f t="shared" si="1425"/>
        <v>0</v>
      </c>
      <c r="EF991" s="402">
        <f t="shared" si="1426"/>
        <v>0</v>
      </c>
      <c r="EG991" s="400">
        <f t="shared" si="1427"/>
        <v>1</v>
      </c>
      <c r="EH991" s="400">
        <f t="shared" si="1428"/>
        <v>0</v>
      </c>
      <c r="EI991" s="402">
        <f t="shared" si="1429"/>
        <v>0</v>
      </c>
      <c r="EJ991" s="229">
        <f t="shared" si="1430"/>
        <v>1</v>
      </c>
      <c r="EK991" s="398">
        <f t="shared" si="1431"/>
        <v>1312</v>
      </c>
      <c r="EL991" s="398">
        <f t="shared" si="1432"/>
        <v>54</v>
      </c>
      <c r="EM991" s="398">
        <f t="shared" si="1433"/>
        <v>26</v>
      </c>
      <c r="EN991" s="398">
        <f t="shared" si="1434"/>
        <v>222</v>
      </c>
      <c r="EO991" s="398" t="str">
        <f t="shared" si="1435"/>
        <v/>
      </c>
      <c r="EP991" s="398" t="str">
        <f t="shared" si="1436"/>
        <v/>
      </c>
      <c r="EQ991" s="398">
        <f t="shared" si="1437"/>
        <v>343</v>
      </c>
      <c r="ER991" s="398" t="str">
        <f t="shared" si="1438"/>
        <v/>
      </c>
      <c r="ES991" s="398" t="str">
        <f t="shared" si="1439"/>
        <v/>
      </c>
      <c r="ET991" s="398">
        <f t="shared" si="1440"/>
        <v>88</v>
      </c>
      <c r="EU991" s="172">
        <f t="shared" si="1441"/>
        <v>2288</v>
      </c>
      <c r="EV991" s="57">
        <f t="shared" si="1442"/>
        <v>57.068787027290362</v>
      </c>
      <c r="EW991" s="57">
        <f t="shared" si="1443"/>
        <v>1.381074168797954</v>
      </c>
      <c r="EX991" s="57">
        <f t="shared" si="1444"/>
        <v>2.1394774737708291</v>
      </c>
      <c r="EY991" s="57">
        <f t="shared" si="1445"/>
        <v>11.078397125605068</v>
      </c>
      <c r="EZ991" s="57" t="str">
        <f t="shared" si="1446"/>
        <v/>
      </c>
      <c r="FA991" s="57" t="str">
        <f t="shared" si="1447"/>
        <v/>
      </c>
      <c r="FB991" s="57">
        <f t="shared" si="1448"/>
        <v>5.6213749916007156</v>
      </c>
      <c r="FC991" s="57" t="str">
        <f t="shared" si="1449"/>
        <v/>
      </c>
      <c r="FD991" s="57" t="str">
        <f t="shared" si="1450"/>
        <v/>
      </c>
      <c r="FE991" s="57">
        <f t="shared" si="1451"/>
        <v>1.8321386262707859</v>
      </c>
      <c r="FF991" s="56">
        <f t="shared" si="1452"/>
        <v>64.536146447409237</v>
      </c>
      <c r="FG991" s="59">
        <f t="shared" si="1453"/>
        <v>79.629677697871685</v>
      </c>
      <c r="FH991" s="59">
        <f t="shared" si="1454"/>
        <v>1.9270514876310085</v>
      </c>
      <c r="FI991" s="59">
        <f t="shared" si="1455"/>
        <v>2.9852728707333251</v>
      </c>
      <c r="FJ991" s="59">
        <f t="shared" si="1456"/>
        <v>15.457997943763994</v>
      </c>
      <c r="FK991" s="59" t="str">
        <f t="shared" si="1457"/>
        <v/>
      </c>
      <c r="FL991" s="59" t="str">
        <f t="shared" si="1458"/>
        <v/>
      </c>
      <c r="FM991" s="59">
        <f t="shared" si="1459"/>
        <v>7.8085866588385215</v>
      </c>
      <c r="FN991" s="59" t="str">
        <f t="shared" si="1460"/>
        <v/>
      </c>
      <c r="FO991" s="59" t="str">
        <f t="shared" si="1461"/>
        <v/>
      </c>
      <c r="FP991" s="59">
        <f t="shared" si="1462"/>
        <v>2.5450024692565423</v>
      </c>
      <c r="FQ991" s="66">
        <f t="shared" si="1463"/>
        <v>89.646410871904919</v>
      </c>
      <c r="FR991" s="331">
        <f t="shared" si="1405"/>
        <v>-0.22409167859940432</v>
      </c>
      <c r="FS991" s="331">
        <f t="shared" si="1464"/>
        <v>0.22409167859940432</v>
      </c>
      <c r="FT991" s="400">
        <f t="shared" si="1465"/>
        <v>0</v>
      </c>
      <c r="FU991" s="400">
        <f t="shared" si="1466"/>
        <v>1</v>
      </c>
      <c r="FV991" s="400">
        <f t="shared" si="1467"/>
        <v>0</v>
      </c>
      <c r="FW991" s="402">
        <f t="shared" si="1468"/>
        <v>0</v>
      </c>
      <c r="FX991" s="222">
        <f t="shared" si="1469"/>
        <v>79.629677697871685</v>
      </c>
      <c r="FY991" s="222">
        <f t="shared" si="1470"/>
        <v>0</v>
      </c>
      <c r="FZ991" s="222">
        <f t="shared" si="1471"/>
        <v>0</v>
      </c>
      <c r="GA991" s="221">
        <f t="shared" si="1472"/>
        <v>89.646410871904919</v>
      </c>
      <c r="GB991" s="222">
        <f t="shared" si="1473"/>
        <v>0</v>
      </c>
      <c r="GC991" s="222">
        <f t="shared" si="1474"/>
        <v>0</v>
      </c>
      <c r="GD991" s="222">
        <f t="shared" si="1475"/>
        <v>0</v>
      </c>
      <c r="GE991" s="222">
        <f t="shared" si="1476"/>
        <v>0</v>
      </c>
      <c r="GF991" s="222">
        <f t="shared" si="1477"/>
        <v>0</v>
      </c>
      <c r="GG991" s="398">
        <f t="shared" si="1478"/>
        <v>0</v>
      </c>
      <c r="GH991" s="399">
        <f t="shared" si="1479"/>
        <v>0</v>
      </c>
      <c r="GI991" s="398" t="str">
        <f t="shared" si="1480"/>
        <v>Na</v>
      </c>
      <c r="GJ991" s="398" t="str">
        <f t="shared" si="1481"/>
        <v>Cl</v>
      </c>
    </row>
    <row r="992" spans="1:192" s="69" customFormat="1">
      <c r="A992" s="402">
        <f t="shared" si="1400"/>
        <v>987</v>
      </c>
      <c r="B992" s="106" t="s">
        <v>136</v>
      </c>
      <c r="C992" s="79" t="s">
        <v>214</v>
      </c>
      <c r="D992" s="79"/>
      <c r="E992" s="79"/>
      <c r="F992" s="565">
        <v>3445381</v>
      </c>
      <c r="G992" s="565">
        <v>5549697</v>
      </c>
      <c r="H992" s="409">
        <f t="shared" si="1409"/>
        <v>445328.41760000004</v>
      </c>
      <c r="I992" s="405">
        <f t="shared" si="1410"/>
        <v>5547916.9112</v>
      </c>
      <c r="J992" s="400">
        <v>119.22</v>
      </c>
      <c r="K992" s="377" t="s">
        <v>1355</v>
      </c>
      <c r="L992" s="115">
        <v>28.5</v>
      </c>
      <c r="M992" s="115"/>
      <c r="N992" s="408"/>
      <c r="O992" s="395">
        <f>J992+0.25</f>
        <v>119.47</v>
      </c>
      <c r="P992" s="395"/>
      <c r="Q992" s="531" t="s">
        <v>2867</v>
      </c>
      <c r="R992" s="381" t="s">
        <v>2929</v>
      </c>
      <c r="S992" s="382" t="s">
        <v>1349</v>
      </c>
      <c r="T992" s="499" t="str">
        <f t="shared" si="1411"/>
        <v>-</v>
      </c>
      <c r="U992" s="499" t="str">
        <f t="shared" si="1412"/>
        <v>M</v>
      </c>
      <c r="V992" s="499" t="str">
        <f t="shared" si="1413"/>
        <v>-</v>
      </c>
      <c r="W992" s="499" t="str">
        <f t="shared" si="1404"/>
        <v>-</v>
      </c>
      <c r="X992" s="529" t="str">
        <f t="shared" si="1403"/>
        <v>Na</v>
      </c>
      <c r="Y992" s="530" t="str">
        <f t="shared" si="1406"/>
        <v>Cl</v>
      </c>
      <c r="Z992" s="183"/>
      <c r="AA992" s="89">
        <v>40102</v>
      </c>
      <c r="AB992" s="102">
        <v>5</v>
      </c>
      <c r="AC992" s="532"/>
      <c r="AD992" s="532" t="s">
        <v>2594</v>
      </c>
      <c r="AE992" s="80"/>
      <c r="AF992" s="236">
        <v>17.600000000000001</v>
      </c>
      <c r="AG992" s="115">
        <v>8680</v>
      </c>
      <c r="AH992" s="115">
        <v>6.31</v>
      </c>
      <c r="AI992" s="236"/>
      <c r="AJ992" s="115"/>
      <c r="AK992" s="115"/>
      <c r="AL992" s="115"/>
      <c r="AM992" s="236"/>
      <c r="AN992" s="532"/>
      <c r="AO992" s="79"/>
      <c r="AP992" s="407"/>
      <c r="AQ992" s="532">
        <v>4900</v>
      </c>
      <c r="AR992" s="532"/>
      <c r="AS992" s="507">
        <f t="shared" si="1407"/>
        <v>5097.1840000000002</v>
      </c>
      <c r="AT992" s="510">
        <f t="shared" si="1408"/>
        <v>-2.7849208828470347</v>
      </c>
      <c r="AU992" s="532">
        <v>1450</v>
      </c>
      <c r="AV992" s="532">
        <v>31</v>
      </c>
      <c r="AW992" s="79">
        <v>253</v>
      </c>
      <c r="AX992" s="79">
        <v>2730</v>
      </c>
      <c r="AY992" s="532">
        <v>97.6</v>
      </c>
      <c r="AZ992" s="80">
        <v>353</v>
      </c>
      <c r="BA992" s="90">
        <v>2.93</v>
      </c>
      <c r="BB992" s="82">
        <v>75</v>
      </c>
      <c r="BC992" s="90">
        <v>9.7799999999999994</v>
      </c>
      <c r="BD992" s="532">
        <v>2.4500000000000002</v>
      </c>
      <c r="BE992" s="90">
        <v>0.90300000000000002</v>
      </c>
      <c r="BF992" s="90">
        <v>0.27</v>
      </c>
      <c r="BG992" s="532">
        <v>0.48</v>
      </c>
      <c r="BH992" s="532">
        <v>2.42</v>
      </c>
      <c r="BI992" s="532">
        <v>1.4999999999999999E-2</v>
      </c>
      <c r="BJ992" s="532"/>
      <c r="BK992" s="532"/>
      <c r="BL992" s="79"/>
      <c r="BM992" s="532">
        <v>87.36</v>
      </c>
      <c r="BN992" s="80"/>
      <c r="BO992" s="147"/>
      <c r="BP992" s="147"/>
      <c r="BQ992" s="147">
        <v>65</v>
      </c>
      <c r="BR992" s="147">
        <v>171</v>
      </c>
      <c r="BS992" s="147"/>
      <c r="BT992" s="147"/>
      <c r="BU992" s="147"/>
      <c r="BV992" s="147"/>
      <c r="BW992" s="147">
        <v>330</v>
      </c>
      <c r="BX992" s="147"/>
      <c r="BY992" s="147"/>
      <c r="BZ992" s="147"/>
      <c r="CA992" s="147"/>
      <c r="CB992" s="147"/>
      <c r="CC992" s="147">
        <v>410</v>
      </c>
      <c r="CD992" s="147"/>
      <c r="CE992" s="147"/>
      <c r="CF992" s="145"/>
      <c r="CG992" s="147"/>
      <c r="CH992" s="147"/>
      <c r="CI992" s="147"/>
      <c r="CJ992" s="147"/>
      <c r="CK992" s="147"/>
      <c r="CL992" s="148"/>
      <c r="CM992" s="147">
        <v>0.6</v>
      </c>
      <c r="CN992" s="143">
        <v>175.2</v>
      </c>
      <c r="CO992" s="145"/>
      <c r="CP992" s="532"/>
      <c r="CQ992" s="80"/>
      <c r="CR992" s="532"/>
      <c r="CS992" s="532"/>
      <c r="CT992" s="401"/>
      <c r="CU992" s="401"/>
      <c r="CV992" s="401"/>
      <c r="CW992" s="401"/>
      <c r="CX992" s="401"/>
      <c r="CY992" s="401"/>
      <c r="CZ992" s="401"/>
      <c r="DA992" s="70"/>
      <c r="DB992" s="182"/>
      <c r="DC992" s="182"/>
      <c r="DD992" s="182"/>
      <c r="DE992" s="182"/>
      <c r="DF992" s="182"/>
      <c r="DG992" s="182"/>
      <c r="DH992" s="182"/>
      <c r="DI992" s="182"/>
      <c r="DJ992" s="182">
        <f>SUM(DL992:DM992)</f>
        <v>0.99</v>
      </c>
      <c r="DK992" s="180"/>
      <c r="DL992" s="180">
        <v>0.44</v>
      </c>
      <c r="DM992" s="180">
        <v>0.55000000000000004</v>
      </c>
      <c r="DN992" s="182"/>
      <c r="DO992" s="182"/>
      <c r="DP992" s="182"/>
      <c r="DQ992" s="182"/>
      <c r="DR992" s="182"/>
      <c r="DS992" s="181"/>
      <c r="DT992" s="402">
        <f t="shared" si="1414"/>
        <v>0</v>
      </c>
      <c r="DU992" s="100">
        <f t="shared" si="1415"/>
        <v>0</v>
      </c>
      <c r="DV992" s="100">
        <f t="shared" si="1416"/>
        <v>1</v>
      </c>
      <c r="DW992" s="100">
        <f t="shared" si="1417"/>
        <v>0</v>
      </c>
      <c r="DX992" s="100">
        <f t="shared" si="1418"/>
        <v>0</v>
      </c>
      <c r="DY992" s="229">
        <f t="shared" si="1419"/>
        <v>0</v>
      </c>
      <c r="DZ992" s="100">
        <f t="shared" si="1420"/>
        <v>1</v>
      </c>
      <c r="EA992" s="400">
        <f t="shared" si="1421"/>
        <v>0</v>
      </c>
      <c r="EB992" s="402">
        <f t="shared" si="1422"/>
        <v>0</v>
      </c>
      <c r="EC992" s="19">
        <f t="shared" si="1423"/>
        <v>0</v>
      </c>
      <c r="ED992" s="19">
        <f t="shared" si="1424"/>
        <v>1</v>
      </c>
      <c r="EE992" s="19">
        <f t="shared" si="1425"/>
        <v>0</v>
      </c>
      <c r="EF992" s="402">
        <f t="shared" si="1426"/>
        <v>0</v>
      </c>
      <c r="EG992" s="400">
        <f t="shared" si="1427"/>
        <v>1</v>
      </c>
      <c r="EH992" s="400">
        <f t="shared" si="1428"/>
        <v>0</v>
      </c>
      <c r="EI992" s="402">
        <f t="shared" si="1429"/>
        <v>0</v>
      </c>
      <c r="EJ992" s="229">
        <f t="shared" si="1430"/>
        <v>1</v>
      </c>
      <c r="EK992" s="398">
        <f t="shared" si="1431"/>
        <v>1450</v>
      </c>
      <c r="EL992" s="398">
        <f t="shared" si="1432"/>
        <v>75</v>
      </c>
      <c r="EM992" s="398">
        <f t="shared" si="1433"/>
        <v>31</v>
      </c>
      <c r="EN992" s="398">
        <f t="shared" si="1434"/>
        <v>253</v>
      </c>
      <c r="EO992" s="398">
        <f t="shared" si="1435"/>
        <v>0.27</v>
      </c>
      <c r="EP992" s="398">
        <f t="shared" si="1436"/>
        <v>0.90300000000000002</v>
      </c>
      <c r="EQ992" s="398">
        <f t="shared" si="1437"/>
        <v>353</v>
      </c>
      <c r="ER992" s="398" t="str">
        <f t="shared" si="1438"/>
        <v/>
      </c>
      <c r="ES992" s="398" t="str">
        <f t="shared" si="1439"/>
        <v/>
      </c>
      <c r="ET992" s="398">
        <f t="shared" si="1440"/>
        <v>97.6</v>
      </c>
      <c r="EU992" s="172">
        <f t="shared" si="1441"/>
        <v>2730</v>
      </c>
      <c r="EV992" s="57">
        <f t="shared" si="1442"/>
        <v>63.071449077416943</v>
      </c>
      <c r="EW992" s="57">
        <f t="shared" si="1443"/>
        <v>1.918158567774936</v>
      </c>
      <c r="EX992" s="57">
        <f t="shared" si="1444"/>
        <v>2.5509154494959887</v>
      </c>
      <c r="EY992" s="57">
        <f t="shared" si="1445"/>
        <v>12.62538050800938</v>
      </c>
      <c r="EZ992" s="57">
        <f t="shared" si="1446"/>
        <v>9.8459294375056981E-3</v>
      </c>
      <c r="FA992" s="57">
        <f t="shared" si="1447"/>
        <v>4.8509266720386787E-2</v>
      </c>
      <c r="FB992" s="57">
        <f t="shared" si="1448"/>
        <v>5.7852634753208525</v>
      </c>
      <c r="FC992" s="57" t="str">
        <f t="shared" si="1449"/>
        <v/>
      </c>
      <c r="FD992" s="57" t="str">
        <f t="shared" si="1450"/>
        <v/>
      </c>
      <c r="FE992" s="57">
        <f t="shared" si="1451"/>
        <v>2.0320082945912352</v>
      </c>
      <c r="FF992" s="56">
        <f t="shared" si="1452"/>
        <v>77.003356556567837</v>
      </c>
      <c r="FG992" s="59">
        <f t="shared" si="1453"/>
        <v>78.618924028397515</v>
      </c>
      <c r="FH992" s="59">
        <f t="shared" si="1454"/>
        <v>2.3909956869583562</v>
      </c>
      <c r="FI992" s="59">
        <f t="shared" si="1455"/>
        <v>3.179730779304367</v>
      </c>
      <c r="FJ992" s="59">
        <f t="shared" si="1456"/>
        <v>15.737609417700913</v>
      </c>
      <c r="FK992" s="59">
        <f t="shared" si="1457"/>
        <v>1.2273007672395232E-2</v>
      </c>
      <c r="FL992" s="59">
        <f t="shared" si="1458"/>
        <v>6.0467079966439088E-2</v>
      </c>
      <c r="FM992" s="59">
        <f t="shared" si="1459"/>
        <v>6.8205854984391427</v>
      </c>
      <c r="FN992" s="59" t="str">
        <f t="shared" si="1460"/>
        <v/>
      </c>
      <c r="FO992" s="59" t="str">
        <f t="shared" si="1461"/>
        <v/>
      </c>
      <c r="FP992" s="59">
        <f t="shared" si="1462"/>
        <v>2.3956534332307795</v>
      </c>
      <c r="FQ992" s="66">
        <f t="shared" si="1463"/>
        <v>90.78376106833008</v>
      </c>
      <c r="FR992" s="331">
        <f t="shared" si="1405"/>
        <v>-2.7849208828470347</v>
      </c>
      <c r="FS992" s="331">
        <f t="shared" si="1464"/>
        <v>2.7849208828470347</v>
      </c>
      <c r="FT992" s="400">
        <f t="shared" si="1465"/>
        <v>0</v>
      </c>
      <c r="FU992" s="400">
        <f t="shared" si="1466"/>
        <v>1</v>
      </c>
      <c r="FV992" s="400">
        <f t="shared" si="1467"/>
        <v>0</v>
      </c>
      <c r="FW992" s="402">
        <f t="shared" si="1468"/>
        <v>0</v>
      </c>
      <c r="FX992" s="222">
        <f t="shared" si="1469"/>
        <v>78.618924028397515</v>
      </c>
      <c r="FY992" s="222">
        <f t="shared" si="1470"/>
        <v>0</v>
      </c>
      <c r="FZ992" s="222">
        <f t="shared" si="1471"/>
        <v>0</v>
      </c>
      <c r="GA992" s="221">
        <f t="shared" si="1472"/>
        <v>90.78376106833008</v>
      </c>
      <c r="GB992" s="222">
        <f t="shared" si="1473"/>
        <v>0</v>
      </c>
      <c r="GC992" s="222">
        <f t="shared" si="1474"/>
        <v>0</v>
      </c>
      <c r="GD992" s="222">
        <f t="shared" si="1475"/>
        <v>0</v>
      </c>
      <c r="GE992" s="222">
        <f t="shared" si="1476"/>
        <v>0</v>
      </c>
      <c r="GF992" s="222">
        <f t="shared" si="1477"/>
        <v>0</v>
      </c>
      <c r="GG992" s="398">
        <f t="shared" si="1478"/>
        <v>0</v>
      </c>
      <c r="GH992" s="399">
        <f t="shared" si="1479"/>
        <v>0</v>
      </c>
      <c r="GI992" s="398" t="str">
        <f t="shared" si="1480"/>
        <v>Na</v>
      </c>
      <c r="GJ992" s="398" t="str">
        <f t="shared" si="1481"/>
        <v>Cl</v>
      </c>
    </row>
    <row r="993" spans="1:192">
      <c r="A993" s="402">
        <f t="shared" si="1400"/>
        <v>988</v>
      </c>
      <c r="B993" s="106" t="s">
        <v>136</v>
      </c>
      <c r="C993" s="79" t="s">
        <v>904</v>
      </c>
      <c r="D993" s="79" t="s">
        <v>1037</v>
      </c>
      <c r="E993" s="79"/>
      <c r="F993" s="565">
        <v>3445585</v>
      </c>
      <c r="G993" s="565">
        <v>5549920</v>
      </c>
      <c r="H993" s="409">
        <f t="shared" si="1409"/>
        <v>445532.33600000001</v>
      </c>
      <c r="I993" s="405">
        <f t="shared" si="1410"/>
        <v>5548139.8220000006</v>
      </c>
      <c r="J993" s="400">
        <v>121</v>
      </c>
      <c r="K993" s="377" t="s">
        <v>1357</v>
      </c>
      <c r="L993" s="115">
        <v>1.9</v>
      </c>
      <c r="M993" s="115"/>
      <c r="O993" s="395"/>
      <c r="P993" s="395"/>
      <c r="Q993" s="382" t="s">
        <v>2868</v>
      </c>
      <c r="R993" s="381" t="s">
        <v>2929</v>
      </c>
      <c r="S993" s="382" t="s">
        <v>1349</v>
      </c>
      <c r="T993" s="499" t="str">
        <f t="shared" si="1411"/>
        <v>T</v>
      </c>
      <c r="U993" s="499" t="str">
        <f t="shared" si="1412"/>
        <v>M</v>
      </c>
      <c r="V993" s="499" t="str">
        <f t="shared" si="1413"/>
        <v>-</v>
      </c>
      <c r="W993" s="499" t="str">
        <f t="shared" si="1404"/>
        <v>-</v>
      </c>
      <c r="X993" s="529" t="str">
        <f t="shared" si="1403"/>
        <v>Na</v>
      </c>
      <c r="Y993" s="530" t="str">
        <f t="shared" si="1406"/>
        <v>Cl</v>
      </c>
      <c r="Z993" s="183"/>
      <c r="AA993" s="89" t="s">
        <v>1676</v>
      </c>
      <c r="AB993" s="102">
        <v>1</v>
      </c>
      <c r="AC993" s="532" t="s">
        <v>611</v>
      </c>
      <c r="AD993" s="532" t="s">
        <v>2595</v>
      </c>
      <c r="AE993" s="86" t="s">
        <v>2596</v>
      </c>
      <c r="AF993" s="236">
        <v>45.4</v>
      </c>
      <c r="AG993" s="115"/>
      <c r="AH993" s="115"/>
      <c r="AI993" s="236"/>
      <c r="AJ993" s="115">
        <v>1.0032799999999999</v>
      </c>
      <c r="AK993" s="115">
        <v>19</v>
      </c>
      <c r="AL993" s="115"/>
      <c r="AM993" s="236">
        <v>0.23</v>
      </c>
      <c r="AN993" s="532"/>
      <c r="AO993" s="79"/>
      <c r="AP993" s="407"/>
      <c r="AQ993" s="532"/>
      <c r="AR993" s="532"/>
      <c r="AS993" s="507">
        <f t="shared" si="1407"/>
        <v>6507.9059999999999</v>
      </c>
      <c r="AT993" s="510">
        <f t="shared" si="1408"/>
        <v>-0.37384327599701189</v>
      </c>
      <c r="AU993" s="532">
        <v>2025</v>
      </c>
      <c r="AV993" s="532">
        <v>27.12</v>
      </c>
      <c r="AW993" s="79">
        <v>300.60000000000002</v>
      </c>
      <c r="AX993" s="79">
        <v>3598</v>
      </c>
      <c r="AY993" s="532">
        <v>106.8</v>
      </c>
      <c r="AZ993" s="80">
        <v>279</v>
      </c>
      <c r="BA993" s="90">
        <v>4.3600000000000003</v>
      </c>
      <c r="BB993" s="82">
        <v>81.83</v>
      </c>
      <c r="BC993" s="90">
        <v>8.5540000000000003</v>
      </c>
      <c r="BD993" s="532">
        <v>4.9649999999999999</v>
      </c>
      <c r="BE993" s="90">
        <v>0.995</v>
      </c>
      <c r="BF993" s="90">
        <v>0.40300000000000002</v>
      </c>
      <c r="BG993" s="532"/>
      <c r="BH993" s="532">
        <v>3.1120000000000001</v>
      </c>
      <c r="BI993" s="532">
        <v>1.0999999999999999E-2</v>
      </c>
      <c r="BJ993" s="532" t="s">
        <v>1344</v>
      </c>
      <c r="BK993" s="532"/>
      <c r="BL993" s="79"/>
      <c r="BM993" s="532">
        <v>66.819999999999993</v>
      </c>
      <c r="BN993" s="80" t="s">
        <v>1344</v>
      </c>
      <c r="BO993" s="147"/>
      <c r="BP993" s="147"/>
      <c r="BQ993" s="147">
        <v>81</v>
      </c>
      <c r="BR993" s="147">
        <v>255</v>
      </c>
      <c r="BS993" s="147"/>
      <c r="BT993" s="147"/>
      <c r="BU993" s="147"/>
      <c r="BV993" s="147"/>
      <c r="BW993" s="147" t="s">
        <v>1344</v>
      </c>
      <c r="BX993" s="147" t="s">
        <v>1344</v>
      </c>
      <c r="BY993" s="147"/>
      <c r="BZ993" s="147"/>
      <c r="CA993" s="147"/>
      <c r="CB993" s="147"/>
      <c r="CC993" s="147" t="s">
        <v>1344</v>
      </c>
      <c r="CD993" s="147"/>
      <c r="CE993" s="147"/>
      <c r="CF993" s="145"/>
      <c r="CG993" s="147"/>
      <c r="CH993" s="147"/>
      <c r="CI993" s="147"/>
      <c r="CJ993" s="147"/>
      <c r="CK993" s="147"/>
      <c r="CL993" s="148"/>
      <c r="CM993" s="147"/>
      <c r="CN993" s="143">
        <v>292</v>
      </c>
      <c r="CO993" s="145" t="s">
        <v>1344</v>
      </c>
      <c r="CP993" s="532" t="s">
        <v>1344</v>
      </c>
      <c r="CQ993" s="80"/>
      <c r="CR993" s="532"/>
      <c r="CS993" s="532"/>
      <c r="CT993" s="401"/>
      <c r="CU993" s="401"/>
      <c r="CV993" s="401"/>
      <c r="CW993" s="401"/>
      <c r="CX993" s="401"/>
      <c r="CY993" s="401"/>
      <c r="CZ993" s="401"/>
      <c r="DA993" s="70"/>
      <c r="DB993" s="182"/>
      <c r="DC993" s="182"/>
      <c r="DD993" s="182"/>
      <c r="DE993" s="182"/>
      <c r="DF993" s="182"/>
      <c r="DG993" s="182"/>
      <c r="DH993" s="182"/>
      <c r="DI993" s="182"/>
      <c r="DJ993" s="182"/>
      <c r="DK993" s="180"/>
      <c r="DL993" s="180"/>
      <c r="DM993" s="180"/>
      <c r="DN993" s="182"/>
      <c r="DO993" s="182"/>
      <c r="DP993" s="182"/>
      <c r="DQ993" s="182"/>
      <c r="DR993" s="182"/>
      <c r="DS993" s="181"/>
      <c r="DT993" s="402">
        <f t="shared" si="1414"/>
        <v>1</v>
      </c>
      <c r="DU993" s="100">
        <f t="shared" si="1415"/>
        <v>1</v>
      </c>
      <c r="DV993" s="100">
        <f t="shared" si="1416"/>
        <v>0</v>
      </c>
      <c r="DW993" s="100">
        <f t="shared" si="1417"/>
        <v>0</v>
      </c>
      <c r="DX993" s="100">
        <f t="shared" si="1418"/>
        <v>0</v>
      </c>
      <c r="DY993" s="229">
        <f t="shared" si="1419"/>
        <v>0</v>
      </c>
      <c r="DZ993" s="100">
        <f t="shared" si="1420"/>
        <v>0</v>
      </c>
      <c r="EA993" s="400">
        <f t="shared" si="1421"/>
        <v>1</v>
      </c>
      <c r="EB993" s="402">
        <f t="shared" si="1422"/>
        <v>0</v>
      </c>
      <c r="EC993" s="19">
        <f t="shared" si="1423"/>
        <v>0</v>
      </c>
      <c r="ED993" s="19">
        <f t="shared" si="1424"/>
        <v>1</v>
      </c>
      <c r="EE993" s="19">
        <f t="shared" si="1425"/>
        <v>0</v>
      </c>
      <c r="EF993" s="402">
        <f t="shared" si="1426"/>
        <v>0</v>
      </c>
      <c r="EG993" s="400">
        <f t="shared" si="1427"/>
        <v>1</v>
      </c>
      <c r="EH993" s="400">
        <f t="shared" si="1428"/>
        <v>0</v>
      </c>
      <c r="EI993" s="402">
        <f t="shared" si="1429"/>
        <v>0</v>
      </c>
      <c r="EJ993" s="229">
        <f t="shared" si="1430"/>
        <v>2</v>
      </c>
      <c r="EK993" s="398">
        <f t="shared" si="1431"/>
        <v>2025</v>
      </c>
      <c r="EL993" s="398">
        <f t="shared" si="1432"/>
        <v>81.83</v>
      </c>
      <c r="EM993" s="398">
        <f t="shared" si="1433"/>
        <v>27.12</v>
      </c>
      <c r="EN993" s="398">
        <f t="shared" si="1434"/>
        <v>300.60000000000002</v>
      </c>
      <c r="EO993" s="398">
        <f t="shared" si="1435"/>
        <v>0.40300000000000002</v>
      </c>
      <c r="EP993" s="398">
        <f t="shared" si="1436"/>
        <v>0.995</v>
      </c>
      <c r="EQ993" s="398">
        <f t="shared" si="1437"/>
        <v>279</v>
      </c>
      <c r="ER993" s="398" t="str">
        <f t="shared" si="1438"/>
        <v/>
      </c>
      <c r="ES993" s="398" t="str">
        <f t="shared" si="1439"/>
        <v/>
      </c>
      <c r="ET993" s="398">
        <f t="shared" si="1440"/>
        <v>106.8</v>
      </c>
      <c r="EU993" s="172">
        <f t="shared" si="1441"/>
        <v>3598</v>
      </c>
      <c r="EV993" s="57">
        <f t="shared" si="1442"/>
        <v>88.082540952944342</v>
      </c>
      <c r="EW993" s="57">
        <f t="shared" si="1443"/>
        <v>2.0928388746803068</v>
      </c>
      <c r="EX993" s="57">
        <f t="shared" si="1444"/>
        <v>2.2316395803332649</v>
      </c>
      <c r="EY993" s="57">
        <f t="shared" si="1445"/>
        <v>15.000748540346324</v>
      </c>
      <c r="EZ993" s="57">
        <f t="shared" si="1446"/>
        <v>1.4695961345610357E-2</v>
      </c>
      <c r="FA993" s="57">
        <f t="shared" si="1447"/>
        <v>5.3451517593338709E-2</v>
      </c>
      <c r="FB993" s="57">
        <f t="shared" si="1448"/>
        <v>4.5724886957918356</v>
      </c>
      <c r="FC993" s="57" t="str">
        <f t="shared" si="1449"/>
        <v/>
      </c>
      <c r="FD993" s="57" t="str">
        <f t="shared" si="1450"/>
        <v/>
      </c>
      <c r="FE993" s="57">
        <f t="shared" si="1451"/>
        <v>2.2235500600649991</v>
      </c>
      <c r="FF993" s="56">
        <f t="shared" si="1452"/>
        <v>101.48647505147659</v>
      </c>
      <c r="FG993" s="59">
        <f t="shared" si="1453"/>
        <v>81.955608940658536</v>
      </c>
      <c r="FH993" s="59">
        <f t="shared" si="1454"/>
        <v>1.9472631299400962</v>
      </c>
      <c r="FI993" s="59">
        <f t="shared" si="1455"/>
        <v>2.0764089995995367</v>
      </c>
      <c r="FJ993" s="59">
        <f t="shared" si="1456"/>
        <v>13.95731172022556</v>
      </c>
      <c r="FK993" s="59">
        <f t="shared" si="1457"/>
        <v>1.3673725212937519E-2</v>
      </c>
      <c r="FL993" s="59">
        <f t="shared" si="1458"/>
        <v>4.9733484363315983E-2</v>
      </c>
      <c r="FM993" s="59">
        <f t="shared" si="1459"/>
        <v>4.222739697314049</v>
      </c>
      <c r="FN993" s="59" t="str">
        <f t="shared" si="1460"/>
        <v/>
      </c>
      <c r="FO993" s="59" t="str">
        <f t="shared" si="1461"/>
        <v/>
      </c>
      <c r="FP993" s="59">
        <f t="shared" si="1462"/>
        <v>2.0534710378273551</v>
      </c>
      <c r="FQ993" s="66">
        <f t="shared" si="1463"/>
        <v>93.723789264858596</v>
      </c>
      <c r="FR993" s="331">
        <f t="shared" si="1405"/>
        <v>-0.37384327599701189</v>
      </c>
      <c r="FS993" s="331">
        <f t="shared" si="1464"/>
        <v>0.37384327599701189</v>
      </c>
      <c r="FT993" s="400">
        <f t="shared" si="1465"/>
        <v>0</v>
      </c>
      <c r="FU993" s="400">
        <f t="shared" si="1466"/>
        <v>1</v>
      </c>
      <c r="FV993" s="400">
        <f t="shared" si="1467"/>
        <v>0</v>
      </c>
      <c r="FW993" s="402">
        <f t="shared" si="1468"/>
        <v>0</v>
      </c>
      <c r="FX993" s="222">
        <f t="shared" si="1469"/>
        <v>81.955608940658536</v>
      </c>
      <c r="FY993" s="222">
        <f t="shared" si="1470"/>
        <v>0</v>
      </c>
      <c r="FZ993" s="222">
        <f t="shared" si="1471"/>
        <v>0</v>
      </c>
      <c r="GA993" s="221">
        <f t="shared" si="1472"/>
        <v>93.723789264858596</v>
      </c>
      <c r="GB993" s="222">
        <f t="shared" si="1473"/>
        <v>0</v>
      </c>
      <c r="GC993" s="222">
        <f t="shared" si="1474"/>
        <v>0</v>
      </c>
      <c r="GD993" s="222">
        <f t="shared" si="1475"/>
        <v>0</v>
      </c>
      <c r="GE993" s="222">
        <f t="shared" si="1476"/>
        <v>0</v>
      </c>
      <c r="GF993" s="222">
        <f t="shared" si="1477"/>
        <v>0</v>
      </c>
      <c r="GG993" s="398">
        <f t="shared" si="1478"/>
        <v>0</v>
      </c>
      <c r="GH993" s="399">
        <f t="shared" si="1479"/>
        <v>0</v>
      </c>
      <c r="GI993" s="398" t="str">
        <f t="shared" si="1480"/>
        <v>Na</v>
      </c>
      <c r="GJ993" s="398" t="str">
        <f t="shared" si="1481"/>
        <v>Cl</v>
      </c>
    </row>
    <row r="994" spans="1:192" s="69" customFormat="1">
      <c r="A994" s="402">
        <f t="shared" ref="A994:A1040" si="1482">A993+1</f>
        <v>989</v>
      </c>
      <c r="B994" s="399" t="s">
        <v>136</v>
      </c>
      <c r="C994" s="398" t="s">
        <v>213</v>
      </c>
      <c r="D994" s="398"/>
      <c r="E994" s="398"/>
      <c r="F994" s="565">
        <v>3445698</v>
      </c>
      <c r="G994" s="565">
        <v>5550132</v>
      </c>
      <c r="H994" s="409">
        <f t="shared" si="1409"/>
        <v>445645.29080000002</v>
      </c>
      <c r="I994" s="405">
        <f t="shared" si="1410"/>
        <v>5548351.7372000003</v>
      </c>
      <c r="J994" s="400">
        <v>118.75</v>
      </c>
      <c r="K994" s="400" t="s">
        <v>1356</v>
      </c>
      <c r="L994" s="171">
        <v>115</v>
      </c>
      <c r="M994" s="19"/>
      <c r="N994" s="408"/>
      <c r="O994" s="19">
        <v>120.45</v>
      </c>
      <c r="P994" s="19"/>
      <c r="Q994" s="399" t="s">
        <v>2867</v>
      </c>
      <c r="R994" s="381" t="s">
        <v>2929</v>
      </c>
      <c r="S994" s="382" t="s">
        <v>1349</v>
      </c>
      <c r="T994" s="499" t="str">
        <f t="shared" si="1411"/>
        <v>T</v>
      </c>
      <c r="U994" s="499" t="str">
        <f t="shared" si="1412"/>
        <v>M</v>
      </c>
      <c r="V994" s="499" t="str">
        <f t="shared" si="1413"/>
        <v>-</v>
      </c>
      <c r="W994" s="499" t="str">
        <f t="shared" si="1404"/>
        <v>-</v>
      </c>
      <c r="X994" s="529" t="str">
        <f t="shared" si="1403"/>
        <v>Na</v>
      </c>
      <c r="Y994" s="530" t="str">
        <f t="shared" si="1406"/>
        <v>Cl</v>
      </c>
      <c r="Z994" s="183"/>
      <c r="AA994" s="89" t="s">
        <v>1566</v>
      </c>
      <c r="AB994" s="102">
        <v>1</v>
      </c>
      <c r="AC994" s="532" t="s">
        <v>900</v>
      </c>
      <c r="AD994" s="532" t="s">
        <v>2597</v>
      </c>
      <c r="AE994" s="80"/>
      <c r="AF994" s="236">
        <v>64.400000000000006</v>
      </c>
      <c r="AG994" s="115"/>
      <c r="AH994" s="115"/>
      <c r="AI994" s="236"/>
      <c r="AJ994" s="115">
        <v>1.00471</v>
      </c>
      <c r="AK994" s="115">
        <v>19</v>
      </c>
      <c r="AL994" s="115"/>
      <c r="AM994" s="236">
        <v>2.46</v>
      </c>
      <c r="AN994" s="532"/>
      <c r="AO994" s="79"/>
      <c r="AP994" s="407"/>
      <c r="AQ994" s="532"/>
      <c r="AR994" s="532"/>
      <c r="AS994" s="507">
        <f t="shared" si="1407"/>
        <v>8588.4376999999986</v>
      </c>
      <c r="AT994" s="510">
        <f t="shared" si="1408"/>
        <v>-0.25198564132821299</v>
      </c>
      <c r="AU994" s="532">
        <v>2693</v>
      </c>
      <c r="AV994" s="532">
        <v>47.7</v>
      </c>
      <c r="AW994" s="79">
        <v>357.3</v>
      </c>
      <c r="AX994" s="79">
        <v>4665</v>
      </c>
      <c r="AY994" s="532">
        <v>67.34</v>
      </c>
      <c r="AZ994" s="80">
        <v>557</v>
      </c>
      <c r="BA994" s="90">
        <v>4.3129999999999997</v>
      </c>
      <c r="BB994" s="82">
        <v>90.52</v>
      </c>
      <c r="BC994" s="90">
        <v>11.45</v>
      </c>
      <c r="BD994" s="532">
        <v>4.8449999999999998</v>
      </c>
      <c r="BE994" s="90">
        <v>3.129</v>
      </c>
      <c r="BF994" s="90">
        <v>0.58699999999999997</v>
      </c>
      <c r="BG994" s="532"/>
      <c r="BH994" s="532">
        <v>3.8170000000000002</v>
      </c>
      <c r="BI994" s="532">
        <v>3.2000000000000001E-2</v>
      </c>
      <c r="BJ994" s="532" t="s">
        <v>1344</v>
      </c>
      <c r="BK994" s="532"/>
      <c r="BL994" s="79"/>
      <c r="BM994" s="532">
        <v>80.83</v>
      </c>
      <c r="BN994" s="80">
        <v>1.24</v>
      </c>
      <c r="BO994" s="147"/>
      <c r="BP994" s="147"/>
      <c r="BQ994" s="147">
        <v>77.7</v>
      </c>
      <c r="BR994" s="147">
        <v>257</v>
      </c>
      <c r="BS994" s="147"/>
      <c r="BT994" s="147"/>
      <c r="BU994" s="147"/>
      <c r="BV994" s="147"/>
      <c r="BW994" s="147" t="s">
        <v>1344</v>
      </c>
      <c r="BX994" s="147" t="s">
        <v>1344</v>
      </c>
      <c r="BY994" s="147"/>
      <c r="BZ994" s="147"/>
      <c r="CA994" s="147"/>
      <c r="CB994" s="147"/>
      <c r="CC994" s="147" t="s">
        <v>1344</v>
      </c>
      <c r="CD994" s="147"/>
      <c r="CE994" s="147"/>
      <c r="CF994" s="145"/>
      <c r="CG994" s="147"/>
      <c r="CH994" s="147" t="s">
        <v>1344</v>
      </c>
      <c r="CI994" s="147"/>
      <c r="CJ994" s="147"/>
      <c r="CK994" s="147"/>
      <c r="CL994" s="148"/>
      <c r="CM994" s="147"/>
      <c r="CN994" s="143">
        <v>192</v>
      </c>
      <c r="CO994" s="145" t="s">
        <v>1344</v>
      </c>
      <c r="CP994" s="532"/>
      <c r="CQ994" s="80"/>
      <c r="CR994" s="532"/>
      <c r="CS994" s="532"/>
      <c r="CT994" s="401"/>
      <c r="CU994" s="401"/>
      <c r="CV994" s="401"/>
      <c r="CW994" s="401"/>
      <c r="CX994" s="401"/>
      <c r="CY994" s="401"/>
      <c r="CZ994" s="401"/>
      <c r="DA994" s="70"/>
      <c r="DB994" s="182"/>
      <c r="DC994" s="182"/>
      <c r="DD994" s="182"/>
      <c r="DE994" s="182"/>
      <c r="DF994" s="182"/>
      <c r="DG994" s="182"/>
      <c r="DH994" s="182"/>
      <c r="DI994" s="182"/>
      <c r="DJ994" s="182"/>
      <c r="DK994" s="180"/>
      <c r="DL994" s="180"/>
      <c r="DM994" s="180"/>
      <c r="DN994" s="182"/>
      <c r="DO994" s="182"/>
      <c r="DP994" s="182"/>
      <c r="DQ994" s="182"/>
      <c r="DR994" s="182"/>
      <c r="DS994" s="181"/>
      <c r="DT994" s="402">
        <f t="shared" si="1414"/>
        <v>1</v>
      </c>
      <c r="DU994" s="100">
        <f t="shared" si="1415"/>
        <v>0</v>
      </c>
      <c r="DV994" s="100">
        <f t="shared" si="1416"/>
        <v>0</v>
      </c>
      <c r="DW994" s="100">
        <f t="shared" si="1417"/>
        <v>1</v>
      </c>
      <c r="DX994" s="100">
        <f t="shared" si="1418"/>
        <v>0</v>
      </c>
      <c r="DY994" s="229">
        <f t="shared" si="1419"/>
        <v>0</v>
      </c>
      <c r="DZ994" s="100">
        <f t="shared" si="1420"/>
        <v>0</v>
      </c>
      <c r="EA994" s="400">
        <f t="shared" si="1421"/>
        <v>1</v>
      </c>
      <c r="EB994" s="402">
        <f t="shared" si="1422"/>
        <v>0</v>
      </c>
      <c r="EC994" s="19">
        <f t="shared" si="1423"/>
        <v>0</v>
      </c>
      <c r="ED994" s="19">
        <f t="shared" si="1424"/>
        <v>1</v>
      </c>
      <c r="EE994" s="19">
        <f t="shared" si="1425"/>
        <v>0</v>
      </c>
      <c r="EF994" s="402">
        <f t="shared" si="1426"/>
        <v>0</v>
      </c>
      <c r="EG994" s="400">
        <f t="shared" si="1427"/>
        <v>1</v>
      </c>
      <c r="EH994" s="400">
        <f t="shared" si="1428"/>
        <v>0</v>
      </c>
      <c r="EI994" s="402">
        <f t="shared" si="1429"/>
        <v>0</v>
      </c>
      <c r="EJ994" s="229">
        <f t="shared" si="1430"/>
        <v>3</v>
      </c>
      <c r="EK994" s="398">
        <f t="shared" si="1431"/>
        <v>2693</v>
      </c>
      <c r="EL994" s="398">
        <f t="shared" si="1432"/>
        <v>90.52</v>
      </c>
      <c r="EM994" s="398">
        <f t="shared" si="1433"/>
        <v>47.7</v>
      </c>
      <c r="EN994" s="398">
        <f t="shared" si="1434"/>
        <v>357.3</v>
      </c>
      <c r="EO994" s="398">
        <f t="shared" si="1435"/>
        <v>0.58699999999999997</v>
      </c>
      <c r="EP994" s="398">
        <f t="shared" si="1436"/>
        <v>3.129</v>
      </c>
      <c r="EQ994" s="398">
        <f t="shared" si="1437"/>
        <v>557</v>
      </c>
      <c r="ER994" s="398" t="str">
        <f t="shared" si="1438"/>
        <v/>
      </c>
      <c r="ES994" s="398" t="str">
        <f t="shared" si="1439"/>
        <v/>
      </c>
      <c r="ET994" s="398">
        <f t="shared" si="1440"/>
        <v>67.34</v>
      </c>
      <c r="EU994" s="172">
        <f t="shared" si="1441"/>
        <v>4665</v>
      </c>
      <c r="EV994" s="57">
        <f t="shared" si="1442"/>
        <v>117.13890507964402</v>
      </c>
      <c r="EW994" s="57">
        <f t="shared" si="1443"/>
        <v>2.315089514066496</v>
      </c>
      <c r="EX994" s="57">
        <f t="shared" si="1444"/>
        <v>3.9251182884180218</v>
      </c>
      <c r="EY994" s="57">
        <f t="shared" si="1445"/>
        <v>17.830231049453566</v>
      </c>
      <c r="EZ994" s="57">
        <f t="shared" si="1446"/>
        <v>2.1405779925243867E-2</v>
      </c>
      <c r="FA994" s="57">
        <f t="shared" si="1447"/>
        <v>0.16809024979854956</v>
      </c>
      <c r="FB994" s="57">
        <f t="shared" si="1448"/>
        <v>9.1285885432116576</v>
      </c>
      <c r="FC994" s="57" t="str">
        <f t="shared" si="1449"/>
        <v/>
      </c>
      <c r="FD994" s="57" t="str">
        <f t="shared" si="1450"/>
        <v/>
      </c>
      <c r="FE994" s="57">
        <f t="shared" si="1451"/>
        <v>1.4020024442394856</v>
      </c>
      <c r="FF994" s="56">
        <f t="shared" si="1452"/>
        <v>131.582658731278</v>
      </c>
      <c r="FG994" s="59">
        <f t="shared" si="1453"/>
        <v>82.842903882167164</v>
      </c>
      <c r="FH994" s="59">
        <f t="shared" si="1454"/>
        <v>1.637276171926181</v>
      </c>
      <c r="FI994" s="59">
        <f t="shared" si="1455"/>
        <v>2.775919724300524</v>
      </c>
      <c r="FJ994" s="59">
        <f t="shared" si="1456"/>
        <v>12.609884956858803</v>
      </c>
      <c r="FK994" s="59">
        <f t="shared" si="1457"/>
        <v>1.5138582417721112E-2</v>
      </c>
      <c r="FL994" s="59">
        <f t="shared" si="1458"/>
        <v>0.11887668232960598</v>
      </c>
      <c r="FM994" s="59">
        <f t="shared" si="1459"/>
        <v>6.4234605578853339</v>
      </c>
      <c r="FN994" s="59" t="str">
        <f t="shared" si="1460"/>
        <v/>
      </c>
      <c r="FO994" s="59" t="str">
        <f t="shared" si="1461"/>
        <v/>
      </c>
      <c r="FP994" s="59">
        <f t="shared" si="1462"/>
        <v>0.9865388674274439</v>
      </c>
      <c r="FQ994" s="66">
        <f t="shared" si="1463"/>
        <v>92.59000057468721</v>
      </c>
      <c r="FR994" s="331">
        <f t="shared" si="1405"/>
        <v>-0.25198564132821299</v>
      </c>
      <c r="FS994" s="331">
        <f t="shared" si="1464"/>
        <v>0.25198564132821299</v>
      </c>
      <c r="FT994" s="400">
        <f t="shared" si="1465"/>
        <v>0</v>
      </c>
      <c r="FU994" s="400">
        <f t="shared" si="1466"/>
        <v>1</v>
      </c>
      <c r="FV994" s="400">
        <f t="shared" si="1467"/>
        <v>0</v>
      </c>
      <c r="FW994" s="402">
        <f t="shared" si="1468"/>
        <v>0</v>
      </c>
      <c r="FX994" s="222">
        <f t="shared" si="1469"/>
        <v>82.842903882167164</v>
      </c>
      <c r="FY994" s="222">
        <f t="shared" si="1470"/>
        <v>0</v>
      </c>
      <c r="FZ994" s="222">
        <f t="shared" si="1471"/>
        <v>0</v>
      </c>
      <c r="GA994" s="221">
        <f t="shared" si="1472"/>
        <v>92.59000057468721</v>
      </c>
      <c r="GB994" s="222">
        <f t="shared" si="1473"/>
        <v>0</v>
      </c>
      <c r="GC994" s="222">
        <f t="shared" si="1474"/>
        <v>0</v>
      </c>
      <c r="GD994" s="222">
        <f t="shared" si="1475"/>
        <v>0</v>
      </c>
      <c r="GE994" s="222">
        <f t="shared" si="1476"/>
        <v>0</v>
      </c>
      <c r="GF994" s="222">
        <f t="shared" si="1477"/>
        <v>0</v>
      </c>
      <c r="GG994" s="398">
        <f t="shared" si="1478"/>
        <v>0</v>
      </c>
      <c r="GH994" s="399">
        <f t="shared" si="1479"/>
        <v>0</v>
      </c>
      <c r="GI994" s="398" t="str">
        <f t="shared" si="1480"/>
        <v>Na</v>
      </c>
      <c r="GJ994" s="398" t="str">
        <f t="shared" si="1481"/>
        <v>Cl</v>
      </c>
    </row>
    <row r="995" spans="1:192" ht="14.25">
      <c r="A995" s="402">
        <f t="shared" si="1482"/>
        <v>990</v>
      </c>
      <c r="B995" s="399" t="s">
        <v>136</v>
      </c>
      <c r="C995" s="398" t="s">
        <v>213</v>
      </c>
      <c r="F995" s="565">
        <v>3445698</v>
      </c>
      <c r="G995" s="565">
        <v>5550132</v>
      </c>
      <c r="H995" s="409">
        <f t="shared" si="1409"/>
        <v>445645.29080000002</v>
      </c>
      <c r="I995" s="405">
        <f t="shared" si="1410"/>
        <v>5548351.7372000003</v>
      </c>
      <c r="J995" s="400">
        <v>118.75</v>
      </c>
      <c r="K995" s="400" t="s">
        <v>1356</v>
      </c>
      <c r="L995" s="171">
        <v>115</v>
      </c>
      <c r="O995" s="19">
        <v>120.45</v>
      </c>
      <c r="Q995" s="399" t="s">
        <v>2867</v>
      </c>
      <c r="R995" s="381" t="s">
        <v>2929</v>
      </c>
      <c r="S995" s="382" t="s">
        <v>1349</v>
      </c>
      <c r="T995" s="499" t="str">
        <f t="shared" si="1411"/>
        <v>T</v>
      </c>
      <c r="U995" s="499" t="str">
        <f t="shared" si="1412"/>
        <v>M</v>
      </c>
      <c r="V995" s="499" t="str">
        <f t="shared" si="1413"/>
        <v>-</v>
      </c>
      <c r="W995" s="499" t="str">
        <f t="shared" si="1404"/>
        <v>-</v>
      </c>
      <c r="X995" s="529" t="str">
        <f t="shared" si="1403"/>
        <v>Na</v>
      </c>
      <c r="Y995" s="530" t="str">
        <f t="shared" si="1406"/>
        <v>Cl</v>
      </c>
      <c r="Z995" s="119" t="s">
        <v>1939</v>
      </c>
      <c r="AA995" s="51">
        <v>18760</v>
      </c>
      <c r="AB995" s="100">
        <v>2</v>
      </c>
      <c r="AD995" s="2" t="s">
        <v>2598</v>
      </c>
      <c r="AE995" s="404"/>
      <c r="AF995" s="391">
        <v>64.900000000000006</v>
      </c>
      <c r="AI995" s="554"/>
      <c r="AM995" s="391">
        <v>3.33</v>
      </c>
      <c r="AR995" s="398">
        <v>8457</v>
      </c>
      <c r="AS995" s="507">
        <f t="shared" si="1407"/>
        <v>8354.3000000000011</v>
      </c>
      <c r="AT995" s="510">
        <f t="shared" si="1408"/>
        <v>-0.97271873742404202</v>
      </c>
      <c r="AU995" s="398">
        <v>2687</v>
      </c>
      <c r="AV995" s="398">
        <v>48.4</v>
      </c>
      <c r="AW995" s="399">
        <v>353.7</v>
      </c>
      <c r="AX995" s="398">
        <v>4625</v>
      </c>
      <c r="AY995" s="398">
        <v>64.5</v>
      </c>
      <c r="AZ995" s="172">
        <v>575.70000000000005</v>
      </c>
      <c r="BO995" s="138"/>
      <c r="BP995" s="555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49"/>
      <c r="CG995" s="138"/>
      <c r="CH995" s="138"/>
      <c r="CI995" s="138"/>
      <c r="CJ995" s="138"/>
      <c r="CK995" s="138"/>
      <c r="CL995" s="139"/>
      <c r="CM995" s="138"/>
      <c r="CN995" s="138">
        <v>243</v>
      </c>
      <c r="CO995" s="149"/>
      <c r="DB995" s="241"/>
      <c r="DC995" s="241"/>
      <c r="DD995" s="241"/>
      <c r="DE995" s="241"/>
      <c r="DF995" s="182"/>
      <c r="DG995" s="241"/>
      <c r="DH995" s="241"/>
      <c r="DI995" s="244"/>
      <c r="DJ995" s="244"/>
      <c r="DK995" s="244"/>
      <c r="DL995" s="244"/>
      <c r="DM995" s="244"/>
      <c r="DN995" s="244"/>
      <c r="DO995" s="244"/>
      <c r="DP995" s="244"/>
      <c r="DQ995" s="244"/>
      <c r="DR995" s="244"/>
      <c r="DS995" s="472"/>
      <c r="DT995" s="402">
        <f t="shared" si="1414"/>
        <v>0</v>
      </c>
      <c r="DU995" s="100">
        <f t="shared" si="1415"/>
        <v>0</v>
      </c>
      <c r="DV995" s="100">
        <f t="shared" si="1416"/>
        <v>0</v>
      </c>
      <c r="DW995" s="100">
        <f t="shared" si="1417"/>
        <v>1</v>
      </c>
      <c r="DX995" s="100">
        <f t="shared" si="1418"/>
        <v>0</v>
      </c>
      <c r="DY995" s="229">
        <f t="shared" si="1419"/>
        <v>0</v>
      </c>
      <c r="DZ995" s="100">
        <f t="shared" si="1420"/>
        <v>0</v>
      </c>
      <c r="EA995" s="400">
        <f t="shared" si="1421"/>
        <v>1</v>
      </c>
      <c r="EB995" s="402">
        <f t="shared" si="1422"/>
        <v>0</v>
      </c>
      <c r="EC995" s="19">
        <f t="shared" si="1423"/>
        <v>0</v>
      </c>
      <c r="ED995" s="19">
        <f t="shared" si="1424"/>
        <v>1</v>
      </c>
      <c r="EE995" s="19">
        <f t="shared" si="1425"/>
        <v>0</v>
      </c>
      <c r="EF995" s="402">
        <f t="shared" si="1426"/>
        <v>0</v>
      </c>
      <c r="EG995" s="400">
        <f t="shared" si="1427"/>
        <v>1</v>
      </c>
      <c r="EH995" s="400">
        <f t="shared" si="1428"/>
        <v>0</v>
      </c>
      <c r="EI995" s="402">
        <f t="shared" si="1429"/>
        <v>0</v>
      </c>
      <c r="EJ995" s="229">
        <f t="shared" si="1430"/>
        <v>3</v>
      </c>
      <c r="EK995" s="398">
        <f t="shared" si="1431"/>
        <v>2687</v>
      </c>
      <c r="EL995" s="398" t="str">
        <f t="shared" si="1432"/>
        <v/>
      </c>
      <c r="EM995" s="398">
        <f t="shared" si="1433"/>
        <v>48.4</v>
      </c>
      <c r="EN995" s="398">
        <f t="shared" si="1434"/>
        <v>353.7</v>
      </c>
      <c r="EO995" s="398" t="str">
        <f t="shared" si="1435"/>
        <v/>
      </c>
      <c r="EP995" s="398" t="str">
        <f t="shared" si="1436"/>
        <v/>
      </c>
      <c r="EQ995" s="398">
        <f t="shared" si="1437"/>
        <v>575.70000000000005</v>
      </c>
      <c r="ER995" s="398" t="str">
        <f t="shared" si="1438"/>
        <v/>
      </c>
      <c r="ES995" s="398" t="str">
        <f t="shared" si="1439"/>
        <v/>
      </c>
      <c r="ET995" s="398">
        <f t="shared" si="1440"/>
        <v>64.5</v>
      </c>
      <c r="EU995" s="172">
        <f t="shared" si="1441"/>
        <v>4625</v>
      </c>
      <c r="EV995" s="57">
        <f t="shared" si="1442"/>
        <v>116.87791977311677</v>
      </c>
      <c r="EW995" s="57" t="str">
        <f t="shared" si="1443"/>
        <v/>
      </c>
      <c r="EX995" s="57">
        <f t="shared" si="1444"/>
        <v>3.9827196050195437</v>
      </c>
      <c r="EY995" s="57">
        <f t="shared" si="1445"/>
        <v>17.650581366335643</v>
      </c>
      <c r="EZ995" s="57" t="str">
        <f t="shared" si="1446"/>
        <v/>
      </c>
      <c r="FA995" s="57" t="str">
        <f t="shared" si="1447"/>
        <v/>
      </c>
      <c r="FB995" s="57">
        <f t="shared" si="1448"/>
        <v>9.4350600077683158</v>
      </c>
      <c r="FC995" s="57" t="str">
        <f t="shared" si="1449"/>
        <v/>
      </c>
      <c r="FD995" s="57" t="str">
        <f t="shared" si="1450"/>
        <v/>
      </c>
      <c r="FE995" s="57">
        <f t="shared" si="1451"/>
        <v>1.3428743340280194</v>
      </c>
      <c r="FF995" s="56">
        <f t="shared" si="1452"/>
        <v>130.45440442275688</v>
      </c>
      <c r="FG995" s="59">
        <f t="shared" si="1453"/>
        <v>84.381553454600848</v>
      </c>
      <c r="FH995" s="59" t="str">
        <f t="shared" si="1454"/>
        <v/>
      </c>
      <c r="FI995" s="59">
        <f t="shared" si="1455"/>
        <v>2.875376870995122</v>
      </c>
      <c r="FJ995" s="59">
        <f t="shared" si="1456"/>
        <v>12.74306967440404</v>
      </c>
      <c r="FK995" s="59" t="str">
        <f t="shared" si="1457"/>
        <v/>
      </c>
      <c r="FL995" s="59" t="str">
        <f t="shared" si="1458"/>
        <v/>
      </c>
      <c r="FM995" s="59">
        <f t="shared" si="1459"/>
        <v>6.6805238023406197</v>
      </c>
      <c r="FN995" s="59" t="str">
        <f t="shared" si="1460"/>
        <v/>
      </c>
      <c r="FO995" s="59" t="str">
        <f t="shared" si="1461"/>
        <v/>
      </c>
      <c r="FP995" s="59">
        <f t="shared" si="1462"/>
        <v>0.95082637997428443</v>
      </c>
      <c r="FQ995" s="66">
        <f t="shared" si="1463"/>
        <v>92.368649817685082</v>
      </c>
      <c r="FR995" s="331">
        <f t="shared" si="1405"/>
        <v>-0.97271873742404202</v>
      </c>
      <c r="FS995" s="331">
        <f t="shared" si="1464"/>
        <v>0.97271873742404202</v>
      </c>
      <c r="FT995" s="400">
        <f t="shared" si="1465"/>
        <v>0</v>
      </c>
      <c r="FU995" s="400">
        <f t="shared" si="1466"/>
        <v>1</v>
      </c>
      <c r="FV995" s="400">
        <f t="shared" si="1467"/>
        <v>0</v>
      </c>
      <c r="FW995" s="402">
        <f t="shared" si="1468"/>
        <v>0</v>
      </c>
      <c r="FX995" s="222">
        <f t="shared" si="1469"/>
        <v>84.381553454600848</v>
      </c>
      <c r="FY995" s="222">
        <f t="shared" si="1470"/>
        <v>0</v>
      </c>
      <c r="FZ995" s="222">
        <f t="shared" si="1471"/>
        <v>0</v>
      </c>
      <c r="GA995" s="221">
        <f t="shared" si="1472"/>
        <v>92.368649817685082</v>
      </c>
      <c r="GB995" s="222">
        <f t="shared" si="1473"/>
        <v>0</v>
      </c>
      <c r="GC995" s="222">
        <f t="shared" si="1474"/>
        <v>0</v>
      </c>
      <c r="GD995" s="222">
        <f t="shared" si="1475"/>
        <v>0</v>
      </c>
      <c r="GE995" s="222">
        <f t="shared" si="1476"/>
        <v>0</v>
      </c>
      <c r="GF995" s="222">
        <f t="shared" si="1477"/>
        <v>0</v>
      </c>
      <c r="GG995" s="398">
        <f t="shared" si="1478"/>
        <v>0</v>
      </c>
      <c r="GH995" s="399">
        <f t="shared" si="1479"/>
        <v>0</v>
      </c>
      <c r="GI995" s="398" t="str">
        <f t="shared" si="1480"/>
        <v>Na</v>
      </c>
      <c r="GJ995" s="398" t="str">
        <f t="shared" si="1481"/>
        <v>Cl</v>
      </c>
    </row>
    <row r="996" spans="1:192" ht="14.25">
      <c r="A996" s="402">
        <f t="shared" si="1482"/>
        <v>991</v>
      </c>
      <c r="B996" s="399" t="s">
        <v>136</v>
      </c>
      <c r="C996" s="398" t="s">
        <v>213</v>
      </c>
      <c r="F996" s="565">
        <v>3445698</v>
      </c>
      <c r="G996" s="565">
        <v>5550132</v>
      </c>
      <c r="H996" s="409">
        <f t="shared" si="1409"/>
        <v>445645.29080000002</v>
      </c>
      <c r="I996" s="405">
        <f t="shared" si="1410"/>
        <v>5548351.7372000003</v>
      </c>
      <c r="J996" s="400">
        <v>118.75</v>
      </c>
      <c r="K996" s="400" t="s">
        <v>1356</v>
      </c>
      <c r="L996" s="171">
        <v>115</v>
      </c>
      <c r="O996" s="19">
        <v>120.45</v>
      </c>
      <c r="Q996" s="399" t="s">
        <v>2867</v>
      </c>
      <c r="R996" s="381" t="s">
        <v>2929</v>
      </c>
      <c r="S996" s="382" t="s">
        <v>1349</v>
      </c>
      <c r="T996" s="499" t="str">
        <f t="shared" si="1411"/>
        <v>-</v>
      </c>
      <c r="U996" s="499" t="str">
        <f t="shared" si="1412"/>
        <v>M</v>
      </c>
      <c r="V996" s="499" t="str">
        <f t="shared" si="1413"/>
        <v>-</v>
      </c>
      <c r="W996" s="499" t="str">
        <f t="shared" si="1404"/>
        <v>-</v>
      </c>
      <c r="X996" s="529" t="str">
        <f t="shared" si="1403"/>
        <v>Na</v>
      </c>
      <c r="Y996" s="530" t="str">
        <f t="shared" si="1406"/>
        <v>Cl</v>
      </c>
      <c r="Z996" s="119"/>
      <c r="AA996" s="127" t="s">
        <v>2599</v>
      </c>
      <c r="AB996" s="100">
        <v>3</v>
      </c>
      <c r="AC996" s="383" t="s">
        <v>280</v>
      </c>
      <c r="AD996" s="383" t="s">
        <v>2600</v>
      </c>
      <c r="AE996" s="404"/>
      <c r="AF996" s="153" t="s">
        <v>3116</v>
      </c>
      <c r="AI996" s="554"/>
      <c r="AS996" s="507">
        <f t="shared" si="1407"/>
        <v>8478.6200000000008</v>
      </c>
      <c r="AT996" s="510">
        <f t="shared" si="1408"/>
        <v>-5.511044717451722E-2</v>
      </c>
      <c r="AU996" s="398">
        <v>2661</v>
      </c>
      <c r="AV996" s="59">
        <v>50</v>
      </c>
      <c r="AW996" s="401">
        <v>353.7</v>
      </c>
      <c r="AX996" s="398">
        <v>4592</v>
      </c>
      <c r="AY996" s="398">
        <v>66.599999999999994</v>
      </c>
      <c r="AZ996" s="172">
        <v>575.4</v>
      </c>
      <c r="BB996" s="398">
        <v>96.5</v>
      </c>
      <c r="BD996" s="398">
        <v>3.6</v>
      </c>
      <c r="BE996" s="398">
        <v>3.26</v>
      </c>
      <c r="BF996" s="398">
        <v>0.84</v>
      </c>
      <c r="BM996" s="398">
        <v>75.72</v>
      </c>
      <c r="BO996" s="138"/>
      <c r="BP996" s="555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49"/>
      <c r="CG996" s="138"/>
      <c r="CH996" s="138"/>
      <c r="CI996" s="138"/>
      <c r="CJ996" s="138"/>
      <c r="CK996" s="138"/>
      <c r="CL996" s="139"/>
      <c r="CM996" s="138"/>
      <c r="CN996" s="138">
        <v>445</v>
      </c>
      <c r="CO996" s="149"/>
      <c r="DB996" s="241"/>
      <c r="DC996" s="241"/>
      <c r="DD996" s="241"/>
      <c r="DE996" s="241"/>
      <c r="DF996" s="182"/>
      <c r="DG996" s="241"/>
      <c r="DH996" s="241"/>
      <c r="DI996" s="244"/>
      <c r="DJ996" s="244"/>
      <c r="DK996" s="244"/>
      <c r="DL996" s="244"/>
      <c r="DM996" s="244"/>
      <c r="DN996" s="244"/>
      <c r="DO996" s="244"/>
      <c r="DP996" s="244"/>
      <c r="DQ996" s="244"/>
      <c r="DR996" s="244"/>
      <c r="DS996" s="472"/>
      <c r="DT996" s="402">
        <f t="shared" si="1414"/>
        <v>0</v>
      </c>
      <c r="DU996" s="100">
        <f t="shared" si="1415"/>
        <v>0</v>
      </c>
      <c r="DV996" s="100">
        <f t="shared" si="1416"/>
        <v>0</v>
      </c>
      <c r="DW996" s="100">
        <f t="shared" si="1417"/>
        <v>1</v>
      </c>
      <c r="DX996" s="100">
        <f t="shared" si="1418"/>
        <v>0</v>
      </c>
      <c r="DY996" s="229">
        <f t="shared" si="1419"/>
        <v>0</v>
      </c>
      <c r="DZ996" s="100">
        <f t="shared" si="1420"/>
        <v>0</v>
      </c>
      <c r="EA996" s="400">
        <f t="shared" si="1421"/>
        <v>0</v>
      </c>
      <c r="EB996" s="402">
        <f t="shared" si="1422"/>
        <v>1</v>
      </c>
      <c r="EC996" s="19">
        <f t="shared" si="1423"/>
        <v>0</v>
      </c>
      <c r="ED996" s="19">
        <f t="shared" si="1424"/>
        <v>1</v>
      </c>
      <c r="EE996" s="19">
        <f t="shared" si="1425"/>
        <v>0</v>
      </c>
      <c r="EF996" s="402">
        <f t="shared" si="1426"/>
        <v>0</v>
      </c>
      <c r="EG996" s="400">
        <f t="shared" si="1427"/>
        <v>1</v>
      </c>
      <c r="EH996" s="400">
        <f t="shared" si="1428"/>
        <v>0</v>
      </c>
      <c r="EI996" s="402">
        <f t="shared" si="1429"/>
        <v>0</v>
      </c>
      <c r="EJ996" s="229">
        <f t="shared" si="1430"/>
        <v>2</v>
      </c>
      <c r="EK996" s="398">
        <f t="shared" si="1431"/>
        <v>2661</v>
      </c>
      <c r="EL996" s="398">
        <f t="shared" si="1432"/>
        <v>96.5</v>
      </c>
      <c r="EM996" s="398">
        <f t="shared" si="1433"/>
        <v>50</v>
      </c>
      <c r="EN996" s="398">
        <f t="shared" si="1434"/>
        <v>353.7</v>
      </c>
      <c r="EO996" s="398">
        <f t="shared" si="1435"/>
        <v>0.84</v>
      </c>
      <c r="EP996" s="398">
        <f t="shared" si="1436"/>
        <v>3.26</v>
      </c>
      <c r="EQ996" s="398">
        <f t="shared" si="1437"/>
        <v>575.4</v>
      </c>
      <c r="ER996" s="398" t="str">
        <f t="shared" si="1438"/>
        <v/>
      </c>
      <c r="ES996" s="398" t="str">
        <f t="shared" si="1439"/>
        <v/>
      </c>
      <c r="ET996" s="398">
        <f t="shared" si="1440"/>
        <v>66.599999999999994</v>
      </c>
      <c r="EU996" s="172">
        <f t="shared" si="1441"/>
        <v>4592</v>
      </c>
      <c r="EV996" s="57">
        <f t="shared" si="1442"/>
        <v>115.74698344483205</v>
      </c>
      <c r="EW996" s="57">
        <f t="shared" si="1443"/>
        <v>2.4680306905370846</v>
      </c>
      <c r="EX996" s="57">
        <f t="shared" si="1444"/>
        <v>4.1143797572515943</v>
      </c>
      <c r="EY996" s="57">
        <f t="shared" si="1445"/>
        <v>17.650581366335643</v>
      </c>
      <c r="EZ996" s="57">
        <f t="shared" si="1446"/>
        <v>3.0631780472239946E-2</v>
      </c>
      <c r="FA996" s="57">
        <f t="shared" si="1447"/>
        <v>0.17512758528068761</v>
      </c>
      <c r="FB996" s="57">
        <f t="shared" si="1448"/>
        <v>9.4301433532567103</v>
      </c>
      <c r="FC996" s="57" t="str">
        <f t="shared" si="1449"/>
        <v/>
      </c>
      <c r="FD996" s="57" t="str">
        <f t="shared" si="1450"/>
        <v/>
      </c>
      <c r="FE996" s="57">
        <f t="shared" si="1451"/>
        <v>1.3865958239731175</v>
      </c>
      <c r="FF996" s="56">
        <f t="shared" si="1452"/>
        <v>129.52359461822692</v>
      </c>
      <c r="FG996" s="59">
        <f t="shared" si="1453"/>
        <v>82.566877260869546</v>
      </c>
      <c r="FH996" s="59">
        <f t="shared" si="1454"/>
        <v>1.760543394193596</v>
      </c>
      <c r="FI996" s="59">
        <f t="shared" si="1455"/>
        <v>2.9349489577282486</v>
      </c>
      <c r="FJ996" s="59">
        <f t="shared" si="1456"/>
        <v>12.59085413618436</v>
      </c>
      <c r="FK996" s="59">
        <f t="shared" si="1457"/>
        <v>2.1850854193006277E-2</v>
      </c>
      <c r="FL996" s="59">
        <f t="shared" si="1458"/>
        <v>0.12492539683122608</v>
      </c>
      <c r="FM996" s="59">
        <f t="shared" si="1459"/>
        <v>6.7194819181497429</v>
      </c>
      <c r="FN996" s="59" t="str">
        <f t="shared" si="1460"/>
        <v/>
      </c>
      <c r="FO996" s="59" t="str">
        <f t="shared" si="1461"/>
        <v/>
      </c>
      <c r="FP996" s="59">
        <f t="shared" si="1462"/>
        <v>0.98802374661161441</v>
      </c>
      <c r="FQ996" s="66">
        <f t="shared" si="1463"/>
        <v>92.292494335238644</v>
      </c>
      <c r="FR996" s="331">
        <f t="shared" si="1405"/>
        <v>-5.511044717451722E-2</v>
      </c>
      <c r="FS996" s="331">
        <f t="shared" si="1464"/>
        <v>5.511044717451722E-2</v>
      </c>
      <c r="FT996" s="400">
        <f t="shared" si="1465"/>
        <v>0</v>
      </c>
      <c r="FU996" s="400">
        <f t="shared" si="1466"/>
        <v>1</v>
      </c>
      <c r="FV996" s="400">
        <f t="shared" si="1467"/>
        <v>0</v>
      </c>
      <c r="FW996" s="402">
        <f t="shared" si="1468"/>
        <v>0</v>
      </c>
      <c r="FX996" s="222">
        <f t="shared" si="1469"/>
        <v>82.566877260869546</v>
      </c>
      <c r="FY996" s="222">
        <f t="shared" si="1470"/>
        <v>0</v>
      </c>
      <c r="FZ996" s="222">
        <f t="shared" si="1471"/>
        <v>0</v>
      </c>
      <c r="GA996" s="221">
        <f t="shared" si="1472"/>
        <v>92.292494335238644</v>
      </c>
      <c r="GB996" s="222">
        <f t="shared" si="1473"/>
        <v>0</v>
      </c>
      <c r="GC996" s="222">
        <f t="shared" si="1474"/>
        <v>0</v>
      </c>
      <c r="GD996" s="222">
        <f t="shared" si="1475"/>
        <v>0</v>
      </c>
      <c r="GE996" s="222">
        <f t="shared" si="1476"/>
        <v>0</v>
      </c>
      <c r="GF996" s="222">
        <f t="shared" si="1477"/>
        <v>0</v>
      </c>
      <c r="GG996" s="398">
        <f t="shared" si="1478"/>
        <v>0</v>
      </c>
      <c r="GH996" s="399">
        <f t="shared" si="1479"/>
        <v>0</v>
      </c>
      <c r="GI996" s="398" t="str">
        <f t="shared" si="1480"/>
        <v>Na</v>
      </c>
      <c r="GJ996" s="398" t="str">
        <f t="shared" si="1481"/>
        <v>Cl</v>
      </c>
    </row>
    <row r="997" spans="1:192" s="69" customFormat="1">
      <c r="A997" s="402">
        <f t="shared" si="1482"/>
        <v>992</v>
      </c>
      <c r="B997" s="106" t="s">
        <v>136</v>
      </c>
      <c r="C997" s="106" t="s">
        <v>213</v>
      </c>
      <c r="D997" s="106"/>
      <c r="E997" s="106" t="s">
        <v>2601</v>
      </c>
      <c r="F997" s="565">
        <v>3445698</v>
      </c>
      <c r="G997" s="565">
        <v>5550132</v>
      </c>
      <c r="H997" s="409">
        <f t="shared" si="1409"/>
        <v>445645.29080000002</v>
      </c>
      <c r="I997" s="405">
        <f t="shared" si="1410"/>
        <v>5548351.7372000003</v>
      </c>
      <c r="J997" s="400">
        <v>118.75</v>
      </c>
      <c r="K997" s="391" t="s">
        <v>1355</v>
      </c>
      <c r="L997" s="19">
        <v>60</v>
      </c>
      <c r="M997" s="19"/>
      <c r="N997" s="408"/>
      <c r="O997" s="19">
        <f>J997+1.7</f>
        <v>120.45</v>
      </c>
      <c r="P997" s="19"/>
      <c r="Q997" s="531" t="s">
        <v>2867</v>
      </c>
      <c r="R997" s="381" t="s">
        <v>2929</v>
      </c>
      <c r="S997" s="382" t="s">
        <v>1349</v>
      </c>
      <c r="T997" s="499" t="str">
        <f t="shared" si="1411"/>
        <v>T</v>
      </c>
      <c r="U997" s="499" t="str">
        <f t="shared" si="1412"/>
        <v>M</v>
      </c>
      <c r="V997" s="499" t="str">
        <f t="shared" si="1413"/>
        <v>-</v>
      </c>
      <c r="W997" s="499" t="str">
        <f t="shared" si="1404"/>
        <v>-</v>
      </c>
      <c r="X997" s="529" t="str">
        <f t="shared" si="1403"/>
        <v>Na</v>
      </c>
      <c r="Y997" s="530" t="str">
        <f t="shared" si="1406"/>
        <v>Cl</v>
      </c>
      <c r="Z997" s="119"/>
      <c r="AA997" s="377" t="s">
        <v>2591</v>
      </c>
      <c r="AB997" s="405">
        <v>4</v>
      </c>
      <c r="AC997" s="531" t="s">
        <v>280</v>
      </c>
      <c r="AD997" s="531" t="s">
        <v>2592</v>
      </c>
      <c r="AE997" s="80"/>
      <c r="AF997" s="379">
        <v>65.099999999999994</v>
      </c>
      <c r="AG997" s="377">
        <v>13700</v>
      </c>
      <c r="AH997" s="377">
        <v>6.05</v>
      </c>
      <c r="AI997" s="379"/>
      <c r="AJ997" s="377"/>
      <c r="AK997" s="377"/>
      <c r="AL997" s="377"/>
      <c r="AM997" s="238" t="s">
        <v>2602</v>
      </c>
      <c r="AN997" s="531"/>
      <c r="AO997" s="106"/>
      <c r="AP997" s="378"/>
      <c r="AQ997" s="531"/>
      <c r="AR997" s="531">
        <v>8463</v>
      </c>
      <c r="AS997" s="507">
        <f t="shared" si="1407"/>
        <v>8381.4279200000001</v>
      </c>
      <c r="AT997" s="510">
        <f t="shared" si="1408"/>
        <v>-0.3687512039021254</v>
      </c>
      <c r="AU997" s="531">
        <v>2654</v>
      </c>
      <c r="AV997" s="113">
        <v>47</v>
      </c>
      <c r="AW997" s="106">
        <v>343</v>
      </c>
      <c r="AX997" s="106">
        <v>4580</v>
      </c>
      <c r="AY997" s="531">
        <v>67.8</v>
      </c>
      <c r="AZ997" s="107">
        <v>567</v>
      </c>
      <c r="BA997" s="108">
        <v>3.3</v>
      </c>
      <c r="BB997" s="531">
        <v>88.7</v>
      </c>
      <c r="BC997" s="108">
        <v>15.5</v>
      </c>
      <c r="BD997" s="531">
        <v>5.6</v>
      </c>
      <c r="BE997" s="108">
        <v>2.8</v>
      </c>
      <c r="BF997" s="108">
        <v>0.43</v>
      </c>
      <c r="BG997" s="531">
        <v>0.56000000000000005</v>
      </c>
      <c r="BH997" s="531">
        <v>4.2</v>
      </c>
      <c r="BI997" s="531">
        <v>0.04</v>
      </c>
      <c r="BJ997" s="531"/>
      <c r="BK997" s="531"/>
      <c r="BL997" s="106"/>
      <c r="BM997" s="531"/>
      <c r="BN997" s="107"/>
      <c r="BO997" s="114"/>
      <c r="BP997" s="114"/>
      <c r="BQ997" s="151">
        <v>117.92</v>
      </c>
      <c r="BR997" s="114">
        <v>530</v>
      </c>
      <c r="BS997" s="114"/>
      <c r="BT997" s="114"/>
      <c r="BU997" s="114"/>
      <c r="BV997" s="114"/>
      <c r="BW997" s="114">
        <v>370</v>
      </c>
      <c r="BX997" s="114"/>
      <c r="BY997" s="114"/>
      <c r="BZ997" s="114"/>
      <c r="CA997" s="114"/>
      <c r="CB997" s="114"/>
      <c r="CC997" s="114">
        <v>480</v>
      </c>
      <c r="CD997" s="114"/>
      <c r="CE997" s="114"/>
      <c r="CF997" s="247"/>
      <c r="CG997" s="114"/>
      <c r="CH997" s="114"/>
      <c r="CI997" s="114"/>
      <c r="CJ997" s="114"/>
      <c r="CK997" s="114"/>
      <c r="CL997" s="137"/>
      <c r="CM997" s="114"/>
      <c r="CN997" s="143" t="s">
        <v>3116</v>
      </c>
      <c r="CO997" s="247"/>
      <c r="CP997" s="531"/>
      <c r="CQ997" s="107"/>
      <c r="CR997" s="163">
        <v>24.9</v>
      </c>
      <c r="CS997" s="163">
        <v>70.599999999999994</v>
      </c>
      <c r="CT997" s="163">
        <v>2.6</v>
      </c>
      <c r="CU997" s="163">
        <v>0.4</v>
      </c>
      <c r="CV997" s="163">
        <v>0.08</v>
      </c>
      <c r="CW997" s="163"/>
      <c r="CX997" s="163">
        <v>0.4</v>
      </c>
      <c r="CY997" s="399"/>
      <c r="CZ997" s="399"/>
      <c r="DA997" s="172"/>
      <c r="DB997" s="241"/>
      <c r="DC997" s="241"/>
      <c r="DD997" s="241"/>
      <c r="DE997" s="241"/>
      <c r="DF997" s="182"/>
      <c r="DG997" s="241"/>
      <c r="DH997" s="241"/>
      <c r="DI997" s="241"/>
      <c r="DJ997" s="241"/>
      <c r="DK997" s="244"/>
      <c r="DL997" s="244"/>
      <c r="DM997" s="244"/>
      <c r="DN997" s="241"/>
      <c r="DO997" s="241"/>
      <c r="DP997" s="241"/>
      <c r="DQ997" s="241"/>
      <c r="DR997" s="241"/>
      <c r="DS997" s="472"/>
      <c r="DT997" s="402">
        <f t="shared" si="1414"/>
        <v>0</v>
      </c>
      <c r="DU997" s="100">
        <f t="shared" si="1415"/>
        <v>0</v>
      </c>
      <c r="DV997" s="100">
        <f t="shared" si="1416"/>
        <v>1</v>
      </c>
      <c r="DW997" s="100">
        <f t="shared" si="1417"/>
        <v>0</v>
      </c>
      <c r="DX997" s="100">
        <f t="shared" si="1418"/>
        <v>0</v>
      </c>
      <c r="DY997" s="229">
        <f t="shared" si="1419"/>
        <v>0</v>
      </c>
      <c r="DZ997" s="100">
        <f t="shared" si="1420"/>
        <v>0</v>
      </c>
      <c r="EA997" s="400">
        <f t="shared" si="1421"/>
        <v>1</v>
      </c>
      <c r="EB997" s="402">
        <f t="shared" si="1422"/>
        <v>0</v>
      </c>
      <c r="EC997" s="19">
        <f t="shared" si="1423"/>
        <v>0</v>
      </c>
      <c r="ED997" s="19">
        <f t="shared" si="1424"/>
        <v>1</v>
      </c>
      <c r="EE997" s="19">
        <f t="shared" si="1425"/>
        <v>0</v>
      </c>
      <c r="EF997" s="402">
        <f t="shared" si="1426"/>
        <v>0</v>
      </c>
      <c r="EG997" s="400">
        <f t="shared" si="1427"/>
        <v>0</v>
      </c>
      <c r="EH997" s="400">
        <f t="shared" si="1428"/>
        <v>0</v>
      </c>
      <c r="EI997" s="402">
        <f t="shared" si="1429"/>
        <v>1</v>
      </c>
      <c r="EJ997" s="229">
        <f t="shared" si="1430"/>
        <v>2</v>
      </c>
      <c r="EK997" s="398">
        <f t="shared" si="1431"/>
        <v>2654</v>
      </c>
      <c r="EL997" s="398">
        <f t="shared" si="1432"/>
        <v>88.7</v>
      </c>
      <c r="EM997" s="398">
        <f t="shared" si="1433"/>
        <v>47</v>
      </c>
      <c r="EN997" s="398">
        <f t="shared" si="1434"/>
        <v>343</v>
      </c>
      <c r="EO997" s="398">
        <f t="shared" si="1435"/>
        <v>0.43</v>
      </c>
      <c r="EP997" s="398">
        <f t="shared" si="1436"/>
        <v>2.8</v>
      </c>
      <c r="EQ997" s="398">
        <f t="shared" si="1437"/>
        <v>567</v>
      </c>
      <c r="ER997" s="398" t="str">
        <f t="shared" si="1438"/>
        <v/>
      </c>
      <c r="ES997" s="398" t="str">
        <f t="shared" si="1439"/>
        <v/>
      </c>
      <c r="ET997" s="398">
        <f t="shared" si="1440"/>
        <v>67.8</v>
      </c>
      <c r="EU997" s="172">
        <f t="shared" si="1441"/>
        <v>4580</v>
      </c>
      <c r="EV997" s="57">
        <f t="shared" si="1442"/>
        <v>115.44250058721694</v>
      </c>
      <c r="EW997" s="57">
        <f t="shared" si="1443"/>
        <v>2.2685421994884911</v>
      </c>
      <c r="EX997" s="57">
        <f t="shared" si="1444"/>
        <v>3.867516971816499</v>
      </c>
      <c r="EY997" s="57">
        <f t="shared" si="1445"/>
        <v>17.11662258595738</v>
      </c>
      <c r="EZ997" s="57">
        <f t="shared" si="1446"/>
        <v>1.5680554289360923E-2</v>
      </c>
      <c r="FA997" s="57">
        <f t="shared" si="1447"/>
        <v>0.15041633091592801</v>
      </c>
      <c r="FB997" s="57">
        <f t="shared" si="1448"/>
        <v>9.2924770269317953</v>
      </c>
      <c r="FC997" s="57" t="str">
        <f t="shared" si="1449"/>
        <v/>
      </c>
      <c r="FD997" s="57" t="str">
        <f t="shared" si="1450"/>
        <v/>
      </c>
      <c r="FE997" s="57">
        <f t="shared" si="1451"/>
        <v>1.4115795325131737</v>
      </c>
      <c r="FF997" s="56">
        <f t="shared" si="1452"/>
        <v>129.1851183256706</v>
      </c>
      <c r="FG997" s="59">
        <f t="shared" si="1453"/>
        <v>83.135126816935298</v>
      </c>
      <c r="FH997" s="59">
        <f t="shared" si="1454"/>
        <v>1.6336751411717809</v>
      </c>
      <c r="FI997" s="59">
        <f t="shared" si="1455"/>
        <v>2.7851658815697653</v>
      </c>
      <c r="FJ997" s="59">
        <f t="shared" si="1456"/>
        <v>12.326418625054931</v>
      </c>
      <c r="FK997" s="59">
        <f t="shared" si="1457"/>
        <v>1.1292243868374838E-2</v>
      </c>
      <c r="FL997" s="59">
        <f t="shared" si="1458"/>
        <v>0.10832129139983701</v>
      </c>
      <c r="FM997" s="59">
        <f t="shared" si="1459"/>
        <v>6.6427420381621891</v>
      </c>
      <c r="FN997" s="59" t="str">
        <f t="shared" si="1460"/>
        <v/>
      </c>
      <c r="FO997" s="59" t="str">
        <f t="shared" si="1461"/>
        <v/>
      </c>
      <c r="FP997" s="59">
        <f t="shared" si="1462"/>
        <v>1.009069882406868</v>
      </c>
      <c r="FQ997" s="66">
        <f t="shared" si="1463"/>
        <v>92.34818807943094</v>
      </c>
      <c r="FR997" s="331">
        <f t="shared" si="1405"/>
        <v>-0.3687512039021254</v>
      </c>
      <c r="FS997" s="331">
        <f t="shared" si="1464"/>
        <v>0.3687512039021254</v>
      </c>
      <c r="FT997" s="400">
        <f t="shared" si="1465"/>
        <v>0</v>
      </c>
      <c r="FU997" s="400">
        <f t="shared" si="1466"/>
        <v>1</v>
      </c>
      <c r="FV997" s="400">
        <f t="shared" si="1467"/>
        <v>0</v>
      </c>
      <c r="FW997" s="402">
        <f t="shared" si="1468"/>
        <v>0</v>
      </c>
      <c r="FX997" s="222">
        <f t="shared" si="1469"/>
        <v>83.135126816935298</v>
      </c>
      <c r="FY997" s="222">
        <f t="shared" si="1470"/>
        <v>0</v>
      </c>
      <c r="FZ997" s="222">
        <f t="shared" si="1471"/>
        <v>0</v>
      </c>
      <c r="GA997" s="221">
        <f t="shared" si="1472"/>
        <v>92.34818807943094</v>
      </c>
      <c r="GB997" s="222">
        <f t="shared" si="1473"/>
        <v>0</v>
      </c>
      <c r="GC997" s="222">
        <f t="shared" si="1474"/>
        <v>0</v>
      </c>
      <c r="GD997" s="222">
        <f t="shared" si="1475"/>
        <v>0</v>
      </c>
      <c r="GE997" s="222">
        <f t="shared" si="1476"/>
        <v>0</v>
      </c>
      <c r="GF997" s="222">
        <f t="shared" si="1477"/>
        <v>0</v>
      </c>
      <c r="GG997" s="398">
        <f t="shared" si="1478"/>
        <v>0</v>
      </c>
      <c r="GH997" s="399">
        <f t="shared" si="1479"/>
        <v>0</v>
      </c>
      <c r="GI997" s="398" t="str">
        <f t="shared" si="1480"/>
        <v>Na</v>
      </c>
      <c r="GJ997" s="398" t="str">
        <f t="shared" si="1481"/>
        <v>Cl</v>
      </c>
    </row>
    <row r="998" spans="1:192">
      <c r="A998" s="402">
        <f t="shared" si="1482"/>
        <v>993</v>
      </c>
      <c r="B998" s="106" t="s">
        <v>136</v>
      </c>
      <c r="C998" s="106" t="s">
        <v>213</v>
      </c>
      <c r="D998" s="106"/>
      <c r="E998" s="106"/>
      <c r="F998" s="565">
        <v>3445698</v>
      </c>
      <c r="G998" s="565">
        <v>5550132</v>
      </c>
      <c r="H998" s="409">
        <f t="shared" si="1409"/>
        <v>445645.29080000002</v>
      </c>
      <c r="I998" s="405">
        <f t="shared" si="1410"/>
        <v>5548351.7372000003</v>
      </c>
      <c r="J998" s="400">
        <v>118.75</v>
      </c>
      <c r="K998" s="377" t="s">
        <v>1355</v>
      </c>
      <c r="L998" s="19">
        <v>60</v>
      </c>
      <c r="O998" s="19">
        <v>120.45</v>
      </c>
      <c r="Q998" s="531" t="s">
        <v>2867</v>
      </c>
      <c r="R998" s="381" t="s">
        <v>2929</v>
      </c>
      <c r="S998" s="382" t="s">
        <v>1349</v>
      </c>
      <c r="T998" s="499" t="str">
        <f t="shared" si="1411"/>
        <v>T</v>
      </c>
      <c r="U998" s="499" t="str">
        <f t="shared" si="1412"/>
        <v>M</v>
      </c>
      <c r="V998" s="499" t="str">
        <f t="shared" si="1413"/>
        <v>-</v>
      </c>
      <c r="W998" s="499" t="str">
        <f t="shared" si="1404"/>
        <v>-</v>
      </c>
      <c r="X998" s="529" t="str">
        <f t="shared" si="1403"/>
        <v>Na</v>
      </c>
      <c r="Y998" s="530" t="str">
        <f t="shared" si="1406"/>
        <v>Cl</v>
      </c>
      <c r="Z998" s="119"/>
      <c r="AA998" s="84">
        <v>40102</v>
      </c>
      <c r="AB998" s="405">
        <v>5</v>
      </c>
      <c r="AC998" s="531"/>
      <c r="AD998" s="532" t="s">
        <v>2594</v>
      </c>
      <c r="AE998" s="80"/>
      <c r="AF998" s="379">
        <v>65.5</v>
      </c>
      <c r="AG998" s="377">
        <v>13200</v>
      </c>
      <c r="AH998" s="377">
        <v>5.91</v>
      </c>
      <c r="AI998" s="379"/>
      <c r="AJ998" s="377"/>
      <c r="AK998" s="377"/>
      <c r="AL998" s="377"/>
      <c r="AM998" s="238"/>
      <c r="AN998" s="531"/>
      <c r="AO998" s="106"/>
      <c r="AP998" s="378"/>
      <c r="AQ998" s="531">
        <v>8100</v>
      </c>
      <c r="AR998" s="531"/>
      <c r="AS998" s="507">
        <f t="shared" si="1407"/>
        <v>8262.0400000000027</v>
      </c>
      <c r="AT998" s="510">
        <f t="shared" si="1408"/>
        <v>-0.77676417835697043</v>
      </c>
      <c r="AU998" s="531">
        <v>2600</v>
      </c>
      <c r="AV998" s="355">
        <v>45</v>
      </c>
      <c r="AW998" s="106">
        <v>337</v>
      </c>
      <c r="AX998" s="106">
        <v>4530</v>
      </c>
      <c r="AY998" s="531">
        <v>66.099999999999994</v>
      </c>
      <c r="AZ998" s="107">
        <v>558</v>
      </c>
      <c r="BA998" s="108">
        <v>3.6</v>
      </c>
      <c r="BB998" s="531">
        <v>93</v>
      </c>
      <c r="BC998" s="108">
        <v>13.7</v>
      </c>
      <c r="BD998" s="531">
        <v>6.01</v>
      </c>
      <c r="BE998" s="108">
        <v>2.79</v>
      </c>
      <c r="BF998" s="68">
        <v>0.6</v>
      </c>
      <c r="BG998" s="531">
        <v>0.63</v>
      </c>
      <c r="BH998" s="531">
        <v>3.83</v>
      </c>
      <c r="BI998" s="531">
        <v>0.03</v>
      </c>
      <c r="BJ998" s="531"/>
      <c r="BK998" s="531"/>
      <c r="BL998" s="106"/>
      <c r="BM998" s="531"/>
      <c r="BN998" s="107"/>
      <c r="BO998" s="114"/>
      <c r="BP998" s="114"/>
      <c r="BQ998" s="151">
        <v>110</v>
      </c>
      <c r="BR998" s="114">
        <v>770</v>
      </c>
      <c r="BS998" s="114"/>
      <c r="BT998" s="114"/>
      <c r="BU998" s="114"/>
      <c r="BV998" s="114"/>
      <c r="BW998" s="114">
        <v>340</v>
      </c>
      <c r="BX998" s="114"/>
      <c r="BY998" s="114"/>
      <c r="BZ998" s="114"/>
      <c r="CA998" s="114"/>
      <c r="CB998" s="114"/>
      <c r="CC998" s="114">
        <v>530</v>
      </c>
      <c r="CD998" s="114"/>
      <c r="CE998" s="114"/>
      <c r="CF998" s="247"/>
      <c r="CG998" s="114"/>
      <c r="CH998" s="114"/>
      <c r="CI998" s="114"/>
      <c r="CJ998" s="114"/>
      <c r="CK998" s="114"/>
      <c r="CL998" s="137"/>
      <c r="CM998" s="114">
        <v>1.9</v>
      </c>
      <c r="CN998" s="143">
        <v>396.1</v>
      </c>
      <c r="CO998" s="247"/>
      <c r="CP998" s="531"/>
      <c r="CQ998" s="107"/>
      <c r="CR998" s="163">
        <v>21.7</v>
      </c>
      <c r="CS998" s="163"/>
      <c r="CT998" s="163"/>
      <c r="CU998" s="163"/>
      <c r="CV998" s="163"/>
      <c r="CW998" s="163"/>
      <c r="CX998" s="163"/>
      <c r="CY998" s="399"/>
      <c r="CZ998" s="399"/>
      <c r="DB998" s="241"/>
      <c r="DC998" s="241"/>
      <c r="DD998" s="241"/>
      <c r="DE998" s="241"/>
      <c r="DF998" s="182"/>
      <c r="DG998" s="241"/>
      <c r="DH998" s="241"/>
      <c r="DI998" s="241"/>
      <c r="DJ998" s="182">
        <f>SUM(DL998:DM998)</f>
        <v>7.3</v>
      </c>
      <c r="DK998" s="244"/>
      <c r="DL998" s="244">
        <v>3.4</v>
      </c>
      <c r="DM998" s="244">
        <v>3.9</v>
      </c>
      <c r="DN998" s="241"/>
      <c r="DO998" s="241"/>
      <c r="DP998" s="241"/>
      <c r="DQ998" s="241"/>
      <c r="DR998" s="241"/>
      <c r="DS998" s="472"/>
      <c r="DT998" s="402">
        <f t="shared" si="1414"/>
        <v>0</v>
      </c>
      <c r="DU998" s="100">
        <f t="shared" si="1415"/>
        <v>0</v>
      </c>
      <c r="DV998" s="100">
        <f t="shared" si="1416"/>
        <v>1</v>
      </c>
      <c r="DW998" s="100">
        <f t="shared" si="1417"/>
        <v>0</v>
      </c>
      <c r="DX998" s="100">
        <f t="shared" si="1418"/>
        <v>0</v>
      </c>
      <c r="DY998" s="229">
        <f t="shared" si="1419"/>
        <v>0</v>
      </c>
      <c r="DZ998" s="100">
        <f t="shared" si="1420"/>
        <v>0</v>
      </c>
      <c r="EA998" s="400">
        <f t="shared" si="1421"/>
        <v>1</v>
      </c>
      <c r="EB998" s="402">
        <f t="shared" si="1422"/>
        <v>0</v>
      </c>
      <c r="EC998" s="19">
        <f t="shared" si="1423"/>
        <v>0</v>
      </c>
      <c r="ED998" s="19">
        <f t="shared" si="1424"/>
        <v>1</v>
      </c>
      <c r="EE998" s="19">
        <f t="shared" si="1425"/>
        <v>0</v>
      </c>
      <c r="EF998" s="402">
        <f t="shared" si="1426"/>
        <v>0</v>
      </c>
      <c r="EG998" s="400">
        <f t="shared" si="1427"/>
        <v>1</v>
      </c>
      <c r="EH998" s="400">
        <f t="shared" si="1428"/>
        <v>0</v>
      </c>
      <c r="EI998" s="402">
        <f t="shared" si="1429"/>
        <v>0</v>
      </c>
      <c r="EJ998" s="229">
        <f t="shared" si="1430"/>
        <v>2</v>
      </c>
      <c r="EK998" s="398">
        <f t="shared" si="1431"/>
        <v>2600</v>
      </c>
      <c r="EL998" s="398">
        <f t="shared" si="1432"/>
        <v>93</v>
      </c>
      <c r="EM998" s="398">
        <f t="shared" si="1433"/>
        <v>45</v>
      </c>
      <c r="EN998" s="398">
        <f t="shared" si="1434"/>
        <v>337</v>
      </c>
      <c r="EO998" s="398">
        <f t="shared" si="1435"/>
        <v>0.6</v>
      </c>
      <c r="EP998" s="398">
        <f t="shared" si="1436"/>
        <v>2.79</v>
      </c>
      <c r="EQ998" s="398">
        <f t="shared" si="1437"/>
        <v>558</v>
      </c>
      <c r="ER998" s="398" t="str">
        <f t="shared" si="1438"/>
        <v/>
      </c>
      <c r="ES998" s="398" t="str">
        <f t="shared" si="1439"/>
        <v/>
      </c>
      <c r="ET998" s="398">
        <f t="shared" si="1440"/>
        <v>66.099999999999994</v>
      </c>
      <c r="EU998" s="172">
        <f t="shared" si="1441"/>
        <v>4530</v>
      </c>
      <c r="EV998" s="57">
        <f t="shared" si="1442"/>
        <v>113.09363282847175</v>
      </c>
      <c r="EW998" s="57">
        <f t="shared" si="1443"/>
        <v>2.3785166240409206</v>
      </c>
      <c r="EX998" s="57">
        <f t="shared" si="1444"/>
        <v>3.7029417815264352</v>
      </c>
      <c r="EY998" s="57">
        <f t="shared" si="1445"/>
        <v>16.817206447427516</v>
      </c>
      <c r="EZ998" s="57">
        <f t="shared" si="1446"/>
        <v>2.1879843194457103E-2</v>
      </c>
      <c r="FA998" s="57">
        <f t="shared" si="1447"/>
        <v>0.14987912973408543</v>
      </c>
      <c r="FB998" s="57">
        <f t="shared" si="1448"/>
        <v>9.1449773915836712</v>
      </c>
      <c r="FC998" s="57" t="str">
        <f t="shared" si="1449"/>
        <v/>
      </c>
      <c r="FD998" s="57" t="str">
        <f t="shared" si="1450"/>
        <v/>
      </c>
      <c r="FE998" s="57">
        <f t="shared" si="1451"/>
        <v>1.3761859454147607</v>
      </c>
      <c r="FF998" s="56">
        <f t="shared" si="1452"/>
        <v>127.77480044001916</v>
      </c>
      <c r="FG998" s="59">
        <f t="shared" si="1453"/>
        <v>83.056891522790337</v>
      </c>
      <c r="FH998" s="59">
        <f t="shared" si="1454"/>
        <v>1.7468021168596299</v>
      </c>
      <c r="FI998" s="59">
        <f t="shared" si="1455"/>
        <v>2.7194708152130471</v>
      </c>
      <c r="FJ998" s="59">
        <f t="shared" si="1456"/>
        <v>12.350694346682189</v>
      </c>
      <c r="FK998" s="59">
        <f t="shared" si="1457"/>
        <v>1.6068736296533406E-2</v>
      </c>
      <c r="FL998" s="59">
        <f t="shared" si="1458"/>
        <v>0.11007246215827809</v>
      </c>
      <c r="FM998" s="59">
        <f t="shared" si="1459"/>
        <v>6.612613370502002</v>
      </c>
      <c r="FN998" s="59" t="str">
        <f t="shared" si="1460"/>
        <v/>
      </c>
      <c r="FO998" s="59" t="str">
        <f t="shared" si="1461"/>
        <v/>
      </c>
      <c r="FP998" s="59">
        <f t="shared" si="1462"/>
        <v>0.99510203177994638</v>
      </c>
      <c r="FQ998" s="66">
        <f t="shared" si="1463"/>
        <v>92.39228459771806</v>
      </c>
      <c r="FR998" s="331">
        <f t="shared" si="1405"/>
        <v>-0.77676417835697043</v>
      </c>
      <c r="FS998" s="331">
        <f t="shared" si="1464"/>
        <v>0.77676417835697043</v>
      </c>
      <c r="FT998" s="400">
        <f t="shared" si="1465"/>
        <v>0</v>
      </c>
      <c r="FU998" s="400">
        <f t="shared" si="1466"/>
        <v>1</v>
      </c>
      <c r="FV998" s="400">
        <f t="shared" si="1467"/>
        <v>0</v>
      </c>
      <c r="FW998" s="402">
        <f t="shared" si="1468"/>
        <v>0</v>
      </c>
      <c r="FX998" s="222">
        <f t="shared" si="1469"/>
        <v>83.056891522790337</v>
      </c>
      <c r="FY998" s="222">
        <f t="shared" si="1470"/>
        <v>0</v>
      </c>
      <c r="FZ998" s="222">
        <f t="shared" si="1471"/>
        <v>0</v>
      </c>
      <c r="GA998" s="221">
        <f t="shared" si="1472"/>
        <v>92.39228459771806</v>
      </c>
      <c r="GB998" s="222">
        <f t="shared" si="1473"/>
        <v>0</v>
      </c>
      <c r="GC998" s="222">
        <f t="shared" si="1474"/>
        <v>0</v>
      </c>
      <c r="GD998" s="222">
        <f t="shared" si="1475"/>
        <v>0</v>
      </c>
      <c r="GE998" s="222">
        <f t="shared" si="1476"/>
        <v>0</v>
      </c>
      <c r="GF998" s="222">
        <f t="shared" si="1477"/>
        <v>0</v>
      </c>
      <c r="GG998" s="398">
        <f t="shared" si="1478"/>
        <v>0</v>
      </c>
      <c r="GH998" s="399">
        <f t="shared" si="1479"/>
        <v>0</v>
      </c>
      <c r="GI998" s="398" t="str">
        <f t="shared" si="1480"/>
        <v>Na</v>
      </c>
      <c r="GJ998" s="398" t="str">
        <f t="shared" si="1481"/>
        <v>Cl</v>
      </c>
    </row>
    <row r="999" spans="1:192" s="69" customFormat="1">
      <c r="A999" s="402">
        <f t="shared" si="1482"/>
        <v>994</v>
      </c>
      <c r="B999" s="106" t="s">
        <v>136</v>
      </c>
      <c r="C999" s="106" t="s">
        <v>213</v>
      </c>
      <c r="D999" s="106"/>
      <c r="E999" s="106"/>
      <c r="F999" s="565">
        <v>3445698</v>
      </c>
      <c r="G999" s="565">
        <v>5550132</v>
      </c>
      <c r="H999" s="409">
        <f t="shared" si="1409"/>
        <v>445645.29080000002</v>
      </c>
      <c r="I999" s="405">
        <f t="shared" si="1410"/>
        <v>5548351.7372000003</v>
      </c>
      <c r="J999" s="400">
        <v>118.75</v>
      </c>
      <c r="K999" s="377" t="s">
        <v>1355</v>
      </c>
      <c r="L999" s="19">
        <v>60</v>
      </c>
      <c r="M999" s="19"/>
      <c r="N999" s="408"/>
      <c r="O999" s="19">
        <v>120.45</v>
      </c>
      <c r="P999" s="19"/>
      <c r="Q999" s="531" t="s">
        <v>2867</v>
      </c>
      <c r="R999" s="381" t="s">
        <v>2929</v>
      </c>
      <c r="S999" s="382" t="s">
        <v>1349</v>
      </c>
      <c r="T999" s="499" t="str">
        <f t="shared" si="1411"/>
        <v>-</v>
      </c>
      <c r="U999" s="499" t="str">
        <f t="shared" si="1412"/>
        <v>-</v>
      </c>
      <c r="V999" s="499" t="str">
        <f t="shared" si="1413"/>
        <v>-</v>
      </c>
      <c r="W999" s="499" t="str">
        <f t="shared" si="1404"/>
        <v>-</v>
      </c>
      <c r="X999" s="529" t="str">
        <f t="shared" si="1403"/>
        <v/>
      </c>
      <c r="Y999" s="530" t="str">
        <f t="shared" si="1406"/>
        <v/>
      </c>
      <c r="Z999" s="119"/>
      <c r="AA999" s="84">
        <v>40701</v>
      </c>
      <c r="AB999" s="405">
        <v>6</v>
      </c>
      <c r="AC999" s="531" t="s">
        <v>870</v>
      </c>
      <c r="AD999" s="532" t="s">
        <v>2603</v>
      </c>
      <c r="AE999" s="86" t="s">
        <v>1454</v>
      </c>
      <c r="AF999" s="379" t="s">
        <v>3116</v>
      </c>
      <c r="AG999" s="377"/>
      <c r="AH999" s="377"/>
      <c r="AI999" s="379"/>
      <c r="AJ999" s="377"/>
      <c r="AK999" s="377"/>
      <c r="AL999" s="377"/>
      <c r="AM999" s="238"/>
      <c r="AN999" s="531"/>
      <c r="AO999" s="106"/>
      <c r="AP999" s="378"/>
      <c r="AQ999" s="531"/>
      <c r="AR999" s="532"/>
      <c r="AS999" s="508"/>
      <c r="AT999" s="511"/>
      <c r="AU999" s="88"/>
      <c r="AV999" s="424"/>
      <c r="AW999" s="76"/>
      <c r="AX999" s="76"/>
      <c r="AY999" s="88"/>
      <c r="AZ999" s="86"/>
      <c r="BA999" s="108"/>
      <c r="BB999" s="531"/>
      <c r="BC999" s="108"/>
      <c r="BD999" s="531"/>
      <c r="BE999" s="108"/>
      <c r="BF999" s="68"/>
      <c r="BG999" s="531"/>
      <c r="BH999" s="531"/>
      <c r="BI999" s="531"/>
      <c r="BJ999" s="531"/>
      <c r="BK999" s="531"/>
      <c r="BL999" s="106"/>
      <c r="BM999" s="531"/>
      <c r="BN999" s="107"/>
      <c r="BO999" s="114"/>
      <c r="BP999" s="114"/>
      <c r="BQ999" s="151"/>
      <c r="BR999" s="114"/>
      <c r="BS999" s="114"/>
      <c r="BT999" s="114"/>
      <c r="BU999" s="114"/>
      <c r="BV999" s="114"/>
      <c r="BW999" s="114"/>
      <c r="BX999" s="114"/>
      <c r="BY999" s="114"/>
      <c r="BZ999" s="114"/>
      <c r="CA999" s="114"/>
      <c r="CB999" s="114"/>
      <c r="CC999" s="114"/>
      <c r="CD999" s="114"/>
      <c r="CE999" s="114"/>
      <c r="CF999" s="247"/>
      <c r="CG999" s="114"/>
      <c r="CH999" s="114"/>
      <c r="CI999" s="114"/>
      <c r="CJ999" s="114"/>
      <c r="CK999" s="114"/>
      <c r="CL999" s="137"/>
      <c r="CM999" s="114"/>
      <c r="CN999" s="190"/>
      <c r="CO999" s="247"/>
      <c r="CP999" s="531"/>
      <c r="CQ999" s="107"/>
      <c r="CR999" s="163"/>
      <c r="CS999" s="163"/>
      <c r="CT999" s="163"/>
      <c r="CU999" s="163"/>
      <c r="CV999" s="163"/>
      <c r="CW999" s="163"/>
      <c r="CX999" s="163"/>
      <c r="CY999" s="399"/>
      <c r="CZ999" s="399"/>
      <c r="DA999" s="172"/>
      <c r="DB999" s="241">
        <v>-64.3</v>
      </c>
      <c r="DC999" s="149" t="s">
        <v>2411</v>
      </c>
      <c r="DD999" s="241"/>
      <c r="DE999" s="241"/>
      <c r="DF999" s="182"/>
      <c r="DG999" s="241">
        <v>-9.35</v>
      </c>
      <c r="DH999" s="241"/>
      <c r="DI999" s="241"/>
      <c r="DJ999" s="241"/>
      <c r="DK999" s="244"/>
      <c r="DL999" s="244"/>
      <c r="DM999" s="244"/>
      <c r="DN999" s="241"/>
      <c r="DO999" s="241"/>
      <c r="DP999" s="241"/>
      <c r="DQ999" s="241"/>
      <c r="DR999" s="241"/>
      <c r="DS999" s="472"/>
      <c r="DT999" s="402">
        <f t="shared" si="1414"/>
        <v>0</v>
      </c>
      <c r="DU999" s="100">
        <f t="shared" si="1415"/>
        <v>0</v>
      </c>
      <c r="DV999" s="100">
        <f t="shared" si="1416"/>
        <v>1</v>
      </c>
      <c r="DW999" s="100">
        <f t="shared" si="1417"/>
        <v>0</v>
      </c>
      <c r="DX999" s="100">
        <f t="shared" si="1418"/>
        <v>0</v>
      </c>
      <c r="DY999" s="229">
        <f t="shared" si="1419"/>
        <v>0</v>
      </c>
      <c r="DZ999" s="100">
        <f t="shared" si="1420"/>
        <v>0</v>
      </c>
      <c r="EA999" s="400">
        <f t="shared" si="1421"/>
        <v>0</v>
      </c>
      <c r="EB999" s="402">
        <f t="shared" si="1422"/>
        <v>1</v>
      </c>
      <c r="EC999" s="19">
        <f t="shared" si="1423"/>
        <v>0</v>
      </c>
      <c r="ED999" s="19">
        <f t="shared" si="1424"/>
        <v>0</v>
      </c>
      <c r="EE999" s="19">
        <f t="shared" si="1425"/>
        <v>0</v>
      </c>
      <c r="EF999" s="402">
        <f t="shared" si="1426"/>
        <v>1</v>
      </c>
      <c r="EG999" s="400">
        <f t="shared" si="1427"/>
        <v>1</v>
      </c>
      <c r="EH999" s="400">
        <f t="shared" si="1428"/>
        <v>0</v>
      </c>
      <c r="EI999" s="402">
        <f t="shared" si="1429"/>
        <v>0</v>
      </c>
      <c r="EJ999" s="229">
        <f t="shared" si="1430"/>
        <v>0</v>
      </c>
      <c r="EK999" s="398" t="str">
        <f t="shared" si="1431"/>
        <v/>
      </c>
      <c r="EL999" s="398" t="str">
        <f t="shared" si="1432"/>
        <v/>
      </c>
      <c r="EM999" s="398" t="str">
        <f t="shared" si="1433"/>
        <v/>
      </c>
      <c r="EN999" s="398" t="str">
        <f t="shared" si="1434"/>
        <v/>
      </c>
      <c r="EO999" s="398" t="str">
        <f t="shared" si="1435"/>
        <v/>
      </c>
      <c r="EP999" s="398" t="str">
        <f t="shared" si="1436"/>
        <v/>
      </c>
      <c r="EQ999" s="398" t="str">
        <f t="shared" si="1437"/>
        <v/>
      </c>
      <c r="ER999" s="398" t="str">
        <f t="shared" si="1438"/>
        <v/>
      </c>
      <c r="ES999" s="398" t="str">
        <f t="shared" si="1439"/>
        <v/>
      </c>
      <c r="ET999" s="398" t="str">
        <f t="shared" si="1440"/>
        <v/>
      </c>
      <c r="EU999" s="172" t="str">
        <f t="shared" si="1441"/>
        <v/>
      </c>
      <c r="EV999" s="57" t="str">
        <f t="shared" si="1442"/>
        <v/>
      </c>
      <c r="EW999" s="57" t="str">
        <f t="shared" si="1443"/>
        <v/>
      </c>
      <c r="EX999" s="57" t="str">
        <f t="shared" si="1444"/>
        <v/>
      </c>
      <c r="EY999" s="57" t="str">
        <f t="shared" si="1445"/>
        <v/>
      </c>
      <c r="EZ999" s="57" t="str">
        <f t="shared" si="1446"/>
        <v/>
      </c>
      <c r="FA999" s="57" t="str">
        <f t="shared" si="1447"/>
        <v/>
      </c>
      <c r="FB999" s="57" t="str">
        <f t="shared" si="1448"/>
        <v/>
      </c>
      <c r="FC999" s="57" t="str">
        <f t="shared" si="1449"/>
        <v/>
      </c>
      <c r="FD999" s="57" t="str">
        <f t="shared" si="1450"/>
        <v/>
      </c>
      <c r="FE999" s="57" t="str">
        <f t="shared" si="1451"/>
        <v/>
      </c>
      <c r="FF999" s="56" t="str">
        <f t="shared" si="1452"/>
        <v/>
      </c>
      <c r="FG999" s="59" t="str">
        <f t="shared" si="1453"/>
        <v/>
      </c>
      <c r="FH999" s="59" t="str">
        <f t="shared" si="1454"/>
        <v/>
      </c>
      <c r="FI999" s="59" t="str">
        <f t="shared" si="1455"/>
        <v/>
      </c>
      <c r="FJ999" s="59" t="str">
        <f t="shared" si="1456"/>
        <v/>
      </c>
      <c r="FK999" s="59" t="str">
        <f t="shared" si="1457"/>
        <v/>
      </c>
      <c r="FL999" s="59" t="str">
        <f t="shared" si="1458"/>
        <v/>
      </c>
      <c r="FM999" s="59" t="str">
        <f t="shared" si="1459"/>
        <v/>
      </c>
      <c r="FN999" s="59" t="str">
        <f t="shared" si="1460"/>
        <v/>
      </c>
      <c r="FO999" s="59" t="str">
        <f t="shared" si="1461"/>
        <v/>
      </c>
      <c r="FP999" s="59" t="str">
        <f t="shared" si="1462"/>
        <v/>
      </c>
      <c r="FQ999" s="66" t="str">
        <f t="shared" si="1463"/>
        <v/>
      </c>
      <c r="FR999" s="331" t="str">
        <f t="shared" si="1405"/>
        <v/>
      </c>
      <c r="FS999" s="331">
        <f t="shared" si="1464"/>
        <v>0</v>
      </c>
      <c r="FT999" s="400">
        <f t="shared" si="1465"/>
        <v>1</v>
      </c>
      <c r="FU999" s="400">
        <f t="shared" si="1466"/>
        <v>0</v>
      </c>
      <c r="FV999" s="400">
        <f t="shared" si="1467"/>
        <v>0</v>
      </c>
      <c r="FW999" s="402">
        <f t="shared" si="1468"/>
        <v>0</v>
      </c>
      <c r="FX999" s="222">
        <f t="shared" si="1469"/>
        <v>0</v>
      </c>
      <c r="FY999" s="222">
        <f t="shared" si="1470"/>
        <v>0</v>
      </c>
      <c r="FZ999" s="222">
        <f t="shared" si="1471"/>
        <v>0</v>
      </c>
      <c r="GA999" s="221">
        <f t="shared" si="1472"/>
        <v>0</v>
      </c>
      <c r="GB999" s="222">
        <f t="shared" si="1473"/>
        <v>0</v>
      </c>
      <c r="GC999" s="222">
        <f t="shared" si="1474"/>
        <v>0</v>
      </c>
      <c r="GD999" s="222">
        <f t="shared" si="1475"/>
        <v>0</v>
      </c>
      <c r="GE999" s="222">
        <f t="shared" si="1476"/>
        <v>0</v>
      </c>
      <c r="GF999" s="222">
        <f t="shared" si="1477"/>
        <v>0</v>
      </c>
      <c r="GG999" s="398">
        <f t="shared" si="1478"/>
        <v>0</v>
      </c>
      <c r="GH999" s="399">
        <f t="shared" si="1479"/>
        <v>0</v>
      </c>
      <c r="GI999" s="398" t="str">
        <f t="shared" si="1480"/>
        <v/>
      </c>
      <c r="GJ999" s="398" t="str">
        <f t="shared" si="1481"/>
        <v/>
      </c>
    </row>
    <row r="1000" spans="1:192" s="69" customFormat="1">
      <c r="A1000" s="402">
        <f t="shared" si="1482"/>
        <v>995</v>
      </c>
      <c r="B1000" s="106" t="s">
        <v>136</v>
      </c>
      <c r="C1000" s="79" t="s">
        <v>848</v>
      </c>
      <c r="D1000" s="79"/>
      <c r="E1000" s="79"/>
      <c r="F1000" s="558">
        <v>3445698</v>
      </c>
      <c r="G1000" s="558">
        <v>5550126</v>
      </c>
      <c r="H1000" s="409">
        <f t="shared" si="1409"/>
        <v>445645.29080000002</v>
      </c>
      <c r="I1000" s="405">
        <f t="shared" si="1410"/>
        <v>5548345.7396</v>
      </c>
      <c r="J1000" s="253">
        <v>118</v>
      </c>
      <c r="K1000" s="392" t="s">
        <v>1355</v>
      </c>
      <c r="L1000" s="171">
        <v>12.06</v>
      </c>
      <c r="M1000" s="171"/>
      <c r="N1000" s="408"/>
      <c r="O1000" s="171"/>
      <c r="P1000" s="171"/>
      <c r="Q1000" s="531" t="s">
        <v>2867</v>
      </c>
      <c r="R1000" s="381" t="s">
        <v>2929</v>
      </c>
      <c r="S1000" s="382" t="s">
        <v>1349</v>
      </c>
      <c r="T1000" s="499" t="str">
        <f t="shared" si="1411"/>
        <v>T</v>
      </c>
      <c r="U1000" s="499" t="str">
        <f t="shared" si="1412"/>
        <v>M</v>
      </c>
      <c r="V1000" s="499" t="str">
        <f t="shared" si="1413"/>
        <v>-</v>
      </c>
      <c r="W1000" s="499" t="str">
        <f t="shared" si="1404"/>
        <v>-</v>
      </c>
      <c r="X1000" s="529" t="str">
        <f t="shared" si="1403"/>
        <v>Na</v>
      </c>
      <c r="Y1000" s="530" t="str">
        <f t="shared" si="1406"/>
        <v>Cl</v>
      </c>
      <c r="Z1000" s="406"/>
      <c r="AA1000" s="89">
        <v>40247</v>
      </c>
      <c r="AB1000" s="102">
        <v>1</v>
      </c>
      <c r="AC1000" s="532"/>
      <c r="AD1000" s="532" t="s">
        <v>2604</v>
      </c>
      <c r="AE1000" s="80"/>
      <c r="AF1000" s="236">
        <v>65.5</v>
      </c>
      <c r="AG1000" s="115">
        <v>12900</v>
      </c>
      <c r="AH1000" s="115">
        <v>6.09</v>
      </c>
      <c r="AI1000" s="236"/>
      <c r="AJ1000" s="115"/>
      <c r="AK1000" s="115"/>
      <c r="AL1000" s="115"/>
      <c r="AM1000" s="350">
        <v>1.25</v>
      </c>
      <c r="AN1000" s="532"/>
      <c r="AO1000" s="79"/>
      <c r="AP1000" s="407"/>
      <c r="AQ1000" s="532">
        <v>8200</v>
      </c>
      <c r="AR1000" s="532"/>
      <c r="AS1000" s="507">
        <f>SUM(AU1000:BN1000)+SUM(BO1000:CL1000)/1000</f>
        <v>8291.8039999999983</v>
      </c>
      <c r="AT1000" s="510">
        <f>FR1000</f>
        <v>-2.9087161103781769</v>
      </c>
      <c r="AU1000" s="532">
        <v>2500</v>
      </c>
      <c r="AV1000" s="356">
        <v>45</v>
      </c>
      <c r="AW1000" s="79">
        <v>331</v>
      </c>
      <c r="AX1000" s="79">
        <v>4570</v>
      </c>
      <c r="AY1000" s="532">
        <v>65.2</v>
      </c>
      <c r="AZ1000" s="80">
        <v>560</v>
      </c>
      <c r="BA1000" s="90">
        <v>3.1</v>
      </c>
      <c r="BB1000" s="532">
        <v>95</v>
      </c>
      <c r="BC1000" s="90">
        <v>12.9</v>
      </c>
      <c r="BD1000" s="532">
        <v>4.5199999999999996</v>
      </c>
      <c r="BE1000" s="90">
        <v>2.62</v>
      </c>
      <c r="BF1000" s="90">
        <v>0.56999999999999995</v>
      </c>
      <c r="BG1000" s="532">
        <v>0.43</v>
      </c>
      <c r="BH1000" s="532">
        <v>3.25</v>
      </c>
      <c r="BI1000" s="532">
        <v>3.4000000000000002E-2</v>
      </c>
      <c r="BJ1000" s="532"/>
      <c r="BK1000" s="532"/>
      <c r="BL1000" s="79"/>
      <c r="BM1000" s="532">
        <v>96.46</v>
      </c>
      <c r="BN1000" s="80"/>
      <c r="BO1000" s="147"/>
      <c r="BP1000" s="147"/>
      <c r="BQ1000" s="155">
        <v>130</v>
      </c>
      <c r="BR1000" s="147">
        <v>730</v>
      </c>
      <c r="BS1000" s="147"/>
      <c r="BT1000" s="147"/>
      <c r="BU1000" s="147"/>
      <c r="BV1000" s="147"/>
      <c r="BW1000" s="147">
        <v>330</v>
      </c>
      <c r="BX1000" s="147"/>
      <c r="BY1000" s="147"/>
      <c r="BZ1000" s="147"/>
      <c r="CA1000" s="147"/>
      <c r="CB1000" s="147"/>
      <c r="CC1000" s="147">
        <v>530</v>
      </c>
      <c r="CD1000" s="147"/>
      <c r="CE1000" s="147"/>
      <c r="CF1000" s="145"/>
      <c r="CG1000" s="147"/>
      <c r="CH1000" s="147"/>
      <c r="CI1000" s="147"/>
      <c r="CJ1000" s="147"/>
      <c r="CK1000" s="147"/>
      <c r="CL1000" s="148"/>
      <c r="CM1000" s="147">
        <v>1.4</v>
      </c>
      <c r="CN1000" s="143">
        <v>376.8</v>
      </c>
      <c r="CO1000" s="145"/>
      <c r="CP1000" s="532"/>
      <c r="CQ1000" s="80"/>
      <c r="CR1000" s="168"/>
      <c r="CS1000" s="168"/>
      <c r="CT1000" s="168"/>
      <c r="CU1000" s="168"/>
      <c r="CV1000" s="168"/>
      <c r="CW1000" s="168"/>
      <c r="CX1000" s="168"/>
      <c r="CY1000" s="401"/>
      <c r="CZ1000" s="401"/>
      <c r="DA1000" s="70"/>
      <c r="DB1000" s="182"/>
      <c r="DC1000" s="182"/>
      <c r="DD1000" s="182"/>
      <c r="DE1000" s="182"/>
      <c r="DF1000" s="182"/>
      <c r="DG1000" s="182"/>
      <c r="DH1000" s="182"/>
      <c r="DI1000" s="182"/>
      <c r="DJ1000" s="182">
        <f>SUM(DL1000:DM1000)</f>
        <v>8.370000000000001</v>
      </c>
      <c r="DK1000" s="180"/>
      <c r="DL1000" s="180">
        <v>4.16</v>
      </c>
      <c r="DM1000" s="180">
        <v>4.21</v>
      </c>
      <c r="DN1000" s="182"/>
      <c r="DO1000" s="182"/>
      <c r="DP1000" s="182"/>
      <c r="DQ1000" s="182"/>
      <c r="DR1000" s="182"/>
      <c r="DS1000" s="181"/>
      <c r="DT1000" s="402">
        <f t="shared" si="1414"/>
        <v>1</v>
      </c>
      <c r="DU1000" s="100">
        <f t="shared" si="1415"/>
        <v>0</v>
      </c>
      <c r="DV1000" s="100">
        <f t="shared" si="1416"/>
        <v>1</v>
      </c>
      <c r="DW1000" s="100">
        <f t="shared" si="1417"/>
        <v>0</v>
      </c>
      <c r="DX1000" s="100">
        <f t="shared" si="1418"/>
        <v>0</v>
      </c>
      <c r="DY1000" s="229">
        <f t="shared" si="1419"/>
        <v>0</v>
      </c>
      <c r="DZ1000" s="100">
        <f t="shared" si="1420"/>
        <v>0</v>
      </c>
      <c r="EA1000" s="400">
        <f t="shared" si="1421"/>
        <v>1</v>
      </c>
      <c r="EB1000" s="402">
        <f t="shared" si="1422"/>
        <v>0</v>
      </c>
      <c r="EC1000" s="19">
        <f t="shared" si="1423"/>
        <v>0</v>
      </c>
      <c r="ED1000" s="19">
        <f t="shared" si="1424"/>
        <v>1</v>
      </c>
      <c r="EE1000" s="19">
        <f t="shared" si="1425"/>
        <v>0</v>
      </c>
      <c r="EF1000" s="402">
        <f t="shared" si="1426"/>
        <v>0</v>
      </c>
      <c r="EG1000" s="400">
        <f t="shared" si="1427"/>
        <v>1</v>
      </c>
      <c r="EH1000" s="400">
        <f t="shared" si="1428"/>
        <v>0</v>
      </c>
      <c r="EI1000" s="402">
        <f t="shared" si="1429"/>
        <v>0</v>
      </c>
      <c r="EJ1000" s="229">
        <f t="shared" si="1430"/>
        <v>2</v>
      </c>
      <c r="EK1000" s="398">
        <f t="shared" si="1431"/>
        <v>2500</v>
      </c>
      <c r="EL1000" s="398">
        <f t="shared" si="1432"/>
        <v>95</v>
      </c>
      <c r="EM1000" s="398">
        <f t="shared" si="1433"/>
        <v>45</v>
      </c>
      <c r="EN1000" s="398">
        <f t="shared" si="1434"/>
        <v>331</v>
      </c>
      <c r="EO1000" s="398">
        <f t="shared" si="1435"/>
        <v>0.56999999999999995</v>
      </c>
      <c r="EP1000" s="398">
        <f t="shared" si="1436"/>
        <v>2.62</v>
      </c>
      <c r="EQ1000" s="398">
        <f t="shared" si="1437"/>
        <v>560</v>
      </c>
      <c r="ER1000" s="398" t="str">
        <f t="shared" si="1438"/>
        <v/>
      </c>
      <c r="ES1000" s="398" t="str">
        <f t="shared" si="1439"/>
        <v/>
      </c>
      <c r="ET1000" s="398">
        <f t="shared" si="1440"/>
        <v>65.2</v>
      </c>
      <c r="EU1000" s="172">
        <f t="shared" si="1441"/>
        <v>4570</v>
      </c>
      <c r="EV1000" s="57">
        <f t="shared" si="1442"/>
        <v>108.74387771968438</v>
      </c>
      <c r="EW1000" s="57">
        <f t="shared" si="1443"/>
        <v>2.4296675191815855</v>
      </c>
      <c r="EX1000" s="57">
        <f t="shared" si="1444"/>
        <v>3.7029417815264352</v>
      </c>
      <c r="EY1000" s="57">
        <f t="shared" si="1445"/>
        <v>16.517790308897649</v>
      </c>
      <c r="EZ1000" s="57">
        <f t="shared" si="1446"/>
        <v>2.0785851034734248E-2</v>
      </c>
      <c r="FA1000" s="57">
        <f t="shared" si="1447"/>
        <v>0.14074670964276123</v>
      </c>
      <c r="FB1000" s="57">
        <f t="shared" si="1448"/>
        <v>9.1777550883276984</v>
      </c>
      <c r="FC1000" s="57" t="str">
        <f t="shared" si="1449"/>
        <v/>
      </c>
      <c r="FD1000" s="57" t="str">
        <f t="shared" si="1450"/>
        <v/>
      </c>
      <c r="FE1000" s="57">
        <f t="shared" si="1451"/>
        <v>1.3574481640097187</v>
      </c>
      <c r="FF1000" s="56">
        <f t="shared" si="1452"/>
        <v>128.90305474854031</v>
      </c>
      <c r="FG1000" s="59">
        <f t="shared" si="1453"/>
        <v>82.659882380441488</v>
      </c>
      <c r="FH1000" s="59">
        <f t="shared" si="1454"/>
        <v>1.846872077496041</v>
      </c>
      <c r="FI1000" s="59">
        <f t="shared" si="1455"/>
        <v>2.8147307098208376</v>
      </c>
      <c r="FJ1000" s="59">
        <f t="shared" si="1456"/>
        <v>12.555728494783336</v>
      </c>
      <c r="FK1000" s="59">
        <f t="shared" si="1457"/>
        <v>1.580002513923133E-2</v>
      </c>
      <c r="FL1000" s="59">
        <f t="shared" si="1458"/>
        <v>0.10698631231906891</v>
      </c>
      <c r="FM1000" s="59">
        <f t="shared" si="1459"/>
        <v>6.5819490431886534</v>
      </c>
      <c r="FN1000" s="59" t="str">
        <f t="shared" si="1460"/>
        <v/>
      </c>
      <c r="FO1000" s="59" t="str">
        <f t="shared" si="1461"/>
        <v/>
      </c>
      <c r="FP1000" s="59">
        <f t="shared" si="1462"/>
        <v>0.97351199267074451</v>
      </c>
      <c r="FQ1000" s="66">
        <f t="shared" si="1463"/>
        <v>92.444538964140605</v>
      </c>
      <c r="FR1000" s="331">
        <f t="shared" si="1405"/>
        <v>-2.9087161103781769</v>
      </c>
      <c r="FS1000" s="331">
        <f t="shared" si="1464"/>
        <v>2.9087161103781769</v>
      </c>
      <c r="FT1000" s="400">
        <f t="shared" si="1465"/>
        <v>0</v>
      </c>
      <c r="FU1000" s="400">
        <f t="shared" si="1466"/>
        <v>1</v>
      </c>
      <c r="FV1000" s="400">
        <f t="shared" si="1467"/>
        <v>0</v>
      </c>
      <c r="FW1000" s="402">
        <f t="shared" si="1468"/>
        <v>0</v>
      </c>
      <c r="FX1000" s="222">
        <f t="shared" si="1469"/>
        <v>82.659882380441488</v>
      </c>
      <c r="FY1000" s="222">
        <f t="shared" si="1470"/>
        <v>0</v>
      </c>
      <c r="FZ1000" s="222">
        <f t="shared" si="1471"/>
        <v>0</v>
      </c>
      <c r="GA1000" s="221">
        <f t="shared" si="1472"/>
        <v>92.444538964140605</v>
      </c>
      <c r="GB1000" s="222">
        <f t="shared" si="1473"/>
        <v>0</v>
      </c>
      <c r="GC1000" s="222">
        <f t="shared" si="1474"/>
        <v>0</v>
      </c>
      <c r="GD1000" s="222">
        <f t="shared" si="1475"/>
        <v>0</v>
      </c>
      <c r="GE1000" s="222">
        <f t="shared" si="1476"/>
        <v>0</v>
      </c>
      <c r="GF1000" s="222">
        <f t="shared" si="1477"/>
        <v>0</v>
      </c>
      <c r="GG1000" s="398">
        <f t="shared" si="1478"/>
        <v>0</v>
      </c>
      <c r="GH1000" s="399">
        <f t="shared" si="1479"/>
        <v>0</v>
      </c>
      <c r="GI1000" s="398" t="str">
        <f t="shared" si="1480"/>
        <v>Na</v>
      </c>
      <c r="GJ1000" s="398" t="str">
        <f t="shared" si="1481"/>
        <v>Cl</v>
      </c>
    </row>
    <row r="1001" spans="1:192" s="69" customFormat="1">
      <c r="A1001" s="402">
        <f t="shared" si="1482"/>
        <v>996</v>
      </c>
      <c r="B1001" s="106" t="s">
        <v>136</v>
      </c>
      <c r="C1001" s="79" t="s">
        <v>848</v>
      </c>
      <c r="D1001" s="79"/>
      <c r="E1001" s="79"/>
      <c r="F1001" s="558">
        <v>3445698</v>
      </c>
      <c r="G1001" s="558">
        <v>5550126</v>
      </c>
      <c r="H1001" s="409">
        <f t="shared" si="1409"/>
        <v>445645.29080000002</v>
      </c>
      <c r="I1001" s="405">
        <f t="shared" si="1410"/>
        <v>5548345.7396</v>
      </c>
      <c r="J1001" s="253">
        <v>118</v>
      </c>
      <c r="K1001" s="392" t="s">
        <v>1355</v>
      </c>
      <c r="L1001" s="171">
        <v>12.06</v>
      </c>
      <c r="M1001" s="171"/>
      <c r="N1001" s="408"/>
      <c r="O1001" s="171"/>
      <c r="P1001" s="171"/>
      <c r="Q1001" s="531" t="s">
        <v>2867</v>
      </c>
      <c r="R1001" s="381" t="s">
        <v>2929</v>
      </c>
      <c r="S1001" s="382" t="s">
        <v>1349</v>
      </c>
      <c r="T1001" s="499" t="str">
        <f t="shared" si="1411"/>
        <v>-</v>
      </c>
      <c r="U1001" s="499" t="str">
        <f t="shared" si="1412"/>
        <v>-</v>
      </c>
      <c r="V1001" s="499" t="str">
        <f t="shared" si="1413"/>
        <v>-</v>
      </c>
      <c r="W1001" s="499" t="str">
        <f t="shared" si="1404"/>
        <v>-</v>
      </c>
      <c r="X1001" s="529" t="str">
        <f t="shared" si="1403"/>
        <v/>
      </c>
      <c r="Y1001" s="530" t="str">
        <f t="shared" si="1406"/>
        <v/>
      </c>
      <c r="Z1001" s="406"/>
      <c r="AA1001" s="89">
        <v>40701</v>
      </c>
      <c r="AB1001" s="102">
        <v>2</v>
      </c>
      <c r="AC1001" s="532" t="s">
        <v>870</v>
      </c>
      <c r="AD1001" s="532" t="s">
        <v>2603</v>
      </c>
      <c r="AE1001" s="86" t="s">
        <v>1454</v>
      </c>
      <c r="AF1001" s="236" t="s">
        <v>3116</v>
      </c>
      <c r="AG1001" s="115"/>
      <c r="AH1001" s="115"/>
      <c r="AI1001" s="236"/>
      <c r="AJ1001" s="115"/>
      <c r="AK1001" s="115"/>
      <c r="AL1001" s="115"/>
      <c r="AM1001" s="350"/>
      <c r="AN1001" s="532"/>
      <c r="AO1001" s="79"/>
      <c r="AP1001" s="407"/>
      <c r="AQ1001" s="532"/>
      <c r="AR1001" s="532"/>
      <c r="AS1001" s="508"/>
      <c r="AT1001" s="511"/>
      <c r="AU1001" s="88"/>
      <c r="AV1001" s="424"/>
      <c r="AW1001" s="76"/>
      <c r="AX1001" s="76"/>
      <c r="AY1001" s="88"/>
      <c r="AZ1001" s="86"/>
      <c r="BA1001" s="90"/>
      <c r="BB1001" s="532"/>
      <c r="BC1001" s="90"/>
      <c r="BD1001" s="532"/>
      <c r="BE1001" s="90"/>
      <c r="BF1001" s="90"/>
      <c r="BG1001" s="532"/>
      <c r="BH1001" s="532"/>
      <c r="BI1001" s="532"/>
      <c r="BJ1001" s="532"/>
      <c r="BK1001" s="532"/>
      <c r="BL1001" s="79"/>
      <c r="BM1001" s="532"/>
      <c r="BN1001" s="80"/>
      <c r="BO1001" s="147"/>
      <c r="BP1001" s="147"/>
      <c r="BQ1001" s="155"/>
      <c r="BR1001" s="147"/>
      <c r="BS1001" s="147"/>
      <c r="BT1001" s="147"/>
      <c r="BU1001" s="147"/>
      <c r="BV1001" s="147"/>
      <c r="BW1001" s="147"/>
      <c r="BX1001" s="147"/>
      <c r="BY1001" s="147"/>
      <c r="BZ1001" s="147"/>
      <c r="CA1001" s="147"/>
      <c r="CB1001" s="147"/>
      <c r="CC1001" s="147"/>
      <c r="CD1001" s="147"/>
      <c r="CE1001" s="147"/>
      <c r="CF1001" s="145"/>
      <c r="CG1001" s="147"/>
      <c r="CH1001" s="147"/>
      <c r="CI1001" s="147"/>
      <c r="CJ1001" s="147"/>
      <c r="CK1001" s="147"/>
      <c r="CL1001" s="148"/>
      <c r="CM1001" s="147"/>
      <c r="CN1001" s="190"/>
      <c r="CO1001" s="145"/>
      <c r="CP1001" s="532"/>
      <c r="CQ1001" s="80"/>
      <c r="CR1001" s="168"/>
      <c r="CS1001" s="168"/>
      <c r="CT1001" s="168"/>
      <c r="CU1001" s="168"/>
      <c r="CV1001" s="168"/>
      <c r="CW1001" s="168"/>
      <c r="CX1001" s="168"/>
      <c r="CY1001" s="401"/>
      <c r="CZ1001" s="401"/>
      <c r="DA1001" s="70"/>
      <c r="DB1001" s="182">
        <v>-64.3</v>
      </c>
      <c r="DC1001" s="141" t="s">
        <v>2411</v>
      </c>
      <c r="DD1001" s="182"/>
      <c r="DE1001" s="182"/>
      <c r="DF1001" s="182"/>
      <c r="DG1001" s="182">
        <v>-9.34</v>
      </c>
      <c r="DH1001" s="182"/>
      <c r="DI1001" s="182"/>
      <c r="DJ1001" s="182"/>
      <c r="DK1001" s="180"/>
      <c r="DL1001" s="180"/>
      <c r="DM1001" s="180"/>
      <c r="DN1001" s="182"/>
      <c r="DO1001" s="182"/>
      <c r="DP1001" s="182"/>
      <c r="DQ1001" s="182"/>
      <c r="DR1001" s="182"/>
      <c r="DS1001" s="181"/>
      <c r="DT1001" s="402">
        <f t="shared" si="1414"/>
        <v>0</v>
      </c>
      <c r="DU1001" s="100">
        <f t="shared" si="1415"/>
        <v>0</v>
      </c>
      <c r="DV1001" s="100">
        <f t="shared" si="1416"/>
        <v>1</v>
      </c>
      <c r="DW1001" s="100">
        <f t="shared" si="1417"/>
        <v>0</v>
      </c>
      <c r="DX1001" s="100">
        <f t="shared" si="1418"/>
        <v>0</v>
      </c>
      <c r="DY1001" s="229">
        <f t="shared" si="1419"/>
        <v>0</v>
      </c>
      <c r="DZ1001" s="100">
        <f t="shared" si="1420"/>
        <v>0</v>
      </c>
      <c r="EA1001" s="400">
        <f t="shared" si="1421"/>
        <v>0</v>
      </c>
      <c r="EB1001" s="402">
        <f t="shared" si="1422"/>
        <v>1</v>
      </c>
      <c r="EC1001" s="19">
        <f t="shared" si="1423"/>
        <v>0</v>
      </c>
      <c r="ED1001" s="19">
        <f t="shared" si="1424"/>
        <v>0</v>
      </c>
      <c r="EE1001" s="19">
        <f t="shared" si="1425"/>
        <v>0</v>
      </c>
      <c r="EF1001" s="402">
        <f t="shared" si="1426"/>
        <v>1</v>
      </c>
      <c r="EG1001" s="400">
        <f t="shared" si="1427"/>
        <v>1</v>
      </c>
      <c r="EH1001" s="400">
        <f t="shared" si="1428"/>
        <v>0</v>
      </c>
      <c r="EI1001" s="402">
        <f t="shared" si="1429"/>
        <v>0</v>
      </c>
      <c r="EJ1001" s="229">
        <f t="shared" si="1430"/>
        <v>0</v>
      </c>
      <c r="EK1001" s="398" t="str">
        <f t="shared" si="1431"/>
        <v/>
      </c>
      <c r="EL1001" s="398" t="str">
        <f t="shared" si="1432"/>
        <v/>
      </c>
      <c r="EM1001" s="398" t="str">
        <f t="shared" si="1433"/>
        <v/>
      </c>
      <c r="EN1001" s="398" t="str">
        <f t="shared" si="1434"/>
        <v/>
      </c>
      <c r="EO1001" s="398" t="str">
        <f t="shared" si="1435"/>
        <v/>
      </c>
      <c r="EP1001" s="398" t="str">
        <f t="shared" si="1436"/>
        <v/>
      </c>
      <c r="EQ1001" s="398" t="str">
        <f t="shared" si="1437"/>
        <v/>
      </c>
      <c r="ER1001" s="398" t="str">
        <f t="shared" si="1438"/>
        <v/>
      </c>
      <c r="ES1001" s="398" t="str">
        <f t="shared" si="1439"/>
        <v/>
      </c>
      <c r="ET1001" s="398" t="str">
        <f t="shared" si="1440"/>
        <v/>
      </c>
      <c r="EU1001" s="172" t="str">
        <f t="shared" si="1441"/>
        <v/>
      </c>
      <c r="EV1001" s="57" t="str">
        <f t="shared" si="1442"/>
        <v/>
      </c>
      <c r="EW1001" s="57" t="str">
        <f t="shared" si="1443"/>
        <v/>
      </c>
      <c r="EX1001" s="57" t="str">
        <f t="shared" si="1444"/>
        <v/>
      </c>
      <c r="EY1001" s="57" t="str">
        <f t="shared" si="1445"/>
        <v/>
      </c>
      <c r="EZ1001" s="57" t="str">
        <f t="shared" si="1446"/>
        <v/>
      </c>
      <c r="FA1001" s="57" t="str">
        <f t="shared" si="1447"/>
        <v/>
      </c>
      <c r="FB1001" s="57" t="str">
        <f t="shared" si="1448"/>
        <v/>
      </c>
      <c r="FC1001" s="57" t="str">
        <f t="shared" si="1449"/>
        <v/>
      </c>
      <c r="FD1001" s="57" t="str">
        <f t="shared" si="1450"/>
        <v/>
      </c>
      <c r="FE1001" s="57" t="str">
        <f t="shared" si="1451"/>
        <v/>
      </c>
      <c r="FF1001" s="56" t="str">
        <f t="shared" si="1452"/>
        <v/>
      </c>
      <c r="FG1001" s="59" t="str">
        <f t="shared" si="1453"/>
        <v/>
      </c>
      <c r="FH1001" s="59" t="str">
        <f t="shared" si="1454"/>
        <v/>
      </c>
      <c r="FI1001" s="59" t="str">
        <f t="shared" si="1455"/>
        <v/>
      </c>
      <c r="FJ1001" s="59" t="str">
        <f t="shared" si="1456"/>
        <v/>
      </c>
      <c r="FK1001" s="59" t="str">
        <f t="shared" si="1457"/>
        <v/>
      </c>
      <c r="FL1001" s="59" t="str">
        <f t="shared" si="1458"/>
        <v/>
      </c>
      <c r="FM1001" s="59" t="str">
        <f t="shared" si="1459"/>
        <v/>
      </c>
      <c r="FN1001" s="59" t="str">
        <f t="shared" si="1460"/>
        <v/>
      </c>
      <c r="FO1001" s="59" t="str">
        <f t="shared" si="1461"/>
        <v/>
      </c>
      <c r="FP1001" s="59" t="str">
        <f t="shared" si="1462"/>
        <v/>
      </c>
      <c r="FQ1001" s="66" t="str">
        <f t="shared" si="1463"/>
        <v/>
      </c>
      <c r="FR1001" s="331" t="str">
        <f t="shared" si="1405"/>
        <v/>
      </c>
      <c r="FS1001" s="331">
        <f t="shared" si="1464"/>
        <v>0</v>
      </c>
      <c r="FT1001" s="400">
        <f t="shared" si="1465"/>
        <v>1</v>
      </c>
      <c r="FU1001" s="400">
        <f t="shared" si="1466"/>
        <v>0</v>
      </c>
      <c r="FV1001" s="400">
        <f t="shared" si="1467"/>
        <v>0</v>
      </c>
      <c r="FW1001" s="402">
        <f t="shared" si="1468"/>
        <v>0</v>
      </c>
      <c r="FX1001" s="222">
        <f t="shared" si="1469"/>
        <v>0</v>
      </c>
      <c r="FY1001" s="222">
        <f t="shared" si="1470"/>
        <v>0</v>
      </c>
      <c r="FZ1001" s="222">
        <f t="shared" si="1471"/>
        <v>0</v>
      </c>
      <c r="GA1001" s="221">
        <f t="shared" si="1472"/>
        <v>0</v>
      </c>
      <c r="GB1001" s="222">
        <f t="shared" si="1473"/>
        <v>0</v>
      </c>
      <c r="GC1001" s="222">
        <f t="shared" si="1474"/>
        <v>0</v>
      </c>
      <c r="GD1001" s="222">
        <f t="shared" si="1475"/>
        <v>0</v>
      </c>
      <c r="GE1001" s="222">
        <f t="shared" si="1476"/>
        <v>0</v>
      </c>
      <c r="GF1001" s="222">
        <f t="shared" si="1477"/>
        <v>0</v>
      </c>
      <c r="GG1001" s="398">
        <f t="shared" si="1478"/>
        <v>0</v>
      </c>
      <c r="GH1001" s="399">
        <f t="shared" si="1479"/>
        <v>0</v>
      </c>
      <c r="GI1001" s="398" t="str">
        <f t="shared" si="1480"/>
        <v/>
      </c>
      <c r="GJ1001" s="398" t="str">
        <f t="shared" si="1481"/>
        <v/>
      </c>
    </row>
    <row r="1002" spans="1:192" s="69" customFormat="1">
      <c r="A1002" s="402">
        <f t="shared" si="1482"/>
        <v>997</v>
      </c>
      <c r="B1002" s="382" t="s">
        <v>136</v>
      </c>
      <c r="C1002" s="116" t="s">
        <v>212</v>
      </c>
      <c r="D1002" s="116"/>
      <c r="E1002" s="116"/>
      <c r="F1002" s="400">
        <v>3445822</v>
      </c>
      <c r="G1002" s="400">
        <v>5550291</v>
      </c>
      <c r="H1002" s="409">
        <f t="shared" si="1409"/>
        <v>445769.24120000005</v>
      </c>
      <c r="I1002" s="405">
        <f t="shared" si="1410"/>
        <v>5548510.6736000003</v>
      </c>
      <c r="J1002" s="408">
        <v>120</v>
      </c>
      <c r="K1002" s="377" t="s">
        <v>1355</v>
      </c>
      <c r="L1002" s="378">
        <v>43</v>
      </c>
      <c r="M1002" s="171"/>
      <c r="N1002" s="408"/>
      <c r="O1002" s="19">
        <f t="shared" ref="O1002:O1014" si="1483">J1002+3.1</f>
        <v>123.1</v>
      </c>
      <c r="P1002" s="19"/>
      <c r="Q1002" s="382" t="s">
        <v>2868</v>
      </c>
      <c r="R1002" s="381" t="s">
        <v>2929</v>
      </c>
      <c r="S1002" s="382" t="s">
        <v>1349</v>
      </c>
      <c r="T1002" s="499" t="str">
        <f t="shared" si="1411"/>
        <v>-</v>
      </c>
      <c r="U1002" s="499" t="str">
        <f t="shared" si="1412"/>
        <v>M</v>
      </c>
      <c r="V1002" s="499" t="str">
        <f t="shared" si="1413"/>
        <v>-</v>
      </c>
      <c r="W1002" s="499" t="str">
        <f t="shared" si="1404"/>
        <v>-</v>
      </c>
      <c r="X1002" s="529" t="str">
        <f t="shared" si="1403"/>
        <v>Na</v>
      </c>
      <c r="Y1002" s="530" t="str">
        <f t="shared" si="1406"/>
        <v>Cl</v>
      </c>
      <c r="Z1002" s="119"/>
      <c r="AA1002" s="115" t="s">
        <v>1606</v>
      </c>
      <c r="AB1002" s="102">
        <v>1</v>
      </c>
      <c r="AC1002" s="532" t="s">
        <v>611</v>
      </c>
      <c r="AD1002" s="532" t="s">
        <v>2938</v>
      </c>
      <c r="AE1002" s="80"/>
      <c r="AF1002" s="236" t="s">
        <v>3116</v>
      </c>
      <c r="AG1002" s="115"/>
      <c r="AH1002" s="115"/>
      <c r="AI1002" s="236"/>
      <c r="AJ1002" s="115"/>
      <c r="AK1002" s="115"/>
      <c r="AL1002" s="115"/>
      <c r="AM1002" s="238"/>
      <c r="AN1002" s="532"/>
      <c r="AO1002" s="79"/>
      <c r="AP1002" s="407"/>
      <c r="AQ1002" s="532"/>
      <c r="AR1002" s="532">
        <v>8261</v>
      </c>
      <c r="AS1002" s="507">
        <f>SUM(AU1002:BN1002)+SUM(BO1002:CL1002)/1000</f>
        <v>8263.6039999999994</v>
      </c>
      <c r="AT1002" s="510">
        <f>FR1002</f>
        <v>1.495175624056706</v>
      </c>
      <c r="AU1002" s="532">
        <v>2689</v>
      </c>
      <c r="AV1002" s="82">
        <v>55.5</v>
      </c>
      <c r="AW1002" s="79">
        <v>364</v>
      </c>
      <c r="AX1002" s="79">
        <v>4680</v>
      </c>
      <c r="AY1002" s="532">
        <v>63.7</v>
      </c>
      <c r="AZ1002" s="80">
        <v>263</v>
      </c>
      <c r="BA1002" s="90">
        <v>0.03</v>
      </c>
      <c r="BB1002" s="532">
        <v>76.5</v>
      </c>
      <c r="BC1002" s="90"/>
      <c r="BD1002" s="532">
        <v>5.64</v>
      </c>
      <c r="BE1002" s="269">
        <v>3</v>
      </c>
      <c r="BF1002" s="90">
        <v>0.18</v>
      </c>
      <c r="BG1002" s="532"/>
      <c r="BH1002" s="532">
        <v>3.08</v>
      </c>
      <c r="BI1002" s="532"/>
      <c r="BJ1002" s="532"/>
      <c r="BK1002" s="532"/>
      <c r="BL1002" s="79"/>
      <c r="BM1002" s="532">
        <v>59.92</v>
      </c>
      <c r="BN1002" s="80"/>
      <c r="BO1002" s="147"/>
      <c r="BP1002" s="147"/>
      <c r="BQ1002" s="155">
        <v>54</v>
      </c>
      <c r="BR1002" s="147"/>
      <c r="BS1002" s="147"/>
      <c r="BT1002" s="147"/>
      <c r="BU1002" s="147"/>
      <c r="BV1002" s="147"/>
      <c r="BW1002" s="147"/>
      <c r="BX1002" s="147"/>
      <c r="BY1002" s="147"/>
      <c r="BZ1002" s="147"/>
      <c r="CA1002" s="147"/>
      <c r="CB1002" s="147"/>
      <c r="CC1002" s="147"/>
      <c r="CD1002" s="147"/>
      <c r="CE1002" s="147"/>
      <c r="CF1002" s="145"/>
      <c r="CG1002" s="147"/>
      <c r="CH1002" s="147"/>
      <c r="CI1002" s="147"/>
      <c r="CJ1002" s="147"/>
      <c r="CK1002" s="147"/>
      <c r="CL1002" s="148"/>
      <c r="CM1002" s="147"/>
      <c r="CN1002" s="143" t="s">
        <v>3116</v>
      </c>
      <c r="CO1002" s="145"/>
      <c r="CP1002" s="532"/>
      <c r="CQ1002" s="80"/>
      <c r="CR1002" s="168">
        <v>79.8</v>
      </c>
      <c r="CS1002" s="168">
        <v>20.2</v>
      </c>
      <c r="CT1002" s="168"/>
      <c r="CU1002" s="168"/>
      <c r="CV1002" s="168"/>
      <c r="CW1002" s="168"/>
      <c r="CX1002" s="168"/>
      <c r="CY1002" s="401"/>
      <c r="CZ1002" s="401"/>
      <c r="DA1002" s="70"/>
      <c r="DB1002" s="182"/>
      <c r="DC1002" s="182"/>
      <c r="DD1002" s="182"/>
      <c r="DE1002" s="182"/>
      <c r="DF1002" s="182"/>
      <c r="DG1002" s="182"/>
      <c r="DH1002" s="182"/>
      <c r="DI1002" s="182"/>
      <c r="DJ1002" s="182"/>
      <c r="DK1002" s="180"/>
      <c r="DL1002" s="180"/>
      <c r="DM1002" s="180"/>
      <c r="DN1002" s="182"/>
      <c r="DO1002" s="182"/>
      <c r="DP1002" s="182"/>
      <c r="DQ1002" s="182"/>
      <c r="DR1002" s="182"/>
      <c r="DS1002" s="181"/>
      <c r="DT1002" s="402">
        <f t="shared" si="1414"/>
        <v>1</v>
      </c>
      <c r="DU1002" s="100">
        <f t="shared" si="1415"/>
        <v>0</v>
      </c>
      <c r="DV1002" s="100">
        <f t="shared" si="1416"/>
        <v>1</v>
      </c>
      <c r="DW1002" s="100">
        <f t="shared" si="1417"/>
        <v>0</v>
      </c>
      <c r="DX1002" s="100">
        <f t="shared" si="1418"/>
        <v>0</v>
      </c>
      <c r="DY1002" s="229">
        <f t="shared" si="1419"/>
        <v>0</v>
      </c>
      <c r="DZ1002" s="100">
        <f t="shared" si="1420"/>
        <v>0</v>
      </c>
      <c r="EA1002" s="400">
        <f t="shared" si="1421"/>
        <v>0</v>
      </c>
      <c r="EB1002" s="402">
        <f t="shared" si="1422"/>
        <v>1</v>
      </c>
      <c r="EC1002" s="19">
        <f t="shared" si="1423"/>
        <v>0</v>
      </c>
      <c r="ED1002" s="19">
        <f t="shared" si="1424"/>
        <v>1</v>
      </c>
      <c r="EE1002" s="19">
        <f t="shared" si="1425"/>
        <v>0</v>
      </c>
      <c r="EF1002" s="402">
        <f t="shared" si="1426"/>
        <v>0</v>
      </c>
      <c r="EG1002" s="400">
        <f t="shared" si="1427"/>
        <v>0</v>
      </c>
      <c r="EH1002" s="400">
        <f t="shared" si="1428"/>
        <v>0</v>
      </c>
      <c r="EI1002" s="402">
        <f t="shared" si="1429"/>
        <v>1</v>
      </c>
      <c r="EJ1002" s="229">
        <f t="shared" si="1430"/>
        <v>1</v>
      </c>
      <c r="EK1002" s="398">
        <f t="shared" si="1431"/>
        <v>2689</v>
      </c>
      <c r="EL1002" s="398">
        <f t="shared" si="1432"/>
        <v>76.5</v>
      </c>
      <c r="EM1002" s="398">
        <f t="shared" si="1433"/>
        <v>55.5</v>
      </c>
      <c r="EN1002" s="398">
        <f t="shared" si="1434"/>
        <v>364</v>
      </c>
      <c r="EO1002" s="398">
        <f t="shared" si="1435"/>
        <v>0.18</v>
      </c>
      <c r="EP1002" s="398">
        <f t="shared" si="1436"/>
        <v>3</v>
      </c>
      <c r="EQ1002" s="398">
        <f t="shared" si="1437"/>
        <v>263</v>
      </c>
      <c r="ER1002" s="398" t="str">
        <f t="shared" si="1438"/>
        <v/>
      </c>
      <c r="ES1002" s="398" t="str">
        <f t="shared" si="1439"/>
        <v/>
      </c>
      <c r="ET1002" s="398">
        <f t="shared" si="1440"/>
        <v>63.7</v>
      </c>
      <c r="EU1002" s="172">
        <f t="shared" si="1441"/>
        <v>4680</v>
      </c>
      <c r="EV1002" s="57">
        <f t="shared" si="1442"/>
        <v>116.96491487529252</v>
      </c>
      <c r="EW1002" s="57">
        <f t="shared" si="1443"/>
        <v>1.9565217391304348</v>
      </c>
      <c r="EX1002" s="57">
        <f t="shared" si="1444"/>
        <v>4.5669615305492703</v>
      </c>
      <c r="EY1002" s="57">
        <f t="shared" si="1445"/>
        <v>18.164579070811914</v>
      </c>
      <c r="EZ1002" s="57">
        <f t="shared" si="1446"/>
        <v>6.5639529583371315E-3</v>
      </c>
      <c r="FA1002" s="57">
        <f t="shared" si="1447"/>
        <v>0.16116035455278002</v>
      </c>
      <c r="FB1002" s="57">
        <f t="shared" si="1448"/>
        <v>4.3102671218396154</v>
      </c>
      <c r="FC1002" s="57" t="str">
        <f t="shared" si="1449"/>
        <v/>
      </c>
      <c r="FD1002" s="57" t="str">
        <f t="shared" si="1450"/>
        <v/>
      </c>
      <c r="FE1002" s="57">
        <f t="shared" si="1451"/>
        <v>1.3262185283346486</v>
      </c>
      <c r="FF1002" s="56">
        <f t="shared" si="1452"/>
        <v>132.00575409697345</v>
      </c>
      <c r="FG1002" s="59">
        <f t="shared" si="1453"/>
        <v>82.473795164579712</v>
      </c>
      <c r="FH1002" s="59">
        <f t="shared" si="1454"/>
        <v>1.3795741511044912</v>
      </c>
      <c r="FI1002" s="59">
        <f t="shared" si="1455"/>
        <v>3.2202361725020148</v>
      </c>
      <c r="FJ1002" s="59">
        <f t="shared" si="1456"/>
        <v>12.80812947313494</v>
      </c>
      <c r="FK1002" s="59">
        <f t="shared" si="1457"/>
        <v>4.628346135531522E-3</v>
      </c>
      <c r="FL1002" s="59">
        <f t="shared" si="1458"/>
        <v>0.11363669254330128</v>
      </c>
      <c r="FM1002" s="59">
        <f t="shared" si="1459"/>
        <v>3.1315002790986881</v>
      </c>
      <c r="FN1002" s="59" t="str">
        <f t="shared" si="1460"/>
        <v/>
      </c>
      <c r="FO1002" s="59" t="str">
        <f t="shared" si="1461"/>
        <v/>
      </c>
      <c r="FP1002" s="59">
        <f t="shared" si="1462"/>
        <v>0.96352582664372932</v>
      </c>
      <c r="FQ1002" s="66">
        <f t="shared" si="1463"/>
        <v>95.904973894257594</v>
      </c>
      <c r="FR1002" s="331">
        <f t="shared" si="1405"/>
        <v>1.495175624056706</v>
      </c>
      <c r="FS1002" s="331">
        <f t="shared" si="1464"/>
        <v>1.495175624056706</v>
      </c>
      <c r="FT1002" s="400">
        <f t="shared" si="1465"/>
        <v>0</v>
      </c>
      <c r="FU1002" s="400">
        <f t="shared" si="1466"/>
        <v>1</v>
      </c>
      <c r="FV1002" s="400">
        <f t="shared" si="1467"/>
        <v>0</v>
      </c>
      <c r="FW1002" s="402">
        <f t="shared" si="1468"/>
        <v>0</v>
      </c>
      <c r="FX1002" s="222">
        <f t="shared" si="1469"/>
        <v>82.473795164579712</v>
      </c>
      <c r="FY1002" s="222">
        <f t="shared" si="1470"/>
        <v>0</v>
      </c>
      <c r="FZ1002" s="222">
        <f t="shared" si="1471"/>
        <v>0</v>
      </c>
      <c r="GA1002" s="221">
        <f t="shared" si="1472"/>
        <v>95.904973894257594</v>
      </c>
      <c r="GB1002" s="222">
        <f t="shared" si="1473"/>
        <v>0</v>
      </c>
      <c r="GC1002" s="222">
        <f t="shared" si="1474"/>
        <v>0</v>
      </c>
      <c r="GD1002" s="222">
        <f t="shared" si="1475"/>
        <v>0</v>
      </c>
      <c r="GE1002" s="222">
        <f t="shared" si="1476"/>
        <v>0</v>
      </c>
      <c r="GF1002" s="222">
        <f t="shared" si="1477"/>
        <v>0</v>
      </c>
      <c r="GG1002" s="398">
        <f t="shared" si="1478"/>
        <v>0</v>
      </c>
      <c r="GH1002" s="399">
        <f t="shared" si="1479"/>
        <v>0</v>
      </c>
      <c r="GI1002" s="398" t="str">
        <f t="shared" si="1480"/>
        <v>Na</v>
      </c>
      <c r="GJ1002" s="398" t="str">
        <f t="shared" si="1481"/>
        <v>Cl</v>
      </c>
    </row>
    <row r="1003" spans="1:192">
      <c r="A1003" s="402">
        <f t="shared" si="1482"/>
        <v>998</v>
      </c>
      <c r="B1003" s="383" t="s">
        <v>136</v>
      </c>
      <c r="C1003" s="381" t="s">
        <v>212</v>
      </c>
      <c r="D1003" s="381"/>
      <c r="E1003" s="381"/>
      <c r="F1003" s="400">
        <v>3445822</v>
      </c>
      <c r="G1003" s="400">
        <v>5550291</v>
      </c>
      <c r="H1003" s="409">
        <f t="shared" si="1409"/>
        <v>445769.24120000005</v>
      </c>
      <c r="I1003" s="405">
        <f t="shared" si="1410"/>
        <v>5548510.6736000003</v>
      </c>
      <c r="J1003" s="408">
        <v>120</v>
      </c>
      <c r="K1003" s="377" t="s">
        <v>1355</v>
      </c>
      <c r="L1003" s="378">
        <v>43</v>
      </c>
      <c r="M1003" s="171"/>
      <c r="O1003" s="19">
        <f t="shared" si="1483"/>
        <v>123.1</v>
      </c>
      <c r="Q1003" s="382" t="s">
        <v>2868</v>
      </c>
      <c r="R1003" s="381" t="s">
        <v>2929</v>
      </c>
      <c r="S1003" s="382" t="s">
        <v>1349</v>
      </c>
      <c r="T1003" s="499" t="str">
        <f t="shared" si="1411"/>
        <v>-</v>
      </c>
      <c r="U1003" s="499" t="str">
        <f t="shared" si="1412"/>
        <v>M</v>
      </c>
      <c r="V1003" s="499" t="str">
        <f t="shared" si="1413"/>
        <v>-</v>
      </c>
      <c r="W1003" s="499" t="str">
        <f t="shared" si="1404"/>
        <v>-</v>
      </c>
      <c r="X1003" s="529" t="str">
        <f t="shared" si="1403"/>
        <v>Na</v>
      </c>
      <c r="Y1003" s="530" t="str">
        <f t="shared" si="1406"/>
        <v>Cl</v>
      </c>
      <c r="Z1003" s="406"/>
      <c r="AA1003" s="394" t="s">
        <v>2605</v>
      </c>
      <c r="AB1003" s="102">
        <v>2</v>
      </c>
      <c r="AC1003" s="88" t="s">
        <v>611</v>
      </c>
      <c r="AD1003" s="532" t="s">
        <v>3015</v>
      </c>
      <c r="AE1003" s="86" t="s">
        <v>3007</v>
      </c>
      <c r="AF1003" s="236" t="s">
        <v>3116</v>
      </c>
      <c r="AG1003" s="115"/>
      <c r="AH1003" s="115"/>
      <c r="AI1003" s="236"/>
      <c r="AJ1003" s="115">
        <v>1.0066269999999999</v>
      </c>
      <c r="AK1003" s="115">
        <v>14</v>
      </c>
      <c r="AL1003" s="115"/>
      <c r="AM1003" s="238"/>
      <c r="AN1003" s="532"/>
      <c r="AO1003" s="79"/>
      <c r="AP1003" s="407"/>
      <c r="AQ1003" s="532"/>
      <c r="AR1003" s="532"/>
      <c r="AS1003" s="507">
        <f>SUM(AU1003:BN1003)+SUM(BO1003:CL1003)/1000</f>
        <v>8514.2499999999982</v>
      </c>
      <c r="AT1003" s="510">
        <f>FR1003</f>
        <v>2.1390685439545871</v>
      </c>
      <c r="AU1003" s="532">
        <v>2687</v>
      </c>
      <c r="AV1003" s="375">
        <v>78.03</v>
      </c>
      <c r="AW1003" s="376">
        <v>401.59</v>
      </c>
      <c r="AX1003" s="79">
        <v>4661</v>
      </c>
      <c r="AY1003" s="532">
        <v>63.13</v>
      </c>
      <c r="AZ1003" s="80">
        <v>435.58</v>
      </c>
      <c r="BA1003" s="90">
        <v>3.78</v>
      </c>
      <c r="BB1003" s="532">
        <v>95.66</v>
      </c>
      <c r="BC1003" s="90">
        <v>10.46</v>
      </c>
      <c r="BD1003" s="532">
        <v>5.76</v>
      </c>
      <c r="BE1003" s="105">
        <v>4.47</v>
      </c>
      <c r="BF1003" s="90">
        <v>0.38</v>
      </c>
      <c r="BG1003" s="532"/>
      <c r="BH1003" s="532">
        <v>3.38</v>
      </c>
      <c r="BI1003" s="532">
        <v>1.4E-2</v>
      </c>
      <c r="BJ1003" s="532"/>
      <c r="BK1003" s="532"/>
      <c r="BL1003" s="79"/>
      <c r="BM1003" s="532">
        <v>62.713999999999999</v>
      </c>
      <c r="BN1003" s="80">
        <v>0.46</v>
      </c>
      <c r="BO1003" s="147"/>
      <c r="BP1003" s="147"/>
      <c r="BQ1003" s="155">
        <v>94</v>
      </c>
      <c r="BR1003" s="147">
        <v>748</v>
      </c>
      <c r="BS1003" s="147"/>
      <c r="BT1003" s="147"/>
      <c r="BU1003" s="147"/>
      <c r="BV1003" s="147"/>
      <c r="BW1003" s="147"/>
      <c r="BX1003" s="147"/>
      <c r="BY1003" s="147"/>
      <c r="BZ1003" s="147"/>
      <c r="CA1003" s="147"/>
      <c r="CB1003" s="147"/>
      <c r="CC1003" s="147"/>
      <c r="CD1003" s="147"/>
      <c r="CE1003" s="147"/>
      <c r="CF1003" s="145"/>
      <c r="CG1003" s="147"/>
      <c r="CH1003" s="147"/>
      <c r="CI1003" s="147"/>
      <c r="CJ1003" s="147"/>
      <c r="CK1003" s="147"/>
      <c r="CL1003" s="148"/>
      <c r="CM1003" s="147"/>
      <c r="CN1003" s="143">
        <v>249.7</v>
      </c>
      <c r="CO1003" s="145"/>
      <c r="CP1003" s="532">
        <v>5.9580000000000002</v>
      </c>
      <c r="CQ1003" s="80"/>
      <c r="CR1003" s="168">
        <v>11.15</v>
      </c>
      <c r="CS1003" s="173">
        <v>88.8</v>
      </c>
      <c r="CT1003" s="168"/>
      <c r="CU1003" s="168"/>
      <c r="CV1003" s="168"/>
      <c r="CW1003" s="168"/>
      <c r="CX1003" s="168">
        <v>0.05</v>
      </c>
      <c r="CY1003" s="401"/>
      <c r="CZ1003" s="401"/>
      <c r="DA1003" s="70"/>
      <c r="DB1003" s="182"/>
      <c r="DC1003" s="182"/>
      <c r="DD1003" s="182"/>
      <c r="DE1003" s="182"/>
      <c r="DF1003" s="182"/>
      <c r="DG1003" s="182"/>
      <c r="DH1003" s="182"/>
      <c r="DI1003" s="182"/>
      <c r="DJ1003" s="182"/>
      <c r="DK1003" s="180"/>
      <c r="DL1003" s="180"/>
      <c r="DM1003" s="180"/>
      <c r="DN1003" s="182"/>
      <c r="DO1003" s="182"/>
      <c r="DP1003" s="182"/>
      <c r="DQ1003" s="182"/>
      <c r="DR1003" s="182"/>
      <c r="DS1003" s="181"/>
      <c r="DT1003" s="402">
        <f t="shared" si="1414"/>
        <v>0</v>
      </c>
      <c r="DU1003" s="100">
        <f t="shared" si="1415"/>
        <v>0</v>
      </c>
      <c r="DV1003" s="100">
        <f t="shared" si="1416"/>
        <v>1</v>
      </c>
      <c r="DW1003" s="100">
        <f t="shared" si="1417"/>
        <v>0</v>
      </c>
      <c r="DX1003" s="100">
        <f t="shared" si="1418"/>
        <v>0</v>
      </c>
      <c r="DY1003" s="229">
        <f t="shared" si="1419"/>
        <v>0</v>
      </c>
      <c r="DZ1003" s="100">
        <f t="shared" si="1420"/>
        <v>0</v>
      </c>
      <c r="EA1003" s="400">
        <f t="shared" si="1421"/>
        <v>0</v>
      </c>
      <c r="EB1003" s="402">
        <f t="shared" si="1422"/>
        <v>1</v>
      </c>
      <c r="EC1003" s="19">
        <f t="shared" si="1423"/>
        <v>0</v>
      </c>
      <c r="ED1003" s="19">
        <f t="shared" si="1424"/>
        <v>1</v>
      </c>
      <c r="EE1003" s="19">
        <f t="shared" si="1425"/>
        <v>0</v>
      </c>
      <c r="EF1003" s="402">
        <f t="shared" si="1426"/>
        <v>0</v>
      </c>
      <c r="EG1003" s="400">
        <f t="shared" si="1427"/>
        <v>1</v>
      </c>
      <c r="EH1003" s="400">
        <f t="shared" si="1428"/>
        <v>0</v>
      </c>
      <c r="EI1003" s="402">
        <f t="shared" si="1429"/>
        <v>0</v>
      </c>
      <c r="EJ1003" s="229">
        <f t="shared" si="1430"/>
        <v>1</v>
      </c>
      <c r="EK1003" s="398">
        <f t="shared" si="1431"/>
        <v>2687</v>
      </c>
      <c r="EL1003" s="398">
        <f t="shared" si="1432"/>
        <v>95.66</v>
      </c>
      <c r="EM1003" s="398">
        <f t="shared" si="1433"/>
        <v>78.03</v>
      </c>
      <c r="EN1003" s="398">
        <f t="shared" si="1434"/>
        <v>401.59</v>
      </c>
      <c r="EO1003" s="398">
        <f t="shared" si="1435"/>
        <v>0.38</v>
      </c>
      <c r="EP1003" s="398">
        <f t="shared" si="1436"/>
        <v>4.47</v>
      </c>
      <c r="EQ1003" s="398">
        <f t="shared" si="1437"/>
        <v>435.58</v>
      </c>
      <c r="ER1003" s="398" t="str">
        <f t="shared" si="1438"/>
        <v/>
      </c>
      <c r="ES1003" s="398" t="str">
        <f t="shared" si="1439"/>
        <v/>
      </c>
      <c r="ET1003" s="398">
        <f t="shared" si="1440"/>
        <v>63.13</v>
      </c>
      <c r="EU1003" s="172">
        <f t="shared" si="1441"/>
        <v>4661</v>
      </c>
      <c r="EV1003" s="57">
        <f t="shared" si="1442"/>
        <v>116.87791977311677</v>
      </c>
      <c r="EW1003" s="57">
        <f t="shared" si="1443"/>
        <v>2.4465473145780048</v>
      </c>
      <c r="EX1003" s="57">
        <f t="shared" si="1444"/>
        <v>6.4209010491668392</v>
      </c>
      <c r="EY1003" s="57">
        <f t="shared" si="1445"/>
        <v>20.040421178701529</v>
      </c>
      <c r="EZ1003" s="57">
        <f t="shared" si="1446"/>
        <v>1.3857234023156166E-2</v>
      </c>
      <c r="FA1003" s="57">
        <f t="shared" si="1447"/>
        <v>0.24012892828364221</v>
      </c>
      <c r="FB1003" s="57">
        <f t="shared" si="1448"/>
        <v>7.1386545738817482</v>
      </c>
      <c r="FC1003" s="57" t="str">
        <f t="shared" si="1449"/>
        <v/>
      </c>
      <c r="FD1003" s="57" t="str">
        <f t="shared" si="1450"/>
        <v/>
      </c>
      <c r="FE1003" s="57">
        <f t="shared" si="1451"/>
        <v>1.3143512667781219</v>
      </c>
      <c r="FF1003" s="56">
        <f t="shared" si="1452"/>
        <v>131.4698333004259</v>
      </c>
      <c r="FG1003" s="59">
        <f t="shared" si="1453"/>
        <v>80.031566325454818</v>
      </c>
      <c r="FH1003" s="59">
        <f t="shared" si="1454"/>
        <v>1.6752609394067037</v>
      </c>
      <c r="FI1003" s="59">
        <f t="shared" si="1455"/>
        <v>4.3966796224908107</v>
      </c>
      <c r="FJ1003" s="59">
        <f t="shared" si="1456"/>
        <v>13.722577368477495</v>
      </c>
      <c r="FK1003" s="59">
        <f t="shared" si="1457"/>
        <v>9.4886711362111176E-3</v>
      </c>
      <c r="FL1003" s="59">
        <f t="shared" si="1458"/>
        <v>0.16442707303396945</v>
      </c>
      <c r="FM1003" s="59">
        <f t="shared" si="1459"/>
        <v>5.1018508613048956</v>
      </c>
      <c r="FN1003" s="59" t="str">
        <f t="shared" si="1460"/>
        <v/>
      </c>
      <c r="FO1003" s="59" t="str">
        <f t="shared" si="1461"/>
        <v/>
      </c>
      <c r="FP1003" s="59">
        <f t="shared" si="1462"/>
        <v>0.9393400497347304</v>
      </c>
      <c r="FQ1003" s="66">
        <f t="shared" si="1463"/>
        <v>93.958809088960365</v>
      </c>
      <c r="FR1003" s="331">
        <f t="shared" si="1405"/>
        <v>2.1390685439545871</v>
      </c>
      <c r="FS1003" s="331">
        <f t="shared" si="1464"/>
        <v>2.1390685439545871</v>
      </c>
      <c r="FT1003" s="400">
        <f t="shared" si="1465"/>
        <v>0</v>
      </c>
      <c r="FU1003" s="400">
        <f t="shared" si="1466"/>
        <v>1</v>
      </c>
      <c r="FV1003" s="400">
        <f t="shared" si="1467"/>
        <v>0</v>
      </c>
      <c r="FW1003" s="402">
        <f t="shared" si="1468"/>
        <v>0</v>
      </c>
      <c r="FX1003" s="222">
        <f t="shared" si="1469"/>
        <v>80.031566325454818</v>
      </c>
      <c r="FY1003" s="222">
        <f t="shared" si="1470"/>
        <v>0</v>
      </c>
      <c r="FZ1003" s="222">
        <f t="shared" si="1471"/>
        <v>0</v>
      </c>
      <c r="GA1003" s="221">
        <f t="shared" si="1472"/>
        <v>93.958809088960365</v>
      </c>
      <c r="GB1003" s="222">
        <f t="shared" si="1473"/>
        <v>0</v>
      </c>
      <c r="GC1003" s="222">
        <f t="shared" si="1474"/>
        <v>0</v>
      </c>
      <c r="GD1003" s="222">
        <f t="shared" si="1475"/>
        <v>0</v>
      </c>
      <c r="GE1003" s="222">
        <f t="shared" si="1476"/>
        <v>0</v>
      </c>
      <c r="GF1003" s="222">
        <f t="shared" si="1477"/>
        <v>0</v>
      </c>
      <c r="GG1003" s="398">
        <f t="shared" si="1478"/>
        <v>0</v>
      </c>
      <c r="GH1003" s="399">
        <f t="shared" si="1479"/>
        <v>0</v>
      </c>
      <c r="GI1003" s="398" t="str">
        <f t="shared" si="1480"/>
        <v>Na</v>
      </c>
      <c r="GJ1003" s="398" t="str">
        <f t="shared" si="1481"/>
        <v>Cl</v>
      </c>
    </row>
    <row r="1004" spans="1:192" s="69" customFormat="1">
      <c r="A1004" s="402">
        <f t="shared" si="1482"/>
        <v>999</v>
      </c>
      <c r="B1004" s="382" t="s">
        <v>136</v>
      </c>
      <c r="C1004" s="116" t="s">
        <v>212</v>
      </c>
      <c r="D1004" s="116"/>
      <c r="E1004" s="116"/>
      <c r="F1004" s="400">
        <v>3445822</v>
      </c>
      <c r="G1004" s="400">
        <v>5550291</v>
      </c>
      <c r="H1004" s="409">
        <f t="shared" si="1409"/>
        <v>445769.24120000005</v>
      </c>
      <c r="I1004" s="405">
        <f t="shared" si="1410"/>
        <v>5548510.6736000003</v>
      </c>
      <c r="J1004" s="408">
        <v>120</v>
      </c>
      <c r="K1004" s="377" t="s">
        <v>1355</v>
      </c>
      <c r="L1004" s="378">
        <v>43</v>
      </c>
      <c r="M1004" s="171"/>
      <c r="N1004" s="408"/>
      <c r="O1004" s="19">
        <f t="shared" si="1483"/>
        <v>123.1</v>
      </c>
      <c r="P1004" s="19"/>
      <c r="Q1004" s="382" t="s">
        <v>2868</v>
      </c>
      <c r="R1004" s="381" t="s">
        <v>2929</v>
      </c>
      <c r="S1004" s="382" t="s">
        <v>1349</v>
      </c>
      <c r="T1004" s="499" t="str">
        <f t="shared" si="1411"/>
        <v>T</v>
      </c>
      <c r="U1004" s="499" t="str">
        <f t="shared" si="1412"/>
        <v>M</v>
      </c>
      <c r="V1004" s="499" t="str">
        <f t="shared" si="1413"/>
        <v>-</v>
      </c>
      <c r="W1004" s="499" t="str">
        <f t="shared" si="1404"/>
        <v>-</v>
      </c>
      <c r="X1004" s="529" t="str">
        <f t="shared" ref="X1004:X1040" si="1484">GI1004</f>
        <v>Na</v>
      </c>
      <c r="Y1004" s="530" t="str">
        <f t="shared" si="1406"/>
        <v>Cl</v>
      </c>
      <c r="Z1004" s="119"/>
      <c r="AA1004" s="115" t="s">
        <v>1465</v>
      </c>
      <c r="AB1004" s="102">
        <v>3</v>
      </c>
      <c r="AC1004" s="532" t="s">
        <v>706</v>
      </c>
      <c r="AD1004" s="532" t="s">
        <v>2606</v>
      </c>
      <c r="AE1004" s="80"/>
      <c r="AF1004" s="236">
        <v>65.7</v>
      </c>
      <c r="AG1004" s="115"/>
      <c r="AH1004" s="115"/>
      <c r="AI1004" s="236"/>
      <c r="AJ1004" s="115">
        <v>1.00553</v>
      </c>
      <c r="AK1004" s="115">
        <v>15</v>
      </c>
      <c r="AL1004" s="115"/>
      <c r="AM1004" s="238">
        <v>6.3</v>
      </c>
      <c r="AN1004" s="532"/>
      <c r="AO1004" s="79"/>
      <c r="AP1004" s="407"/>
      <c r="AQ1004" s="532"/>
      <c r="AR1004" s="532">
        <v>8587</v>
      </c>
      <c r="AS1004" s="507">
        <f>SUM(AU1004:BN1004)+SUM(BO1004:CL1004)/1000</f>
        <v>8586.5464000000011</v>
      </c>
      <c r="AT1004" s="510">
        <f>FR1004</f>
        <v>-0.25691429151080986</v>
      </c>
      <c r="AU1004" s="532">
        <v>2692</v>
      </c>
      <c r="AV1004" s="82">
        <v>49.84</v>
      </c>
      <c r="AW1004" s="79">
        <v>346.2</v>
      </c>
      <c r="AX1004" s="79">
        <v>4656</v>
      </c>
      <c r="AY1004" s="532">
        <v>62.43</v>
      </c>
      <c r="AZ1004" s="80">
        <v>562</v>
      </c>
      <c r="BA1004" s="90">
        <v>3.758</v>
      </c>
      <c r="BB1004" s="532">
        <v>96.54</v>
      </c>
      <c r="BC1004" s="90">
        <v>12.48</v>
      </c>
      <c r="BD1004" s="532">
        <v>6.3040000000000003</v>
      </c>
      <c r="BE1004" s="90">
        <v>3.3170000000000002</v>
      </c>
      <c r="BF1004" s="90">
        <v>0.58299999999999996</v>
      </c>
      <c r="BG1004" s="532"/>
      <c r="BH1004" s="532">
        <v>3.3740000000000001</v>
      </c>
      <c r="BI1004" s="532">
        <v>1.7000000000000001E-2</v>
      </c>
      <c r="BJ1004" s="532">
        <v>1.8240000000000001</v>
      </c>
      <c r="BK1004" s="532"/>
      <c r="BL1004" s="79"/>
      <c r="BM1004" s="532">
        <v>85.67</v>
      </c>
      <c r="BN1004" s="80">
        <v>3.4279999999999999</v>
      </c>
      <c r="BO1004" s="147"/>
      <c r="BP1004" s="147"/>
      <c r="BQ1004" s="155">
        <v>90</v>
      </c>
      <c r="BR1004" s="147">
        <v>688</v>
      </c>
      <c r="BS1004" s="147"/>
      <c r="BT1004" s="147"/>
      <c r="BU1004" s="147"/>
      <c r="BV1004" s="147"/>
      <c r="BW1004" s="147"/>
      <c r="BX1004" s="147"/>
      <c r="BY1004" s="147"/>
      <c r="BZ1004" s="147"/>
      <c r="CA1004" s="147"/>
      <c r="CB1004" s="147"/>
      <c r="CC1004" s="147"/>
      <c r="CD1004" s="147"/>
      <c r="CE1004" s="147"/>
      <c r="CF1004" s="145"/>
      <c r="CG1004" s="147"/>
      <c r="CH1004" s="147">
        <v>3.4</v>
      </c>
      <c r="CI1004" s="147"/>
      <c r="CJ1004" s="147"/>
      <c r="CK1004" s="147"/>
      <c r="CL1004" s="148"/>
      <c r="CM1004" s="147"/>
      <c r="CN1004" s="143">
        <v>309</v>
      </c>
      <c r="CO1004" s="145"/>
      <c r="CP1004" s="532"/>
      <c r="CQ1004" s="80"/>
      <c r="CR1004" s="168"/>
      <c r="CS1004" s="168"/>
      <c r="CT1004" s="168"/>
      <c r="CU1004" s="168"/>
      <c r="CV1004" s="168"/>
      <c r="CW1004" s="168"/>
      <c r="CX1004" s="168"/>
      <c r="CY1004" s="401"/>
      <c r="CZ1004" s="401"/>
      <c r="DA1004" s="70"/>
      <c r="DB1004" s="182"/>
      <c r="DC1004" s="182"/>
      <c r="DD1004" s="182"/>
      <c r="DE1004" s="182"/>
      <c r="DF1004" s="182"/>
      <c r="DG1004" s="182"/>
      <c r="DH1004" s="182"/>
      <c r="DI1004" s="182"/>
      <c r="DJ1004" s="182"/>
      <c r="DK1004" s="180"/>
      <c r="DL1004" s="180"/>
      <c r="DM1004" s="180"/>
      <c r="DN1004" s="182"/>
      <c r="DO1004" s="182"/>
      <c r="DP1004" s="182"/>
      <c r="DQ1004" s="182"/>
      <c r="DR1004" s="182"/>
      <c r="DS1004" s="181"/>
      <c r="DT1004" s="402">
        <f t="shared" si="1414"/>
        <v>0</v>
      </c>
      <c r="DU1004" s="100">
        <f t="shared" si="1415"/>
        <v>0</v>
      </c>
      <c r="DV1004" s="100">
        <f t="shared" si="1416"/>
        <v>1</v>
      </c>
      <c r="DW1004" s="100">
        <f t="shared" si="1417"/>
        <v>0</v>
      </c>
      <c r="DX1004" s="100">
        <f t="shared" si="1418"/>
        <v>0</v>
      </c>
      <c r="DY1004" s="229">
        <f t="shared" si="1419"/>
        <v>0</v>
      </c>
      <c r="DZ1004" s="100">
        <f t="shared" si="1420"/>
        <v>0</v>
      </c>
      <c r="EA1004" s="400">
        <f t="shared" si="1421"/>
        <v>1</v>
      </c>
      <c r="EB1004" s="402">
        <f t="shared" si="1422"/>
        <v>0</v>
      </c>
      <c r="EC1004" s="19">
        <f t="shared" si="1423"/>
        <v>0</v>
      </c>
      <c r="ED1004" s="19">
        <f t="shared" si="1424"/>
        <v>1</v>
      </c>
      <c r="EE1004" s="19">
        <f t="shared" si="1425"/>
        <v>0</v>
      </c>
      <c r="EF1004" s="402">
        <f t="shared" si="1426"/>
        <v>0</v>
      </c>
      <c r="EG1004" s="400">
        <f t="shared" si="1427"/>
        <v>1</v>
      </c>
      <c r="EH1004" s="400">
        <f t="shared" si="1428"/>
        <v>0</v>
      </c>
      <c r="EI1004" s="402">
        <f t="shared" si="1429"/>
        <v>0</v>
      </c>
      <c r="EJ1004" s="229">
        <f t="shared" si="1430"/>
        <v>2</v>
      </c>
      <c r="EK1004" s="398">
        <f t="shared" si="1431"/>
        <v>2692</v>
      </c>
      <c r="EL1004" s="398">
        <f t="shared" si="1432"/>
        <v>96.54</v>
      </c>
      <c r="EM1004" s="398">
        <f t="shared" si="1433"/>
        <v>49.84</v>
      </c>
      <c r="EN1004" s="398">
        <f t="shared" si="1434"/>
        <v>346.2</v>
      </c>
      <c r="EO1004" s="398">
        <f t="shared" si="1435"/>
        <v>0.58299999999999996</v>
      </c>
      <c r="EP1004" s="398">
        <f t="shared" si="1436"/>
        <v>3.3170000000000002</v>
      </c>
      <c r="EQ1004" s="398">
        <f t="shared" si="1437"/>
        <v>562</v>
      </c>
      <c r="ER1004" s="398" t="str">
        <f t="shared" si="1438"/>
        <v/>
      </c>
      <c r="ES1004" s="398">
        <f t="shared" si="1439"/>
        <v>1.8240000000000001</v>
      </c>
      <c r="ET1004" s="398">
        <f t="shared" si="1440"/>
        <v>62.43</v>
      </c>
      <c r="EU1004" s="172">
        <f t="shared" si="1441"/>
        <v>4656</v>
      </c>
      <c r="EV1004" s="57">
        <f t="shared" si="1442"/>
        <v>117.09540752855614</v>
      </c>
      <c r="EW1004" s="57">
        <f t="shared" si="1443"/>
        <v>2.469053708439898</v>
      </c>
      <c r="EX1004" s="57">
        <f t="shared" si="1444"/>
        <v>4.1012137420283903</v>
      </c>
      <c r="EY1004" s="57">
        <f t="shared" si="1445"/>
        <v>17.27631119317331</v>
      </c>
      <c r="EZ1004" s="57">
        <f t="shared" si="1446"/>
        <v>2.1259914303947487E-2</v>
      </c>
      <c r="FA1004" s="57">
        <f t="shared" si="1447"/>
        <v>0.17818963201719046</v>
      </c>
      <c r="FB1004" s="57">
        <f t="shared" si="1448"/>
        <v>9.2105327850717256</v>
      </c>
      <c r="FC1004" s="57" t="str">
        <f t="shared" si="1449"/>
        <v/>
      </c>
      <c r="FD1004" s="57">
        <f t="shared" si="1450"/>
        <v>2.9417029944407619E-2</v>
      </c>
      <c r="FE1004" s="57">
        <f t="shared" si="1451"/>
        <v>1.2997774367964223</v>
      </c>
      <c r="FF1004" s="56">
        <f t="shared" si="1452"/>
        <v>131.32880151186075</v>
      </c>
      <c r="FG1004" s="59">
        <f t="shared" si="1453"/>
        <v>82.963168776376762</v>
      </c>
      <c r="FH1004" s="59">
        <f t="shared" si="1454"/>
        <v>1.7493471678749108</v>
      </c>
      <c r="FI1004" s="59">
        <f t="shared" si="1455"/>
        <v>2.9057475015398881</v>
      </c>
      <c r="FJ1004" s="59">
        <f t="shared" si="1456"/>
        <v>12.240424723769845</v>
      </c>
      <c r="FK1004" s="59">
        <f t="shared" si="1457"/>
        <v>1.5062844015804506E-2</v>
      </c>
      <c r="FL1004" s="59">
        <f t="shared" si="1458"/>
        <v>0.12624898642278054</v>
      </c>
      <c r="FM1004" s="59">
        <f t="shared" si="1459"/>
        <v>6.492301615684454</v>
      </c>
      <c r="FN1004" s="59" t="str">
        <f t="shared" si="1460"/>
        <v/>
      </c>
      <c r="FO1004" s="59">
        <f t="shared" si="1461"/>
        <v>2.0735416234146573E-2</v>
      </c>
      <c r="FP1004" s="59">
        <f t="shared" si="1462"/>
        <v>0.91618447595351526</v>
      </c>
      <c r="FQ1004" s="66">
        <f t="shared" si="1463"/>
        <v>92.570778492127886</v>
      </c>
      <c r="FR1004" s="331">
        <f t="shared" si="1405"/>
        <v>-0.25691429151080986</v>
      </c>
      <c r="FS1004" s="331">
        <f t="shared" si="1464"/>
        <v>0.25691429151080986</v>
      </c>
      <c r="FT1004" s="400">
        <f t="shared" si="1465"/>
        <v>0</v>
      </c>
      <c r="FU1004" s="400">
        <f t="shared" si="1466"/>
        <v>1</v>
      </c>
      <c r="FV1004" s="400">
        <f t="shared" si="1467"/>
        <v>0</v>
      </c>
      <c r="FW1004" s="402">
        <f t="shared" si="1468"/>
        <v>0</v>
      </c>
      <c r="FX1004" s="222">
        <f t="shared" si="1469"/>
        <v>82.963168776376762</v>
      </c>
      <c r="FY1004" s="222">
        <f t="shared" si="1470"/>
        <v>0</v>
      </c>
      <c r="FZ1004" s="222">
        <f t="shared" si="1471"/>
        <v>0</v>
      </c>
      <c r="GA1004" s="221">
        <f t="shared" si="1472"/>
        <v>92.570778492127886</v>
      </c>
      <c r="GB1004" s="222">
        <f t="shared" si="1473"/>
        <v>0</v>
      </c>
      <c r="GC1004" s="222">
        <f t="shared" si="1474"/>
        <v>0</v>
      </c>
      <c r="GD1004" s="222">
        <f t="shared" si="1475"/>
        <v>0</v>
      </c>
      <c r="GE1004" s="222">
        <f t="shared" si="1476"/>
        <v>0</v>
      </c>
      <c r="GF1004" s="222">
        <f t="shared" si="1477"/>
        <v>0</v>
      </c>
      <c r="GG1004" s="398">
        <f t="shared" si="1478"/>
        <v>0</v>
      </c>
      <c r="GH1004" s="399">
        <f t="shared" si="1479"/>
        <v>0</v>
      </c>
      <c r="GI1004" s="398" t="str">
        <f t="shared" si="1480"/>
        <v>Na</v>
      </c>
      <c r="GJ1004" s="398" t="str">
        <f t="shared" si="1481"/>
        <v>Cl</v>
      </c>
    </row>
    <row r="1005" spans="1:192" s="69" customFormat="1">
      <c r="A1005" s="402">
        <f t="shared" si="1482"/>
        <v>1000</v>
      </c>
      <c r="B1005" s="382" t="s">
        <v>136</v>
      </c>
      <c r="C1005" s="116" t="s">
        <v>212</v>
      </c>
      <c r="D1005" s="116"/>
      <c r="E1005" s="116"/>
      <c r="F1005" s="400">
        <v>3445822</v>
      </c>
      <c r="G1005" s="400">
        <v>5550291</v>
      </c>
      <c r="H1005" s="409">
        <f t="shared" si="1409"/>
        <v>445769.24120000005</v>
      </c>
      <c r="I1005" s="405">
        <f t="shared" si="1410"/>
        <v>5548510.6736000003</v>
      </c>
      <c r="J1005" s="408">
        <v>120</v>
      </c>
      <c r="K1005" s="377" t="s">
        <v>1355</v>
      </c>
      <c r="L1005" s="378">
        <v>43</v>
      </c>
      <c r="M1005" s="171"/>
      <c r="N1005" s="408"/>
      <c r="O1005" s="19">
        <f t="shared" si="1483"/>
        <v>123.1</v>
      </c>
      <c r="P1005" s="19"/>
      <c r="Q1005" s="382" t="s">
        <v>2868</v>
      </c>
      <c r="R1005" s="381" t="s">
        <v>2929</v>
      </c>
      <c r="S1005" s="382" t="s">
        <v>1349</v>
      </c>
      <c r="T1005" s="499" t="str">
        <f t="shared" si="1411"/>
        <v>T</v>
      </c>
      <c r="U1005" s="499" t="str">
        <f t="shared" si="1412"/>
        <v>M</v>
      </c>
      <c r="V1005" s="499" t="str">
        <f t="shared" si="1413"/>
        <v>-</v>
      </c>
      <c r="W1005" s="499" t="str">
        <f t="shared" si="1404"/>
        <v>-</v>
      </c>
      <c r="X1005" s="529" t="str">
        <f t="shared" si="1484"/>
        <v>Na</v>
      </c>
      <c r="Y1005" s="530" t="str">
        <f t="shared" si="1406"/>
        <v>Cl</v>
      </c>
      <c r="Z1005" s="119"/>
      <c r="AA1005" s="89">
        <v>15258</v>
      </c>
      <c r="AB1005" s="102">
        <v>4</v>
      </c>
      <c r="AC1005" s="532" t="s">
        <v>561</v>
      </c>
      <c r="AD1005" s="532" t="s">
        <v>2806</v>
      </c>
      <c r="AE1005" s="80"/>
      <c r="AF1005" s="236">
        <v>65.3</v>
      </c>
      <c r="AG1005" s="115"/>
      <c r="AH1005" s="115"/>
      <c r="AI1005" s="236"/>
      <c r="AJ1005" s="115"/>
      <c r="AK1005" s="115"/>
      <c r="AL1005" s="115"/>
      <c r="AM1005" s="238"/>
      <c r="AN1005" s="532"/>
      <c r="AO1005" s="79"/>
      <c r="AP1005" s="407"/>
      <c r="AQ1005" s="532"/>
      <c r="AR1005" s="532"/>
      <c r="AS1005" s="507">
        <f>SUM(AU1005:BN1005)+SUM(BO1005:CL1005)/1000</f>
        <v>8453.8304000000026</v>
      </c>
      <c r="AT1005" s="510">
        <f>FR1005</f>
        <v>-0.37115282898745855</v>
      </c>
      <c r="AU1005" s="532">
        <v>2645</v>
      </c>
      <c r="AV1005" s="82">
        <v>48.75</v>
      </c>
      <c r="AW1005" s="79">
        <v>336.3</v>
      </c>
      <c r="AX1005" s="79">
        <v>4554</v>
      </c>
      <c r="AY1005" s="532">
        <v>61.4</v>
      </c>
      <c r="AZ1005" s="80">
        <v>599.9</v>
      </c>
      <c r="BA1005" s="90">
        <v>3.48</v>
      </c>
      <c r="BB1005" s="532">
        <v>97.79</v>
      </c>
      <c r="BC1005" s="90">
        <v>12.28</v>
      </c>
      <c r="BD1005" s="532">
        <v>6.77</v>
      </c>
      <c r="BE1005" s="90">
        <v>3.13</v>
      </c>
      <c r="BF1005" s="90">
        <v>0.67</v>
      </c>
      <c r="BG1005" s="532"/>
      <c r="BH1005" s="532">
        <v>2.93</v>
      </c>
      <c r="BI1005" s="532">
        <v>0.02</v>
      </c>
      <c r="BJ1005" s="532">
        <v>0.55000000000000004</v>
      </c>
      <c r="BK1005" s="532">
        <v>0.36</v>
      </c>
      <c r="BL1005" s="79"/>
      <c r="BM1005" s="532">
        <v>74.900000000000006</v>
      </c>
      <c r="BN1005" s="80">
        <v>4.1900000000000004</v>
      </c>
      <c r="BO1005" s="147"/>
      <c r="BP1005" s="147"/>
      <c r="BQ1005" s="154">
        <v>80.400000000000006</v>
      </c>
      <c r="BR1005" s="147">
        <v>670</v>
      </c>
      <c r="BS1005" s="147"/>
      <c r="BT1005" s="147"/>
      <c r="BU1005" s="147"/>
      <c r="BV1005" s="147"/>
      <c r="BW1005" s="147">
        <v>271</v>
      </c>
      <c r="BX1005" s="147"/>
      <c r="BY1005" s="147"/>
      <c r="BZ1005" s="147"/>
      <c r="CA1005" s="147"/>
      <c r="CB1005" s="147"/>
      <c r="CC1005" s="147">
        <v>389</v>
      </c>
      <c r="CD1005" s="147"/>
      <c r="CE1005" s="147"/>
      <c r="CF1005" s="145"/>
      <c r="CG1005" s="147"/>
      <c r="CH1005" s="147"/>
      <c r="CI1005" s="147"/>
      <c r="CJ1005" s="147"/>
      <c r="CK1005" s="147"/>
      <c r="CL1005" s="148"/>
      <c r="CM1005" s="147"/>
      <c r="CN1005" s="143">
        <v>229.9</v>
      </c>
      <c r="CO1005" s="145"/>
      <c r="CP1005" s="532"/>
      <c r="CQ1005" s="80"/>
      <c r="CR1005" s="168"/>
      <c r="CS1005" s="168"/>
      <c r="CT1005" s="168"/>
      <c r="CU1005" s="168"/>
      <c r="CV1005" s="168"/>
      <c r="CW1005" s="168"/>
      <c r="CX1005" s="168"/>
      <c r="CY1005" s="401"/>
      <c r="CZ1005" s="401"/>
      <c r="DA1005" s="70"/>
      <c r="DB1005" s="182"/>
      <c r="DC1005" s="182"/>
      <c r="DD1005" s="182"/>
      <c r="DE1005" s="182"/>
      <c r="DF1005" s="182"/>
      <c r="DG1005" s="182"/>
      <c r="DH1005" s="182"/>
      <c r="DI1005" s="182"/>
      <c r="DJ1005" s="182"/>
      <c r="DK1005" s="180"/>
      <c r="DL1005" s="180"/>
      <c r="DM1005" s="180"/>
      <c r="DN1005" s="182"/>
      <c r="DO1005" s="182"/>
      <c r="DP1005" s="182"/>
      <c r="DQ1005" s="182"/>
      <c r="DR1005" s="182"/>
      <c r="DS1005" s="181"/>
      <c r="DT1005" s="402">
        <f t="shared" si="1414"/>
        <v>0</v>
      </c>
      <c r="DU1005" s="100">
        <f t="shared" si="1415"/>
        <v>0</v>
      </c>
      <c r="DV1005" s="100">
        <f t="shared" si="1416"/>
        <v>1</v>
      </c>
      <c r="DW1005" s="100">
        <f t="shared" si="1417"/>
        <v>0</v>
      </c>
      <c r="DX1005" s="100">
        <f t="shared" si="1418"/>
        <v>0</v>
      </c>
      <c r="DY1005" s="229">
        <f t="shared" si="1419"/>
        <v>0</v>
      </c>
      <c r="DZ1005" s="100">
        <f t="shared" si="1420"/>
        <v>0</v>
      </c>
      <c r="EA1005" s="400">
        <f t="shared" si="1421"/>
        <v>1</v>
      </c>
      <c r="EB1005" s="402">
        <f t="shared" si="1422"/>
        <v>0</v>
      </c>
      <c r="EC1005" s="19">
        <f t="shared" si="1423"/>
        <v>0</v>
      </c>
      <c r="ED1005" s="19">
        <f t="shared" si="1424"/>
        <v>1</v>
      </c>
      <c r="EE1005" s="19">
        <f t="shared" si="1425"/>
        <v>0</v>
      </c>
      <c r="EF1005" s="402">
        <f t="shared" si="1426"/>
        <v>0</v>
      </c>
      <c r="EG1005" s="400">
        <f t="shared" si="1427"/>
        <v>1</v>
      </c>
      <c r="EH1005" s="400">
        <f t="shared" si="1428"/>
        <v>0</v>
      </c>
      <c r="EI1005" s="402">
        <f t="shared" si="1429"/>
        <v>0</v>
      </c>
      <c r="EJ1005" s="229">
        <f t="shared" si="1430"/>
        <v>2</v>
      </c>
      <c r="EK1005" s="398">
        <f t="shared" si="1431"/>
        <v>2645</v>
      </c>
      <c r="EL1005" s="398">
        <f t="shared" si="1432"/>
        <v>97.79</v>
      </c>
      <c r="EM1005" s="398">
        <f t="shared" si="1433"/>
        <v>48.75</v>
      </c>
      <c r="EN1005" s="398">
        <f t="shared" si="1434"/>
        <v>336.3</v>
      </c>
      <c r="EO1005" s="398">
        <f t="shared" si="1435"/>
        <v>0.67</v>
      </c>
      <c r="EP1005" s="398">
        <f t="shared" si="1436"/>
        <v>3.13</v>
      </c>
      <c r="EQ1005" s="398">
        <f t="shared" si="1437"/>
        <v>599.9</v>
      </c>
      <c r="ER1005" s="398" t="str">
        <f t="shared" si="1438"/>
        <v/>
      </c>
      <c r="ES1005" s="398">
        <f t="shared" si="1439"/>
        <v>0.55000000000000004</v>
      </c>
      <c r="ET1005" s="398">
        <f t="shared" si="1440"/>
        <v>61.4</v>
      </c>
      <c r="EU1005" s="172">
        <f t="shared" si="1441"/>
        <v>4554</v>
      </c>
      <c r="EV1005" s="57">
        <f t="shared" si="1442"/>
        <v>115.05102262742608</v>
      </c>
      <c r="EW1005" s="57">
        <f t="shared" si="1443"/>
        <v>2.5010230179028135</v>
      </c>
      <c r="EX1005" s="57">
        <f t="shared" si="1444"/>
        <v>4.0115202633203051</v>
      </c>
      <c r="EY1005" s="57">
        <f t="shared" si="1445"/>
        <v>16.782274564599032</v>
      </c>
      <c r="EZ1005" s="57">
        <f t="shared" si="1446"/>
        <v>2.443249156714377E-2</v>
      </c>
      <c r="FA1005" s="57">
        <f t="shared" si="1447"/>
        <v>0.1681439699167338</v>
      </c>
      <c r="FB1005" s="57">
        <f t="shared" si="1448"/>
        <v>9.831670138371047</v>
      </c>
      <c r="FC1005" s="57" t="str">
        <f t="shared" si="1449"/>
        <v/>
      </c>
      <c r="FD1005" s="57">
        <f t="shared" si="1450"/>
        <v>8.870266704728175E-3</v>
      </c>
      <c r="FE1005" s="57">
        <f t="shared" si="1451"/>
        <v>1.2783330869662075</v>
      </c>
      <c r="FF1005" s="56">
        <f t="shared" si="1452"/>
        <v>128.45175302513184</v>
      </c>
      <c r="FG1005" s="59">
        <f t="shared" si="1453"/>
        <v>83.046295152649705</v>
      </c>
      <c r="FH1005" s="59">
        <f t="shared" si="1454"/>
        <v>1.8052920433478676</v>
      </c>
      <c r="FI1005" s="59">
        <f t="shared" si="1455"/>
        <v>2.8956013444344486</v>
      </c>
      <c r="FJ1005" s="59">
        <f t="shared" si="1456"/>
        <v>12.113805640283488</v>
      </c>
      <c r="FK1005" s="59">
        <f t="shared" si="1457"/>
        <v>1.7635896315066416E-2</v>
      </c>
      <c r="FL1005" s="59">
        <f t="shared" si="1458"/>
        <v>0.12136992296941677</v>
      </c>
      <c r="FM1005" s="59">
        <f t="shared" si="1459"/>
        <v>7.0442258401421469</v>
      </c>
      <c r="FN1005" s="59" t="str">
        <f t="shared" si="1460"/>
        <v/>
      </c>
      <c r="FO1005" s="59">
        <f t="shared" si="1461"/>
        <v>6.355396494287938E-3</v>
      </c>
      <c r="FP1005" s="59">
        <f t="shared" si="1462"/>
        <v>0.9159040973488155</v>
      </c>
      <c r="FQ1005" s="66">
        <f t="shared" si="1463"/>
        <v>92.033514666014753</v>
      </c>
      <c r="FR1005" s="331">
        <f t="shared" si="1405"/>
        <v>-0.37115282898745855</v>
      </c>
      <c r="FS1005" s="331">
        <f t="shared" si="1464"/>
        <v>0.37115282898745855</v>
      </c>
      <c r="FT1005" s="400">
        <f t="shared" si="1465"/>
        <v>0</v>
      </c>
      <c r="FU1005" s="400">
        <f t="shared" si="1466"/>
        <v>1</v>
      </c>
      <c r="FV1005" s="400">
        <f t="shared" si="1467"/>
        <v>0</v>
      </c>
      <c r="FW1005" s="402">
        <f t="shared" si="1468"/>
        <v>0</v>
      </c>
      <c r="FX1005" s="222">
        <f t="shared" si="1469"/>
        <v>83.046295152649705</v>
      </c>
      <c r="FY1005" s="222">
        <f t="shared" si="1470"/>
        <v>0</v>
      </c>
      <c r="FZ1005" s="222">
        <f t="shared" si="1471"/>
        <v>0</v>
      </c>
      <c r="GA1005" s="221">
        <f t="shared" si="1472"/>
        <v>92.033514666014753</v>
      </c>
      <c r="GB1005" s="222">
        <f t="shared" si="1473"/>
        <v>0</v>
      </c>
      <c r="GC1005" s="222">
        <f t="shared" si="1474"/>
        <v>0</v>
      </c>
      <c r="GD1005" s="222">
        <f t="shared" si="1475"/>
        <v>0</v>
      </c>
      <c r="GE1005" s="222">
        <f t="shared" si="1476"/>
        <v>0</v>
      </c>
      <c r="GF1005" s="222">
        <f t="shared" si="1477"/>
        <v>0</v>
      </c>
      <c r="GG1005" s="398">
        <f t="shared" si="1478"/>
        <v>0</v>
      </c>
      <c r="GH1005" s="399">
        <f t="shared" si="1479"/>
        <v>0</v>
      </c>
      <c r="GI1005" s="398" t="str">
        <f t="shared" si="1480"/>
        <v>Na</v>
      </c>
      <c r="GJ1005" s="398" t="str">
        <f t="shared" si="1481"/>
        <v>Cl</v>
      </c>
    </row>
    <row r="1006" spans="1:192" s="69" customFormat="1">
      <c r="A1006" s="402">
        <f t="shared" si="1482"/>
        <v>1001</v>
      </c>
      <c r="B1006" s="382" t="s">
        <v>136</v>
      </c>
      <c r="C1006" s="116" t="s">
        <v>212</v>
      </c>
      <c r="D1006" s="116"/>
      <c r="E1006" s="116"/>
      <c r="F1006" s="400">
        <v>3445822</v>
      </c>
      <c r="G1006" s="400">
        <v>5550291</v>
      </c>
      <c r="H1006" s="409">
        <f t="shared" si="1409"/>
        <v>445769.24120000005</v>
      </c>
      <c r="I1006" s="405">
        <f t="shared" si="1410"/>
        <v>5548510.6736000003</v>
      </c>
      <c r="J1006" s="408">
        <v>120</v>
      </c>
      <c r="K1006" s="377" t="s">
        <v>1355</v>
      </c>
      <c r="L1006" s="378">
        <v>43</v>
      </c>
      <c r="M1006" s="378"/>
      <c r="N1006" s="408"/>
      <c r="O1006" s="19">
        <f t="shared" si="1483"/>
        <v>123.1</v>
      </c>
      <c r="P1006" s="19"/>
      <c r="Q1006" s="382" t="s">
        <v>2868</v>
      </c>
      <c r="R1006" s="381" t="s">
        <v>2929</v>
      </c>
      <c r="S1006" s="382" t="s">
        <v>1349</v>
      </c>
      <c r="T1006" s="499" t="str">
        <f t="shared" si="1411"/>
        <v>T</v>
      </c>
      <c r="U1006" s="499" t="str">
        <f t="shared" si="1412"/>
        <v>M</v>
      </c>
      <c r="V1006" s="499" t="str">
        <f t="shared" si="1413"/>
        <v>-</v>
      </c>
      <c r="W1006" s="499" t="str">
        <f t="shared" si="1404"/>
        <v>-</v>
      </c>
      <c r="X1006" s="529" t="str">
        <f t="shared" si="1484"/>
        <v>Na</v>
      </c>
      <c r="Y1006" s="530" t="str">
        <f t="shared" si="1406"/>
        <v>Cl</v>
      </c>
      <c r="Z1006" s="119" t="s">
        <v>1939</v>
      </c>
      <c r="AA1006" s="177">
        <v>17602</v>
      </c>
      <c r="AB1006" s="405">
        <v>5</v>
      </c>
      <c r="AC1006" s="380" t="s">
        <v>412</v>
      </c>
      <c r="AD1006" s="380" t="s">
        <v>2807</v>
      </c>
      <c r="AE1006" s="404"/>
      <c r="AF1006" s="386">
        <v>64.3</v>
      </c>
      <c r="AG1006" s="377"/>
      <c r="AH1006" s="377"/>
      <c r="AI1006" s="379"/>
      <c r="AJ1006" s="377"/>
      <c r="AK1006" s="377"/>
      <c r="AL1006" s="377"/>
      <c r="AM1006" s="379"/>
      <c r="AN1006" s="117"/>
      <c r="AO1006" s="116"/>
      <c r="AP1006" s="378"/>
      <c r="AQ1006" s="117"/>
      <c r="AR1006" s="384">
        <v>8400</v>
      </c>
      <c r="AS1006" s="507">
        <f>SUM(AU1006:BN1006)+SUM(BO1006:CL1006)/1000</f>
        <v>8400.2205000000013</v>
      </c>
      <c r="AT1006" s="510">
        <f>FR1006</f>
        <v>2.1539163274739946E-2</v>
      </c>
      <c r="AU1006" s="117">
        <v>2673</v>
      </c>
      <c r="AV1006" s="111">
        <v>48.2</v>
      </c>
      <c r="AW1006" s="121">
        <v>350.9</v>
      </c>
      <c r="AX1006" s="117">
        <v>4605</v>
      </c>
      <c r="AY1006" s="261">
        <v>65</v>
      </c>
      <c r="AZ1006" s="421">
        <v>557</v>
      </c>
      <c r="BA1006" s="111"/>
      <c r="BB1006" s="111">
        <v>97.23</v>
      </c>
      <c r="BC1006" s="111"/>
      <c r="BD1006" s="111"/>
      <c r="BE1006" s="111">
        <v>3.3610000000000002</v>
      </c>
      <c r="BF1006" s="111">
        <v>0.52949999999999997</v>
      </c>
      <c r="BG1006" s="117"/>
      <c r="BH1006" s="110"/>
      <c r="BI1006" s="110"/>
      <c r="BJ1006" s="110"/>
      <c r="BK1006" s="110"/>
      <c r="BL1006" s="116"/>
      <c r="BM1006" s="110"/>
      <c r="BN1006" s="112"/>
      <c r="BO1006" s="114"/>
      <c r="BP1006" s="114"/>
      <c r="BQ1006" s="114"/>
      <c r="BR1006" s="114"/>
      <c r="BS1006" s="114"/>
      <c r="BT1006" s="114"/>
      <c r="BU1006" s="114"/>
      <c r="BV1006" s="114"/>
      <c r="BW1006" s="114"/>
      <c r="BX1006" s="114"/>
      <c r="BY1006" s="114"/>
      <c r="BZ1006" s="114"/>
      <c r="CA1006" s="114"/>
      <c r="CB1006" s="114"/>
      <c r="CC1006" s="114"/>
      <c r="CD1006" s="114"/>
      <c r="CE1006" s="114"/>
      <c r="CF1006" s="247"/>
      <c r="CG1006" s="114"/>
      <c r="CH1006" s="114"/>
      <c r="CI1006" s="114"/>
      <c r="CJ1006" s="114"/>
      <c r="CK1006" s="114"/>
      <c r="CL1006" s="137"/>
      <c r="CM1006" s="114"/>
      <c r="CN1006" s="114">
        <v>265</v>
      </c>
      <c r="CO1006" s="247"/>
      <c r="CP1006" s="117"/>
      <c r="CQ1006" s="118"/>
      <c r="CR1006" s="117"/>
      <c r="CS1006" s="117"/>
      <c r="CT1006" s="117"/>
      <c r="CU1006" s="117"/>
      <c r="CV1006" s="117"/>
      <c r="CW1006" s="117"/>
      <c r="CX1006" s="117"/>
      <c r="CY1006" s="117"/>
      <c r="CZ1006" s="117"/>
      <c r="DA1006" s="118"/>
      <c r="DB1006" s="111"/>
      <c r="DC1006" s="111"/>
      <c r="DD1006" s="121"/>
      <c r="DE1006" s="111"/>
      <c r="DF1006" s="420"/>
      <c r="DG1006" s="111"/>
      <c r="DH1006" s="114" t="s">
        <v>2607</v>
      </c>
      <c r="DI1006" s="111"/>
      <c r="DJ1006" s="111"/>
      <c r="DK1006" s="244"/>
      <c r="DL1006" s="244"/>
      <c r="DM1006" s="244"/>
      <c r="DN1006" s="111"/>
      <c r="DO1006" s="121"/>
      <c r="DP1006" s="244"/>
      <c r="DQ1006" s="241"/>
      <c r="DR1006" s="241"/>
      <c r="DS1006" s="472"/>
      <c r="DT1006" s="402">
        <f t="shared" si="1414"/>
        <v>0</v>
      </c>
      <c r="DU1006" s="100">
        <f t="shared" si="1415"/>
        <v>0</v>
      </c>
      <c r="DV1006" s="100">
        <f t="shared" si="1416"/>
        <v>1</v>
      </c>
      <c r="DW1006" s="100">
        <f t="shared" si="1417"/>
        <v>0</v>
      </c>
      <c r="DX1006" s="100">
        <f t="shared" si="1418"/>
        <v>0</v>
      </c>
      <c r="DY1006" s="229">
        <f t="shared" si="1419"/>
        <v>0</v>
      </c>
      <c r="DZ1006" s="100">
        <f t="shared" si="1420"/>
        <v>0</v>
      </c>
      <c r="EA1006" s="400">
        <f t="shared" si="1421"/>
        <v>1</v>
      </c>
      <c r="EB1006" s="402">
        <f t="shared" si="1422"/>
        <v>0</v>
      </c>
      <c r="EC1006" s="19">
        <f t="shared" si="1423"/>
        <v>0</v>
      </c>
      <c r="ED1006" s="19">
        <f t="shared" si="1424"/>
        <v>1</v>
      </c>
      <c r="EE1006" s="19">
        <f t="shared" si="1425"/>
        <v>0</v>
      </c>
      <c r="EF1006" s="402">
        <f t="shared" si="1426"/>
        <v>0</v>
      </c>
      <c r="EG1006" s="400">
        <f t="shared" si="1427"/>
        <v>1</v>
      </c>
      <c r="EH1006" s="400">
        <f t="shared" si="1428"/>
        <v>0</v>
      </c>
      <c r="EI1006" s="402">
        <f t="shared" si="1429"/>
        <v>0</v>
      </c>
      <c r="EJ1006" s="229">
        <f t="shared" si="1430"/>
        <v>2</v>
      </c>
      <c r="EK1006" s="398">
        <f t="shared" si="1431"/>
        <v>2673</v>
      </c>
      <c r="EL1006" s="398">
        <f t="shared" si="1432"/>
        <v>97.23</v>
      </c>
      <c r="EM1006" s="398">
        <f t="shared" si="1433"/>
        <v>48.2</v>
      </c>
      <c r="EN1006" s="398">
        <f t="shared" si="1434"/>
        <v>350.9</v>
      </c>
      <c r="EO1006" s="398">
        <f t="shared" si="1435"/>
        <v>0.52949999999999997</v>
      </c>
      <c r="EP1006" s="398">
        <f t="shared" si="1436"/>
        <v>3.3610000000000002</v>
      </c>
      <c r="EQ1006" s="398">
        <f t="shared" si="1437"/>
        <v>557</v>
      </c>
      <c r="ER1006" s="398" t="str">
        <f t="shared" si="1438"/>
        <v/>
      </c>
      <c r="ES1006" s="398" t="str">
        <f t="shared" si="1439"/>
        <v/>
      </c>
      <c r="ET1006" s="398">
        <f t="shared" si="1440"/>
        <v>65</v>
      </c>
      <c r="EU1006" s="172">
        <f t="shared" si="1441"/>
        <v>4605</v>
      </c>
      <c r="EV1006" s="57">
        <f t="shared" si="1442"/>
        <v>116.26895405788655</v>
      </c>
      <c r="EW1006" s="57">
        <f t="shared" si="1443"/>
        <v>2.4867007672634274</v>
      </c>
      <c r="EX1006" s="57">
        <f t="shared" si="1444"/>
        <v>3.9662620859905378</v>
      </c>
      <c r="EY1006" s="57">
        <f t="shared" si="1445"/>
        <v>17.510853835021706</v>
      </c>
      <c r="EZ1006" s="57">
        <f t="shared" si="1446"/>
        <v>1.9308961619108393E-2</v>
      </c>
      <c r="FA1006" s="57">
        <f t="shared" si="1447"/>
        <v>0.18055331721729789</v>
      </c>
      <c r="FB1006" s="57">
        <f t="shared" si="1448"/>
        <v>9.1285885432116576</v>
      </c>
      <c r="FC1006" s="57" t="str">
        <f t="shared" si="1449"/>
        <v/>
      </c>
      <c r="FD1006" s="57" t="str">
        <f t="shared" si="1450"/>
        <v/>
      </c>
      <c r="FE1006" s="57">
        <f t="shared" si="1451"/>
        <v>1.353284212586376</v>
      </c>
      <c r="FF1006" s="56">
        <f t="shared" si="1452"/>
        <v>129.89027726849631</v>
      </c>
      <c r="FG1006" s="59">
        <f t="shared" si="1453"/>
        <v>82.79340175669094</v>
      </c>
      <c r="FH1006" s="59">
        <f t="shared" si="1454"/>
        <v>1.7707428207379452</v>
      </c>
      <c r="FI1006" s="59">
        <f t="shared" si="1455"/>
        <v>2.824316542782829</v>
      </c>
      <c r="FJ1006" s="59">
        <f t="shared" si="1456"/>
        <v>12.469219908384524</v>
      </c>
      <c r="FK1006" s="59">
        <f t="shared" si="1457"/>
        <v>1.3749625854890278E-2</v>
      </c>
      <c r="FL1006" s="59">
        <f t="shared" si="1458"/>
        <v>0.12856934554887775</v>
      </c>
      <c r="FM1006" s="59">
        <f t="shared" si="1459"/>
        <v>6.5031336640720863</v>
      </c>
      <c r="FN1006" s="59" t="str">
        <f t="shared" si="1460"/>
        <v/>
      </c>
      <c r="FO1006" s="59" t="str">
        <f t="shared" si="1461"/>
        <v/>
      </c>
      <c r="FP1006" s="59">
        <f t="shared" si="1462"/>
        <v>0.96406887858607404</v>
      </c>
      <c r="FQ1006" s="66">
        <f t="shared" si="1463"/>
        <v>92.532797457341843</v>
      </c>
      <c r="FR1006" s="331">
        <f t="shared" si="1405"/>
        <v>2.1539163274739946E-2</v>
      </c>
      <c r="FS1006" s="331">
        <f t="shared" si="1464"/>
        <v>2.1539163274739946E-2</v>
      </c>
      <c r="FT1006" s="400">
        <f t="shared" si="1465"/>
        <v>0</v>
      </c>
      <c r="FU1006" s="400">
        <f t="shared" si="1466"/>
        <v>1</v>
      </c>
      <c r="FV1006" s="400">
        <f t="shared" si="1467"/>
        <v>0</v>
      </c>
      <c r="FW1006" s="402">
        <f t="shared" si="1468"/>
        <v>0</v>
      </c>
      <c r="FX1006" s="222">
        <f t="shared" si="1469"/>
        <v>82.79340175669094</v>
      </c>
      <c r="FY1006" s="222">
        <f t="shared" si="1470"/>
        <v>0</v>
      </c>
      <c r="FZ1006" s="222">
        <f t="shared" si="1471"/>
        <v>0</v>
      </c>
      <c r="GA1006" s="221">
        <f t="shared" si="1472"/>
        <v>92.532797457341843</v>
      </c>
      <c r="GB1006" s="222">
        <f t="shared" si="1473"/>
        <v>0</v>
      </c>
      <c r="GC1006" s="222">
        <f t="shared" si="1474"/>
        <v>0</v>
      </c>
      <c r="GD1006" s="222">
        <f t="shared" si="1475"/>
        <v>0</v>
      </c>
      <c r="GE1006" s="222">
        <f t="shared" si="1476"/>
        <v>0</v>
      </c>
      <c r="GF1006" s="222">
        <f t="shared" si="1477"/>
        <v>0</v>
      </c>
      <c r="GG1006" s="398">
        <f t="shared" si="1478"/>
        <v>0</v>
      </c>
      <c r="GH1006" s="399">
        <f t="shared" si="1479"/>
        <v>0</v>
      </c>
      <c r="GI1006" s="398" t="str">
        <f t="shared" si="1480"/>
        <v>Na</v>
      </c>
      <c r="GJ1006" s="398" t="str">
        <f t="shared" si="1481"/>
        <v>Cl</v>
      </c>
    </row>
    <row r="1007" spans="1:192" s="69" customFormat="1">
      <c r="A1007" s="402">
        <f t="shared" si="1482"/>
        <v>1002</v>
      </c>
      <c r="B1007" s="383" t="s">
        <v>136</v>
      </c>
      <c r="C1007" s="381" t="s">
        <v>212</v>
      </c>
      <c r="D1007" s="381"/>
      <c r="E1007" s="381"/>
      <c r="F1007" s="400">
        <v>3445822</v>
      </c>
      <c r="G1007" s="400">
        <v>5550291</v>
      </c>
      <c r="H1007" s="409">
        <f t="shared" si="1409"/>
        <v>445769.24120000005</v>
      </c>
      <c r="I1007" s="405">
        <f t="shared" si="1410"/>
        <v>5548510.6736000003</v>
      </c>
      <c r="J1007" s="408">
        <v>120</v>
      </c>
      <c r="K1007" s="377" t="s">
        <v>1355</v>
      </c>
      <c r="L1007" s="378">
        <v>43</v>
      </c>
      <c r="M1007" s="378"/>
      <c r="N1007" s="408"/>
      <c r="O1007" s="19">
        <f t="shared" si="1483"/>
        <v>123.1</v>
      </c>
      <c r="P1007" s="19"/>
      <c r="Q1007" s="382" t="s">
        <v>2868</v>
      </c>
      <c r="R1007" s="381" t="s">
        <v>2929</v>
      </c>
      <c r="S1007" s="382" t="s">
        <v>1349</v>
      </c>
      <c r="T1007" s="499" t="str">
        <f t="shared" si="1411"/>
        <v>-</v>
      </c>
      <c r="U1007" s="499" t="str">
        <f t="shared" si="1412"/>
        <v>-</v>
      </c>
      <c r="V1007" s="499" t="str">
        <f t="shared" si="1413"/>
        <v>-</v>
      </c>
      <c r="W1007" s="499" t="str">
        <f t="shared" si="1404"/>
        <v>-</v>
      </c>
      <c r="X1007" s="529" t="str">
        <f t="shared" si="1484"/>
        <v/>
      </c>
      <c r="Y1007" s="530" t="str">
        <f t="shared" si="1406"/>
        <v/>
      </c>
      <c r="Z1007" s="406"/>
      <c r="AA1007" s="177">
        <v>30088</v>
      </c>
      <c r="AB1007" s="102">
        <v>6</v>
      </c>
      <c r="AC1007" s="385" t="s">
        <v>405</v>
      </c>
      <c r="AD1007" s="385" t="s">
        <v>1453</v>
      </c>
      <c r="AE1007" s="61" t="s">
        <v>1454</v>
      </c>
      <c r="AF1007" s="386" t="s">
        <v>3116</v>
      </c>
      <c r="AG1007" s="115"/>
      <c r="AH1007" s="115"/>
      <c r="AI1007" s="236"/>
      <c r="AJ1007" s="115"/>
      <c r="AK1007" s="115"/>
      <c r="AL1007" s="115"/>
      <c r="AM1007" s="236"/>
      <c r="AN1007" s="384"/>
      <c r="AO1007" s="381"/>
      <c r="AP1007" s="407"/>
      <c r="AQ1007" s="384"/>
      <c r="AR1007" s="384"/>
      <c r="AS1007" s="508"/>
      <c r="AT1007" s="511"/>
      <c r="AU1007" s="126"/>
      <c r="AV1007" s="425"/>
      <c r="AW1007" s="426"/>
      <c r="AX1007" s="126"/>
      <c r="AY1007" s="427"/>
      <c r="AZ1007" s="455"/>
      <c r="BA1007" s="420"/>
      <c r="BB1007" s="420"/>
      <c r="BC1007" s="420"/>
      <c r="BD1007" s="420"/>
      <c r="BE1007" s="420"/>
      <c r="BF1007" s="420"/>
      <c r="BG1007" s="384"/>
      <c r="BH1007" s="110"/>
      <c r="BI1007" s="110"/>
      <c r="BJ1007" s="110"/>
      <c r="BK1007" s="110"/>
      <c r="BL1007" s="381"/>
      <c r="BM1007" s="110"/>
      <c r="BN1007" s="421"/>
      <c r="BO1007" s="147"/>
      <c r="BP1007" s="147"/>
      <c r="BQ1007" s="147"/>
      <c r="BR1007" s="147"/>
      <c r="BS1007" s="147"/>
      <c r="BT1007" s="147"/>
      <c r="BU1007" s="147"/>
      <c r="BV1007" s="147"/>
      <c r="BW1007" s="147"/>
      <c r="BX1007" s="147"/>
      <c r="BY1007" s="147"/>
      <c r="BZ1007" s="147"/>
      <c r="CA1007" s="147"/>
      <c r="CB1007" s="147"/>
      <c r="CC1007" s="147"/>
      <c r="CD1007" s="147"/>
      <c r="CE1007" s="147"/>
      <c r="CF1007" s="145"/>
      <c r="CG1007" s="147"/>
      <c r="CH1007" s="147"/>
      <c r="CI1007" s="147"/>
      <c r="CJ1007" s="147"/>
      <c r="CK1007" s="147"/>
      <c r="CL1007" s="148"/>
      <c r="CM1007" s="147"/>
      <c r="CN1007" s="255"/>
      <c r="CO1007" s="145"/>
      <c r="CP1007" s="384"/>
      <c r="CQ1007" s="120"/>
      <c r="CR1007" s="384"/>
      <c r="CS1007" s="384"/>
      <c r="CT1007" s="384"/>
      <c r="CU1007" s="384"/>
      <c r="CV1007" s="384"/>
      <c r="CW1007" s="384"/>
      <c r="CX1007" s="384"/>
      <c r="CY1007" s="384"/>
      <c r="CZ1007" s="384"/>
      <c r="DA1007" s="120"/>
      <c r="DB1007" s="420">
        <v>-64.099999999999994</v>
      </c>
      <c r="DC1007" s="420">
        <v>0</v>
      </c>
      <c r="DD1007" s="110"/>
      <c r="DE1007" s="420"/>
      <c r="DF1007" s="420"/>
      <c r="DG1007" s="480">
        <v>-9.1999999999999993</v>
      </c>
      <c r="DH1007" s="420"/>
      <c r="DI1007" s="420"/>
      <c r="DJ1007" s="420"/>
      <c r="DK1007" s="180"/>
      <c r="DL1007" s="180"/>
      <c r="DM1007" s="180"/>
      <c r="DN1007" s="420"/>
      <c r="DO1007" s="110"/>
      <c r="DP1007" s="180"/>
      <c r="DQ1007" s="182"/>
      <c r="DR1007" s="182"/>
      <c r="DS1007" s="181"/>
      <c r="DT1007" s="402">
        <f t="shared" si="1414"/>
        <v>0</v>
      </c>
      <c r="DU1007" s="100">
        <f t="shared" si="1415"/>
        <v>0</v>
      </c>
      <c r="DV1007" s="100">
        <f t="shared" si="1416"/>
        <v>1</v>
      </c>
      <c r="DW1007" s="100">
        <f t="shared" si="1417"/>
        <v>0</v>
      </c>
      <c r="DX1007" s="100">
        <f t="shared" si="1418"/>
        <v>0</v>
      </c>
      <c r="DY1007" s="229">
        <f t="shared" si="1419"/>
        <v>0</v>
      </c>
      <c r="DZ1007" s="100">
        <f t="shared" si="1420"/>
        <v>0</v>
      </c>
      <c r="EA1007" s="400">
        <f t="shared" si="1421"/>
        <v>0</v>
      </c>
      <c r="EB1007" s="402">
        <f t="shared" si="1422"/>
        <v>1</v>
      </c>
      <c r="EC1007" s="19">
        <f t="shared" si="1423"/>
        <v>0</v>
      </c>
      <c r="ED1007" s="19">
        <f t="shared" si="1424"/>
        <v>0</v>
      </c>
      <c r="EE1007" s="19">
        <f t="shared" si="1425"/>
        <v>0</v>
      </c>
      <c r="EF1007" s="402">
        <f t="shared" si="1426"/>
        <v>1</v>
      </c>
      <c r="EG1007" s="400">
        <f t="shared" si="1427"/>
        <v>1</v>
      </c>
      <c r="EH1007" s="400">
        <f t="shared" si="1428"/>
        <v>0</v>
      </c>
      <c r="EI1007" s="402">
        <f t="shared" si="1429"/>
        <v>0</v>
      </c>
      <c r="EJ1007" s="229">
        <f t="shared" si="1430"/>
        <v>0</v>
      </c>
      <c r="EK1007" s="398" t="str">
        <f t="shared" si="1431"/>
        <v/>
      </c>
      <c r="EL1007" s="398" t="str">
        <f t="shared" si="1432"/>
        <v/>
      </c>
      <c r="EM1007" s="398" t="str">
        <f t="shared" si="1433"/>
        <v/>
      </c>
      <c r="EN1007" s="398" t="str">
        <f t="shared" si="1434"/>
        <v/>
      </c>
      <c r="EO1007" s="398" t="str">
        <f t="shared" si="1435"/>
        <v/>
      </c>
      <c r="EP1007" s="398" t="str">
        <f t="shared" si="1436"/>
        <v/>
      </c>
      <c r="EQ1007" s="398" t="str">
        <f t="shared" si="1437"/>
        <v/>
      </c>
      <c r="ER1007" s="398" t="str">
        <f t="shared" si="1438"/>
        <v/>
      </c>
      <c r="ES1007" s="398" t="str">
        <f t="shared" si="1439"/>
        <v/>
      </c>
      <c r="ET1007" s="398" t="str">
        <f t="shared" si="1440"/>
        <v/>
      </c>
      <c r="EU1007" s="172" t="str">
        <f t="shared" si="1441"/>
        <v/>
      </c>
      <c r="EV1007" s="57" t="str">
        <f t="shared" si="1442"/>
        <v/>
      </c>
      <c r="EW1007" s="57" t="str">
        <f t="shared" si="1443"/>
        <v/>
      </c>
      <c r="EX1007" s="57" t="str">
        <f t="shared" si="1444"/>
        <v/>
      </c>
      <c r="EY1007" s="57" t="str">
        <f t="shared" si="1445"/>
        <v/>
      </c>
      <c r="EZ1007" s="57" t="str">
        <f t="shared" si="1446"/>
        <v/>
      </c>
      <c r="FA1007" s="57" t="str">
        <f t="shared" si="1447"/>
        <v/>
      </c>
      <c r="FB1007" s="57" t="str">
        <f t="shared" si="1448"/>
        <v/>
      </c>
      <c r="FC1007" s="57" t="str">
        <f t="shared" si="1449"/>
        <v/>
      </c>
      <c r="FD1007" s="57" t="str">
        <f t="shared" si="1450"/>
        <v/>
      </c>
      <c r="FE1007" s="57" t="str">
        <f t="shared" si="1451"/>
        <v/>
      </c>
      <c r="FF1007" s="56" t="str">
        <f t="shared" si="1452"/>
        <v/>
      </c>
      <c r="FG1007" s="59" t="str">
        <f t="shared" si="1453"/>
        <v/>
      </c>
      <c r="FH1007" s="59" t="str">
        <f t="shared" si="1454"/>
        <v/>
      </c>
      <c r="FI1007" s="59" t="str">
        <f t="shared" si="1455"/>
        <v/>
      </c>
      <c r="FJ1007" s="59" t="str">
        <f t="shared" si="1456"/>
        <v/>
      </c>
      <c r="FK1007" s="59" t="str">
        <f t="shared" si="1457"/>
        <v/>
      </c>
      <c r="FL1007" s="59" t="str">
        <f t="shared" si="1458"/>
        <v/>
      </c>
      <c r="FM1007" s="59" t="str">
        <f t="shared" si="1459"/>
        <v/>
      </c>
      <c r="FN1007" s="59" t="str">
        <f t="shared" si="1460"/>
        <v/>
      </c>
      <c r="FO1007" s="59" t="str">
        <f t="shared" si="1461"/>
        <v/>
      </c>
      <c r="FP1007" s="59" t="str">
        <f t="shared" si="1462"/>
        <v/>
      </c>
      <c r="FQ1007" s="66" t="str">
        <f t="shared" si="1463"/>
        <v/>
      </c>
      <c r="FR1007" s="331" t="str">
        <f t="shared" si="1405"/>
        <v/>
      </c>
      <c r="FS1007" s="331">
        <f t="shared" si="1464"/>
        <v>0</v>
      </c>
      <c r="FT1007" s="400">
        <f t="shared" si="1465"/>
        <v>1</v>
      </c>
      <c r="FU1007" s="400">
        <f t="shared" si="1466"/>
        <v>0</v>
      </c>
      <c r="FV1007" s="400">
        <f t="shared" si="1467"/>
        <v>0</v>
      </c>
      <c r="FW1007" s="402">
        <f t="shared" si="1468"/>
        <v>0</v>
      </c>
      <c r="FX1007" s="222">
        <f t="shared" si="1469"/>
        <v>0</v>
      </c>
      <c r="FY1007" s="222">
        <f t="shared" si="1470"/>
        <v>0</v>
      </c>
      <c r="FZ1007" s="222">
        <f t="shared" si="1471"/>
        <v>0</v>
      </c>
      <c r="GA1007" s="221">
        <f t="shared" si="1472"/>
        <v>0</v>
      </c>
      <c r="GB1007" s="222">
        <f t="shared" si="1473"/>
        <v>0</v>
      </c>
      <c r="GC1007" s="222">
        <f t="shared" si="1474"/>
        <v>0</v>
      </c>
      <c r="GD1007" s="222">
        <f t="shared" si="1475"/>
        <v>0</v>
      </c>
      <c r="GE1007" s="222">
        <f t="shared" si="1476"/>
        <v>0</v>
      </c>
      <c r="GF1007" s="222">
        <f t="shared" si="1477"/>
        <v>0</v>
      </c>
      <c r="GG1007" s="398">
        <f t="shared" si="1478"/>
        <v>0</v>
      </c>
      <c r="GH1007" s="399">
        <f t="shared" si="1479"/>
        <v>0</v>
      </c>
      <c r="GI1007" s="398" t="str">
        <f t="shared" si="1480"/>
        <v/>
      </c>
      <c r="GJ1007" s="398" t="str">
        <f t="shared" si="1481"/>
        <v/>
      </c>
    </row>
    <row r="1008" spans="1:192" s="69" customFormat="1">
      <c r="A1008" s="402">
        <f t="shared" si="1482"/>
        <v>1003</v>
      </c>
      <c r="B1008" s="106" t="s">
        <v>136</v>
      </c>
      <c r="C1008" s="106" t="s">
        <v>212</v>
      </c>
      <c r="D1008" s="106"/>
      <c r="E1008" s="106"/>
      <c r="F1008" s="400">
        <v>3445822</v>
      </c>
      <c r="G1008" s="400">
        <v>5550291</v>
      </c>
      <c r="H1008" s="409">
        <f t="shared" si="1409"/>
        <v>445769.24120000005</v>
      </c>
      <c r="I1008" s="405">
        <f t="shared" si="1410"/>
        <v>5548510.6736000003</v>
      </c>
      <c r="J1008" s="408">
        <v>120</v>
      </c>
      <c r="K1008" s="377" t="s">
        <v>1355</v>
      </c>
      <c r="L1008" s="378">
        <v>43</v>
      </c>
      <c r="M1008" s="378"/>
      <c r="N1008" s="408"/>
      <c r="O1008" s="19">
        <f t="shared" si="1483"/>
        <v>123.1</v>
      </c>
      <c r="P1008" s="19"/>
      <c r="Q1008" s="382" t="s">
        <v>2868</v>
      </c>
      <c r="R1008" s="381" t="s">
        <v>2929</v>
      </c>
      <c r="S1008" s="382" t="s">
        <v>1349</v>
      </c>
      <c r="T1008" s="499" t="str">
        <f t="shared" si="1411"/>
        <v>T</v>
      </c>
      <c r="U1008" s="499" t="str">
        <f t="shared" si="1412"/>
        <v>M</v>
      </c>
      <c r="V1008" s="499" t="str">
        <f t="shared" si="1413"/>
        <v>-</v>
      </c>
      <c r="W1008" s="499" t="str">
        <f t="shared" si="1404"/>
        <v>-</v>
      </c>
      <c r="X1008" s="529" t="str">
        <f t="shared" si="1484"/>
        <v>Na</v>
      </c>
      <c r="Y1008" s="530" t="str">
        <f t="shared" si="1406"/>
        <v>Cl</v>
      </c>
      <c r="Z1008" s="119"/>
      <c r="AA1008" s="84">
        <v>31714</v>
      </c>
      <c r="AB1008" s="405">
        <v>7</v>
      </c>
      <c r="AC1008" s="531" t="s">
        <v>280</v>
      </c>
      <c r="AD1008" s="531" t="s">
        <v>3081</v>
      </c>
      <c r="AE1008" s="53" t="s">
        <v>3082</v>
      </c>
      <c r="AF1008" s="379">
        <v>67.3</v>
      </c>
      <c r="AG1008" s="377">
        <v>13500</v>
      </c>
      <c r="AH1008" s="377">
        <v>6.1</v>
      </c>
      <c r="AI1008" s="379"/>
      <c r="AJ1008" s="377"/>
      <c r="AK1008" s="377"/>
      <c r="AL1008" s="377"/>
      <c r="AM1008" s="379"/>
      <c r="AN1008" s="531"/>
      <c r="AO1008" s="106"/>
      <c r="AP1008" s="378"/>
      <c r="AQ1008" s="531"/>
      <c r="AR1008" s="532">
        <v>8383</v>
      </c>
      <c r="AS1008" s="507">
        <f>SUM(AU1008:BN1008)+SUM(BO1008:CL1008)/1000</f>
        <v>8300.7672000000002</v>
      </c>
      <c r="AT1008" s="510">
        <f>FR1008</f>
        <v>-0.36815731560644088</v>
      </c>
      <c r="AU1008" s="531">
        <v>2625</v>
      </c>
      <c r="AV1008" s="113">
        <v>47</v>
      </c>
      <c r="AW1008" s="106">
        <v>341</v>
      </c>
      <c r="AX1008" s="106">
        <v>4530</v>
      </c>
      <c r="AY1008" s="531">
        <v>68.900000000000006</v>
      </c>
      <c r="AZ1008" s="107">
        <v>567</v>
      </c>
      <c r="BA1008" s="108">
        <v>3.3</v>
      </c>
      <c r="BB1008" s="113">
        <v>88</v>
      </c>
      <c r="BC1008" s="108">
        <v>15.3</v>
      </c>
      <c r="BD1008" s="531">
        <v>5.4</v>
      </c>
      <c r="BE1008" s="108">
        <v>2.9</v>
      </c>
      <c r="BF1008" s="108">
        <v>0.38</v>
      </c>
      <c r="BG1008" s="531">
        <v>0.59</v>
      </c>
      <c r="BH1008" s="531">
        <v>4.0999999999999996</v>
      </c>
      <c r="BI1008" s="531">
        <v>0.04</v>
      </c>
      <c r="BJ1008" s="531"/>
      <c r="BK1008" s="531"/>
      <c r="BL1008" s="106"/>
      <c r="BM1008" s="531"/>
      <c r="BN1008" s="107"/>
      <c r="BO1008" s="114"/>
      <c r="BP1008" s="255" t="s">
        <v>1344</v>
      </c>
      <c r="BQ1008" s="151">
        <v>107.2</v>
      </c>
      <c r="BR1008" s="114">
        <v>870</v>
      </c>
      <c r="BS1008" s="114"/>
      <c r="BT1008" s="114"/>
      <c r="BU1008" s="255" t="s">
        <v>1344</v>
      </c>
      <c r="BV1008" s="114"/>
      <c r="BW1008" s="114">
        <v>390</v>
      </c>
      <c r="BX1008" s="255" t="s">
        <v>1344</v>
      </c>
      <c r="BY1008" s="114"/>
      <c r="BZ1008" s="114"/>
      <c r="CA1008" s="255" t="s">
        <v>1344</v>
      </c>
      <c r="CB1008" s="255" t="s">
        <v>1344</v>
      </c>
      <c r="CC1008" s="114">
        <v>490</v>
      </c>
      <c r="CD1008" s="255" t="s">
        <v>1344</v>
      </c>
      <c r="CE1008" s="114"/>
      <c r="CF1008" s="247"/>
      <c r="CG1008" s="114"/>
      <c r="CH1008" s="114"/>
      <c r="CI1008" s="255" t="s">
        <v>1344</v>
      </c>
      <c r="CJ1008" s="114"/>
      <c r="CK1008" s="114"/>
      <c r="CL1008" s="605" t="s">
        <v>1344</v>
      </c>
      <c r="CM1008" s="114"/>
      <c r="CN1008" s="143">
        <v>467</v>
      </c>
      <c r="CO1008" s="247"/>
      <c r="CP1008" s="531"/>
      <c r="CQ1008" s="107"/>
      <c r="CR1008" s="531">
        <v>63.7</v>
      </c>
      <c r="CS1008" s="531">
        <v>22.4</v>
      </c>
      <c r="CT1008" s="399"/>
      <c r="CU1008" s="399"/>
      <c r="CV1008" s="399"/>
      <c r="CW1008" s="399"/>
      <c r="CX1008" s="399"/>
      <c r="CY1008" s="399"/>
      <c r="CZ1008" s="399"/>
      <c r="DA1008" s="172"/>
      <c r="DB1008" s="241"/>
      <c r="DC1008" s="241"/>
      <c r="DD1008" s="241"/>
      <c r="DE1008" s="241"/>
      <c r="DF1008" s="182"/>
      <c r="DG1008" s="241"/>
      <c r="DH1008" s="241"/>
      <c r="DI1008" s="241"/>
      <c r="DJ1008" s="241"/>
      <c r="DK1008" s="244"/>
      <c r="DL1008" s="244"/>
      <c r="DM1008" s="244"/>
      <c r="DN1008" s="241"/>
      <c r="DO1008" s="241"/>
      <c r="DP1008" s="241"/>
      <c r="DQ1008" s="241"/>
      <c r="DR1008" s="241"/>
      <c r="DS1008" s="472"/>
      <c r="DT1008" s="402">
        <f t="shared" si="1414"/>
        <v>0</v>
      </c>
      <c r="DU1008" s="100">
        <f t="shared" si="1415"/>
        <v>0</v>
      </c>
      <c r="DV1008" s="100">
        <f t="shared" si="1416"/>
        <v>1</v>
      </c>
      <c r="DW1008" s="100">
        <f t="shared" si="1417"/>
        <v>0</v>
      </c>
      <c r="DX1008" s="100">
        <f t="shared" si="1418"/>
        <v>0</v>
      </c>
      <c r="DY1008" s="229">
        <f t="shared" si="1419"/>
        <v>0</v>
      </c>
      <c r="DZ1008" s="100">
        <f t="shared" si="1420"/>
        <v>0</v>
      </c>
      <c r="EA1008" s="400">
        <f t="shared" si="1421"/>
        <v>1</v>
      </c>
      <c r="EB1008" s="402">
        <f t="shared" si="1422"/>
        <v>0</v>
      </c>
      <c r="EC1008" s="19">
        <f t="shared" si="1423"/>
        <v>0</v>
      </c>
      <c r="ED1008" s="19">
        <f t="shared" si="1424"/>
        <v>1</v>
      </c>
      <c r="EE1008" s="19">
        <f t="shared" si="1425"/>
        <v>0</v>
      </c>
      <c r="EF1008" s="402">
        <f t="shared" si="1426"/>
        <v>0</v>
      </c>
      <c r="EG1008" s="400">
        <f t="shared" si="1427"/>
        <v>1</v>
      </c>
      <c r="EH1008" s="400">
        <f t="shared" si="1428"/>
        <v>0</v>
      </c>
      <c r="EI1008" s="402">
        <f t="shared" si="1429"/>
        <v>0</v>
      </c>
      <c r="EJ1008" s="229">
        <f t="shared" si="1430"/>
        <v>2</v>
      </c>
      <c r="EK1008" s="398">
        <f t="shared" si="1431"/>
        <v>2625</v>
      </c>
      <c r="EL1008" s="398">
        <f t="shared" si="1432"/>
        <v>88</v>
      </c>
      <c r="EM1008" s="398">
        <f t="shared" si="1433"/>
        <v>47</v>
      </c>
      <c r="EN1008" s="398">
        <f t="shared" si="1434"/>
        <v>341</v>
      </c>
      <c r="EO1008" s="398">
        <f t="shared" si="1435"/>
        <v>0.38</v>
      </c>
      <c r="EP1008" s="398">
        <f t="shared" si="1436"/>
        <v>2.9</v>
      </c>
      <c r="EQ1008" s="398">
        <f t="shared" si="1437"/>
        <v>567</v>
      </c>
      <c r="ER1008" s="398" t="str">
        <f t="shared" si="1438"/>
        <v/>
      </c>
      <c r="ES1008" s="398" t="str">
        <f t="shared" si="1439"/>
        <v/>
      </c>
      <c r="ET1008" s="398">
        <f t="shared" si="1440"/>
        <v>68.900000000000006</v>
      </c>
      <c r="EU1008" s="172">
        <f t="shared" si="1441"/>
        <v>4530</v>
      </c>
      <c r="EV1008" s="57">
        <f t="shared" si="1442"/>
        <v>114.18107160566861</v>
      </c>
      <c r="EW1008" s="57">
        <f t="shared" si="1443"/>
        <v>2.2506393861892584</v>
      </c>
      <c r="EX1008" s="57">
        <f t="shared" si="1444"/>
        <v>3.867516971816499</v>
      </c>
      <c r="EY1008" s="57">
        <f t="shared" si="1445"/>
        <v>17.016817206447428</v>
      </c>
      <c r="EZ1008" s="57">
        <f t="shared" si="1446"/>
        <v>1.3857234023156166E-2</v>
      </c>
      <c r="FA1008" s="57">
        <f t="shared" si="1447"/>
        <v>0.15578834273435402</v>
      </c>
      <c r="FB1008" s="57">
        <f t="shared" si="1448"/>
        <v>9.2924770269317953</v>
      </c>
      <c r="FC1008" s="57" t="str">
        <f t="shared" si="1449"/>
        <v/>
      </c>
      <c r="FD1008" s="57" t="str">
        <f t="shared" si="1450"/>
        <v/>
      </c>
      <c r="FE1008" s="57">
        <f t="shared" si="1451"/>
        <v>1.4344812653415586</v>
      </c>
      <c r="FF1008" s="56">
        <f t="shared" si="1452"/>
        <v>127.77480044001916</v>
      </c>
      <c r="FG1008" s="59">
        <f t="shared" si="1453"/>
        <v>83.04942207831931</v>
      </c>
      <c r="FH1008" s="59">
        <f t="shared" si="1454"/>
        <v>1.6369990025600856</v>
      </c>
      <c r="FI1008" s="59">
        <f t="shared" si="1455"/>
        <v>2.8130323605362433</v>
      </c>
      <c r="FJ1008" s="59">
        <f t="shared" si="1456"/>
        <v>12.377155116292478</v>
      </c>
      <c r="FK1008" s="59">
        <f t="shared" si="1457"/>
        <v>1.0079037278627266E-2</v>
      </c>
      <c r="FL1008" s="59">
        <f t="shared" si="1458"/>
        <v>0.11331240501323962</v>
      </c>
      <c r="FM1008" s="59">
        <f t="shared" si="1459"/>
        <v>6.7092844971687704</v>
      </c>
      <c r="FN1008" s="59" t="str">
        <f t="shared" si="1460"/>
        <v/>
      </c>
      <c r="FO1008" s="59" t="str">
        <f t="shared" si="1461"/>
        <v/>
      </c>
      <c r="FP1008" s="59">
        <f t="shared" si="1462"/>
        <v>1.0357133934409026</v>
      </c>
      <c r="FQ1008" s="66">
        <f t="shared" si="1463"/>
        <v>92.255002109390318</v>
      </c>
      <c r="FR1008" s="331">
        <f t="shared" si="1405"/>
        <v>-0.36815731560644088</v>
      </c>
      <c r="FS1008" s="331">
        <f t="shared" si="1464"/>
        <v>0.36815731560644088</v>
      </c>
      <c r="FT1008" s="400">
        <f t="shared" si="1465"/>
        <v>0</v>
      </c>
      <c r="FU1008" s="400">
        <f t="shared" si="1466"/>
        <v>1</v>
      </c>
      <c r="FV1008" s="400">
        <f t="shared" si="1467"/>
        <v>0</v>
      </c>
      <c r="FW1008" s="402">
        <f t="shared" si="1468"/>
        <v>0</v>
      </c>
      <c r="FX1008" s="222">
        <f t="shared" si="1469"/>
        <v>83.04942207831931</v>
      </c>
      <c r="FY1008" s="222">
        <f t="shared" si="1470"/>
        <v>0</v>
      </c>
      <c r="FZ1008" s="222">
        <f t="shared" si="1471"/>
        <v>0</v>
      </c>
      <c r="GA1008" s="221">
        <f t="shared" si="1472"/>
        <v>92.255002109390318</v>
      </c>
      <c r="GB1008" s="222">
        <f t="shared" si="1473"/>
        <v>0</v>
      </c>
      <c r="GC1008" s="222">
        <f t="shared" si="1474"/>
        <v>0</v>
      </c>
      <c r="GD1008" s="222">
        <f t="shared" si="1475"/>
        <v>0</v>
      </c>
      <c r="GE1008" s="222">
        <f t="shared" si="1476"/>
        <v>0</v>
      </c>
      <c r="GF1008" s="222">
        <f t="shared" si="1477"/>
        <v>0</v>
      </c>
      <c r="GG1008" s="398">
        <f t="shared" si="1478"/>
        <v>0</v>
      </c>
      <c r="GH1008" s="399">
        <f t="shared" si="1479"/>
        <v>0</v>
      </c>
      <c r="GI1008" s="398" t="str">
        <f t="shared" si="1480"/>
        <v>Na</v>
      </c>
      <c r="GJ1008" s="398" t="str">
        <f t="shared" si="1481"/>
        <v>Cl</v>
      </c>
    </row>
    <row r="1009" spans="1:192" s="69" customFormat="1" ht="14.25">
      <c r="A1009" s="402">
        <f t="shared" si="1482"/>
        <v>1004</v>
      </c>
      <c r="B1009" s="65" t="s">
        <v>136</v>
      </c>
      <c r="C1009" s="91" t="s">
        <v>212</v>
      </c>
      <c r="D1009" s="91"/>
      <c r="E1009" s="91"/>
      <c r="F1009" s="400">
        <v>3445822</v>
      </c>
      <c r="G1009" s="400">
        <v>5550291</v>
      </c>
      <c r="H1009" s="409">
        <f t="shared" si="1409"/>
        <v>445769.24120000005</v>
      </c>
      <c r="I1009" s="405">
        <f t="shared" si="1410"/>
        <v>5548510.6736000003</v>
      </c>
      <c r="J1009" s="408">
        <v>120</v>
      </c>
      <c r="K1009" s="377" t="s">
        <v>1355</v>
      </c>
      <c r="L1009" s="378">
        <v>43</v>
      </c>
      <c r="M1009" s="378"/>
      <c r="N1009" s="408"/>
      <c r="O1009" s="19">
        <f t="shared" si="1483"/>
        <v>123.1</v>
      </c>
      <c r="P1009" s="19"/>
      <c r="Q1009" s="382" t="s">
        <v>2868</v>
      </c>
      <c r="R1009" s="381" t="s">
        <v>2929</v>
      </c>
      <c r="S1009" s="382" t="s">
        <v>1349</v>
      </c>
      <c r="T1009" s="499" t="str">
        <f t="shared" si="1411"/>
        <v>T</v>
      </c>
      <c r="U1009" s="499" t="str">
        <f t="shared" si="1412"/>
        <v>M</v>
      </c>
      <c r="V1009" s="499" t="str">
        <f t="shared" si="1413"/>
        <v>-</v>
      </c>
      <c r="W1009" s="499" t="str">
        <f t="shared" si="1404"/>
        <v>-</v>
      </c>
      <c r="X1009" s="529" t="str">
        <f t="shared" si="1484"/>
        <v>Na</v>
      </c>
      <c r="Y1009" s="530" t="str">
        <f t="shared" si="1406"/>
        <v>Cl</v>
      </c>
      <c r="Z1009" s="404"/>
      <c r="AA1009" s="193" t="s">
        <v>1456</v>
      </c>
      <c r="AB1009" s="176">
        <v>8</v>
      </c>
      <c r="AC1009" s="65" t="s">
        <v>970</v>
      </c>
      <c r="AD1009" s="65" t="s">
        <v>2608</v>
      </c>
      <c r="AE1009" s="404"/>
      <c r="AF1009" s="392">
        <v>66</v>
      </c>
      <c r="AG1009" s="408"/>
      <c r="AH1009" s="408">
        <v>6.4</v>
      </c>
      <c r="AI1009" s="556"/>
      <c r="AJ1009" s="408"/>
      <c r="AK1009" s="408"/>
      <c r="AL1009" s="408"/>
      <c r="AM1009" s="392"/>
      <c r="AN1009" s="168"/>
      <c r="AO1009" s="401"/>
      <c r="AP1009" s="171"/>
      <c r="AS1009" s="507">
        <f>SUM(AU1009:BN1009)+SUM(BO1009:CL1009)/1000</f>
        <v>8295</v>
      </c>
      <c r="AT1009" s="510">
        <f>FR1009</f>
        <v>-0.43442638812435497</v>
      </c>
      <c r="AU1009" s="69">
        <v>2633</v>
      </c>
      <c r="AV1009" s="69">
        <v>47</v>
      </c>
      <c r="AW1009" s="401">
        <v>342</v>
      </c>
      <c r="AX1009" s="401">
        <v>4540</v>
      </c>
      <c r="AY1009" s="401">
        <v>65</v>
      </c>
      <c r="AZ1009" s="70">
        <v>580</v>
      </c>
      <c r="BB1009" s="69">
        <v>88</v>
      </c>
      <c r="BL1009" s="401"/>
      <c r="BN1009" s="70"/>
      <c r="BO1009" s="143"/>
      <c r="BP1009" s="557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1"/>
      <c r="CG1009" s="143"/>
      <c r="CH1009" s="143"/>
      <c r="CI1009" s="143"/>
      <c r="CJ1009" s="143"/>
      <c r="CK1009" s="143"/>
      <c r="CL1009" s="144"/>
      <c r="CM1009" s="143"/>
      <c r="CN1009" s="143">
        <v>332</v>
      </c>
      <c r="CO1009" s="141"/>
      <c r="CQ1009" s="70"/>
      <c r="DA1009" s="70"/>
      <c r="DB1009" s="182"/>
      <c r="DC1009" s="141"/>
      <c r="DD1009" s="475">
        <v>1</v>
      </c>
      <c r="DE1009" s="182">
        <v>-7.25</v>
      </c>
      <c r="DF1009" s="182"/>
      <c r="DG1009" s="182"/>
      <c r="DH1009" s="182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1"/>
      <c r="DT1009" s="402">
        <f t="shared" si="1414"/>
        <v>0</v>
      </c>
      <c r="DU1009" s="100">
        <f t="shared" si="1415"/>
        <v>0</v>
      </c>
      <c r="DV1009" s="100">
        <f t="shared" si="1416"/>
        <v>1</v>
      </c>
      <c r="DW1009" s="100">
        <f t="shared" si="1417"/>
        <v>0</v>
      </c>
      <c r="DX1009" s="100">
        <f t="shared" si="1418"/>
        <v>0</v>
      </c>
      <c r="DY1009" s="229">
        <f t="shared" si="1419"/>
        <v>0</v>
      </c>
      <c r="DZ1009" s="100">
        <f t="shared" si="1420"/>
        <v>0</v>
      </c>
      <c r="EA1009" s="400">
        <f t="shared" si="1421"/>
        <v>1</v>
      </c>
      <c r="EB1009" s="402">
        <f t="shared" si="1422"/>
        <v>0</v>
      </c>
      <c r="EC1009" s="19">
        <f t="shared" si="1423"/>
        <v>0</v>
      </c>
      <c r="ED1009" s="19">
        <f t="shared" si="1424"/>
        <v>1</v>
      </c>
      <c r="EE1009" s="19">
        <f t="shared" si="1425"/>
        <v>0</v>
      </c>
      <c r="EF1009" s="402">
        <f t="shared" si="1426"/>
        <v>0</v>
      </c>
      <c r="EG1009" s="400">
        <f t="shared" si="1427"/>
        <v>1</v>
      </c>
      <c r="EH1009" s="400">
        <f t="shared" si="1428"/>
        <v>0</v>
      </c>
      <c r="EI1009" s="402">
        <f t="shared" si="1429"/>
        <v>0</v>
      </c>
      <c r="EJ1009" s="229">
        <f t="shared" si="1430"/>
        <v>2</v>
      </c>
      <c r="EK1009" s="398">
        <f t="shared" si="1431"/>
        <v>2633</v>
      </c>
      <c r="EL1009" s="398">
        <f t="shared" si="1432"/>
        <v>88</v>
      </c>
      <c r="EM1009" s="398">
        <f t="shared" si="1433"/>
        <v>47</v>
      </c>
      <c r="EN1009" s="398">
        <f t="shared" si="1434"/>
        <v>342</v>
      </c>
      <c r="EO1009" s="398" t="str">
        <f t="shared" si="1435"/>
        <v/>
      </c>
      <c r="EP1009" s="398" t="str">
        <f t="shared" si="1436"/>
        <v/>
      </c>
      <c r="EQ1009" s="398">
        <f t="shared" si="1437"/>
        <v>580</v>
      </c>
      <c r="ER1009" s="398" t="str">
        <f t="shared" si="1438"/>
        <v/>
      </c>
      <c r="ES1009" s="398" t="str">
        <f t="shared" si="1439"/>
        <v/>
      </c>
      <c r="ET1009" s="398">
        <f t="shared" si="1440"/>
        <v>65</v>
      </c>
      <c r="EU1009" s="172">
        <f t="shared" si="1441"/>
        <v>4540</v>
      </c>
      <c r="EV1009" s="57">
        <f t="shared" si="1442"/>
        <v>114.52905201437159</v>
      </c>
      <c r="EW1009" s="57">
        <f t="shared" si="1443"/>
        <v>2.2506393861892584</v>
      </c>
      <c r="EX1009" s="57">
        <f t="shared" si="1444"/>
        <v>3.867516971816499</v>
      </c>
      <c r="EY1009" s="57">
        <f t="shared" si="1445"/>
        <v>17.066719896202404</v>
      </c>
      <c r="EZ1009" s="57" t="str">
        <f t="shared" si="1446"/>
        <v/>
      </c>
      <c r="FA1009" s="57" t="str">
        <f t="shared" si="1447"/>
        <v/>
      </c>
      <c r="FB1009" s="57">
        <f t="shared" si="1448"/>
        <v>9.5055320557679739</v>
      </c>
      <c r="FC1009" s="57" t="str">
        <f t="shared" si="1449"/>
        <v/>
      </c>
      <c r="FD1009" s="57" t="str">
        <f t="shared" si="1450"/>
        <v/>
      </c>
      <c r="FE1009" s="57">
        <f t="shared" si="1451"/>
        <v>1.353284212586376</v>
      </c>
      <c r="FF1009" s="56">
        <f t="shared" si="1452"/>
        <v>128.05686401714945</v>
      </c>
      <c r="FG1009" s="59">
        <f t="shared" si="1453"/>
        <v>83.164465246397342</v>
      </c>
      <c r="FH1009" s="59">
        <f t="shared" si="1454"/>
        <v>1.6342859538505772</v>
      </c>
      <c r="FI1009" s="59">
        <f t="shared" si="1455"/>
        <v>2.8083702356335265</v>
      </c>
      <c r="FJ1009" s="59">
        <f t="shared" si="1456"/>
        <v>12.39287856411854</v>
      </c>
      <c r="FK1009" s="59" t="str">
        <f t="shared" si="1457"/>
        <v/>
      </c>
      <c r="FL1009" s="59" t="str">
        <f t="shared" si="1458"/>
        <v/>
      </c>
      <c r="FM1009" s="59">
        <f t="shared" si="1459"/>
        <v>6.8426631437371999</v>
      </c>
      <c r="FN1009" s="59" t="str">
        <f t="shared" si="1460"/>
        <v/>
      </c>
      <c r="FO1009" s="59" t="str">
        <f t="shared" si="1461"/>
        <v/>
      </c>
      <c r="FP1009" s="59">
        <f t="shared" si="1462"/>
        <v>0.97417671626778501</v>
      </c>
      <c r="FQ1009" s="66">
        <f t="shared" si="1463"/>
        <v>92.183160139994996</v>
      </c>
      <c r="FR1009" s="331">
        <f t="shared" si="1405"/>
        <v>-0.43442638812435497</v>
      </c>
      <c r="FS1009" s="331">
        <f t="shared" si="1464"/>
        <v>0.43442638812435497</v>
      </c>
      <c r="FT1009" s="400">
        <f t="shared" si="1465"/>
        <v>0</v>
      </c>
      <c r="FU1009" s="400">
        <f t="shared" si="1466"/>
        <v>1</v>
      </c>
      <c r="FV1009" s="400">
        <f t="shared" si="1467"/>
        <v>0</v>
      </c>
      <c r="FW1009" s="402">
        <f t="shared" si="1468"/>
        <v>0</v>
      </c>
      <c r="FX1009" s="222">
        <f t="shared" si="1469"/>
        <v>83.164465246397342</v>
      </c>
      <c r="FY1009" s="222">
        <f t="shared" si="1470"/>
        <v>0</v>
      </c>
      <c r="FZ1009" s="222">
        <f t="shared" si="1471"/>
        <v>0</v>
      </c>
      <c r="GA1009" s="221">
        <f t="shared" si="1472"/>
        <v>92.183160139994996</v>
      </c>
      <c r="GB1009" s="222">
        <f t="shared" si="1473"/>
        <v>0</v>
      </c>
      <c r="GC1009" s="222">
        <f t="shared" si="1474"/>
        <v>0</v>
      </c>
      <c r="GD1009" s="222">
        <f t="shared" si="1475"/>
        <v>0</v>
      </c>
      <c r="GE1009" s="222">
        <f t="shared" si="1476"/>
        <v>0</v>
      </c>
      <c r="GF1009" s="222">
        <f t="shared" si="1477"/>
        <v>0</v>
      </c>
      <c r="GG1009" s="398">
        <f t="shared" si="1478"/>
        <v>0</v>
      </c>
      <c r="GH1009" s="399">
        <f t="shared" si="1479"/>
        <v>0</v>
      </c>
      <c r="GI1009" s="398" t="str">
        <f t="shared" si="1480"/>
        <v>Na</v>
      </c>
      <c r="GJ1009" s="398" t="str">
        <f t="shared" si="1481"/>
        <v>Cl</v>
      </c>
    </row>
    <row r="1010" spans="1:192" s="69" customFormat="1">
      <c r="A1010" s="402">
        <f t="shared" si="1482"/>
        <v>1005</v>
      </c>
      <c r="B1010" s="134" t="s">
        <v>136</v>
      </c>
      <c r="C1010" s="164" t="s">
        <v>212</v>
      </c>
      <c r="D1010" s="164"/>
      <c r="E1010" s="164"/>
      <c r="F1010" s="400">
        <v>3445822</v>
      </c>
      <c r="G1010" s="400">
        <v>5550291</v>
      </c>
      <c r="H1010" s="409">
        <f t="shared" si="1409"/>
        <v>445769.24120000005</v>
      </c>
      <c r="I1010" s="405">
        <f t="shared" si="1410"/>
        <v>5548510.6736000003</v>
      </c>
      <c r="J1010" s="408">
        <v>120</v>
      </c>
      <c r="K1010" s="377" t="s">
        <v>1355</v>
      </c>
      <c r="L1010" s="378">
        <v>43</v>
      </c>
      <c r="M1010" s="378"/>
      <c r="N1010" s="408"/>
      <c r="O1010" s="19">
        <f t="shared" si="1483"/>
        <v>123.1</v>
      </c>
      <c r="P1010" s="19"/>
      <c r="Q1010" s="382" t="s">
        <v>2868</v>
      </c>
      <c r="R1010" s="381" t="s">
        <v>2929</v>
      </c>
      <c r="S1010" s="382" t="s">
        <v>1349</v>
      </c>
      <c r="T1010" s="499" t="str">
        <f t="shared" si="1411"/>
        <v>T</v>
      </c>
      <c r="U1010" s="499" t="str">
        <f t="shared" si="1412"/>
        <v>M</v>
      </c>
      <c r="V1010" s="499" t="str">
        <f t="shared" si="1413"/>
        <v>-</v>
      </c>
      <c r="W1010" s="499" t="str">
        <f t="shared" si="1404"/>
        <v>-</v>
      </c>
      <c r="X1010" s="529" t="str">
        <f t="shared" si="1484"/>
        <v>Na</v>
      </c>
      <c r="Y1010" s="530" t="str">
        <f t="shared" si="1406"/>
        <v>Cl</v>
      </c>
      <c r="Z1010" s="119"/>
      <c r="AA1010" s="51">
        <v>35879</v>
      </c>
      <c r="AB1010" s="100">
        <v>9</v>
      </c>
      <c r="AC1010" s="163" t="s">
        <v>475</v>
      </c>
      <c r="AD1010" s="132" t="s">
        <v>3069</v>
      </c>
      <c r="AE1010" s="183"/>
      <c r="AF1010" s="392">
        <v>66.099999999999994</v>
      </c>
      <c r="AG1010" s="392">
        <v>14180</v>
      </c>
      <c r="AH1010" s="392">
        <v>5.97</v>
      </c>
      <c r="AI1010" s="392">
        <v>-80</v>
      </c>
      <c r="AJ1010" s="392"/>
      <c r="AK1010" s="392"/>
      <c r="AL1010" s="392"/>
      <c r="AM1010" s="240" t="s">
        <v>2609</v>
      </c>
      <c r="AN1010" s="163"/>
      <c r="AO1010" s="164"/>
      <c r="AP1010" s="185"/>
      <c r="AQ1010" s="163"/>
      <c r="AR1010" s="168">
        <v>8118.6949999999997</v>
      </c>
      <c r="AS1010" s="507">
        <f>SUM(AU1010:BN1010)+SUM(BO1010:CL1010)/1000</f>
        <v>8118.5433999999996</v>
      </c>
      <c r="AT1010" s="510">
        <f>FR1010</f>
        <v>-0.45772279007283317</v>
      </c>
      <c r="AU1010" s="170">
        <v>2520</v>
      </c>
      <c r="AV1010" s="170">
        <v>44.7</v>
      </c>
      <c r="AW1010" s="166">
        <v>344</v>
      </c>
      <c r="AX1010" s="166">
        <v>4380</v>
      </c>
      <c r="AY1010" s="170">
        <v>69</v>
      </c>
      <c r="AZ1010" s="183">
        <v>557</v>
      </c>
      <c r="BA1010" s="170">
        <v>2.9</v>
      </c>
      <c r="BB1010" s="170">
        <v>88</v>
      </c>
      <c r="BC1010" s="170">
        <v>12.9</v>
      </c>
      <c r="BD1010" s="170">
        <v>5.8</v>
      </c>
      <c r="BE1010" s="170">
        <v>2.92</v>
      </c>
      <c r="BF1010" s="170">
        <v>0.56999999999999995</v>
      </c>
      <c r="BG1010" s="166">
        <v>0.56000000000000005</v>
      </c>
      <c r="BH1010" s="166">
        <v>3.9</v>
      </c>
      <c r="BI1010" s="166">
        <v>0.05</v>
      </c>
      <c r="BJ1010" s="170" t="s">
        <v>1406</v>
      </c>
      <c r="BK1010" s="170" t="s">
        <v>1392</v>
      </c>
      <c r="BL1010" s="164"/>
      <c r="BM1010" s="163">
        <v>79.8</v>
      </c>
      <c r="BN1010" s="162">
        <v>4.5</v>
      </c>
      <c r="BO1010" s="138" t="s">
        <v>1404</v>
      </c>
      <c r="BP1010" s="141">
        <v>5</v>
      </c>
      <c r="BQ1010" s="141">
        <v>102</v>
      </c>
      <c r="BR1010" s="141">
        <v>720</v>
      </c>
      <c r="BS1010" s="141">
        <v>0.6</v>
      </c>
      <c r="BT1010" s="138" t="s">
        <v>1404</v>
      </c>
      <c r="BU1010" s="138" t="s">
        <v>457</v>
      </c>
      <c r="BV1010" s="138" t="s">
        <v>1693</v>
      </c>
      <c r="BW1010" s="138">
        <v>320</v>
      </c>
      <c r="BX1010" s="138" t="s">
        <v>1406</v>
      </c>
      <c r="BY1010" s="138" t="s">
        <v>1525</v>
      </c>
      <c r="BZ1010" s="138">
        <v>0.3</v>
      </c>
      <c r="CA1010" s="138">
        <v>5</v>
      </c>
      <c r="CB1010" s="141">
        <v>3.9</v>
      </c>
      <c r="CC1010" s="138">
        <v>520</v>
      </c>
      <c r="CD1010" s="141">
        <v>1</v>
      </c>
      <c r="CE1010" s="138" t="s">
        <v>457</v>
      </c>
      <c r="CF1010" s="149">
        <v>1.3</v>
      </c>
      <c r="CG1010" s="138"/>
      <c r="CH1010" s="138" t="s">
        <v>457</v>
      </c>
      <c r="CI1010" s="138">
        <v>6.3</v>
      </c>
      <c r="CJ1010" s="138" t="s">
        <v>1407</v>
      </c>
      <c r="CK1010" s="138" t="s">
        <v>1406</v>
      </c>
      <c r="CL1010" s="139">
        <v>258</v>
      </c>
      <c r="CM1010" s="138">
        <v>4.2</v>
      </c>
      <c r="CN1010" s="138">
        <v>454</v>
      </c>
      <c r="CO1010" s="149" t="s">
        <v>2133</v>
      </c>
      <c r="CP1010" s="163"/>
      <c r="CQ1010" s="162"/>
      <c r="CR1010" s="163">
        <v>63.7</v>
      </c>
      <c r="CS1010" s="163">
        <v>22.4</v>
      </c>
      <c r="CT1010" s="163">
        <v>12.8</v>
      </c>
      <c r="CU1010" s="163">
        <v>0.7</v>
      </c>
      <c r="CV1010" s="163">
        <v>0.09</v>
      </c>
      <c r="CW1010" s="163"/>
      <c r="CX1010" s="163">
        <v>0.3</v>
      </c>
      <c r="CY1010" s="163"/>
      <c r="CZ1010" s="163"/>
      <c r="DA1010" s="162"/>
      <c r="DB1010" s="241"/>
      <c r="DC1010" s="241"/>
      <c r="DD1010" s="241"/>
      <c r="DE1010" s="241"/>
      <c r="DF1010" s="182"/>
      <c r="DG1010" s="241"/>
      <c r="DH1010" s="241"/>
      <c r="DI1010" s="244">
        <v>22</v>
      </c>
      <c r="DJ1010" s="244">
        <v>2.7</v>
      </c>
      <c r="DK1010" s="244"/>
      <c r="DL1010" s="244"/>
      <c r="DM1010" s="244"/>
      <c r="DN1010" s="244"/>
      <c r="DO1010" s="244"/>
      <c r="DP1010" s="244"/>
      <c r="DQ1010" s="244"/>
      <c r="DR1010" s="244"/>
      <c r="DS1010" s="472"/>
      <c r="DT1010" s="402">
        <f t="shared" si="1414"/>
        <v>0</v>
      </c>
      <c r="DU1010" s="100">
        <f t="shared" si="1415"/>
        <v>0</v>
      </c>
      <c r="DV1010" s="100">
        <f t="shared" si="1416"/>
        <v>1</v>
      </c>
      <c r="DW1010" s="100">
        <f t="shared" si="1417"/>
        <v>0</v>
      </c>
      <c r="DX1010" s="100">
        <f t="shared" si="1418"/>
        <v>0</v>
      </c>
      <c r="DY1010" s="229">
        <f t="shared" si="1419"/>
        <v>0</v>
      </c>
      <c r="DZ1010" s="100">
        <f t="shared" si="1420"/>
        <v>0</v>
      </c>
      <c r="EA1010" s="400">
        <f t="shared" si="1421"/>
        <v>1</v>
      </c>
      <c r="EB1010" s="402">
        <f t="shared" si="1422"/>
        <v>0</v>
      </c>
      <c r="EC1010" s="19">
        <f t="shared" si="1423"/>
        <v>0</v>
      </c>
      <c r="ED1010" s="19">
        <f t="shared" si="1424"/>
        <v>1</v>
      </c>
      <c r="EE1010" s="19">
        <f t="shared" si="1425"/>
        <v>0</v>
      </c>
      <c r="EF1010" s="402">
        <f t="shared" si="1426"/>
        <v>0</v>
      </c>
      <c r="EG1010" s="400">
        <f t="shared" si="1427"/>
        <v>1</v>
      </c>
      <c r="EH1010" s="400">
        <f t="shared" si="1428"/>
        <v>0</v>
      </c>
      <c r="EI1010" s="402">
        <f t="shared" si="1429"/>
        <v>0</v>
      </c>
      <c r="EJ1010" s="229">
        <f t="shared" si="1430"/>
        <v>2</v>
      </c>
      <c r="EK1010" s="398">
        <f t="shared" si="1431"/>
        <v>2520</v>
      </c>
      <c r="EL1010" s="398">
        <f t="shared" si="1432"/>
        <v>88</v>
      </c>
      <c r="EM1010" s="398">
        <f t="shared" si="1433"/>
        <v>44.7</v>
      </c>
      <c r="EN1010" s="398">
        <f t="shared" si="1434"/>
        <v>344</v>
      </c>
      <c r="EO1010" s="398">
        <f t="shared" si="1435"/>
        <v>0.56999999999999995</v>
      </c>
      <c r="EP1010" s="398">
        <f t="shared" si="1436"/>
        <v>2.92</v>
      </c>
      <c r="EQ1010" s="398">
        <f t="shared" si="1437"/>
        <v>557</v>
      </c>
      <c r="ER1010" s="398" t="str">
        <f t="shared" si="1438"/>
        <v/>
      </c>
      <c r="ES1010" s="398" t="str">
        <f t="shared" si="1439"/>
        <v/>
      </c>
      <c r="ET1010" s="398">
        <f t="shared" si="1440"/>
        <v>69</v>
      </c>
      <c r="EU1010" s="172">
        <f t="shared" si="1441"/>
        <v>4380</v>
      </c>
      <c r="EV1010" s="57">
        <f t="shared" si="1442"/>
        <v>109.61382874144185</v>
      </c>
      <c r="EW1010" s="57">
        <f t="shared" si="1443"/>
        <v>2.2506393861892584</v>
      </c>
      <c r="EX1010" s="57">
        <f t="shared" si="1444"/>
        <v>3.678255502982926</v>
      </c>
      <c r="EY1010" s="57">
        <f t="shared" si="1445"/>
        <v>17.16652527571236</v>
      </c>
      <c r="EZ1010" s="57">
        <f t="shared" si="1446"/>
        <v>2.0785851034734248E-2</v>
      </c>
      <c r="FA1010" s="57">
        <f t="shared" si="1447"/>
        <v>0.15686274509803921</v>
      </c>
      <c r="FB1010" s="57">
        <f t="shared" si="1448"/>
        <v>9.1285885432116576</v>
      </c>
      <c r="FC1010" s="57" t="str">
        <f t="shared" si="1449"/>
        <v/>
      </c>
      <c r="FD1010" s="57" t="str">
        <f t="shared" si="1450"/>
        <v/>
      </c>
      <c r="FE1010" s="57">
        <f t="shared" si="1451"/>
        <v>1.4365632410532299</v>
      </c>
      <c r="FF1010" s="56">
        <f t="shared" si="1452"/>
        <v>123.54384678306488</v>
      </c>
      <c r="FG1010" s="59">
        <f t="shared" si="1453"/>
        <v>82.486558721422014</v>
      </c>
      <c r="FH1010" s="59">
        <f t="shared" si="1454"/>
        <v>1.6936503361045123</v>
      </c>
      <c r="FI1010" s="59">
        <f t="shared" si="1455"/>
        <v>2.7679594994795158</v>
      </c>
      <c r="FJ1010" s="59">
        <f t="shared" si="1456"/>
        <v>12.918147385745597</v>
      </c>
      <c r="FK1010" s="59">
        <f t="shared" si="1457"/>
        <v>1.5641761095633668E-2</v>
      </c>
      <c r="FL1010" s="59">
        <f t="shared" si="1458"/>
        <v>0.11804229615273872</v>
      </c>
      <c r="FM1010" s="59">
        <f t="shared" si="1459"/>
        <v>6.806842673296547</v>
      </c>
      <c r="FN1010" s="59" t="str">
        <f t="shared" si="1460"/>
        <v/>
      </c>
      <c r="FO1010" s="59" t="str">
        <f t="shared" si="1461"/>
        <v/>
      </c>
      <c r="FP1010" s="59">
        <f t="shared" si="1462"/>
        <v>1.0711907898797706</v>
      </c>
      <c r="FQ1010" s="66">
        <f t="shared" si="1463"/>
        <v>92.121966536823692</v>
      </c>
      <c r="FR1010" s="331">
        <f t="shared" si="1405"/>
        <v>-0.45772279007283317</v>
      </c>
      <c r="FS1010" s="331">
        <f t="shared" si="1464"/>
        <v>0.45772279007283317</v>
      </c>
      <c r="FT1010" s="400">
        <f t="shared" si="1465"/>
        <v>0</v>
      </c>
      <c r="FU1010" s="400">
        <f t="shared" si="1466"/>
        <v>1</v>
      </c>
      <c r="FV1010" s="400">
        <f t="shared" si="1467"/>
        <v>0</v>
      </c>
      <c r="FW1010" s="402">
        <f t="shared" si="1468"/>
        <v>0</v>
      </c>
      <c r="FX1010" s="222">
        <f t="shared" si="1469"/>
        <v>82.486558721422014</v>
      </c>
      <c r="FY1010" s="222">
        <f t="shared" si="1470"/>
        <v>0</v>
      </c>
      <c r="FZ1010" s="222">
        <f t="shared" si="1471"/>
        <v>0</v>
      </c>
      <c r="GA1010" s="221">
        <f t="shared" si="1472"/>
        <v>92.121966536823692</v>
      </c>
      <c r="GB1010" s="222">
        <f t="shared" si="1473"/>
        <v>0</v>
      </c>
      <c r="GC1010" s="222">
        <f t="shared" si="1474"/>
        <v>0</v>
      </c>
      <c r="GD1010" s="222">
        <f t="shared" si="1475"/>
        <v>0</v>
      </c>
      <c r="GE1010" s="222">
        <f t="shared" si="1476"/>
        <v>0</v>
      </c>
      <c r="GF1010" s="222">
        <f t="shared" si="1477"/>
        <v>0</v>
      </c>
      <c r="GG1010" s="398">
        <f t="shared" si="1478"/>
        <v>0</v>
      </c>
      <c r="GH1010" s="399">
        <f t="shared" si="1479"/>
        <v>0</v>
      </c>
      <c r="GI1010" s="398" t="str">
        <f t="shared" si="1480"/>
        <v>Na</v>
      </c>
      <c r="GJ1010" s="398" t="str">
        <f t="shared" si="1481"/>
        <v>Cl</v>
      </c>
    </row>
    <row r="1011" spans="1:192" s="69" customFormat="1">
      <c r="A1011" s="402">
        <f t="shared" si="1482"/>
        <v>1006</v>
      </c>
      <c r="B1011" s="106" t="s">
        <v>136</v>
      </c>
      <c r="C1011" s="165" t="s">
        <v>212</v>
      </c>
      <c r="D1011" s="165"/>
      <c r="E1011" s="165"/>
      <c r="F1011" s="400">
        <v>3445822</v>
      </c>
      <c r="G1011" s="400">
        <v>5550291</v>
      </c>
      <c r="H1011" s="409">
        <f t="shared" si="1409"/>
        <v>445769.24120000005</v>
      </c>
      <c r="I1011" s="405">
        <f t="shared" si="1410"/>
        <v>5548510.6736000003</v>
      </c>
      <c r="J1011" s="408">
        <v>120</v>
      </c>
      <c r="K1011" s="377" t="s">
        <v>1355</v>
      </c>
      <c r="L1011" s="378">
        <v>43</v>
      </c>
      <c r="M1011" s="378"/>
      <c r="N1011" s="408"/>
      <c r="O1011" s="19">
        <f t="shared" si="1483"/>
        <v>123.1</v>
      </c>
      <c r="P1011" s="19"/>
      <c r="Q1011" s="382" t="s">
        <v>2868</v>
      </c>
      <c r="R1011" s="381" t="s">
        <v>2929</v>
      </c>
      <c r="S1011" s="382" t="s">
        <v>1349</v>
      </c>
      <c r="T1011" s="499" t="str">
        <f t="shared" si="1411"/>
        <v>T</v>
      </c>
      <c r="U1011" s="499" t="str">
        <f t="shared" si="1412"/>
        <v>M</v>
      </c>
      <c r="V1011" s="499" t="str">
        <f t="shared" si="1413"/>
        <v>-</v>
      </c>
      <c r="W1011" s="499" t="str">
        <f t="shared" si="1404"/>
        <v>-</v>
      </c>
      <c r="X1011" s="529" t="str">
        <f t="shared" si="1484"/>
        <v>Na</v>
      </c>
      <c r="Y1011" s="530" t="str">
        <f t="shared" si="1406"/>
        <v>Cl</v>
      </c>
      <c r="Z1011" s="406"/>
      <c r="AA1011" s="177">
        <v>40102</v>
      </c>
      <c r="AB1011" s="176">
        <v>10</v>
      </c>
      <c r="AC1011" s="168"/>
      <c r="AD1011" s="532" t="s">
        <v>2594</v>
      </c>
      <c r="AE1011" s="183"/>
      <c r="AF1011" s="392">
        <v>66.3</v>
      </c>
      <c r="AG1011" s="408">
        <v>13100</v>
      </c>
      <c r="AH1011" s="408">
        <v>5.89</v>
      </c>
      <c r="AI1011" s="392"/>
      <c r="AJ1011" s="408"/>
      <c r="AK1011" s="408"/>
      <c r="AL1011" s="408"/>
      <c r="AM1011" s="240"/>
      <c r="AN1011" s="168"/>
      <c r="AO1011" s="165"/>
      <c r="AP1011" s="171"/>
      <c r="AQ1011" s="168">
        <v>8100</v>
      </c>
      <c r="AR1011" s="168"/>
      <c r="AS1011" s="507">
        <f>SUM(AU1011:BN1011)+SUM(BO1011:CL1011)/1000</f>
        <v>8169.17</v>
      </c>
      <c r="AT1011" s="510">
        <f>FR1011</f>
        <v>0.222325249312086</v>
      </c>
      <c r="AU1011" s="168">
        <v>2600</v>
      </c>
      <c r="AV1011" s="356">
        <v>45</v>
      </c>
      <c r="AW1011" s="165">
        <v>337</v>
      </c>
      <c r="AX1011" s="165">
        <v>4430</v>
      </c>
      <c r="AY1011" s="165">
        <v>67.400000000000006</v>
      </c>
      <c r="AZ1011" s="167">
        <v>563</v>
      </c>
      <c r="BA1011" s="168">
        <v>3.5</v>
      </c>
      <c r="BB1011" s="168">
        <v>94</v>
      </c>
      <c r="BC1011" s="168">
        <v>13.3</v>
      </c>
      <c r="BD1011" s="168">
        <v>5.99</v>
      </c>
      <c r="BE1011" s="165">
        <v>2.77</v>
      </c>
      <c r="BF1011" s="357">
        <v>0.6</v>
      </c>
      <c r="BG1011" s="165">
        <v>0.62</v>
      </c>
      <c r="BH1011" s="165">
        <v>4.1500000000000004</v>
      </c>
      <c r="BI1011" s="165">
        <v>0.04</v>
      </c>
      <c r="BJ1011" s="256"/>
      <c r="BK1011" s="256"/>
      <c r="BL1011" s="165"/>
      <c r="BM1011" s="168"/>
      <c r="BN1011" s="167"/>
      <c r="BO1011" s="143"/>
      <c r="BP1011" s="141"/>
      <c r="BQ1011" s="141">
        <v>120</v>
      </c>
      <c r="BR1011" s="141">
        <v>820</v>
      </c>
      <c r="BS1011" s="141"/>
      <c r="BT1011" s="143"/>
      <c r="BU1011" s="143"/>
      <c r="BV1011" s="143"/>
      <c r="BW1011" s="143">
        <v>330</v>
      </c>
      <c r="BX1011" s="143"/>
      <c r="BY1011" s="143"/>
      <c r="BZ1011" s="143"/>
      <c r="CA1011" s="143"/>
      <c r="CB1011" s="141"/>
      <c r="CC1011" s="143">
        <v>530</v>
      </c>
      <c r="CD1011" s="141"/>
      <c r="CE1011" s="143"/>
      <c r="CF1011" s="141"/>
      <c r="CG1011" s="143"/>
      <c r="CH1011" s="143"/>
      <c r="CI1011" s="143"/>
      <c r="CJ1011" s="143"/>
      <c r="CK1011" s="143"/>
      <c r="CL1011" s="144"/>
      <c r="CM1011" s="143">
        <v>1.2</v>
      </c>
      <c r="CN1011" s="143">
        <v>444.4</v>
      </c>
      <c r="CO1011" s="141"/>
      <c r="CP1011" s="168"/>
      <c r="CQ1011" s="167"/>
      <c r="CR1011" s="168">
        <v>31</v>
      </c>
      <c r="CS1011" s="168"/>
      <c r="CT1011" s="168"/>
      <c r="CU1011" s="168"/>
      <c r="CV1011" s="168"/>
      <c r="CW1011" s="168"/>
      <c r="CX1011" s="168"/>
      <c r="CY1011" s="168"/>
      <c r="CZ1011" s="168"/>
      <c r="DA1011" s="167"/>
      <c r="DB1011" s="182"/>
      <c r="DC1011" s="182"/>
      <c r="DD1011" s="182"/>
      <c r="DE1011" s="182"/>
      <c r="DF1011" s="182"/>
      <c r="DG1011" s="182"/>
      <c r="DH1011" s="182"/>
      <c r="DI1011" s="180"/>
      <c r="DJ1011" s="242">
        <f>SUM(DL1011:DM1011)</f>
        <v>7</v>
      </c>
      <c r="DK1011" s="180"/>
      <c r="DL1011" s="180">
        <v>3.2</v>
      </c>
      <c r="DM1011" s="180">
        <v>3.8</v>
      </c>
      <c r="DN1011" s="180"/>
      <c r="DO1011" s="180"/>
      <c r="DP1011" s="180"/>
      <c r="DQ1011" s="180"/>
      <c r="DR1011" s="180"/>
      <c r="DS1011" s="181"/>
      <c r="DT1011" s="402">
        <f t="shared" si="1414"/>
        <v>0</v>
      </c>
      <c r="DU1011" s="100">
        <f t="shared" si="1415"/>
        <v>0</v>
      </c>
      <c r="DV1011" s="100">
        <f t="shared" si="1416"/>
        <v>1</v>
      </c>
      <c r="DW1011" s="100">
        <f t="shared" si="1417"/>
        <v>0</v>
      </c>
      <c r="DX1011" s="100">
        <f t="shared" si="1418"/>
        <v>0</v>
      </c>
      <c r="DY1011" s="229">
        <f t="shared" si="1419"/>
        <v>0</v>
      </c>
      <c r="DZ1011" s="100">
        <f t="shared" si="1420"/>
        <v>0</v>
      </c>
      <c r="EA1011" s="400">
        <f t="shared" si="1421"/>
        <v>1</v>
      </c>
      <c r="EB1011" s="402">
        <f t="shared" si="1422"/>
        <v>0</v>
      </c>
      <c r="EC1011" s="19">
        <f t="shared" si="1423"/>
        <v>0</v>
      </c>
      <c r="ED1011" s="19">
        <f t="shared" si="1424"/>
        <v>1</v>
      </c>
      <c r="EE1011" s="19">
        <f t="shared" si="1425"/>
        <v>0</v>
      </c>
      <c r="EF1011" s="402">
        <f t="shared" si="1426"/>
        <v>0</v>
      </c>
      <c r="EG1011" s="400">
        <f t="shared" si="1427"/>
        <v>1</v>
      </c>
      <c r="EH1011" s="400">
        <f t="shared" si="1428"/>
        <v>0</v>
      </c>
      <c r="EI1011" s="402">
        <f t="shared" si="1429"/>
        <v>0</v>
      </c>
      <c r="EJ1011" s="229">
        <f t="shared" si="1430"/>
        <v>2</v>
      </c>
      <c r="EK1011" s="398">
        <f t="shared" si="1431"/>
        <v>2600</v>
      </c>
      <c r="EL1011" s="398">
        <f t="shared" si="1432"/>
        <v>94</v>
      </c>
      <c r="EM1011" s="398">
        <f t="shared" si="1433"/>
        <v>45</v>
      </c>
      <c r="EN1011" s="398">
        <f t="shared" si="1434"/>
        <v>337</v>
      </c>
      <c r="EO1011" s="398">
        <f t="shared" si="1435"/>
        <v>0.6</v>
      </c>
      <c r="EP1011" s="398">
        <f t="shared" si="1436"/>
        <v>2.77</v>
      </c>
      <c r="EQ1011" s="398">
        <f t="shared" si="1437"/>
        <v>563</v>
      </c>
      <c r="ER1011" s="398" t="str">
        <f t="shared" si="1438"/>
        <v/>
      </c>
      <c r="ES1011" s="398" t="str">
        <f t="shared" si="1439"/>
        <v/>
      </c>
      <c r="ET1011" s="398">
        <f t="shared" si="1440"/>
        <v>67.400000000000006</v>
      </c>
      <c r="EU1011" s="172">
        <f t="shared" si="1441"/>
        <v>4430</v>
      </c>
      <c r="EV1011" s="57">
        <f t="shared" si="1442"/>
        <v>113.09363282847175</v>
      </c>
      <c r="EW1011" s="57">
        <f t="shared" si="1443"/>
        <v>2.4040920716112533</v>
      </c>
      <c r="EX1011" s="57">
        <f t="shared" si="1444"/>
        <v>3.7029417815264352</v>
      </c>
      <c r="EY1011" s="57">
        <f t="shared" si="1445"/>
        <v>16.817206447427516</v>
      </c>
      <c r="EZ1011" s="57">
        <f t="shared" si="1446"/>
        <v>2.1879843194457103E-2</v>
      </c>
      <c r="FA1011" s="57">
        <f t="shared" si="1447"/>
        <v>0.14880472737040021</v>
      </c>
      <c r="FB1011" s="57">
        <f t="shared" si="1448"/>
        <v>9.2269216334437392</v>
      </c>
      <c r="FC1011" s="57" t="str">
        <f t="shared" si="1449"/>
        <v/>
      </c>
      <c r="FD1011" s="57" t="str">
        <f t="shared" si="1450"/>
        <v/>
      </c>
      <c r="FE1011" s="57">
        <f t="shared" si="1451"/>
        <v>1.4032516296664885</v>
      </c>
      <c r="FF1011" s="56">
        <f t="shared" si="1452"/>
        <v>124.95416466871632</v>
      </c>
      <c r="FG1011" s="59">
        <f t="shared" si="1453"/>
        <v>83.04194914665905</v>
      </c>
      <c r="FH1011" s="59">
        <f t="shared" si="1454"/>
        <v>1.7652672972086862</v>
      </c>
      <c r="FI1011" s="59">
        <f t="shared" si="1455"/>
        <v>2.7189815679627114</v>
      </c>
      <c r="FJ1011" s="59">
        <f t="shared" si="1456"/>
        <v>12.348472391140307</v>
      </c>
      <c r="FK1011" s="59">
        <f t="shared" si="1457"/>
        <v>1.6065845445487874E-2</v>
      </c>
      <c r="FL1011" s="59">
        <f t="shared" si="1458"/>
        <v>0.1092637515837612</v>
      </c>
      <c r="FM1011" s="59">
        <f t="shared" si="1459"/>
        <v>6.8053005046078017</v>
      </c>
      <c r="FN1011" s="59" t="str">
        <f t="shared" si="1460"/>
        <v/>
      </c>
      <c r="FO1011" s="59" t="str">
        <f t="shared" si="1461"/>
        <v/>
      </c>
      <c r="FP1011" s="59">
        <f t="shared" si="1462"/>
        <v>1.0349658751677207</v>
      </c>
      <c r="FQ1011" s="66">
        <f t="shared" si="1463"/>
        <v>92.159733620224472</v>
      </c>
      <c r="FR1011" s="331">
        <f t="shared" si="1405"/>
        <v>0.222325249312086</v>
      </c>
      <c r="FS1011" s="331">
        <f t="shared" si="1464"/>
        <v>0.222325249312086</v>
      </c>
      <c r="FT1011" s="400">
        <f t="shared" si="1465"/>
        <v>0</v>
      </c>
      <c r="FU1011" s="400">
        <f t="shared" si="1466"/>
        <v>1</v>
      </c>
      <c r="FV1011" s="400">
        <f t="shared" si="1467"/>
        <v>0</v>
      </c>
      <c r="FW1011" s="402">
        <f t="shared" si="1468"/>
        <v>0</v>
      </c>
      <c r="FX1011" s="222">
        <f t="shared" si="1469"/>
        <v>83.04194914665905</v>
      </c>
      <c r="FY1011" s="222">
        <f t="shared" si="1470"/>
        <v>0</v>
      </c>
      <c r="FZ1011" s="222">
        <f t="shared" si="1471"/>
        <v>0</v>
      </c>
      <c r="GA1011" s="221">
        <f t="shared" si="1472"/>
        <v>92.159733620224472</v>
      </c>
      <c r="GB1011" s="222">
        <f t="shared" si="1473"/>
        <v>0</v>
      </c>
      <c r="GC1011" s="222">
        <f t="shared" si="1474"/>
        <v>0</v>
      </c>
      <c r="GD1011" s="222">
        <f t="shared" si="1475"/>
        <v>0</v>
      </c>
      <c r="GE1011" s="222">
        <f t="shared" si="1476"/>
        <v>0</v>
      </c>
      <c r="GF1011" s="222">
        <f t="shared" si="1477"/>
        <v>0</v>
      </c>
      <c r="GG1011" s="398">
        <f t="shared" si="1478"/>
        <v>0</v>
      </c>
      <c r="GH1011" s="399">
        <f t="shared" si="1479"/>
        <v>0</v>
      </c>
      <c r="GI1011" s="398" t="str">
        <f t="shared" si="1480"/>
        <v>Na</v>
      </c>
      <c r="GJ1011" s="398" t="str">
        <f t="shared" si="1481"/>
        <v>Cl</v>
      </c>
    </row>
    <row r="1012" spans="1:192" s="69" customFormat="1">
      <c r="A1012" s="402">
        <f t="shared" si="1482"/>
        <v>1007</v>
      </c>
      <c r="B1012" s="106" t="s">
        <v>136</v>
      </c>
      <c r="C1012" s="165" t="s">
        <v>212</v>
      </c>
      <c r="D1012" s="165"/>
      <c r="E1012" s="165"/>
      <c r="F1012" s="400">
        <v>3445822</v>
      </c>
      <c r="G1012" s="400">
        <v>5550291</v>
      </c>
      <c r="H1012" s="409">
        <f t="shared" si="1409"/>
        <v>445769.24120000005</v>
      </c>
      <c r="I1012" s="405">
        <f t="shared" si="1410"/>
        <v>5548510.6736000003</v>
      </c>
      <c r="J1012" s="408">
        <v>120</v>
      </c>
      <c r="K1012" s="377" t="s">
        <v>1355</v>
      </c>
      <c r="L1012" s="378">
        <v>43</v>
      </c>
      <c r="M1012" s="378"/>
      <c r="N1012" s="408"/>
      <c r="O1012" s="19">
        <f t="shared" si="1483"/>
        <v>123.1</v>
      </c>
      <c r="P1012" s="19"/>
      <c r="Q1012" s="382" t="s">
        <v>2868</v>
      </c>
      <c r="R1012" s="381" t="s">
        <v>2929</v>
      </c>
      <c r="S1012" s="382" t="s">
        <v>1349</v>
      </c>
      <c r="T1012" s="499" t="str">
        <f t="shared" si="1411"/>
        <v>-</v>
      </c>
      <c r="U1012" s="499" t="str">
        <f t="shared" si="1412"/>
        <v>-</v>
      </c>
      <c r="V1012" s="499" t="str">
        <f t="shared" si="1413"/>
        <v>-</v>
      </c>
      <c r="W1012" s="499" t="str">
        <f t="shared" si="1404"/>
        <v>-</v>
      </c>
      <c r="X1012" s="529" t="str">
        <f t="shared" si="1484"/>
        <v/>
      </c>
      <c r="Y1012" s="530" t="str">
        <f t="shared" si="1406"/>
        <v/>
      </c>
      <c r="Z1012" s="406"/>
      <c r="AA1012" s="193" t="s">
        <v>1462</v>
      </c>
      <c r="AB1012" s="176">
        <v>11</v>
      </c>
      <c r="AC1012" s="184" t="s">
        <v>964</v>
      </c>
      <c r="AD1012" s="532" t="s">
        <v>1463</v>
      </c>
      <c r="AE1012" s="86" t="s">
        <v>1454</v>
      </c>
      <c r="AF1012" s="392" t="s">
        <v>3116</v>
      </c>
      <c r="AG1012" s="408"/>
      <c r="AH1012" s="408"/>
      <c r="AI1012" s="392"/>
      <c r="AJ1012" s="408"/>
      <c r="AK1012" s="408"/>
      <c r="AL1012" s="408"/>
      <c r="AM1012" s="240"/>
      <c r="AN1012" s="168"/>
      <c r="AO1012" s="165"/>
      <c r="AP1012" s="171"/>
      <c r="AQ1012" s="168"/>
      <c r="AR1012" s="168"/>
      <c r="AS1012" s="508"/>
      <c r="AT1012" s="511"/>
      <c r="AU1012" s="189"/>
      <c r="AV1012" s="424"/>
      <c r="AW1012" s="207"/>
      <c r="AX1012" s="207"/>
      <c r="AY1012" s="207"/>
      <c r="AZ1012" s="187"/>
      <c r="BA1012" s="168"/>
      <c r="BB1012" s="168"/>
      <c r="BC1012" s="168"/>
      <c r="BD1012" s="168"/>
      <c r="BE1012" s="165"/>
      <c r="BF1012" s="357"/>
      <c r="BG1012" s="165"/>
      <c r="BH1012" s="165"/>
      <c r="BI1012" s="165"/>
      <c r="BJ1012" s="256"/>
      <c r="BK1012" s="256"/>
      <c r="BL1012" s="165"/>
      <c r="BM1012" s="168"/>
      <c r="BN1012" s="167"/>
      <c r="BO1012" s="143"/>
      <c r="BP1012" s="141"/>
      <c r="BQ1012" s="141"/>
      <c r="BR1012" s="141"/>
      <c r="BS1012" s="141"/>
      <c r="BT1012" s="143"/>
      <c r="BU1012" s="143"/>
      <c r="BV1012" s="143"/>
      <c r="BW1012" s="143"/>
      <c r="BX1012" s="143"/>
      <c r="BY1012" s="143"/>
      <c r="BZ1012" s="143"/>
      <c r="CA1012" s="143"/>
      <c r="CB1012" s="141"/>
      <c r="CC1012" s="143"/>
      <c r="CD1012" s="141"/>
      <c r="CE1012" s="143"/>
      <c r="CF1012" s="141"/>
      <c r="CG1012" s="143"/>
      <c r="CH1012" s="143"/>
      <c r="CI1012" s="143"/>
      <c r="CJ1012" s="143"/>
      <c r="CK1012" s="143"/>
      <c r="CL1012" s="144"/>
      <c r="CM1012" s="143"/>
      <c r="CN1012" s="190"/>
      <c r="CO1012" s="141"/>
      <c r="CP1012" s="168"/>
      <c r="CQ1012" s="167"/>
      <c r="CR1012" s="168"/>
      <c r="CS1012" s="168"/>
      <c r="CT1012" s="168"/>
      <c r="CU1012" s="168"/>
      <c r="CV1012" s="168"/>
      <c r="CW1012" s="168"/>
      <c r="CX1012" s="168"/>
      <c r="CY1012" s="168"/>
      <c r="CZ1012" s="168"/>
      <c r="DA1012" s="167"/>
      <c r="DB1012" s="370">
        <v>-66</v>
      </c>
      <c r="DC1012" s="141" t="s">
        <v>2610</v>
      </c>
      <c r="DD1012" s="182"/>
      <c r="DE1012" s="182"/>
      <c r="DF1012" s="182"/>
      <c r="DG1012" s="182">
        <v>-9.43</v>
      </c>
      <c r="DH1012" s="182"/>
      <c r="DI1012" s="180"/>
      <c r="DJ1012" s="242"/>
      <c r="DK1012" s="180"/>
      <c r="DL1012" s="180"/>
      <c r="DM1012" s="180"/>
      <c r="DN1012" s="180"/>
      <c r="DO1012" s="180"/>
      <c r="DP1012" s="180"/>
      <c r="DQ1012" s="180"/>
      <c r="DR1012" s="180"/>
      <c r="DS1012" s="181"/>
      <c r="DT1012" s="402">
        <f t="shared" si="1414"/>
        <v>0</v>
      </c>
      <c r="DU1012" s="100">
        <f t="shared" si="1415"/>
        <v>0</v>
      </c>
      <c r="DV1012" s="100">
        <f t="shared" si="1416"/>
        <v>1</v>
      </c>
      <c r="DW1012" s="100">
        <f t="shared" si="1417"/>
        <v>0</v>
      </c>
      <c r="DX1012" s="100">
        <f t="shared" si="1418"/>
        <v>0</v>
      </c>
      <c r="DY1012" s="229">
        <f t="shared" si="1419"/>
        <v>0</v>
      </c>
      <c r="DZ1012" s="100">
        <f t="shared" si="1420"/>
        <v>0</v>
      </c>
      <c r="EA1012" s="400">
        <f t="shared" si="1421"/>
        <v>0</v>
      </c>
      <c r="EB1012" s="402">
        <f t="shared" si="1422"/>
        <v>1</v>
      </c>
      <c r="EC1012" s="19">
        <f t="shared" si="1423"/>
        <v>0</v>
      </c>
      <c r="ED1012" s="19">
        <f t="shared" si="1424"/>
        <v>0</v>
      </c>
      <c r="EE1012" s="19">
        <f t="shared" si="1425"/>
        <v>0</v>
      </c>
      <c r="EF1012" s="402">
        <f t="shared" si="1426"/>
        <v>1</v>
      </c>
      <c r="EG1012" s="400">
        <f t="shared" si="1427"/>
        <v>1</v>
      </c>
      <c r="EH1012" s="400">
        <f t="shared" si="1428"/>
        <v>0</v>
      </c>
      <c r="EI1012" s="402">
        <f t="shared" si="1429"/>
        <v>0</v>
      </c>
      <c r="EJ1012" s="229">
        <f t="shared" si="1430"/>
        <v>0</v>
      </c>
      <c r="EK1012" s="398" t="str">
        <f t="shared" si="1431"/>
        <v/>
      </c>
      <c r="EL1012" s="398" t="str">
        <f t="shared" si="1432"/>
        <v/>
      </c>
      <c r="EM1012" s="398" t="str">
        <f t="shared" si="1433"/>
        <v/>
      </c>
      <c r="EN1012" s="398" t="str">
        <f t="shared" si="1434"/>
        <v/>
      </c>
      <c r="EO1012" s="398" t="str">
        <f t="shared" si="1435"/>
        <v/>
      </c>
      <c r="EP1012" s="398" t="str">
        <f t="shared" si="1436"/>
        <v/>
      </c>
      <c r="EQ1012" s="398" t="str">
        <f t="shared" si="1437"/>
        <v/>
      </c>
      <c r="ER1012" s="398" t="str">
        <f t="shared" si="1438"/>
        <v/>
      </c>
      <c r="ES1012" s="398" t="str">
        <f t="shared" si="1439"/>
        <v/>
      </c>
      <c r="ET1012" s="398" t="str">
        <f t="shared" si="1440"/>
        <v/>
      </c>
      <c r="EU1012" s="172" t="str">
        <f t="shared" si="1441"/>
        <v/>
      </c>
      <c r="EV1012" s="57" t="str">
        <f t="shared" si="1442"/>
        <v/>
      </c>
      <c r="EW1012" s="57" t="str">
        <f t="shared" si="1443"/>
        <v/>
      </c>
      <c r="EX1012" s="57" t="str">
        <f t="shared" si="1444"/>
        <v/>
      </c>
      <c r="EY1012" s="57" t="str">
        <f t="shared" si="1445"/>
        <v/>
      </c>
      <c r="EZ1012" s="57" t="str">
        <f t="shared" si="1446"/>
        <v/>
      </c>
      <c r="FA1012" s="57" t="str">
        <f t="shared" si="1447"/>
        <v/>
      </c>
      <c r="FB1012" s="57" t="str">
        <f t="shared" si="1448"/>
        <v/>
      </c>
      <c r="FC1012" s="57" t="str">
        <f t="shared" si="1449"/>
        <v/>
      </c>
      <c r="FD1012" s="57" t="str">
        <f t="shared" si="1450"/>
        <v/>
      </c>
      <c r="FE1012" s="57" t="str">
        <f t="shared" si="1451"/>
        <v/>
      </c>
      <c r="FF1012" s="56" t="str">
        <f t="shared" si="1452"/>
        <v/>
      </c>
      <c r="FG1012" s="59" t="str">
        <f t="shared" si="1453"/>
        <v/>
      </c>
      <c r="FH1012" s="59" t="str">
        <f t="shared" si="1454"/>
        <v/>
      </c>
      <c r="FI1012" s="59" t="str">
        <f t="shared" si="1455"/>
        <v/>
      </c>
      <c r="FJ1012" s="59" t="str">
        <f t="shared" si="1456"/>
        <v/>
      </c>
      <c r="FK1012" s="59" t="str">
        <f t="shared" si="1457"/>
        <v/>
      </c>
      <c r="FL1012" s="59" t="str">
        <f t="shared" si="1458"/>
        <v/>
      </c>
      <c r="FM1012" s="59" t="str">
        <f t="shared" si="1459"/>
        <v/>
      </c>
      <c r="FN1012" s="59" t="str">
        <f t="shared" si="1460"/>
        <v/>
      </c>
      <c r="FO1012" s="59" t="str">
        <f t="shared" si="1461"/>
        <v/>
      </c>
      <c r="FP1012" s="59" t="str">
        <f t="shared" si="1462"/>
        <v/>
      </c>
      <c r="FQ1012" s="66" t="str">
        <f t="shared" si="1463"/>
        <v/>
      </c>
      <c r="FR1012" s="331" t="str">
        <f t="shared" si="1405"/>
        <v/>
      </c>
      <c r="FS1012" s="331">
        <f t="shared" si="1464"/>
        <v>0</v>
      </c>
      <c r="FT1012" s="400">
        <f t="shared" si="1465"/>
        <v>1</v>
      </c>
      <c r="FU1012" s="400">
        <f t="shared" si="1466"/>
        <v>0</v>
      </c>
      <c r="FV1012" s="400">
        <f t="shared" si="1467"/>
        <v>0</v>
      </c>
      <c r="FW1012" s="402">
        <f t="shared" si="1468"/>
        <v>0</v>
      </c>
      <c r="FX1012" s="222">
        <f t="shared" si="1469"/>
        <v>0</v>
      </c>
      <c r="FY1012" s="222">
        <f t="shared" si="1470"/>
        <v>0</v>
      </c>
      <c r="FZ1012" s="222">
        <f t="shared" si="1471"/>
        <v>0</v>
      </c>
      <c r="GA1012" s="221">
        <f t="shared" si="1472"/>
        <v>0</v>
      </c>
      <c r="GB1012" s="222">
        <f t="shared" si="1473"/>
        <v>0</v>
      </c>
      <c r="GC1012" s="222">
        <f t="shared" si="1474"/>
        <v>0</v>
      </c>
      <c r="GD1012" s="222">
        <f t="shared" si="1475"/>
        <v>0</v>
      </c>
      <c r="GE1012" s="222">
        <f t="shared" si="1476"/>
        <v>0</v>
      </c>
      <c r="GF1012" s="222">
        <f t="shared" si="1477"/>
        <v>0</v>
      </c>
      <c r="GG1012" s="398">
        <f t="shared" si="1478"/>
        <v>0</v>
      </c>
      <c r="GH1012" s="399">
        <f t="shared" si="1479"/>
        <v>0</v>
      </c>
      <c r="GI1012" s="398" t="str">
        <f t="shared" si="1480"/>
        <v/>
      </c>
      <c r="GJ1012" s="398" t="str">
        <f t="shared" si="1481"/>
        <v/>
      </c>
    </row>
    <row r="1013" spans="1:192" s="69" customFormat="1">
      <c r="A1013" s="402">
        <f t="shared" si="1482"/>
        <v>1008</v>
      </c>
      <c r="B1013" s="106" t="s">
        <v>136</v>
      </c>
      <c r="C1013" s="165" t="s">
        <v>212</v>
      </c>
      <c r="D1013" s="165"/>
      <c r="E1013" s="165"/>
      <c r="F1013" s="400">
        <v>3445822</v>
      </c>
      <c r="G1013" s="400">
        <v>5550291</v>
      </c>
      <c r="H1013" s="409">
        <f t="shared" si="1409"/>
        <v>445769.24120000005</v>
      </c>
      <c r="I1013" s="405">
        <f t="shared" si="1410"/>
        <v>5548510.6736000003</v>
      </c>
      <c r="J1013" s="408">
        <v>120</v>
      </c>
      <c r="K1013" s="377" t="s">
        <v>1355</v>
      </c>
      <c r="L1013" s="378">
        <v>43</v>
      </c>
      <c r="M1013" s="378"/>
      <c r="N1013" s="408"/>
      <c r="O1013" s="19">
        <f t="shared" si="1483"/>
        <v>123.1</v>
      </c>
      <c r="P1013" s="19"/>
      <c r="Q1013" s="382" t="s">
        <v>2868</v>
      </c>
      <c r="R1013" s="381" t="s">
        <v>2929</v>
      </c>
      <c r="S1013" s="382" t="s">
        <v>1349</v>
      </c>
      <c r="T1013" s="499" t="str">
        <f t="shared" si="1411"/>
        <v>-</v>
      </c>
      <c r="U1013" s="499" t="str">
        <f t="shared" si="1412"/>
        <v>-</v>
      </c>
      <c r="V1013" s="499" t="str">
        <f t="shared" si="1413"/>
        <v>-</v>
      </c>
      <c r="W1013" s="499" t="str">
        <f t="shared" si="1404"/>
        <v>-</v>
      </c>
      <c r="X1013" s="529" t="str">
        <f t="shared" si="1484"/>
        <v/>
      </c>
      <c r="Y1013" s="530" t="str">
        <f t="shared" si="1406"/>
        <v/>
      </c>
      <c r="Z1013" s="406"/>
      <c r="AA1013" s="193">
        <v>40701</v>
      </c>
      <c r="AB1013" s="176">
        <v>12</v>
      </c>
      <c r="AC1013" s="184" t="s">
        <v>870</v>
      </c>
      <c r="AD1013" s="532" t="s">
        <v>2603</v>
      </c>
      <c r="AE1013" s="86" t="s">
        <v>1454</v>
      </c>
      <c r="AF1013" s="392" t="s">
        <v>3116</v>
      </c>
      <c r="AG1013" s="408"/>
      <c r="AH1013" s="408"/>
      <c r="AI1013" s="392"/>
      <c r="AJ1013" s="408"/>
      <c r="AK1013" s="408"/>
      <c r="AL1013" s="408"/>
      <c r="AM1013" s="240"/>
      <c r="AN1013" s="168"/>
      <c r="AO1013" s="165"/>
      <c r="AP1013" s="171"/>
      <c r="AQ1013" s="168"/>
      <c r="AR1013" s="168"/>
      <c r="AS1013" s="508"/>
      <c r="AT1013" s="511"/>
      <c r="AU1013" s="189"/>
      <c r="AV1013" s="424"/>
      <c r="AW1013" s="207"/>
      <c r="AX1013" s="207"/>
      <c r="AY1013" s="207"/>
      <c r="AZ1013" s="187"/>
      <c r="BA1013" s="168"/>
      <c r="BB1013" s="168"/>
      <c r="BC1013" s="168"/>
      <c r="BD1013" s="168"/>
      <c r="BE1013" s="165"/>
      <c r="BF1013" s="357"/>
      <c r="BG1013" s="165"/>
      <c r="BH1013" s="165"/>
      <c r="BI1013" s="165"/>
      <c r="BJ1013" s="256"/>
      <c r="BK1013" s="256"/>
      <c r="BL1013" s="165"/>
      <c r="BM1013" s="168"/>
      <c r="BN1013" s="167"/>
      <c r="BO1013" s="143"/>
      <c r="BP1013" s="141"/>
      <c r="BQ1013" s="141"/>
      <c r="BR1013" s="141"/>
      <c r="BS1013" s="141"/>
      <c r="BT1013" s="143"/>
      <c r="BU1013" s="143"/>
      <c r="BV1013" s="143"/>
      <c r="BW1013" s="143"/>
      <c r="BX1013" s="143"/>
      <c r="BY1013" s="143"/>
      <c r="BZ1013" s="143"/>
      <c r="CA1013" s="143"/>
      <c r="CB1013" s="141"/>
      <c r="CC1013" s="143"/>
      <c r="CD1013" s="141"/>
      <c r="CE1013" s="143"/>
      <c r="CF1013" s="141"/>
      <c r="CG1013" s="143"/>
      <c r="CH1013" s="143"/>
      <c r="CI1013" s="143"/>
      <c r="CJ1013" s="143"/>
      <c r="CK1013" s="143"/>
      <c r="CL1013" s="144"/>
      <c r="CM1013" s="143"/>
      <c r="CN1013" s="190"/>
      <c r="CO1013" s="141"/>
      <c r="CP1013" s="168"/>
      <c r="CQ1013" s="167"/>
      <c r="CR1013" s="168"/>
      <c r="CS1013" s="168"/>
      <c r="CT1013" s="168"/>
      <c r="CU1013" s="168"/>
      <c r="CV1013" s="168"/>
      <c r="CW1013" s="168"/>
      <c r="CX1013" s="168"/>
      <c r="CY1013" s="168"/>
      <c r="CZ1013" s="168"/>
      <c r="DA1013" s="167"/>
      <c r="DB1013" s="370">
        <v>-64.2</v>
      </c>
      <c r="DC1013" s="141" t="s">
        <v>2411</v>
      </c>
      <c r="DD1013" s="182"/>
      <c r="DE1013" s="182"/>
      <c r="DF1013" s="182"/>
      <c r="DG1013" s="182">
        <v>-9.3699999999999992</v>
      </c>
      <c r="DH1013" s="182"/>
      <c r="DI1013" s="180"/>
      <c r="DJ1013" s="242"/>
      <c r="DK1013" s="180"/>
      <c r="DL1013" s="180"/>
      <c r="DM1013" s="180"/>
      <c r="DN1013" s="180"/>
      <c r="DO1013" s="180"/>
      <c r="DP1013" s="180"/>
      <c r="DQ1013" s="180"/>
      <c r="DR1013" s="180"/>
      <c r="DS1013" s="181"/>
      <c r="DT1013" s="402">
        <f t="shared" si="1414"/>
        <v>0</v>
      </c>
      <c r="DU1013" s="100">
        <f t="shared" si="1415"/>
        <v>0</v>
      </c>
      <c r="DV1013" s="100">
        <f t="shared" si="1416"/>
        <v>1</v>
      </c>
      <c r="DW1013" s="100">
        <f t="shared" si="1417"/>
        <v>0</v>
      </c>
      <c r="DX1013" s="100">
        <f t="shared" si="1418"/>
        <v>0</v>
      </c>
      <c r="DY1013" s="229">
        <f t="shared" si="1419"/>
        <v>0</v>
      </c>
      <c r="DZ1013" s="100">
        <f t="shared" si="1420"/>
        <v>0</v>
      </c>
      <c r="EA1013" s="400">
        <f t="shared" si="1421"/>
        <v>0</v>
      </c>
      <c r="EB1013" s="402">
        <f t="shared" si="1422"/>
        <v>1</v>
      </c>
      <c r="EC1013" s="19">
        <f t="shared" si="1423"/>
        <v>0</v>
      </c>
      <c r="ED1013" s="19">
        <f t="shared" si="1424"/>
        <v>0</v>
      </c>
      <c r="EE1013" s="19">
        <f t="shared" si="1425"/>
        <v>0</v>
      </c>
      <c r="EF1013" s="402">
        <f t="shared" si="1426"/>
        <v>1</v>
      </c>
      <c r="EG1013" s="400">
        <f t="shared" si="1427"/>
        <v>1</v>
      </c>
      <c r="EH1013" s="400">
        <f t="shared" si="1428"/>
        <v>0</v>
      </c>
      <c r="EI1013" s="402">
        <f t="shared" si="1429"/>
        <v>0</v>
      </c>
      <c r="EJ1013" s="229">
        <f t="shared" si="1430"/>
        <v>0</v>
      </c>
      <c r="EK1013" s="398" t="str">
        <f t="shared" si="1431"/>
        <v/>
      </c>
      <c r="EL1013" s="398" t="str">
        <f t="shared" si="1432"/>
        <v/>
      </c>
      <c r="EM1013" s="398" t="str">
        <f t="shared" si="1433"/>
        <v/>
      </c>
      <c r="EN1013" s="398" t="str">
        <f t="shared" si="1434"/>
        <v/>
      </c>
      <c r="EO1013" s="398" t="str">
        <f t="shared" si="1435"/>
        <v/>
      </c>
      <c r="EP1013" s="398" t="str">
        <f t="shared" si="1436"/>
        <v/>
      </c>
      <c r="EQ1013" s="398" t="str">
        <f t="shared" si="1437"/>
        <v/>
      </c>
      <c r="ER1013" s="398" t="str">
        <f t="shared" si="1438"/>
        <v/>
      </c>
      <c r="ES1013" s="398" t="str">
        <f t="shared" si="1439"/>
        <v/>
      </c>
      <c r="ET1013" s="398" t="str">
        <f t="shared" si="1440"/>
        <v/>
      </c>
      <c r="EU1013" s="172" t="str">
        <f t="shared" si="1441"/>
        <v/>
      </c>
      <c r="EV1013" s="57" t="str">
        <f t="shared" si="1442"/>
        <v/>
      </c>
      <c r="EW1013" s="57" t="str">
        <f t="shared" si="1443"/>
        <v/>
      </c>
      <c r="EX1013" s="57" t="str">
        <f t="shared" si="1444"/>
        <v/>
      </c>
      <c r="EY1013" s="57" t="str">
        <f t="shared" si="1445"/>
        <v/>
      </c>
      <c r="EZ1013" s="57" t="str">
        <f t="shared" si="1446"/>
        <v/>
      </c>
      <c r="FA1013" s="57" t="str">
        <f t="shared" si="1447"/>
        <v/>
      </c>
      <c r="FB1013" s="57" t="str">
        <f t="shared" si="1448"/>
        <v/>
      </c>
      <c r="FC1013" s="57" t="str">
        <f t="shared" si="1449"/>
        <v/>
      </c>
      <c r="FD1013" s="57" t="str">
        <f t="shared" si="1450"/>
        <v/>
      </c>
      <c r="FE1013" s="57" t="str">
        <f t="shared" si="1451"/>
        <v/>
      </c>
      <c r="FF1013" s="56" t="str">
        <f t="shared" si="1452"/>
        <v/>
      </c>
      <c r="FG1013" s="59" t="str">
        <f t="shared" si="1453"/>
        <v/>
      </c>
      <c r="FH1013" s="59" t="str">
        <f t="shared" si="1454"/>
        <v/>
      </c>
      <c r="FI1013" s="59" t="str">
        <f t="shared" si="1455"/>
        <v/>
      </c>
      <c r="FJ1013" s="59" t="str">
        <f t="shared" si="1456"/>
        <v/>
      </c>
      <c r="FK1013" s="59" t="str">
        <f t="shared" si="1457"/>
        <v/>
      </c>
      <c r="FL1013" s="59" t="str">
        <f t="shared" si="1458"/>
        <v/>
      </c>
      <c r="FM1013" s="59" t="str">
        <f t="shared" si="1459"/>
        <v/>
      </c>
      <c r="FN1013" s="59" t="str">
        <f t="shared" si="1460"/>
        <v/>
      </c>
      <c r="FO1013" s="59" t="str">
        <f t="shared" si="1461"/>
        <v/>
      </c>
      <c r="FP1013" s="59" t="str">
        <f t="shared" si="1462"/>
        <v/>
      </c>
      <c r="FQ1013" s="66" t="str">
        <f t="shared" si="1463"/>
        <v/>
      </c>
      <c r="FR1013" s="331" t="str">
        <f t="shared" si="1405"/>
        <v/>
      </c>
      <c r="FS1013" s="331">
        <f t="shared" si="1464"/>
        <v>0</v>
      </c>
      <c r="FT1013" s="400">
        <f t="shared" si="1465"/>
        <v>1</v>
      </c>
      <c r="FU1013" s="400">
        <f t="shared" si="1466"/>
        <v>0</v>
      </c>
      <c r="FV1013" s="400">
        <f t="shared" si="1467"/>
        <v>0</v>
      </c>
      <c r="FW1013" s="402">
        <f t="shared" si="1468"/>
        <v>0</v>
      </c>
      <c r="FX1013" s="222">
        <f t="shared" si="1469"/>
        <v>0</v>
      </c>
      <c r="FY1013" s="222">
        <f t="shared" si="1470"/>
        <v>0</v>
      </c>
      <c r="FZ1013" s="222">
        <f t="shared" si="1471"/>
        <v>0</v>
      </c>
      <c r="GA1013" s="221">
        <f t="shared" si="1472"/>
        <v>0</v>
      </c>
      <c r="GB1013" s="222">
        <f t="shared" si="1473"/>
        <v>0</v>
      </c>
      <c r="GC1013" s="222">
        <f t="shared" si="1474"/>
        <v>0</v>
      </c>
      <c r="GD1013" s="222">
        <f t="shared" si="1475"/>
        <v>0</v>
      </c>
      <c r="GE1013" s="222">
        <f t="shared" si="1476"/>
        <v>0</v>
      </c>
      <c r="GF1013" s="222">
        <f t="shared" si="1477"/>
        <v>0</v>
      </c>
      <c r="GG1013" s="398">
        <f t="shared" si="1478"/>
        <v>0</v>
      </c>
      <c r="GH1013" s="399">
        <f t="shared" si="1479"/>
        <v>0</v>
      </c>
      <c r="GI1013" s="398" t="str">
        <f t="shared" si="1480"/>
        <v/>
      </c>
      <c r="GJ1013" s="398" t="str">
        <f t="shared" si="1481"/>
        <v/>
      </c>
    </row>
    <row r="1014" spans="1:192" s="69" customFormat="1">
      <c r="A1014" s="402">
        <f t="shared" si="1482"/>
        <v>1009</v>
      </c>
      <c r="B1014" s="79" t="s">
        <v>136</v>
      </c>
      <c r="C1014" s="186" t="s">
        <v>908</v>
      </c>
      <c r="D1014" s="186"/>
      <c r="E1014" s="186"/>
      <c r="F1014" s="541">
        <v>3445820</v>
      </c>
      <c r="G1014" s="541">
        <v>5550075</v>
      </c>
      <c r="H1014" s="434">
        <f t="shared" si="1409"/>
        <v>445767.24200000003</v>
      </c>
      <c r="I1014" s="437">
        <f t="shared" si="1410"/>
        <v>5548294.7600000007</v>
      </c>
      <c r="J1014" s="541">
        <v>115</v>
      </c>
      <c r="K1014" s="115" t="s">
        <v>1357</v>
      </c>
      <c r="L1014" s="438">
        <v>0</v>
      </c>
      <c r="M1014" s="171"/>
      <c r="N1014" s="408"/>
      <c r="O1014" s="171">
        <f t="shared" si="1483"/>
        <v>118.1</v>
      </c>
      <c r="P1014" s="171"/>
      <c r="Q1014" s="532" t="s">
        <v>2867</v>
      </c>
      <c r="R1014" s="381" t="s">
        <v>2929</v>
      </c>
      <c r="S1014" s="382" t="s">
        <v>1349</v>
      </c>
      <c r="T1014" s="499" t="str">
        <f t="shared" si="1411"/>
        <v>T</v>
      </c>
      <c r="U1014" s="499" t="str">
        <f t="shared" si="1412"/>
        <v>M</v>
      </c>
      <c r="V1014" s="499" t="str">
        <f t="shared" si="1413"/>
        <v>-</v>
      </c>
      <c r="W1014" s="499" t="str">
        <f t="shared" si="1404"/>
        <v>-</v>
      </c>
      <c r="X1014" s="529" t="str">
        <f t="shared" si="1484"/>
        <v>Na</v>
      </c>
      <c r="Y1014" s="530" t="str">
        <f t="shared" si="1406"/>
        <v>Cl</v>
      </c>
      <c r="Z1014" s="406"/>
      <c r="AA1014" s="193" t="s">
        <v>1385</v>
      </c>
      <c r="AB1014" s="176">
        <v>1</v>
      </c>
      <c r="AC1014" s="383" t="s">
        <v>909</v>
      </c>
      <c r="AD1014" s="532" t="s">
        <v>2611</v>
      </c>
      <c r="AE1014" s="404"/>
      <c r="AF1014" s="392">
        <v>55</v>
      </c>
      <c r="AG1014" s="408"/>
      <c r="AH1014" s="408"/>
      <c r="AI1014" s="392"/>
      <c r="AJ1014" s="408"/>
      <c r="AK1014" s="408"/>
      <c r="AL1014" s="408"/>
      <c r="AM1014" s="240"/>
      <c r="AN1014" s="168"/>
      <c r="AO1014" s="165"/>
      <c r="AP1014" s="171"/>
      <c r="AQ1014" s="168"/>
      <c r="AR1014" s="168"/>
      <c r="AS1014" s="507">
        <f>SUM(AU1014:BN1014)+SUM(BO1014:CL1014)/1000</f>
        <v>8543.0609999999997</v>
      </c>
      <c r="AT1014" s="510">
        <f>FR1014</f>
        <v>-0.17418936762818987</v>
      </c>
      <c r="AU1014" s="168">
        <v>2679</v>
      </c>
      <c r="AV1014" s="356">
        <v>50.92</v>
      </c>
      <c r="AW1014" s="165">
        <v>346.2</v>
      </c>
      <c r="AX1014" s="165">
        <v>4630</v>
      </c>
      <c r="AY1014" s="165">
        <v>65.61</v>
      </c>
      <c r="AZ1014" s="167">
        <v>567</v>
      </c>
      <c r="BA1014" s="168">
        <v>2.7189999999999999</v>
      </c>
      <c r="BB1014" s="168">
        <v>102.3</v>
      </c>
      <c r="BC1014" s="168">
        <v>5.234</v>
      </c>
      <c r="BD1014" s="168">
        <v>5.9320000000000004</v>
      </c>
      <c r="BE1014" s="165">
        <v>2.5299999999999998</v>
      </c>
      <c r="BF1014" s="357">
        <v>0.38500000000000001</v>
      </c>
      <c r="BG1014" s="165"/>
      <c r="BH1014" s="165">
        <v>2.1579999999999999</v>
      </c>
      <c r="BI1014" s="166" t="s">
        <v>1344</v>
      </c>
      <c r="BJ1014" s="170" t="s">
        <v>1344</v>
      </c>
      <c r="BK1014" s="256"/>
      <c r="BL1014" s="165"/>
      <c r="BM1014" s="168">
        <v>81.849999999999994</v>
      </c>
      <c r="BN1014" s="183" t="s">
        <v>1344</v>
      </c>
      <c r="BO1014" s="143"/>
      <c r="BP1014" s="141">
        <v>786</v>
      </c>
      <c r="BQ1014" s="141" t="s">
        <v>1344</v>
      </c>
      <c r="BR1014" s="141">
        <v>437</v>
      </c>
      <c r="BS1014" s="141"/>
      <c r="BT1014" s="143"/>
      <c r="BU1014" s="143"/>
      <c r="BV1014" s="143"/>
      <c r="BW1014" s="143" t="s">
        <v>1344</v>
      </c>
      <c r="BX1014" s="143" t="s">
        <v>1344</v>
      </c>
      <c r="BY1014" s="143"/>
      <c r="BZ1014" s="143"/>
      <c r="CA1014" s="143"/>
      <c r="CB1014" s="141"/>
      <c r="CC1014" s="143" t="s">
        <v>1344</v>
      </c>
      <c r="CD1014" s="141"/>
      <c r="CE1014" s="143"/>
      <c r="CF1014" s="141"/>
      <c r="CG1014" s="143"/>
      <c r="CH1014" s="143"/>
      <c r="CI1014" s="143"/>
      <c r="CJ1014" s="143"/>
      <c r="CK1014" s="143"/>
      <c r="CL1014" s="144"/>
      <c r="CM1014" s="143"/>
      <c r="CN1014" s="143">
        <v>307</v>
      </c>
      <c r="CO1014" s="141" t="s">
        <v>1344</v>
      </c>
      <c r="CP1014" s="168"/>
      <c r="CQ1014" s="167"/>
      <c r="CR1014" s="168"/>
      <c r="CS1014" s="168"/>
      <c r="CT1014" s="168"/>
      <c r="CU1014" s="168"/>
      <c r="CV1014" s="168"/>
      <c r="CW1014" s="168"/>
      <c r="CX1014" s="168"/>
      <c r="CY1014" s="168"/>
      <c r="CZ1014" s="168"/>
      <c r="DA1014" s="167"/>
      <c r="DB1014" s="182"/>
      <c r="DC1014" s="182"/>
      <c r="DD1014" s="182"/>
      <c r="DE1014" s="182"/>
      <c r="DF1014" s="182"/>
      <c r="DG1014" s="182"/>
      <c r="DH1014" s="182"/>
      <c r="DI1014" s="180"/>
      <c r="DJ1014" s="242"/>
      <c r="DK1014" s="180"/>
      <c r="DL1014" s="180"/>
      <c r="DM1014" s="180"/>
      <c r="DN1014" s="180"/>
      <c r="DO1014" s="180"/>
      <c r="DP1014" s="180"/>
      <c r="DQ1014" s="180"/>
      <c r="DR1014" s="180"/>
      <c r="DS1014" s="181"/>
      <c r="DT1014" s="402">
        <f t="shared" si="1414"/>
        <v>1</v>
      </c>
      <c r="DU1014" s="100">
        <f t="shared" si="1415"/>
        <v>1</v>
      </c>
      <c r="DV1014" s="100">
        <f t="shared" si="1416"/>
        <v>0</v>
      </c>
      <c r="DW1014" s="100">
        <f t="shared" si="1417"/>
        <v>0</v>
      </c>
      <c r="DX1014" s="100">
        <f t="shared" si="1418"/>
        <v>0</v>
      </c>
      <c r="DY1014" s="229">
        <f t="shared" si="1419"/>
        <v>0</v>
      </c>
      <c r="DZ1014" s="100">
        <f t="shared" si="1420"/>
        <v>0</v>
      </c>
      <c r="EA1014" s="400">
        <f t="shared" si="1421"/>
        <v>1</v>
      </c>
      <c r="EB1014" s="402">
        <f t="shared" si="1422"/>
        <v>0</v>
      </c>
      <c r="EC1014" s="19">
        <f t="shared" si="1423"/>
        <v>0</v>
      </c>
      <c r="ED1014" s="19">
        <f t="shared" si="1424"/>
        <v>1</v>
      </c>
      <c r="EE1014" s="19">
        <f t="shared" si="1425"/>
        <v>0</v>
      </c>
      <c r="EF1014" s="402">
        <f t="shared" si="1426"/>
        <v>0</v>
      </c>
      <c r="EG1014" s="400">
        <f t="shared" si="1427"/>
        <v>1</v>
      </c>
      <c r="EH1014" s="400">
        <f t="shared" si="1428"/>
        <v>0</v>
      </c>
      <c r="EI1014" s="402">
        <f t="shared" si="1429"/>
        <v>0</v>
      </c>
      <c r="EJ1014" s="229">
        <f t="shared" si="1430"/>
        <v>2</v>
      </c>
      <c r="EK1014" s="398">
        <f t="shared" si="1431"/>
        <v>2679</v>
      </c>
      <c r="EL1014" s="398">
        <f t="shared" si="1432"/>
        <v>102.3</v>
      </c>
      <c r="EM1014" s="398">
        <f t="shared" si="1433"/>
        <v>50.92</v>
      </c>
      <c r="EN1014" s="398">
        <f t="shared" si="1434"/>
        <v>346.2</v>
      </c>
      <c r="EO1014" s="398">
        <f t="shared" si="1435"/>
        <v>0.38500000000000001</v>
      </c>
      <c r="EP1014" s="398">
        <f t="shared" si="1436"/>
        <v>2.5299999999999998</v>
      </c>
      <c r="EQ1014" s="398">
        <f t="shared" si="1437"/>
        <v>567</v>
      </c>
      <c r="ER1014" s="398" t="str">
        <f t="shared" si="1438"/>
        <v/>
      </c>
      <c r="ES1014" s="398" t="str">
        <f t="shared" si="1439"/>
        <v/>
      </c>
      <c r="ET1014" s="398">
        <f t="shared" si="1440"/>
        <v>65.61</v>
      </c>
      <c r="EU1014" s="172">
        <f t="shared" si="1441"/>
        <v>4630</v>
      </c>
      <c r="EV1014" s="57">
        <f t="shared" si="1442"/>
        <v>116.52993936441378</v>
      </c>
      <c r="EW1014" s="57">
        <f t="shared" si="1443"/>
        <v>2.6163682864450126</v>
      </c>
      <c r="EX1014" s="57">
        <f t="shared" si="1444"/>
        <v>4.1900843447850242</v>
      </c>
      <c r="EY1014" s="57">
        <f t="shared" si="1445"/>
        <v>17.27631119317331</v>
      </c>
      <c r="EZ1014" s="57">
        <f t="shared" si="1446"/>
        <v>1.4039566049776643E-2</v>
      </c>
      <c r="FA1014" s="57">
        <f t="shared" si="1447"/>
        <v>0.13591189900617781</v>
      </c>
      <c r="FB1014" s="57">
        <f t="shared" si="1448"/>
        <v>9.2924770269317953</v>
      </c>
      <c r="FC1014" s="57" t="str">
        <f t="shared" si="1449"/>
        <v/>
      </c>
      <c r="FD1014" s="57" t="str">
        <f t="shared" si="1450"/>
        <v/>
      </c>
      <c r="FE1014" s="57">
        <f t="shared" si="1451"/>
        <v>1.3659842644275713</v>
      </c>
      <c r="FF1014" s="56">
        <f t="shared" si="1452"/>
        <v>130.59543621132201</v>
      </c>
      <c r="FG1014" s="59">
        <f t="shared" si="1453"/>
        <v>82.784698577157357</v>
      </c>
      <c r="FH1014" s="59">
        <f t="shared" si="1454"/>
        <v>1.8587091106504816</v>
      </c>
      <c r="FI1014" s="59">
        <f t="shared" si="1455"/>
        <v>2.9767017076284836</v>
      </c>
      <c r="FJ1014" s="59">
        <f t="shared" si="1456"/>
        <v>12.27336272937927</v>
      </c>
      <c r="FK1014" s="59">
        <f t="shared" si="1457"/>
        <v>9.9739281589275898E-3</v>
      </c>
      <c r="FL1014" s="59">
        <f t="shared" si="1458"/>
        <v>9.6553947025492692E-2</v>
      </c>
      <c r="FM1014" s="59">
        <f t="shared" si="1459"/>
        <v>6.5785632759304216</v>
      </c>
      <c r="FN1014" s="59" t="str">
        <f t="shared" si="1460"/>
        <v/>
      </c>
      <c r="FO1014" s="59" t="str">
        <f t="shared" si="1461"/>
        <v/>
      </c>
      <c r="FP1014" s="59">
        <f t="shared" si="1462"/>
        <v>0.96704182226309277</v>
      </c>
      <c r="FQ1014" s="66">
        <f t="shared" si="1463"/>
        <v>92.454394901806481</v>
      </c>
      <c r="FR1014" s="331">
        <f t="shared" si="1405"/>
        <v>-0.17418936762818987</v>
      </c>
      <c r="FS1014" s="331">
        <f t="shared" si="1464"/>
        <v>0.17418936762818987</v>
      </c>
      <c r="FT1014" s="400">
        <f t="shared" si="1465"/>
        <v>0</v>
      </c>
      <c r="FU1014" s="400">
        <f t="shared" si="1466"/>
        <v>1</v>
      </c>
      <c r="FV1014" s="400">
        <f t="shared" si="1467"/>
        <v>0</v>
      </c>
      <c r="FW1014" s="402">
        <f t="shared" si="1468"/>
        <v>0</v>
      </c>
      <c r="FX1014" s="222">
        <f t="shared" si="1469"/>
        <v>82.784698577157357</v>
      </c>
      <c r="FY1014" s="222">
        <f t="shared" si="1470"/>
        <v>0</v>
      </c>
      <c r="FZ1014" s="222">
        <f t="shared" si="1471"/>
        <v>0</v>
      </c>
      <c r="GA1014" s="221">
        <f t="shared" si="1472"/>
        <v>92.454394901806481</v>
      </c>
      <c r="GB1014" s="222">
        <f t="shared" si="1473"/>
        <v>0</v>
      </c>
      <c r="GC1014" s="222">
        <f t="shared" si="1474"/>
        <v>0</v>
      </c>
      <c r="GD1014" s="222">
        <f t="shared" si="1475"/>
        <v>0</v>
      </c>
      <c r="GE1014" s="222">
        <f t="shared" si="1476"/>
        <v>0</v>
      </c>
      <c r="GF1014" s="222">
        <f t="shared" si="1477"/>
        <v>0</v>
      </c>
      <c r="GG1014" s="398">
        <f t="shared" si="1478"/>
        <v>0</v>
      </c>
      <c r="GH1014" s="399">
        <f t="shared" si="1479"/>
        <v>0</v>
      </c>
      <c r="GI1014" s="398" t="str">
        <f t="shared" si="1480"/>
        <v>Na</v>
      </c>
      <c r="GJ1014" s="398" t="str">
        <f t="shared" si="1481"/>
        <v>Cl</v>
      </c>
    </row>
    <row r="1015" spans="1:192" s="69" customFormat="1">
      <c r="A1015" s="402">
        <f t="shared" si="1482"/>
        <v>1010</v>
      </c>
      <c r="B1015" s="64" t="s">
        <v>136</v>
      </c>
      <c r="C1015" s="63" t="s">
        <v>454</v>
      </c>
      <c r="D1015" s="63"/>
      <c r="E1015" s="63"/>
      <c r="F1015" s="408">
        <v>3444750</v>
      </c>
      <c r="G1015" s="408">
        <v>5548620</v>
      </c>
      <c r="H1015" s="410">
        <f t="shared" si="1409"/>
        <v>444697.67000000004</v>
      </c>
      <c r="I1015" s="102">
        <f t="shared" si="1410"/>
        <v>5546840.3420000002</v>
      </c>
      <c r="J1015" s="541">
        <v>152</v>
      </c>
      <c r="K1015" s="391" t="s">
        <v>1355</v>
      </c>
      <c r="L1015" s="153">
        <v>11.5</v>
      </c>
      <c r="M1015" s="19"/>
      <c r="N1015" s="408"/>
      <c r="O1015" s="19"/>
      <c r="P1015" s="19"/>
      <c r="Q1015" s="444" t="s">
        <v>2846</v>
      </c>
      <c r="R1015" s="116" t="s">
        <v>786</v>
      </c>
      <c r="S1015" s="2" t="s">
        <v>2837</v>
      </c>
      <c r="T1015" s="499" t="str">
        <f t="shared" si="1411"/>
        <v>-</v>
      </c>
      <c r="U1015" s="499" t="str">
        <f t="shared" si="1412"/>
        <v>M</v>
      </c>
      <c r="V1015" s="499" t="str">
        <f t="shared" si="1413"/>
        <v>-</v>
      </c>
      <c r="W1015" s="499" t="str">
        <f t="shared" si="1404"/>
        <v>-</v>
      </c>
      <c r="X1015" s="529" t="str">
        <f t="shared" si="1484"/>
        <v>Ca</v>
      </c>
      <c r="Y1015" s="530" t="str">
        <f t="shared" si="1406"/>
        <v>HCO3-SO4</v>
      </c>
      <c r="Z1015" s="60"/>
      <c r="AA1015" s="52">
        <v>25115</v>
      </c>
      <c r="AB1015" s="97">
        <v>1</v>
      </c>
      <c r="AC1015" s="399"/>
      <c r="AD1015" s="64" t="s">
        <v>388</v>
      </c>
      <c r="AE1015" s="404"/>
      <c r="AF1015" s="153">
        <v>11.7</v>
      </c>
      <c r="AG1015" s="19"/>
      <c r="AH1015" s="115">
        <v>6.6</v>
      </c>
      <c r="AI1015" s="153"/>
      <c r="AJ1015" s="19"/>
      <c r="AK1015" s="19"/>
      <c r="AL1015" s="19"/>
      <c r="AM1015" s="153"/>
      <c r="AN1015" s="532">
        <v>45.9</v>
      </c>
      <c r="AO1015" s="79">
        <v>29.2</v>
      </c>
      <c r="AP1015" s="19">
        <v>7</v>
      </c>
      <c r="AQ1015" s="399">
        <v>1040</v>
      </c>
      <c r="AR1015" s="401"/>
      <c r="AS1015" s="507">
        <f>SUM(AU1015:BN1015)+SUM(BO1015:CL1015)/1000</f>
        <v>1332.3</v>
      </c>
      <c r="AT1015" s="510">
        <f>FR1015</f>
        <v>0.14471936976858207</v>
      </c>
      <c r="AU1015" s="532">
        <v>34</v>
      </c>
      <c r="AV1015" s="532">
        <v>39</v>
      </c>
      <c r="AW1015" s="79">
        <v>264</v>
      </c>
      <c r="AX1015" s="79">
        <v>93</v>
      </c>
      <c r="AY1015" s="79">
        <v>194</v>
      </c>
      <c r="AZ1015" s="80">
        <v>634</v>
      </c>
      <c r="BA1015" s="399"/>
      <c r="BB1015" s="399"/>
      <c r="BC1015" s="399"/>
      <c r="BD1015" s="401">
        <v>0</v>
      </c>
      <c r="BE1015" s="399">
        <v>0.3</v>
      </c>
      <c r="BF1015" s="399"/>
      <c r="BG1015" s="399"/>
      <c r="BH1015" s="399"/>
      <c r="BI1015" s="399"/>
      <c r="BJ1015" s="401">
        <v>48</v>
      </c>
      <c r="BK1015" s="399"/>
      <c r="BL1015" s="399"/>
      <c r="BM1015" s="399">
        <v>26</v>
      </c>
      <c r="BN1015" s="172"/>
      <c r="BO1015" s="149"/>
      <c r="BP1015" s="149"/>
      <c r="BQ1015" s="149"/>
      <c r="BR1015" s="149"/>
      <c r="BS1015" s="149"/>
      <c r="BT1015" s="149"/>
      <c r="BU1015" s="149"/>
      <c r="BV1015" s="149"/>
      <c r="BW1015" s="149"/>
      <c r="BX1015" s="149"/>
      <c r="BY1015" s="149"/>
      <c r="BZ1015" s="149"/>
      <c r="CA1015" s="149"/>
      <c r="CB1015" s="149"/>
      <c r="CC1015" s="149"/>
      <c r="CD1015" s="149"/>
      <c r="CE1015" s="149"/>
      <c r="CF1015" s="149"/>
      <c r="CG1015" s="149"/>
      <c r="CH1015" s="149"/>
      <c r="CI1015" s="149"/>
      <c r="CJ1015" s="149"/>
      <c r="CK1015" s="149"/>
      <c r="CL1015" s="139"/>
      <c r="CM1015" s="399">
        <v>3.39</v>
      </c>
      <c r="CN1015" s="149">
        <v>169</v>
      </c>
      <c r="CO1015" s="149"/>
      <c r="CP1015" s="399"/>
      <c r="CQ1015" s="172"/>
      <c r="CR1015" s="399"/>
      <c r="CS1015" s="399"/>
      <c r="CT1015" s="399"/>
      <c r="CU1015" s="399"/>
      <c r="CV1015" s="399"/>
      <c r="CW1015" s="399"/>
      <c r="CX1015" s="399"/>
      <c r="CY1015" s="399"/>
      <c r="CZ1015" s="399"/>
      <c r="DA1015" s="172"/>
      <c r="DB1015" s="241"/>
      <c r="DC1015" s="241"/>
      <c r="DD1015" s="241"/>
      <c r="DE1015" s="241"/>
      <c r="DF1015" s="182"/>
      <c r="DG1015" s="241"/>
      <c r="DH1015" s="241"/>
      <c r="DI1015" s="241"/>
      <c r="DJ1015" s="241"/>
      <c r="DK1015" s="244"/>
      <c r="DL1015" s="244"/>
      <c r="DM1015" s="244"/>
      <c r="DN1015" s="241"/>
      <c r="DO1015" s="241"/>
      <c r="DP1015" s="241"/>
      <c r="DQ1015" s="241"/>
      <c r="DR1015" s="241"/>
      <c r="DS1015" s="472"/>
      <c r="DT1015" s="402">
        <f t="shared" si="1414"/>
        <v>1</v>
      </c>
      <c r="DU1015" s="100">
        <f t="shared" si="1415"/>
        <v>0</v>
      </c>
      <c r="DV1015" s="100">
        <f t="shared" si="1416"/>
        <v>1</v>
      </c>
      <c r="DW1015" s="100">
        <f t="shared" si="1417"/>
        <v>0</v>
      </c>
      <c r="DX1015" s="100">
        <f t="shared" si="1418"/>
        <v>0</v>
      </c>
      <c r="DY1015" s="229">
        <f t="shared" si="1419"/>
        <v>0</v>
      </c>
      <c r="DZ1015" s="100">
        <f t="shared" si="1420"/>
        <v>1</v>
      </c>
      <c r="EA1015" s="400">
        <f t="shared" si="1421"/>
        <v>0</v>
      </c>
      <c r="EB1015" s="402">
        <f t="shared" si="1422"/>
        <v>0</v>
      </c>
      <c r="EC1015" s="19">
        <f t="shared" si="1423"/>
        <v>0</v>
      </c>
      <c r="ED1015" s="19">
        <f t="shared" si="1424"/>
        <v>1</v>
      </c>
      <c r="EE1015" s="19">
        <f t="shared" si="1425"/>
        <v>0</v>
      </c>
      <c r="EF1015" s="402">
        <f t="shared" si="1426"/>
        <v>0</v>
      </c>
      <c r="EG1015" s="400">
        <f t="shared" si="1427"/>
        <v>1</v>
      </c>
      <c r="EH1015" s="400">
        <f t="shared" si="1428"/>
        <v>0</v>
      </c>
      <c r="EI1015" s="402">
        <f t="shared" si="1429"/>
        <v>0</v>
      </c>
      <c r="EJ1015" s="229">
        <f t="shared" si="1430"/>
        <v>1</v>
      </c>
      <c r="EK1015" s="398">
        <f t="shared" si="1431"/>
        <v>34</v>
      </c>
      <c r="EL1015" s="398" t="str">
        <f t="shared" si="1432"/>
        <v/>
      </c>
      <c r="EM1015" s="398">
        <f t="shared" si="1433"/>
        <v>39</v>
      </c>
      <c r="EN1015" s="398">
        <f t="shared" si="1434"/>
        <v>264</v>
      </c>
      <c r="EO1015" s="398" t="str">
        <f t="shared" si="1435"/>
        <v/>
      </c>
      <c r="EP1015" s="398">
        <f t="shared" si="1436"/>
        <v>0.3</v>
      </c>
      <c r="EQ1015" s="398">
        <f t="shared" si="1437"/>
        <v>634</v>
      </c>
      <c r="ER1015" s="398" t="str">
        <f t="shared" si="1438"/>
        <v/>
      </c>
      <c r="ES1015" s="398">
        <f t="shared" si="1439"/>
        <v>48</v>
      </c>
      <c r="ET1015" s="398">
        <f t="shared" si="1440"/>
        <v>194</v>
      </c>
      <c r="EU1015" s="172">
        <f t="shared" si="1441"/>
        <v>93</v>
      </c>
      <c r="EV1015" s="57">
        <f t="shared" si="1442"/>
        <v>1.4789167369877076</v>
      </c>
      <c r="EW1015" s="57" t="str">
        <f t="shared" si="1443"/>
        <v/>
      </c>
      <c r="EX1015" s="57">
        <f t="shared" si="1444"/>
        <v>3.2092162106562441</v>
      </c>
      <c r="EY1015" s="57">
        <f t="shared" si="1445"/>
        <v>13.174310095314135</v>
      </c>
      <c r="EZ1015" s="57" t="str">
        <f t="shared" si="1446"/>
        <v/>
      </c>
      <c r="FA1015" s="57">
        <f t="shared" si="1447"/>
        <v>1.6116035455278E-2</v>
      </c>
      <c r="FB1015" s="57">
        <f t="shared" si="1448"/>
        <v>10.390529867856715</v>
      </c>
      <c r="FC1015" s="57" t="str">
        <f t="shared" si="1449"/>
        <v/>
      </c>
      <c r="FD1015" s="57">
        <f t="shared" si="1450"/>
        <v>0.77413236695809529</v>
      </c>
      <c r="FE1015" s="57">
        <f t="shared" si="1451"/>
        <v>4.0390328806424147</v>
      </c>
      <c r="FF1015" s="56">
        <f t="shared" si="1452"/>
        <v>2.6231912673116518</v>
      </c>
      <c r="FG1015" s="59">
        <f t="shared" si="1453"/>
        <v>8.2720130324896104</v>
      </c>
      <c r="FH1015" s="59" t="str">
        <f t="shared" si="1454"/>
        <v/>
      </c>
      <c r="FI1015" s="59">
        <f t="shared" si="1455"/>
        <v>17.950083094398046</v>
      </c>
      <c r="FJ1015" s="59">
        <f t="shared" si="1456"/>
        <v>73.687762182249045</v>
      </c>
      <c r="FK1015" s="59" t="str">
        <f t="shared" si="1457"/>
        <v/>
      </c>
      <c r="FL1015" s="59">
        <f t="shared" si="1458"/>
        <v>9.0141690863312127E-2</v>
      </c>
      <c r="FM1015" s="59">
        <f t="shared" si="1459"/>
        <v>58.285724409507658</v>
      </c>
      <c r="FN1015" s="59" t="str">
        <f t="shared" si="1460"/>
        <v/>
      </c>
      <c r="FO1015" s="59">
        <f t="shared" si="1461"/>
        <v>4.3424990227477789</v>
      </c>
      <c r="FP1015" s="59">
        <f t="shared" si="1462"/>
        <v>22.656973258922353</v>
      </c>
      <c r="FQ1015" s="66">
        <f t="shared" si="1463"/>
        <v>14.714803308822216</v>
      </c>
      <c r="FR1015" s="331">
        <f t="shared" si="1405"/>
        <v>0.14471936976858207</v>
      </c>
      <c r="FS1015" s="331">
        <f t="shared" si="1464"/>
        <v>0.14471936976858207</v>
      </c>
      <c r="FT1015" s="400">
        <f t="shared" si="1465"/>
        <v>0</v>
      </c>
      <c r="FU1015" s="400">
        <f t="shared" si="1466"/>
        <v>1</v>
      </c>
      <c r="FV1015" s="400">
        <f t="shared" si="1467"/>
        <v>0</v>
      </c>
      <c r="FW1015" s="402">
        <f t="shared" si="1468"/>
        <v>0</v>
      </c>
      <c r="FX1015" s="222">
        <f t="shared" si="1469"/>
        <v>0</v>
      </c>
      <c r="FY1015" s="222">
        <f t="shared" si="1470"/>
        <v>73.687762182249045</v>
      </c>
      <c r="FZ1015" s="222">
        <f t="shared" si="1471"/>
        <v>0</v>
      </c>
      <c r="GA1015" s="221">
        <f t="shared" si="1472"/>
        <v>0</v>
      </c>
      <c r="GB1015" s="222">
        <f t="shared" si="1473"/>
        <v>58.285724409507658</v>
      </c>
      <c r="GC1015" s="222">
        <f t="shared" si="1474"/>
        <v>22.656973258922353</v>
      </c>
      <c r="GD1015" s="222">
        <f t="shared" si="1475"/>
        <v>0</v>
      </c>
      <c r="GE1015" s="222">
        <f t="shared" si="1476"/>
        <v>0</v>
      </c>
      <c r="GF1015" s="222">
        <f t="shared" si="1477"/>
        <v>0</v>
      </c>
      <c r="GG1015" s="398">
        <f t="shared" si="1478"/>
        <v>0</v>
      </c>
      <c r="GH1015" s="399">
        <f t="shared" si="1479"/>
        <v>0</v>
      </c>
      <c r="GI1015" s="398" t="str">
        <f t="shared" si="1480"/>
        <v>Ca</v>
      </c>
      <c r="GJ1015" s="398" t="str">
        <f t="shared" si="1481"/>
        <v>HCO3-SO4</v>
      </c>
    </row>
    <row r="1016" spans="1:192" s="69" customFormat="1">
      <c r="A1016" s="402">
        <f t="shared" si="1482"/>
        <v>1011</v>
      </c>
      <c r="B1016" s="106" t="s">
        <v>136</v>
      </c>
      <c r="C1016" s="106" t="s">
        <v>368</v>
      </c>
      <c r="D1016" s="106"/>
      <c r="E1016" s="106" t="s">
        <v>3086</v>
      </c>
      <c r="F1016" s="400">
        <v>3445838</v>
      </c>
      <c r="G1016" s="400">
        <v>5550315</v>
      </c>
      <c r="H1016" s="409">
        <f t="shared" si="1409"/>
        <v>445785.23480000003</v>
      </c>
      <c r="I1016" s="405">
        <f t="shared" si="1410"/>
        <v>5548534.6639999999</v>
      </c>
      <c r="J1016" s="400">
        <v>120.33</v>
      </c>
      <c r="K1016" s="377" t="s">
        <v>1355</v>
      </c>
      <c r="L1016" s="386">
        <v>47</v>
      </c>
      <c r="M1016" s="377"/>
      <c r="N1016" s="408"/>
      <c r="O1016" s="19">
        <f>J1016+3</f>
        <v>123.33</v>
      </c>
      <c r="P1016" s="19"/>
      <c r="Q1016" s="382" t="s">
        <v>2868</v>
      </c>
      <c r="R1016" s="381" t="s">
        <v>2929</v>
      </c>
      <c r="S1016" s="382" t="s">
        <v>1349</v>
      </c>
      <c r="T1016" s="499" t="str">
        <f t="shared" si="1411"/>
        <v>T</v>
      </c>
      <c r="U1016" s="499" t="str">
        <f t="shared" si="1412"/>
        <v>M</v>
      </c>
      <c r="V1016" s="499" t="str">
        <f t="shared" si="1413"/>
        <v>-</v>
      </c>
      <c r="W1016" s="499" t="str">
        <f t="shared" si="1404"/>
        <v>-</v>
      </c>
      <c r="X1016" s="529" t="str">
        <f t="shared" si="1484"/>
        <v>Na</v>
      </c>
      <c r="Y1016" s="530" t="str">
        <f t="shared" si="1406"/>
        <v>Cl</v>
      </c>
      <c r="Z1016" s="119"/>
      <c r="AA1016" s="377" t="s">
        <v>2591</v>
      </c>
      <c r="AB1016" s="405">
        <v>1</v>
      </c>
      <c r="AC1016" s="531" t="s">
        <v>280</v>
      </c>
      <c r="AD1016" s="531" t="s">
        <v>3085</v>
      </c>
      <c r="AE1016" s="86" t="s">
        <v>3084</v>
      </c>
      <c r="AF1016" s="379">
        <v>64.2</v>
      </c>
      <c r="AG1016" s="377">
        <v>13100</v>
      </c>
      <c r="AH1016" s="377">
        <v>6.1</v>
      </c>
      <c r="AI1016" s="379"/>
      <c r="AJ1016" s="377"/>
      <c r="AK1016" s="377"/>
      <c r="AL1016" s="377"/>
      <c r="AM1016" s="393">
        <v>11.35</v>
      </c>
      <c r="AN1016" s="531"/>
      <c r="AO1016" s="106"/>
      <c r="AP1016" s="378"/>
      <c r="AQ1016" s="531"/>
      <c r="AR1016" s="532">
        <v>8300</v>
      </c>
      <c r="AS1016" s="507">
        <f>SUM(AU1016:BN1016)+SUM(BO1016:CL1016)/1000</f>
        <v>8217.6454400000021</v>
      </c>
      <c r="AT1016" s="510">
        <f>FR1016</f>
        <v>-0.37236423089606829</v>
      </c>
      <c r="AU1016" s="531">
        <v>2597</v>
      </c>
      <c r="AV1016" s="531">
        <v>46.8</v>
      </c>
      <c r="AW1016" s="106">
        <v>337</v>
      </c>
      <c r="AX1016" s="106">
        <v>4480</v>
      </c>
      <c r="AY1016" s="113">
        <v>68</v>
      </c>
      <c r="AZ1016" s="107">
        <v>567</v>
      </c>
      <c r="BA1016" s="108">
        <v>3.1</v>
      </c>
      <c r="BB1016" s="531">
        <v>88.8</v>
      </c>
      <c r="BC1016" s="108">
        <v>15.3</v>
      </c>
      <c r="BD1016" s="531">
        <v>5.5</v>
      </c>
      <c r="BE1016" s="108">
        <v>2.6</v>
      </c>
      <c r="BF1016" s="108">
        <v>0.37</v>
      </c>
      <c r="BG1016" s="531">
        <v>0.57999999999999996</v>
      </c>
      <c r="BH1016" s="113">
        <v>4</v>
      </c>
      <c r="BI1016" s="531">
        <v>0.04</v>
      </c>
      <c r="BJ1016" s="531"/>
      <c r="BK1016" s="531"/>
      <c r="BL1016" s="106"/>
      <c r="BM1016" s="531"/>
      <c r="BN1016" s="107"/>
      <c r="BO1016" s="114"/>
      <c r="BP1016" s="114"/>
      <c r="BQ1016" s="151">
        <v>155.44</v>
      </c>
      <c r="BR1016" s="114">
        <v>500</v>
      </c>
      <c r="BS1016" s="114"/>
      <c r="BT1016" s="114"/>
      <c r="BU1016" s="114"/>
      <c r="BV1016" s="114"/>
      <c r="BW1016" s="114">
        <v>410</v>
      </c>
      <c r="BX1016" s="114"/>
      <c r="BY1016" s="114"/>
      <c r="BZ1016" s="114"/>
      <c r="CA1016" s="114"/>
      <c r="CB1016" s="114"/>
      <c r="CC1016" s="114">
        <v>490</v>
      </c>
      <c r="CD1016" s="114"/>
      <c r="CE1016" s="114"/>
      <c r="CF1016" s="247"/>
      <c r="CG1016" s="114"/>
      <c r="CH1016" s="114"/>
      <c r="CI1016" s="114"/>
      <c r="CJ1016" s="114"/>
      <c r="CK1016" s="114"/>
      <c r="CL1016" s="137"/>
      <c r="CM1016" s="531"/>
      <c r="CN1016" s="143">
        <v>458</v>
      </c>
      <c r="CO1016" s="247"/>
      <c r="CP1016" s="531"/>
      <c r="CQ1016" s="107"/>
      <c r="CR1016" s="163">
        <v>36.6</v>
      </c>
      <c r="CS1016" s="163">
        <v>60.2</v>
      </c>
      <c r="CT1016" s="163">
        <v>1.9</v>
      </c>
      <c r="CU1016" s="163">
        <v>0.6</v>
      </c>
      <c r="CV1016" s="163">
        <v>0.2</v>
      </c>
      <c r="CW1016" s="163"/>
      <c r="CX1016" s="163">
        <v>0.6</v>
      </c>
      <c r="CY1016" s="399"/>
      <c r="CZ1016" s="399"/>
      <c r="DA1016" s="172"/>
      <c r="DB1016" s="241"/>
      <c r="DC1016" s="241"/>
      <c r="DD1016" s="241"/>
      <c r="DE1016" s="241"/>
      <c r="DF1016" s="182"/>
      <c r="DG1016" s="241"/>
      <c r="DH1016" s="241"/>
      <c r="DI1016" s="241"/>
      <c r="DJ1016" s="241"/>
      <c r="DK1016" s="244"/>
      <c r="DL1016" s="244"/>
      <c r="DM1016" s="244"/>
      <c r="DN1016" s="241"/>
      <c r="DO1016" s="241"/>
      <c r="DP1016" s="241"/>
      <c r="DQ1016" s="241"/>
      <c r="DR1016" s="241"/>
      <c r="DS1016" s="472"/>
      <c r="DT1016" s="402">
        <f t="shared" si="1414"/>
        <v>1</v>
      </c>
      <c r="DU1016" s="100">
        <f t="shared" si="1415"/>
        <v>0</v>
      </c>
      <c r="DV1016" s="100">
        <f t="shared" si="1416"/>
        <v>1</v>
      </c>
      <c r="DW1016" s="100">
        <f t="shared" si="1417"/>
        <v>0</v>
      </c>
      <c r="DX1016" s="100">
        <f t="shared" si="1418"/>
        <v>0</v>
      </c>
      <c r="DY1016" s="229">
        <f t="shared" si="1419"/>
        <v>0</v>
      </c>
      <c r="DZ1016" s="100">
        <f t="shared" si="1420"/>
        <v>0</v>
      </c>
      <c r="EA1016" s="400">
        <f t="shared" si="1421"/>
        <v>1</v>
      </c>
      <c r="EB1016" s="402">
        <f t="shared" si="1422"/>
        <v>0</v>
      </c>
      <c r="EC1016" s="19">
        <f t="shared" si="1423"/>
        <v>0</v>
      </c>
      <c r="ED1016" s="19">
        <f t="shared" si="1424"/>
        <v>1</v>
      </c>
      <c r="EE1016" s="19">
        <f t="shared" si="1425"/>
        <v>0</v>
      </c>
      <c r="EF1016" s="402">
        <f t="shared" si="1426"/>
        <v>0</v>
      </c>
      <c r="EG1016" s="400">
        <f t="shared" si="1427"/>
        <v>1</v>
      </c>
      <c r="EH1016" s="400">
        <f t="shared" si="1428"/>
        <v>0</v>
      </c>
      <c r="EI1016" s="402">
        <f t="shared" si="1429"/>
        <v>0</v>
      </c>
      <c r="EJ1016" s="229">
        <f t="shared" si="1430"/>
        <v>2</v>
      </c>
      <c r="EK1016" s="398">
        <f t="shared" si="1431"/>
        <v>2597</v>
      </c>
      <c r="EL1016" s="398">
        <f t="shared" si="1432"/>
        <v>88.8</v>
      </c>
      <c r="EM1016" s="398">
        <f t="shared" si="1433"/>
        <v>46.8</v>
      </c>
      <c r="EN1016" s="398">
        <f t="shared" si="1434"/>
        <v>337</v>
      </c>
      <c r="EO1016" s="398">
        <f t="shared" si="1435"/>
        <v>0.37</v>
      </c>
      <c r="EP1016" s="398">
        <f t="shared" si="1436"/>
        <v>2.6</v>
      </c>
      <c r="EQ1016" s="398">
        <f t="shared" si="1437"/>
        <v>567</v>
      </c>
      <c r="ER1016" s="398" t="str">
        <f t="shared" si="1438"/>
        <v/>
      </c>
      <c r="ES1016" s="398" t="str">
        <f t="shared" si="1439"/>
        <v/>
      </c>
      <c r="ET1016" s="398">
        <f t="shared" si="1440"/>
        <v>68</v>
      </c>
      <c r="EU1016" s="172">
        <f t="shared" si="1441"/>
        <v>4480</v>
      </c>
      <c r="EV1016" s="57">
        <f t="shared" si="1442"/>
        <v>112.96314017520814</v>
      </c>
      <c r="EW1016" s="57">
        <f t="shared" si="1443"/>
        <v>2.2710997442455243</v>
      </c>
      <c r="EX1016" s="57">
        <f t="shared" si="1444"/>
        <v>3.8510594527874926</v>
      </c>
      <c r="EY1016" s="57">
        <f t="shared" si="1445"/>
        <v>16.817206447427516</v>
      </c>
      <c r="EZ1016" s="57">
        <f t="shared" si="1446"/>
        <v>1.3492569969915215E-2</v>
      </c>
      <c r="FA1016" s="57">
        <f t="shared" si="1447"/>
        <v>0.13967230727907604</v>
      </c>
      <c r="FB1016" s="57">
        <f t="shared" si="1448"/>
        <v>9.2924770269317953</v>
      </c>
      <c r="FC1016" s="57" t="str">
        <f t="shared" si="1449"/>
        <v/>
      </c>
      <c r="FD1016" s="57" t="str">
        <f t="shared" si="1450"/>
        <v/>
      </c>
      <c r="FE1016" s="57">
        <f t="shared" si="1451"/>
        <v>1.4157434839365164</v>
      </c>
      <c r="FF1016" s="56">
        <f t="shared" si="1452"/>
        <v>126.36448255436774</v>
      </c>
      <c r="FG1016" s="59">
        <f t="shared" si="1453"/>
        <v>83.027145870934518</v>
      </c>
      <c r="FH1016" s="59">
        <f t="shared" si="1454"/>
        <v>1.6692429890002196</v>
      </c>
      <c r="FI1016" s="59">
        <f t="shared" si="1455"/>
        <v>2.8305027148528383</v>
      </c>
      <c r="FJ1016" s="59">
        <f t="shared" si="1456"/>
        <v>12.360533273831789</v>
      </c>
      <c r="FK1016" s="59">
        <f t="shared" si="1457"/>
        <v>9.9169478940512017E-3</v>
      </c>
      <c r="FL1016" s="59">
        <f t="shared" si="1458"/>
        <v>0.10265820348658228</v>
      </c>
      <c r="FM1016" s="59">
        <f t="shared" si="1459"/>
        <v>6.7792323483321777</v>
      </c>
      <c r="FN1016" s="59" t="str">
        <f t="shared" si="1460"/>
        <v/>
      </c>
      <c r="FO1016" s="59" t="str">
        <f t="shared" si="1461"/>
        <v/>
      </c>
      <c r="FP1016" s="59">
        <f t="shared" si="1462"/>
        <v>1.032841296828247</v>
      </c>
      <c r="FQ1016" s="66">
        <f t="shared" si="1463"/>
        <v>92.187926354839576</v>
      </c>
      <c r="FR1016" s="331">
        <f t="shared" si="1405"/>
        <v>-0.37236423089606829</v>
      </c>
      <c r="FS1016" s="331">
        <f t="shared" si="1464"/>
        <v>0.37236423089606829</v>
      </c>
      <c r="FT1016" s="400">
        <f t="shared" si="1465"/>
        <v>0</v>
      </c>
      <c r="FU1016" s="400">
        <f t="shared" si="1466"/>
        <v>1</v>
      </c>
      <c r="FV1016" s="400">
        <f t="shared" si="1467"/>
        <v>0</v>
      </c>
      <c r="FW1016" s="402">
        <f t="shared" si="1468"/>
        <v>0</v>
      </c>
      <c r="FX1016" s="222">
        <f t="shared" si="1469"/>
        <v>83.027145870934518</v>
      </c>
      <c r="FY1016" s="222">
        <f t="shared" si="1470"/>
        <v>0</v>
      </c>
      <c r="FZ1016" s="222">
        <f t="shared" si="1471"/>
        <v>0</v>
      </c>
      <c r="GA1016" s="221">
        <f t="shared" si="1472"/>
        <v>92.187926354839576</v>
      </c>
      <c r="GB1016" s="222">
        <f t="shared" si="1473"/>
        <v>0</v>
      </c>
      <c r="GC1016" s="222">
        <f t="shared" si="1474"/>
        <v>0</v>
      </c>
      <c r="GD1016" s="222">
        <f t="shared" si="1475"/>
        <v>0</v>
      </c>
      <c r="GE1016" s="222">
        <f t="shared" si="1476"/>
        <v>0</v>
      </c>
      <c r="GF1016" s="222">
        <f t="shared" si="1477"/>
        <v>0</v>
      </c>
      <c r="GG1016" s="398">
        <f t="shared" si="1478"/>
        <v>0</v>
      </c>
      <c r="GH1016" s="399">
        <f t="shared" si="1479"/>
        <v>0</v>
      </c>
      <c r="GI1016" s="398" t="str">
        <f t="shared" si="1480"/>
        <v>Na</v>
      </c>
      <c r="GJ1016" s="398" t="str">
        <f t="shared" si="1481"/>
        <v>Cl</v>
      </c>
    </row>
    <row r="1017" spans="1:192" s="69" customFormat="1" ht="14.25">
      <c r="A1017" s="402">
        <f t="shared" si="1482"/>
        <v>1012</v>
      </c>
      <c r="B1017" s="65" t="s">
        <v>136</v>
      </c>
      <c r="C1017" s="91" t="s">
        <v>368</v>
      </c>
      <c r="D1017" s="91"/>
      <c r="E1017" s="91"/>
      <c r="F1017" s="400">
        <v>3445838</v>
      </c>
      <c r="G1017" s="400">
        <v>5550315</v>
      </c>
      <c r="H1017" s="409">
        <f t="shared" si="1409"/>
        <v>445785.23480000003</v>
      </c>
      <c r="I1017" s="405">
        <f t="shared" si="1410"/>
        <v>5548534.6639999999</v>
      </c>
      <c r="J1017" s="400">
        <v>120.33</v>
      </c>
      <c r="K1017" s="377" t="s">
        <v>1355</v>
      </c>
      <c r="L1017" s="386">
        <v>47</v>
      </c>
      <c r="M1017" s="377"/>
      <c r="N1017" s="408"/>
      <c r="O1017" s="19">
        <f>J1017+3</f>
        <v>123.33</v>
      </c>
      <c r="P1017" s="19"/>
      <c r="Q1017" s="382" t="s">
        <v>2868</v>
      </c>
      <c r="R1017" s="381" t="s">
        <v>2929</v>
      </c>
      <c r="S1017" s="382" t="s">
        <v>1349</v>
      </c>
      <c r="T1017" s="499" t="str">
        <f t="shared" si="1411"/>
        <v>-</v>
      </c>
      <c r="U1017" s="499" t="str">
        <f t="shared" si="1412"/>
        <v>-</v>
      </c>
      <c r="V1017" s="499" t="str">
        <f t="shared" si="1413"/>
        <v>-</v>
      </c>
      <c r="W1017" s="499" t="str">
        <f t="shared" si="1404"/>
        <v>-</v>
      </c>
      <c r="X1017" s="529" t="str">
        <f t="shared" si="1484"/>
        <v/>
      </c>
      <c r="Y1017" s="530" t="str">
        <f t="shared" si="1406"/>
        <v/>
      </c>
      <c r="Z1017" s="404"/>
      <c r="AA1017" s="177">
        <v>32239</v>
      </c>
      <c r="AB1017" s="176">
        <v>2</v>
      </c>
      <c r="AC1017" s="65" t="s">
        <v>970</v>
      </c>
      <c r="AD1017" s="65" t="s">
        <v>2271</v>
      </c>
      <c r="AE1017" s="61" t="s">
        <v>1454</v>
      </c>
      <c r="AF1017" s="392" t="s">
        <v>3116</v>
      </c>
      <c r="AG1017" s="408"/>
      <c r="AH1017" s="408"/>
      <c r="AI1017" s="556"/>
      <c r="AJ1017" s="408"/>
      <c r="AK1017" s="408"/>
      <c r="AL1017" s="408"/>
      <c r="AM1017" s="392"/>
      <c r="AN1017" s="168"/>
      <c r="AO1017" s="401"/>
      <c r="AP1017" s="171"/>
      <c r="AS1017" s="508"/>
      <c r="AT1017" s="511"/>
      <c r="AU1017" s="403"/>
      <c r="AV1017" s="403"/>
      <c r="AW1017" s="55"/>
      <c r="AX1017" s="403"/>
      <c r="AY1017" s="403"/>
      <c r="AZ1017" s="53"/>
      <c r="BL1017" s="401"/>
      <c r="BN1017" s="70"/>
      <c r="BO1017" s="143"/>
      <c r="BP1017" s="557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1"/>
      <c r="CG1017" s="143"/>
      <c r="CH1017" s="143"/>
      <c r="CI1017" s="143"/>
      <c r="CJ1017" s="143"/>
      <c r="CK1017" s="143"/>
      <c r="CL1017" s="144"/>
      <c r="CM1017" s="143"/>
      <c r="CN1017" s="143" t="s">
        <v>3116</v>
      </c>
      <c r="CO1017" s="141"/>
      <c r="CQ1017" s="70"/>
      <c r="DA1017" s="70"/>
      <c r="DB1017" s="182">
        <v>-65.599999999999994</v>
      </c>
      <c r="DC1017" s="141" t="s">
        <v>2612</v>
      </c>
      <c r="DD1017" s="182">
        <v>0.93</v>
      </c>
      <c r="DE1017" s="182">
        <v>-6.46</v>
      </c>
      <c r="DF1017" s="182"/>
      <c r="DG1017" s="182">
        <v>-9.4700000000000006</v>
      </c>
      <c r="DH1017" s="182"/>
      <c r="DI1017" s="180"/>
      <c r="DJ1017" s="180">
        <f>SUM(DK1017:DM1017)</f>
        <v>9.35</v>
      </c>
      <c r="DK1017" s="180">
        <v>3.24</v>
      </c>
      <c r="DL1017" s="180">
        <v>2.94</v>
      </c>
      <c r="DM1017" s="180">
        <v>3.17</v>
      </c>
      <c r="DN1017" s="180"/>
      <c r="DO1017" s="180"/>
      <c r="DP1017" s="180"/>
      <c r="DQ1017" s="180"/>
      <c r="DR1017" s="180"/>
      <c r="DS1017" s="181"/>
      <c r="DT1017" s="402">
        <f t="shared" si="1414"/>
        <v>0</v>
      </c>
      <c r="DU1017" s="100">
        <f t="shared" si="1415"/>
        <v>0</v>
      </c>
      <c r="DV1017" s="100">
        <f t="shared" si="1416"/>
        <v>1</v>
      </c>
      <c r="DW1017" s="100">
        <f t="shared" si="1417"/>
        <v>0</v>
      </c>
      <c r="DX1017" s="100">
        <f t="shared" si="1418"/>
        <v>0</v>
      </c>
      <c r="DY1017" s="229">
        <f t="shared" si="1419"/>
        <v>0</v>
      </c>
      <c r="DZ1017" s="100">
        <f t="shared" si="1420"/>
        <v>0</v>
      </c>
      <c r="EA1017" s="400">
        <f t="shared" si="1421"/>
        <v>0</v>
      </c>
      <c r="EB1017" s="402">
        <f t="shared" si="1422"/>
        <v>1</v>
      </c>
      <c r="EC1017" s="19">
        <f t="shared" si="1423"/>
        <v>0</v>
      </c>
      <c r="ED1017" s="19">
        <f t="shared" si="1424"/>
        <v>0</v>
      </c>
      <c r="EE1017" s="19">
        <f t="shared" si="1425"/>
        <v>0</v>
      </c>
      <c r="EF1017" s="402">
        <f t="shared" si="1426"/>
        <v>1</v>
      </c>
      <c r="EG1017" s="400">
        <f t="shared" si="1427"/>
        <v>0</v>
      </c>
      <c r="EH1017" s="400">
        <f t="shared" si="1428"/>
        <v>0</v>
      </c>
      <c r="EI1017" s="402">
        <f t="shared" si="1429"/>
        <v>1</v>
      </c>
      <c r="EJ1017" s="229">
        <f t="shared" si="1430"/>
        <v>0</v>
      </c>
      <c r="EK1017" s="398" t="str">
        <f t="shared" si="1431"/>
        <v/>
      </c>
      <c r="EL1017" s="398" t="str">
        <f t="shared" si="1432"/>
        <v/>
      </c>
      <c r="EM1017" s="398" t="str">
        <f t="shared" si="1433"/>
        <v/>
      </c>
      <c r="EN1017" s="398" t="str">
        <f t="shared" si="1434"/>
        <v/>
      </c>
      <c r="EO1017" s="398" t="str">
        <f t="shared" si="1435"/>
        <v/>
      </c>
      <c r="EP1017" s="398" t="str">
        <f t="shared" si="1436"/>
        <v/>
      </c>
      <c r="EQ1017" s="398" t="str">
        <f t="shared" si="1437"/>
        <v/>
      </c>
      <c r="ER1017" s="398" t="str">
        <f t="shared" si="1438"/>
        <v/>
      </c>
      <c r="ES1017" s="398" t="str">
        <f t="shared" si="1439"/>
        <v/>
      </c>
      <c r="ET1017" s="398" t="str">
        <f t="shared" si="1440"/>
        <v/>
      </c>
      <c r="EU1017" s="172" t="str">
        <f t="shared" si="1441"/>
        <v/>
      </c>
      <c r="EV1017" s="57" t="str">
        <f t="shared" si="1442"/>
        <v/>
      </c>
      <c r="EW1017" s="57" t="str">
        <f t="shared" si="1443"/>
        <v/>
      </c>
      <c r="EX1017" s="57" t="str">
        <f t="shared" si="1444"/>
        <v/>
      </c>
      <c r="EY1017" s="57" t="str">
        <f t="shared" si="1445"/>
        <v/>
      </c>
      <c r="EZ1017" s="57" t="str">
        <f t="shared" si="1446"/>
        <v/>
      </c>
      <c r="FA1017" s="57" t="str">
        <f t="shared" si="1447"/>
        <v/>
      </c>
      <c r="FB1017" s="57" t="str">
        <f t="shared" si="1448"/>
        <v/>
      </c>
      <c r="FC1017" s="57" t="str">
        <f t="shared" si="1449"/>
        <v/>
      </c>
      <c r="FD1017" s="57" t="str">
        <f t="shared" si="1450"/>
        <v/>
      </c>
      <c r="FE1017" s="57" t="str">
        <f t="shared" si="1451"/>
        <v/>
      </c>
      <c r="FF1017" s="56" t="str">
        <f t="shared" si="1452"/>
        <v/>
      </c>
      <c r="FG1017" s="59" t="str">
        <f t="shared" si="1453"/>
        <v/>
      </c>
      <c r="FH1017" s="59" t="str">
        <f t="shared" si="1454"/>
        <v/>
      </c>
      <c r="FI1017" s="59" t="str">
        <f t="shared" si="1455"/>
        <v/>
      </c>
      <c r="FJ1017" s="59" t="str">
        <f t="shared" si="1456"/>
        <v/>
      </c>
      <c r="FK1017" s="59" t="str">
        <f t="shared" si="1457"/>
        <v/>
      </c>
      <c r="FL1017" s="59" t="str">
        <f t="shared" si="1458"/>
        <v/>
      </c>
      <c r="FM1017" s="59" t="str">
        <f t="shared" si="1459"/>
        <v/>
      </c>
      <c r="FN1017" s="59" t="str">
        <f t="shared" si="1460"/>
        <v/>
      </c>
      <c r="FO1017" s="59" t="str">
        <f t="shared" si="1461"/>
        <v/>
      </c>
      <c r="FP1017" s="59" t="str">
        <f t="shared" si="1462"/>
        <v/>
      </c>
      <c r="FQ1017" s="66" t="str">
        <f t="shared" si="1463"/>
        <v/>
      </c>
      <c r="FR1017" s="331" t="str">
        <f t="shared" si="1405"/>
        <v/>
      </c>
      <c r="FS1017" s="331">
        <f t="shared" si="1464"/>
        <v>0</v>
      </c>
      <c r="FT1017" s="400">
        <f t="shared" si="1465"/>
        <v>1</v>
      </c>
      <c r="FU1017" s="400">
        <f t="shared" si="1466"/>
        <v>0</v>
      </c>
      <c r="FV1017" s="400">
        <f t="shared" si="1467"/>
        <v>0</v>
      </c>
      <c r="FW1017" s="402">
        <f t="shared" si="1468"/>
        <v>0</v>
      </c>
      <c r="FX1017" s="222">
        <f t="shared" si="1469"/>
        <v>0</v>
      </c>
      <c r="FY1017" s="222">
        <f t="shared" si="1470"/>
        <v>0</v>
      </c>
      <c r="FZ1017" s="222">
        <f t="shared" si="1471"/>
        <v>0</v>
      </c>
      <c r="GA1017" s="221">
        <f t="shared" si="1472"/>
        <v>0</v>
      </c>
      <c r="GB1017" s="222">
        <f t="shared" si="1473"/>
        <v>0</v>
      </c>
      <c r="GC1017" s="222">
        <f t="shared" si="1474"/>
        <v>0</v>
      </c>
      <c r="GD1017" s="222">
        <f t="shared" si="1475"/>
        <v>0</v>
      </c>
      <c r="GE1017" s="222">
        <f t="shared" si="1476"/>
        <v>0</v>
      </c>
      <c r="GF1017" s="222">
        <f t="shared" si="1477"/>
        <v>0</v>
      </c>
      <c r="GG1017" s="398">
        <f t="shared" si="1478"/>
        <v>0</v>
      </c>
      <c r="GH1017" s="399">
        <f t="shared" si="1479"/>
        <v>0</v>
      </c>
      <c r="GI1017" s="398" t="str">
        <f t="shared" si="1480"/>
        <v/>
      </c>
      <c r="GJ1017" s="398" t="str">
        <f t="shared" si="1481"/>
        <v/>
      </c>
    </row>
    <row r="1018" spans="1:192" s="69" customFormat="1">
      <c r="A1018" s="402">
        <f t="shared" si="1482"/>
        <v>1013</v>
      </c>
      <c r="B1018" s="106" t="s">
        <v>136</v>
      </c>
      <c r="C1018" s="106" t="s">
        <v>368</v>
      </c>
      <c r="D1018" s="106"/>
      <c r="E1018" s="106"/>
      <c r="F1018" s="400">
        <v>3445838</v>
      </c>
      <c r="G1018" s="400">
        <v>5550315</v>
      </c>
      <c r="H1018" s="409">
        <f t="shared" si="1409"/>
        <v>445785.23480000003</v>
      </c>
      <c r="I1018" s="405">
        <f t="shared" si="1410"/>
        <v>5548534.6639999999</v>
      </c>
      <c r="J1018" s="400">
        <v>120.33</v>
      </c>
      <c r="K1018" s="377" t="s">
        <v>1355</v>
      </c>
      <c r="L1018" s="386">
        <v>47</v>
      </c>
      <c r="M1018" s="377"/>
      <c r="N1018" s="408"/>
      <c r="O1018" s="19">
        <f>J1018+3</f>
        <v>123.33</v>
      </c>
      <c r="P1018" s="19"/>
      <c r="Q1018" s="382" t="s">
        <v>2868</v>
      </c>
      <c r="R1018" s="381" t="s">
        <v>2929</v>
      </c>
      <c r="S1018" s="382" t="s">
        <v>1349</v>
      </c>
      <c r="T1018" s="499" t="str">
        <f t="shared" si="1411"/>
        <v>T</v>
      </c>
      <c r="U1018" s="499" t="str">
        <f t="shared" si="1412"/>
        <v>M</v>
      </c>
      <c r="V1018" s="499" t="str">
        <f t="shared" si="1413"/>
        <v>-</v>
      </c>
      <c r="W1018" s="499" t="str">
        <f t="shared" si="1404"/>
        <v>-</v>
      </c>
      <c r="X1018" s="529" t="str">
        <f t="shared" si="1484"/>
        <v>Na</v>
      </c>
      <c r="Y1018" s="530" t="str">
        <f t="shared" si="1406"/>
        <v>Cl</v>
      </c>
      <c r="Z1018" s="119"/>
      <c r="AA1018" s="84">
        <v>40102</v>
      </c>
      <c r="AB1018" s="405">
        <v>3</v>
      </c>
      <c r="AC1018" s="531"/>
      <c r="AD1018" s="532" t="s">
        <v>2594</v>
      </c>
      <c r="AE1018" s="80"/>
      <c r="AF1018" s="379">
        <v>65.2</v>
      </c>
      <c r="AG1018" s="377">
        <v>13100</v>
      </c>
      <c r="AH1018" s="377">
        <v>5.86</v>
      </c>
      <c r="AI1018" s="379"/>
      <c r="AJ1018" s="377"/>
      <c r="AK1018" s="377"/>
      <c r="AL1018" s="377"/>
      <c r="AM1018" s="236"/>
      <c r="AN1018" s="531"/>
      <c r="AO1018" s="106"/>
      <c r="AP1018" s="378"/>
      <c r="AQ1018" s="531">
        <v>8100</v>
      </c>
      <c r="AR1018" s="532"/>
      <c r="AS1018" s="507">
        <f>SUM(AU1018:BN1018)+SUM(BO1018:CL1018)/1000</f>
        <v>8482.32</v>
      </c>
      <c r="AT1018" s="510">
        <f>FR1018</f>
        <v>-1.9292885656862133</v>
      </c>
      <c r="AU1018" s="531">
        <v>2650</v>
      </c>
      <c r="AV1018" s="531">
        <v>42</v>
      </c>
      <c r="AW1018" s="106">
        <v>341</v>
      </c>
      <c r="AX1018" s="106">
        <v>4710</v>
      </c>
      <c r="AY1018" s="113">
        <v>64.7</v>
      </c>
      <c r="AZ1018" s="107">
        <v>561</v>
      </c>
      <c r="BA1018" s="108">
        <v>3.54</v>
      </c>
      <c r="BB1018" s="531">
        <v>80</v>
      </c>
      <c r="BC1018" s="108">
        <v>13.8</v>
      </c>
      <c r="BD1018" s="531">
        <v>5.98</v>
      </c>
      <c r="BE1018" s="108">
        <v>2.91</v>
      </c>
      <c r="BF1018" s="108">
        <v>0.57999999999999996</v>
      </c>
      <c r="BG1018" s="531">
        <v>0.59</v>
      </c>
      <c r="BH1018" s="113">
        <v>4.38</v>
      </c>
      <c r="BI1018" s="531">
        <v>0.03</v>
      </c>
      <c r="BJ1018" s="531"/>
      <c r="BK1018" s="531"/>
      <c r="BL1018" s="106"/>
      <c r="BM1018" s="531"/>
      <c r="BN1018" s="107"/>
      <c r="BO1018" s="114"/>
      <c r="BP1018" s="114"/>
      <c r="BQ1018" s="151">
        <v>120</v>
      </c>
      <c r="BR1018" s="114">
        <v>830</v>
      </c>
      <c r="BS1018" s="114"/>
      <c r="BT1018" s="114"/>
      <c r="BU1018" s="114"/>
      <c r="BV1018" s="114"/>
      <c r="BW1018" s="114">
        <v>330</v>
      </c>
      <c r="BX1018" s="114"/>
      <c r="BY1018" s="114"/>
      <c r="BZ1018" s="114"/>
      <c r="CA1018" s="114"/>
      <c r="CB1018" s="114"/>
      <c r="CC1018" s="114">
        <v>530</v>
      </c>
      <c r="CD1018" s="114"/>
      <c r="CE1018" s="114"/>
      <c r="CF1018" s="247"/>
      <c r="CG1018" s="114"/>
      <c r="CH1018" s="114"/>
      <c r="CI1018" s="114"/>
      <c r="CJ1018" s="114"/>
      <c r="CK1018" s="114"/>
      <c r="CL1018" s="137"/>
      <c r="CM1018" s="531">
        <v>1.3</v>
      </c>
      <c r="CN1018" s="143">
        <v>476.5</v>
      </c>
      <c r="CO1018" s="247"/>
      <c r="CP1018" s="531"/>
      <c r="CQ1018" s="107"/>
      <c r="CR1018" s="163">
        <v>28.7</v>
      </c>
      <c r="CS1018" s="163"/>
      <c r="CT1018" s="163"/>
      <c r="CU1018" s="163"/>
      <c r="CV1018" s="163"/>
      <c r="CW1018" s="163"/>
      <c r="CX1018" s="163"/>
      <c r="CY1018" s="399"/>
      <c r="CZ1018" s="399"/>
      <c r="DA1018" s="172"/>
      <c r="DB1018" s="241"/>
      <c r="DC1018" s="241"/>
      <c r="DD1018" s="241"/>
      <c r="DE1018" s="241"/>
      <c r="DF1018" s="182"/>
      <c r="DG1018" s="241"/>
      <c r="DH1018" s="241"/>
      <c r="DI1018" s="241"/>
      <c r="DJ1018" s="182">
        <f>SUM(DL1018:DM1018)</f>
        <v>6.6</v>
      </c>
      <c r="DK1018" s="244"/>
      <c r="DL1018" s="244">
        <v>2.9</v>
      </c>
      <c r="DM1018" s="244">
        <v>3.7</v>
      </c>
      <c r="DN1018" s="241"/>
      <c r="DO1018" s="241"/>
      <c r="DP1018" s="241"/>
      <c r="DQ1018" s="241"/>
      <c r="DR1018" s="241"/>
      <c r="DS1018" s="472"/>
      <c r="DT1018" s="402">
        <f t="shared" si="1414"/>
        <v>0</v>
      </c>
      <c r="DU1018" s="100">
        <f t="shared" si="1415"/>
        <v>0</v>
      </c>
      <c r="DV1018" s="100">
        <f t="shared" si="1416"/>
        <v>1</v>
      </c>
      <c r="DW1018" s="100">
        <f t="shared" si="1417"/>
        <v>0</v>
      </c>
      <c r="DX1018" s="100">
        <f t="shared" si="1418"/>
        <v>0</v>
      </c>
      <c r="DY1018" s="229">
        <f t="shared" si="1419"/>
        <v>0</v>
      </c>
      <c r="DZ1018" s="100">
        <f t="shared" si="1420"/>
        <v>0</v>
      </c>
      <c r="EA1018" s="400">
        <f t="shared" si="1421"/>
        <v>1</v>
      </c>
      <c r="EB1018" s="402">
        <f t="shared" si="1422"/>
        <v>0</v>
      </c>
      <c r="EC1018" s="19">
        <f t="shared" si="1423"/>
        <v>0</v>
      </c>
      <c r="ED1018" s="19">
        <f t="shared" si="1424"/>
        <v>1</v>
      </c>
      <c r="EE1018" s="19">
        <f t="shared" si="1425"/>
        <v>0</v>
      </c>
      <c r="EF1018" s="402">
        <f t="shared" si="1426"/>
        <v>0</v>
      </c>
      <c r="EG1018" s="400">
        <f t="shared" si="1427"/>
        <v>1</v>
      </c>
      <c r="EH1018" s="400">
        <f t="shared" si="1428"/>
        <v>0</v>
      </c>
      <c r="EI1018" s="402">
        <f t="shared" si="1429"/>
        <v>0</v>
      </c>
      <c r="EJ1018" s="229">
        <f t="shared" si="1430"/>
        <v>2</v>
      </c>
      <c r="EK1018" s="398">
        <f t="shared" si="1431"/>
        <v>2650</v>
      </c>
      <c r="EL1018" s="398">
        <f t="shared" si="1432"/>
        <v>80</v>
      </c>
      <c r="EM1018" s="398">
        <f t="shared" si="1433"/>
        <v>42</v>
      </c>
      <c r="EN1018" s="398">
        <f t="shared" si="1434"/>
        <v>341</v>
      </c>
      <c r="EO1018" s="398">
        <f t="shared" si="1435"/>
        <v>0.57999999999999996</v>
      </c>
      <c r="EP1018" s="398">
        <f t="shared" si="1436"/>
        <v>2.91</v>
      </c>
      <c r="EQ1018" s="398">
        <f t="shared" si="1437"/>
        <v>561</v>
      </c>
      <c r="ER1018" s="398" t="str">
        <f t="shared" si="1438"/>
        <v/>
      </c>
      <c r="ES1018" s="398" t="str">
        <f t="shared" si="1439"/>
        <v/>
      </c>
      <c r="ET1018" s="398">
        <f t="shared" si="1440"/>
        <v>64.7</v>
      </c>
      <c r="EU1018" s="172">
        <f t="shared" si="1441"/>
        <v>4710</v>
      </c>
      <c r="EV1018" s="57">
        <f t="shared" si="1442"/>
        <v>115.26851038286544</v>
      </c>
      <c r="EW1018" s="57">
        <f t="shared" si="1443"/>
        <v>2.0460358056265986</v>
      </c>
      <c r="EX1018" s="57">
        <f t="shared" si="1444"/>
        <v>3.4560789960913394</v>
      </c>
      <c r="EY1018" s="57">
        <f t="shared" si="1445"/>
        <v>17.016817206447428</v>
      </c>
      <c r="EZ1018" s="57">
        <f t="shared" si="1446"/>
        <v>2.1150515087975198E-2</v>
      </c>
      <c r="FA1018" s="57">
        <f t="shared" si="1447"/>
        <v>0.15632554391619663</v>
      </c>
      <c r="FB1018" s="57">
        <f t="shared" si="1448"/>
        <v>9.194143936699712</v>
      </c>
      <c r="FC1018" s="57" t="str">
        <f t="shared" si="1449"/>
        <v/>
      </c>
      <c r="FD1018" s="57" t="str">
        <f t="shared" si="1450"/>
        <v/>
      </c>
      <c r="FE1018" s="57">
        <f t="shared" si="1451"/>
        <v>1.3470382854513621</v>
      </c>
      <c r="FF1018" s="56">
        <f t="shared" si="1452"/>
        <v>132.85194482836428</v>
      </c>
      <c r="FG1018" s="59">
        <f t="shared" si="1453"/>
        <v>83.549145447877578</v>
      </c>
      <c r="FH1018" s="59">
        <f t="shared" si="1454"/>
        <v>1.4830116442736023</v>
      </c>
      <c r="FI1018" s="59">
        <f t="shared" si="1455"/>
        <v>2.5050418866756941</v>
      </c>
      <c r="FJ1018" s="59">
        <f t="shared" si="1456"/>
        <v>12.334162479580046</v>
      </c>
      <c r="FK1018" s="59">
        <f t="shared" si="1457"/>
        <v>1.5330357402150031E-2</v>
      </c>
      <c r="FL1018" s="59">
        <f t="shared" si="1458"/>
        <v>0.11330818419090433</v>
      </c>
      <c r="FM1018" s="59">
        <f t="shared" si="1459"/>
        <v>6.4118442256027697</v>
      </c>
      <c r="FN1018" s="59" t="str">
        <f t="shared" si="1460"/>
        <v/>
      </c>
      <c r="FO1018" s="59" t="str">
        <f t="shared" si="1461"/>
        <v/>
      </c>
      <c r="FP1018" s="59">
        <f t="shared" si="1462"/>
        <v>0.93940226645369118</v>
      </c>
      <c r="FQ1018" s="66">
        <f t="shared" si="1463"/>
        <v>92.648753507943553</v>
      </c>
      <c r="FR1018" s="331">
        <f t="shared" si="1405"/>
        <v>-1.9292885656862133</v>
      </c>
      <c r="FS1018" s="331">
        <f t="shared" si="1464"/>
        <v>1.9292885656862133</v>
      </c>
      <c r="FT1018" s="400">
        <f t="shared" si="1465"/>
        <v>0</v>
      </c>
      <c r="FU1018" s="400">
        <f t="shared" si="1466"/>
        <v>1</v>
      </c>
      <c r="FV1018" s="400">
        <f t="shared" si="1467"/>
        <v>0</v>
      </c>
      <c r="FW1018" s="402">
        <f t="shared" si="1468"/>
        <v>0</v>
      </c>
      <c r="FX1018" s="222">
        <f t="shared" si="1469"/>
        <v>83.549145447877578</v>
      </c>
      <c r="FY1018" s="222">
        <f t="shared" si="1470"/>
        <v>0</v>
      </c>
      <c r="FZ1018" s="222">
        <f t="shared" si="1471"/>
        <v>0</v>
      </c>
      <c r="GA1018" s="221">
        <f t="shared" si="1472"/>
        <v>92.648753507943553</v>
      </c>
      <c r="GB1018" s="222">
        <f t="shared" si="1473"/>
        <v>0</v>
      </c>
      <c r="GC1018" s="222">
        <f t="shared" si="1474"/>
        <v>0</v>
      </c>
      <c r="GD1018" s="222">
        <f t="shared" si="1475"/>
        <v>0</v>
      </c>
      <c r="GE1018" s="222">
        <f t="shared" si="1476"/>
        <v>0</v>
      </c>
      <c r="GF1018" s="222">
        <f t="shared" si="1477"/>
        <v>0</v>
      </c>
      <c r="GG1018" s="398">
        <f t="shared" si="1478"/>
        <v>0</v>
      </c>
      <c r="GH1018" s="399">
        <f t="shared" si="1479"/>
        <v>0</v>
      </c>
      <c r="GI1018" s="398" t="str">
        <f t="shared" si="1480"/>
        <v>Na</v>
      </c>
      <c r="GJ1018" s="398" t="str">
        <f t="shared" si="1481"/>
        <v>Cl</v>
      </c>
    </row>
    <row r="1019" spans="1:192" s="69" customFormat="1">
      <c r="A1019" s="402">
        <f t="shared" si="1482"/>
        <v>1014</v>
      </c>
      <c r="B1019" s="106" t="s">
        <v>136</v>
      </c>
      <c r="C1019" s="106" t="s">
        <v>368</v>
      </c>
      <c r="D1019" s="106"/>
      <c r="E1019" s="106"/>
      <c r="F1019" s="400">
        <v>3445838</v>
      </c>
      <c r="G1019" s="400">
        <v>5550315</v>
      </c>
      <c r="H1019" s="409">
        <f t="shared" si="1409"/>
        <v>445785.23480000003</v>
      </c>
      <c r="I1019" s="405">
        <f t="shared" si="1410"/>
        <v>5548534.6639999999</v>
      </c>
      <c r="J1019" s="400">
        <v>120.33</v>
      </c>
      <c r="K1019" s="377" t="s">
        <v>1355</v>
      </c>
      <c r="L1019" s="386">
        <v>47</v>
      </c>
      <c r="M1019" s="377"/>
      <c r="N1019" s="408"/>
      <c r="O1019" s="19">
        <f>J1019+3</f>
        <v>123.33</v>
      </c>
      <c r="P1019" s="19"/>
      <c r="Q1019" s="382" t="s">
        <v>2868</v>
      </c>
      <c r="R1019" s="381" t="s">
        <v>2929</v>
      </c>
      <c r="S1019" s="382" t="s">
        <v>1349</v>
      </c>
      <c r="T1019" s="499" t="str">
        <f t="shared" si="1411"/>
        <v>-</v>
      </c>
      <c r="U1019" s="499" t="str">
        <f t="shared" si="1412"/>
        <v>-</v>
      </c>
      <c r="V1019" s="499" t="str">
        <f t="shared" si="1413"/>
        <v>-</v>
      </c>
      <c r="W1019" s="499" t="str">
        <f t="shared" si="1404"/>
        <v>-</v>
      </c>
      <c r="X1019" s="529" t="str">
        <f t="shared" si="1484"/>
        <v/>
      </c>
      <c r="Y1019" s="530" t="str">
        <f t="shared" si="1406"/>
        <v/>
      </c>
      <c r="Z1019" s="406"/>
      <c r="AA1019" s="89">
        <v>40701</v>
      </c>
      <c r="AB1019" s="102">
        <v>4</v>
      </c>
      <c r="AC1019" s="532" t="s">
        <v>870</v>
      </c>
      <c r="AD1019" s="532" t="s">
        <v>1463</v>
      </c>
      <c r="AE1019" s="86" t="s">
        <v>1454</v>
      </c>
      <c r="AF1019" s="236" t="s">
        <v>3116</v>
      </c>
      <c r="AG1019" s="115"/>
      <c r="AH1019" s="115"/>
      <c r="AI1019" s="236"/>
      <c r="AJ1019" s="115"/>
      <c r="AK1019" s="115"/>
      <c r="AL1019" s="115"/>
      <c r="AM1019" s="236"/>
      <c r="AN1019" s="532"/>
      <c r="AO1019" s="79"/>
      <c r="AP1019" s="407"/>
      <c r="AQ1019" s="532"/>
      <c r="AR1019" s="532"/>
      <c r="AS1019" s="508"/>
      <c r="AT1019" s="511"/>
      <c r="AU1019" s="88"/>
      <c r="AV1019" s="88"/>
      <c r="AW1019" s="76"/>
      <c r="AX1019" s="76"/>
      <c r="AY1019" s="230"/>
      <c r="AZ1019" s="86"/>
      <c r="BA1019" s="90"/>
      <c r="BB1019" s="532"/>
      <c r="BC1019" s="90"/>
      <c r="BD1019" s="532"/>
      <c r="BE1019" s="90"/>
      <c r="BF1019" s="90"/>
      <c r="BG1019" s="532"/>
      <c r="BH1019" s="82"/>
      <c r="BI1019" s="532"/>
      <c r="BJ1019" s="532"/>
      <c r="BK1019" s="532"/>
      <c r="BL1019" s="79"/>
      <c r="BM1019" s="532"/>
      <c r="BN1019" s="80"/>
      <c r="BO1019" s="147"/>
      <c r="BP1019" s="147"/>
      <c r="BQ1019" s="155"/>
      <c r="BR1019" s="147"/>
      <c r="BS1019" s="147"/>
      <c r="BT1019" s="147"/>
      <c r="BU1019" s="147"/>
      <c r="BV1019" s="147"/>
      <c r="BW1019" s="147"/>
      <c r="BX1019" s="147"/>
      <c r="BY1019" s="147"/>
      <c r="BZ1019" s="147"/>
      <c r="CA1019" s="147"/>
      <c r="CB1019" s="147"/>
      <c r="CC1019" s="147"/>
      <c r="CD1019" s="147"/>
      <c r="CE1019" s="147"/>
      <c r="CF1019" s="145"/>
      <c r="CG1019" s="147"/>
      <c r="CH1019" s="147"/>
      <c r="CI1019" s="147"/>
      <c r="CJ1019" s="147"/>
      <c r="CK1019" s="147"/>
      <c r="CL1019" s="148"/>
      <c r="CM1019" s="532"/>
      <c r="CN1019" s="190"/>
      <c r="CO1019" s="145"/>
      <c r="CP1019" s="532"/>
      <c r="CQ1019" s="80"/>
      <c r="CR1019" s="168"/>
      <c r="CS1019" s="168"/>
      <c r="CT1019" s="168"/>
      <c r="CU1019" s="168"/>
      <c r="CV1019" s="168"/>
      <c r="CW1019" s="168"/>
      <c r="CX1019" s="168"/>
      <c r="CY1019" s="401"/>
      <c r="CZ1019" s="401"/>
      <c r="DA1019" s="70"/>
      <c r="DB1019" s="182">
        <v>-64.900000000000006</v>
      </c>
      <c r="DC1019" s="141" t="s">
        <v>2411</v>
      </c>
      <c r="DD1019" s="182"/>
      <c r="DE1019" s="182"/>
      <c r="DF1019" s="182"/>
      <c r="DG1019" s="182">
        <v>-9.39</v>
      </c>
      <c r="DH1019" s="182"/>
      <c r="DI1019" s="182"/>
      <c r="DJ1019" s="182"/>
      <c r="DK1019" s="180"/>
      <c r="DL1019" s="180"/>
      <c r="DM1019" s="180"/>
      <c r="DN1019" s="182"/>
      <c r="DO1019" s="182"/>
      <c r="DP1019" s="182"/>
      <c r="DQ1019" s="182"/>
      <c r="DR1019" s="182"/>
      <c r="DS1019" s="181"/>
      <c r="DT1019" s="402">
        <f t="shared" si="1414"/>
        <v>0</v>
      </c>
      <c r="DU1019" s="100">
        <f t="shared" si="1415"/>
        <v>0</v>
      </c>
      <c r="DV1019" s="100">
        <f t="shared" si="1416"/>
        <v>1</v>
      </c>
      <c r="DW1019" s="100">
        <f t="shared" si="1417"/>
        <v>0</v>
      </c>
      <c r="DX1019" s="100">
        <f t="shared" si="1418"/>
        <v>0</v>
      </c>
      <c r="DY1019" s="229">
        <f t="shared" si="1419"/>
        <v>0</v>
      </c>
      <c r="DZ1019" s="100">
        <f t="shared" si="1420"/>
        <v>0</v>
      </c>
      <c r="EA1019" s="400">
        <f t="shared" si="1421"/>
        <v>0</v>
      </c>
      <c r="EB1019" s="402">
        <f t="shared" si="1422"/>
        <v>1</v>
      </c>
      <c r="EC1019" s="19">
        <f t="shared" si="1423"/>
        <v>0</v>
      </c>
      <c r="ED1019" s="19">
        <f t="shared" si="1424"/>
        <v>0</v>
      </c>
      <c r="EE1019" s="19">
        <f t="shared" si="1425"/>
        <v>0</v>
      </c>
      <c r="EF1019" s="402">
        <f t="shared" si="1426"/>
        <v>1</v>
      </c>
      <c r="EG1019" s="400">
        <f t="shared" si="1427"/>
        <v>1</v>
      </c>
      <c r="EH1019" s="400">
        <f t="shared" si="1428"/>
        <v>0</v>
      </c>
      <c r="EI1019" s="402">
        <f t="shared" si="1429"/>
        <v>0</v>
      </c>
      <c r="EJ1019" s="229">
        <f t="shared" si="1430"/>
        <v>0</v>
      </c>
      <c r="EK1019" s="398" t="str">
        <f t="shared" si="1431"/>
        <v/>
      </c>
      <c r="EL1019" s="398" t="str">
        <f t="shared" si="1432"/>
        <v/>
      </c>
      <c r="EM1019" s="398" t="str">
        <f t="shared" si="1433"/>
        <v/>
      </c>
      <c r="EN1019" s="398" t="str">
        <f t="shared" si="1434"/>
        <v/>
      </c>
      <c r="EO1019" s="398" t="str">
        <f t="shared" si="1435"/>
        <v/>
      </c>
      <c r="EP1019" s="398" t="str">
        <f t="shared" si="1436"/>
        <v/>
      </c>
      <c r="EQ1019" s="398" t="str">
        <f t="shared" si="1437"/>
        <v/>
      </c>
      <c r="ER1019" s="398" t="str">
        <f t="shared" si="1438"/>
        <v/>
      </c>
      <c r="ES1019" s="398" t="str">
        <f t="shared" si="1439"/>
        <v/>
      </c>
      <c r="ET1019" s="398" t="str">
        <f t="shared" si="1440"/>
        <v/>
      </c>
      <c r="EU1019" s="172" t="str">
        <f t="shared" si="1441"/>
        <v/>
      </c>
      <c r="EV1019" s="57" t="str">
        <f t="shared" si="1442"/>
        <v/>
      </c>
      <c r="EW1019" s="57" t="str">
        <f t="shared" si="1443"/>
        <v/>
      </c>
      <c r="EX1019" s="57" t="str">
        <f t="shared" si="1444"/>
        <v/>
      </c>
      <c r="EY1019" s="57" t="str">
        <f t="shared" si="1445"/>
        <v/>
      </c>
      <c r="EZ1019" s="57" t="str">
        <f t="shared" si="1446"/>
        <v/>
      </c>
      <c r="FA1019" s="57" t="str">
        <f t="shared" si="1447"/>
        <v/>
      </c>
      <c r="FB1019" s="57" t="str">
        <f t="shared" si="1448"/>
        <v/>
      </c>
      <c r="FC1019" s="57" t="str">
        <f t="shared" si="1449"/>
        <v/>
      </c>
      <c r="FD1019" s="57" t="str">
        <f t="shared" si="1450"/>
        <v/>
      </c>
      <c r="FE1019" s="57" t="str">
        <f t="shared" si="1451"/>
        <v/>
      </c>
      <c r="FF1019" s="56" t="str">
        <f t="shared" si="1452"/>
        <v/>
      </c>
      <c r="FG1019" s="59" t="str">
        <f t="shared" si="1453"/>
        <v/>
      </c>
      <c r="FH1019" s="59" t="str">
        <f t="shared" si="1454"/>
        <v/>
      </c>
      <c r="FI1019" s="59" t="str">
        <f t="shared" si="1455"/>
        <v/>
      </c>
      <c r="FJ1019" s="59" t="str">
        <f t="shared" si="1456"/>
        <v/>
      </c>
      <c r="FK1019" s="59" t="str">
        <f t="shared" si="1457"/>
        <v/>
      </c>
      <c r="FL1019" s="59" t="str">
        <f t="shared" si="1458"/>
        <v/>
      </c>
      <c r="FM1019" s="59" t="str">
        <f t="shared" si="1459"/>
        <v/>
      </c>
      <c r="FN1019" s="59" t="str">
        <f t="shared" si="1460"/>
        <v/>
      </c>
      <c r="FO1019" s="59" t="str">
        <f t="shared" si="1461"/>
        <v/>
      </c>
      <c r="FP1019" s="59" t="str">
        <f t="shared" si="1462"/>
        <v/>
      </c>
      <c r="FQ1019" s="66" t="str">
        <f t="shared" si="1463"/>
        <v/>
      </c>
      <c r="FR1019" s="331" t="str">
        <f t="shared" si="1405"/>
        <v/>
      </c>
      <c r="FS1019" s="331">
        <f t="shared" si="1464"/>
        <v>0</v>
      </c>
      <c r="FT1019" s="400">
        <f t="shared" si="1465"/>
        <v>1</v>
      </c>
      <c r="FU1019" s="400">
        <f t="shared" si="1466"/>
        <v>0</v>
      </c>
      <c r="FV1019" s="400">
        <f t="shared" si="1467"/>
        <v>0</v>
      </c>
      <c r="FW1019" s="402">
        <f t="shared" si="1468"/>
        <v>0</v>
      </c>
      <c r="FX1019" s="222">
        <f t="shared" si="1469"/>
        <v>0</v>
      </c>
      <c r="FY1019" s="222">
        <f t="shared" si="1470"/>
        <v>0</v>
      </c>
      <c r="FZ1019" s="222">
        <f t="shared" si="1471"/>
        <v>0</v>
      </c>
      <c r="GA1019" s="221">
        <f t="shared" si="1472"/>
        <v>0</v>
      </c>
      <c r="GB1019" s="222">
        <f t="shared" si="1473"/>
        <v>0</v>
      </c>
      <c r="GC1019" s="222">
        <f t="shared" si="1474"/>
        <v>0</v>
      </c>
      <c r="GD1019" s="222">
        <f t="shared" si="1475"/>
        <v>0</v>
      </c>
      <c r="GE1019" s="222">
        <f t="shared" si="1476"/>
        <v>0</v>
      </c>
      <c r="GF1019" s="222">
        <f t="shared" si="1477"/>
        <v>0</v>
      </c>
      <c r="GG1019" s="398">
        <f t="shared" si="1478"/>
        <v>0</v>
      </c>
      <c r="GH1019" s="399">
        <f t="shared" si="1479"/>
        <v>0</v>
      </c>
      <c r="GI1019" s="398" t="str">
        <f t="shared" si="1480"/>
        <v/>
      </c>
      <c r="GJ1019" s="398" t="str">
        <f t="shared" si="1481"/>
        <v/>
      </c>
    </row>
    <row r="1020" spans="1:192" s="69" customFormat="1">
      <c r="A1020" s="402">
        <f t="shared" si="1482"/>
        <v>1015</v>
      </c>
      <c r="B1020" s="106" t="s">
        <v>136</v>
      </c>
      <c r="C1020" s="106" t="s">
        <v>377</v>
      </c>
      <c r="D1020" s="106"/>
      <c r="E1020" s="106"/>
      <c r="F1020" s="400">
        <v>3445574</v>
      </c>
      <c r="G1020" s="400">
        <v>5550968</v>
      </c>
      <c r="H1020" s="409">
        <f t="shared" si="1409"/>
        <v>445521.34040000004</v>
      </c>
      <c r="I1020" s="405">
        <f t="shared" si="1410"/>
        <v>5549187.4028000003</v>
      </c>
      <c r="J1020" s="400">
        <v>119.75</v>
      </c>
      <c r="K1020" s="377" t="s">
        <v>1355</v>
      </c>
      <c r="L1020" s="19">
        <v>65</v>
      </c>
      <c r="M1020" s="377"/>
      <c r="N1020" s="408"/>
      <c r="O1020" s="19">
        <v>120.45</v>
      </c>
      <c r="P1020" s="19"/>
      <c r="Q1020" s="382" t="s">
        <v>2868</v>
      </c>
      <c r="R1020" s="381" t="s">
        <v>2929</v>
      </c>
      <c r="S1020" s="382" t="s">
        <v>1349</v>
      </c>
      <c r="T1020" s="499" t="str">
        <f t="shared" si="1411"/>
        <v>T</v>
      </c>
      <c r="U1020" s="499" t="str">
        <f t="shared" si="1412"/>
        <v>M</v>
      </c>
      <c r="V1020" s="499" t="str">
        <f t="shared" si="1413"/>
        <v>-</v>
      </c>
      <c r="W1020" s="499" t="str">
        <f t="shared" si="1404"/>
        <v>-</v>
      </c>
      <c r="X1020" s="529" t="str">
        <f t="shared" si="1484"/>
        <v>Na</v>
      </c>
      <c r="Y1020" s="530" t="str">
        <f t="shared" si="1406"/>
        <v>Cl</v>
      </c>
      <c r="Z1020" s="406"/>
      <c r="AA1020" s="89" t="s">
        <v>2137</v>
      </c>
      <c r="AB1020" s="102">
        <v>1</v>
      </c>
      <c r="AC1020" s="532" t="s">
        <v>901</v>
      </c>
      <c r="AD1020" s="532" t="s">
        <v>2613</v>
      </c>
      <c r="AE1020" s="80"/>
      <c r="AF1020" s="236">
        <v>49.2</v>
      </c>
      <c r="AG1020" s="115"/>
      <c r="AH1020" s="115"/>
      <c r="AI1020" s="236"/>
      <c r="AJ1020" s="115">
        <v>1.0041899999999999</v>
      </c>
      <c r="AK1020" s="115">
        <v>14.5</v>
      </c>
      <c r="AL1020" s="115"/>
      <c r="AM1020" s="236">
        <v>2.67</v>
      </c>
      <c r="AN1020" s="532"/>
      <c r="AO1020" s="79"/>
      <c r="AP1020" s="407"/>
      <c r="AQ1020" s="532"/>
      <c r="AR1020" s="532"/>
      <c r="AS1020" s="507">
        <f>SUM(AU1020:BN1020)+SUM(BO1020:CL1020)/1000</f>
        <v>6578.5942999999997</v>
      </c>
      <c r="AT1020" s="510">
        <f>FR1020</f>
        <v>-0.35276415704884206</v>
      </c>
      <c r="AU1020" s="532">
        <v>2031</v>
      </c>
      <c r="AV1020" s="532">
        <v>35.99</v>
      </c>
      <c r="AW1020" s="79">
        <v>300.5</v>
      </c>
      <c r="AX1020" s="79">
        <v>3602</v>
      </c>
      <c r="AY1020" s="82">
        <v>105.4</v>
      </c>
      <c r="AZ1020" s="80">
        <v>333</v>
      </c>
      <c r="BA1020" s="90">
        <v>4.1740000000000004</v>
      </c>
      <c r="BB1020" s="532">
        <v>82.66</v>
      </c>
      <c r="BC1020" s="90">
        <v>9.7119999999999997</v>
      </c>
      <c r="BD1020" s="532">
        <v>4.1909999999999998</v>
      </c>
      <c r="BE1020" s="90">
        <v>1.052</v>
      </c>
      <c r="BF1020" s="90">
        <v>0.32100000000000001</v>
      </c>
      <c r="BG1020" s="532"/>
      <c r="BH1020" s="82">
        <v>1.966</v>
      </c>
      <c r="BI1020" s="532">
        <v>2.4E-2</v>
      </c>
      <c r="BJ1020" s="532"/>
      <c r="BK1020" s="532"/>
      <c r="BL1020" s="79"/>
      <c r="BM1020" s="532">
        <v>66.42</v>
      </c>
      <c r="BN1020" s="80"/>
      <c r="BO1020" s="147"/>
      <c r="BP1020" s="147">
        <v>152</v>
      </c>
      <c r="BQ1020" s="154">
        <v>26.3</v>
      </c>
      <c r="BR1020" s="147">
        <v>6</v>
      </c>
      <c r="BS1020" s="147"/>
      <c r="BT1020" s="147"/>
      <c r="BU1020" s="147"/>
      <c r="BV1020" s="147"/>
      <c r="BW1020" s="147"/>
      <c r="BX1020" s="147"/>
      <c r="BY1020" s="147"/>
      <c r="BZ1020" s="147"/>
      <c r="CA1020" s="147"/>
      <c r="CB1020" s="147"/>
      <c r="CC1020" s="147"/>
      <c r="CD1020" s="147"/>
      <c r="CE1020" s="147"/>
      <c r="CF1020" s="145"/>
      <c r="CG1020" s="147"/>
      <c r="CH1020" s="147"/>
      <c r="CI1020" s="147"/>
      <c r="CJ1020" s="147"/>
      <c r="CK1020" s="147"/>
      <c r="CL1020" s="148"/>
      <c r="CM1020" s="532"/>
      <c r="CN1020" s="143">
        <v>323</v>
      </c>
      <c r="CO1020" s="145"/>
      <c r="CP1020" s="532"/>
      <c r="CQ1020" s="80"/>
      <c r="CR1020" s="168"/>
      <c r="CS1020" s="168"/>
      <c r="CT1020" s="168"/>
      <c r="CU1020" s="168"/>
      <c r="CV1020" s="168"/>
      <c r="CW1020" s="168"/>
      <c r="CX1020" s="168"/>
      <c r="CY1020" s="401"/>
      <c r="CZ1020" s="401"/>
      <c r="DA1020" s="70"/>
      <c r="DB1020" s="182"/>
      <c r="DC1020" s="182"/>
      <c r="DD1020" s="182"/>
      <c r="DE1020" s="182"/>
      <c r="DF1020" s="182"/>
      <c r="DG1020" s="182"/>
      <c r="DH1020" s="182"/>
      <c r="DI1020" s="182"/>
      <c r="DJ1020" s="182"/>
      <c r="DK1020" s="180"/>
      <c r="DL1020" s="180"/>
      <c r="DM1020" s="180"/>
      <c r="DN1020" s="182"/>
      <c r="DO1020" s="182"/>
      <c r="DP1020" s="182"/>
      <c r="DQ1020" s="182"/>
      <c r="DR1020" s="182"/>
      <c r="DS1020" s="181"/>
      <c r="DT1020" s="402">
        <f t="shared" si="1414"/>
        <v>1</v>
      </c>
      <c r="DU1020" s="100">
        <f t="shared" si="1415"/>
        <v>0</v>
      </c>
      <c r="DV1020" s="100">
        <f t="shared" si="1416"/>
        <v>1</v>
      </c>
      <c r="DW1020" s="100">
        <f t="shared" si="1417"/>
        <v>0</v>
      </c>
      <c r="DX1020" s="100">
        <f t="shared" si="1418"/>
        <v>0</v>
      </c>
      <c r="DY1020" s="229">
        <f t="shared" si="1419"/>
        <v>0</v>
      </c>
      <c r="DZ1020" s="100">
        <f t="shared" si="1420"/>
        <v>0</v>
      </c>
      <c r="EA1020" s="400">
        <f t="shared" si="1421"/>
        <v>1</v>
      </c>
      <c r="EB1020" s="402">
        <f t="shared" si="1422"/>
        <v>0</v>
      </c>
      <c r="EC1020" s="19">
        <f t="shared" si="1423"/>
        <v>0</v>
      </c>
      <c r="ED1020" s="19">
        <f t="shared" si="1424"/>
        <v>1</v>
      </c>
      <c r="EE1020" s="19">
        <f t="shared" si="1425"/>
        <v>0</v>
      </c>
      <c r="EF1020" s="402">
        <f t="shared" si="1426"/>
        <v>0</v>
      </c>
      <c r="EG1020" s="400">
        <f t="shared" si="1427"/>
        <v>1</v>
      </c>
      <c r="EH1020" s="400">
        <f t="shared" si="1428"/>
        <v>0</v>
      </c>
      <c r="EI1020" s="402">
        <f t="shared" si="1429"/>
        <v>0</v>
      </c>
      <c r="EJ1020" s="229">
        <f t="shared" si="1430"/>
        <v>2</v>
      </c>
      <c r="EK1020" s="398">
        <f t="shared" si="1431"/>
        <v>2031</v>
      </c>
      <c r="EL1020" s="398">
        <f t="shared" si="1432"/>
        <v>82.66</v>
      </c>
      <c r="EM1020" s="398">
        <f t="shared" si="1433"/>
        <v>35.99</v>
      </c>
      <c r="EN1020" s="398">
        <f t="shared" si="1434"/>
        <v>300.5</v>
      </c>
      <c r="EO1020" s="398">
        <f t="shared" si="1435"/>
        <v>0.32100000000000001</v>
      </c>
      <c r="EP1020" s="398">
        <f t="shared" si="1436"/>
        <v>1.052</v>
      </c>
      <c r="EQ1020" s="398">
        <f t="shared" si="1437"/>
        <v>333</v>
      </c>
      <c r="ER1020" s="398" t="str">
        <f t="shared" si="1438"/>
        <v/>
      </c>
      <c r="ES1020" s="398" t="str">
        <f t="shared" si="1439"/>
        <v/>
      </c>
      <c r="ET1020" s="398">
        <f t="shared" si="1440"/>
        <v>105.4</v>
      </c>
      <c r="EU1020" s="172">
        <f t="shared" si="1441"/>
        <v>3602</v>
      </c>
      <c r="EV1020" s="57">
        <f t="shared" si="1442"/>
        <v>88.343526259471588</v>
      </c>
      <c r="EW1020" s="57">
        <f t="shared" si="1443"/>
        <v>2.1140664961636828</v>
      </c>
      <c r="EX1020" s="57">
        <f t="shared" si="1444"/>
        <v>2.9615305492696979</v>
      </c>
      <c r="EY1020" s="57">
        <f t="shared" si="1445"/>
        <v>14.995758271370825</v>
      </c>
      <c r="EZ1020" s="57">
        <f t="shared" si="1446"/>
        <v>1.1705716109034552E-2</v>
      </c>
      <c r="FA1020" s="57">
        <f t="shared" si="1447"/>
        <v>5.6513564329841531E-2</v>
      </c>
      <c r="FB1020" s="57">
        <f t="shared" si="1448"/>
        <v>5.4574865078805779</v>
      </c>
      <c r="FC1020" s="57" t="str">
        <f t="shared" si="1449"/>
        <v/>
      </c>
      <c r="FD1020" s="57" t="str">
        <f t="shared" si="1450"/>
        <v/>
      </c>
      <c r="FE1020" s="57">
        <f t="shared" si="1451"/>
        <v>2.1944024001016005</v>
      </c>
      <c r="FF1020" s="56">
        <f t="shared" si="1452"/>
        <v>101.5993004823287</v>
      </c>
      <c r="FG1020" s="59">
        <f t="shared" si="1453"/>
        <v>81.435288595000983</v>
      </c>
      <c r="FH1020" s="59">
        <f t="shared" si="1454"/>
        <v>1.948751906489065</v>
      </c>
      <c r="FI1020" s="59">
        <f t="shared" si="1455"/>
        <v>2.7299464394747623</v>
      </c>
      <c r="FJ1020" s="59">
        <f t="shared" si="1456"/>
        <v>13.82312835173963</v>
      </c>
      <c r="FK1020" s="59">
        <f t="shared" si="1457"/>
        <v>1.0790359066612184E-2</v>
      </c>
      <c r="FL1020" s="59">
        <f t="shared" si="1458"/>
        <v>5.2094348228932982E-2</v>
      </c>
      <c r="FM1020" s="59">
        <f t="shared" si="1459"/>
        <v>4.9953566074078681</v>
      </c>
      <c r="FN1020" s="59" t="str">
        <f t="shared" si="1460"/>
        <v/>
      </c>
      <c r="FO1020" s="59" t="str">
        <f t="shared" si="1461"/>
        <v/>
      </c>
      <c r="FP1020" s="59">
        <f t="shared" si="1462"/>
        <v>2.008584448689045</v>
      </c>
      <c r="FQ1020" s="66">
        <f t="shared" si="1463"/>
        <v>92.99605894390308</v>
      </c>
      <c r="FR1020" s="331">
        <f t="shared" si="1405"/>
        <v>-0.35276415704884206</v>
      </c>
      <c r="FS1020" s="331">
        <f t="shared" si="1464"/>
        <v>0.35276415704884206</v>
      </c>
      <c r="FT1020" s="400">
        <f t="shared" si="1465"/>
        <v>0</v>
      </c>
      <c r="FU1020" s="400">
        <f t="shared" si="1466"/>
        <v>1</v>
      </c>
      <c r="FV1020" s="400">
        <f t="shared" si="1467"/>
        <v>0</v>
      </c>
      <c r="FW1020" s="402">
        <f t="shared" si="1468"/>
        <v>0</v>
      </c>
      <c r="FX1020" s="222">
        <f t="shared" si="1469"/>
        <v>81.435288595000983</v>
      </c>
      <c r="FY1020" s="222">
        <f t="shared" si="1470"/>
        <v>0</v>
      </c>
      <c r="FZ1020" s="222">
        <f t="shared" si="1471"/>
        <v>0</v>
      </c>
      <c r="GA1020" s="221">
        <f t="shared" si="1472"/>
        <v>92.99605894390308</v>
      </c>
      <c r="GB1020" s="222">
        <f t="shared" si="1473"/>
        <v>0</v>
      </c>
      <c r="GC1020" s="222">
        <f t="shared" si="1474"/>
        <v>0</v>
      </c>
      <c r="GD1020" s="222">
        <f t="shared" si="1475"/>
        <v>0</v>
      </c>
      <c r="GE1020" s="222">
        <f t="shared" si="1476"/>
        <v>0</v>
      </c>
      <c r="GF1020" s="222">
        <f t="shared" si="1477"/>
        <v>0</v>
      </c>
      <c r="GG1020" s="398">
        <f t="shared" si="1478"/>
        <v>0</v>
      </c>
      <c r="GH1020" s="399">
        <f t="shared" si="1479"/>
        <v>0</v>
      </c>
      <c r="GI1020" s="398" t="str">
        <f t="shared" si="1480"/>
        <v>Na</v>
      </c>
      <c r="GJ1020" s="398" t="str">
        <f t="shared" si="1481"/>
        <v>Cl</v>
      </c>
    </row>
    <row r="1021" spans="1:192" s="69" customFormat="1">
      <c r="A1021" s="402">
        <f t="shared" si="1482"/>
        <v>1016</v>
      </c>
      <c r="B1021" s="106" t="s">
        <v>136</v>
      </c>
      <c r="C1021" s="106" t="s">
        <v>377</v>
      </c>
      <c r="D1021" s="106"/>
      <c r="E1021" s="106"/>
      <c r="F1021" s="400">
        <v>3445574</v>
      </c>
      <c r="G1021" s="400">
        <v>5550968</v>
      </c>
      <c r="H1021" s="409">
        <f t="shared" si="1409"/>
        <v>445521.34040000004</v>
      </c>
      <c r="I1021" s="405">
        <f t="shared" si="1410"/>
        <v>5549187.4028000003</v>
      </c>
      <c r="J1021" s="400">
        <v>119.75</v>
      </c>
      <c r="K1021" s="377" t="s">
        <v>1355</v>
      </c>
      <c r="L1021" s="19">
        <v>65</v>
      </c>
      <c r="M1021" s="377"/>
      <c r="N1021" s="408"/>
      <c r="O1021" s="19">
        <v>120.45</v>
      </c>
      <c r="P1021" s="19"/>
      <c r="Q1021" s="382" t="s">
        <v>2868</v>
      </c>
      <c r="R1021" s="381" t="s">
        <v>2929</v>
      </c>
      <c r="S1021" s="382" t="s">
        <v>1349</v>
      </c>
      <c r="T1021" s="499" t="str">
        <f t="shared" si="1411"/>
        <v>-</v>
      </c>
      <c r="U1021" s="499" t="str">
        <f t="shared" si="1412"/>
        <v>M</v>
      </c>
      <c r="V1021" s="499" t="str">
        <f t="shared" si="1413"/>
        <v>-</v>
      </c>
      <c r="W1021" s="499" t="str">
        <f t="shared" si="1404"/>
        <v>-</v>
      </c>
      <c r="X1021" s="529" t="str">
        <f t="shared" si="1484"/>
        <v>Na</v>
      </c>
      <c r="Y1021" s="530" t="str">
        <f t="shared" si="1406"/>
        <v>Cl</v>
      </c>
      <c r="Z1021" s="119"/>
      <c r="AA1021" s="78">
        <v>18476</v>
      </c>
      <c r="AB1021" s="405">
        <v>2</v>
      </c>
      <c r="AC1021" s="531" t="s">
        <v>280</v>
      </c>
      <c r="AD1021" s="383" t="s">
        <v>2600</v>
      </c>
      <c r="AE1021" s="86" t="s">
        <v>3083</v>
      </c>
      <c r="AF1021" s="153" t="s">
        <v>3116</v>
      </c>
      <c r="AG1021" s="377"/>
      <c r="AH1021" s="377"/>
      <c r="AI1021" s="379"/>
      <c r="AJ1021" s="377"/>
      <c r="AK1021" s="377"/>
      <c r="AL1021" s="377"/>
      <c r="AM1021" s="236"/>
      <c r="AN1021" s="531"/>
      <c r="AO1021" s="106"/>
      <c r="AP1021" s="378"/>
      <c r="AQ1021" s="531"/>
      <c r="AR1021" s="532"/>
      <c r="AS1021" s="507">
        <f>SUM(AU1021:BN1021)+SUM(BO1021:CL1021)/1000</f>
        <v>6833.0379999999996</v>
      </c>
      <c r="AT1021" s="510">
        <f>FR1021</f>
        <v>-6.0990358105235301E-2</v>
      </c>
      <c r="AU1021" s="531">
        <v>2088</v>
      </c>
      <c r="AV1021" s="531">
        <v>36.68</v>
      </c>
      <c r="AW1021" s="106">
        <v>327.3</v>
      </c>
      <c r="AX1021" s="106">
        <v>3689</v>
      </c>
      <c r="AY1021" s="113">
        <v>115.6</v>
      </c>
      <c r="AZ1021" s="107">
        <v>401.7</v>
      </c>
      <c r="BA1021" s="108"/>
      <c r="BB1021" s="531">
        <v>101.3</v>
      </c>
      <c r="BC1021" s="108"/>
      <c r="BD1021" s="531">
        <v>3.8</v>
      </c>
      <c r="BE1021" s="108">
        <v>2.2490000000000001</v>
      </c>
      <c r="BF1021" s="108">
        <v>0.53900000000000003</v>
      </c>
      <c r="BG1021" s="531"/>
      <c r="BH1021" s="113"/>
      <c r="BI1021" s="531"/>
      <c r="BJ1021" s="531">
        <v>0</v>
      </c>
      <c r="BK1021" s="531">
        <v>0</v>
      </c>
      <c r="BL1021" s="106"/>
      <c r="BM1021" s="531">
        <v>66.87</v>
      </c>
      <c r="BN1021" s="107"/>
      <c r="BO1021" s="114"/>
      <c r="BP1021" s="114"/>
      <c r="BQ1021" s="151"/>
      <c r="BR1021" s="114"/>
      <c r="BS1021" s="114"/>
      <c r="BT1021" s="114"/>
      <c r="BU1021" s="114"/>
      <c r="BV1021" s="114"/>
      <c r="BW1021" s="114"/>
      <c r="BX1021" s="114"/>
      <c r="BY1021" s="114"/>
      <c r="BZ1021" s="114"/>
      <c r="CA1021" s="114"/>
      <c r="CB1021" s="114"/>
      <c r="CC1021" s="114"/>
      <c r="CD1021" s="114"/>
      <c r="CE1021" s="114"/>
      <c r="CF1021" s="247"/>
      <c r="CG1021" s="114"/>
      <c r="CH1021" s="114"/>
      <c r="CI1021" s="114"/>
      <c r="CJ1021" s="114"/>
      <c r="CK1021" s="114"/>
      <c r="CL1021" s="137"/>
      <c r="CM1021" s="531"/>
      <c r="CN1021" s="147">
        <v>351</v>
      </c>
      <c r="CO1021" s="247"/>
      <c r="CP1021" s="531"/>
      <c r="CQ1021" s="107"/>
      <c r="CR1021" s="163"/>
      <c r="CS1021" s="163"/>
      <c r="CT1021" s="163"/>
      <c r="CU1021" s="163"/>
      <c r="CV1021" s="163"/>
      <c r="CW1021" s="163"/>
      <c r="CX1021" s="163"/>
      <c r="CY1021" s="399"/>
      <c r="CZ1021" s="399"/>
      <c r="DA1021" s="172"/>
      <c r="DB1021" s="241"/>
      <c r="DC1021" s="241"/>
      <c r="DD1021" s="241"/>
      <c r="DE1021" s="241"/>
      <c r="DF1021" s="182"/>
      <c r="DG1021" s="241"/>
      <c r="DH1021" s="241"/>
      <c r="DI1021" s="241"/>
      <c r="DJ1021" s="241"/>
      <c r="DK1021" s="244"/>
      <c r="DL1021" s="244"/>
      <c r="DM1021" s="244"/>
      <c r="DN1021" s="241"/>
      <c r="DO1021" s="241"/>
      <c r="DP1021" s="241"/>
      <c r="DQ1021" s="241"/>
      <c r="DR1021" s="241"/>
      <c r="DS1021" s="472"/>
      <c r="DT1021" s="402">
        <f t="shared" si="1414"/>
        <v>0</v>
      </c>
      <c r="DU1021" s="100">
        <f t="shared" si="1415"/>
        <v>0</v>
      </c>
      <c r="DV1021" s="100">
        <f t="shared" si="1416"/>
        <v>1</v>
      </c>
      <c r="DW1021" s="100">
        <f t="shared" si="1417"/>
        <v>0</v>
      </c>
      <c r="DX1021" s="100">
        <f t="shared" si="1418"/>
        <v>0</v>
      </c>
      <c r="DY1021" s="229">
        <f t="shared" si="1419"/>
        <v>0</v>
      </c>
      <c r="DZ1021" s="100">
        <f t="shared" si="1420"/>
        <v>0</v>
      </c>
      <c r="EA1021" s="400">
        <f t="shared" si="1421"/>
        <v>0</v>
      </c>
      <c r="EB1021" s="402">
        <f t="shared" si="1422"/>
        <v>1</v>
      </c>
      <c r="EC1021" s="19">
        <f t="shared" si="1423"/>
        <v>0</v>
      </c>
      <c r="ED1021" s="19">
        <f t="shared" si="1424"/>
        <v>1</v>
      </c>
      <c r="EE1021" s="19">
        <f t="shared" si="1425"/>
        <v>0</v>
      </c>
      <c r="EF1021" s="402">
        <f t="shared" si="1426"/>
        <v>0</v>
      </c>
      <c r="EG1021" s="400">
        <f t="shared" si="1427"/>
        <v>1</v>
      </c>
      <c r="EH1021" s="400">
        <f t="shared" si="1428"/>
        <v>0</v>
      </c>
      <c r="EI1021" s="402">
        <f t="shared" si="1429"/>
        <v>0</v>
      </c>
      <c r="EJ1021" s="229">
        <f t="shared" si="1430"/>
        <v>1</v>
      </c>
      <c r="EK1021" s="398">
        <f t="shared" si="1431"/>
        <v>2088</v>
      </c>
      <c r="EL1021" s="398">
        <f t="shared" si="1432"/>
        <v>101.3</v>
      </c>
      <c r="EM1021" s="398">
        <f t="shared" si="1433"/>
        <v>36.68</v>
      </c>
      <c r="EN1021" s="398">
        <f t="shared" si="1434"/>
        <v>327.3</v>
      </c>
      <c r="EO1021" s="398">
        <f t="shared" si="1435"/>
        <v>0.53900000000000003</v>
      </c>
      <c r="EP1021" s="398">
        <f t="shared" si="1436"/>
        <v>2.2490000000000001</v>
      </c>
      <c r="EQ1021" s="398">
        <f t="shared" si="1437"/>
        <v>401.7</v>
      </c>
      <c r="ER1021" s="398" t="str">
        <f t="shared" si="1438"/>
        <v/>
      </c>
      <c r="ES1021" s="398">
        <f t="shared" si="1439"/>
        <v>0</v>
      </c>
      <c r="ET1021" s="398">
        <f t="shared" si="1440"/>
        <v>115.6</v>
      </c>
      <c r="EU1021" s="172">
        <f t="shared" si="1441"/>
        <v>3689</v>
      </c>
      <c r="EV1021" s="57">
        <f t="shared" si="1442"/>
        <v>90.82288667148039</v>
      </c>
      <c r="EW1021" s="57">
        <f t="shared" si="1443"/>
        <v>2.5907928388746804</v>
      </c>
      <c r="EX1021" s="57">
        <f t="shared" si="1444"/>
        <v>3.0183089899197699</v>
      </c>
      <c r="EY1021" s="57">
        <f t="shared" si="1445"/>
        <v>16.333150356804232</v>
      </c>
      <c r="EZ1021" s="57">
        <f t="shared" si="1446"/>
        <v>1.96553924696873E-2</v>
      </c>
      <c r="FA1021" s="57">
        <f t="shared" si="1447"/>
        <v>0.12081654579640076</v>
      </c>
      <c r="FB1021" s="57">
        <f t="shared" si="1448"/>
        <v>6.5834003910379222</v>
      </c>
      <c r="FC1021" s="57" t="str">
        <f t="shared" si="1449"/>
        <v/>
      </c>
      <c r="FD1021" s="57">
        <f t="shared" si="1450"/>
        <v>0</v>
      </c>
      <c r="FE1021" s="57">
        <f t="shared" si="1451"/>
        <v>2.4067639226920776</v>
      </c>
      <c r="FF1021" s="56">
        <f t="shared" si="1452"/>
        <v>104.05325360336218</v>
      </c>
      <c r="FG1021" s="59">
        <f t="shared" si="1453"/>
        <v>80.441428934924815</v>
      </c>
      <c r="FH1021" s="59">
        <f t="shared" si="1454"/>
        <v>2.294653756021745</v>
      </c>
      <c r="FI1021" s="59">
        <f t="shared" si="1455"/>
        <v>2.6733029197200957</v>
      </c>
      <c r="FJ1021" s="59">
        <f t="shared" si="1456"/>
        <v>14.466199015042758</v>
      </c>
      <c r="FK1021" s="59">
        <f t="shared" si="1457"/>
        <v>1.7408694157206264E-2</v>
      </c>
      <c r="FL1021" s="59">
        <f t="shared" si="1458"/>
        <v>0.10700668013336831</v>
      </c>
      <c r="FM1021" s="59">
        <f t="shared" si="1459"/>
        <v>5.8237803777892587</v>
      </c>
      <c r="FN1021" s="59" t="str">
        <f t="shared" si="1460"/>
        <v/>
      </c>
      <c r="FO1021" s="59">
        <f t="shared" si="1461"/>
        <v>0</v>
      </c>
      <c r="FP1021" s="59">
        <f t="shared" si="1462"/>
        <v>2.1290615296657394</v>
      </c>
      <c r="FQ1021" s="66">
        <f t="shared" si="1463"/>
        <v>92.047158092545004</v>
      </c>
      <c r="FR1021" s="331">
        <f t="shared" si="1405"/>
        <v>-6.0990358105235301E-2</v>
      </c>
      <c r="FS1021" s="331">
        <f t="shared" si="1464"/>
        <v>6.0990358105235301E-2</v>
      </c>
      <c r="FT1021" s="400">
        <f t="shared" si="1465"/>
        <v>0</v>
      </c>
      <c r="FU1021" s="400">
        <f t="shared" si="1466"/>
        <v>1</v>
      </c>
      <c r="FV1021" s="400">
        <f t="shared" si="1467"/>
        <v>0</v>
      </c>
      <c r="FW1021" s="402">
        <f t="shared" si="1468"/>
        <v>0</v>
      </c>
      <c r="FX1021" s="222">
        <f t="shared" si="1469"/>
        <v>80.441428934924815</v>
      </c>
      <c r="FY1021" s="222">
        <f t="shared" si="1470"/>
        <v>0</v>
      </c>
      <c r="FZ1021" s="222">
        <f t="shared" si="1471"/>
        <v>0</v>
      </c>
      <c r="GA1021" s="221">
        <f t="shared" si="1472"/>
        <v>92.047158092545004</v>
      </c>
      <c r="GB1021" s="222">
        <f t="shared" si="1473"/>
        <v>0</v>
      </c>
      <c r="GC1021" s="222">
        <f t="shared" si="1474"/>
        <v>0</v>
      </c>
      <c r="GD1021" s="222">
        <f t="shared" si="1475"/>
        <v>0</v>
      </c>
      <c r="GE1021" s="222">
        <f t="shared" si="1476"/>
        <v>0</v>
      </c>
      <c r="GF1021" s="222">
        <f t="shared" si="1477"/>
        <v>0</v>
      </c>
      <c r="GG1021" s="398">
        <f t="shared" si="1478"/>
        <v>0</v>
      </c>
      <c r="GH1021" s="399">
        <f t="shared" si="1479"/>
        <v>0</v>
      </c>
      <c r="GI1021" s="398" t="str">
        <f t="shared" si="1480"/>
        <v>Na</v>
      </c>
      <c r="GJ1021" s="398" t="str">
        <f t="shared" si="1481"/>
        <v>Cl</v>
      </c>
    </row>
    <row r="1022" spans="1:192" s="69" customFormat="1">
      <c r="A1022" s="402">
        <f t="shared" si="1482"/>
        <v>1017</v>
      </c>
      <c r="B1022" s="106" t="s">
        <v>136</v>
      </c>
      <c r="C1022" s="106" t="s">
        <v>377</v>
      </c>
      <c r="D1022" s="106"/>
      <c r="E1022" s="106"/>
      <c r="F1022" s="400">
        <v>3445574</v>
      </c>
      <c r="G1022" s="400">
        <v>5550968</v>
      </c>
      <c r="H1022" s="409">
        <f t="shared" si="1409"/>
        <v>445521.34040000004</v>
      </c>
      <c r="I1022" s="405">
        <f t="shared" si="1410"/>
        <v>5549187.4028000003</v>
      </c>
      <c r="J1022" s="400">
        <v>119.75</v>
      </c>
      <c r="K1022" s="377" t="s">
        <v>1355</v>
      </c>
      <c r="L1022" s="19">
        <v>65</v>
      </c>
      <c r="M1022" s="377"/>
      <c r="N1022" s="408"/>
      <c r="O1022" s="19">
        <v>120.45</v>
      </c>
      <c r="P1022" s="19"/>
      <c r="Q1022" s="382" t="s">
        <v>2868</v>
      </c>
      <c r="R1022" s="381" t="s">
        <v>2929</v>
      </c>
      <c r="S1022" s="382" t="s">
        <v>1349</v>
      </c>
      <c r="T1022" s="499" t="str">
        <f t="shared" si="1411"/>
        <v>T</v>
      </c>
      <c r="U1022" s="499" t="str">
        <f t="shared" si="1412"/>
        <v>M</v>
      </c>
      <c r="V1022" s="499" t="str">
        <f t="shared" si="1413"/>
        <v>-</v>
      </c>
      <c r="W1022" s="499" t="str">
        <f t="shared" si="1404"/>
        <v>-</v>
      </c>
      <c r="X1022" s="529" t="str">
        <f t="shared" si="1484"/>
        <v>Na</v>
      </c>
      <c r="Y1022" s="530" t="str">
        <f t="shared" si="1406"/>
        <v>Cl</v>
      </c>
      <c r="Z1022" s="119"/>
      <c r="AA1022" s="377" t="s">
        <v>2591</v>
      </c>
      <c r="AB1022" s="405">
        <v>3</v>
      </c>
      <c r="AC1022" s="531" t="s">
        <v>280</v>
      </c>
      <c r="AD1022" s="531" t="s">
        <v>2614</v>
      </c>
      <c r="AE1022" s="86" t="s">
        <v>2782</v>
      </c>
      <c r="AF1022" s="379">
        <v>49.3</v>
      </c>
      <c r="AG1022" s="377">
        <v>10900</v>
      </c>
      <c r="AH1022" s="377">
        <v>6.14</v>
      </c>
      <c r="AI1022" s="379"/>
      <c r="AJ1022" s="377"/>
      <c r="AK1022" s="377"/>
      <c r="AL1022" s="377"/>
      <c r="AM1022" s="379">
        <v>2.4300000000000002</v>
      </c>
      <c r="AN1022" s="531"/>
      <c r="AO1022" s="106"/>
      <c r="AP1022" s="378"/>
      <c r="AQ1022" s="531"/>
      <c r="AR1022" s="532">
        <v>6666</v>
      </c>
      <c r="AS1022" s="507">
        <f>SUM(AU1022:BN1022)+SUM(BO1022:CL1022)/1000</f>
        <v>6595.3950400000012</v>
      </c>
      <c r="AT1022" s="510">
        <f>FR1022</f>
        <v>-0.48178088898135818</v>
      </c>
      <c r="AU1022" s="531">
        <v>2047</v>
      </c>
      <c r="AV1022" s="531">
        <v>34.200000000000003</v>
      </c>
      <c r="AW1022" s="376">
        <v>302</v>
      </c>
      <c r="AX1022" s="106">
        <v>3600</v>
      </c>
      <c r="AY1022" s="85">
        <v>114</v>
      </c>
      <c r="AZ1022" s="456">
        <v>384</v>
      </c>
      <c r="BA1022" s="108">
        <v>4</v>
      </c>
      <c r="BB1022" s="531">
        <v>84.6</v>
      </c>
      <c r="BC1022" s="108">
        <v>14.6</v>
      </c>
      <c r="BD1022" s="531">
        <v>4.3</v>
      </c>
      <c r="BE1022" s="108">
        <v>1.05</v>
      </c>
      <c r="BF1022" s="108">
        <v>0.23</v>
      </c>
      <c r="BG1022" s="531">
        <v>0.67</v>
      </c>
      <c r="BH1022" s="531">
        <v>3.6</v>
      </c>
      <c r="BI1022" s="531">
        <v>0.04</v>
      </c>
      <c r="BJ1022" s="531"/>
      <c r="BK1022" s="531"/>
      <c r="BL1022" s="106"/>
      <c r="BM1022" s="531"/>
      <c r="BN1022" s="107"/>
      <c r="BO1022" s="114"/>
      <c r="BP1022" s="114"/>
      <c r="BQ1022" s="151">
        <v>75.040000000000006</v>
      </c>
      <c r="BR1022" s="114">
        <v>240</v>
      </c>
      <c r="BS1022" s="114"/>
      <c r="BT1022" s="114"/>
      <c r="BU1022" s="114"/>
      <c r="BV1022" s="114"/>
      <c r="BW1022" s="114">
        <v>340</v>
      </c>
      <c r="BX1022" s="114"/>
      <c r="BY1022" s="114"/>
      <c r="BZ1022" s="114"/>
      <c r="CA1022" s="114"/>
      <c r="CB1022" s="114"/>
      <c r="CC1022" s="114">
        <v>450</v>
      </c>
      <c r="CD1022" s="114"/>
      <c r="CE1022" s="114"/>
      <c r="CF1022" s="247"/>
      <c r="CG1022" s="114"/>
      <c r="CH1022" s="114"/>
      <c r="CI1022" s="114"/>
      <c r="CJ1022" s="114"/>
      <c r="CK1022" s="114"/>
      <c r="CL1022" s="137"/>
      <c r="CM1022" s="531"/>
      <c r="CN1022" s="143">
        <v>458</v>
      </c>
      <c r="CO1022" s="247"/>
      <c r="CP1022" s="531"/>
      <c r="CQ1022" s="107"/>
      <c r="CR1022" s="163">
        <v>72.099999999999994</v>
      </c>
      <c r="CS1022" s="163">
        <v>26.2</v>
      </c>
      <c r="CT1022" s="163">
        <v>0.4</v>
      </c>
      <c r="CU1022" s="163">
        <v>0.9</v>
      </c>
      <c r="CV1022" s="163">
        <v>0.1</v>
      </c>
      <c r="CW1022" s="163"/>
      <c r="CX1022" s="163">
        <v>0.4</v>
      </c>
      <c r="CY1022" s="399"/>
      <c r="CZ1022" s="399"/>
      <c r="DA1022" s="172"/>
      <c r="DB1022" s="241"/>
      <c r="DC1022" s="241"/>
      <c r="DD1022" s="241"/>
      <c r="DE1022" s="241"/>
      <c r="DF1022" s="182"/>
      <c r="DG1022" s="241"/>
      <c r="DH1022" s="241"/>
      <c r="DI1022" s="241"/>
      <c r="DJ1022" s="241"/>
      <c r="DK1022" s="244"/>
      <c r="DL1022" s="244"/>
      <c r="DM1022" s="244"/>
      <c r="DN1022" s="241"/>
      <c r="DO1022" s="241"/>
      <c r="DP1022" s="241"/>
      <c r="DQ1022" s="241"/>
      <c r="DR1022" s="241"/>
      <c r="DS1022" s="472"/>
      <c r="DT1022" s="402">
        <f t="shared" si="1414"/>
        <v>0</v>
      </c>
      <c r="DU1022" s="100">
        <f t="shared" si="1415"/>
        <v>0</v>
      </c>
      <c r="DV1022" s="100">
        <f t="shared" si="1416"/>
        <v>1</v>
      </c>
      <c r="DW1022" s="100">
        <f t="shared" si="1417"/>
        <v>0</v>
      </c>
      <c r="DX1022" s="100">
        <f t="shared" si="1418"/>
        <v>0</v>
      </c>
      <c r="DY1022" s="229">
        <f t="shared" si="1419"/>
        <v>0</v>
      </c>
      <c r="DZ1022" s="100">
        <f t="shared" si="1420"/>
        <v>0</v>
      </c>
      <c r="EA1022" s="400">
        <f t="shared" si="1421"/>
        <v>1</v>
      </c>
      <c r="EB1022" s="402">
        <f t="shared" si="1422"/>
        <v>0</v>
      </c>
      <c r="EC1022" s="19">
        <f t="shared" si="1423"/>
        <v>0</v>
      </c>
      <c r="ED1022" s="19">
        <f t="shared" si="1424"/>
        <v>1</v>
      </c>
      <c r="EE1022" s="19">
        <f t="shared" si="1425"/>
        <v>0</v>
      </c>
      <c r="EF1022" s="402">
        <f t="shared" si="1426"/>
        <v>0</v>
      </c>
      <c r="EG1022" s="400">
        <f t="shared" si="1427"/>
        <v>1</v>
      </c>
      <c r="EH1022" s="400">
        <f t="shared" si="1428"/>
        <v>0</v>
      </c>
      <c r="EI1022" s="402">
        <f t="shared" si="1429"/>
        <v>0</v>
      </c>
      <c r="EJ1022" s="229">
        <f t="shared" si="1430"/>
        <v>2</v>
      </c>
      <c r="EK1022" s="398">
        <f t="shared" si="1431"/>
        <v>2047</v>
      </c>
      <c r="EL1022" s="398">
        <f t="shared" si="1432"/>
        <v>84.6</v>
      </c>
      <c r="EM1022" s="398">
        <f t="shared" si="1433"/>
        <v>34.200000000000003</v>
      </c>
      <c r="EN1022" s="398">
        <f t="shared" si="1434"/>
        <v>302</v>
      </c>
      <c r="EO1022" s="398">
        <f t="shared" si="1435"/>
        <v>0.23</v>
      </c>
      <c r="EP1022" s="398">
        <f t="shared" si="1436"/>
        <v>1.05</v>
      </c>
      <c r="EQ1022" s="398">
        <f t="shared" si="1437"/>
        <v>384</v>
      </c>
      <c r="ER1022" s="398" t="str">
        <f t="shared" si="1438"/>
        <v/>
      </c>
      <c r="ES1022" s="398" t="str">
        <f t="shared" si="1439"/>
        <v/>
      </c>
      <c r="ET1022" s="398">
        <f t="shared" si="1440"/>
        <v>114</v>
      </c>
      <c r="EU1022" s="172">
        <f t="shared" si="1441"/>
        <v>3600</v>
      </c>
      <c r="EV1022" s="57">
        <f t="shared" si="1442"/>
        <v>89.039487076877577</v>
      </c>
      <c r="EW1022" s="57">
        <f t="shared" si="1443"/>
        <v>2.1636828644501276</v>
      </c>
      <c r="EX1022" s="57">
        <f t="shared" si="1444"/>
        <v>2.8142357539600908</v>
      </c>
      <c r="EY1022" s="57">
        <f t="shared" si="1445"/>
        <v>15.070612306003293</v>
      </c>
      <c r="EZ1022" s="57">
        <f t="shared" si="1446"/>
        <v>8.3872732245418909E-3</v>
      </c>
      <c r="FA1022" s="57">
        <f t="shared" si="1447"/>
        <v>5.6406124093473009E-2</v>
      </c>
      <c r="FB1022" s="57">
        <f t="shared" si="1448"/>
        <v>6.2933177748532785</v>
      </c>
      <c r="FC1022" s="57" t="str">
        <f t="shared" si="1449"/>
        <v/>
      </c>
      <c r="FD1022" s="57" t="str">
        <f t="shared" si="1450"/>
        <v/>
      </c>
      <c r="FE1022" s="57">
        <f t="shared" si="1451"/>
        <v>2.3734523113053365</v>
      </c>
      <c r="FF1022" s="56">
        <f t="shared" si="1452"/>
        <v>101.54288776690265</v>
      </c>
      <c r="FG1022" s="59">
        <f t="shared" si="1453"/>
        <v>81.573242077768583</v>
      </c>
      <c r="FH1022" s="59">
        <f t="shared" si="1454"/>
        <v>1.9822511548041526</v>
      </c>
      <c r="FI1022" s="59">
        <f t="shared" si="1455"/>
        <v>2.5782531094713992</v>
      </c>
      <c r="FJ1022" s="59">
        <f t="shared" si="1456"/>
        <v>13.80689339367335</v>
      </c>
      <c r="FK1022" s="59">
        <f t="shared" si="1457"/>
        <v>7.68397361192363E-3</v>
      </c>
      <c r="FL1022" s="59">
        <f t="shared" si="1458"/>
        <v>5.1676290670596293E-2</v>
      </c>
      <c r="FM1022" s="59">
        <f t="shared" si="1459"/>
        <v>5.7103142296693656</v>
      </c>
      <c r="FN1022" s="59" t="str">
        <f t="shared" si="1460"/>
        <v/>
      </c>
      <c r="FO1022" s="59" t="str">
        <f t="shared" si="1461"/>
        <v/>
      </c>
      <c r="FP1022" s="59">
        <f t="shared" si="1462"/>
        <v>2.1535792393709983</v>
      </c>
      <c r="FQ1022" s="66">
        <f t="shared" si="1463"/>
        <v>92.136106530959637</v>
      </c>
      <c r="FR1022" s="331">
        <f t="shared" si="1405"/>
        <v>-0.48178088898135818</v>
      </c>
      <c r="FS1022" s="331">
        <f t="shared" si="1464"/>
        <v>0.48178088898135818</v>
      </c>
      <c r="FT1022" s="400">
        <f t="shared" si="1465"/>
        <v>0</v>
      </c>
      <c r="FU1022" s="400">
        <f t="shared" si="1466"/>
        <v>1</v>
      </c>
      <c r="FV1022" s="400">
        <f t="shared" si="1467"/>
        <v>0</v>
      </c>
      <c r="FW1022" s="402">
        <f t="shared" si="1468"/>
        <v>0</v>
      </c>
      <c r="FX1022" s="222">
        <f t="shared" si="1469"/>
        <v>81.573242077768583</v>
      </c>
      <c r="FY1022" s="222">
        <f t="shared" si="1470"/>
        <v>0</v>
      </c>
      <c r="FZ1022" s="222">
        <f t="shared" si="1471"/>
        <v>0</v>
      </c>
      <c r="GA1022" s="221">
        <f t="shared" si="1472"/>
        <v>92.136106530959637</v>
      </c>
      <c r="GB1022" s="222">
        <f t="shared" si="1473"/>
        <v>0</v>
      </c>
      <c r="GC1022" s="222">
        <f t="shared" si="1474"/>
        <v>0</v>
      </c>
      <c r="GD1022" s="222">
        <f t="shared" si="1475"/>
        <v>0</v>
      </c>
      <c r="GE1022" s="222">
        <f t="shared" si="1476"/>
        <v>0</v>
      </c>
      <c r="GF1022" s="222">
        <f t="shared" si="1477"/>
        <v>0</v>
      </c>
      <c r="GG1022" s="398">
        <f t="shared" si="1478"/>
        <v>0</v>
      </c>
      <c r="GH1022" s="399">
        <f t="shared" si="1479"/>
        <v>0</v>
      </c>
      <c r="GI1022" s="398" t="str">
        <f t="shared" si="1480"/>
        <v>Na</v>
      </c>
      <c r="GJ1022" s="398" t="str">
        <f t="shared" si="1481"/>
        <v>Cl</v>
      </c>
    </row>
    <row r="1023" spans="1:192" s="69" customFormat="1" ht="14.25">
      <c r="A1023" s="402">
        <f t="shared" si="1482"/>
        <v>1018</v>
      </c>
      <c r="B1023" s="65" t="s">
        <v>136</v>
      </c>
      <c r="C1023" s="91" t="s">
        <v>377</v>
      </c>
      <c r="D1023" s="91"/>
      <c r="E1023" s="91"/>
      <c r="F1023" s="400">
        <v>3445574</v>
      </c>
      <c r="G1023" s="400">
        <v>5550968</v>
      </c>
      <c r="H1023" s="409">
        <f t="shared" si="1409"/>
        <v>445521.34040000004</v>
      </c>
      <c r="I1023" s="405">
        <f t="shared" si="1410"/>
        <v>5549187.4028000003</v>
      </c>
      <c r="J1023" s="400">
        <v>119.75</v>
      </c>
      <c r="K1023" s="377" t="s">
        <v>1355</v>
      </c>
      <c r="L1023" s="171">
        <v>61.5</v>
      </c>
      <c r="M1023" s="115"/>
      <c r="N1023" s="408"/>
      <c r="O1023" s="19">
        <v>120.45</v>
      </c>
      <c r="P1023" s="19"/>
      <c r="Q1023" s="382" t="s">
        <v>2868</v>
      </c>
      <c r="R1023" s="381" t="s">
        <v>2929</v>
      </c>
      <c r="S1023" s="382" t="s">
        <v>1349</v>
      </c>
      <c r="T1023" s="499" t="str">
        <f t="shared" si="1411"/>
        <v>-</v>
      </c>
      <c r="U1023" s="499" t="str">
        <f t="shared" si="1412"/>
        <v>-</v>
      </c>
      <c r="V1023" s="499" t="str">
        <f t="shared" si="1413"/>
        <v>-</v>
      </c>
      <c r="W1023" s="499" t="str">
        <f t="shared" si="1404"/>
        <v>-</v>
      </c>
      <c r="X1023" s="529" t="str">
        <f t="shared" si="1484"/>
        <v/>
      </c>
      <c r="Y1023" s="530" t="str">
        <f t="shared" si="1406"/>
        <v/>
      </c>
      <c r="Z1023" s="404"/>
      <c r="AA1023" s="177">
        <v>32239</v>
      </c>
      <c r="AB1023" s="176">
        <v>4</v>
      </c>
      <c r="AC1023" s="65" t="s">
        <v>970</v>
      </c>
      <c r="AD1023" s="65" t="s">
        <v>2271</v>
      </c>
      <c r="AE1023" s="61" t="s">
        <v>1454</v>
      </c>
      <c r="AF1023" s="392" t="s">
        <v>3116</v>
      </c>
      <c r="AG1023" s="408"/>
      <c r="AH1023" s="408"/>
      <c r="AI1023" s="556"/>
      <c r="AJ1023" s="408"/>
      <c r="AK1023" s="408"/>
      <c r="AL1023" s="408"/>
      <c r="AM1023" s="392"/>
      <c r="AN1023" s="168"/>
      <c r="AO1023" s="401"/>
      <c r="AP1023" s="171"/>
      <c r="AS1023" s="508"/>
      <c r="AT1023" s="511"/>
      <c r="AU1023" s="403"/>
      <c r="AV1023" s="403"/>
      <c r="AW1023" s="55"/>
      <c r="AX1023" s="403"/>
      <c r="AY1023" s="403"/>
      <c r="AZ1023" s="53"/>
      <c r="BL1023" s="401"/>
      <c r="BN1023" s="70"/>
      <c r="BO1023" s="143"/>
      <c r="BP1023" s="557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1"/>
      <c r="CG1023" s="143"/>
      <c r="CH1023" s="143"/>
      <c r="CI1023" s="143"/>
      <c r="CJ1023" s="143"/>
      <c r="CK1023" s="143"/>
      <c r="CL1023" s="144"/>
      <c r="CM1023" s="143"/>
      <c r="CN1023" s="143" t="s">
        <v>3116</v>
      </c>
      <c r="CO1023" s="141"/>
      <c r="CQ1023" s="70"/>
      <c r="DA1023" s="70"/>
      <c r="DB1023" s="182">
        <v>-65.2</v>
      </c>
      <c r="DC1023" s="141" t="s">
        <v>2615</v>
      </c>
      <c r="DD1023" s="475">
        <v>0.7</v>
      </c>
      <c r="DE1023" s="182">
        <v>-7.45</v>
      </c>
      <c r="DF1023" s="182"/>
      <c r="DG1023" s="182">
        <v>-9.34</v>
      </c>
      <c r="DH1023" s="182"/>
      <c r="DI1023" s="180"/>
      <c r="DJ1023" s="180">
        <f>SUM(DK1023:DM1023)</f>
        <v>3.41</v>
      </c>
      <c r="DK1023" s="180">
        <v>1.54</v>
      </c>
      <c r="DL1023" s="180">
        <v>0.89</v>
      </c>
      <c r="DM1023" s="180">
        <v>0.98</v>
      </c>
      <c r="DN1023" s="180"/>
      <c r="DO1023" s="180"/>
      <c r="DP1023" s="180"/>
      <c r="DQ1023" s="180"/>
      <c r="DR1023" s="180"/>
      <c r="DS1023" s="181"/>
      <c r="DT1023" s="402">
        <f t="shared" si="1414"/>
        <v>0</v>
      </c>
      <c r="DU1023" s="100">
        <f t="shared" si="1415"/>
        <v>0</v>
      </c>
      <c r="DV1023" s="100">
        <f t="shared" si="1416"/>
        <v>1</v>
      </c>
      <c r="DW1023" s="100">
        <f t="shared" si="1417"/>
        <v>0</v>
      </c>
      <c r="DX1023" s="100">
        <f t="shared" si="1418"/>
        <v>0</v>
      </c>
      <c r="DY1023" s="229">
        <f t="shared" si="1419"/>
        <v>0</v>
      </c>
      <c r="DZ1023" s="100">
        <f t="shared" si="1420"/>
        <v>0</v>
      </c>
      <c r="EA1023" s="400">
        <f t="shared" si="1421"/>
        <v>0</v>
      </c>
      <c r="EB1023" s="402">
        <f t="shared" si="1422"/>
        <v>1</v>
      </c>
      <c r="EC1023" s="19">
        <f t="shared" si="1423"/>
        <v>0</v>
      </c>
      <c r="ED1023" s="19">
        <f t="shared" si="1424"/>
        <v>0</v>
      </c>
      <c r="EE1023" s="19">
        <f t="shared" si="1425"/>
        <v>0</v>
      </c>
      <c r="EF1023" s="402">
        <f t="shared" si="1426"/>
        <v>1</v>
      </c>
      <c r="EG1023" s="400">
        <f t="shared" si="1427"/>
        <v>0</v>
      </c>
      <c r="EH1023" s="400">
        <f t="shared" si="1428"/>
        <v>0</v>
      </c>
      <c r="EI1023" s="402">
        <f t="shared" si="1429"/>
        <v>1</v>
      </c>
      <c r="EJ1023" s="229">
        <f t="shared" si="1430"/>
        <v>0</v>
      </c>
      <c r="EK1023" s="398" t="str">
        <f t="shared" si="1431"/>
        <v/>
      </c>
      <c r="EL1023" s="398" t="str">
        <f t="shared" si="1432"/>
        <v/>
      </c>
      <c r="EM1023" s="398" t="str">
        <f t="shared" si="1433"/>
        <v/>
      </c>
      <c r="EN1023" s="398" t="str">
        <f t="shared" si="1434"/>
        <v/>
      </c>
      <c r="EO1023" s="398" t="str">
        <f t="shared" si="1435"/>
        <v/>
      </c>
      <c r="EP1023" s="398" t="str">
        <f t="shared" si="1436"/>
        <v/>
      </c>
      <c r="EQ1023" s="398" t="str">
        <f t="shared" si="1437"/>
        <v/>
      </c>
      <c r="ER1023" s="398" t="str">
        <f t="shared" si="1438"/>
        <v/>
      </c>
      <c r="ES1023" s="398" t="str">
        <f t="shared" si="1439"/>
        <v/>
      </c>
      <c r="ET1023" s="398" t="str">
        <f t="shared" si="1440"/>
        <v/>
      </c>
      <c r="EU1023" s="172" t="str">
        <f t="shared" si="1441"/>
        <v/>
      </c>
      <c r="EV1023" s="57" t="str">
        <f t="shared" si="1442"/>
        <v/>
      </c>
      <c r="EW1023" s="57" t="str">
        <f t="shared" si="1443"/>
        <v/>
      </c>
      <c r="EX1023" s="57" t="str">
        <f t="shared" si="1444"/>
        <v/>
      </c>
      <c r="EY1023" s="57" t="str">
        <f t="shared" si="1445"/>
        <v/>
      </c>
      <c r="EZ1023" s="57" t="str">
        <f t="shared" si="1446"/>
        <v/>
      </c>
      <c r="FA1023" s="57" t="str">
        <f t="shared" si="1447"/>
        <v/>
      </c>
      <c r="FB1023" s="57" t="str">
        <f t="shared" si="1448"/>
        <v/>
      </c>
      <c r="FC1023" s="57" t="str">
        <f t="shared" si="1449"/>
        <v/>
      </c>
      <c r="FD1023" s="57" t="str">
        <f t="shared" si="1450"/>
        <v/>
      </c>
      <c r="FE1023" s="57" t="str">
        <f t="shared" si="1451"/>
        <v/>
      </c>
      <c r="FF1023" s="56" t="str">
        <f t="shared" si="1452"/>
        <v/>
      </c>
      <c r="FG1023" s="59" t="str">
        <f t="shared" si="1453"/>
        <v/>
      </c>
      <c r="FH1023" s="59" t="str">
        <f t="shared" si="1454"/>
        <v/>
      </c>
      <c r="FI1023" s="59" t="str">
        <f t="shared" si="1455"/>
        <v/>
      </c>
      <c r="FJ1023" s="59" t="str">
        <f t="shared" si="1456"/>
        <v/>
      </c>
      <c r="FK1023" s="59" t="str">
        <f t="shared" si="1457"/>
        <v/>
      </c>
      <c r="FL1023" s="59" t="str">
        <f t="shared" si="1458"/>
        <v/>
      </c>
      <c r="FM1023" s="59" t="str">
        <f t="shared" si="1459"/>
        <v/>
      </c>
      <c r="FN1023" s="59" t="str">
        <f t="shared" si="1460"/>
        <v/>
      </c>
      <c r="FO1023" s="59" t="str">
        <f t="shared" si="1461"/>
        <v/>
      </c>
      <c r="FP1023" s="59" t="str">
        <f t="shared" si="1462"/>
        <v/>
      </c>
      <c r="FQ1023" s="66" t="str">
        <f t="shared" si="1463"/>
        <v/>
      </c>
      <c r="FR1023" s="331" t="str">
        <f t="shared" si="1405"/>
        <v/>
      </c>
      <c r="FS1023" s="331">
        <f t="shared" si="1464"/>
        <v>0</v>
      </c>
      <c r="FT1023" s="400">
        <f t="shared" si="1465"/>
        <v>1</v>
      </c>
      <c r="FU1023" s="400">
        <f t="shared" si="1466"/>
        <v>0</v>
      </c>
      <c r="FV1023" s="400">
        <f t="shared" si="1467"/>
        <v>0</v>
      </c>
      <c r="FW1023" s="402">
        <f t="shared" si="1468"/>
        <v>0</v>
      </c>
      <c r="FX1023" s="222">
        <f t="shared" si="1469"/>
        <v>0</v>
      </c>
      <c r="FY1023" s="222">
        <f t="shared" si="1470"/>
        <v>0</v>
      </c>
      <c r="FZ1023" s="222">
        <f t="shared" si="1471"/>
        <v>0</v>
      </c>
      <c r="GA1023" s="221">
        <f t="shared" si="1472"/>
        <v>0</v>
      </c>
      <c r="GB1023" s="222">
        <f t="shared" si="1473"/>
        <v>0</v>
      </c>
      <c r="GC1023" s="222">
        <f t="shared" si="1474"/>
        <v>0</v>
      </c>
      <c r="GD1023" s="222">
        <f t="shared" si="1475"/>
        <v>0</v>
      </c>
      <c r="GE1023" s="222">
        <f t="shared" si="1476"/>
        <v>0</v>
      </c>
      <c r="GF1023" s="222">
        <f t="shared" si="1477"/>
        <v>0</v>
      </c>
      <c r="GG1023" s="398">
        <f t="shared" si="1478"/>
        <v>0</v>
      </c>
      <c r="GH1023" s="399">
        <f t="shared" si="1479"/>
        <v>0</v>
      </c>
      <c r="GI1023" s="398" t="str">
        <f t="shared" si="1480"/>
        <v/>
      </c>
      <c r="GJ1023" s="398" t="str">
        <f t="shared" si="1481"/>
        <v/>
      </c>
    </row>
    <row r="1024" spans="1:192" s="69" customFormat="1">
      <c r="A1024" s="402">
        <f t="shared" si="1482"/>
        <v>1019</v>
      </c>
      <c r="B1024" s="106" t="s">
        <v>136</v>
      </c>
      <c r="C1024" s="79" t="s">
        <v>377</v>
      </c>
      <c r="D1024" s="79"/>
      <c r="E1024" s="79"/>
      <c r="F1024" s="400">
        <v>3445574</v>
      </c>
      <c r="G1024" s="400">
        <v>5550968</v>
      </c>
      <c r="H1024" s="409">
        <f t="shared" si="1409"/>
        <v>445521.34040000004</v>
      </c>
      <c r="I1024" s="405">
        <f t="shared" si="1410"/>
        <v>5549187.4028000003</v>
      </c>
      <c r="J1024" s="400">
        <v>119.75</v>
      </c>
      <c r="K1024" s="377" t="s">
        <v>1355</v>
      </c>
      <c r="L1024" s="171">
        <v>61.5</v>
      </c>
      <c r="M1024" s="115"/>
      <c r="N1024" s="408"/>
      <c r="O1024" s="19">
        <v>120.45</v>
      </c>
      <c r="P1024" s="19"/>
      <c r="Q1024" s="382" t="s">
        <v>2868</v>
      </c>
      <c r="R1024" s="381" t="s">
        <v>2929</v>
      </c>
      <c r="S1024" s="382" t="s">
        <v>1349</v>
      </c>
      <c r="T1024" s="499" t="str">
        <f t="shared" si="1411"/>
        <v>T</v>
      </c>
      <c r="U1024" s="499" t="str">
        <f t="shared" si="1412"/>
        <v>M</v>
      </c>
      <c r="V1024" s="499" t="str">
        <f t="shared" si="1413"/>
        <v>-</v>
      </c>
      <c r="W1024" s="499" t="str">
        <f t="shared" si="1404"/>
        <v>-</v>
      </c>
      <c r="X1024" s="529" t="str">
        <f t="shared" si="1484"/>
        <v>Na</v>
      </c>
      <c r="Y1024" s="530" t="str">
        <f t="shared" si="1406"/>
        <v>Cl</v>
      </c>
      <c r="Z1024" s="406"/>
      <c r="AA1024" s="89">
        <v>40247</v>
      </c>
      <c r="AB1024" s="102">
        <v>5</v>
      </c>
      <c r="AC1024" s="532"/>
      <c r="AD1024" s="532" t="s">
        <v>2594</v>
      </c>
      <c r="AE1024" s="80"/>
      <c r="AF1024" s="236">
        <v>49.1</v>
      </c>
      <c r="AG1024" s="115">
        <v>10500</v>
      </c>
      <c r="AH1024" s="115">
        <v>5.96</v>
      </c>
      <c r="AI1024" s="236"/>
      <c r="AJ1024" s="115"/>
      <c r="AK1024" s="115"/>
      <c r="AL1024" s="115"/>
      <c r="AM1024" s="236"/>
      <c r="AN1024" s="532"/>
      <c r="AO1024" s="79"/>
      <c r="AP1024" s="407"/>
      <c r="AQ1024" s="532">
        <v>6300</v>
      </c>
      <c r="AR1024" s="532"/>
      <c r="AS1024" s="507">
        <f>SUM(AU1024:BN1024)+SUM(BO1024:CL1024)/1000</f>
        <v>6542.643</v>
      </c>
      <c r="AT1024" s="510">
        <f>FR1024</f>
        <v>-0.6683501935910191</v>
      </c>
      <c r="AU1024" s="532">
        <v>2010</v>
      </c>
      <c r="AV1024" s="532">
        <v>31.7</v>
      </c>
      <c r="AW1024" s="79">
        <v>293</v>
      </c>
      <c r="AX1024" s="79">
        <v>3540</v>
      </c>
      <c r="AY1024" s="532">
        <v>111</v>
      </c>
      <c r="AZ1024" s="80">
        <v>375</v>
      </c>
      <c r="BA1024" s="90">
        <v>4.3499999999999996</v>
      </c>
      <c r="BB1024" s="532">
        <v>83</v>
      </c>
      <c r="BC1024" s="90">
        <v>12.6</v>
      </c>
      <c r="BD1024" s="532">
        <v>4.58</v>
      </c>
      <c r="BE1024" s="90">
        <v>1.39</v>
      </c>
      <c r="BF1024" s="90">
        <v>0.32</v>
      </c>
      <c r="BG1024" s="532">
        <v>0.73</v>
      </c>
      <c r="BH1024" s="532">
        <v>3.28</v>
      </c>
      <c r="BI1024" s="532">
        <v>0.04</v>
      </c>
      <c r="BJ1024" s="532"/>
      <c r="BK1024" s="532"/>
      <c r="BL1024" s="79"/>
      <c r="BM1024" s="532">
        <v>70.33</v>
      </c>
      <c r="BN1024" s="80"/>
      <c r="BO1024" s="147"/>
      <c r="BP1024" s="147"/>
      <c r="BQ1024" s="155">
        <v>83</v>
      </c>
      <c r="BR1024" s="147">
        <v>450</v>
      </c>
      <c r="BS1024" s="147"/>
      <c r="BT1024" s="147"/>
      <c r="BU1024" s="147"/>
      <c r="BV1024" s="147"/>
      <c r="BW1024" s="147">
        <v>300</v>
      </c>
      <c r="BX1024" s="147"/>
      <c r="BY1024" s="147"/>
      <c r="BZ1024" s="147"/>
      <c r="CA1024" s="147"/>
      <c r="CB1024" s="147"/>
      <c r="CC1024" s="147">
        <v>490</v>
      </c>
      <c r="CD1024" s="147"/>
      <c r="CE1024" s="147"/>
      <c r="CF1024" s="145"/>
      <c r="CG1024" s="147"/>
      <c r="CH1024" s="147"/>
      <c r="CI1024" s="147"/>
      <c r="CJ1024" s="147"/>
      <c r="CK1024" s="147"/>
      <c r="CL1024" s="148"/>
      <c r="CM1024" s="532">
        <v>1.3</v>
      </c>
      <c r="CN1024" s="143">
        <v>275</v>
      </c>
      <c r="CO1024" s="145"/>
      <c r="CP1024" s="532"/>
      <c r="CQ1024" s="80"/>
      <c r="CR1024" s="168">
        <v>29</v>
      </c>
      <c r="CS1024" s="168"/>
      <c r="CT1024" s="168"/>
      <c r="CU1024" s="168"/>
      <c r="CV1024" s="168"/>
      <c r="CW1024" s="168"/>
      <c r="CX1024" s="168"/>
      <c r="CY1024" s="401"/>
      <c r="CZ1024" s="401"/>
      <c r="DA1024" s="70"/>
      <c r="DB1024" s="182"/>
      <c r="DC1024" s="182"/>
      <c r="DD1024" s="182"/>
      <c r="DE1024" s="182"/>
      <c r="DF1024" s="182"/>
      <c r="DG1024" s="182"/>
      <c r="DH1024" s="182"/>
      <c r="DI1024" s="182"/>
      <c r="DJ1024" s="370">
        <f>SUM(DL1024:DM1024)</f>
        <v>2</v>
      </c>
      <c r="DK1024" s="180"/>
      <c r="DL1024" s="242">
        <v>1</v>
      </c>
      <c r="DM1024" s="242">
        <v>1</v>
      </c>
      <c r="DN1024" s="182"/>
      <c r="DO1024" s="182"/>
      <c r="DP1024" s="182"/>
      <c r="DQ1024" s="182"/>
      <c r="DR1024" s="182"/>
      <c r="DS1024" s="181"/>
      <c r="DT1024" s="402">
        <f t="shared" si="1414"/>
        <v>0</v>
      </c>
      <c r="DU1024" s="100">
        <f t="shared" si="1415"/>
        <v>0</v>
      </c>
      <c r="DV1024" s="100">
        <f t="shared" si="1416"/>
        <v>1</v>
      </c>
      <c r="DW1024" s="100">
        <f t="shared" si="1417"/>
        <v>0</v>
      </c>
      <c r="DX1024" s="100">
        <f t="shared" si="1418"/>
        <v>0</v>
      </c>
      <c r="DY1024" s="229">
        <f t="shared" si="1419"/>
        <v>0</v>
      </c>
      <c r="DZ1024" s="100">
        <f t="shared" si="1420"/>
        <v>0</v>
      </c>
      <c r="EA1024" s="400">
        <f t="shared" si="1421"/>
        <v>1</v>
      </c>
      <c r="EB1024" s="402">
        <f t="shared" si="1422"/>
        <v>0</v>
      </c>
      <c r="EC1024" s="19">
        <f t="shared" si="1423"/>
        <v>0</v>
      </c>
      <c r="ED1024" s="19">
        <f t="shared" si="1424"/>
        <v>1</v>
      </c>
      <c r="EE1024" s="19">
        <f t="shared" si="1425"/>
        <v>0</v>
      </c>
      <c r="EF1024" s="402">
        <f t="shared" si="1426"/>
        <v>0</v>
      </c>
      <c r="EG1024" s="400">
        <f t="shared" si="1427"/>
        <v>1</v>
      </c>
      <c r="EH1024" s="400">
        <f t="shared" si="1428"/>
        <v>0</v>
      </c>
      <c r="EI1024" s="402">
        <f t="shared" si="1429"/>
        <v>0</v>
      </c>
      <c r="EJ1024" s="229">
        <f t="shared" si="1430"/>
        <v>2</v>
      </c>
      <c r="EK1024" s="398">
        <f t="shared" si="1431"/>
        <v>2010</v>
      </c>
      <c r="EL1024" s="398">
        <f t="shared" si="1432"/>
        <v>83</v>
      </c>
      <c r="EM1024" s="398">
        <f t="shared" si="1433"/>
        <v>31.7</v>
      </c>
      <c r="EN1024" s="398">
        <f t="shared" si="1434"/>
        <v>293</v>
      </c>
      <c r="EO1024" s="398">
        <f t="shared" si="1435"/>
        <v>0.32</v>
      </c>
      <c r="EP1024" s="398">
        <f t="shared" si="1436"/>
        <v>1.39</v>
      </c>
      <c r="EQ1024" s="398">
        <f t="shared" si="1437"/>
        <v>375</v>
      </c>
      <c r="ER1024" s="398" t="str">
        <f t="shared" si="1438"/>
        <v/>
      </c>
      <c r="ES1024" s="398" t="str">
        <f t="shared" si="1439"/>
        <v/>
      </c>
      <c r="ET1024" s="398">
        <f t="shared" si="1440"/>
        <v>111</v>
      </c>
      <c r="EU1024" s="172">
        <f t="shared" si="1441"/>
        <v>3540</v>
      </c>
      <c r="EV1024" s="57">
        <f t="shared" si="1442"/>
        <v>87.430077686626248</v>
      </c>
      <c r="EW1024" s="57">
        <f t="shared" si="1443"/>
        <v>2.1227621483375958</v>
      </c>
      <c r="EX1024" s="57">
        <f t="shared" si="1444"/>
        <v>2.608516766097511</v>
      </c>
      <c r="EY1024" s="57">
        <f t="shared" si="1445"/>
        <v>14.621488098208491</v>
      </c>
      <c r="EZ1024" s="57">
        <f t="shared" si="1446"/>
        <v>1.1669249703710456E-2</v>
      </c>
      <c r="FA1024" s="57">
        <f t="shared" si="1447"/>
        <v>7.467096427612141E-2</v>
      </c>
      <c r="FB1024" s="57">
        <f t="shared" si="1448"/>
        <v>6.1458181395051552</v>
      </c>
      <c r="FC1024" s="57" t="str">
        <f t="shared" si="1449"/>
        <v/>
      </c>
      <c r="FD1024" s="57" t="str">
        <f t="shared" si="1450"/>
        <v/>
      </c>
      <c r="FE1024" s="57">
        <f t="shared" si="1451"/>
        <v>2.3109930399551959</v>
      </c>
      <c r="FF1024" s="56">
        <f t="shared" si="1452"/>
        <v>99.850506304120941</v>
      </c>
      <c r="FG1024" s="59">
        <f t="shared" si="1453"/>
        <v>81.810371958574407</v>
      </c>
      <c r="FH1024" s="59">
        <f t="shared" si="1454"/>
        <v>1.9863182731867313</v>
      </c>
      <c r="FI1024" s="59">
        <f t="shared" si="1455"/>
        <v>2.4408502490357313</v>
      </c>
      <c r="FJ1024" s="59">
        <f t="shared" si="1456"/>
        <v>13.681668958247769</v>
      </c>
      <c r="FK1024" s="59">
        <f t="shared" si="1457"/>
        <v>1.0919190328982942E-2</v>
      </c>
      <c r="FL1024" s="59">
        <f t="shared" si="1458"/>
        <v>6.9871370626373774E-2</v>
      </c>
      <c r="FM1024" s="59">
        <f t="shared" si="1459"/>
        <v>5.6744255903455674</v>
      </c>
      <c r="FN1024" s="59" t="str">
        <f t="shared" si="1460"/>
        <v/>
      </c>
      <c r="FO1024" s="59" t="str">
        <f t="shared" si="1461"/>
        <v/>
      </c>
      <c r="FP1024" s="59">
        <f t="shared" si="1462"/>
        <v>2.133736753572101</v>
      </c>
      <c r="FQ1024" s="66">
        <f t="shared" si="1463"/>
        <v>92.191837656082328</v>
      </c>
      <c r="FR1024" s="331">
        <f t="shared" si="1405"/>
        <v>-0.6683501935910191</v>
      </c>
      <c r="FS1024" s="331">
        <f t="shared" si="1464"/>
        <v>0.6683501935910191</v>
      </c>
      <c r="FT1024" s="400">
        <f t="shared" si="1465"/>
        <v>0</v>
      </c>
      <c r="FU1024" s="400">
        <f t="shared" si="1466"/>
        <v>1</v>
      </c>
      <c r="FV1024" s="400">
        <f t="shared" si="1467"/>
        <v>0</v>
      </c>
      <c r="FW1024" s="402">
        <f t="shared" si="1468"/>
        <v>0</v>
      </c>
      <c r="FX1024" s="222">
        <f t="shared" si="1469"/>
        <v>81.810371958574407</v>
      </c>
      <c r="FY1024" s="222">
        <f t="shared" si="1470"/>
        <v>0</v>
      </c>
      <c r="FZ1024" s="222">
        <f t="shared" si="1471"/>
        <v>0</v>
      </c>
      <c r="GA1024" s="221">
        <f t="shared" si="1472"/>
        <v>92.191837656082328</v>
      </c>
      <c r="GB1024" s="222">
        <f t="shared" si="1473"/>
        <v>0</v>
      </c>
      <c r="GC1024" s="222">
        <f t="shared" si="1474"/>
        <v>0</v>
      </c>
      <c r="GD1024" s="222">
        <f t="shared" si="1475"/>
        <v>0</v>
      </c>
      <c r="GE1024" s="222">
        <f t="shared" si="1476"/>
        <v>0</v>
      </c>
      <c r="GF1024" s="222">
        <f t="shared" si="1477"/>
        <v>0</v>
      </c>
      <c r="GG1024" s="398">
        <f t="shared" si="1478"/>
        <v>0</v>
      </c>
      <c r="GH1024" s="399">
        <f t="shared" si="1479"/>
        <v>0</v>
      </c>
      <c r="GI1024" s="398" t="str">
        <f t="shared" si="1480"/>
        <v>Na</v>
      </c>
      <c r="GJ1024" s="398" t="str">
        <f t="shared" si="1481"/>
        <v>Cl</v>
      </c>
    </row>
    <row r="1025" spans="1:192" s="69" customFormat="1">
      <c r="A1025" s="402">
        <f t="shared" si="1482"/>
        <v>1020</v>
      </c>
      <c r="B1025" s="106" t="s">
        <v>136</v>
      </c>
      <c r="C1025" s="79" t="s">
        <v>377</v>
      </c>
      <c r="D1025" s="79"/>
      <c r="E1025" s="79"/>
      <c r="F1025" s="400">
        <v>3445574</v>
      </c>
      <c r="G1025" s="400">
        <v>5550968</v>
      </c>
      <c r="H1025" s="409">
        <f t="shared" si="1409"/>
        <v>445521.34040000004</v>
      </c>
      <c r="I1025" s="405">
        <f t="shared" si="1410"/>
        <v>5549187.4028000003</v>
      </c>
      <c r="J1025" s="400">
        <v>119.75</v>
      </c>
      <c r="K1025" s="377" t="s">
        <v>1355</v>
      </c>
      <c r="L1025" s="171">
        <v>61.5</v>
      </c>
      <c r="M1025" s="115"/>
      <c r="N1025" s="408"/>
      <c r="O1025" s="19">
        <v>120.45</v>
      </c>
      <c r="P1025" s="19"/>
      <c r="Q1025" s="382" t="s">
        <v>2868</v>
      </c>
      <c r="R1025" s="381" t="s">
        <v>2929</v>
      </c>
      <c r="S1025" s="382" t="s">
        <v>1349</v>
      </c>
      <c r="T1025" s="499" t="str">
        <f t="shared" si="1411"/>
        <v>-</v>
      </c>
      <c r="U1025" s="499" t="str">
        <f t="shared" si="1412"/>
        <v>-</v>
      </c>
      <c r="V1025" s="499" t="str">
        <f t="shared" si="1413"/>
        <v>-</v>
      </c>
      <c r="W1025" s="499" t="str">
        <f t="shared" si="1404"/>
        <v>-</v>
      </c>
      <c r="X1025" s="529" t="str">
        <f t="shared" si="1484"/>
        <v/>
      </c>
      <c r="Y1025" s="530" t="str">
        <f t="shared" si="1406"/>
        <v/>
      </c>
      <c r="Z1025" s="406"/>
      <c r="AA1025" s="89">
        <v>40701</v>
      </c>
      <c r="AB1025" s="102">
        <v>6</v>
      </c>
      <c r="AC1025" s="532" t="s">
        <v>870</v>
      </c>
      <c r="AD1025" s="532" t="s">
        <v>1463</v>
      </c>
      <c r="AE1025" s="86" t="s">
        <v>1454</v>
      </c>
      <c r="AF1025" s="236" t="s">
        <v>3116</v>
      </c>
      <c r="AG1025" s="115"/>
      <c r="AH1025" s="115"/>
      <c r="AI1025" s="236"/>
      <c r="AJ1025" s="115"/>
      <c r="AK1025" s="115"/>
      <c r="AL1025" s="115"/>
      <c r="AM1025" s="236"/>
      <c r="AN1025" s="532"/>
      <c r="AO1025" s="79"/>
      <c r="AP1025" s="407"/>
      <c r="AQ1025" s="532"/>
      <c r="AR1025" s="532"/>
      <c r="AS1025" s="508"/>
      <c r="AT1025" s="511"/>
      <c r="AU1025" s="88"/>
      <c r="AV1025" s="88"/>
      <c r="AW1025" s="76"/>
      <c r="AX1025" s="76"/>
      <c r="AY1025" s="88"/>
      <c r="AZ1025" s="86"/>
      <c r="BA1025" s="90"/>
      <c r="BB1025" s="532"/>
      <c r="BC1025" s="90"/>
      <c r="BD1025" s="532"/>
      <c r="BE1025" s="90"/>
      <c r="BF1025" s="90"/>
      <c r="BG1025" s="532"/>
      <c r="BH1025" s="532"/>
      <c r="BI1025" s="532"/>
      <c r="BJ1025" s="532"/>
      <c r="BK1025" s="532"/>
      <c r="BL1025" s="79"/>
      <c r="BM1025" s="532"/>
      <c r="BN1025" s="80"/>
      <c r="BO1025" s="147"/>
      <c r="BP1025" s="147"/>
      <c r="BQ1025" s="155"/>
      <c r="BR1025" s="147"/>
      <c r="BS1025" s="147"/>
      <c r="BT1025" s="147"/>
      <c r="BU1025" s="147"/>
      <c r="BV1025" s="147"/>
      <c r="BW1025" s="147"/>
      <c r="BX1025" s="147"/>
      <c r="BY1025" s="147"/>
      <c r="BZ1025" s="147"/>
      <c r="CA1025" s="147"/>
      <c r="CB1025" s="147"/>
      <c r="CC1025" s="147"/>
      <c r="CD1025" s="147"/>
      <c r="CE1025" s="147"/>
      <c r="CF1025" s="145"/>
      <c r="CG1025" s="147"/>
      <c r="CH1025" s="147"/>
      <c r="CI1025" s="147"/>
      <c r="CJ1025" s="147"/>
      <c r="CK1025" s="147"/>
      <c r="CL1025" s="148"/>
      <c r="CM1025" s="532"/>
      <c r="CN1025" s="190"/>
      <c r="CO1025" s="145"/>
      <c r="CP1025" s="532"/>
      <c r="CQ1025" s="80"/>
      <c r="CR1025" s="168"/>
      <c r="CS1025" s="168"/>
      <c r="CT1025" s="168"/>
      <c r="CU1025" s="168"/>
      <c r="CV1025" s="168"/>
      <c r="CW1025" s="168"/>
      <c r="CX1025" s="168"/>
      <c r="CY1025" s="401"/>
      <c r="CZ1025" s="401"/>
      <c r="DA1025" s="70"/>
      <c r="DB1025" s="182">
        <v>-64.3</v>
      </c>
      <c r="DC1025" s="141" t="s">
        <v>2616</v>
      </c>
      <c r="DD1025" s="182"/>
      <c r="DE1025" s="182"/>
      <c r="DF1025" s="182"/>
      <c r="DG1025" s="182">
        <v>-9.35</v>
      </c>
      <c r="DH1025" s="182"/>
      <c r="DI1025" s="182"/>
      <c r="DJ1025" s="370"/>
      <c r="DK1025" s="180"/>
      <c r="DL1025" s="180"/>
      <c r="DM1025" s="180"/>
      <c r="DN1025" s="182"/>
      <c r="DO1025" s="182"/>
      <c r="DP1025" s="182"/>
      <c r="DQ1025" s="182"/>
      <c r="DR1025" s="182"/>
      <c r="DS1025" s="181"/>
      <c r="DT1025" s="402">
        <f t="shared" si="1414"/>
        <v>0</v>
      </c>
      <c r="DU1025" s="100">
        <f t="shared" si="1415"/>
        <v>0</v>
      </c>
      <c r="DV1025" s="100">
        <f t="shared" si="1416"/>
        <v>1</v>
      </c>
      <c r="DW1025" s="100">
        <f t="shared" si="1417"/>
        <v>0</v>
      </c>
      <c r="DX1025" s="100">
        <f t="shared" si="1418"/>
        <v>0</v>
      </c>
      <c r="DY1025" s="229">
        <f t="shared" si="1419"/>
        <v>0</v>
      </c>
      <c r="DZ1025" s="100">
        <f t="shared" si="1420"/>
        <v>0</v>
      </c>
      <c r="EA1025" s="400">
        <f t="shared" si="1421"/>
        <v>0</v>
      </c>
      <c r="EB1025" s="402">
        <f t="shared" si="1422"/>
        <v>1</v>
      </c>
      <c r="EC1025" s="19">
        <f t="shared" si="1423"/>
        <v>0</v>
      </c>
      <c r="ED1025" s="19">
        <f t="shared" si="1424"/>
        <v>0</v>
      </c>
      <c r="EE1025" s="19">
        <f t="shared" si="1425"/>
        <v>0</v>
      </c>
      <c r="EF1025" s="402">
        <f t="shared" si="1426"/>
        <v>1</v>
      </c>
      <c r="EG1025" s="400">
        <f t="shared" si="1427"/>
        <v>1</v>
      </c>
      <c r="EH1025" s="400">
        <f t="shared" si="1428"/>
        <v>0</v>
      </c>
      <c r="EI1025" s="402">
        <f t="shared" si="1429"/>
        <v>0</v>
      </c>
      <c r="EJ1025" s="229">
        <f t="shared" si="1430"/>
        <v>0</v>
      </c>
      <c r="EK1025" s="398" t="str">
        <f t="shared" si="1431"/>
        <v/>
      </c>
      <c r="EL1025" s="398" t="str">
        <f t="shared" si="1432"/>
        <v/>
      </c>
      <c r="EM1025" s="398" t="str">
        <f t="shared" si="1433"/>
        <v/>
      </c>
      <c r="EN1025" s="398" t="str">
        <f t="shared" si="1434"/>
        <v/>
      </c>
      <c r="EO1025" s="398" t="str">
        <f t="shared" si="1435"/>
        <v/>
      </c>
      <c r="EP1025" s="398" t="str">
        <f t="shared" si="1436"/>
        <v/>
      </c>
      <c r="EQ1025" s="398" t="str">
        <f t="shared" si="1437"/>
        <v/>
      </c>
      <c r="ER1025" s="398" t="str">
        <f t="shared" si="1438"/>
        <v/>
      </c>
      <c r="ES1025" s="398" t="str">
        <f t="shared" si="1439"/>
        <v/>
      </c>
      <c r="ET1025" s="398" t="str">
        <f t="shared" si="1440"/>
        <v/>
      </c>
      <c r="EU1025" s="172" t="str">
        <f t="shared" si="1441"/>
        <v/>
      </c>
      <c r="EV1025" s="57" t="str">
        <f t="shared" si="1442"/>
        <v/>
      </c>
      <c r="EW1025" s="57" t="str">
        <f t="shared" si="1443"/>
        <v/>
      </c>
      <c r="EX1025" s="57" t="str">
        <f t="shared" si="1444"/>
        <v/>
      </c>
      <c r="EY1025" s="57" t="str">
        <f t="shared" si="1445"/>
        <v/>
      </c>
      <c r="EZ1025" s="57" t="str">
        <f t="shared" si="1446"/>
        <v/>
      </c>
      <c r="FA1025" s="57" t="str">
        <f t="shared" si="1447"/>
        <v/>
      </c>
      <c r="FB1025" s="57" t="str">
        <f t="shared" si="1448"/>
        <v/>
      </c>
      <c r="FC1025" s="57" t="str">
        <f t="shared" si="1449"/>
        <v/>
      </c>
      <c r="FD1025" s="57" t="str">
        <f t="shared" si="1450"/>
        <v/>
      </c>
      <c r="FE1025" s="57" t="str">
        <f t="shared" si="1451"/>
        <v/>
      </c>
      <c r="FF1025" s="56" t="str">
        <f t="shared" si="1452"/>
        <v/>
      </c>
      <c r="FG1025" s="59" t="str">
        <f t="shared" si="1453"/>
        <v/>
      </c>
      <c r="FH1025" s="59" t="str">
        <f t="shared" si="1454"/>
        <v/>
      </c>
      <c r="FI1025" s="59" t="str">
        <f t="shared" si="1455"/>
        <v/>
      </c>
      <c r="FJ1025" s="59" t="str">
        <f t="shared" si="1456"/>
        <v/>
      </c>
      <c r="FK1025" s="59" t="str">
        <f t="shared" si="1457"/>
        <v/>
      </c>
      <c r="FL1025" s="59" t="str">
        <f t="shared" si="1458"/>
        <v/>
      </c>
      <c r="FM1025" s="59" t="str">
        <f t="shared" si="1459"/>
        <v/>
      </c>
      <c r="FN1025" s="59" t="str">
        <f t="shared" si="1460"/>
        <v/>
      </c>
      <c r="FO1025" s="59" t="str">
        <f t="shared" si="1461"/>
        <v/>
      </c>
      <c r="FP1025" s="59" t="str">
        <f t="shared" si="1462"/>
        <v/>
      </c>
      <c r="FQ1025" s="66" t="str">
        <f t="shared" si="1463"/>
        <v/>
      </c>
      <c r="FR1025" s="331" t="str">
        <f t="shared" si="1405"/>
        <v/>
      </c>
      <c r="FS1025" s="331">
        <f t="shared" si="1464"/>
        <v>0</v>
      </c>
      <c r="FT1025" s="400">
        <f t="shared" si="1465"/>
        <v>1</v>
      </c>
      <c r="FU1025" s="400">
        <f t="shared" si="1466"/>
        <v>0</v>
      </c>
      <c r="FV1025" s="400">
        <f t="shared" si="1467"/>
        <v>0</v>
      </c>
      <c r="FW1025" s="402">
        <f t="shared" si="1468"/>
        <v>0</v>
      </c>
      <c r="FX1025" s="222">
        <f t="shared" si="1469"/>
        <v>0</v>
      </c>
      <c r="FY1025" s="222">
        <f t="shared" si="1470"/>
        <v>0</v>
      </c>
      <c r="FZ1025" s="222">
        <f t="shared" si="1471"/>
        <v>0</v>
      </c>
      <c r="GA1025" s="221">
        <f t="shared" si="1472"/>
        <v>0</v>
      </c>
      <c r="GB1025" s="222">
        <f t="shared" si="1473"/>
        <v>0</v>
      </c>
      <c r="GC1025" s="222">
        <f t="shared" si="1474"/>
        <v>0</v>
      </c>
      <c r="GD1025" s="222">
        <f t="shared" si="1475"/>
        <v>0</v>
      </c>
      <c r="GE1025" s="222">
        <f t="shared" si="1476"/>
        <v>0</v>
      </c>
      <c r="GF1025" s="222">
        <f t="shared" si="1477"/>
        <v>0</v>
      </c>
      <c r="GG1025" s="398">
        <f t="shared" si="1478"/>
        <v>0</v>
      </c>
      <c r="GH1025" s="399">
        <f t="shared" si="1479"/>
        <v>0</v>
      </c>
      <c r="GI1025" s="398" t="str">
        <f t="shared" si="1480"/>
        <v/>
      </c>
      <c r="GJ1025" s="398" t="str">
        <f t="shared" si="1481"/>
        <v/>
      </c>
    </row>
    <row r="1026" spans="1:192" s="69" customFormat="1">
      <c r="A1026" s="402">
        <f t="shared" si="1482"/>
        <v>1021</v>
      </c>
      <c r="B1026" s="79" t="s">
        <v>136</v>
      </c>
      <c r="C1026" s="79" t="s">
        <v>902</v>
      </c>
      <c r="D1026" s="79"/>
      <c r="E1026" s="79" t="s">
        <v>3087</v>
      </c>
      <c r="F1026" s="541">
        <v>3445800</v>
      </c>
      <c r="G1026" s="541">
        <v>5550290</v>
      </c>
      <c r="H1026" s="434">
        <f t="shared" si="1409"/>
        <v>445747.25</v>
      </c>
      <c r="I1026" s="437">
        <f t="shared" si="1410"/>
        <v>5548509.6740000006</v>
      </c>
      <c r="J1026" s="541">
        <v>120</v>
      </c>
      <c r="K1026" s="115" t="s">
        <v>1357</v>
      </c>
      <c r="L1026" s="438">
        <v>8.4</v>
      </c>
      <c r="M1026" s="115"/>
      <c r="N1026" s="408"/>
      <c r="O1026" s="171"/>
      <c r="P1026" s="171"/>
      <c r="Q1026" s="382" t="s">
        <v>2868</v>
      </c>
      <c r="R1026" s="381" t="s">
        <v>2929</v>
      </c>
      <c r="S1026" s="382" t="s">
        <v>1349</v>
      </c>
      <c r="T1026" s="499" t="str">
        <f t="shared" si="1411"/>
        <v>T</v>
      </c>
      <c r="U1026" s="499" t="str">
        <f t="shared" si="1412"/>
        <v>M</v>
      </c>
      <c r="V1026" s="499" t="str">
        <f t="shared" si="1413"/>
        <v>-</v>
      </c>
      <c r="W1026" s="499" t="str">
        <f t="shared" si="1404"/>
        <v>-</v>
      </c>
      <c r="X1026" s="529" t="str">
        <f t="shared" si="1484"/>
        <v>Na</v>
      </c>
      <c r="Y1026" s="530" t="str">
        <f t="shared" si="1406"/>
        <v>Cl</v>
      </c>
      <c r="Z1026" s="406"/>
      <c r="AA1026" s="89" t="s">
        <v>1477</v>
      </c>
      <c r="AB1026" s="102">
        <v>1</v>
      </c>
      <c r="AC1026" s="532" t="s">
        <v>903</v>
      </c>
      <c r="AD1026" s="532" t="s">
        <v>2617</v>
      </c>
      <c r="AE1026" s="80"/>
      <c r="AF1026" s="236">
        <v>66.2</v>
      </c>
      <c r="AG1026" s="115"/>
      <c r="AH1026" s="115"/>
      <c r="AI1026" s="236"/>
      <c r="AJ1026" s="115">
        <v>1.0062800000000001</v>
      </c>
      <c r="AK1026" s="115" t="s">
        <v>644</v>
      </c>
      <c r="AL1026" s="115"/>
      <c r="AM1026" s="236">
        <v>1.43</v>
      </c>
      <c r="AN1026" s="532"/>
      <c r="AO1026" s="79"/>
      <c r="AP1026" s="407"/>
      <c r="AQ1026" s="532"/>
      <c r="AR1026" s="532"/>
      <c r="AS1026" s="507">
        <f t="shared" ref="AS1026:AS1038" si="1485">SUM(AU1026:BN1026)+SUM(BO1026:CL1026)/1000</f>
        <v>8335.608000000002</v>
      </c>
      <c r="AT1026" s="510">
        <f t="shared" ref="AT1026:AT1038" si="1486">FR1026</f>
        <v>1.854157241582614E-2</v>
      </c>
      <c r="AU1026" s="532">
        <v>2683</v>
      </c>
      <c r="AV1026" s="532">
        <v>49.36</v>
      </c>
      <c r="AW1026" s="79">
        <v>338.8</v>
      </c>
      <c r="AX1026" s="79">
        <v>4733</v>
      </c>
      <c r="AY1026" s="532">
        <v>58.3</v>
      </c>
      <c r="AZ1026" s="80">
        <v>306</v>
      </c>
      <c r="BA1026" s="90"/>
      <c r="BB1026" s="532">
        <v>74.569999999999993</v>
      </c>
      <c r="BC1026" s="90" t="s">
        <v>1344</v>
      </c>
      <c r="BD1026" s="532">
        <v>6.9390000000000001</v>
      </c>
      <c r="BE1026" s="90">
        <v>3.5369999999999999</v>
      </c>
      <c r="BF1026" s="90">
        <v>0.314</v>
      </c>
      <c r="BG1026" s="532"/>
      <c r="BH1026" s="532">
        <v>2.508</v>
      </c>
      <c r="BI1026" s="532"/>
      <c r="BJ1026" s="532"/>
      <c r="BK1026" s="532"/>
      <c r="BL1026" s="79"/>
      <c r="BM1026" s="532">
        <v>79.28</v>
      </c>
      <c r="BN1026" s="80"/>
      <c r="BO1026" s="147"/>
      <c r="BP1026" s="147" t="s">
        <v>1344</v>
      </c>
      <c r="BQ1026" s="155"/>
      <c r="BR1026" s="147" t="s">
        <v>1344</v>
      </c>
      <c r="BS1026" s="147"/>
      <c r="BT1026" s="147"/>
      <c r="BU1026" s="147"/>
      <c r="BV1026" s="147"/>
      <c r="BW1026" s="147"/>
      <c r="BX1026" s="147" t="s">
        <v>1344</v>
      </c>
      <c r="BY1026" s="147"/>
      <c r="BZ1026" s="147"/>
      <c r="CA1026" s="147"/>
      <c r="CB1026" s="147"/>
      <c r="CC1026" s="147"/>
      <c r="CD1026" s="147"/>
      <c r="CE1026" s="147"/>
      <c r="CF1026" s="145"/>
      <c r="CG1026" s="147"/>
      <c r="CH1026" s="147"/>
      <c r="CI1026" s="147"/>
      <c r="CJ1026" s="147"/>
      <c r="CK1026" s="147"/>
      <c r="CL1026" s="148"/>
      <c r="CM1026" s="532"/>
      <c r="CN1026" s="143">
        <v>554</v>
      </c>
      <c r="CO1026" s="145"/>
      <c r="CP1026" s="532"/>
      <c r="CQ1026" s="80"/>
      <c r="CR1026" s="168"/>
      <c r="CS1026" s="168"/>
      <c r="CT1026" s="168"/>
      <c r="CU1026" s="168"/>
      <c r="CV1026" s="168"/>
      <c r="CW1026" s="168"/>
      <c r="CX1026" s="168"/>
      <c r="CY1026" s="401"/>
      <c r="CZ1026" s="401"/>
      <c r="DA1026" s="70"/>
      <c r="DB1026" s="182"/>
      <c r="DC1026" s="182"/>
      <c r="DD1026" s="182"/>
      <c r="DE1026" s="182"/>
      <c r="DF1026" s="182"/>
      <c r="DG1026" s="182"/>
      <c r="DH1026" s="182"/>
      <c r="DI1026" s="182"/>
      <c r="DJ1026" s="370"/>
      <c r="DK1026" s="180"/>
      <c r="DL1026" s="180"/>
      <c r="DM1026" s="180"/>
      <c r="DN1026" s="182"/>
      <c r="DO1026" s="182"/>
      <c r="DP1026" s="182"/>
      <c r="DQ1026" s="182"/>
      <c r="DR1026" s="182"/>
      <c r="DS1026" s="181"/>
      <c r="DT1026" s="402">
        <f t="shared" si="1414"/>
        <v>1</v>
      </c>
      <c r="DU1026" s="100">
        <f t="shared" si="1415"/>
        <v>1</v>
      </c>
      <c r="DV1026" s="100">
        <f t="shared" si="1416"/>
        <v>0</v>
      </c>
      <c r="DW1026" s="100">
        <f t="shared" si="1417"/>
        <v>0</v>
      </c>
      <c r="DX1026" s="100">
        <f t="shared" si="1418"/>
        <v>0</v>
      </c>
      <c r="DY1026" s="229">
        <f t="shared" si="1419"/>
        <v>0</v>
      </c>
      <c r="DZ1026" s="100">
        <f t="shared" si="1420"/>
        <v>0</v>
      </c>
      <c r="EA1026" s="400">
        <f t="shared" si="1421"/>
        <v>1</v>
      </c>
      <c r="EB1026" s="402">
        <f t="shared" si="1422"/>
        <v>0</v>
      </c>
      <c r="EC1026" s="19">
        <f t="shared" si="1423"/>
        <v>0</v>
      </c>
      <c r="ED1026" s="19">
        <f t="shared" si="1424"/>
        <v>1</v>
      </c>
      <c r="EE1026" s="19">
        <f t="shared" si="1425"/>
        <v>0</v>
      </c>
      <c r="EF1026" s="402">
        <f t="shared" si="1426"/>
        <v>0</v>
      </c>
      <c r="EG1026" s="400">
        <f t="shared" si="1427"/>
        <v>1</v>
      </c>
      <c r="EH1026" s="400">
        <f t="shared" si="1428"/>
        <v>0</v>
      </c>
      <c r="EI1026" s="402">
        <f t="shared" si="1429"/>
        <v>0</v>
      </c>
      <c r="EJ1026" s="229">
        <f t="shared" si="1430"/>
        <v>2</v>
      </c>
      <c r="EK1026" s="398">
        <f t="shared" si="1431"/>
        <v>2683</v>
      </c>
      <c r="EL1026" s="398">
        <f t="shared" si="1432"/>
        <v>74.569999999999993</v>
      </c>
      <c r="EM1026" s="398">
        <f t="shared" si="1433"/>
        <v>49.36</v>
      </c>
      <c r="EN1026" s="398">
        <f t="shared" si="1434"/>
        <v>338.8</v>
      </c>
      <c r="EO1026" s="398">
        <f t="shared" si="1435"/>
        <v>0.314</v>
      </c>
      <c r="EP1026" s="398">
        <f t="shared" si="1436"/>
        <v>3.5369999999999999</v>
      </c>
      <c r="EQ1026" s="398">
        <f t="shared" si="1437"/>
        <v>306</v>
      </c>
      <c r="ER1026" s="398" t="str">
        <f t="shared" si="1438"/>
        <v/>
      </c>
      <c r="ES1026" s="398" t="str">
        <f t="shared" si="1439"/>
        <v/>
      </c>
      <c r="ET1026" s="398">
        <f t="shared" si="1440"/>
        <v>58.3</v>
      </c>
      <c r="EU1026" s="172">
        <f t="shared" si="1441"/>
        <v>4733</v>
      </c>
      <c r="EV1026" s="57">
        <f t="shared" si="1442"/>
        <v>116.70392956876528</v>
      </c>
      <c r="EW1026" s="57">
        <f t="shared" si="1443"/>
        <v>1.907161125319693</v>
      </c>
      <c r="EX1026" s="57">
        <f t="shared" si="1444"/>
        <v>4.0617156963587746</v>
      </c>
      <c r="EY1026" s="57">
        <f t="shared" si="1445"/>
        <v>16.907031288986474</v>
      </c>
      <c r="EZ1026" s="57">
        <f t="shared" si="1446"/>
        <v>1.1450451271765884E-2</v>
      </c>
      <c r="FA1026" s="57">
        <f t="shared" si="1447"/>
        <v>0.19000805801772763</v>
      </c>
      <c r="FB1026" s="57">
        <f t="shared" si="1448"/>
        <v>5.0149876018362063</v>
      </c>
      <c r="FC1026" s="57" t="str">
        <f t="shared" si="1449"/>
        <v/>
      </c>
      <c r="FD1026" s="57" t="str">
        <f t="shared" si="1450"/>
        <v/>
      </c>
      <c r="FE1026" s="57">
        <f t="shared" si="1451"/>
        <v>1.2137918399043957</v>
      </c>
      <c r="FF1026" s="56">
        <f t="shared" si="1452"/>
        <v>133.50069105576395</v>
      </c>
      <c r="FG1026" s="59">
        <f t="shared" si="1453"/>
        <v>83.490375859158206</v>
      </c>
      <c r="FH1026" s="59">
        <f t="shared" si="1454"/>
        <v>1.3643893548853783</v>
      </c>
      <c r="FI1026" s="59">
        <f t="shared" si="1455"/>
        <v>2.9057647962249709</v>
      </c>
      <c r="FJ1026" s="59">
        <f t="shared" si="1456"/>
        <v>12.095345908196595</v>
      </c>
      <c r="FK1026" s="59">
        <f t="shared" si="1457"/>
        <v>8.1916905794796376E-3</v>
      </c>
      <c r="FL1026" s="59">
        <f t="shared" si="1458"/>
        <v>0.1359323909553653</v>
      </c>
      <c r="FM1026" s="59">
        <f t="shared" si="1459"/>
        <v>3.589069352356681</v>
      </c>
      <c r="FN1026" s="59" t="str">
        <f t="shared" si="1460"/>
        <v/>
      </c>
      <c r="FO1026" s="59" t="str">
        <f t="shared" si="1461"/>
        <v/>
      </c>
      <c r="FP1026" s="59">
        <f t="shared" si="1462"/>
        <v>0.86867275427489199</v>
      </c>
      <c r="FQ1026" s="66">
        <f t="shared" si="1463"/>
        <v>95.542257893368415</v>
      </c>
      <c r="FR1026" s="331">
        <f t="shared" si="1405"/>
        <v>1.854157241582614E-2</v>
      </c>
      <c r="FS1026" s="331">
        <f t="shared" si="1464"/>
        <v>1.854157241582614E-2</v>
      </c>
      <c r="FT1026" s="400">
        <f t="shared" si="1465"/>
        <v>0</v>
      </c>
      <c r="FU1026" s="400">
        <f t="shared" si="1466"/>
        <v>1</v>
      </c>
      <c r="FV1026" s="400">
        <f t="shared" si="1467"/>
        <v>0</v>
      </c>
      <c r="FW1026" s="402">
        <f t="shared" si="1468"/>
        <v>0</v>
      </c>
      <c r="FX1026" s="222">
        <f t="shared" si="1469"/>
        <v>83.490375859158206</v>
      </c>
      <c r="FY1026" s="222">
        <f t="shared" si="1470"/>
        <v>0</v>
      </c>
      <c r="FZ1026" s="222">
        <f t="shared" si="1471"/>
        <v>0</v>
      </c>
      <c r="GA1026" s="221">
        <f t="shared" si="1472"/>
        <v>95.542257893368415</v>
      </c>
      <c r="GB1026" s="222">
        <f t="shared" si="1473"/>
        <v>0</v>
      </c>
      <c r="GC1026" s="222">
        <f t="shared" si="1474"/>
        <v>0</v>
      </c>
      <c r="GD1026" s="222">
        <f t="shared" si="1475"/>
        <v>0</v>
      </c>
      <c r="GE1026" s="222">
        <f t="shared" si="1476"/>
        <v>0</v>
      </c>
      <c r="GF1026" s="222">
        <f t="shared" si="1477"/>
        <v>0</v>
      </c>
      <c r="GG1026" s="398">
        <f t="shared" si="1478"/>
        <v>0</v>
      </c>
      <c r="GH1026" s="399">
        <f t="shared" si="1479"/>
        <v>0</v>
      </c>
      <c r="GI1026" s="398" t="str">
        <f t="shared" si="1480"/>
        <v>Na</v>
      </c>
      <c r="GJ1026" s="398" t="str">
        <f t="shared" si="1481"/>
        <v>Cl</v>
      </c>
    </row>
    <row r="1027" spans="1:192" s="69" customFormat="1">
      <c r="A1027" s="402">
        <f t="shared" si="1482"/>
        <v>1022</v>
      </c>
      <c r="B1027" s="79" t="s">
        <v>136</v>
      </c>
      <c r="C1027" s="79" t="s">
        <v>906</v>
      </c>
      <c r="D1027" s="79"/>
      <c r="E1027" s="79"/>
      <c r="F1027" s="541">
        <v>3445980</v>
      </c>
      <c r="G1027" s="541">
        <v>5550020</v>
      </c>
      <c r="H1027" s="434">
        <f t="shared" si="1409"/>
        <v>445927.17800000001</v>
      </c>
      <c r="I1027" s="437">
        <f t="shared" si="1410"/>
        <v>5548239.7820000006</v>
      </c>
      <c r="J1027" s="541">
        <v>116</v>
      </c>
      <c r="K1027" s="115" t="s">
        <v>1357</v>
      </c>
      <c r="L1027" s="438">
        <v>6.4</v>
      </c>
      <c r="M1027" s="115"/>
      <c r="N1027" s="408"/>
      <c r="O1027" s="171"/>
      <c r="P1027" s="171"/>
      <c r="Q1027" s="532" t="s">
        <v>2867</v>
      </c>
      <c r="R1027" s="381" t="s">
        <v>2929</v>
      </c>
      <c r="S1027" s="382" t="s">
        <v>1349</v>
      </c>
      <c r="T1027" s="499" t="str">
        <f t="shared" si="1411"/>
        <v>T</v>
      </c>
      <c r="U1027" s="499" t="str">
        <f t="shared" si="1412"/>
        <v>M</v>
      </c>
      <c r="V1027" s="499" t="str">
        <f t="shared" si="1413"/>
        <v>-</v>
      </c>
      <c r="W1027" s="499" t="str">
        <f t="shared" si="1404"/>
        <v>-</v>
      </c>
      <c r="X1027" s="529" t="str">
        <f t="shared" si="1484"/>
        <v>Na</v>
      </c>
      <c r="Y1027" s="530" t="str">
        <f t="shared" si="1406"/>
        <v>Cl</v>
      </c>
      <c r="Z1027" s="406"/>
      <c r="AA1027" s="89" t="s">
        <v>1465</v>
      </c>
      <c r="AB1027" s="102">
        <v>1</v>
      </c>
      <c r="AC1027" s="532" t="s">
        <v>901</v>
      </c>
      <c r="AD1027" s="532" t="s">
        <v>907</v>
      </c>
      <c r="AE1027" s="80"/>
      <c r="AF1027" s="236">
        <v>50.4</v>
      </c>
      <c r="AG1027" s="115"/>
      <c r="AH1027" s="115"/>
      <c r="AI1027" s="236"/>
      <c r="AJ1027" s="115">
        <v>1.00508</v>
      </c>
      <c r="AK1027" s="115">
        <v>18</v>
      </c>
      <c r="AL1027" s="115"/>
      <c r="AM1027" s="236"/>
      <c r="AN1027" s="532"/>
      <c r="AO1027" s="79"/>
      <c r="AP1027" s="407"/>
      <c r="AQ1027" s="532"/>
      <c r="AR1027" s="532"/>
      <c r="AS1027" s="507">
        <f t="shared" si="1485"/>
        <v>8531.5440000000017</v>
      </c>
      <c r="AT1027" s="510">
        <f t="shared" si="1486"/>
        <v>-0.16805713020596549</v>
      </c>
      <c r="AU1027" s="532">
        <v>2666</v>
      </c>
      <c r="AV1027" s="81">
        <v>49.8</v>
      </c>
      <c r="AW1027" s="79">
        <v>362.1</v>
      </c>
      <c r="AX1027" s="79">
        <v>4627</v>
      </c>
      <c r="AY1027" s="532">
        <v>65.680000000000007</v>
      </c>
      <c r="AZ1027" s="80">
        <v>563</v>
      </c>
      <c r="BA1027" s="90">
        <v>3.2810000000000001</v>
      </c>
      <c r="BB1027" s="532">
        <v>88.05</v>
      </c>
      <c r="BC1027" s="90">
        <v>12.59</v>
      </c>
      <c r="BD1027" s="532">
        <v>3.077</v>
      </c>
      <c r="BE1027" s="90">
        <v>4.2619999999999996</v>
      </c>
      <c r="BF1027" s="90">
        <v>0.51200000000000001</v>
      </c>
      <c r="BG1027" s="532"/>
      <c r="BH1027" s="532">
        <v>2.8650000000000002</v>
      </c>
      <c r="BI1027" s="532">
        <v>1.7999999999999999E-2</v>
      </c>
      <c r="BJ1027" s="532" t="s">
        <v>1344</v>
      </c>
      <c r="BK1027" s="532"/>
      <c r="BL1027" s="79"/>
      <c r="BM1027" s="532">
        <v>81.17</v>
      </c>
      <c r="BN1027" s="80">
        <v>1.762</v>
      </c>
      <c r="BO1027" s="147"/>
      <c r="BP1027" s="147" t="s">
        <v>1344</v>
      </c>
      <c r="BQ1027" s="155">
        <v>54</v>
      </c>
      <c r="BR1027" s="147">
        <v>323</v>
      </c>
      <c r="BS1027" s="147"/>
      <c r="BT1027" s="147"/>
      <c r="BU1027" s="147"/>
      <c r="BV1027" s="147"/>
      <c r="BW1027" s="147" t="s">
        <v>1344</v>
      </c>
      <c r="BX1027" s="147" t="s">
        <v>1344</v>
      </c>
      <c r="BY1027" s="147"/>
      <c r="BZ1027" s="147"/>
      <c r="CA1027" s="147"/>
      <c r="CB1027" s="147"/>
      <c r="CC1027" s="147" t="s">
        <v>1344</v>
      </c>
      <c r="CD1027" s="147"/>
      <c r="CE1027" s="147"/>
      <c r="CF1027" s="145"/>
      <c r="CG1027" s="147"/>
      <c r="CH1027" s="147"/>
      <c r="CI1027" s="147"/>
      <c r="CJ1027" s="147"/>
      <c r="CK1027" s="147"/>
      <c r="CL1027" s="148"/>
      <c r="CM1027" s="532"/>
      <c r="CN1027" s="143">
        <v>381</v>
      </c>
      <c r="CO1027" s="145"/>
      <c r="CP1027" s="532"/>
      <c r="CQ1027" s="80"/>
      <c r="CR1027" s="168"/>
      <c r="CS1027" s="168"/>
      <c r="CT1027" s="168"/>
      <c r="CU1027" s="168"/>
      <c r="CV1027" s="168"/>
      <c r="CW1027" s="168"/>
      <c r="CX1027" s="168"/>
      <c r="CY1027" s="401"/>
      <c r="CZ1027" s="401"/>
      <c r="DA1027" s="70"/>
      <c r="DB1027" s="182"/>
      <c r="DC1027" s="182"/>
      <c r="DD1027" s="182"/>
      <c r="DE1027" s="182"/>
      <c r="DF1027" s="182"/>
      <c r="DG1027" s="182"/>
      <c r="DH1027" s="182"/>
      <c r="DI1027" s="182"/>
      <c r="DJ1027" s="370"/>
      <c r="DK1027" s="180"/>
      <c r="DL1027" s="180"/>
      <c r="DM1027" s="180"/>
      <c r="DN1027" s="182"/>
      <c r="DO1027" s="182"/>
      <c r="DP1027" s="182"/>
      <c r="DQ1027" s="182"/>
      <c r="DR1027" s="182"/>
      <c r="DS1027" s="181"/>
      <c r="DT1027" s="402">
        <f t="shared" si="1414"/>
        <v>1</v>
      </c>
      <c r="DU1027" s="100">
        <f t="shared" si="1415"/>
        <v>1</v>
      </c>
      <c r="DV1027" s="100">
        <f t="shared" si="1416"/>
        <v>0</v>
      </c>
      <c r="DW1027" s="100">
        <f t="shared" si="1417"/>
        <v>0</v>
      </c>
      <c r="DX1027" s="100">
        <f t="shared" si="1418"/>
        <v>0</v>
      </c>
      <c r="DY1027" s="229">
        <f t="shared" si="1419"/>
        <v>0</v>
      </c>
      <c r="DZ1027" s="100">
        <f t="shared" si="1420"/>
        <v>0</v>
      </c>
      <c r="EA1027" s="400">
        <f t="shared" si="1421"/>
        <v>1</v>
      </c>
      <c r="EB1027" s="402">
        <f t="shared" si="1422"/>
        <v>0</v>
      </c>
      <c r="EC1027" s="19">
        <f t="shared" si="1423"/>
        <v>0</v>
      </c>
      <c r="ED1027" s="19">
        <f t="shared" si="1424"/>
        <v>1</v>
      </c>
      <c r="EE1027" s="19">
        <f t="shared" si="1425"/>
        <v>0</v>
      </c>
      <c r="EF1027" s="402">
        <f t="shared" si="1426"/>
        <v>0</v>
      </c>
      <c r="EG1027" s="400">
        <f t="shared" si="1427"/>
        <v>1</v>
      </c>
      <c r="EH1027" s="400">
        <f t="shared" si="1428"/>
        <v>0</v>
      </c>
      <c r="EI1027" s="402">
        <f t="shared" si="1429"/>
        <v>0</v>
      </c>
      <c r="EJ1027" s="229">
        <f t="shared" si="1430"/>
        <v>2</v>
      </c>
      <c r="EK1027" s="398">
        <f t="shared" si="1431"/>
        <v>2666</v>
      </c>
      <c r="EL1027" s="398">
        <f t="shared" si="1432"/>
        <v>88.05</v>
      </c>
      <c r="EM1027" s="398">
        <f t="shared" si="1433"/>
        <v>49.8</v>
      </c>
      <c r="EN1027" s="398">
        <f t="shared" si="1434"/>
        <v>362.1</v>
      </c>
      <c r="EO1027" s="398">
        <f t="shared" si="1435"/>
        <v>0.51200000000000001</v>
      </c>
      <c r="EP1027" s="398">
        <f t="shared" si="1436"/>
        <v>4.2619999999999996</v>
      </c>
      <c r="EQ1027" s="398">
        <f t="shared" si="1437"/>
        <v>563</v>
      </c>
      <c r="ER1027" s="398" t="str">
        <f t="shared" si="1438"/>
        <v/>
      </c>
      <c r="ES1027" s="398" t="str">
        <f t="shared" si="1439"/>
        <v/>
      </c>
      <c r="ET1027" s="398">
        <f t="shared" si="1440"/>
        <v>65.680000000000007</v>
      </c>
      <c r="EU1027" s="172">
        <f t="shared" si="1441"/>
        <v>4627</v>
      </c>
      <c r="EV1027" s="57">
        <f t="shared" si="1442"/>
        <v>115.96447120027142</v>
      </c>
      <c r="EW1027" s="57">
        <f t="shared" si="1443"/>
        <v>2.2519181585677748</v>
      </c>
      <c r="EX1027" s="57">
        <f t="shared" si="1444"/>
        <v>4.0979222382225879</v>
      </c>
      <c r="EY1027" s="57">
        <f t="shared" si="1445"/>
        <v>18.069763960277459</v>
      </c>
      <c r="EZ1027" s="57">
        <f t="shared" si="1446"/>
        <v>1.867079952593673E-2</v>
      </c>
      <c r="FA1027" s="57">
        <f t="shared" si="1447"/>
        <v>0.22895514370131612</v>
      </c>
      <c r="FB1027" s="57">
        <f t="shared" si="1448"/>
        <v>9.2269216334437392</v>
      </c>
      <c r="FC1027" s="57" t="str">
        <f t="shared" si="1449"/>
        <v/>
      </c>
      <c r="FD1027" s="57" t="str">
        <f t="shared" si="1450"/>
        <v/>
      </c>
      <c r="FE1027" s="57">
        <f t="shared" si="1451"/>
        <v>1.3674416474257414</v>
      </c>
      <c r="FF1027" s="56">
        <f t="shared" si="1452"/>
        <v>130.51081713818292</v>
      </c>
      <c r="FG1027" s="59">
        <f t="shared" si="1453"/>
        <v>82.459694338409378</v>
      </c>
      <c r="FH1027" s="59">
        <f t="shared" si="1454"/>
        <v>1.6012877143200199</v>
      </c>
      <c r="FI1027" s="59">
        <f t="shared" si="1455"/>
        <v>2.913939171962646</v>
      </c>
      <c r="FJ1027" s="59">
        <f t="shared" si="1456"/>
        <v>12.84899760684803</v>
      </c>
      <c r="FK1027" s="59">
        <f t="shared" si="1457"/>
        <v>1.3276380308789422E-2</v>
      </c>
      <c r="FL1027" s="59">
        <f t="shared" si="1458"/>
        <v>0.16280478815112237</v>
      </c>
      <c r="FM1027" s="59">
        <f t="shared" si="1459"/>
        <v>6.5390381884220998</v>
      </c>
      <c r="FN1027" s="59" t="str">
        <f t="shared" si="1460"/>
        <v/>
      </c>
      <c r="FO1027" s="59" t="str">
        <f t="shared" si="1461"/>
        <v/>
      </c>
      <c r="FP1027" s="59">
        <f t="shared" si="1462"/>
        <v>0.96909386555811083</v>
      </c>
      <c r="FQ1027" s="66">
        <f t="shared" si="1463"/>
        <v>92.491867946019795</v>
      </c>
      <c r="FR1027" s="331">
        <f t="shared" si="1405"/>
        <v>-0.16805713020596549</v>
      </c>
      <c r="FS1027" s="331">
        <f t="shared" si="1464"/>
        <v>0.16805713020596549</v>
      </c>
      <c r="FT1027" s="400">
        <f t="shared" si="1465"/>
        <v>0</v>
      </c>
      <c r="FU1027" s="400">
        <f t="shared" si="1466"/>
        <v>1</v>
      </c>
      <c r="FV1027" s="400">
        <f t="shared" si="1467"/>
        <v>0</v>
      </c>
      <c r="FW1027" s="402">
        <f t="shared" si="1468"/>
        <v>0</v>
      </c>
      <c r="FX1027" s="222">
        <f t="shared" si="1469"/>
        <v>82.459694338409378</v>
      </c>
      <c r="FY1027" s="222">
        <f t="shared" si="1470"/>
        <v>0</v>
      </c>
      <c r="FZ1027" s="222">
        <f t="shared" si="1471"/>
        <v>0</v>
      </c>
      <c r="GA1027" s="221">
        <f t="shared" si="1472"/>
        <v>92.491867946019795</v>
      </c>
      <c r="GB1027" s="222">
        <f t="shared" si="1473"/>
        <v>0</v>
      </c>
      <c r="GC1027" s="222">
        <f t="shared" si="1474"/>
        <v>0</v>
      </c>
      <c r="GD1027" s="222">
        <f t="shared" si="1475"/>
        <v>0</v>
      </c>
      <c r="GE1027" s="222">
        <f t="shared" si="1476"/>
        <v>0</v>
      </c>
      <c r="GF1027" s="222">
        <f t="shared" si="1477"/>
        <v>0</v>
      </c>
      <c r="GG1027" s="398">
        <f t="shared" si="1478"/>
        <v>0</v>
      </c>
      <c r="GH1027" s="399">
        <f t="shared" si="1479"/>
        <v>0</v>
      </c>
      <c r="GI1027" s="398" t="str">
        <f t="shared" si="1480"/>
        <v>Na</v>
      </c>
      <c r="GJ1027" s="398" t="str">
        <f t="shared" si="1481"/>
        <v>Cl</v>
      </c>
    </row>
    <row r="1028" spans="1:192" s="69" customFormat="1">
      <c r="A1028" s="402">
        <f t="shared" si="1482"/>
        <v>1023</v>
      </c>
      <c r="B1028" s="79" t="s">
        <v>136</v>
      </c>
      <c r="C1028" s="79" t="s">
        <v>910</v>
      </c>
      <c r="D1028" s="79"/>
      <c r="E1028" s="79"/>
      <c r="F1028" s="541">
        <v>3445760</v>
      </c>
      <c r="G1028" s="541">
        <v>5550000</v>
      </c>
      <c r="H1028" s="434">
        <f t="shared" si="1409"/>
        <v>445707.266</v>
      </c>
      <c r="I1028" s="437">
        <f t="shared" si="1410"/>
        <v>5548219.79</v>
      </c>
      <c r="J1028" s="541">
        <v>117</v>
      </c>
      <c r="K1028" s="115" t="s">
        <v>1357</v>
      </c>
      <c r="L1028" s="438">
        <v>0</v>
      </c>
      <c r="M1028" s="115"/>
      <c r="N1028" s="408"/>
      <c r="O1028" s="171"/>
      <c r="P1028" s="171"/>
      <c r="Q1028" s="532" t="s">
        <v>2867</v>
      </c>
      <c r="R1028" s="381" t="s">
        <v>2929</v>
      </c>
      <c r="S1028" s="382" t="s">
        <v>1349</v>
      </c>
      <c r="T1028" s="499" t="str">
        <f t="shared" si="1411"/>
        <v>T</v>
      </c>
      <c r="U1028" s="499" t="str">
        <f t="shared" si="1412"/>
        <v>M</v>
      </c>
      <c r="V1028" s="499" t="str">
        <f t="shared" si="1413"/>
        <v>-</v>
      </c>
      <c r="W1028" s="499" t="str">
        <f t="shared" si="1404"/>
        <v>-</v>
      </c>
      <c r="X1028" s="529" t="str">
        <f t="shared" si="1484"/>
        <v>Na</v>
      </c>
      <c r="Y1028" s="530" t="str">
        <f t="shared" si="1406"/>
        <v>Cl</v>
      </c>
      <c r="Z1028" s="406"/>
      <c r="AA1028" s="89" t="s">
        <v>2618</v>
      </c>
      <c r="AB1028" s="102">
        <v>1</v>
      </c>
      <c r="AC1028" s="532" t="s">
        <v>611</v>
      </c>
      <c r="AD1028" s="532" t="s">
        <v>2619</v>
      </c>
      <c r="AE1028" s="80"/>
      <c r="AF1028" s="236">
        <v>40.1</v>
      </c>
      <c r="AG1028" s="115"/>
      <c r="AH1028" s="115"/>
      <c r="AI1028" s="236"/>
      <c r="AJ1028" s="115">
        <v>1.00545</v>
      </c>
      <c r="AK1028" s="115">
        <v>16</v>
      </c>
      <c r="AL1028" s="115"/>
      <c r="AM1028" s="236">
        <v>0.17</v>
      </c>
      <c r="AN1028" s="532"/>
      <c r="AO1028" s="79"/>
      <c r="AP1028" s="407"/>
      <c r="AQ1028" s="532"/>
      <c r="AR1028" s="532"/>
      <c r="AS1028" s="507">
        <f t="shared" si="1485"/>
        <v>8515.0360000000001</v>
      </c>
      <c r="AT1028" s="510">
        <f t="shared" si="1486"/>
        <v>-3.7895110777490713E-2</v>
      </c>
      <c r="AU1028" s="532">
        <v>2652</v>
      </c>
      <c r="AV1028" s="81">
        <v>48.36</v>
      </c>
      <c r="AW1028" s="79">
        <v>354.4</v>
      </c>
      <c r="AX1028" s="79">
        <v>4577</v>
      </c>
      <c r="AY1028" s="532">
        <v>65.5</v>
      </c>
      <c r="AZ1028" s="80">
        <v>604</v>
      </c>
      <c r="BA1028" s="90">
        <v>1.613</v>
      </c>
      <c r="BB1028" s="532">
        <v>120.3</v>
      </c>
      <c r="BC1028" s="90">
        <v>1.2E-2</v>
      </c>
      <c r="BD1028" s="532">
        <v>5.4260000000000002</v>
      </c>
      <c r="BE1028" s="90">
        <v>2.6589999999999998</v>
      </c>
      <c r="BF1028" s="90">
        <v>0.45800000000000002</v>
      </c>
      <c r="BG1028" s="532"/>
      <c r="BH1028" s="532">
        <v>1.1100000000000001</v>
      </c>
      <c r="BI1028" s="365">
        <v>0.02</v>
      </c>
      <c r="BJ1028" s="532"/>
      <c r="BK1028" s="532"/>
      <c r="BL1028" s="79"/>
      <c r="BM1028" s="532">
        <v>82.01</v>
      </c>
      <c r="BN1028" s="80" t="s">
        <v>1344</v>
      </c>
      <c r="BO1028" s="147"/>
      <c r="BP1028" s="147">
        <v>43</v>
      </c>
      <c r="BQ1028" s="155" t="s">
        <v>1344</v>
      </c>
      <c r="BR1028" s="147">
        <v>125</v>
      </c>
      <c r="BS1028" s="147"/>
      <c r="BT1028" s="147"/>
      <c r="BU1028" s="147"/>
      <c r="BV1028" s="147"/>
      <c r="BW1028" s="147" t="s">
        <v>1344</v>
      </c>
      <c r="BX1028" s="147"/>
      <c r="BY1028" s="147"/>
      <c r="BZ1028" s="147"/>
      <c r="CA1028" s="147"/>
      <c r="CB1028" s="147"/>
      <c r="CC1028" s="147" t="s">
        <v>1344</v>
      </c>
      <c r="CD1028" s="147"/>
      <c r="CE1028" s="147"/>
      <c r="CF1028" s="145"/>
      <c r="CG1028" s="147"/>
      <c r="CH1028" s="147"/>
      <c r="CI1028" s="147"/>
      <c r="CJ1028" s="147"/>
      <c r="CK1028" s="147"/>
      <c r="CL1028" s="148"/>
      <c r="CM1028" s="532"/>
      <c r="CN1028" s="143">
        <v>336</v>
      </c>
      <c r="CO1028" s="145"/>
      <c r="CP1028" s="532"/>
      <c r="CQ1028" s="80"/>
      <c r="CR1028" s="168"/>
      <c r="CS1028" s="168"/>
      <c r="CT1028" s="168"/>
      <c r="CU1028" s="168"/>
      <c r="CV1028" s="168"/>
      <c r="CW1028" s="168"/>
      <c r="CX1028" s="168"/>
      <c r="CY1028" s="401"/>
      <c r="CZ1028" s="401"/>
      <c r="DA1028" s="70"/>
      <c r="DB1028" s="182"/>
      <c r="DC1028" s="182"/>
      <c r="DD1028" s="182"/>
      <c r="DE1028" s="182"/>
      <c r="DF1028" s="182"/>
      <c r="DG1028" s="182"/>
      <c r="DH1028" s="182"/>
      <c r="DI1028" s="182"/>
      <c r="DJ1028" s="370"/>
      <c r="DK1028" s="180"/>
      <c r="DL1028" s="180"/>
      <c r="DM1028" s="180"/>
      <c r="DN1028" s="182"/>
      <c r="DO1028" s="182"/>
      <c r="DP1028" s="182"/>
      <c r="DQ1028" s="182"/>
      <c r="DR1028" s="182"/>
      <c r="DS1028" s="181"/>
      <c r="DT1028" s="402">
        <f t="shared" si="1414"/>
        <v>1</v>
      </c>
      <c r="DU1028" s="100">
        <f t="shared" si="1415"/>
        <v>1</v>
      </c>
      <c r="DV1028" s="100">
        <f t="shared" si="1416"/>
        <v>0</v>
      </c>
      <c r="DW1028" s="100">
        <f t="shared" si="1417"/>
        <v>0</v>
      </c>
      <c r="DX1028" s="100">
        <f t="shared" si="1418"/>
        <v>0</v>
      </c>
      <c r="DY1028" s="229">
        <f t="shared" si="1419"/>
        <v>0</v>
      </c>
      <c r="DZ1028" s="100">
        <f t="shared" si="1420"/>
        <v>0</v>
      </c>
      <c r="EA1028" s="400">
        <f t="shared" si="1421"/>
        <v>1</v>
      </c>
      <c r="EB1028" s="402">
        <f t="shared" si="1422"/>
        <v>0</v>
      </c>
      <c r="EC1028" s="19">
        <f t="shared" si="1423"/>
        <v>0</v>
      </c>
      <c r="ED1028" s="19">
        <f t="shared" si="1424"/>
        <v>1</v>
      </c>
      <c r="EE1028" s="19">
        <f t="shared" si="1425"/>
        <v>0</v>
      </c>
      <c r="EF1028" s="402">
        <f t="shared" si="1426"/>
        <v>0</v>
      </c>
      <c r="EG1028" s="400">
        <f t="shared" si="1427"/>
        <v>1</v>
      </c>
      <c r="EH1028" s="400">
        <f t="shared" si="1428"/>
        <v>0</v>
      </c>
      <c r="EI1028" s="402">
        <f t="shared" si="1429"/>
        <v>0</v>
      </c>
      <c r="EJ1028" s="229">
        <f t="shared" si="1430"/>
        <v>2</v>
      </c>
      <c r="EK1028" s="398">
        <f t="shared" si="1431"/>
        <v>2652</v>
      </c>
      <c r="EL1028" s="398">
        <f t="shared" si="1432"/>
        <v>120.3</v>
      </c>
      <c r="EM1028" s="398">
        <f t="shared" si="1433"/>
        <v>48.36</v>
      </c>
      <c r="EN1028" s="398">
        <f t="shared" si="1434"/>
        <v>354.4</v>
      </c>
      <c r="EO1028" s="398">
        <f t="shared" si="1435"/>
        <v>0.45800000000000002</v>
      </c>
      <c r="EP1028" s="398">
        <f t="shared" si="1436"/>
        <v>2.6589999999999998</v>
      </c>
      <c r="EQ1028" s="398">
        <f t="shared" si="1437"/>
        <v>604</v>
      </c>
      <c r="ER1028" s="398" t="str">
        <f t="shared" si="1438"/>
        <v/>
      </c>
      <c r="ES1028" s="398" t="str">
        <f t="shared" si="1439"/>
        <v/>
      </c>
      <c r="ET1028" s="398">
        <f t="shared" si="1440"/>
        <v>65.5</v>
      </c>
      <c r="EU1028" s="172">
        <f t="shared" si="1441"/>
        <v>4577</v>
      </c>
      <c r="EV1028" s="57">
        <f t="shared" si="1442"/>
        <v>115.35550548504119</v>
      </c>
      <c r="EW1028" s="57">
        <f t="shared" si="1443"/>
        <v>3.0767263427109972</v>
      </c>
      <c r="EX1028" s="57">
        <f t="shared" si="1444"/>
        <v>3.9794281012137422</v>
      </c>
      <c r="EY1028" s="57">
        <f t="shared" si="1445"/>
        <v>17.685513249164128</v>
      </c>
      <c r="EZ1028" s="57">
        <f t="shared" si="1446"/>
        <v>1.670161363843559E-2</v>
      </c>
      <c r="FA1028" s="57">
        <f t="shared" si="1447"/>
        <v>0.14284179425194735</v>
      </c>
      <c r="FB1028" s="57">
        <f t="shared" si="1448"/>
        <v>9.8988644166963038</v>
      </c>
      <c r="FC1028" s="57" t="str">
        <f t="shared" si="1449"/>
        <v/>
      </c>
      <c r="FD1028" s="57" t="str">
        <f t="shared" si="1450"/>
        <v/>
      </c>
      <c r="FE1028" s="57">
        <f t="shared" si="1451"/>
        <v>1.3636940911447328</v>
      </c>
      <c r="FF1028" s="56">
        <f t="shared" si="1452"/>
        <v>129.10049925253151</v>
      </c>
      <c r="FG1028" s="59">
        <f t="shared" si="1453"/>
        <v>82.245976016622947</v>
      </c>
      <c r="FH1028" s="59">
        <f t="shared" si="1454"/>
        <v>2.1936392192840328</v>
      </c>
      <c r="FI1028" s="59">
        <f t="shared" si="1455"/>
        <v>2.837246014363334</v>
      </c>
      <c r="FJ1028" s="59">
        <f t="shared" si="1456"/>
        <v>12.609387756712154</v>
      </c>
      <c r="FK1028" s="59">
        <f t="shared" si="1457"/>
        <v>1.1907888652300207E-2</v>
      </c>
      <c r="FL1028" s="59">
        <f t="shared" si="1458"/>
        <v>0.1018431043652312</v>
      </c>
      <c r="FM1028" s="59">
        <f t="shared" si="1459"/>
        <v>7.0523288496575924</v>
      </c>
      <c r="FN1028" s="59" t="str">
        <f t="shared" si="1460"/>
        <v/>
      </c>
      <c r="FO1028" s="59" t="str">
        <f t="shared" si="1461"/>
        <v/>
      </c>
      <c r="FP1028" s="59">
        <f t="shared" si="1462"/>
        <v>0.97154772267274758</v>
      </c>
      <c r="FQ1028" s="66">
        <f t="shared" si="1463"/>
        <v>91.976123427669648</v>
      </c>
      <c r="FR1028" s="331">
        <f t="shared" si="1405"/>
        <v>-3.7895110777490713E-2</v>
      </c>
      <c r="FS1028" s="331">
        <f t="shared" si="1464"/>
        <v>3.7895110777490713E-2</v>
      </c>
      <c r="FT1028" s="400">
        <f t="shared" si="1465"/>
        <v>0</v>
      </c>
      <c r="FU1028" s="400">
        <f t="shared" si="1466"/>
        <v>1</v>
      </c>
      <c r="FV1028" s="400">
        <f t="shared" si="1467"/>
        <v>0</v>
      </c>
      <c r="FW1028" s="402">
        <f t="shared" si="1468"/>
        <v>0</v>
      </c>
      <c r="FX1028" s="222">
        <f t="shared" si="1469"/>
        <v>82.245976016622947</v>
      </c>
      <c r="FY1028" s="222">
        <f t="shared" si="1470"/>
        <v>0</v>
      </c>
      <c r="FZ1028" s="222">
        <f t="shared" si="1471"/>
        <v>0</v>
      </c>
      <c r="GA1028" s="221">
        <f t="shared" si="1472"/>
        <v>91.976123427669648</v>
      </c>
      <c r="GB1028" s="222">
        <f t="shared" si="1473"/>
        <v>0</v>
      </c>
      <c r="GC1028" s="222">
        <f t="shared" si="1474"/>
        <v>0</v>
      </c>
      <c r="GD1028" s="222">
        <f t="shared" si="1475"/>
        <v>0</v>
      </c>
      <c r="GE1028" s="222">
        <f t="shared" si="1476"/>
        <v>0</v>
      </c>
      <c r="GF1028" s="222">
        <f t="shared" si="1477"/>
        <v>0</v>
      </c>
      <c r="GG1028" s="398">
        <f t="shared" si="1478"/>
        <v>0</v>
      </c>
      <c r="GH1028" s="399">
        <f t="shared" si="1479"/>
        <v>0</v>
      </c>
      <c r="GI1028" s="398" t="str">
        <f t="shared" si="1480"/>
        <v>Na</v>
      </c>
      <c r="GJ1028" s="398" t="str">
        <f t="shared" si="1481"/>
        <v>Cl</v>
      </c>
    </row>
    <row r="1029" spans="1:192" s="69" customFormat="1">
      <c r="A1029" s="402">
        <f t="shared" si="1482"/>
        <v>1024</v>
      </c>
      <c r="B1029" s="64" t="s">
        <v>389</v>
      </c>
      <c r="C1029" s="63" t="s">
        <v>390</v>
      </c>
      <c r="D1029" s="63"/>
      <c r="E1029" s="63"/>
      <c r="F1029" s="400">
        <v>3450310</v>
      </c>
      <c r="G1029" s="400">
        <v>5546720</v>
      </c>
      <c r="H1029" s="409">
        <f t="shared" si="1409"/>
        <v>450255.44600000005</v>
      </c>
      <c r="I1029" s="405">
        <f t="shared" si="1410"/>
        <v>5544941.102</v>
      </c>
      <c r="J1029" s="541">
        <v>148</v>
      </c>
      <c r="K1029" s="391" t="s">
        <v>1355</v>
      </c>
      <c r="L1029" s="153">
        <v>80</v>
      </c>
      <c r="M1029" s="19"/>
      <c r="N1029" s="408"/>
      <c r="O1029" s="19"/>
      <c r="P1029" s="19"/>
      <c r="Q1029" s="65" t="s">
        <v>2846</v>
      </c>
      <c r="R1029" s="65" t="s">
        <v>786</v>
      </c>
      <c r="S1029" s="2" t="s">
        <v>2837</v>
      </c>
      <c r="T1029" s="499" t="str">
        <f t="shared" si="1411"/>
        <v>-</v>
      </c>
      <c r="U1029" s="499" t="str">
        <f t="shared" si="1412"/>
        <v>M</v>
      </c>
      <c r="V1029" s="499" t="str">
        <f t="shared" si="1413"/>
        <v>-</v>
      </c>
      <c r="W1029" s="499" t="str">
        <f t="shared" si="1404"/>
        <v>-</v>
      </c>
      <c r="X1029" s="529" t="str">
        <f t="shared" si="1484"/>
        <v>Ca-Mg</v>
      </c>
      <c r="Y1029" s="530" t="str">
        <f t="shared" si="1406"/>
        <v>HCO3-SO4</v>
      </c>
      <c r="Z1029" s="60"/>
      <c r="AA1029" s="52">
        <v>22174</v>
      </c>
      <c r="AB1029" s="97">
        <v>1</v>
      </c>
      <c r="AC1029" s="399"/>
      <c r="AD1029" s="64" t="s">
        <v>391</v>
      </c>
      <c r="AE1029" s="61" t="s">
        <v>2620</v>
      </c>
      <c r="AF1029" s="153">
        <v>11.7</v>
      </c>
      <c r="AG1029" s="19"/>
      <c r="AH1029" s="115">
        <v>6.9</v>
      </c>
      <c r="AI1029" s="153"/>
      <c r="AJ1029" s="19"/>
      <c r="AK1029" s="19"/>
      <c r="AL1029" s="19"/>
      <c r="AM1029" s="153"/>
      <c r="AN1029" s="532">
        <v>49.7</v>
      </c>
      <c r="AO1029" s="399"/>
      <c r="AP1029" s="19">
        <v>4</v>
      </c>
      <c r="AQ1029" s="55">
        <v>1307</v>
      </c>
      <c r="AR1029" s="399"/>
      <c r="AS1029" s="507">
        <f t="shared" si="1485"/>
        <v>1582.94</v>
      </c>
      <c r="AT1029" s="510">
        <f t="shared" si="1486"/>
        <v>-2.8588381025397906E-2</v>
      </c>
      <c r="AU1029" s="532">
        <v>91</v>
      </c>
      <c r="AV1029" s="532">
        <v>55</v>
      </c>
      <c r="AW1029" s="79">
        <v>264</v>
      </c>
      <c r="AX1029" s="79">
        <v>146</v>
      </c>
      <c r="AY1029" s="79">
        <v>238</v>
      </c>
      <c r="AZ1029" s="80">
        <v>571</v>
      </c>
      <c r="BA1029" s="399"/>
      <c r="BB1029" s="399"/>
      <c r="BC1029" s="399"/>
      <c r="BD1029" s="399"/>
      <c r="BE1029" s="399">
        <v>0.04</v>
      </c>
      <c r="BF1029" s="399"/>
      <c r="BG1029" s="399"/>
      <c r="BH1029" s="399"/>
      <c r="BI1029" s="399"/>
      <c r="BJ1029" s="401">
        <v>201</v>
      </c>
      <c r="BK1029" s="399"/>
      <c r="BL1029" s="399"/>
      <c r="BM1029" s="399">
        <v>16.899999999999999</v>
      </c>
      <c r="BN1029" s="172"/>
      <c r="BO1029" s="149"/>
      <c r="BP1029" s="149"/>
      <c r="BQ1029" s="149"/>
      <c r="BR1029" s="149"/>
      <c r="BS1029" s="149"/>
      <c r="BT1029" s="149"/>
      <c r="BU1029" s="149"/>
      <c r="BV1029" s="149"/>
      <c r="BW1029" s="149"/>
      <c r="BX1029" s="149"/>
      <c r="BY1029" s="149"/>
      <c r="BZ1029" s="149"/>
      <c r="CA1029" s="149"/>
      <c r="CB1029" s="149"/>
      <c r="CC1029" s="149"/>
      <c r="CD1029" s="149"/>
      <c r="CE1029" s="149"/>
      <c r="CF1029" s="149"/>
      <c r="CG1029" s="149"/>
      <c r="CH1029" s="149"/>
      <c r="CI1029" s="149"/>
      <c r="CJ1029" s="149"/>
      <c r="CK1029" s="149"/>
      <c r="CL1029" s="139"/>
      <c r="CM1029" s="399">
        <v>9.6</v>
      </c>
      <c r="CN1029" s="149">
        <v>20</v>
      </c>
      <c r="CO1029" s="149"/>
      <c r="CP1029" s="399"/>
      <c r="CQ1029" s="172"/>
      <c r="CR1029" s="399"/>
      <c r="CS1029" s="399"/>
      <c r="CT1029" s="399"/>
      <c r="CU1029" s="399"/>
      <c r="CV1029" s="399"/>
      <c r="CW1029" s="399"/>
      <c r="CX1029" s="399"/>
      <c r="CY1029" s="399"/>
      <c r="CZ1029" s="399"/>
      <c r="DA1029" s="172"/>
      <c r="DB1029" s="241"/>
      <c r="DC1029" s="241"/>
      <c r="DD1029" s="241"/>
      <c r="DE1029" s="241"/>
      <c r="DF1029" s="182"/>
      <c r="DG1029" s="241"/>
      <c r="DH1029" s="241"/>
      <c r="DI1029" s="241"/>
      <c r="DJ1029" s="241"/>
      <c r="DK1029" s="244"/>
      <c r="DL1029" s="244"/>
      <c r="DM1029" s="244"/>
      <c r="DN1029" s="241"/>
      <c r="DO1029" s="241"/>
      <c r="DP1029" s="241"/>
      <c r="DQ1029" s="241"/>
      <c r="DR1029" s="241"/>
      <c r="DS1029" s="472"/>
      <c r="DT1029" s="402">
        <f t="shared" si="1414"/>
        <v>1</v>
      </c>
      <c r="DU1029" s="100">
        <f t="shared" si="1415"/>
        <v>0</v>
      </c>
      <c r="DV1029" s="100">
        <f t="shared" si="1416"/>
        <v>1</v>
      </c>
      <c r="DW1029" s="100">
        <f t="shared" si="1417"/>
        <v>0</v>
      </c>
      <c r="DX1029" s="100">
        <f t="shared" si="1418"/>
        <v>0</v>
      </c>
      <c r="DY1029" s="229">
        <f t="shared" si="1419"/>
        <v>0</v>
      </c>
      <c r="DZ1029" s="100">
        <f t="shared" si="1420"/>
        <v>1</v>
      </c>
      <c r="EA1029" s="400">
        <f t="shared" si="1421"/>
        <v>0</v>
      </c>
      <c r="EB1029" s="402">
        <f t="shared" si="1422"/>
        <v>0</v>
      </c>
      <c r="EC1029" s="19">
        <f t="shared" si="1423"/>
        <v>0</v>
      </c>
      <c r="ED1029" s="19">
        <f t="shared" si="1424"/>
        <v>1</v>
      </c>
      <c r="EE1029" s="19">
        <f t="shared" si="1425"/>
        <v>0</v>
      </c>
      <c r="EF1029" s="402">
        <f t="shared" si="1426"/>
        <v>0</v>
      </c>
      <c r="EG1029" s="400">
        <f t="shared" si="1427"/>
        <v>1</v>
      </c>
      <c r="EH1029" s="400">
        <f t="shared" si="1428"/>
        <v>0</v>
      </c>
      <c r="EI1029" s="402">
        <f t="shared" si="1429"/>
        <v>0</v>
      </c>
      <c r="EJ1029" s="229">
        <f t="shared" si="1430"/>
        <v>1</v>
      </c>
      <c r="EK1029" s="398">
        <f t="shared" si="1431"/>
        <v>91</v>
      </c>
      <c r="EL1029" s="398" t="str">
        <f t="shared" si="1432"/>
        <v/>
      </c>
      <c r="EM1029" s="398">
        <f t="shared" si="1433"/>
        <v>55</v>
      </c>
      <c r="EN1029" s="398">
        <f t="shared" si="1434"/>
        <v>264</v>
      </c>
      <c r="EO1029" s="398" t="str">
        <f t="shared" si="1435"/>
        <v/>
      </c>
      <c r="EP1029" s="398">
        <f t="shared" si="1436"/>
        <v>0.04</v>
      </c>
      <c r="EQ1029" s="398">
        <f t="shared" si="1437"/>
        <v>571</v>
      </c>
      <c r="ER1029" s="398" t="str">
        <f t="shared" si="1438"/>
        <v/>
      </c>
      <c r="ES1029" s="398">
        <f t="shared" si="1439"/>
        <v>201</v>
      </c>
      <c r="ET1029" s="398">
        <f t="shared" si="1440"/>
        <v>238</v>
      </c>
      <c r="EU1029" s="172">
        <f t="shared" si="1441"/>
        <v>146</v>
      </c>
      <c r="EV1029" s="57">
        <f t="shared" si="1442"/>
        <v>3.9582771489965114</v>
      </c>
      <c r="EW1029" s="57" t="str">
        <f t="shared" si="1443"/>
        <v/>
      </c>
      <c r="EX1029" s="57">
        <f t="shared" si="1444"/>
        <v>4.5258177329767539</v>
      </c>
      <c r="EY1029" s="57">
        <f t="shared" si="1445"/>
        <v>13.174310095314135</v>
      </c>
      <c r="EZ1029" s="57" t="str">
        <f t="shared" si="1446"/>
        <v/>
      </c>
      <c r="FA1029" s="57">
        <f t="shared" si="1447"/>
        <v>2.1488047273704003E-3</v>
      </c>
      <c r="FB1029" s="57">
        <f t="shared" si="1448"/>
        <v>9.3580324204198497</v>
      </c>
      <c r="FC1029" s="57" t="str">
        <f t="shared" si="1449"/>
        <v/>
      </c>
      <c r="FD1029" s="57">
        <f t="shared" si="1450"/>
        <v>3.2416792866370239</v>
      </c>
      <c r="FE1029" s="57">
        <f t="shared" si="1451"/>
        <v>4.9551021937778073</v>
      </c>
      <c r="FF1029" s="56">
        <f t="shared" si="1452"/>
        <v>4.1181282261021632</v>
      </c>
      <c r="FG1029" s="59">
        <f t="shared" si="1453"/>
        <v>18.274127193752339</v>
      </c>
      <c r="FH1029" s="59" t="str">
        <f t="shared" si="1454"/>
        <v/>
      </c>
      <c r="FI1029" s="59">
        <f t="shared" si="1455"/>
        <v>20.894284506865375</v>
      </c>
      <c r="FJ1029" s="59">
        <f t="shared" si="1456"/>
        <v>60.821667940240076</v>
      </c>
      <c r="FK1029" s="59" t="str">
        <f t="shared" si="1457"/>
        <v/>
      </c>
      <c r="FL1029" s="59">
        <f t="shared" si="1458"/>
        <v>9.9203591422237763E-3</v>
      </c>
      <c r="FM1029" s="59">
        <f t="shared" si="1459"/>
        <v>43.178412813592793</v>
      </c>
      <c r="FN1029" s="59" t="str">
        <f t="shared" si="1460"/>
        <v/>
      </c>
      <c r="FO1029" s="59">
        <f t="shared" si="1461"/>
        <v>14.957264535893392</v>
      </c>
      <c r="FP1029" s="59">
        <f t="shared" si="1462"/>
        <v>22.863080447297531</v>
      </c>
      <c r="FQ1029" s="66">
        <f t="shared" si="1463"/>
        <v>19.001242203216275</v>
      </c>
      <c r="FR1029" s="331">
        <f t="shared" si="1405"/>
        <v>-2.8588381025397906E-2</v>
      </c>
      <c r="FS1029" s="331">
        <f t="shared" si="1464"/>
        <v>2.8588381025397906E-2</v>
      </c>
      <c r="FT1029" s="400">
        <f t="shared" si="1465"/>
        <v>0</v>
      </c>
      <c r="FU1029" s="400">
        <f t="shared" si="1466"/>
        <v>1</v>
      </c>
      <c r="FV1029" s="400">
        <f t="shared" si="1467"/>
        <v>0</v>
      </c>
      <c r="FW1029" s="402">
        <f t="shared" si="1468"/>
        <v>0</v>
      </c>
      <c r="FX1029" s="222">
        <f t="shared" si="1469"/>
        <v>0</v>
      </c>
      <c r="FY1029" s="222">
        <f t="shared" si="1470"/>
        <v>60.821667940240076</v>
      </c>
      <c r="FZ1029" s="222">
        <f t="shared" si="1471"/>
        <v>20.894284506865375</v>
      </c>
      <c r="GA1029" s="221">
        <f t="shared" si="1472"/>
        <v>0</v>
      </c>
      <c r="GB1029" s="222">
        <f t="shared" si="1473"/>
        <v>43.178412813592793</v>
      </c>
      <c r="GC1029" s="222">
        <f t="shared" si="1474"/>
        <v>22.863080447297531</v>
      </c>
      <c r="GD1029" s="222">
        <f t="shared" si="1475"/>
        <v>0</v>
      </c>
      <c r="GE1029" s="222">
        <f t="shared" si="1476"/>
        <v>0</v>
      </c>
      <c r="GF1029" s="222">
        <f t="shared" si="1477"/>
        <v>0</v>
      </c>
      <c r="GG1029" s="398">
        <f t="shared" si="1478"/>
        <v>0</v>
      </c>
      <c r="GH1029" s="399">
        <f t="shared" si="1479"/>
        <v>0</v>
      </c>
      <c r="GI1029" s="398" t="str">
        <f t="shared" si="1480"/>
        <v>Ca-Mg</v>
      </c>
      <c r="GJ1029" s="398" t="str">
        <f t="shared" si="1481"/>
        <v>HCO3-SO4</v>
      </c>
    </row>
    <row r="1030" spans="1:192" s="69" customFormat="1" ht="14.25">
      <c r="A1030" s="402">
        <f t="shared" si="1482"/>
        <v>1025</v>
      </c>
      <c r="B1030" s="64" t="s">
        <v>340</v>
      </c>
      <c r="C1030" s="398" t="s">
        <v>211</v>
      </c>
      <c r="D1030" s="398"/>
      <c r="E1030" s="398"/>
      <c r="F1030" s="548">
        <v>3443484.2892700001</v>
      </c>
      <c r="G1030" s="548">
        <v>5546006.4866599999</v>
      </c>
      <c r="H1030" s="409">
        <f t="shared" si="1409"/>
        <v>443432.46555429208</v>
      </c>
      <c r="I1030" s="405">
        <f t="shared" si="1410"/>
        <v>5544227.8740653358</v>
      </c>
      <c r="J1030" s="541">
        <v>92</v>
      </c>
      <c r="K1030" s="400" t="s">
        <v>1356</v>
      </c>
      <c r="L1030" s="19">
        <v>73</v>
      </c>
      <c r="M1030" s="19"/>
      <c r="N1030" s="408"/>
      <c r="O1030" s="19"/>
      <c r="P1030" s="19"/>
      <c r="Q1030" s="64" t="s">
        <v>2846</v>
      </c>
      <c r="R1030" s="65" t="s">
        <v>2923</v>
      </c>
      <c r="S1030" s="64" t="s">
        <v>2836</v>
      </c>
      <c r="T1030" s="499" t="str">
        <f t="shared" si="1411"/>
        <v>-</v>
      </c>
      <c r="U1030" s="499" t="str">
        <f t="shared" si="1412"/>
        <v>M</v>
      </c>
      <c r="V1030" s="499" t="str">
        <f t="shared" si="1413"/>
        <v>-</v>
      </c>
      <c r="W1030" s="499" t="str">
        <f t="shared" si="1404"/>
        <v>-</v>
      </c>
      <c r="X1030" s="529" t="str">
        <f t="shared" si="1484"/>
        <v>Na</v>
      </c>
      <c r="Y1030" s="530" t="str">
        <f t="shared" si="1406"/>
        <v>Cl-HCO3</v>
      </c>
      <c r="Z1030" s="172" t="s">
        <v>1863</v>
      </c>
      <c r="AA1030" s="397" t="s">
        <v>2621</v>
      </c>
      <c r="AB1030" s="200">
        <v>1</v>
      </c>
      <c r="AC1030" s="398"/>
      <c r="AD1030" s="2" t="s">
        <v>2622</v>
      </c>
      <c r="AE1030" s="61" t="s">
        <v>2623</v>
      </c>
      <c r="AF1030" s="153" t="s">
        <v>3116</v>
      </c>
      <c r="AG1030" s="400"/>
      <c r="AH1030" s="400"/>
      <c r="AI1030" s="554"/>
      <c r="AJ1030" s="400"/>
      <c r="AK1030" s="400"/>
      <c r="AL1030" s="400"/>
      <c r="AM1030" s="391"/>
      <c r="AN1030" s="398"/>
      <c r="AO1030" s="399"/>
      <c r="AP1030" s="19"/>
      <c r="AQ1030" s="398"/>
      <c r="AR1030" s="398">
        <v>2250</v>
      </c>
      <c r="AS1030" s="507">
        <f t="shared" si="1485"/>
        <v>2222</v>
      </c>
      <c r="AT1030" s="510">
        <f t="shared" si="1486"/>
        <v>-0.22411386270116809</v>
      </c>
      <c r="AU1030" s="398">
        <v>649</v>
      </c>
      <c r="AV1030" s="398">
        <v>31</v>
      </c>
      <c r="AW1030" s="399">
        <v>64</v>
      </c>
      <c r="AX1030" s="398">
        <v>813</v>
      </c>
      <c r="AY1030" s="398">
        <v>67</v>
      </c>
      <c r="AZ1030" s="172">
        <v>598</v>
      </c>
      <c r="BA1030" s="398"/>
      <c r="BB1030" s="398"/>
      <c r="BC1030" s="398"/>
      <c r="BD1030" s="398"/>
      <c r="BE1030" s="398"/>
      <c r="BF1030" s="398"/>
      <c r="BG1030" s="398"/>
      <c r="BH1030" s="398"/>
      <c r="BI1030" s="398"/>
      <c r="BJ1030" s="398"/>
      <c r="BK1030" s="398"/>
      <c r="BL1030" s="399"/>
      <c r="BM1030" s="398"/>
      <c r="BN1030" s="172"/>
      <c r="BO1030" s="138"/>
      <c r="BP1030" s="555"/>
      <c r="BQ1030" s="138"/>
      <c r="BR1030" s="138"/>
      <c r="BS1030" s="138"/>
      <c r="BT1030" s="138"/>
      <c r="BU1030" s="138"/>
      <c r="BV1030" s="138"/>
      <c r="BW1030" s="138"/>
      <c r="BX1030" s="138"/>
      <c r="BY1030" s="138"/>
      <c r="BZ1030" s="138"/>
      <c r="CA1030" s="138"/>
      <c r="CB1030" s="138"/>
      <c r="CC1030" s="138"/>
      <c r="CD1030" s="138"/>
      <c r="CE1030" s="138"/>
      <c r="CF1030" s="149"/>
      <c r="CG1030" s="138"/>
      <c r="CH1030" s="138"/>
      <c r="CI1030" s="138"/>
      <c r="CJ1030" s="138"/>
      <c r="CK1030" s="138"/>
      <c r="CL1030" s="139"/>
      <c r="CM1030" s="138"/>
      <c r="CN1030" s="143" t="s">
        <v>3116</v>
      </c>
      <c r="CO1030" s="149"/>
      <c r="CP1030" s="398"/>
      <c r="CQ1030" s="172"/>
      <c r="CR1030" s="398"/>
      <c r="CS1030" s="398"/>
      <c r="CT1030" s="398"/>
      <c r="CU1030" s="398"/>
      <c r="CV1030" s="398"/>
      <c r="CW1030" s="398"/>
      <c r="CX1030" s="398"/>
      <c r="CY1030" s="398"/>
      <c r="CZ1030" s="398"/>
      <c r="DA1030" s="172"/>
      <c r="DB1030" s="241"/>
      <c r="DC1030" s="241"/>
      <c r="DD1030" s="241"/>
      <c r="DE1030" s="241"/>
      <c r="DF1030" s="182"/>
      <c r="DG1030" s="241"/>
      <c r="DH1030" s="241"/>
      <c r="DI1030" s="244"/>
      <c r="DJ1030" s="244"/>
      <c r="DK1030" s="244"/>
      <c r="DL1030" s="244"/>
      <c r="DM1030" s="244"/>
      <c r="DN1030" s="244"/>
      <c r="DO1030" s="244"/>
      <c r="DP1030" s="244"/>
      <c r="DQ1030" s="244"/>
      <c r="DR1030" s="244"/>
      <c r="DS1030" s="472"/>
      <c r="DT1030" s="402">
        <f t="shared" si="1414"/>
        <v>1</v>
      </c>
      <c r="DU1030" s="100">
        <f t="shared" si="1415"/>
        <v>0</v>
      </c>
      <c r="DV1030" s="100">
        <f t="shared" si="1416"/>
        <v>1</v>
      </c>
      <c r="DW1030" s="100">
        <f t="shared" si="1417"/>
        <v>0</v>
      </c>
      <c r="DX1030" s="100">
        <f t="shared" si="1418"/>
        <v>0</v>
      </c>
      <c r="DY1030" s="229">
        <f t="shared" si="1419"/>
        <v>0</v>
      </c>
      <c r="DZ1030" s="100">
        <f t="shared" si="1420"/>
        <v>0</v>
      </c>
      <c r="EA1030" s="400">
        <f t="shared" si="1421"/>
        <v>0</v>
      </c>
      <c r="EB1030" s="402">
        <f t="shared" si="1422"/>
        <v>1</v>
      </c>
      <c r="EC1030" s="19">
        <f t="shared" si="1423"/>
        <v>0</v>
      </c>
      <c r="ED1030" s="19">
        <f t="shared" si="1424"/>
        <v>1</v>
      </c>
      <c r="EE1030" s="19">
        <f t="shared" si="1425"/>
        <v>0</v>
      </c>
      <c r="EF1030" s="402">
        <f t="shared" si="1426"/>
        <v>0</v>
      </c>
      <c r="EG1030" s="400">
        <f t="shared" si="1427"/>
        <v>0</v>
      </c>
      <c r="EH1030" s="400">
        <f t="shared" si="1428"/>
        <v>0</v>
      </c>
      <c r="EI1030" s="402">
        <f t="shared" si="1429"/>
        <v>1</v>
      </c>
      <c r="EJ1030" s="229">
        <f t="shared" si="1430"/>
        <v>1</v>
      </c>
      <c r="EK1030" s="398">
        <f t="shared" si="1431"/>
        <v>649</v>
      </c>
      <c r="EL1030" s="398" t="str">
        <f t="shared" si="1432"/>
        <v/>
      </c>
      <c r="EM1030" s="398">
        <f t="shared" si="1433"/>
        <v>31</v>
      </c>
      <c r="EN1030" s="398">
        <f t="shared" si="1434"/>
        <v>64</v>
      </c>
      <c r="EO1030" s="398" t="str">
        <f t="shared" si="1435"/>
        <v/>
      </c>
      <c r="EP1030" s="398" t="str">
        <f t="shared" si="1436"/>
        <v/>
      </c>
      <c r="EQ1030" s="398">
        <f t="shared" si="1437"/>
        <v>598</v>
      </c>
      <c r="ER1030" s="398" t="str">
        <f t="shared" si="1438"/>
        <v/>
      </c>
      <c r="ES1030" s="398" t="str">
        <f t="shared" si="1439"/>
        <v/>
      </c>
      <c r="ET1030" s="398">
        <f t="shared" si="1440"/>
        <v>67</v>
      </c>
      <c r="EU1030" s="172">
        <f t="shared" si="1441"/>
        <v>813</v>
      </c>
      <c r="EV1030" s="57">
        <f t="shared" si="1442"/>
        <v>28.229910656030064</v>
      </c>
      <c r="EW1030" s="57" t="str">
        <f t="shared" si="1443"/>
        <v/>
      </c>
      <c r="EX1030" s="57">
        <f t="shared" si="1444"/>
        <v>2.5509154494959887</v>
      </c>
      <c r="EY1030" s="57">
        <f t="shared" si="1445"/>
        <v>3.1937721443185785</v>
      </c>
      <c r="EZ1030" s="57" t="str">
        <f t="shared" si="1446"/>
        <v/>
      </c>
      <c r="FA1030" s="57" t="str">
        <f t="shared" si="1447"/>
        <v/>
      </c>
      <c r="FB1030" s="57">
        <f t="shared" si="1448"/>
        <v>9.8005313264642204</v>
      </c>
      <c r="FC1030" s="57" t="str">
        <f t="shared" si="1449"/>
        <v/>
      </c>
      <c r="FD1030" s="57" t="str">
        <f t="shared" si="1450"/>
        <v/>
      </c>
      <c r="FE1030" s="57">
        <f t="shared" si="1451"/>
        <v>1.3949237268198029</v>
      </c>
      <c r="FF1030" s="56">
        <f t="shared" si="1452"/>
        <v>22.931768820692181</v>
      </c>
      <c r="FG1030" s="59">
        <f t="shared" si="1453"/>
        <v>83.0912272999701</v>
      </c>
      <c r="FH1030" s="59" t="str">
        <f t="shared" si="1454"/>
        <v/>
      </c>
      <c r="FI1030" s="59">
        <f t="shared" si="1455"/>
        <v>7.508302028288603</v>
      </c>
      <c r="FJ1030" s="59">
        <f t="shared" si="1456"/>
        <v>9.4004706717413029</v>
      </c>
      <c r="FK1030" s="59" t="str">
        <f t="shared" si="1457"/>
        <v/>
      </c>
      <c r="FL1030" s="59" t="str">
        <f t="shared" si="1458"/>
        <v/>
      </c>
      <c r="FM1030" s="59">
        <f t="shared" si="1459"/>
        <v>28.717634234344029</v>
      </c>
      <c r="FN1030" s="59" t="str">
        <f t="shared" si="1460"/>
        <v/>
      </c>
      <c r="FO1030" s="59" t="str">
        <f t="shared" si="1461"/>
        <v/>
      </c>
      <c r="FP1030" s="59">
        <f t="shared" si="1462"/>
        <v>4.0874222057174281</v>
      </c>
      <c r="FQ1030" s="66">
        <f t="shared" si="1463"/>
        <v>67.194943559938537</v>
      </c>
      <c r="FR1030" s="331">
        <f t="shared" si="1405"/>
        <v>-0.22411386270116809</v>
      </c>
      <c r="FS1030" s="331">
        <f t="shared" si="1464"/>
        <v>0.22411386270116809</v>
      </c>
      <c r="FT1030" s="400">
        <f t="shared" si="1465"/>
        <v>0</v>
      </c>
      <c r="FU1030" s="400">
        <f t="shared" si="1466"/>
        <v>1</v>
      </c>
      <c r="FV1030" s="400">
        <f t="shared" si="1467"/>
        <v>0</v>
      </c>
      <c r="FW1030" s="402">
        <f t="shared" si="1468"/>
        <v>0</v>
      </c>
      <c r="FX1030" s="222">
        <f t="shared" si="1469"/>
        <v>83.0912272999701</v>
      </c>
      <c r="FY1030" s="222">
        <f t="shared" si="1470"/>
        <v>0</v>
      </c>
      <c r="FZ1030" s="222">
        <f t="shared" si="1471"/>
        <v>0</v>
      </c>
      <c r="GA1030" s="221">
        <f t="shared" si="1472"/>
        <v>67.194943559938537</v>
      </c>
      <c r="GB1030" s="222">
        <f t="shared" si="1473"/>
        <v>28.717634234344029</v>
      </c>
      <c r="GC1030" s="222">
        <f t="shared" si="1474"/>
        <v>0</v>
      </c>
      <c r="GD1030" s="222">
        <f t="shared" si="1475"/>
        <v>0</v>
      </c>
      <c r="GE1030" s="222">
        <f t="shared" si="1476"/>
        <v>0</v>
      </c>
      <c r="GF1030" s="222">
        <f t="shared" si="1477"/>
        <v>0</v>
      </c>
      <c r="GG1030" s="398">
        <f t="shared" si="1478"/>
        <v>0</v>
      </c>
      <c r="GH1030" s="399">
        <f t="shared" si="1479"/>
        <v>0</v>
      </c>
      <c r="GI1030" s="398" t="str">
        <f t="shared" si="1480"/>
        <v>Na</v>
      </c>
      <c r="GJ1030" s="398" t="str">
        <f t="shared" si="1481"/>
        <v>Cl-HCO3</v>
      </c>
    </row>
    <row r="1031" spans="1:192" s="69" customFormat="1" ht="14.25">
      <c r="A1031" s="402">
        <f t="shared" si="1482"/>
        <v>1026</v>
      </c>
      <c r="B1031" s="65" t="s">
        <v>1193</v>
      </c>
      <c r="C1031" s="69" t="s">
        <v>1194</v>
      </c>
      <c r="F1031" s="549">
        <v>3516380</v>
      </c>
      <c r="G1031" s="549">
        <v>5633910</v>
      </c>
      <c r="H1031" s="410">
        <f t="shared" si="1409"/>
        <v>516299.01800000004</v>
      </c>
      <c r="I1031" s="102">
        <f t="shared" si="1410"/>
        <v>5632096.2260000007</v>
      </c>
      <c r="J1031" s="408">
        <v>251.5</v>
      </c>
      <c r="K1031" s="408" t="s">
        <v>1355</v>
      </c>
      <c r="L1031" s="171">
        <v>135</v>
      </c>
      <c r="M1031" s="171">
        <v>43</v>
      </c>
      <c r="N1031" s="408">
        <v>135</v>
      </c>
      <c r="O1031" s="171" t="s">
        <v>1352</v>
      </c>
      <c r="P1031" s="171"/>
      <c r="Q1031" s="470" t="s">
        <v>1361</v>
      </c>
      <c r="R1031" s="470" t="s">
        <v>2936</v>
      </c>
      <c r="S1031" s="470" t="s">
        <v>1346</v>
      </c>
      <c r="T1031" s="499" t="str">
        <f t="shared" si="1411"/>
        <v>-</v>
      </c>
      <c r="U1031" s="499" t="str">
        <f t="shared" si="1412"/>
        <v>-</v>
      </c>
      <c r="V1031" s="499" t="str">
        <f t="shared" si="1413"/>
        <v>-</v>
      </c>
      <c r="W1031" s="499" t="str">
        <f t="shared" ref="W1031:W1040" si="1487">IF(EH1031=1,"A","-")</f>
        <v>-</v>
      </c>
      <c r="X1031" s="529" t="str">
        <f t="shared" si="1484"/>
        <v>Mg-Ca</v>
      </c>
      <c r="Y1031" s="530" t="str">
        <f t="shared" si="1406"/>
        <v>HCO3</v>
      </c>
      <c r="Z1031" s="70"/>
      <c r="AA1031" s="192">
        <v>33990</v>
      </c>
      <c r="AB1031" s="200">
        <v>1</v>
      </c>
      <c r="AC1031" s="65" t="s">
        <v>1050</v>
      </c>
      <c r="AD1031" s="65" t="s">
        <v>2055</v>
      </c>
      <c r="AE1031" s="61" t="s">
        <v>2526</v>
      </c>
      <c r="AF1031" s="185">
        <v>12.6</v>
      </c>
      <c r="AG1031" s="408">
        <v>250</v>
      </c>
      <c r="AH1031" s="408">
        <v>6.69</v>
      </c>
      <c r="AI1031" s="559"/>
      <c r="AJ1031" s="408"/>
      <c r="AK1031" s="408"/>
      <c r="AL1031" s="408">
        <v>5.8</v>
      </c>
      <c r="AM1031" s="392"/>
      <c r="AO1031" s="401"/>
      <c r="AP1031" s="171"/>
      <c r="AS1031" s="507">
        <f t="shared" si="1485"/>
        <v>267.67</v>
      </c>
      <c r="AT1031" s="510">
        <f t="shared" si="1486"/>
        <v>2.7965849584179852</v>
      </c>
      <c r="AU1031" s="69">
        <v>8.8000000000000007</v>
      </c>
      <c r="AV1031" s="69">
        <v>18.399999999999999</v>
      </c>
      <c r="AW1031" s="401">
        <v>26</v>
      </c>
      <c r="AX1031" s="69">
        <v>3</v>
      </c>
      <c r="AY1031" s="69">
        <v>5.3</v>
      </c>
      <c r="AZ1031" s="70">
        <v>195.2</v>
      </c>
      <c r="BB1031" s="69">
        <v>6</v>
      </c>
      <c r="BD1031" s="401">
        <v>0.01</v>
      </c>
      <c r="BE1031" s="69">
        <v>4.3</v>
      </c>
      <c r="BF1031" s="69">
        <v>0.28999999999999998</v>
      </c>
      <c r="BJ1031" s="69">
        <v>0</v>
      </c>
      <c r="BK1031" s="69">
        <v>0</v>
      </c>
      <c r="BL1031" s="401"/>
      <c r="BN1031" s="70">
        <v>0.36</v>
      </c>
      <c r="BO1031" s="143"/>
      <c r="BP1031" s="564">
        <v>10</v>
      </c>
      <c r="BQ1031" s="143"/>
      <c r="BR1031" s="143"/>
      <c r="BS1031" s="143"/>
      <c r="BT1031" s="143"/>
      <c r="BU1031" s="143"/>
      <c r="BV1031" s="143"/>
      <c r="BW1031" s="143"/>
      <c r="BX1031" s="143"/>
      <c r="BY1031" s="143"/>
      <c r="BZ1031" s="143"/>
      <c r="CA1031" s="143"/>
      <c r="CB1031" s="143"/>
      <c r="CC1031" s="143"/>
      <c r="CD1031" s="143"/>
      <c r="CE1031" s="143"/>
      <c r="CF1031" s="141"/>
      <c r="CG1031" s="143"/>
      <c r="CH1031" s="143"/>
      <c r="CI1031" s="143"/>
      <c r="CJ1031" s="143"/>
      <c r="CK1031" s="143"/>
      <c r="CL1031" s="144"/>
      <c r="CM1031" s="143">
        <v>3</v>
      </c>
      <c r="CN1031" s="143">
        <v>95.7</v>
      </c>
      <c r="CO1031" s="141"/>
      <c r="CQ1031" s="70"/>
      <c r="DA1031" s="70"/>
      <c r="DB1031" s="182"/>
      <c r="DC1031" s="182" t="s">
        <v>1849</v>
      </c>
      <c r="DD1031" s="182"/>
      <c r="DE1031" s="182">
        <v>-12.4</v>
      </c>
      <c r="DF1031" s="141" t="s">
        <v>2624</v>
      </c>
      <c r="DG1031" s="475">
        <v>-9.1</v>
      </c>
      <c r="DH1031" s="182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1"/>
      <c r="DT1031" s="402">
        <f t="shared" si="1414"/>
        <v>1</v>
      </c>
      <c r="DU1031" s="100">
        <f t="shared" si="1415"/>
        <v>0</v>
      </c>
      <c r="DV1031" s="100">
        <f t="shared" si="1416"/>
        <v>0</v>
      </c>
      <c r="DW1031" s="100">
        <f t="shared" si="1417"/>
        <v>1</v>
      </c>
      <c r="DX1031" s="100">
        <f t="shared" si="1418"/>
        <v>0</v>
      </c>
      <c r="DY1031" s="229">
        <f t="shared" si="1419"/>
        <v>0</v>
      </c>
      <c r="DZ1031" s="100">
        <f t="shared" si="1420"/>
        <v>1</v>
      </c>
      <c r="EA1031" s="400">
        <f t="shared" si="1421"/>
        <v>0</v>
      </c>
      <c r="EB1031" s="402">
        <f t="shared" si="1422"/>
        <v>0</v>
      </c>
      <c r="EC1031" s="19">
        <f t="shared" si="1423"/>
        <v>1</v>
      </c>
      <c r="ED1031" s="19">
        <f t="shared" si="1424"/>
        <v>0</v>
      </c>
      <c r="EE1031" s="19">
        <f t="shared" si="1425"/>
        <v>0</v>
      </c>
      <c r="EF1031" s="402">
        <f t="shared" si="1426"/>
        <v>0</v>
      </c>
      <c r="EG1031" s="400">
        <f t="shared" si="1427"/>
        <v>1</v>
      </c>
      <c r="EH1031" s="400">
        <f t="shared" si="1428"/>
        <v>0</v>
      </c>
      <c r="EI1031" s="402">
        <f t="shared" si="1429"/>
        <v>0</v>
      </c>
      <c r="EJ1031" s="229">
        <f t="shared" si="1430"/>
        <v>1</v>
      </c>
      <c r="EK1031" s="398">
        <f t="shared" si="1431"/>
        <v>8.8000000000000007</v>
      </c>
      <c r="EL1031" s="398">
        <f t="shared" si="1432"/>
        <v>6</v>
      </c>
      <c r="EM1031" s="398">
        <f t="shared" si="1433"/>
        <v>18.399999999999999</v>
      </c>
      <c r="EN1031" s="398">
        <f t="shared" si="1434"/>
        <v>26</v>
      </c>
      <c r="EO1031" s="398">
        <f t="shared" si="1435"/>
        <v>0.28999999999999998</v>
      </c>
      <c r="EP1031" s="398">
        <f t="shared" si="1436"/>
        <v>4.3</v>
      </c>
      <c r="EQ1031" s="398">
        <f t="shared" si="1437"/>
        <v>195.2</v>
      </c>
      <c r="ER1031" s="398" t="str">
        <f t="shared" si="1438"/>
        <v/>
      </c>
      <c r="ES1031" s="398">
        <f t="shared" si="1439"/>
        <v>0</v>
      </c>
      <c r="ET1031" s="398">
        <f t="shared" si="1440"/>
        <v>5.3</v>
      </c>
      <c r="EU1031" s="172">
        <f t="shared" si="1441"/>
        <v>3</v>
      </c>
      <c r="EV1031" s="57">
        <f t="shared" si="1442"/>
        <v>0.38277844957328905</v>
      </c>
      <c r="EW1031" s="57">
        <f t="shared" si="1443"/>
        <v>0.15345268542199489</v>
      </c>
      <c r="EX1031" s="57">
        <f t="shared" si="1444"/>
        <v>1.5140917506685867</v>
      </c>
      <c r="EY1031" s="57">
        <f t="shared" si="1445"/>
        <v>1.2974699336294224</v>
      </c>
      <c r="EZ1031" s="57">
        <f t="shared" si="1446"/>
        <v>1.0575257543987599E-2</v>
      </c>
      <c r="FA1031" s="57">
        <f t="shared" si="1447"/>
        <v>0.23099650819231801</v>
      </c>
      <c r="FB1031" s="57">
        <f t="shared" si="1448"/>
        <v>3.1991032022170831</v>
      </c>
      <c r="FC1031" s="57" t="str">
        <f t="shared" si="1449"/>
        <v/>
      </c>
      <c r="FD1031" s="57">
        <f t="shared" si="1450"/>
        <v>0</v>
      </c>
      <c r="FE1031" s="57">
        <f t="shared" si="1451"/>
        <v>0.11034471271858143</v>
      </c>
      <c r="FF1031" s="56">
        <f t="shared" si="1452"/>
        <v>8.4619073139085538E-2</v>
      </c>
      <c r="FG1031" s="59">
        <f t="shared" si="1453"/>
        <v>10.66423988161494</v>
      </c>
      <c r="FH1031" s="59">
        <f t="shared" si="1454"/>
        <v>4.275204755237465</v>
      </c>
      <c r="FI1031" s="59">
        <f t="shared" si="1455"/>
        <v>42.182723844312434</v>
      </c>
      <c r="FJ1031" s="59">
        <f t="shared" si="1456"/>
        <v>36.147621755696441</v>
      </c>
      <c r="FK1031" s="59">
        <f t="shared" si="1457"/>
        <v>0.29462756689845687</v>
      </c>
      <c r="FL1031" s="59">
        <f t="shared" si="1458"/>
        <v>6.4355821962402624</v>
      </c>
      <c r="FM1031" s="59">
        <f t="shared" si="1459"/>
        <v>94.25574726301268</v>
      </c>
      <c r="FN1031" s="59" t="str">
        <f t="shared" si="1460"/>
        <v/>
      </c>
      <c r="FO1031" s="59">
        <f t="shared" si="1461"/>
        <v>0</v>
      </c>
      <c r="FP1031" s="59">
        <f t="shared" si="1462"/>
        <v>3.2511059182474571</v>
      </c>
      <c r="FQ1031" s="66">
        <f t="shared" si="1463"/>
        <v>2.4931468187398638</v>
      </c>
      <c r="FR1031" s="331">
        <f t="shared" ref="FR1031:FR1040" si="1488">IFERROR((SUM(EV1031:FA1031)-SUM(FB1031:FF1031))/SUM(EV1031:FF1031)*100,"")</f>
        <v>2.7965849584179852</v>
      </c>
      <c r="FS1031" s="331">
        <f t="shared" si="1464"/>
        <v>2.7965849584179852</v>
      </c>
      <c r="FT1031" s="400">
        <f t="shared" si="1465"/>
        <v>0</v>
      </c>
      <c r="FU1031" s="400">
        <f t="shared" si="1466"/>
        <v>1</v>
      </c>
      <c r="FV1031" s="400">
        <f t="shared" si="1467"/>
        <v>0</v>
      </c>
      <c r="FW1031" s="402">
        <f t="shared" si="1468"/>
        <v>0</v>
      </c>
      <c r="FX1031" s="222">
        <f t="shared" si="1469"/>
        <v>0</v>
      </c>
      <c r="FY1031" s="222">
        <f t="shared" si="1470"/>
        <v>36.147621755696441</v>
      </c>
      <c r="FZ1031" s="222">
        <f t="shared" si="1471"/>
        <v>42.182723844312434</v>
      </c>
      <c r="GA1031" s="221">
        <f t="shared" si="1472"/>
        <v>0</v>
      </c>
      <c r="GB1031" s="222">
        <f t="shared" si="1473"/>
        <v>94.25574726301268</v>
      </c>
      <c r="GC1031" s="222">
        <f t="shared" si="1474"/>
        <v>0</v>
      </c>
      <c r="GD1031" s="222">
        <f t="shared" si="1475"/>
        <v>0</v>
      </c>
      <c r="GE1031" s="222">
        <f t="shared" si="1476"/>
        <v>0</v>
      </c>
      <c r="GF1031" s="222">
        <f t="shared" si="1477"/>
        <v>0</v>
      </c>
      <c r="GG1031" s="398">
        <f t="shared" si="1478"/>
        <v>0</v>
      </c>
      <c r="GH1031" s="399">
        <f t="shared" si="1479"/>
        <v>0</v>
      </c>
      <c r="GI1031" s="398" t="str">
        <f t="shared" si="1480"/>
        <v>Mg-Ca</v>
      </c>
      <c r="GJ1031" s="398" t="str">
        <f t="shared" si="1481"/>
        <v>HCO3</v>
      </c>
    </row>
    <row r="1032" spans="1:192" s="69" customFormat="1">
      <c r="A1032" s="402">
        <f t="shared" si="1482"/>
        <v>1027</v>
      </c>
      <c r="B1032" s="64" t="s">
        <v>775</v>
      </c>
      <c r="C1032" s="2" t="s">
        <v>776</v>
      </c>
      <c r="D1032" s="2"/>
      <c r="E1032" s="2"/>
      <c r="F1032" s="400">
        <v>3492480</v>
      </c>
      <c r="G1032" s="400">
        <v>5586700</v>
      </c>
      <c r="H1032" s="410">
        <f t="shared" si="1409"/>
        <v>492408.57800000004</v>
      </c>
      <c r="I1032" s="410">
        <f t="shared" si="1410"/>
        <v>5584905.1100000003</v>
      </c>
      <c r="J1032" s="541">
        <v>127</v>
      </c>
      <c r="K1032" s="391" t="s">
        <v>1357</v>
      </c>
      <c r="L1032" s="438">
        <v>0</v>
      </c>
      <c r="M1032" s="19"/>
      <c r="N1032" s="408"/>
      <c r="O1032" s="19"/>
      <c r="P1032" s="19"/>
      <c r="Q1032" s="440" t="s">
        <v>2846</v>
      </c>
      <c r="R1032" s="439" t="s">
        <v>1507</v>
      </c>
      <c r="S1032" s="439" t="s">
        <v>1345</v>
      </c>
      <c r="T1032" s="499" t="str">
        <f t="shared" si="1411"/>
        <v>-</v>
      </c>
      <c r="U1032" s="499" t="str">
        <f t="shared" si="1412"/>
        <v>M</v>
      </c>
      <c r="V1032" s="499" t="str">
        <f t="shared" si="1413"/>
        <v>-</v>
      </c>
      <c r="W1032" s="499" t="str">
        <f t="shared" si="1487"/>
        <v>A</v>
      </c>
      <c r="X1032" s="529" t="str">
        <f t="shared" si="1484"/>
        <v>Mg-Ca-Na</v>
      </c>
      <c r="Y1032" s="530" t="str">
        <f t="shared" ref="Y1032:Y1040" si="1489">GJ1032</f>
        <v>Cl-HCO3</v>
      </c>
      <c r="Z1032" s="172"/>
      <c r="AA1032" s="51">
        <v>19550</v>
      </c>
      <c r="AB1032" s="100">
        <v>1</v>
      </c>
      <c r="AC1032" s="384" t="s">
        <v>513</v>
      </c>
      <c r="AD1032" s="2" t="s">
        <v>1897</v>
      </c>
      <c r="AE1032" s="404"/>
      <c r="AF1032" s="391" t="s">
        <v>3116</v>
      </c>
      <c r="AG1032" s="400"/>
      <c r="AH1032" s="400"/>
      <c r="AI1032" s="391"/>
      <c r="AJ1032" s="400"/>
      <c r="AK1032" s="400"/>
      <c r="AL1032" s="400"/>
      <c r="AM1032" s="391"/>
      <c r="AN1032" s="398"/>
      <c r="AO1032" s="399"/>
      <c r="AP1032" s="19"/>
      <c r="AQ1032" s="398"/>
      <c r="AR1032" s="398">
        <v>9297</v>
      </c>
      <c r="AS1032" s="507">
        <f t="shared" si="1485"/>
        <v>6286.78</v>
      </c>
      <c r="AT1032" s="510">
        <f t="shared" si="1486"/>
        <v>3.7902401209540666</v>
      </c>
      <c r="AU1032" s="59">
        <v>646</v>
      </c>
      <c r="AV1032" s="59">
        <v>416</v>
      </c>
      <c r="AW1032" s="161">
        <v>656</v>
      </c>
      <c r="AX1032" s="59">
        <v>1716</v>
      </c>
      <c r="AY1032" s="57">
        <v>66</v>
      </c>
      <c r="AZ1032" s="66">
        <v>2605</v>
      </c>
      <c r="BA1032" s="398"/>
      <c r="BB1032" s="398">
        <v>165</v>
      </c>
      <c r="BC1032" s="398"/>
      <c r="BD1032" s="398">
        <v>0</v>
      </c>
      <c r="BE1032" s="57">
        <v>8.5</v>
      </c>
      <c r="BF1032" s="398">
        <v>0.62</v>
      </c>
      <c r="BG1032" s="398"/>
      <c r="BH1032" s="398"/>
      <c r="BI1032" s="398"/>
      <c r="BJ1032" s="398">
        <v>0.66</v>
      </c>
      <c r="BK1032" s="398">
        <v>0</v>
      </c>
      <c r="BL1032" s="399"/>
      <c r="BM1032" s="57">
        <v>7</v>
      </c>
      <c r="BN1032" s="172"/>
      <c r="BO1032" s="398"/>
      <c r="BP1032" s="398"/>
      <c r="BQ1032" s="398"/>
      <c r="BR1032" s="398"/>
      <c r="BS1032" s="398"/>
      <c r="BT1032" s="398"/>
      <c r="BU1032" s="398"/>
      <c r="BV1032" s="398"/>
      <c r="BW1032" s="398"/>
      <c r="BX1032" s="398"/>
      <c r="BY1032" s="398"/>
      <c r="BZ1032" s="398"/>
      <c r="CA1032" s="398"/>
      <c r="CB1032" s="398"/>
      <c r="CC1032" s="398"/>
      <c r="CD1032" s="398"/>
      <c r="CE1032" s="398"/>
      <c r="CF1032" s="399"/>
      <c r="CG1032" s="398"/>
      <c r="CH1032" s="398"/>
      <c r="CI1032" s="398"/>
      <c r="CJ1032" s="398"/>
      <c r="CK1032" s="398"/>
      <c r="CL1032" s="172"/>
      <c r="CM1032" s="398"/>
      <c r="CN1032" s="244">
        <v>3018</v>
      </c>
      <c r="CO1032" s="399"/>
      <c r="CP1032" s="398"/>
      <c r="CQ1032" s="172"/>
      <c r="CR1032" s="398"/>
      <c r="CS1032" s="398"/>
      <c r="CT1032" s="398"/>
      <c r="CU1032" s="398"/>
      <c r="CV1032" s="398"/>
      <c r="CW1032" s="398"/>
      <c r="CX1032" s="398"/>
      <c r="CY1032" s="398"/>
      <c r="CZ1032" s="398"/>
      <c r="DA1032" s="172"/>
      <c r="DB1032" s="241"/>
      <c r="DC1032" s="241"/>
      <c r="DD1032" s="241"/>
      <c r="DE1032" s="241"/>
      <c r="DF1032" s="182"/>
      <c r="DG1032" s="241"/>
      <c r="DH1032" s="241"/>
      <c r="DI1032" s="244"/>
      <c r="DJ1032" s="244"/>
      <c r="DK1032" s="244"/>
      <c r="DL1032" s="244"/>
      <c r="DM1032" s="244"/>
      <c r="DN1032" s="244"/>
      <c r="DO1032" s="244"/>
      <c r="DP1032" s="244"/>
      <c r="DQ1032" s="244"/>
      <c r="DR1032" s="244"/>
      <c r="DS1032" s="472"/>
      <c r="DT1032" s="402">
        <f t="shared" si="1414"/>
        <v>1</v>
      </c>
      <c r="DU1032" s="100">
        <f t="shared" si="1415"/>
        <v>1</v>
      </c>
      <c r="DV1032" s="100">
        <f t="shared" si="1416"/>
        <v>0</v>
      </c>
      <c r="DW1032" s="100">
        <f t="shared" si="1417"/>
        <v>0</v>
      </c>
      <c r="DX1032" s="100">
        <f t="shared" si="1418"/>
        <v>0</v>
      </c>
      <c r="DY1032" s="229">
        <f t="shared" si="1419"/>
        <v>0</v>
      </c>
      <c r="DZ1032" s="100">
        <f t="shared" si="1420"/>
        <v>0</v>
      </c>
      <c r="EA1032" s="400">
        <f t="shared" si="1421"/>
        <v>0</v>
      </c>
      <c r="EB1032" s="402">
        <f t="shared" si="1422"/>
        <v>1</v>
      </c>
      <c r="EC1032" s="19">
        <f t="shared" si="1423"/>
        <v>0</v>
      </c>
      <c r="ED1032" s="19">
        <f t="shared" si="1424"/>
        <v>1</v>
      </c>
      <c r="EE1032" s="19">
        <f t="shared" si="1425"/>
        <v>0</v>
      </c>
      <c r="EF1032" s="402">
        <f t="shared" si="1426"/>
        <v>0</v>
      </c>
      <c r="EG1032" s="400">
        <f t="shared" si="1427"/>
        <v>0</v>
      </c>
      <c r="EH1032" s="400">
        <f t="shared" si="1428"/>
        <v>1</v>
      </c>
      <c r="EI1032" s="402">
        <f t="shared" si="1429"/>
        <v>0</v>
      </c>
      <c r="EJ1032" s="229">
        <f t="shared" si="1430"/>
        <v>2</v>
      </c>
      <c r="EK1032" s="398">
        <f t="shared" si="1431"/>
        <v>646</v>
      </c>
      <c r="EL1032" s="398">
        <f t="shared" si="1432"/>
        <v>165</v>
      </c>
      <c r="EM1032" s="398">
        <f t="shared" si="1433"/>
        <v>416</v>
      </c>
      <c r="EN1032" s="398">
        <f t="shared" si="1434"/>
        <v>656</v>
      </c>
      <c r="EO1032" s="398">
        <f t="shared" si="1435"/>
        <v>0.62</v>
      </c>
      <c r="EP1032" s="398">
        <f t="shared" si="1436"/>
        <v>8.5</v>
      </c>
      <c r="EQ1032" s="398">
        <f t="shared" si="1437"/>
        <v>2605</v>
      </c>
      <c r="ER1032" s="398" t="str">
        <f t="shared" si="1438"/>
        <v/>
      </c>
      <c r="ES1032" s="398">
        <f t="shared" si="1439"/>
        <v>0.66</v>
      </c>
      <c r="ET1032" s="398">
        <f t="shared" si="1440"/>
        <v>66</v>
      </c>
      <c r="EU1032" s="172">
        <f t="shared" si="1441"/>
        <v>1716</v>
      </c>
      <c r="EV1032" s="57">
        <f t="shared" si="1442"/>
        <v>28.099418002766445</v>
      </c>
      <c r="EW1032" s="57">
        <f t="shared" si="1443"/>
        <v>4.2199488491048589</v>
      </c>
      <c r="EX1032" s="57">
        <f t="shared" si="1444"/>
        <v>34.231639580333265</v>
      </c>
      <c r="EY1032" s="57">
        <f t="shared" si="1445"/>
        <v>32.736164479265426</v>
      </c>
      <c r="EZ1032" s="57">
        <f t="shared" si="1446"/>
        <v>2.2609171300939007E-2</v>
      </c>
      <c r="FA1032" s="57">
        <f t="shared" si="1447"/>
        <v>0.45662100456621008</v>
      </c>
      <c r="FB1032" s="57">
        <f t="shared" si="1448"/>
        <v>42.69295000909581</v>
      </c>
      <c r="FC1032" s="57" t="str">
        <f t="shared" si="1449"/>
        <v/>
      </c>
      <c r="FD1032" s="57">
        <f t="shared" si="1450"/>
        <v>1.0644320045673811E-2</v>
      </c>
      <c r="FE1032" s="57">
        <f t="shared" si="1451"/>
        <v>1.3741039697030895</v>
      </c>
      <c r="FF1032" s="56">
        <f t="shared" si="1452"/>
        <v>48.402109835556928</v>
      </c>
      <c r="FG1032" s="59">
        <f t="shared" si="1453"/>
        <v>28.165211630885384</v>
      </c>
      <c r="FH1032" s="59">
        <f t="shared" si="1454"/>
        <v>4.2298296852571102</v>
      </c>
      <c r="FI1032" s="59">
        <f t="shared" si="1455"/>
        <v>34.311791552314617</v>
      </c>
      <c r="FJ1032" s="59">
        <f t="shared" si="1456"/>
        <v>32.81281485798776</v>
      </c>
      <c r="FK1032" s="59">
        <f t="shared" si="1457"/>
        <v>2.2662109742884851E-2</v>
      </c>
      <c r="FL1032" s="59">
        <f t="shared" si="1458"/>
        <v>0.45769016381224037</v>
      </c>
      <c r="FM1032" s="59">
        <f t="shared" si="1459"/>
        <v>46.164617845065017</v>
      </c>
      <c r="FN1032" s="59" t="str">
        <f t="shared" si="1460"/>
        <v/>
      </c>
      <c r="FO1032" s="59">
        <f t="shared" si="1461"/>
        <v>1.1509885520312013E-2</v>
      </c>
      <c r="FP1032" s="59">
        <f t="shared" si="1462"/>
        <v>1.4858421502195323</v>
      </c>
      <c r="FQ1032" s="66">
        <f t="shared" si="1463"/>
        <v>52.338030119195132</v>
      </c>
      <c r="FR1032" s="331">
        <f t="shared" si="1488"/>
        <v>3.7902401209540666</v>
      </c>
      <c r="FS1032" s="331">
        <f t="shared" si="1464"/>
        <v>3.7902401209540666</v>
      </c>
      <c r="FT1032" s="400">
        <f t="shared" si="1465"/>
        <v>0</v>
      </c>
      <c r="FU1032" s="400">
        <f t="shared" si="1466"/>
        <v>1</v>
      </c>
      <c r="FV1032" s="400">
        <f t="shared" si="1467"/>
        <v>0</v>
      </c>
      <c r="FW1032" s="402">
        <f t="shared" si="1468"/>
        <v>0</v>
      </c>
      <c r="FX1032" s="222">
        <f t="shared" si="1469"/>
        <v>28.165211630885384</v>
      </c>
      <c r="FY1032" s="222">
        <f t="shared" si="1470"/>
        <v>32.81281485798776</v>
      </c>
      <c r="FZ1032" s="222">
        <f t="shared" si="1471"/>
        <v>34.311791552314617</v>
      </c>
      <c r="GA1032" s="221">
        <f t="shared" si="1472"/>
        <v>52.338030119195132</v>
      </c>
      <c r="GB1032" s="222">
        <f t="shared" si="1473"/>
        <v>46.164617845065017</v>
      </c>
      <c r="GC1032" s="222">
        <f t="shared" si="1474"/>
        <v>0</v>
      </c>
      <c r="GD1032" s="222">
        <f t="shared" si="1475"/>
        <v>0</v>
      </c>
      <c r="GE1032" s="222">
        <f t="shared" si="1476"/>
        <v>0</v>
      </c>
      <c r="GF1032" s="222">
        <f t="shared" si="1477"/>
        <v>0</v>
      </c>
      <c r="GG1032" s="398">
        <f t="shared" si="1478"/>
        <v>0</v>
      </c>
      <c r="GH1032" s="399">
        <f t="shared" si="1479"/>
        <v>0</v>
      </c>
      <c r="GI1032" s="398" t="str">
        <f t="shared" si="1480"/>
        <v>Mg-Ca-Na</v>
      </c>
      <c r="GJ1032" s="398" t="str">
        <f t="shared" si="1481"/>
        <v>Cl-HCO3</v>
      </c>
    </row>
    <row r="1033" spans="1:192" s="69" customFormat="1">
      <c r="A1033" s="402">
        <f t="shared" si="1482"/>
        <v>1028</v>
      </c>
      <c r="B1033" s="166" t="s">
        <v>540</v>
      </c>
      <c r="C1033" s="166" t="s">
        <v>541</v>
      </c>
      <c r="D1033" s="166"/>
      <c r="E1033" s="166"/>
      <c r="F1033" s="408">
        <v>3509540</v>
      </c>
      <c r="G1033" s="408">
        <v>5686820</v>
      </c>
      <c r="H1033" s="409">
        <f t="shared" si="1409"/>
        <v>509461.75400000002</v>
      </c>
      <c r="I1033" s="405">
        <f t="shared" si="1410"/>
        <v>5684985.0619999999</v>
      </c>
      <c r="J1033" s="408">
        <v>298.2</v>
      </c>
      <c r="K1033" s="408" t="s">
        <v>1355</v>
      </c>
      <c r="L1033" s="171">
        <v>160</v>
      </c>
      <c r="M1033" s="171"/>
      <c r="N1033" s="408"/>
      <c r="O1033" s="185" t="s">
        <v>1353</v>
      </c>
      <c r="P1033" s="185"/>
      <c r="Q1033" s="166" t="s">
        <v>1361</v>
      </c>
      <c r="R1033" s="166" t="s">
        <v>2893</v>
      </c>
      <c r="S1033" s="166" t="s">
        <v>1346</v>
      </c>
      <c r="T1033" s="499" t="str">
        <f t="shared" si="1411"/>
        <v>-</v>
      </c>
      <c r="U1033" s="499" t="str">
        <f t="shared" si="1412"/>
        <v>-</v>
      </c>
      <c r="V1033" s="499" t="str">
        <f t="shared" si="1413"/>
        <v>-</v>
      </c>
      <c r="W1033" s="499" t="str">
        <f t="shared" si="1487"/>
        <v>-</v>
      </c>
      <c r="X1033" s="529" t="str">
        <f t="shared" si="1484"/>
        <v>Ca-Mg</v>
      </c>
      <c r="Y1033" s="530" t="str">
        <f t="shared" si="1489"/>
        <v>HCO3-Cl</v>
      </c>
      <c r="Z1033" s="183"/>
      <c r="AA1033" s="177">
        <v>24512</v>
      </c>
      <c r="AB1033" s="176">
        <v>1</v>
      </c>
      <c r="AC1033" s="170" t="s">
        <v>529</v>
      </c>
      <c r="AD1033" s="170" t="s">
        <v>1410</v>
      </c>
      <c r="AE1033" s="183"/>
      <c r="AF1033" s="392">
        <v>11</v>
      </c>
      <c r="AG1033" s="408"/>
      <c r="AH1033" s="408">
        <v>6.1</v>
      </c>
      <c r="AI1033" s="392"/>
      <c r="AJ1033" s="408"/>
      <c r="AK1033" s="408"/>
      <c r="AL1033" s="408"/>
      <c r="AM1033" s="392">
        <v>19</v>
      </c>
      <c r="AN1033" s="168">
        <v>3.7</v>
      </c>
      <c r="AO1033" s="165">
        <v>3.2</v>
      </c>
      <c r="AP1033" s="171">
        <v>6.6</v>
      </c>
      <c r="AQ1033" s="168"/>
      <c r="AR1033" s="168"/>
      <c r="AS1033" s="507">
        <f t="shared" si="1485"/>
        <v>121.232</v>
      </c>
      <c r="AT1033" s="510">
        <f t="shared" si="1486"/>
        <v>-0.48719674998590035</v>
      </c>
      <c r="AU1033" s="168">
        <v>7.4</v>
      </c>
      <c r="AV1033" s="168">
        <v>7.2</v>
      </c>
      <c r="AW1033" s="165">
        <v>15</v>
      </c>
      <c r="AX1033" s="168">
        <v>14</v>
      </c>
      <c r="AY1033" s="168">
        <v>3</v>
      </c>
      <c r="AZ1033" s="459">
        <f>AO1033*21.76</f>
        <v>69.632000000000005</v>
      </c>
      <c r="BA1033" s="168"/>
      <c r="BB1033" s="168"/>
      <c r="BC1033" s="168"/>
      <c r="BD1033" s="168"/>
      <c r="BE1033" s="168"/>
      <c r="BF1033" s="168"/>
      <c r="BG1033" s="168"/>
      <c r="BH1033" s="168"/>
      <c r="BI1033" s="168"/>
      <c r="BJ1033" s="168">
        <v>5</v>
      </c>
      <c r="BK1033" s="168"/>
      <c r="BL1033" s="165"/>
      <c r="BM1033" s="168"/>
      <c r="BN1033" s="167"/>
      <c r="BO1033" s="168"/>
      <c r="BP1033" s="168"/>
      <c r="BQ1033" s="168"/>
      <c r="BR1033" s="168"/>
      <c r="BS1033" s="168"/>
      <c r="BT1033" s="168"/>
      <c r="BU1033" s="168"/>
      <c r="BV1033" s="168"/>
      <c r="BW1033" s="168"/>
      <c r="BX1033" s="168"/>
      <c r="BY1033" s="168"/>
      <c r="BZ1033" s="168"/>
      <c r="CA1033" s="168"/>
      <c r="CB1033" s="168"/>
      <c r="CC1033" s="168"/>
      <c r="CD1033" s="168"/>
      <c r="CE1033" s="168"/>
      <c r="CF1033" s="165"/>
      <c r="CG1033" s="168"/>
      <c r="CH1033" s="168"/>
      <c r="CI1033" s="168"/>
      <c r="CJ1033" s="168"/>
      <c r="CK1033" s="168"/>
      <c r="CL1033" s="167"/>
      <c r="CM1033" s="168">
        <v>4.0999999999999996</v>
      </c>
      <c r="CN1033" s="180">
        <v>72</v>
      </c>
      <c r="CO1033" s="165"/>
      <c r="CP1033" s="168"/>
      <c r="CQ1033" s="167"/>
      <c r="CR1033" s="168"/>
      <c r="CS1033" s="168"/>
      <c r="CT1033" s="168"/>
      <c r="CU1033" s="168"/>
      <c r="CV1033" s="168"/>
      <c r="CW1033" s="168"/>
      <c r="CX1033" s="168"/>
      <c r="CY1033" s="168"/>
      <c r="CZ1033" s="168"/>
      <c r="DA1033" s="167"/>
      <c r="DB1033" s="182"/>
      <c r="DC1033" s="182"/>
      <c r="DD1033" s="182"/>
      <c r="DE1033" s="182"/>
      <c r="DF1033" s="182"/>
      <c r="DG1033" s="182"/>
      <c r="DH1033" s="182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1"/>
      <c r="DT1033" s="402">
        <f t="shared" si="1414"/>
        <v>1</v>
      </c>
      <c r="DU1033" s="100">
        <f t="shared" si="1415"/>
        <v>0</v>
      </c>
      <c r="DV1033" s="100">
        <f t="shared" si="1416"/>
        <v>0</v>
      </c>
      <c r="DW1033" s="100">
        <f t="shared" si="1417"/>
        <v>1</v>
      </c>
      <c r="DX1033" s="100">
        <f t="shared" si="1418"/>
        <v>0</v>
      </c>
      <c r="DY1033" s="229">
        <f t="shared" si="1419"/>
        <v>0</v>
      </c>
      <c r="DZ1033" s="100">
        <f t="shared" si="1420"/>
        <v>1</v>
      </c>
      <c r="EA1033" s="400">
        <f t="shared" si="1421"/>
        <v>0</v>
      </c>
      <c r="EB1033" s="402">
        <f t="shared" si="1422"/>
        <v>0</v>
      </c>
      <c r="EC1033" s="19">
        <f t="shared" si="1423"/>
        <v>1</v>
      </c>
      <c r="ED1033" s="19">
        <f t="shared" si="1424"/>
        <v>0</v>
      </c>
      <c r="EE1033" s="19">
        <f t="shared" si="1425"/>
        <v>0</v>
      </c>
      <c r="EF1033" s="402">
        <f t="shared" si="1426"/>
        <v>0</v>
      </c>
      <c r="EG1033" s="400">
        <f t="shared" si="1427"/>
        <v>1</v>
      </c>
      <c r="EH1033" s="400">
        <f t="shared" si="1428"/>
        <v>0</v>
      </c>
      <c r="EI1033" s="402">
        <f t="shared" si="1429"/>
        <v>0</v>
      </c>
      <c r="EJ1033" s="229">
        <f t="shared" si="1430"/>
        <v>1</v>
      </c>
      <c r="EK1033" s="398">
        <f t="shared" si="1431"/>
        <v>7.4</v>
      </c>
      <c r="EL1033" s="398" t="str">
        <f t="shared" si="1432"/>
        <v/>
      </c>
      <c r="EM1033" s="398">
        <f t="shared" si="1433"/>
        <v>7.2</v>
      </c>
      <c r="EN1033" s="398">
        <f t="shared" si="1434"/>
        <v>15</v>
      </c>
      <c r="EO1033" s="398" t="str">
        <f t="shared" si="1435"/>
        <v/>
      </c>
      <c r="EP1033" s="398" t="str">
        <f t="shared" si="1436"/>
        <v/>
      </c>
      <c r="EQ1033" s="398">
        <f t="shared" si="1437"/>
        <v>69.632000000000005</v>
      </c>
      <c r="ER1033" s="398" t="str">
        <f t="shared" si="1438"/>
        <v/>
      </c>
      <c r="ES1033" s="398">
        <f t="shared" si="1439"/>
        <v>5</v>
      </c>
      <c r="ET1033" s="398">
        <f t="shared" si="1440"/>
        <v>3</v>
      </c>
      <c r="EU1033" s="172">
        <f t="shared" si="1441"/>
        <v>14</v>
      </c>
      <c r="EV1033" s="57">
        <f t="shared" si="1442"/>
        <v>0.3218818780502658</v>
      </c>
      <c r="EW1033" s="57" t="str">
        <f t="shared" si="1443"/>
        <v/>
      </c>
      <c r="EX1033" s="57">
        <f t="shared" si="1444"/>
        <v>0.59247068504422962</v>
      </c>
      <c r="EY1033" s="57">
        <f t="shared" si="1445"/>
        <v>0.74854034632466682</v>
      </c>
      <c r="EZ1033" s="57" t="str">
        <f t="shared" si="1446"/>
        <v/>
      </c>
      <c r="FA1033" s="57" t="str">
        <f t="shared" si="1447"/>
        <v/>
      </c>
      <c r="FB1033" s="57">
        <f t="shared" si="1448"/>
        <v>1.1411882898400614</v>
      </c>
      <c r="FC1033" s="57" t="str">
        <f t="shared" si="1449"/>
        <v/>
      </c>
      <c r="FD1033" s="57">
        <f t="shared" si="1450"/>
        <v>8.0638788224801583E-2</v>
      </c>
      <c r="FE1033" s="57">
        <f t="shared" si="1451"/>
        <v>6.2459271350140427E-2</v>
      </c>
      <c r="FF1033" s="56">
        <f t="shared" si="1452"/>
        <v>0.39488900798239918</v>
      </c>
      <c r="FG1033" s="59">
        <f t="shared" si="1453"/>
        <v>19.356741268606232</v>
      </c>
      <c r="FH1033" s="59" t="str">
        <f t="shared" si="1454"/>
        <v/>
      </c>
      <c r="FI1033" s="59">
        <f t="shared" si="1455"/>
        <v>35.628914026169959</v>
      </c>
      <c r="FJ1033" s="59">
        <f t="shared" si="1456"/>
        <v>45.014344705223806</v>
      </c>
      <c r="FK1033" s="59" t="str">
        <f t="shared" si="1457"/>
        <v/>
      </c>
      <c r="FL1033" s="59" t="str">
        <f t="shared" si="1458"/>
        <v/>
      </c>
      <c r="FM1033" s="59">
        <f t="shared" si="1459"/>
        <v>67.961233757552193</v>
      </c>
      <c r="FN1033" s="59" t="str">
        <f t="shared" si="1460"/>
        <v/>
      </c>
      <c r="FO1033" s="59">
        <f t="shared" si="1461"/>
        <v>4.8022851139136371</v>
      </c>
      <c r="FP1033" s="59">
        <f t="shared" si="1462"/>
        <v>3.7196395882647817</v>
      </c>
      <c r="FQ1033" s="66">
        <f t="shared" si="1463"/>
        <v>23.516841540269379</v>
      </c>
      <c r="FR1033" s="331">
        <f t="shared" si="1488"/>
        <v>-0.48719674998590035</v>
      </c>
      <c r="FS1033" s="331">
        <f t="shared" si="1464"/>
        <v>0.48719674998590035</v>
      </c>
      <c r="FT1033" s="400">
        <f t="shared" si="1465"/>
        <v>0</v>
      </c>
      <c r="FU1033" s="400">
        <f t="shared" si="1466"/>
        <v>1</v>
      </c>
      <c r="FV1033" s="400">
        <f t="shared" si="1467"/>
        <v>0</v>
      </c>
      <c r="FW1033" s="402">
        <f t="shared" si="1468"/>
        <v>0</v>
      </c>
      <c r="FX1033" s="222">
        <f t="shared" si="1469"/>
        <v>0</v>
      </c>
      <c r="FY1033" s="222">
        <f t="shared" si="1470"/>
        <v>45.014344705223806</v>
      </c>
      <c r="FZ1033" s="222">
        <f t="shared" si="1471"/>
        <v>35.628914026169959</v>
      </c>
      <c r="GA1033" s="221">
        <f t="shared" si="1472"/>
        <v>23.516841540269379</v>
      </c>
      <c r="GB1033" s="222">
        <f t="shared" si="1473"/>
        <v>67.961233757552193</v>
      </c>
      <c r="GC1033" s="222">
        <f t="shared" si="1474"/>
        <v>0</v>
      </c>
      <c r="GD1033" s="222">
        <f t="shared" si="1475"/>
        <v>0</v>
      </c>
      <c r="GE1033" s="222">
        <f t="shared" si="1476"/>
        <v>0</v>
      </c>
      <c r="GF1033" s="222">
        <f t="shared" si="1477"/>
        <v>0</v>
      </c>
      <c r="GG1033" s="398">
        <f t="shared" si="1478"/>
        <v>0</v>
      </c>
      <c r="GH1033" s="399">
        <f t="shared" si="1479"/>
        <v>0</v>
      </c>
      <c r="GI1033" s="398" t="str">
        <f t="shared" si="1480"/>
        <v>Ca-Mg</v>
      </c>
      <c r="GJ1033" s="398" t="str">
        <f t="shared" si="1481"/>
        <v>HCO3-Cl</v>
      </c>
    </row>
    <row r="1034" spans="1:192" s="69" customFormat="1">
      <c r="A1034" s="402">
        <f t="shared" si="1482"/>
        <v>1029</v>
      </c>
      <c r="B1034" s="166" t="s">
        <v>540</v>
      </c>
      <c r="C1034" s="166" t="s">
        <v>542</v>
      </c>
      <c r="D1034" s="166"/>
      <c r="E1034" s="166"/>
      <c r="F1034" s="408">
        <v>3509400</v>
      </c>
      <c r="G1034" s="408">
        <v>5687180</v>
      </c>
      <c r="H1034" s="409">
        <f t="shared" si="1409"/>
        <v>509321.81000000006</v>
      </c>
      <c r="I1034" s="405">
        <f t="shared" si="1410"/>
        <v>5685344.9180000005</v>
      </c>
      <c r="J1034" s="408">
        <v>289.39999999999998</v>
      </c>
      <c r="K1034" s="408" t="s">
        <v>1355</v>
      </c>
      <c r="L1034" s="171">
        <v>160</v>
      </c>
      <c r="M1034" s="171"/>
      <c r="N1034" s="408"/>
      <c r="O1034" s="185" t="s">
        <v>1353</v>
      </c>
      <c r="P1034" s="185"/>
      <c r="Q1034" s="166" t="s">
        <v>1361</v>
      </c>
      <c r="R1034" s="166" t="s">
        <v>2893</v>
      </c>
      <c r="S1034" s="166" t="s">
        <v>1346</v>
      </c>
      <c r="T1034" s="499" t="str">
        <f t="shared" si="1411"/>
        <v>-</v>
      </c>
      <c r="U1034" s="499" t="str">
        <f t="shared" si="1412"/>
        <v>-</v>
      </c>
      <c r="V1034" s="499" t="str">
        <f t="shared" si="1413"/>
        <v>-</v>
      </c>
      <c r="W1034" s="499" t="str">
        <f t="shared" si="1487"/>
        <v>-</v>
      </c>
      <c r="X1034" s="529" t="str">
        <f t="shared" si="1484"/>
        <v>Ca-Mg</v>
      </c>
      <c r="Y1034" s="530" t="str">
        <f t="shared" si="1489"/>
        <v>HCO3-Cl</v>
      </c>
      <c r="Z1034" s="183"/>
      <c r="AA1034" s="177">
        <v>24512</v>
      </c>
      <c r="AB1034" s="176">
        <v>1</v>
      </c>
      <c r="AC1034" s="170" t="s">
        <v>529</v>
      </c>
      <c r="AD1034" s="170" t="s">
        <v>1410</v>
      </c>
      <c r="AE1034" s="183"/>
      <c r="AF1034" s="392">
        <v>10.5</v>
      </c>
      <c r="AG1034" s="408"/>
      <c r="AH1034" s="408">
        <v>6.1</v>
      </c>
      <c r="AI1034" s="392"/>
      <c r="AJ1034" s="408"/>
      <c r="AK1034" s="408"/>
      <c r="AL1034" s="408"/>
      <c r="AM1034" s="392">
        <v>18</v>
      </c>
      <c r="AN1034" s="168">
        <v>4</v>
      </c>
      <c r="AO1034" s="165">
        <v>3.5</v>
      </c>
      <c r="AP1034" s="171">
        <v>5</v>
      </c>
      <c r="AQ1034" s="168"/>
      <c r="AR1034" s="168"/>
      <c r="AS1034" s="507">
        <f t="shared" si="1485"/>
        <v>128.36000000000001</v>
      </c>
      <c r="AT1034" s="510">
        <f t="shared" si="1486"/>
        <v>-0.68527870349763476</v>
      </c>
      <c r="AU1034" s="168">
        <v>6.9</v>
      </c>
      <c r="AV1034" s="168">
        <v>7.2</v>
      </c>
      <c r="AW1034" s="165">
        <v>17.100000000000001</v>
      </c>
      <c r="AX1034" s="168">
        <v>14</v>
      </c>
      <c r="AY1034" s="168">
        <v>3</v>
      </c>
      <c r="AZ1034" s="459">
        <f>AO1034*21.76</f>
        <v>76.160000000000011</v>
      </c>
      <c r="BA1034" s="168"/>
      <c r="BB1034" s="168"/>
      <c r="BC1034" s="168"/>
      <c r="BD1034" s="168"/>
      <c r="BE1034" s="168"/>
      <c r="BF1034" s="168"/>
      <c r="BG1034" s="168"/>
      <c r="BH1034" s="168"/>
      <c r="BI1034" s="168"/>
      <c r="BJ1034" s="168">
        <v>4</v>
      </c>
      <c r="BK1034" s="168"/>
      <c r="BL1034" s="165"/>
      <c r="BM1034" s="168"/>
      <c r="BN1034" s="167"/>
      <c r="BO1034" s="168"/>
      <c r="BP1034" s="168"/>
      <c r="BQ1034" s="168"/>
      <c r="BR1034" s="168"/>
      <c r="BS1034" s="168"/>
      <c r="BT1034" s="168"/>
      <c r="BU1034" s="168"/>
      <c r="BV1034" s="168"/>
      <c r="BW1034" s="168"/>
      <c r="BX1034" s="168"/>
      <c r="BY1034" s="168"/>
      <c r="BZ1034" s="168"/>
      <c r="CA1034" s="168"/>
      <c r="CB1034" s="168"/>
      <c r="CC1034" s="168"/>
      <c r="CD1034" s="168"/>
      <c r="CE1034" s="168"/>
      <c r="CF1034" s="165"/>
      <c r="CG1034" s="168"/>
      <c r="CH1034" s="168"/>
      <c r="CI1034" s="168"/>
      <c r="CJ1034" s="168"/>
      <c r="CK1034" s="168"/>
      <c r="CL1034" s="167"/>
      <c r="CM1034" s="168">
        <v>4.9000000000000004</v>
      </c>
      <c r="CN1034" s="180">
        <v>69</v>
      </c>
      <c r="CO1034" s="165"/>
      <c r="CP1034" s="168"/>
      <c r="CQ1034" s="167"/>
      <c r="CR1034" s="168"/>
      <c r="CS1034" s="168"/>
      <c r="CT1034" s="168"/>
      <c r="CU1034" s="168"/>
      <c r="CV1034" s="168"/>
      <c r="CW1034" s="168"/>
      <c r="CX1034" s="168"/>
      <c r="CY1034" s="168"/>
      <c r="CZ1034" s="168"/>
      <c r="DA1034" s="167"/>
      <c r="DB1034" s="182"/>
      <c r="DC1034" s="182"/>
      <c r="DD1034" s="182"/>
      <c r="DE1034" s="182"/>
      <c r="DF1034" s="182"/>
      <c r="DG1034" s="182"/>
      <c r="DH1034" s="182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1"/>
      <c r="DT1034" s="402">
        <f t="shared" si="1414"/>
        <v>1</v>
      </c>
      <c r="DU1034" s="100">
        <f t="shared" si="1415"/>
        <v>0</v>
      </c>
      <c r="DV1034" s="100">
        <f t="shared" si="1416"/>
        <v>0</v>
      </c>
      <c r="DW1034" s="100">
        <f t="shared" si="1417"/>
        <v>1</v>
      </c>
      <c r="DX1034" s="100">
        <f t="shared" si="1418"/>
        <v>0</v>
      </c>
      <c r="DY1034" s="229">
        <f t="shared" si="1419"/>
        <v>0</v>
      </c>
      <c r="DZ1034" s="100">
        <f t="shared" si="1420"/>
        <v>1</v>
      </c>
      <c r="EA1034" s="400">
        <f t="shared" si="1421"/>
        <v>0</v>
      </c>
      <c r="EB1034" s="402">
        <f t="shared" si="1422"/>
        <v>0</v>
      </c>
      <c r="EC1034" s="19">
        <f t="shared" si="1423"/>
        <v>1</v>
      </c>
      <c r="ED1034" s="19">
        <f t="shared" si="1424"/>
        <v>0</v>
      </c>
      <c r="EE1034" s="19">
        <f t="shared" si="1425"/>
        <v>0</v>
      </c>
      <c r="EF1034" s="402">
        <f t="shared" si="1426"/>
        <v>0</v>
      </c>
      <c r="EG1034" s="400">
        <f t="shared" si="1427"/>
        <v>1</v>
      </c>
      <c r="EH1034" s="400">
        <f t="shared" si="1428"/>
        <v>0</v>
      </c>
      <c r="EI1034" s="402">
        <f t="shared" si="1429"/>
        <v>0</v>
      </c>
      <c r="EJ1034" s="229">
        <f t="shared" si="1430"/>
        <v>1</v>
      </c>
      <c r="EK1034" s="398">
        <f t="shared" si="1431"/>
        <v>6.9</v>
      </c>
      <c r="EL1034" s="398" t="str">
        <f t="shared" si="1432"/>
        <v/>
      </c>
      <c r="EM1034" s="398">
        <f t="shared" si="1433"/>
        <v>7.2</v>
      </c>
      <c r="EN1034" s="398">
        <f t="shared" si="1434"/>
        <v>17.100000000000001</v>
      </c>
      <c r="EO1034" s="398" t="str">
        <f t="shared" si="1435"/>
        <v/>
      </c>
      <c r="EP1034" s="398" t="str">
        <f t="shared" si="1436"/>
        <v/>
      </c>
      <c r="EQ1034" s="398">
        <f t="shared" si="1437"/>
        <v>76.160000000000011</v>
      </c>
      <c r="ER1034" s="398" t="str">
        <f t="shared" si="1438"/>
        <v/>
      </c>
      <c r="ES1034" s="398">
        <f t="shared" si="1439"/>
        <v>4</v>
      </c>
      <c r="ET1034" s="398">
        <f t="shared" si="1440"/>
        <v>3</v>
      </c>
      <c r="EU1034" s="172">
        <f t="shared" si="1441"/>
        <v>14</v>
      </c>
      <c r="EV1034" s="57">
        <f t="shared" si="1442"/>
        <v>0.30013310250632891</v>
      </c>
      <c r="EW1034" s="57" t="str">
        <f t="shared" si="1443"/>
        <v/>
      </c>
      <c r="EX1034" s="57">
        <f t="shared" si="1444"/>
        <v>0.59247068504422962</v>
      </c>
      <c r="EY1034" s="57">
        <f t="shared" si="1445"/>
        <v>0.85333599481012024</v>
      </c>
      <c r="EZ1034" s="57" t="str">
        <f t="shared" si="1446"/>
        <v/>
      </c>
      <c r="FA1034" s="57" t="str">
        <f t="shared" si="1447"/>
        <v/>
      </c>
      <c r="FB1034" s="57">
        <f t="shared" si="1448"/>
        <v>1.2481746920125671</v>
      </c>
      <c r="FC1034" s="57" t="str">
        <f t="shared" si="1449"/>
        <v/>
      </c>
      <c r="FD1034" s="57">
        <f t="shared" si="1450"/>
        <v>6.4511030579841269E-2</v>
      </c>
      <c r="FE1034" s="57">
        <f t="shared" si="1451"/>
        <v>6.2459271350140427E-2</v>
      </c>
      <c r="FF1034" s="56">
        <f t="shared" si="1452"/>
        <v>0.39488900798239918</v>
      </c>
      <c r="FG1034" s="59">
        <f t="shared" si="1453"/>
        <v>17.190346742687769</v>
      </c>
      <c r="FH1034" s="59" t="str">
        <f t="shared" si="1454"/>
        <v/>
      </c>
      <c r="FI1034" s="59">
        <f t="shared" si="1455"/>
        <v>33.934199279379051</v>
      </c>
      <c r="FJ1034" s="59">
        <f t="shared" si="1456"/>
        <v>48.875453977933176</v>
      </c>
      <c r="FK1034" s="59" t="str">
        <f t="shared" si="1457"/>
        <v/>
      </c>
      <c r="FL1034" s="59" t="str">
        <f t="shared" si="1458"/>
        <v/>
      </c>
      <c r="FM1034" s="59">
        <f t="shared" si="1459"/>
        <v>70.516989541169934</v>
      </c>
      <c r="FN1034" s="59" t="str">
        <f t="shared" si="1460"/>
        <v/>
      </c>
      <c r="FO1034" s="59">
        <f t="shared" si="1461"/>
        <v>3.6446209795791615</v>
      </c>
      <c r="FP1034" s="59">
        <f t="shared" si="1462"/>
        <v>3.5287046057993625</v>
      </c>
      <c r="FQ1034" s="66">
        <f t="shared" si="1463"/>
        <v>22.309684873451545</v>
      </c>
      <c r="FR1034" s="331">
        <f t="shared" si="1488"/>
        <v>-0.68527870349763476</v>
      </c>
      <c r="FS1034" s="331">
        <f t="shared" si="1464"/>
        <v>0.68527870349763476</v>
      </c>
      <c r="FT1034" s="400">
        <f t="shared" si="1465"/>
        <v>0</v>
      </c>
      <c r="FU1034" s="400">
        <f t="shared" si="1466"/>
        <v>1</v>
      </c>
      <c r="FV1034" s="400">
        <f t="shared" si="1467"/>
        <v>0</v>
      </c>
      <c r="FW1034" s="402">
        <f t="shared" si="1468"/>
        <v>0</v>
      </c>
      <c r="FX1034" s="222">
        <f t="shared" si="1469"/>
        <v>0</v>
      </c>
      <c r="FY1034" s="222">
        <f t="shared" si="1470"/>
        <v>48.875453977933176</v>
      </c>
      <c r="FZ1034" s="222">
        <f t="shared" si="1471"/>
        <v>33.934199279379051</v>
      </c>
      <c r="GA1034" s="221">
        <f t="shared" si="1472"/>
        <v>22.309684873451545</v>
      </c>
      <c r="GB1034" s="222">
        <f t="shared" si="1473"/>
        <v>70.516989541169934</v>
      </c>
      <c r="GC1034" s="222">
        <f t="shared" si="1474"/>
        <v>0</v>
      </c>
      <c r="GD1034" s="222">
        <f t="shared" si="1475"/>
        <v>0</v>
      </c>
      <c r="GE1034" s="222">
        <f t="shared" si="1476"/>
        <v>0</v>
      </c>
      <c r="GF1034" s="222">
        <f t="shared" si="1477"/>
        <v>0</v>
      </c>
      <c r="GG1034" s="398">
        <f t="shared" si="1478"/>
        <v>0</v>
      </c>
      <c r="GH1034" s="399">
        <f t="shared" si="1479"/>
        <v>0</v>
      </c>
      <c r="GI1034" s="398" t="str">
        <f t="shared" si="1480"/>
        <v>Ca-Mg</v>
      </c>
      <c r="GJ1034" s="398" t="str">
        <f t="shared" si="1481"/>
        <v>HCO3-Cl</v>
      </c>
    </row>
    <row r="1035" spans="1:192" s="69" customFormat="1">
      <c r="A1035" s="402">
        <f t="shared" si="1482"/>
        <v>1030</v>
      </c>
      <c r="B1035" s="166" t="s">
        <v>540</v>
      </c>
      <c r="C1035" s="166" t="s">
        <v>543</v>
      </c>
      <c r="D1035" s="166"/>
      <c r="E1035" s="166"/>
      <c r="F1035" s="408">
        <v>3509670</v>
      </c>
      <c r="G1035" s="408">
        <v>5685070</v>
      </c>
      <c r="H1035" s="409">
        <f t="shared" si="1409"/>
        <v>509591.70200000005</v>
      </c>
      <c r="I1035" s="405">
        <f t="shared" si="1410"/>
        <v>5683235.7620000001</v>
      </c>
      <c r="J1035" s="408">
        <v>319.7</v>
      </c>
      <c r="K1035" s="408" t="s">
        <v>1355</v>
      </c>
      <c r="L1035" s="171">
        <v>150</v>
      </c>
      <c r="M1035" s="171"/>
      <c r="N1035" s="408"/>
      <c r="O1035" s="171">
        <v>307.5</v>
      </c>
      <c r="P1035" s="171"/>
      <c r="Q1035" s="166" t="s">
        <v>1361</v>
      </c>
      <c r="R1035" s="166" t="s">
        <v>2893</v>
      </c>
      <c r="S1035" s="166" t="s">
        <v>1346</v>
      </c>
      <c r="T1035" s="499" t="str">
        <f t="shared" si="1411"/>
        <v>-</v>
      </c>
      <c r="U1035" s="499" t="str">
        <f t="shared" si="1412"/>
        <v>-</v>
      </c>
      <c r="V1035" s="499" t="str">
        <f t="shared" si="1413"/>
        <v>-</v>
      </c>
      <c r="W1035" s="499" t="str">
        <f t="shared" si="1487"/>
        <v>-</v>
      </c>
      <c r="X1035" s="529" t="str">
        <f t="shared" si="1484"/>
        <v>Ca-Mg</v>
      </c>
      <c r="Y1035" s="530" t="str">
        <f t="shared" si="1489"/>
        <v>HCO3</v>
      </c>
      <c r="Z1035" s="183"/>
      <c r="AA1035" s="177">
        <v>26227</v>
      </c>
      <c r="AB1035" s="176">
        <v>1</v>
      </c>
      <c r="AC1035" s="170" t="s">
        <v>529</v>
      </c>
      <c r="AD1035" s="170" t="s">
        <v>1410</v>
      </c>
      <c r="AE1035" s="167"/>
      <c r="AF1035" s="392">
        <v>10</v>
      </c>
      <c r="AG1035" s="408"/>
      <c r="AH1035" s="408">
        <v>6.1</v>
      </c>
      <c r="AI1035" s="392"/>
      <c r="AJ1035" s="408"/>
      <c r="AK1035" s="408"/>
      <c r="AL1035" s="408"/>
      <c r="AM1035" s="392">
        <v>36.200000000000003</v>
      </c>
      <c r="AN1035" s="168">
        <v>6.9</v>
      </c>
      <c r="AO1035" s="165">
        <v>5.4</v>
      </c>
      <c r="AP1035" s="171">
        <v>3.5</v>
      </c>
      <c r="AQ1035" s="168"/>
      <c r="AR1035" s="168"/>
      <c r="AS1035" s="507">
        <f t="shared" si="1485"/>
        <v>188.16400000000002</v>
      </c>
      <c r="AT1035" s="510">
        <f t="shared" si="1486"/>
        <v>1.6266375158286877</v>
      </c>
      <c r="AU1035" s="168">
        <v>0.9</v>
      </c>
      <c r="AV1035" s="168">
        <v>8.9</v>
      </c>
      <c r="AW1035" s="165">
        <v>36.299999999999997</v>
      </c>
      <c r="AX1035" s="168">
        <v>13.5</v>
      </c>
      <c r="AY1035" s="168">
        <v>5.6</v>
      </c>
      <c r="AZ1035" s="459">
        <f>AO1035*21.76</f>
        <v>117.50400000000002</v>
      </c>
      <c r="BA1035" s="168"/>
      <c r="BB1035" s="168"/>
      <c r="BC1035" s="168"/>
      <c r="BD1035" s="168"/>
      <c r="BE1035" s="168">
        <v>0.16</v>
      </c>
      <c r="BF1035" s="168"/>
      <c r="BG1035" s="168"/>
      <c r="BH1035" s="168"/>
      <c r="BI1035" s="168"/>
      <c r="BJ1035" s="168">
        <v>5.3</v>
      </c>
      <c r="BK1035" s="168"/>
      <c r="BL1035" s="165"/>
      <c r="BM1035" s="168"/>
      <c r="BN1035" s="167"/>
      <c r="BO1035" s="168"/>
      <c r="BP1035" s="168"/>
      <c r="BQ1035" s="168"/>
      <c r="BR1035" s="168"/>
      <c r="BS1035" s="168"/>
      <c r="BT1035" s="168"/>
      <c r="BU1035" s="168"/>
      <c r="BV1035" s="168"/>
      <c r="BW1035" s="168"/>
      <c r="BX1035" s="168"/>
      <c r="BY1035" s="168"/>
      <c r="BZ1035" s="168"/>
      <c r="CA1035" s="168"/>
      <c r="CB1035" s="168"/>
      <c r="CC1035" s="168"/>
      <c r="CD1035" s="168"/>
      <c r="CE1035" s="168"/>
      <c r="CF1035" s="165"/>
      <c r="CG1035" s="168"/>
      <c r="CH1035" s="168"/>
      <c r="CI1035" s="168"/>
      <c r="CJ1035" s="168"/>
      <c r="CK1035" s="168"/>
      <c r="CL1035" s="167"/>
      <c r="CM1035" s="168">
        <v>6.5</v>
      </c>
      <c r="CN1035" s="180">
        <v>48.4</v>
      </c>
      <c r="CO1035" s="165"/>
      <c r="CP1035" s="168"/>
      <c r="CQ1035" s="167"/>
      <c r="CR1035" s="168"/>
      <c r="CS1035" s="168"/>
      <c r="CT1035" s="168"/>
      <c r="CU1035" s="168"/>
      <c r="CV1035" s="168"/>
      <c r="CW1035" s="168"/>
      <c r="CX1035" s="168"/>
      <c r="CY1035" s="168"/>
      <c r="CZ1035" s="168"/>
      <c r="DA1035" s="167"/>
      <c r="DB1035" s="182"/>
      <c r="DC1035" s="182"/>
      <c r="DD1035" s="182"/>
      <c r="DE1035" s="182"/>
      <c r="DF1035" s="182"/>
      <c r="DG1035" s="182"/>
      <c r="DH1035" s="182"/>
      <c r="DI1035" s="180"/>
      <c r="DJ1035" s="180"/>
      <c r="DK1035" s="180"/>
      <c r="DL1035" s="180"/>
      <c r="DM1035" s="180"/>
      <c r="DN1035" s="180"/>
      <c r="DO1035" s="180"/>
      <c r="DP1035" s="180"/>
      <c r="DQ1035" s="180"/>
      <c r="DR1035" s="180"/>
      <c r="DS1035" s="181"/>
      <c r="DT1035" s="402">
        <f t="shared" si="1414"/>
        <v>1</v>
      </c>
      <c r="DU1035" s="100">
        <f t="shared" si="1415"/>
        <v>0</v>
      </c>
      <c r="DV1035" s="100">
        <f t="shared" si="1416"/>
        <v>0</v>
      </c>
      <c r="DW1035" s="100">
        <f t="shared" si="1417"/>
        <v>1</v>
      </c>
      <c r="DX1035" s="100">
        <f t="shared" si="1418"/>
        <v>0</v>
      </c>
      <c r="DY1035" s="229">
        <f t="shared" si="1419"/>
        <v>0</v>
      </c>
      <c r="DZ1035" s="100">
        <f t="shared" si="1420"/>
        <v>1</v>
      </c>
      <c r="EA1035" s="400">
        <f t="shared" si="1421"/>
        <v>0</v>
      </c>
      <c r="EB1035" s="402">
        <f t="shared" si="1422"/>
        <v>0</v>
      </c>
      <c r="EC1035" s="19">
        <f t="shared" si="1423"/>
        <v>1</v>
      </c>
      <c r="ED1035" s="19">
        <f t="shared" si="1424"/>
        <v>0</v>
      </c>
      <c r="EE1035" s="19">
        <f t="shared" si="1425"/>
        <v>0</v>
      </c>
      <c r="EF1035" s="402">
        <f t="shared" si="1426"/>
        <v>0</v>
      </c>
      <c r="EG1035" s="400">
        <f t="shared" si="1427"/>
        <v>1</v>
      </c>
      <c r="EH1035" s="400">
        <f t="shared" si="1428"/>
        <v>0</v>
      </c>
      <c r="EI1035" s="402">
        <f t="shared" si="1429"/>
        <v>0</v>
      </c>
      <c r="EJ1035" s="229">
        <f t="shared" si="1430"/>
        <v>1</v>
      </c>
      <c r="EK1035" s="398">
        <f t="shared" si="1431"/>
        <v>0.9</v>
      </c>
      <c r="EL1035" s="398" t="str">
        <f t="shared" si="1432"/>
        <v/>
      </c>
      <c r="EM1035" s="398">
        <f t="shared" si="1433"/>
        <v>8.9</v>
      </c>
      <c r="EN1035" s="398">
        <f t="shared" si="1434"/>
        <v>36.299999999999997</v>
      </c>
      <c r="EO1035" s="398" t="str">
        <f t="shared" si="1435"/>
        <v/>
      </c>
      <c r="EP1035" s="398">
        <f t="shared" si="1436"/>
        <v>0.16</v>
      </c>
      <c r="EQ1035" s="398">
        <f t="shared" si="1437"/>
        <v>117.50400000000002</v>
      </c>
      <c r="ER1035" s="398" t="str">
        <f t="shared" si="1438"/>
        <v/>
      </c>
      <c r="ES1035" s="398">
        <f t="shared" si="1439"/>
        <v>5.3</v>
      </c>
      <c r="ET1035" s="398">
        <f t="shared" si="1440"/>
        <v>5.6</v>
      </c>
      <c r="EU1035" s="172">
        <f t="shared" si="1441"/>
        <v>13.5</v>
      </c>
      <c r="EV1035" s="57">
        <f t="shared" si="1442"/>
        <v>3.9147795979086381E-2</v>
      </c>
      <c r="EW1035" s="57" t="str">
        <f t="shared" si="1443"/>
        <v/>
      </c>
      <c r="EX1035" s="57">
        <f t="shared" si="1444"/>
        <v>0.73235959679078388</v>
      </c>
      <c r="EY1035" s="57">
        <f t="shared" si="1445"/>
        <v>1.8114676381056936</v>
      </c>
      <c r="EZ1035" s="57" t="str">
        <f t="shared" si="1446"/>
        <v/>
      </c>
      <c r="FA1035" s="57">
        <f t="shared" si="1447"/>
        <v>8.5952189094816011E-3</v>
      </c>
      <c r="FB1035" s="57">
        <f t="shared" si="1448"/>
        <v>1.9257552391051036</v>
      </c>
      <c r="FC1035" s="57" t="str">
        <f t="shared" si="1449"/>
        <v/>
      </c>
      <c r="FD1035" s="57">
        <f t="shared" si="1450"/>
        <v>8.5477115518289681E-2</v>
      </c>
      <c r="FE1035" s="57">
        <f t="shared" si="1451"/>
        <v>0.11659063985359547</v>
      </c>
      <c r="FF1035" s="56">
        <f t="shared" si="1452"/>
        <v>0.38078582912588493</v>
      </c>
      <c r="FG1035" s="59">
        <f t="shared" si="1453"/>
        <v>1.5105820875329714</v>
      </c>
      <c r="FH1035" s="59" t="str">
        <f t="shared" si="1454"/>
        <v/>
      </c>
      <c r="FI1035" s="59">
        <f t="shared" si="1455"/>
        <v>28.259299428658302</v>
      </c>
      <c r="FJ1035" s="59">
        <f t="shared" si="1456"/>
        <v>69.898457827100898</v>
      </c>
      <c r="FK1035" s="59" t="str">
        <f t="shared" si="1457"/>
        <v/>
      </c>
      <c r="FL1035" s="59">
        <f t="shared" si="1458"/>
        <v>0.33166065670782108</v>
      </c>
      <c r="FM1035" s="59">
        <f t="shared" si="1459"/>
        <v>76.765864051268323</v>
      </c>
      <c r="FN1035" s="59" t="str">
        <f t="shared" si="1460"/>
        <v/>
      </c>
      <c r="FO1035" s="59">
        <f t="shared" si="1461"/>
        <v>3.4073513061923753</v>
      </c>
      <c r="FP1035" s="59">
        <f t="shared" si="1462"/>
        <v>4.647621373114184</v>
      </c>
      <c r="FQ1035" s="66">
        <f t="shared" si="1463"/>
        <v>15.179163269425116</v>
      </c>
      <c r="FR1035" s="331">
        <f t="shared" si="1488"/>
        <v>1.6266375158286877</v>
      </c>
      <c r="FS1035" s="331">
        <f t="shared" si="1464"/>
        <v>1.6266375158286877</v>
      </c>
      <c r="FT1035" s="400">
        <f t="shared" si="1465"/>
        <v>0</v>
      </c>
      <c r="FU1035" s="400">
        <f t="shared" si="1466"/>
        <v>1</v>
      </c>
      <c r="FV1035" s="400">
        <f t="shared" si="1467"/>
        <v>0</v>
      </c>
      <c r="FW1035" s="402">
        <f t="shared" si="1468"/>
        <v>0</v>
      </c>
      <c r="FX1035" s="222">
        <f t="shared" si="1469"/>
        <v>0</v>
      </c>
      <c r="FY1035" s="222">
        <f t="shared" si="1470"/>
        <v>69.898457827100898</v>
      </c>
      <c r="FZ1035" s="222">
        <f t="shared" si="1471"/>
        <v>28.259299428658302</v>
      </c>
      <c r="GA1035" s="221">
        <f t="shared" si="1472"/>
        <v>0</v>
      </c>
      <c r="GB1035" s="222">
        <f t="shared" si="1473"/>
        <v>76.765864051268323</v>
      </c>
      <c r="GC1035" s="222">
        <f t="shared" si="1474"/>
        <v>0</v>
      </c>
      <c r="GD1035" s="222">
        <f t="shared" si="1475"/>
        <v>0</v>
      </c>
      <c r="GE1035" s="222">
        <f t="shared" si="1476"/>
        <v>0</v>
      </c>
      <c r="GF1035" s="222">
        <f t="shared" si="1477"/>
        <v>0</v>
      </c>
      <c r="GG1035" s="398">
        <f t="shared" si="1478"/>
        <v>0</v>
      </c>
      <c r="GH1035" s="399">
        <f t="shared" si="1479"/>
        <v>0</v>
      </c>
      <c r="GI1035" s="398" t="str">
        <f t="shared" si="1480"/>
        <v>Ca-Mg</v>
      </c>
      <c r="GJ1035" s="398" t="str">
        <f t="shared" si="1481"/>
        <v>HCO3</v>
      </c>
    </row>
    <row r="1036" spans="1:192" s="69" customFormat="1" ht="14.25">
      <c r="A1036" s="402">
        <f t="shared" si="1482"/>
        <v>1031</v>
      </c>
      <c r="B1036" s="64" t="s">
        <v>301</v>
      </c>
      <c r="C1036" s="398" t="s">
        <v>103</v>
      </c>
      <c r="D1036" s="398"/>
      <c r="E1036" s="398"/>
      <c r="F1036" s="563">
        <v>3517880</v>
      </c>
      <c r="G1036" s="563">
        <v>5692780</v>
      </c>
      <c r="H1036" s="223">
        <f t="shared" si="1409"/>
        <v>517798.41800000001</v>
      </c>
      <c r="I1036" s="223">
        <f t="shared" si="1410"/>
        <v>5690942.6780000003</v>
      </c>
      <c r="J1036" s="397">
        <v>343</v>
      </c>
      <c r="K1036" s="400" t="s">
        <v>1356</v>
      </c>
      <c r="L1036" s="19">
        <v>230</v>
      </c>
      <c r="M1036" s="19"/>
      <c r="N1036" s="408"/>
      <c r="O1036" s="19"/>
      <c r="P1036" s="19"/>
      <c r="Q1036" s="65" t="s">
        <v>1361</v>
      </c>
      <c r="R1036" s="186" t="s">
        <v>1490</v>
      </c>
      <c r="S1036" s="399" t="s">
        <v>1346</v>
      </c>
      <c r="T1036" s="499" t="str">
        <f t="shared" si="1411"/>
        <v>-</v>
      </c>
      <c r="U1036" s="499" t="str">
        <f t="shared" si="1412"/>
        <v>M</v>
      </c>
      <c r="V1036" s="499" t="str">
        <f t="shared" si="1413"/>
        <v>-</v>
      </c>
      <c r="W1036" s="499" t="str">
        <f t="shared" si="1487"/>
        <v>A</v>
      </c>
      <c r="X1036" s="529" t="str">
        <f t="shared" si="1484"/>
        <v>Ca-Mg-Na</v>
      </c>
      <c r="Y1036" s="530" t="str">
        <f t="shared" si="1489"/>
        <v>HCO3-SO4</v>
      </c>
      <c r="Z1036" s="172" t="s">
        <v>2625</v>
      </c>
      <c r="AA1036" s="51">
        <v>29360</v>
      </c>
      <c r="AB1036" s="100">
        <v>1</v>
      </c>
      <c r="AC1036" s="398"/>
      <c r="AD1036" s="2" t="s">
        <v>2626</v>
      </c>
      <c r="AE1036" s="61" t="s">
        <v>1503</v>
      </c>
      <c r="AF1036" s="391">
        <v>14.5</v>
      </c>
      <c r="AG1036" s="400"/>
      <c r="AH1036" s="400"/>
      <c r="AI1036" s="552"/>
      <c r="AJ1036" s="400"/>
      <c r="AK1036" s="400"/>
      <c r="AL1036" s="400"/>
      <c r="AM1036" s="391"/>
      <c r="AN1036" s="168">
        <v>222.9</v>
      </c>
      <c r="AO1036" s="399">
        <v>189.1</v>
      </c>
      <c r="AP1036" s="171"/>
      <c r="AQ1036" s="398"/>
      <c r="AR1036" s="398">
        <v>6898.7</v>
      </c>
      <c r="AS1036" s="507">
        <f t="shared" si="1485"/>
        <v>7210.1</v>
      </c>
      <c r="AT1036" s="510">
        <f t="shared" si="1486"/>
        <v>5.0043156135085525</v>
      </c>
      <c r="AU1036" s="398">
        <v>560</v>
      </c>
      <c r="AV1036" s="398">
        <v>419.6</v>
      </c>
      <c r="AW1036" s="399">
        <v>899.7</v>
      </c>
      <c r="AX1036" s="398">
        <v>157</v>
      </c>
      <c r="AY1036" s="398">
        <v>1054.0999999999999</v>
      </c>
      <c r="AZ1036" s="172">
        <v>4119.7</v>
      </c>
      <c r="BA1036" s="398"/>
      <c r="BB1036" s="398"/>
      <c r="BC1036" s="398"/>
      <c r="BD1036" s="398"/>
      <c r="BE1036" s="398"/>
      <c r="BF1036" s="398"/>
      <c r="BG1036" s="398"/>
      <c r="BH1036" s="398"/>
      <c r="BI1036" s="398"/>
      <c r="BJ1036" s="398"/>
      <c r="BK1036" s="398"/>
      <c r="BL1036" s="399"/>
      <c r="BM1036" s="398"/>
      <c r="BN1036" s="172"/>
      <c r="BO1036" s="138"/>
      <c r="BP1036" s="553"/>
      <c r="BQ1036" s="138"/>
      <c r="BR1036" s="138"/>
      <c r="BS1036" s="138"/>
      <c r="BT1036" s="138"/>
      <c r="BU1036" s="138"/>
      <c r="BV1036" s="138"/>
      <c r="BW1036" s="138"/>
      <c r="BX1036" s="138"/>
      <c r="BY1036" s="138"/>
      <c r="BZ1036" s="138"/>
      <c r="CA1036" s="138"/>
      <c r="CB1036" s="138"/>
      <c r="CC1036" s="138"/>
      <c r="CD1036" s="138"/>
      <c r="CE1036" s="138"/>
      <c r="CF1036" s="149"/>
      <c r="CG1036" s="138"/>
      <c r="CH1036" s="138"/>
      <c r="CI1036" s="138"/>
      <c r="CJ1036" s="138"/>
      <c r="CK1036" s="138"/>
      <c r="CL1036" s="139"/>
      <c r="CM1036" s="138"/>
      <c r="CN1036" s="138">
        <v>1000</v>
      </c>
      <c r="CO1036" s="149"/>
      <c r="CP1036" s="398"/>
      <c r="CQ1036" s="172"/>
      <c r="CR1036" s="398"/>
      <c r="CS1036" s="398"/>
      <c r="CT1036" s="398"/>
      <c r="CU1036" s="398"/>
      <c r="CV1036" s="398"/>
      <c r="CW1036" s="398"/>
      <c r="CX1036" s="398"/>
      <c r="CY1036" s="398"/>
      <c r="CZ1036" s="398"/>
      <c r="DA1036" s="172"/>
      <c r="DB1036" s="241"/>
      <c r="DC1036" s="241"/>
      <c r="DD1036" s="241"/>
      <c r="DE1036" s="241"/>
      <c r="DF1036" s="182"/>
      <c r="DG1036" s="241"/>
      <c r="DH1036" s="241"/>
      <c r="DI1036" s="244"/>
      <c r="DJ1036" s="244"/>
      <c r="DK1036" s="244"/>
      <c r="DL1036" s="244"/>
      <c r="DM1036" s="244"/>
      <c r="DN1036" s="244"/>
      <c r="DO1036" s="244"/>
      <c r="DP1036" s="244"/>
      <c r="DQ1036" s="244"/>
      <c r="DR1036" s="244"/>
      <c r="DS1036" s="472"/>
      <c r="DT1036" s="402">
        <f t="shared" si="1414"/>
        <v>1</v>
      </c>
      <c r="DU1036" s="100">
        <f t="shared" si="1415"/>
        <v>0</v>
      </c>
      <c r="DV1036" s="100">
        <f t="shared" si="1416"/>
        <v>0</v>
      </c>
      <c r="DW1036" s="100">
        <f t="shared" si="1417"/>
        <v>1</v>
      </c>
      <c r="DX1036" s="100">
        <f t="shared" si="1418"/>
        <v>0</v>
      </c>
      <c r="DY1036" s="229">
        <f t="shared" si="1419"/>
        <v>0</v>
      </c>
      <c r="DZ1036" s="100">
        <f t="shared" si="1420"/>
        <v>1</v>
      </c>
      <c r="EA1036" s="400">
        <f t="shared" si="1421"/>
        <v>0</v>
      </c>
      <c r="EB1036" s="402">
        <f t="shared" si="1422"/>
        <v>0</v>
      </c>
      <c r="EC1036" s="19">
        <f t="shared" si="1423"/>
        <v>0</v>
      </c>
      <c r="ED1036" s="19">
        <f t="shared" si="1424"/>
        <v>1</v>
      </c>
      <c r="EE1036" s="19">
        <f t="shared" si="1425"/>
        <v>0</v>
      </c>
      <c r="EF1036" s="402">
        <f t="shared" si="1426"/>
        <v>0</v>
      </c>
      <c r="EG1036" s="400">
        <f t="shared" si="1427"/>
        <v>0</v>
      </c>
      <c r="EH1036" s="400">
        <f t="shared" si="1428"/>
        <v>1</v>
      </c>
      <c r="EI1036" s="402">
        <f t="shared" si="1429"/>
        <v>0</v>
      </c>
      <c r="EJ1036" s="229">
        <f t="shared" si="1430"/>
        <v>3</v>
      </c>
      <c r="EK1036" s="398">
        <f t="shared" si="1431"/>
        <v>560</v>
      </c>
      <c r="EL1036" s="398" t="str">
        <f t="shared" si="1432"/>
        <v/>
      </c>
      <c r="EM1036" s="398">
        <f t="shared" si="1433"/>
        <v>419.6</v>
      </c>
      <c r="EN1036" s="398">
        <f t="shared" si="1434"/>
        <v>899.7</v>
      </c>
      <c r="EO1036" s="398" t="str">
        <f t="shared" si="1435"/>
        <v/>
      </c>
      <c r="EP1036" s="398" t="str">
        <f t="shared" si="1436"/>
        <v/>
      </c>
      <c r="EQ1036" s="398">
        <f t="shared" si="1437"/>
        <v>4119.7</v>
      </c>
      <c r="ER1036" s="398" t="str">
        <f t="shared" si="1438"/>
        <v/>
      </c>
      <c r="ES1036" s="398" t="str">
        <f t="shared" si="1439"/>
        <v/>
      </c>
      <c r="ET1036" s="398">
        <f t="shared" si="1440"/>
        <v>1054.0999999999999</v>
      </c>
      <c r="EU1036" s="172">
        <f t="shared" si="1441"/>
        <v>157</v>
      </c>
      <c r="EV1036" s="57">
        <f t="shared" si="1442"/>
        <v>24.358628609209301</v>
      </c>
      <c r="EW1036" s="57" t="str">
        <f t="shared" si="1443"/>
        <v/>
      </c>
      <c r="EX1036" s="57">
        <f t="shared" si="1444"/>
        <v>34.527874922855382</v>
      </c>
      <c r="EY1036" s="57">
        <f t="shared" si="1445"/>
        <v>44.897449972553517</v>
      </c>
      <c r="EZ1036" s="57" t="str">
        <f t="shared" si="1446"/>
        <v/>
      </c>
      <c r="FA1036" s="57" t="str">
        <f t="shared" si="1447"/>
        <v/>
      </c>
      <c r="FB1036" s="57">
        <f t="shared" si="1448"/>
        <v>67.517138638185031</v>
      </c>
      <c r="FC1036" s="57" t="str">
        <f t="shared" si="1449"/>
        <v/>
      </c>
      <c r="FD1036" s="57" t="str">
        <f t="shared" si="1450"/>
        <v/>
      </c>
      <c r="FE1036" s="57">
        <f t="shared" si="1451"/>
        <v>21.946105976727676</v>
      </c>
      <c r="FF1036" s="56">
        <f t="shared" si="1452"/>
        <v>4.4283981609454761</v>
      </c>
      <c r="FG1036" s="59">
        <f t="shared" si="1453"/>
        <v>23.470515225771763</v>
      </c>
      <c r="FH1036" s="59" t="str">
        <f t="shared" si="1454"/>
        <v/>
      </c>
      <c r="FI1036" s="59">
        <f t="shared" si="1455"/>
        <v>33.268991743814183</v>
      </c>
      <c r="FJ1036" s="59">
        <f t="shared" si="1456"/>
        <v>43.260493030414054</v>
      </c>
      <c r="FK1036" s="59" t="str">
        <f t="shared" si="1457"/>
        <v/>
      </c>
      <c r="FL1036" s="59" t="str">
        <f t="shared" si="1458"/>
        <v/>
      </c>
      <c r="FM1036" s="59">
        <f t="shared" si="1459"/>
        <v>71.90963608908686</v>
      </c>
      <c r="FN1036" s="59" t="str">
        <f t="shared" si="1460"/>
        <v/>
      </c>
      <c r="FO1036" s="59" t="str">
        <f t="shared" si="1461"/>
        <v/>
      </c>
      <c r="FP1036" s="59">
        <f t="shared" si="1462"/>
        <v>23.373865157645906</v>
      </c>
      <c r="FQ1036" s="66">
        <f t="shared" si="1463"/>
        <v>4.7164987532672331</v>
      </c>
      <c r="FR1036" s="331">
        <f t="shared" si="1488"/>
        <v>5.0043156135085525</v>
      </c>
      <c r="FS1036" s="331">
        <f t="shared" si="1464"/>
        <v>5.0043156135085525</v>
      </c>
      <c r="FT1036" s="400">
        <f t="shared" si="1465"/>
        <v>0</v>
      </c>
      <c r="FU1036" s="400">
        <f t="shared" si="1466"/>
        <v>0</v>
      </c>
      <c r="FV1036" s="400">
        <f t="shared" si="1467"/>
        <v>1</v>
      </c>
      <c r="FW1036" s="402">
        <f t="shared" si="1468"/>
        <v>0</v>
      </c>
      <c r="FX1036" s="222">
        <f t="shared" si="1469"/>
        <v>23.470515225771763</v>
      </c>
      <c r="FY1036" s="222">
        <f t="shared" si="1470"/>
        <v>43.260493030414054</v>
      </c>
      <c r="FZ1036" s="222">
        <f t="shared" si="1471"/>
        <v>33.268991743814183</v>
      </c>
      <c r="GA1036" s="221">
        <f t="shared" si="1472"/>
        <v>0</v>
      </c>
      <c r="GB1036" s="222">
        <f t="shared" si="1473"/>
        <v>71.90963608908686</v>
      </c>
      <c r="GC1036" s="222">
        <f t="shared" si="1474"/>
        <v>23.373865157645906</v>
      </c>
      <c r="GD1036" s="222">
        <f t="shared" si="1475"/>
        <v>0</v>
      </c>
      <c r="GE1036" s="222">
        <f t="shared" si="1476"/>
        <v>0</v>
      </c>
      <c r="GF1036" s="222">
        <f t="shared" si="1477"/>
        <v>0</v>
      </c>
      <c r="GG1036" s="398">
        <f t="shared" si="1478"/>
        <v>0</v>
      </c>
      <c r="GH1036" s="399">
        <f t="shared" si="1479"/>
        <v>0</v>
      </c>
      <c r="GI1036" s="398" t="str">
        <f t="shared" si="1480"/>
        <v>Ca-Mg-Na</v>
      </c>
      <c r="GJ1036" s="398" t="str">
        <f t="shared" si="1481"/>
        <v>HCO3-SO4</v>
      </c>
    </row>
    <row r="1037" spans="1:192" s="69" customFormat="1" ht="14.25">
      <c r="A1037" s="402">
        <f t="shared" si="1482"/>
        <v>1032</v>
      </c>
      <c r="B1037" s="65" t="s">
        <v>699</v>
      </c>
      <c r="C1037" s="91" t="s">
        <v>1124</v>
      </c>
      <c r="D1037" s="91"/>
      <c r="E1037" s="91"/>
      <c r="F1037" s="549">
        <v>3518000</v>
      </c>
      <c r="G1037" s="549">
        <v>5687740</v>
      </c>
      <c r="H1037" s="410">
        <f t="shared" si="1409"/>
        <v>517918.37000000005</v>
      </c>
      <c r="I1037" s="410">
        <f t="shared" si="1410"/>
        <v>5685904.6940000001</v>
      </c>
      <c r="J1037" s="392">
        <v>328</v>
      </c>
      <c r="K1037" s="392" t="s">
        <v>1355</v>
      </c>
      <c r="L1037" s="171">
        <v>127.8</v>
      </c>
      <c r="M1037" s="171">
        <v>32</v>
      </c>
      <c r="N1037" s="408">
        <v>125</v>
      </c>
      <c r="O1037" s="171"/>
      <c r="P1037" s="171"/>
      <c r="Q1037" s="65" t="s">
        <v>1361</v>
      </c>
      <c r="R1037" s="186" t="s">
        <v>2906</v>
      </c>
      <c r="S1037" s="65" t="s">
        <v>1346</v>
      </c>
      <c r="T1037" s="499" t="str">
        <f t="shared" si="1411"/>
        <v>-</v>
      </c>
      <c r="U1037" s="499" t="str">
        <f t="shared" si="1412"/>
        <v>-</v>
      </c>
      <c r="V1037" s="499" t="str">
        <f t="shared" si="1413"/>
        <v>-</v>
      </c>
      <c r="W1037" s="499" t="str">
        <f t="shared" si="1487"/>
        <v>-</v>
      </c>
      <c r="X1037" s="529" t="str">
        <f t="shared" si="1484"/>
        <v>Ca-Mg</v>
      </c>
      <c r="Y1037" s="530" t="str">
        <f t="shared" si="1489"/>
        <v>HCO3</v>
      </c>
      <c r="Z1037" s="404"/>
      <c r="AA1037" s="177">
        <v>23970</v>
      </c>
      <c r="AB1037" s="176">
        <v>1</v>
      </c>
      <c r="AC1037" s="65" t="s">
        <v>700</v>
      </c>
      <c r="AD1037" s="65" t="s">
        <v>2627</v>
      </c>
      <c r="AE1037" s="61" t="s">
        <v>1409</v>
      </c>
      <c r="AF1037" s="392" t="s">
        <v>3116</v>
      </c>
      <c r="AG1037" s="408"/>
      <c r="AH1037" s="408"/>
      <c r="AI1037" s="556"/>
      <c r="AJ1037" s="408"/>
      <c r="AK1037" s="408"/>
      <c r="AL1037" s="408"/>
      <c r="AM1037" s="392"/>
      <c r="AN1037" s="168">
        <v>25.2</v>
      </c>
      <c r="AO1037" s="401">
        <v>9.8000000000000007</v>
      </c>
      <c r="AP1037" s="171"/>
      <c r="AQ1037" s="69">
        <v>369</v>
      </c>
      <c r="AS1037" s="507">
        <f t="shared" si="1485"/>
        <v>347.048</v>
      </c>
      <c r="AT1037" s="511">
        <f t="shared" si="1486"/>
        <v>-0.13309754587182079</v>
      </c>
      <c r="AU1037" s="403">
        <v>10</v>
      </c>
      <c r="AV1037" s="69">
        <v>14.6</v>
      </c>
      <c r="AW1037" s="401">
        <v>60.1</v>
      </c>
      <c r="AX1037" s="69">
        <v>17.7</v>
      </c>
      <c r="AY1037" s="69">
        <v>31.4</v>
      </c>
      <c r="AZ1037" s="538">
        <f>AO1037*21.76</f>
        <v>213.24800000000002</v>
      </c>
      <c r="BL1037" s="401"/>
      <c r="BN1037" s="70"/>
      <c r="BO1037" s="143"/>
      <c r="BP1037" s="557"/>
      <c r="BQ1037" s="143"/>
      <c r="BR1037" s="143"/>
      <c r="BS1037" s="143"/>
      <c r="BT1037" s="143"/>
      <c r="BU1037" s="143"/>
      <c r="BV1037" s="143"/>
      <c r="BW1037" s="143"/>
      <c r="BX1037" s="143"/>
      <c r="BY1037" s="143"/>
      <c r="BZ1037" s="143"/>
      <c r="CA1037" s="143"/>
      <c r="CB1037" s="143"/>
      <c r="CC1037" s="143"/>
      <c r="CD1037" s="143"/>
      <c r="CE1037" s="143"/>
      <c r="CF1037" s="141"/>
      <c r="CG1037" s="143"/>
      <c r="CH1037" s="143"/>
      <c r="CI1037" s="143"/>
      <c r="CJ1037" s="143"/>
      <c r="CK1037" s="143"/>
      <c r="CL1037" s="144"/>
      <c r="CM1037" s="143"/>
      <c r="CN1037" s="143">
        <v>28.6</v>
      </c>
      <c r="CO1037" s="141"/>
      <c r="CQ1037" s="70"/>
      <c r="DA1037" s="70"/>
      <c r="DB1037" s="182"/>
      <c r="DC1037" s="182"/>
      <c r="DD1037" s="182"/>
      <c r="DE1037" s="182"/>
      <c r="DF1037" s="182"/>
      <c r="DG1037" s="182"/>
      <c r="DH1037" s="182"/>
      <c r="DI1037" s="180"/>
      <c r="DJ1037" s="180"/>
      <c r="DK1037" s="180"/>
      <c r="DL1037" s="180"/>
      <c r="DM1037" s="180"/>
      <c r="DN1037" s="180"/>
      <c r="DO1037" s="180"/>
      <c r="DP1037" s="180"/>
      <c r="DQ1037" s="180"/>
      <c r="DR1037" s="180"/>
      <c r="DS1037" s="181"/>
      <c r="DT1037" s="402">
        <f t="shared" si="1414"/>
        <v>1</v>
      </c>
      <c r="DU1037" s="100">
        <f t="shared" si="1415"/>
        <v>0</v>
      </c>
      <c r="DV1037" s="100">
        <f t="shared" si="1416"/>
        <v>0</v>
      </c>
      <c r="DW1037" s="100">
        <f t="shared" si="1417"/>
        <v>1</v>
      </c>
      <c r="DX1037" s="100">
        <f t="shared" si="1418"/>
        <v>0</v>
      </c>
      <c r="DY1037" s="229">
        <f t="shared" si="1419"/>
        <v>0</v>
      </c>
      <c r="DZ1037" s="100">
        <f t="shared" si="1420"/>
        <v>0</v>
      </c>
      <c r="EA1037" s="400">
        <f t="shared" si="1421"/>
        <v>0</v>
      </c>
      <c r="EB1037" s="402">
        <f t="shared" si="1422"/>
        <v>1</v>
      </c>
      <c r="EC1037" s="19">
        <f t="shared" si="1423"/>
        <v>1</v>
      </c>
      <c r="ED1037" s="19">
        <f t="shared" si="1424"/>
        <v>0</v>
      </c>
      <c r="EE1037" s="19">
        <f t="shared" si="1425"/>
        <v>0</v>
      </c>
      <c r="EF1037" s="402">
        <f t="shared" si="1426"/>
        <v>0</v>
      </c>
      <c r="EG1037" s="400">
        <f t="shared" si="1427"/>
        <v>1</v>
      </c>
      <c r="EH1037" s="400">
        <f t="shared" si="1428"/>
        <v>0</v>
      </c>
      <c r="EI1037" s="402">
        <f t="shared" si="1429"/>
        <v>0</v>
      </c>
      <c r="EJ1037" s="229">
        <f t="shared" si="1430"/>
        <v>1</v>
      </c>
      <c r="EK1037" s="398">
        <f t="shared" si="1431"/>
        <v>10</v>
      </c>
      <c r="EL1037" s="398" t="str">
        <f t="shared" si="1432"/>
        <v/>
      </c>
      <c r="EM1037" s="398">
        <f t="shared" si="1433"/>
        <v>14.6</v>
      </c>
      <c r="EN1037" s="398">
        <f t="shared" si="1434"/>
        <v>60.1</v>
      </c>
      <c r="EO1037" s="398" t="str">
        <f t="shared" si="1435"/>
        <v/>
      </c>
      <c r="EP1037" s="398" t="str">
        <f t="shared" si="1436"/>
        <v/>
      </c>
      <c r="EQ1037" s="398">
        <f t="shared" si="1437"/>
        <v>213.24800000000002</v>
      </c>
      <c r="ER1037" s="398" t="str">
        <f t="shared" si="1438"/>
        <v/>
      </c>
      <c r="ES1037" s="398" t="str">
        <f t="shared" si="1439"/>
        <v/>
      </c>
      <c r="ET1037" s="398">
        <f t="shared" si="1440"/>
        <v>31.4</v>
      </c>
      <c r="EU1037" s="172">
        <f t="shared" si="1441"/>
        <v>17.7</v>
      </c>
      <c r="EV1037" s="57">
        <f t="shared" si="1442"/>
        <v>0.43497551087873754</v>
      </c>
      <c r="EW1037" s="57" t="str">
        <f t="shared" si="1443"/>
        <v/>
      </c>
      <c r="EX1037" s="57">
        <f t="shared" si="1444"/>
        <v>1.2013988891174656</v>
      </c>
      <c r="EY1037" s="57">
        <f t="shared" si="1445"/>
        <v>2.999151654274165</v>
      </c>
      <c r="EZ1037" s="57" t="str">
        <f t="shared" si="1446"/>
        <v/>
      </c>
      <c r="FA1037" s="57" t="str">
        <f t="shared" si="1447"/>
        <v/>
      </c>
      <c r="FB1037" s="57">
        <f t="shared" si="1448"/>
        <v>3.4948891376351878</v>
      </c>
      <c r="FC1037" s="57" t="str">
        <f t="shared" si="1449"/>
        <v/>
      </c>
      <c r="FD1037" s="57" t="str">
        <f t="shared" si="1450"/>
        <v/>
      </c>
      <c r="FE1037" s="57">
        <f t="shared" si="1451"/>
        <v>0.65374037346480318</v>
      </c>
      <c r="FF1037" s="56">
        <f t="shared" si="1452"/>
        <v>0.49925253152060467</v>
      </c>
      <c r="FG1037" s="59">
        <f t="shared" si="1453"/>
        <v>9.3835199238719991</v>
      </c>
      <c r="FH1037" s="59" t="str">
        <f t="shared" si="1454"/>
        <v/>
      </c>
      <c r="FI1037" s="59">
        <f t="shared" si="1455"/>
        <v>25.917207131447473</v>
      </c>
      <c r="FJ1037" s="59">
        <f t="shared" si="1456"/>
        <v>64.699272944680516</v>
      </c>
      <c r="FK1037" s="59" t="str">
        <f t="shared" si="1457"/>
        <v/>
      </c>
      <c r="FL1037" s="59" t="str">
        <f t="shared" si="1458"/>
        <v/>
      </c>
      <c r="FM1037" s="59">
        <f t="shared" si="1459"/>
        <v>75.193154765706552</v>
      </c>
      <c r="FN1037" s="59" t="str">
        <f t="shared" si="1460"/>
        <v/>
      </c>
      <c r="FO1037" s="59" t="str">
        <f t="shared" si="1461"/>
        <v/>
      </c>
      <c r="FP1037" s="59">
        <f t="shared" si="1462"/>
        <v>14.065339168896108</v>
      </c>
      <c r="FQ1037" s="66">
        <f t="shared" si="1463"/>
        <v>10.741506065397331</v>
      </c>
      <c r="FR1037" s="331">
        <f t="shared" si="1488"/>
        <v>-0.13309754587182079</v>
      </c>
      <c r="FS1037" s="331">
        <f t="shared" si="1464"/>
        <v>0.13309754587182079</v>
      </c>
      <c r="FT1037" s="400">
        <f t="shared" si="1465"/>
        <v>0</v>
      </c>
      <c r="FU1037" s="400">
        <f t="shared" si="1466"/>
        <v>1</v>
      </c>
      <c r="FV1037" s="400">
        <f t="shared" si="1467"/>
        <v>0</v>
      </c>
      <c r="FW1037" s="402">
        <f t="shared" si="1468"/>
        <v>0</v>
      </c>
      <c r="FX1037" s="222">
        <f t="shared" si="1469"/>
        <v>0</v>
      </c>
      <c r="FY1037" s="222">
        <f t="shared" si="1470"/>
        <v>64.699272944680516</v>
      </c>
      <c r="FZ1037" s="222">
        <f t="shared" si="1471"/>
        <v>25.917207131447473</v>
      </c>
      <c r="GA1037" s="221">
        <f t="shared" si="1472"/>
        <v>0</v>
      </c>
      <c r="GB1037" s="222">
        <f t="shared" si="1473"/>
        <v>75.193154765706552</v>
      </c>
      <c r="GC1037" s="222">
        <f t="shared" si="1474"/>
        <v>0</v>
      </c>
      <c r="GD1037" s="222">
        <f t="shared" si="1475"/>
        <v>0</v>
      </c>
      <c r="GE1037" s="222">
        <f t="shared" si="1476"/>
        <v>0</v>
      </c>
      <c r="GF1037" s="222">
        <f t="shared" si="1477"/>
        <v>0</v>
      </c>
      <c r="GG1037" s="398">
        <f t="shared" si="1478"/>
        <v>0</v>
      </c>
      <c r="GH1037" s="399">
        <f t="shared" si="1479"/>
        <v>0</v>
      </c>
      <c r="GI1037" s="398" t="str">
        <f t="shared" si="1480"/>
        <v>Ca-Mg</v>
      </c>
      <c r="GJ1037" s="398" t="str">
        <f t="shared" si="1481"/>
        <v>HCO3</v>
      </c>
    </row>
    <row r="1038" spans="1:192" s="69" customFormat="1" ht="14.25">
      <c r="A1038" s="402">
        <f t="shared" si="1482"/>
        <v>1033</v>
      </c>
      <c r="B1038" s="65" t="s">
        <v>699</v>
      </c>
      <c r="C1038" s="91" t="s">
        <v>1124</v>
      </c>
      <c r="D1038" s="91"/>
      <c r="E1038" s="91"/>
      <c r="F1038" s="549">
        <v>3518000</v>
      </c>
      <c r="G1038" s="549">
        <v>5687740</v>
      </c>
      <c r="H1038" s="410">
        <f t="shared" si="1409"/>
        <v>517918.37000000005</v>
      </c>
      <c r="I1038" s="410">
        <f t="shared" si="1410"/>
        <v>5685904.6940000001</v>
      </c>
      <c r="J1038" s="392">
        <v>328</v>
      </c>
      <c r="K1038" s="392" t="s">
        <v>1355</v>
      </c>
      <c r="L1038" s="171">
        <v>127.8</v>
      </c>
      <c r="M1038" s="171">
        <v>32</v>
      </c>
      <c r="N1038" s="408">
        <v>125</v>
      </c>
      <c r="O1038" s="171"/>
      <c r="P1038" s="171"/>
      <c r="Q1038" s="65" t="s">
        <v>1361</v>
      </c>
      <c r="R1038" s="186" t="s">
        <v>2906</v>
      </c>
      <c r="S1038" s="65" t="s">
        <v>1346</v>
      </c>
      <c r="T1038" s="499" t="str">
        <f t="shared" si="1411"/>
        <v>-</v>
      </c>
      <c r="U1038" s="499" t="str">
        <f t="shared" si="1412"/>
        <v>-</v>
      </c>
      <c r="V1038" s="499" t="str">
        <f t="shared" si="1413"/>
        <v>-</v>
      </c>
      <c r="W1038" s="499" t="str">
        <f t="shared" si="1487"/>
        <v>-</v>
      </c>
      <c r="X1038" s="529" t="str">
        <f t="shared" si="1484"/>
        <v>Ca-Mg</v>
      </c>
      <c r="Y1038" s="530" t="str">
        <f t="shared" si="1489"/>
        <v>HCO3-SO4</v>
      </c>
      <c r="Z1038" s="404"/>
      <c r="AA1038" s="177">
        <v>33179</v>
      </c>
      <c r="AB1038" s="176">
        <v>2</v>
      </c>
      <c r="AC1038" s="65" t="s">
        <v>1050</v>
      </c>
      <c r="AD1038" s="65" t="s">
        <v>2309</v>
      </c>
      <c r="AE1038" s="404"/>
      <c r="AF1038" s="392">
        <v>9.4</v>
      </c>
      <c r="AG1038" s="408">
        <v>491</v>
      </c>
      <c r="AH1038" s="408">
        <v>6.5</v>
      </c>
      <c r="AI1038" s="556"/>
      <c r="AJ1038" s="408"/>
      <c r="AK1038" s="408"/>
      <c r="AL1038" s="408"/>
      <c r="AM1038" s="392"/>
      <c r="AN1038" s="168">
        <v>14.6</v>
      </c>
      <c r="AO1038" s="401">
        <v>10.8</v>
      </c>
      <c r="AP1038" s="171"/>
      <c r="AS1038" s="507">
        <f t="shared" si="1485"/>
        <v>397.7</v>
      </c>
      <c r="AT1038" s="512">
        <f t="shared" si="1486"/>
        <v>-2.67112604479634E-4</v>
      </c>
      <c r="AU1038" s="69">
        <v>4.8</v>
      </c>
      <c r="AV1038" s="69">
        <v>29.6</v>
      </c>
      <c r="AW1038" s="401">
        <v>56</v>
      </c>
      <c r="AX1038" s="401">
        <v>6.1</v>
      </c>
      <c r="AY1038" s="38">
        <v>86</v>
      </c>
      <c r="AZ1038" s="70">
        <v>214</v>
      </c>
      <c r="BB1038" s="69">
        <v>1.2</v>
      </c>
      <c r="BL1038" s="401"/>
      <c r="BN1038" s="70"/>
      <c r="BO1038" s="143"/>
      <c r="BP1038" s="557"/>
      <c r="BQ1038" s="143"/>
      <c r="BR1038" s="143"/>
      <c r="BS1038" s="143"/>
      <c r="BT1038" s="143"/>
      <c r="BU1038" s="143"/>
      <c r="BV1038" s="143"/>
      <c r="BW1038" s="143"/>
      <c r="BX1038" s="143"/>
      <c r="BY1038" s="143"/>
      <c r="BZ1038" s="143"/>
      <c r="CA1038" s="143"/>
      <c r="CB1038" s="143"/>
      <c r="CC1038" s="143"/>
      <c r="CD1038" s="143"/>
      <c r="CE1038" s="143"/>
      <c r="CF1038" s="141"/>
      <c r="CG1038" s="143"/>
      <c r="CH1038" s="143"/>
      <c r="CI1038" s="143"/>
      <c r="CJ1038" s="143"/>
      <c r="CK1038" s="143"/>
      <c r="CL1038" s="144"/>
      <c r="CM1038" s="143"/>
      <c r="CN1038" s="143">
        <v>12</v>
      </c>
      <c r="CO1038" s="141"/>
      <c r="CQ1038" s="70"/>
      <c r="DA1038" s="70"/>
      <c r="DB1038" s="182"/>
      <c r="DC1038" s="141" t="s">
        <v>2628</v>
      </c>
      <c r="DD1038" s="182"/>
      <c r="DE1038" s="370">
        <v>-16</v>
      </c>
      <c r="DF1038" s="141" t="s">
        <v>2629</v>
      </c>
      <c r="DG1038" s="182">
        <v>-9.08</v>
      </c>
      <c r="DH1038" s="182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1"/>
      <c r="DT1038" s="402">
        <f t="shared" si="1414"/>
        <v>0</v>
      </c>
      <c r="DU1038" s="100">
        <f t="shared" si="1415"/>
        <v>0</v>
      </c>
      <c r="DV1038" s="100">
        <f t="shared" si="1416"/>
        <v>0</v>
      </c>
      <c r="DW1038" s="100">
        <f t="shared" si="1417"/>
        <v>1</v>
      </c>
      <c r="DX1038" s="100">
        <f t="shared" si="1418"/>
        <v>0</v>
      </c>
      <c r="DY1038" s="229">
        <f t="shared" si="1419"/>
        <v>0</v>
      </c>
      <c r="DZ1038" s="100">
        <f t="shared" si="1420"/>
        <v>1</v>
      </c>
      <c r="EA1038" s="400">
        <f t="shared" si="1421"/>
        <v>0</v>
      </c>
      <c r="EB1038" s="402">
        <f t="shared" si="1422"/>
        <v>0</v>
      </c>
      <c r="EC1038" s="19">
        <f t="shared" si="1423"/>
        <v>1</v>
      </c>
      <c r="ED1038" s="19">
        <f t="shared" si="1424"/>
        <v>0</v>
      </c>
      <c r="EE1038" s="19">
        <f t="shared" si="1425"/>
        <v>0</v>
      </c>
      <c r="EF1038" s="402">
        <f t="shared" si="1426"/>
        <v>0</v>
      </c>
      <c r="EG1038" s="400">
        <f t="shared" si="1427"/>
        <v>1</v>
      </c>
      <c r="EH1038" s="400">
        <f t="shared" si="1428"/>
        <v>0</v>
      </c>
      <c r="EI1038" s="402">
        <f t="shared" si="1429"/>
        <v>0</v>
      </c>
      <c r="EJ1038" s="229">
        <f t="shared" si="1430"/>
        <v>1</v>
      </c>
      <c r="EK1038" s="398">
        <f t="shared" si="1431"/>
        <v>4.8</v>
      </c>
      <c r="EL1038" s="398">
        <f t="shared" si="1432"/>
        <v>1.2</v>
      </c>
      <c r="EM1038" s="398">
        <f t="shared" si="1433"/>
        <v>29.6</v>
      </c>
      <c r="EN1038" s="398">
        <f t="shared" si="1434"/>
        <v>56</v>
      </c>
      <c r="EO1038" s="398" t="str">
        <f t="shared" si="1435"/>
        <v/>
      </c>
      <c r="EP1038" s="398" t="str">
        <f t="shared" si="1436"/>
        <v/>
      </c>
      <c r="EQ1038" s="398">
        <f t="shared" si="1437"/>
        <v>214</v>
      </c>
      <c r="ER1038" s="398" t="str">
        <f t="shared" si="1438"/>
        <v/>
      </c>
      <c r="ES1038" s="398" t="str">
        <f t="shared" si="1439"/>
        <v/>
      </c>
      <c r="ET1038" s="398">
        <f t="shared" si="1440"/>
        <v>86</v>
      </c>
      <c r="EU1038" s="172">
        <f t="shared" si="1441"/>
        <v>6.1</v>
      </c>
      <c r="EV1038" s="57">
        <f t="shared" si="1442"/>
        <v>0.20878824522179401</v>
      </c>
      <c r="EW1038" s="57">
        <f t="shared" si="1443"/>
        <v>3.0690537084398974E-2</v>
      </c>
      <c r="EX1038" s="57">
        <f t="shared" si="1444"/>
        <v>2.435712816292944</v>
      </c>
      <c r="EY1038" s="57">
        <f t="shared" si="1445"/>
        <v>2.7945506262787561</v>
      </c>
      <c r="EZ1038" s="57" t="str">
        <f t="shared" si="1446"/>
        <v/>
      </c>
      <c r="FA1038" s="57" t="str">
        <f t="shared" si="1447"/>
        <v/>
      </c>
      <c r="FB1038" s="57">
        <f t="shared" si="1448"/>
        <v>3.5072135516109419</v>
      </c>
      <c r="FC1038" s="57" t="str">
        <f t="shared" si="1449"/>
        <v/>
      </c>
      <c r="FD1038" s="57" t="str">
        <f t="shared" si="1450"/>
        <v/>
      </c>
      <c r="FE1038" s="57">
        <f t="shared" si="1451"/>
        <v>1.790499112037359</v>
      </c>
      <c r="FF1038" s="56">
        <f t="shared" si="1452"/>
        <v>0.17205878204947392</v>
      </c>
      <c r="FG1038" s="59">
        <f t="shared" si="1453"/>
        <v>3.8171496322471583</v>
      </c>
      <c r="FH1038" s="59">
        <f t="shared" si="1454"/>
        <v>0.56109658961276032</v>
      </c>
      <c r="FI1038" s="59">
        <f t="shared" si="1455"/>
        <v>44.530669200728546</v>
      </c>
      <c r="FJ1038" s="59">
        <f t="shared" si="1456"/>
        <v>51.09108457741155</v>
      </c>
      <c r="FK1038" s="59" t="str">
        <f t="shared" si="1457"/>
        <v/>
      </c>
      <c r="FL1038" s="59" t="str">
        <f t="shared" si="1458"/>
        <v/>
      </c>
      <c r="FM1038" s="59">
        <f t="shared" si="1459"/>
        <v>64.119928710541004</v>
      </c>
      <c r="FN1038" s="59" t="str">
        <f t="shared" si="1460"/>
        <v/>
      </c>
      <c r="FO1038" s="59" t="str">
        <f t="shared" si="1461"/>
        <v/>
      </c>
      <c r="FP1038" s="59">
        <f t="shared" si="1462"/>
        <v>32.734441097089501</v>
      </c>
      <c r="FQ1038" s="66">
        <f t="shared" si="1463"/>
        <v>3.1456301923694823</v>
      </c>
      <c r="FR1038" s="331">
        <f t="shared" si="1488"/>
        <v>-2.67112604479634E-4</v>
      </c>
      <c r="FS1038" s="331">
        <f t="shared" si="1464"/>
        <v>2.67112604479634E-4</v>
      </c>
      <c r="FT1038" s="400">
        <f t="shared" si="1465"/>
        <v>0</v>
      </c>
      <c r="FU1038" s="400">
        <f t="shared" si="1466"/>
        <v>1</v>
      </c>
      <c r="FV1038" s="400">
        <f t="shared" si="1467"/>
        <v>0</v>
      </c>
      <c r="FW1038" s="402">
        <f t="shared" si="1468"/>
        <v>0</v>
      </c>
      <c r="FX1038" s="222">
        <f t="shared" si="1469"/>
        <v>0</v>
      </c>
      <c r="FY1038" s="222">
        <f t="shared" si="1470"/>
        <v>51.09108457741155</v>
      </c>
      <c r="FZ1038" s="222">
        <f t="shared" si="1471"/>
        <v>44.530669200728546</v>
      </c>
      <c r="GA1038" s="221">
        <f t="shared" si="1472"/>
        <v>0</v>
      </c>
      <c r="GB1038" s="222">
        <f t="shared" si="1473"/>
        <v>64.119928710541004</v>
      </c>
      <c r="GC1038" s="222">
        <f t="shared" si="1474"/>
        <v>32.734441097089501</v>
      </c>
      <c r="GD1038" s="222">
        <f t="shared" si="1475"/>
        <v>0</v>
      </c>
      <c r="GE1038" s="222">
        <f t="shared" si="1476"/>
        <v>0</v>
      </c>
      <c r="GF1038" s="222">
        <f t="shared" si="1477"/>
        <v>0</v>
      </c>
      <c r="GG1038" s="398">
        <f t="shared" si="1478"/>
        <v>0</v>
      </c>
      <c r="GH1038" s="399">
        <f t="shared" si="1479"/>
        <v>0</v>
      </c>
      <c r="GI1038" s="398" t="str">
        <f t="shared" si="1480"/>
        <v>Ca-Mg</v>
      </c>
      <c r="GJ1038" s="398" t="str">
        <f t="shared" si="1481"/>
        <v>HCO3-SO4</v>
      </c>
    </row>
    <row r="1039" spans="1:192" s="69" customFormat="1" ht="14.25">
      <c r="A1039" s="402">
        <f t="shared" si="1482"/>
        <v>1034</v>
      </c>
      <c r="B1039" s="65" t="s">
        <v>699</v>
      </c>
      <c r="C1039" s="91" t="s">
        <v>1125</v>
      </c>
      <c r="D1039" s="91"/>
      <c r="E1039" s="91"/>
      <c r="F1039" s="549">
        <v>3518020</v>
      </c>
      <c r="G1039" s="549">
        <v>5685300</v>
      </c>
      <c r="H1039" s="410">
        <f t="shared" si="1409"/>
        <v>517938.36200000002</v>
      </c>
      <c r="I1039" s="410">
        <f t="shared" si="1410"/>
        <v>5683465.6699999999</v>
      </c>
      <c r="J1039" s="542">
        <v>367</v>
      </c>
      <c r="K1039" s="392" t="s">
        <v>1355</v>
      </c>
      <c r="L1039" s="171">
        <v>200</v>
      </c>
      <c r="M1039" s="171"/>
      <c r="N1039" s="408"/>
      <c r="O1039" s="171"/>
      <c r="P1039" s="171"/>
      <c r="Q1039" s="65" t="s">
        <v>1361</v>
      </c>
      <c r="R1039" s="186" t="s">
        <v>2886</v>
      </c>
      <c r="S1039" s="65" t="s">
        <v>1346</v>
      </c>
      <c r="T1039" s="499" t="str">
        <f t="shared" si="1411"/>
        <v>-</v>
      </c>
      <c r="U1039" s="499" t="str">
        <f t="shared" si="1412"/>
        <v>-</v>
      </c>
      <c r="V1039" s="499" t="str">
        <f t="shared" si="1413"/>
        <v>-</v>
      </c>
      <c r="W1039" s="499" t="str">
        <f t="shared" si="1487"/>
        <v>-</v>
      </c>
      <c r="X1039" s="529" t="str">
        <f t="shared" si="1484"/>
        <v>Na</v>
      </c>
      <c r="Y1039" s="530" t="str">
        <f t="shared" si="1489"/>
        <v>HCO3</v>
      </c>
      <c r="Z1039" s="404"/>
      <c r="AA1039" s="177" t="s">
        <v>2494</v>
      </c>
      <c r="AB1039" s="176">
        <v>1</v>
      </c>
      <c r="AC1039" s="65" t="s">
        <v>1050</v>
      </c>
      <c r="AD1039" s="65" t="s">
        <v>2306</v>
      </c>
      <c r="AE1039" s="86" t="s">
        <v>1454</v>
      </c>
      <c r="AF1039" s="392">
        <v>12.2</v>
      </c>
      <c r="AG1039" s="408">
        <v>444</v>
      </c>
      <c r="AH1039" s="408">
        <v>7.9</v>
      </c>
      <c r="AI1039" s="556"/>
      <c r="AJ1039" s="408"/>
      <c r="AK1039" s="408"/>
      <c r="AL1039" s="408"/>
      <c r="AM1039" s="392"/>
      <c r="AN1039" s="168"/>
      <c r="AO1039" s="401"/>
      <c r="AP1039" s="171"/>
      <c r="AS1039" s="508"/>
      <c r="AT1039" s="511"/>
      <c r="AU1039" s="403"/>
      <c r="AV1039" s="403"/>
      <c r="AW1039" s="55"/>
      <c r="AX1039" s="403"/>
      <c r="AY1039" s="403"/>
      <c r="AZ1039" s="53">
        <v>244</v>
      </c>
      <c r="BL1039" s="401"/>
      <c r="BN1039" s="70"/>
      <c r="BO1039" s="143"/>
      <c r="BP1039" s="557"/>
      <c r="BQ1039" s="143"/>
      <c r="BR1039" s="143"/>
      <c r="BS1039" s="143"/>
      <c r="BT1039" s="143"/>
      <c r="BU1039" s="143"/>
      <c r="BV1039" s="143"/>
      <c r="BW1039" s="143"/>
      <c r="BX1039" s="143"/>
      <c r="BY1039" s="143"/>
      <c r="BZ1039" s="143"/>
      <c r="CA1039" s="143"/>
      <c r="CB1039" s="143"/>
      <c r="CC1039" s="143"/>
      <c r="CD1039" s="143"/>
      <c r="CE1039" s="143"/>
      <c r="CF1039" s="141"/>
      <c r="CG1039" s="143"/>
      <c r="CH1039" s="143"/>
      <c r="CI1039" s="143"/>
      <c r="CJ1039" s="143"/>
      <c r="CK1039" s="143"/>
      <c r="CL1039" s="144"/>
      <c r="CM1039" s="143"/>
      <c r="CN1039" s="143">
        <v>15</v>
      </c>
      <c r="CO1039" s="141"/>
      <c r="CQ1039" s="70"/>
      <c r="DA1039" s="70"/>
      <c r="DB1039" s="182"/>
      <c r="DC1039" s="141" t="s">
        <v>2407</v>
      </c>
      <c r="DD1039" s="182"/>
      <c r="DE1039" s="370">
        <v>-14.1</v>
      </c>
      <c r="DF1039" s="141" t="s">
        <v>1817</v>
      </c>
      <c r="DG1039" s="475">
        <v>-9</v>
      </c>
      <c r="DH1039" s="182"/>
      <c r="DI1039" s="180"/>
      <c r="DJ1039" s="180"/>
      <c r="DK1039" s="180"/>
      <c r="DL1039" s="180"/>
      <c r="DM1039" s="180"/>
      <c r="DN1039" s="180"/>
      <c r="DO1039" s="180"/>
      <c r="DP1039" s="180"/>
      <c r="DQ1039" s="180"/>
      <c r="DR1039" s="180"/>
      <c r="DS1039" s="181"/>
      <c r="DT1039" s="402">
        <f t="shared" si="1414"/>
        <v>1</v>
      </c>
      <c r="DU1039" s="100">
        <f t="shared" si="1415"/>
        <v>0</v>
      </c>
      <c r="DV1039" s="100">
        <f t="shared" si="1416"/>
        <v>0</v>
      </c>
      <c r="DW1039" s="100">
        <f t="shared" si="1417"/>
        <v>1</v>
      </c>
      <c r="DX1039" s="100">
        <f t="shared" si="1418"/>
        <v>0</v>
      </c>
      <c r="DY1039" s="229">
        <f t="shared" si="1419"/>
        <v>0</v>
      </c>
      <c r="DZ1039" s="100">
        <f t="shared" si="1420"/>
        <v>1</v>
      </c>
      <c r="EA1039" s="400">
        <f t="shared" si="1421"/>
        <v>0</v>
      </c>
      <c r="EB1039" s="402">
        <f t="shared" si="1422"/>
        <v>0</v>
      </c>
      <c r="EC1039" s="19">
        <f t="shared" si="1423"/>
        <v>0</v>
      </c>
      <c r="ED1039" s="19">
        <f t="shared" si="1424"/>
        <v>0</v>
      </c>
      <c r="EE1039" s="19">
        <f t="shared" si="1425"/>
        <v>0</v>
      </c>
      <c r="EF1039" s="402">
        <f t="shared" si="1426"/>
        <v>1</v>
      </c>
      <c r="EG1039" s="400">
        <f t="shared" si="1427"/>
        <v>1</v>
      </c>
      <c r="EH1039" s="400">
        <f t="shared" si="1428"/>
        <v>0</v>
      </c>
      <c r="EI1039" s="402">
        <f t="shared" si="1429"/>
        <v>0</v>
      </c>
      <c r="EJ1039" s="229">
        <f t="shared" si="1430"/>
        <v>1</v>
      </c>
      <c r="EK1039" s="398" t="str">
        <f t="shared" si="1431"/>
        <v/>
      </c>
      <c r="EL1039" s="398" t="str">
        <f t="shared" si="1432"/>
        <v/>
      </c>
      <c r="EM1039" s="398" t="str">
        <f t="shared" si="1433"/>
        <v/>
      </c>
      <c r="EN1039" s="398" t="str">
        <f t="shared" si="1434"/>
        <v/>
      </c>
      <c r="EO1039" s="398" t="str">
        <f t="shared" si="1435"/>
        <v/>
      </c>
      <c r="EP1039" s="398" t="str">
        <f t="shared" si="1436"/>
        <v/>
      </c>
      <c r="EQ1039" s="398">
        <f t="shared" si="1437"/>
        <v>244</v>
      </c>
      <c r="ER1039" s="398" t="str">
        <f t="shared" si="1438"/>
        <v/>
      </c>
      <c r="ES1039" s="398" t="str">
        <f t="shared" si="1439"/>
        <v/>
      </c>
      <c r="ET1039" s="398" t="str">
        <f t="shared" si="1440"/>
        <v/>
      </c>
      <c r="EU1039" s="172" t="str">
        <f t="shared" si="1441"/>
        <v/>
      </c>
      <c r="EV1039" s="57" t="str">
        <f t="shared" si="1442"/>
        <v/>
      </c>
      <c r="EW1039" s="57" t="str">
        <f t="shared" si="1443"/>
        <v/>
      </c>
      <c r="EX1039" s="57" t="str">
        <f t="shared" si="1444"/>
        <v/>
      </c>
      <c r="EY1039" s="57" t="str">
        <f t="shared" si="1445"/>
        <v/>
      </c>
      <c r="EZ1039" s="57" t="str">
        <f t="shared" si="1446"/>
        <v/>
      </c>
      <c r="FA1039" s="57" t="str">
        <f t="shared" si="1447"/>
        <v/>
      </c>
      <c r="FB1039" s="57">
        <f t="shared" si="1448"/>
        <v>3.9988790027713543</v>
      </c>
      <c r="FC1039" s="57" t="str">
        <f t="shared" si="1449"/>
        <v/>
      </c>
      <c r="FD1039" s="57" t="str">
        <f t="shared" si="1450"/>
        <v/>
      </c>
      <c r="FE1039" s="57" t="str">
        <f t="shared" si="1451"/>
        <v/>
      </c>
      <c r="FF1039" s="56" t="str">
        <f t="shared" si="1452"/>
        <v/>
      </c>
      <c r="FG1039" s="59" t="str">
        <f t="shared" si="1453"/>
        <v/>
      </c>
      <c r="FH1039" s="59" t="str">
        <f t="shared" si="1454"/>
        <v/>
      </c>
      <c r="FI1039" s="59" t="str">
        <f t="shared" si="1455"/>
        <v/>
      </c>
      <c r="FJ1039" s="59" t="str">
        <f t="shared" si="1456"/>
        <v/>
      </c>
      <c r="FK1039" s="59" t="str">
        <f t="shared" si="1457"/>
        <v/>
      </c>
      <c r="FL1039" s="59" t="str">
        <f t="shared" si="1458"/>
        <v/>
      </c>
      <c r="FM1039" s="59">
        <f t="shared" si="1459"/>
        <v>100</v>
      </c>
      <c r="FN1039" s="59" t="str">
        <f t="shared" si="1460"/>
        <v/>
      </c>
      <c r="FO1039" s="59" t="str">
        <f t="shared" si="1461"/>
        <v/>
      </c>
      <c r="FP1039" s="59" t="str">
        <f t="shared" si="1462"/>
        <v/>
      </c>
      <c r="FQ1039" s="66" t="str">
        <f t="shared" si="1463"/>
        <v/>
      </c>
      <c r="FR1039" s="331">
        <f t="shared" si="1488"/>
        <v>-100</v>
      </c>
      <c r="FS1039" s="331">
        <f t="shared" si="1464"/>
        <v>0</v>
      </c>
      <c r="FT1039" s="400">
        <f t="shared" si="1465"/>
        <v>1</v>
      </c>
      <c r="FU1039" s="400">
        <f t="shared" si="1466"/>
        <v>0</v>
      </c>
      <c r="FV1039" s="400">
        <f t="shared" si="1467"/>
        <v>0</v>
      </c>
      <c r="FW1039" s="402">
        <f t="shared" si="1468"/>
        <v>0</v>
      </c>
      <c r="FX1039" s="222">
        <f t="shared" si="1469"/>
        <v>0</v>
      </c>
      <c r="FY1039" s="222">
        <f t="shared" si="1470"/>
        <v>0</v>
      </c>
      <c r="FZ1039" s="222">
        <f t="shared" si="1471"/>
        <v>0</v>
      </c>
      <c r="GA1039" s="221">
        <f t="shared" si="1472"/>
        <v>0</v>
      </c>
      <c r="GB1039" s="222">
        <f t="shared" si="1473"/>
        <v>100</v>
      </c>
      <c r="GC1039" s="222">
        <f t="shared" si="1474"/>
        <v>0</v>
      </c>
      <c r="GD1039" s="222">
        <f t="shared" si="1475"/>
        <v>0</v>
      </c>
      <c r="GE1039" s="222">
        <f t="shared" si="1476"/>
        <v>0</v>
      </c>
      <c r="GF1039" s="222">
        <f t="shared" si="1477"/>
        <v>0</v>
      </c>
      <c r="GG1039" s="398">
        <f t="shared" si="1478"/>
        <v>0</v>
      </c>
      <c r="GH1039" s="399">
        <f t="shared" si="1479"/>
        <v>0</v>
      </c>
      <c r="GI1039" s="398" t="str">
        <f t="shared" si="1480"/>
        <v>Na</v>
      </c>
      <c r="GJ1039" s="398" t="str">
        <f t="shared" si="1481"/>
        <v>HCO3</v>
      </c>
    </row>
    <row r="1040" spans="1:192" s="69" customFormat="1" ht="14.25">
      <c r="A1040" s="402">
        <f t="shared" si="1482"/>
        <v>1035</v>
      </c>
      <c r="B1040" s="65" t="s">
        <v>699</v>
      </c>
      <c r="C1040" s="91" t="s">
        <v>1125</v>
      </c>
      <c r="D1040" s="91"/>
      <c r="E1040" s="91"/>
      <c r="F1040" s="549">
        <v>3518020</v>
      </c>
      <c r="G1040" s="549">
        <v>5685300</v>
      </c>
      <c r="H1040" s="410">
        <f t="shared" si="1409"/>
        <v>517938.36200000002</v>
      </c>
      <c r="I1040" s="410">
        <f t="shared" si="1410"/>
        <v>5683465.6699999999</v>
      </c>
      <c r="J1040" s="542">
        <v>367</v>
      </c>
      <c r="K1040" s="392" t="s">
        <v>1355</v>
      </c>
      <c r="L1040" s="171">
        <v>200</v>
      </c>
      <c r="M1040" s="171"/>
      <c r="N1040" s="408"/>
      <c r="O1040" s="171"/>
      <c r="P1040" s="171"/>
      <c r="Q1040" s="65" t="s">
        <v>1361</v>
      </c>
      <c r="R1040" s="186" t="s">
        <v>2886</v>
      </c>
      <c r="S1040" s="65" t="s">
        <v>1346</v>
      </c>
      <c r="T1040" s="499" t="str">
        <f t="shared" si="1411"/>
        <v>-</v>
      </c>
      <c r="U1040" s="499" t="str">
        <f t="shared" si="1412"/>
        <v>-</v>
      </c>
      <c r="V1040" s="499" t="str">
        <f t="shared" si="1413"/>
        <v>-</v>
      </c>
      <c r="W1040" s="499" t="str">
        <f t="shared" si="1487"/>
        <v>-</v>
      </c>
      <c r="X1040" s="529" t="str">
        <f t="shared" si="1484"/>
        <v>Ca-Mg</v>
      </c>
      <c r="Y1040" s="530" t="str">
        <f t="shared" si="1489"/>
        <v>HCO3-SO4</v>
      </c>
      <c r="Z1040" s="404"/>
      <c r="AA1040" s="177">
        <v>38575</v>
      </c>
      <c r="AB1040" s="176">
        <v>2</v>
      </c>
      <c r="AC1040" s="65"/>
      <c r="AD1040" s="65" t="s">
        <v>962</v>
      </c>
      <c r="AE1040" s="404"/>
      <c r="AF1040" s="392">
        <v>12.1</v>
      </c>
      <c r="AG1040" s="408">
        <v>867</v>
      </c>
      <c r="AH1040" s="408">
        <v>7.5</v>
      </c>
      <c r="AI1040" s="556"/>
      <c r="AJ1040" s="408"/>
      <c r="AK1040" s="408"/>
      <c r="AL1040" s="408"/>
      <c r="AM1040" s="392"/>
      <c r="AN1040" s="168"/>
      <c r="AO1040" s="401"/>
      <c r="AP1040" s="171"/>
      <c r="AS1040" s="507">
        <f>SUM(AU1040:BN1040)+SUM(BO1040:CL1040)/1000</f>
        <v>510.00999999999993</v>
      </c>
      <c r="AT1040" s="510">
        <f>FR1040</f>
        <v>3.4918662847914166</v>
      </c>
      <c r="AU1040" s="69">
        <v>4.4000000000000004</v>
      </c>
      <c r="AV1040" s="69">
        <v>38.700000000000003</v>
      </c>
      <c r="AW1040" s="401">
        <v>78.349999999999994</v>
      </c>
      <c r="AX1040" s="65">
        <v>8</v>
      </c>
      <c r="AY1040" s="401">
        <v>99</v>
      </c>
      <c r="AZ1040" s="70">
        <v>272.7</v>
      </c>
      <c r="BB1040" s="69">
        <v>2.46</v>
      </c>
      <c r="BD1040" s="91" t="s">
        <v>1405</v>
      </c>
      <c r="BE1040" s="91" t="s">
        <v>1403</v>
      </c>
      <c r="BF1040" s="91" t="s">
        <v>1392</v>
      </c>
      <c r="BJ1040" s="69">
        <v>6</v>
      </c>
      <c r="BK1040" s="91" t="s">
        <v>2630</v>
      </c>
      <c r="BL1040" s="401"/>
      <c r="BN1040" s="465" t="s">
        <v>2631</v>
      </c>
      <c r="BO1040" s="143"/>
      <c r="BP1040" s="557">
        <v>400</v>
      </c>
      <c r="BQ1040" s="143"/>
      <c r="BR1040" s="143"/>
      <c r="BS1040" s="143"/>
      <c r="BT1040" s="143"/>
      <c r="BU1040" s="143"/>
      <c r="BV1040" s="143"/>
      <c r="BW1040" s="143"/>
      <c r="BX1040" s="143"/>
      <c r="BY1040" s="143"/>
      <c r="BZ1040" s="143"/>
      <c r="CA1040" s="143"/>
      <c r="CB1040" s="143"/>
      <c r="CC1040" s="143"/>
      <c r="CD1040" s="143"/>
      <c r="CE1040" s="143"/>
      <c r="CF1040" s="141"/>
      <c r="CG1040" s="143"/>
      <c r="CH1040" s="143"/>
      <c r="CI1040" s="143"/>
      <c r="CJ1040" s="143"/>
      <c r="CK1040" s="143"/>
      <c r="CL1040" s="144"/>
      <c r="CM1040" s="143">
        <v>5.2</v>
      </c>
      <c r="CN1040" s="143">
        <v>0</v>
      </c>
      <c r="CO1040" s="141"/>
      <c r="CQ1040" s="70"/>
      <c r="DA1040" s="70"/>
      <c r="DB1040" s="182"/>
      <c r="DC1040" s="141"/>
      <c r="DD1040" s="182"/>
      <c r="DE1040" s="370"/>
      <c r="DF1040" s="141"/>
      <c r="DG1040" s="475"/>
      <c r="DH1040" s="182"/>
      <c r="DI1040" s="180"/>
      <c r="DJ1040" s="180"/>
      <c r="DK1040" s="180"/>
      <c r="DL1040" s="180"/>
      <c r="DM1040" s="180"/>
      <c r="DN1040" s="180"/>
      <c r="DO1040" s="180"/>
      <c r="DP1040" s="180"/>
      <c r="DQ1040" s="180"/>
      <c r="DR1040" s="180"/>
      <c r="DS1040" s="181"/>
      <c r="DT1040" s="402">
        <f t="shared" si="1414"/>
        <v>0</v>
      </c>
      <c r="DU1040" s="100">
        <f t="shared" si="1415"/>
        <v>0</v>
      </c>
      <c r="DV1040" s="100">
        <f t="shared" si="1416"/>
        <v>0</v>
      </c>
      <c r="DW1040" s="100">
        <f t="shared" si="1417"/>
        <v>1</v>
      </c>
      <c r="DX1040" s="100">
        <f t="shared" si="1418"/>
        <v>0</v>
      </c>
      <c r="DY1040" s="229">
        <f t="shared" si="1419"/>
        <v>0</v>
      </c>
      <c r="DZ1040" s="100">
        <f t="shared" si="1420"/>
        <v>1</v>
      </c>
      <c r="EA1040" s="400">
        <f t="shared" si="1421"/>
        <v>0</v>
      </c>
      <c r="EB1040" s="402">
        <f t="shared" si="1422"/>
        <v>0</v>
      </c>
      <c r="EC1040" s="19">
        <f t="shared" si="1423"/>
        <v>1</v>
      </c>
      <c r="ED1040" s="19">
        <f t="shared" si="1424"/>
        <v>0</v>
      </c>
      <c r="EE1040" s="19">
        <v>0</v>
      </c>
      <c r="EF1040" s="402">
        <f t="shared" si="1426"/>
        <v>0</v>
      </c>
      <c r="EG1040" s="400">
        <f t="shared" si="1427"/>
        <v>1</v>
      </c>
      <c r="EH1040" s="400">
        <f t="shared" si="1428"/>
        <v>0</v>
      </c>
      <c r="EI1040" s="402">
        <f t="shared" si="1429"/>
        <v>0</v>
      </c>
      <c r="EJ1040" s="229">
        <f>SUM(DW1040:DX1040,EA1040,EE1040,EC1040,EH1040)</f>
        <v>2</v>
      </c>
      <c r="EK1040" s="398">
        <f t="shared" si="1431"/>
        <v>4.4000000000000004</v>
      </c>
      <c r="EL1040" s="398">
        <f t="shared" si="1432"/>
        <v>2.46</v>
      </c>
      <c r="EM1040" s="398">
        <f t="shared" si="1433"/>
        <v>38.700000000000003</v>
      </c>
      <c r="EN1040" s="398">
        <f t="shared" si="1434"/>
        <v>78.349999999999994</v>
      </c>
      <c r="EO1040" s="398" t="str">
        <f t="shared" si="1435"/>
        <v/>
      </c>
      <c r="EP1040" s="398" t="str">
        <f t="shared" si="1436"/>
        <v/>
      </c>
      <c r="EQ1040" s="398">
        <f t="shared" si="1437"/>
        <v>272.7</v>
      </c>
      <c r="ER1040" s="398" t="str">
        <f t="shared" si="1438"/>
        <v/>
      </c>
      <c r="ES1040" s="398">
        <f t="shared" si="1439"/>
        <v>6</v>
      </c>
      <c r="ET1040" s="398">
        <f t="shared" si="1440"/>
        <v>99</v>
      </c>
      <c r="EU1040" s="172">
        <f t="shared" si="1441"/>
        <v>8</v>
      </c>
      <c r="EV1040" s="57">
        <f t="shared" si="1442"/>
        <v>0.19138922478664452</v>
      </c>
      <c r="EW1040" s="57">
        <f t="shared" si="1443"/>
        <v>6.2915601023017895E-2</v>
      </c>
      <c r="EX1040" s="57">
        <f t="shared" si="1444"/>
        <v>3.1845299321127345</v>
      </c>
      <c r="EY1040" s="57">
        <f t="shared" si="1445"/>
        <v>3.9098757423025097</v>
      </c>
      <c r="EZ1040" s="57" t="str">
        <f t="shared" si="1446"/>
        <v/>
      </c>
      <c r="FA1040" s="57" t="str">
        <f t="shared" si="1447"/>
        <v/>
      </c>
      <c r="FB1040" s="57">
        <f t="shared" si="1448"/>
        <v>4.4692389510481485</v>
      </c>
      <c r="FC1040" s="57" t="str">
        <f t="shared" si="1449"/>
        <v/>
      </c>
      <c r="FD1040" s="57">
        <f t="shared" si="1450"/>
        <v>9.6766545869761911E-2</v>
      </c>
      <c r="FE1040" s="57">
        <f t="shared" si="1451"/>
        <v>2.0611559545546343</v>
      </c>
      <c r="FF1040" s="56">
        <f t="shared" si="1452"/>
        <v>0.2256508617042281</v>
      </c>
      <c r="FG1040" s="59">
        <f t="shared" si="1453"/>
        <v>2.6043919512244642</v>
      </c>
      <c r="FH1040" s="59">
        <f t="shared" si="1454"/>
        <v>0.85614477561869362</v>
      </c>
      <c r="FI1040" s="59">
        <f t="shared" si="1455"/>
        <v>43.334540556676885</v>
      </c>
      <c r="FJ1040" s="59">
        <f t="shared" si="1456"/>
        <v>53.204922716479963</v>
      </c>
      <c r="FK1040" s="59" t="str">
        <f t="shared" si="1457"/>
        <v/>
      </c>
      <c r="FL1040" s="59" t="str">
        <f t="shared" si="1458"/>
        <v/>
      </c>
      <c r="FM1040" s="59">
        <f t="shared" si="1459"/>
        <v>65.217588732943625</v>
      </c>
      <c r="FN1040" s="59" t="str">
        <f t="shared" si="1460"/>
        <v/>
      </c>
      <c r="FO1040" s="59">
        <f t="shared" si="1461"/>
        <v>1.4120705696797882</v>
      </c>
      <c r="FP1040" s="59">
        <f t="shared" si="1462"/>
        <v>30.077519423542189</v>
      </c>
      <c r="FQ1040" s="66">
        <f t="shared" si="1463"/>
        <v>3.2928212738344018</v>
      </c>
      <c r="FR1040" s="331">
        <f t="shared" si="1488"/>
        <v>3.4918662847914166</v>
      </c>
      <c r="FS1040" s="331">
        <f t="shared" si="1464"/>
        <v>3.4918662847914166</v>
      </c>
      <c r="FT1040" s="400">
        <f t="shared" si="1465"/>
        <v>0</v>
      </c>
      <c r="FU1040" s="400">
        <f t="shared" si="1466"/>
        <v>1</v>
      </c>
      <c r="FV1040" s="400">
        <f t="shared" si="1467"/>
        <v>0</v>
      </c>
      <c r="FW1040" s="402">
        <f t="shared" si="1468"/>
        <v>0</v>
      </c>
      <c r="FX1040" s="222">
        <f t="shared" si="1469"/>
        <v>0</v>
      </c>
      <c r="FY1040" s="222">
        <f t="shared" si="1470"/>
        <v>53.204922716479963</v>
      </c>
      <c r="FZ1040" s="222">
        <f t="shared" si="1471"/>
        <v>43.334540556676885</v>
      </c>
      <c r="GA1040" s="221">
        <f t="shared" si="1472"/>
        <v>0</v>
      </c>
      <c r="GB1040" s="222">
        <f t="shared" si="1473"/>
        <v>65.217588732943625</v>
      </c>
      <c r="GC1040" s="222">
        <f t="shared" si="1474"/>
        <v>30.077519423542189</v>
      </c>
      <c r="GD1040" s="222">
        <f t="shared" si="1475"/>
        <v>0</v>
      </c>
      <c r="GE1040" s="222">
        <f t="shared" si="1476"/>
        <v>0</v>
      </c>
      <c r="GF1040" s="222">
        <f t="shared" si="1477"/>
        <v>0</v>
      </c>
      <c r="GG1040" s="398">
        <f t="shared" si="1478"/>
        <v>0</v>
      </c>
      <c r="GH1040" s="399">
        <f t="shared" si="1479"/>
        <v>0</v>
      </c>
      <c r="GI1040" s="398" t="str">
        <f t="shared" si="1480"/>
        <v>Ca-Mg</v>
      </c>
      <c r="GJ1040" s="398" t="str">
        <f t="shared" si="1481"/>
        <v>HCO3-SO4</v>
      </c>
    </row>
  </sheetData>
  <sortState ref="A6:GO1040">
    <sortCondition ref="B6:B1040"/>
    <sortCondition ref="C6:C1040"/>
    <sortCondition ref="AB6:AB1040"/>
  </sortState>
  <mergeCells count="30">
    <mergeCell ref="FX2:GJ2"/>
    <mergeCell ref="EC4:EF4"/>
    <mergeCell ref="EC3:EF3"/>
    <mergeCell ref="DT2:EJ2"/>
    <mergeCell ref="EK2:FW2"/>
    <mergeCell ref="DU4:DY4"/>
    <mergeCell ref="DZ4:EB4"/>
    <mergeCell ref="EG3:EI3"/>
    <mergeCell ref="AR3:AS3"/>
    <mergeCell ref="DU3:DY3"/>
    <mergeCell ref="DZ3:EB3"/>
    <mergeCell ref="E3:E4"/>
    <mergeCell ref="AA2:AE2"/>
    <mergeCell ref="AF2:AT2"/>
    <mergeCell ref="AU2:AZ2"/>
    <mergeCell ref="BA2:BN2"/>
    <mergeCell ref="BO2:CL2"/>
    <mergeCell ref="CM2:CQ2"/>
    <mergeCell ref="CR2:DA2"/>
    <mergeCell ref="DB2:DS2"/>
    <mergeCell ref="B2:Z2"/>
    <mergeCell ref="M3:N3"/>
    <mergeCell ref="F4:G4"/>
    <mergeCell ref="H4:I4"/>
    <mergeCell ref="T4:Y4"/>
    <mergeCell ref="F3:G3"/>
    <mergeCell ref="H3:I3"/>
    <mergeCell ref="Q3:S3"/>
    <mergeCell ref="T3:Y3"/>
    <mergeCell ref="K3:K5"/>
  </mergeCells>
  <conditionalFormatting sqref="S6:S1040">
    <cfRule type="containsText" dxfId="2" priority="13" operator="containsText" text="Tertiary">
      <formula>NOT(ISERROR(SEARCH("Tertiary",S6)))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U23"/>
  <sheetViews>
    <sheetView zoomScale="80" zoomScaleNormal="80" workbookViewId="0">
      <pane ySplit="5" topLeftCell="A6" activePane="bottomLeft" state="frozen"/>
      <selection pane="bottomLeft"/>
    </sheetView>
  </sheetViews>
  <sheetFormatPr baseColWidth="10" defaultColWidth="11.3984375" defaultRowHeight="12.75"/>
  <cols>
    <col min="1" max="1" width="5.73046875" style="402" customWidth="1"/>
    <col min="2" max="2" width="52.6640625" style="399" bestFit="1" customWidth="1"/>
    <col min="3" max="3" width="35.86328125" style="399" bestFit="1" customWidth="1"/>
    <col min="4" max="4" width="19.1328125" style="399" bestFit="1" customWidth="1"/>
    <col min="5" max="5" width="26.9296875" style="399" bestFit="1" customWidth="1"/>
    <col min="6" max="6" width="18.19921875" style="398" bestFit="1" customWidth="1"/>
    <col min="7" max="7" width="28.59765625" style="172" customWidth="1"/>
    <col min="8" max="8" width="11.3984375" style="400" customWidth="1"/>
    <col min="9" max="9" width="19" style="400" customWidth="1"/>
    <col min="10" max="10" width="11.3984375" style="400" customWidth="1"/>
    <col min="11" max="11" width="11.3984375" style="391" customWidth="1"/>
    <col min="12" max="12" width="11.3984375" style="400" customWidth="1"/>
    <col min="13" max="13" width="19.86328125" style="400" bestFit="1" customWidth="1"/>
    <col min="14" max="14" width="11.3984375" style="400" customWidth="1"/>
    <col min="15" max="15" width="11.3984375" style="391" customWidth="1"/>
    <col min="16" max="16" width="11.3984375" style="398" customWidth="1"/>
    <col min="17" max="17" width="11.3984375" style="399" customWidth="1"/>
    <col min="18" max="18" width="12.1328125" style="19" customWidth="1"/>
    <col min="19" max="19" width="11.3984375" style="398" customWidth="1"/>
    <col min="20" max="20" width="12.1328125" style="398" customWidth="1"/>
    <col min="21" max="21" width="12.1328125" style="399" customWidth="1"/>
    <col min="22" max="22" width="12.1328125" style="172" customWidth="1"/>
    <col min="23" max="24" width="11.3984375" style="398" customWidth="1"/>
    <col min="25" max="25" width="11.3984375" style="399" customWidth="1"/>
    <col min="26" max="27" width="11.3984375" style="398" customWidth="1"/>
    <col min="28" max="28" width="17.1328125" style="172" customWidth="1"/>
    <col min="29" max="39" width="11.3984375" style="398" customWidth="1"/>
    <col min="40" max="40" width="11.3984375" style="399" customWidth="1"/>
    <col min="41" max="41" width="11.3984375" style="398" customWidth="1"/>
    <col min="42" max="42" width="11.3984375" style="172" customWidth="1"/>
    <col min="43" max="59" width="11.3984375" style="398" customWidth="1"/>
    <col min="60" max="60" width="11.3984375" style="399" customWidth="1"/>
    <col min="61" max="65" width="11.3984375" style="398" customWidth="1"/>
    <col min="66" max="66" width="11.3984375" style="172" customWidth="1"/>
    <col min="67" max="67" width="11.3984375" style="398" customWidth="1"/>
    <col min="68" max="68" width="11.3984375" style="244" customWidth="1"/>
    <col min="69" max="69" width="11.3984375" style="399" customWidth="1"/>
    <col min="70" max="70" width="11.3984375" style="398" customWidth="1"/>
    <col min="71" max="71" width="11.3984375" style="172" customWidth="1"/>
    <col min="72" max="80" width="11.3984375" style="398" customWidth="1"/>
    <col min="81" max="81" width="11.3984375" style="172" customWidth="1"/>
    <col min="82" max="88" width="11.3984375" style="399" customWidth="1"/>
    <col min="89" max="90" width="11.3984375" style="400" customWidth="1"/>
    <col min="91" max="98" width="11.3984375" style="398" customWidth="1"/>
    <col min="99" max="99" width="11.3984375" style="172" customWidth="1"/>
    <col min="100" max="16384" width="11.3984375" style="398"/>
  </cols>
  <sheetData>
    <row r="1" spans="1:99" s="399" customFormat="1">
      <c r="A1" s="19"/>
      <c r="B1" s="401"/>
      <c r="D1" s="401"/>
      <c r="G1" s="401"/>
      <c r="H1" s="19"/>
      <c r="I1" s="19"/>
      <c r="J1" s="19"/>
      <c r="K1" s="153"/>
      <c r="L1" s="19"/>
      <c r="M1" s="19"/>
      <c r="N1" s="19"/>
      <c r="O1" s="153"/>
      <c r="R1" s="19"/>
      <c r="U1" s="528"/>
      <c r="V1" s="528"/>
      <c r="BP1" s="241"/>
      <c r="CH1" s="401"/>
      <c r="CK1" s="19"/>
      <c r="CL1" s="19"/>
    </row>
    <row r="2" spans="1:99" s="6" customFormat="1" ht="13.15">
      <c r="A2" s="595" t="s">
        <v>2785</v>
      </c>
      <c r="B2" s="654" t="s">
        <v>1252</v>
      </c>
      <c r="C2" s="655"/>
      <c r="D2" s="655"/>
      <c r="E2" s="655"/>
      <c r="F2" s="670"/>
      <c r="G2" s="671"/>
      <c r="H2" s="645" t="s">
        <v>1262</v>
      </c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39" t="s">
        <v>1277</v>
      </c>
      <c r="X2" s="640"/>
      <c r="Y2" s="640"/>
      <c r="Z2" s="640"/>
      <c r="AA2" s="640"/>
      <c r="AB2" s="641"/>
      <c r="AC2" s="642" t="s">
        <v>1278</v>
      </c>
      <c r="AD2" s="643"/>
      <c r="AE2" s="643"/>
      <c r="AF2" s="643"/>
      <c r="AG2" s="643"/>
      <c r="AH2" s="643"/>
      <c r="AI2" s="643"/>
      <c r="AJ2" s="643"/>
      <c r="AK2" s="643"/>
      <c r="AL2" s="643"/>
      <c r="AM2" s="643"/>
      <c r="AN2" s="643"/>
      <c r="AO2" s="643"/>
      <c r="AP2" s="644"/>
      <c r="AQ2" s="630" t="s">
        <v>1279</v>
      </c>
      <c r="AR2" s="631"/>
      <c r="AS2" s="631"/>
      <c r="AT2" s="631"/>
      <c r="AU2" s="631"/>
      <c r="AV2" s="631"/>
      <c r="AW2" s="631"/>
      <c r="AX2" s="631"/>
      <c r="AY2" s="631"/>
      <c r="AZ2" s="631"/>
      <c r="BA2" s="631"/>
      <c r="BB2" s="631"/>
      <c r="BC2" s="631"/>
      <c r="BD2" s="631"/>
      <c r="BE2" s="631"/>
      <c r="BF2" s="631"/>
      <c r="BG2" s="631"/>
      <c r="BH2" s="631"/>
      <c r="BI2" s="631"/>
      <c r="BJ2" s="631"/>
      <c r="BK2" s="631"/>
      <c r="BL2" s="631"/>
      <c r="BM2" s="631"/>
      <c r="BN2" s="632"/>
      <c r="BO2" s="633" t="s">
        <v>1333</v>
      </c>
      <c r="BP2" s="634"/>
      <c r="BQ2" s="634"/>
      <c r="BR2" s="634"/>
      <c r="BS2" s="635"/>
      <c r="BT2" s="636" t="s">
        <v>1334</v>
      </c>
      <c r="BU2" s="637"/>
      <c r="BV2" s="637"/>
      <c r="BW2" s="637"/>
      <c r="BX2" s="637"/>
      <c r="BY2" s="637"/>
      <c r="BZ2" s="637"/>
      <c r="CA2" s="637"/>
      <c r="CB2" s="637"/>
      <c r="CC2" s="638"/>
      <c r="CD2" s="628" t="s">
        <v>1335</v>
      </c>
      <c r="CE2" s="629"/>
      <c r="CF2" s="629"/>
      <c r="CG2" s="629"/>
      <c r="CH2" s="629"/>
      <c r="CI2" s="629"/>
      <c r="CJ2" s="629"/>
      <c r="CK2" s="629"/>
      <c r="CL2" s="629"/>
      <c r="CM2" s="629"/>
      <c r="CN2" s="629"/>
      <c r="CO2" s="629"/>
      <c r="CP2" s="629"/>
      <c r="CQ2" s="629"/>
      <c r="CR2" s="629"/>
      <c r="CS2" s="629"/>
      <c r="CT2" s="629"/>
      <c r="CU2" s="629"/>
    </row>
    <row r="3" spans="1:99" ht="12.75" customHeight="1">
      <c r="A3" s="593" t="s">
        <v>11</v>
      </c>
      <c r="B3" s="578" t="s">
        <v>676</v>
      </c>
      <c r="C3" s="658" t="s">
        <v>1257</v>
      </c>
      <c r="D3" s="656"/>
      <c r="E3" s="657"/>
      <c r="F3" s="197" t="s">
        <v>1260</v>
      </c>
      <c r="G3" s="42" t="s">
        <v>3117</v>
      </c>
      <c r="H3" s="178" t="s">
        <v>1263</v>
      </c>
      <c r="I3" s="178" t="s">
        <v>1264</v>
      </c>
      <c r="J3" s="178" t="s">
        <v>1265</v>
      </c>
      <c r="K3" s="178" t="s">
        <v>2783</v>
      </c>
      <c r="L3" s="622" t="s">
        <v>2880</v>
      </c>
      <c r="M3" s="622" t="s">
        <v>2882</v>
      </c>
      <c r="N3" s="178" t="s">
        <v>1267</v>
      </c>
      <c r="O3" s="178" t="s">
        <v>1268</v>
      </c>
      <c r="P3" s="178" t="s">
        <v>1269</v>
      </c>
      <c r="Q3" s="622" t="s">
        <v>1271</v>
      </c>
      <c r="R3" s="622" t="s">
        <v>2816</v>
      </c>
      <c r="S3" s="622" t="s">
        <v>1275</v>
      </c>
      <c r="T3" s="662" t="s">
        <v>1272</v>
      </c>
      <c r="U3" s="662"/>
      <c r="V3" s="498" t="s">
        <v>2819</v>
      </c>
      <c r="W3" s="20" t="s">
        <v>1280</v>
      </c>
      <c r="X3" s="21" t="s">
        <v>19</v>
      </c>
      <c r="Y3" s="21" t="s">
        <v>21</v>
      </c>
      <c r="Z3" s="20" t="s">
        <v>1281</v>
      </c>
      <c r="AA3" s="20" t="s">
        <v>1282</v>
      </c>
      <c r="AB3" s="22" t="s">
        <v>1283</v>
      </c>
      <c r="AC3" s="58" t="s">
        <v>36</v>
      </c>
      <c r="AD3" s="5" t="s">
        <v>1284</v>
      </c>
      <c r="AE3" s="58" t="s">
        <v>39</v>
      </c>
      <c r="AF3" s="5" t="s">
        <v>17</v>
      </c>
      <c r="AG3" s="5" t="s">
        <v>1285</v>
      </c>
      <c r="AH3" s="5" t="s">
        <v>1286</v>
      </c>
      <c r="AI3" s="5" t="s">
        <v>1287</v>
      </c>
      <c r="AJ3" s="5" t="s">
        <v>1288</v>
      </c>
      <c r="AK3" s="5" t="s">
        <v>1289</v>
      </c>
      <c r="AL3" s="5" t="s">
        <v>1290</v>
      </c>
      <c r="AM3" s="5" t="s">
        <v>1291</v>
      </c>
      <c r="AN3" s="458" t="s">
        <v>1271</v>
      </c>
      <c r="AO3" s="5" t="s">
        <v>1292</v>
      </c>
      <c r="AP3" s="11" t="s">
        <v>1293</v>
      </c>
      <c r="AQ3" s="28" t="s">
        <v>1294</v>
      </c>
      <c r="AR3" s="27" t="s">
        <v>32</v>
      </c>
      <c r="AS3" s="28" t="s">
        <v>1295</v>
      </c>
      <c r="AT3" s="27" t="s">
        <v>33</v>
      </c>
      <c r="AU3" s="27" t="s">
        <v>34</v>
      </c>
      <c r="AV3" s="27" t="s">
        <v>35</v>
      </c>
      <c r="AW3" s="28" t="s">
        <v>1296</v>
      </c>
      <c r="AX3" s="28" t="s">
        <v>1297</v>
      </c>
      <c r="AY3" s="28" t="s">
        <v>1298</v>
      </c>
      <c r="AZ3" s="28" t="s">
        <v>1299</v>
      </c>
      <c r="BA3" s="28" t="s">
        <v>1300</v>
      </c>
      <c r="BB3" s="28" t="s">
        <v>1301</v>
      </c>
      <c r="BC3" s="27" t="s">
        <v>37</v>
      </c>
      <c r="BD3" s="28" t="s">
        <v>1302</v>
      </c>
      <c r="BE3" s="28" t="s">
        <v>38</v>
      </c>
      <c r="BF3" s="28" t="s">
        <v>1303</v>
      </c>
      <c r="BG3" s="28" t="s">
        <v>1304</v>
      </c>
      <c r="BH3" s="524" t="s">
        <v>1305</v>
      </c>
      <c r="BI3" s="28" t="s">
        <v>846</v>
      </c>
      <c r="BJ3" s="28" t="s">
        <v>1306</v>
      </c>
      <c r="BK3" s="28" t="s">
        <v>40</v>
      </c>
      <c r="BL3" s="28" t="s">
        <v>1307</v>
      </c>
      <c r="BM3" s="28" t="s">
        <v>41</v>
      </c>
      <c r="BN3" s="525" t="s">
        <v>1308</v>
      </c>
      <c r="BO3" s="32" t="s">
        <v>1309</v>
      </c>
      <c r="BP3" s="32" t="s">
        <v>1310</v>
      </c>
      <c r="BQ3" s="526" t="s">
        <v>1311</v>
      </c>
      <c r="BR3" s="32" t="s">
        <v>1312</v>
      </c>
      <c r="BS3" s="34" t="s">
        <v>66</v>
      </c>
      <c r="BT3" s="15" t="s">
        <v>1313</v>
      </c>
      <c r="BU3" s="15" t="s">
        <v>1310</v>
      </c>
      <c r="BV3" s="15" t="s">
        <v>1309</v>
      </c>
      <c r="BW3" s="15" t="s">
        <v>66</v>
      </c>
      <c r="BX3" s="15" t="s">
        <v>67</v>
      </c>
      <c r="BY3" s="15" t="s">
        <v>1314</v>
      </c>
      <c r="BZ3" s="15" t="s">
        <v>1315</v>
      </c>
      <c r="CA3" s="15" t="s">
        <v>1316</v>
      </c>
      <c r="CB3" s="15" t="s">
        <v>1317</v>
      </c>
      <c r="CC3" s="216" t="s">
        <v>1318</v>
      </c>
      <c r="CD3" s="3" t="s">
        <v>1314</v>
      </c>
      <c r="CE3" s="3" t="s">
        <v>80</v>
      </c>
      <c r="CF3" s="3" t="s">
        <v>67</v>
      </c>
      <c r="CG3" s="3" t="s">
        <v>1319</v>
      </c>
      <c r="CH3" s="3" t="s">
        <v>1319</v>
      </c>
      <c r="CI3" s="3" t="s">
        <v>1309</v>
      </c>
      <c r="CJ3" s="3" t="s">
        <v>1320</v>
      </c>
      <c r="CK3" s="485" t="s">
        <v>79</v>
      </c>
      <c r="CL3" s="486" t="s">
        <v>496</v>
      </c>
      <c r="CM3" s="486" t="s">
        <v>1220</v>
      </c>
      <c r="CN3" s="486" t="s">
        <v>1221</v>
      </c>
      <c r="CO3" s="486" t="s">
        <v>1222</v>
      </c>
      <c r="CP3" s="486" t="s">
        <v>1321</v>
      </c>
      <c r="CQ3" s="486" t="s">
        <v>1322</v>
      </c>
      <c r="CR3" s="486" t="s">
        <v>1323</v>
      </c>
      <c r="CS3" s="486" t="s">
        <v>1324</v>
      </c>
      <c r="CT3" s="486" t="s">
        <v>1326</v>
      </c>
      <c r="CU3" s="1" t="s">
        <v>1325</v>
      </c>
    </row>
    <row r="4" spans="1:99" ht="15.4">
      <c r="A4" s="593"/>
      <c r="B4" s="579"/>
      <c r="C4" s="597" t="s">
        <v>1258</v>
      </c>
      <c r="D4" s="598" t="s">
        <v>2841</v>
      </c>
      <c r="E4" s="599" t="s">
        <v>2833</v>
      </c>
      <c r="F4" s="197"/>
      <c r="G4" s="42"/>
      <c r="H4" s="178"/>
      <c r="I4" s="178" t="s">
        <v>2879</v>
      </c>
      <c r="J4" s="178"/>
      <c r="K4" s="178" t="s">
        <v>1266</v>
      </c>
      <c r="L4" s="178"/>
      <c r="M4" s="178" t="s">
        <v>2881</v>
      </c>
      <c r="N4" s="178"/>
      <c r="O4" s="178"/>
      <c r="P4" s="178" t="s">
        <v>1270</v>
      </c>
      <c r="Q4" s="622" t="s">
        <v>1270</v>
      </c>
      <c r="R4" s="622" t="s">
        <v>2817</v>
      </c>
      <c r="S4" s="622" t="s">
        <v>1276</v>
      </c>
      <c r="T4" s="622" t="s">
        <v>1274</v>
      </c>
      <c r="U4" s="622" t="s">
        <v>1273</v>
      </c>
      <c r="V4" s="179" t="s">
        <v>2820</v>
      </c>
      <c r="W4" s="20" t="s">
        <v>15</v>
      </c>
      <c r="X4" s="21" t="s">
        <v>20</v>
      </c>
      <c r="Y4" s="21" t="s">
        <v>22</v>
      </c>
      <c r="Z4" s="23" t="s">
        <v>25</v>
      </c>
      <c r="AA4" s="23" t="s">
        <v>27</v>
      </c>
      <c r="AB4" s="24" t="s">
        <v>30</v>
      </c>
      <c r="AC4" s="5" t="s">
        <v>292</v>
      </c>
      <c r="AD4" s="5" t="s">
        <v>16</v>
      </c>
      <c r="AE4" s="5" t="s">
        <v>293</v>
      </c>
      <c r="AF4" s="5" t="s">
        <v>18</v>
      </c>
      <c r="AG4" s="5" t="s">
        <v>94</v>
      </c>
      <c r="AH4" s="5" t="s">
        <v>95</v>
      </c>
      <c r="AI4" s="10" t="s">
        <v>24</v>
      </c>
      <c r="AJ4" s="10" t="s">
        <v>23</v>
      </c>
      <c r="AK4" s="10" t="s">
        <v>26</v>
      </c>
      <c r="AL4" s="10" t="s">
        <v>28</v>
      </c>
      <c r="AM4" s="10" t="s">
        <v>29</v>
      </c>
      <c r="AN4" s="10" t="s">
        <v>31</v>
      </c>
      <c r="AO4" s="10" t="s">
        <v>63</v>
      </c>
      <c r="AP4" s="13" t="s">
        <v>64</v>
      </c>
      <c r="AQ4" s="27" t="s">
        <v>56</v>
      </c>
      <c r="AR4" s="27" t="s">
        <v>42</v>
      </c>
      <c r="AS4" s="27" t="s">
        <v>44</v>
      </c>
      <c r="AT4" s="27" t="s">
        <v>45</v>
      </c>
      <c r="AU4" s="27" t="s">
        <v>46</v>
      </c>
      <c r="AV4" s="27" t="s">
        <v>48</v>
      </c>
      <c r="AW4" s="27" t="s">
        <v>50</v>
      </c>
      <c r="AX4" s="27" t="s">
        <v>49</v>
      </c>
      <c r="AY4" s="28" t="s">
        <v>290</v>
      </c>
      <c r="AZ4" s="27" t="s">
        <v>51</v>
      </c>
      <c r="BA4" s="27" t="s">
        <v>54</v>
      </c>
      <c r="BB4" s="27" t="s">
        <v>52</v>
      </c>
      <c r="BC4" s="27" t="s">
        <v>53</v>
      </c>
      <c r="BD4" s="27" t="s">
        <v>47</v>
      </c>
      <c r="BE4" s="28" t="s">
        <v>291</v>
      </c>
      <c r="BF4" s="27" t="s">
        <v>43</v>
      </c>
      <c r="BG4" s="27" t="s">
        <v>55</v>
      </c>
      <c r="BH4" s="492" t="s">
        <v>62</v>
      </c>
      <c r="BI4" s="28" t="s">
        <v>847</v>
      </c>
      <c r="BJ4" s="27" t="s">
        <v>58</v>
      </c>
      <c r="BK4" s="27" t="s">
        <v>57</v>
      </c>
      <c r="BL4" s="27" t="s">
        <v>59</v>
      </c>
      <c r="BM4" s="27" t="s">
        <v>60</v>
      </c>
      <c r="BN4" s="29" t="s">
        <v>61</v>
      </c>
      <c r="BO4" s="32" t="s">
        <v>68</v>
      </c>
      <c r="BP4" s="32" t="s">
        <v>2821</v>
      </c>
      <c r="BQ4" s="246" t="s">
        <v>69</v>
      </c>
      <c r="BR4" s="33" t="s">
        <v>70</v>
      </c>
      <c r="BS4" s="34" t="s">
        <v>71</v>
      </c>
      <c r="BT4" s="15" t="s">
        <v>70</v>
      </c>
      <c r="BU4" s="15" t="s">
        <v>72</v>
      </c>
      <c r="BV4" s="15" t="s">
        <v>68</v>
      </c>
      <c r="BW4" s="15" t="s">
        <v>71</v>
      </c>
      <c r="BX4" s="15" t="s">
        <v>73</v>
      </c>
      <c r="BY4" s="15" t="s">
        <v>74</v>
      </c>
      <c r="BZ4" s="15" t="s">
        <v>75</v>
      </c>
      <c r="CA4" s="15" t="s">
        <v>76</v>
      </c>
      <c r="CB4" s="15" t="s">
        <v>1041</v>
      </c>
      <c r="CC4" s="16" t="s">
        <v>77</v>
      </c>
      <c r="CD4" s="209" t="s">
        <v>969</v>
      </c>
      <c r="CE4" s="37" t="s">
        <v>86</v>
      </c>
      <c r="CF4" s="3" t="s">
        <v>89</v>
      </c>
      <c r="CG4" s="37" t="s">
        <v>613</v>
      </c>
      <c r="CH4" s="37" t="s">
        <v>871</v>
      </c>
      <c r="CI4" s="210" t="s">
        <v>87</v>
      </c>
      <c r="CJ4" s="37" t="s">
        <v>1219</v>
      </c>
      <c r="CK4" s="485" t="s">
        <v>495</v>
      </c>
      <c r="CL4" s="486" t="s">
        <v>497</v>
      </c>
      <c r="CM4" s="487" t="s">
        <v>1223</v>
      </c>
      <c r="CN4" s="487" t="s">
        <v>1224</v>
      </c>
      <c r="CO4" s="487" t="s">
        <v>1225</v>
      </c>
      <c r="CP4" s="487" t="s">
        <v>81</v>
      </c>
      <c r="CQ4" s="487" t="s">
        <v>82</v>
      </c>
      <c r="CR4" s="487" t="s">
        <v>83</v>
      </c>
      <c r="CS4" s="487" t="s">
        <v>2784</v>
      </c>
      <c r="CT4" s="487" t="s">
        <v>85</v>
      </c>
      <c r="CU4" s="488" t="s">
        <v>84</v>
      </c>
    </row>
    <row r="5" spans="1:99" s="7" customFormat="1" ht="15.4" thickBot="1">
      <c r="A5" s="594"/>
      <c r="B5" s="580"/>
      <c r="C5" s="591"/>
      <c r="D5" s="40"/>
      <c r="E5" s="41"/>
      <c r="F5" s="43"/>
      <c r="G5" s="44"/>
      <c r="H5" s="8" t="s">
        <v>0</v>
      </c>
      <c r="I5" s="8" t="s">
        <v>2</v>
      </c>
      <c r="J5" s="8" t="s">
        <v>1</v>
      </c>
      <c r="K5" s="8" t="s">
        <v>3</v>
      </c>
      <c r="L5" s="8" t="s">
        <v>8</v>
      </c>
      <c r="M5" s="8" t="s">
        <v>0</v>
      </c>
      <c r="N5" s="8" t="s">
        <v>690</v>
      </c>
      <c r="O5" s="8" t="s">
        <v>4</v>
      </c>
      <c r="P5" s="8" t="s">
        <v>65</v>
      </c>
      <c r="Q5" s="8" t="s">
        <v>65</v>
      </c>
      <c r="R5" s="8" t="s">
        <v>2818</v>
      </c>
      <c r="S5" s="8" t="s">
        <v>5</v>
      </c>
      <c r="T5" s="8" t="s">
        <v>5</v>
      </c>
      <c r="U5" s="8" t="s">
        <v>5</v>
      </c>
      <c r="V5" s="14" t="s">
        <v>1238</v>
      </c>
      <c r="W5" s="25" t="s">
        <v>5</v>
      </c>
      <c r="X5" s="25" t="s">
        <v>5</v>
      </c>
      <c r="Y5" s="25" t="s">
        <v>5</v>
      </c>
      <c r="Z5" s="25" t="s">
        <v>5</v>
      </c>
      <c r="AA5" s="25" t="s">
        <v>5</v>
      </c>
      <c r="AB5" s="26" t="s">
        <v>5</v>
      </c>
      <c r="AC5" s="9" t="s">
        <v>5</v>
      </c>
      <c r="AD5" s="9" t="s">
        <v>5</v>
      </c>
      <c r="AE5" s="9" t="s">
        <v>5</v>
      </c>
      <c r="AF5" s="9" t="s">
        <v>5</v>
      </c>
      <c r="AG5" s="9" t="s">
        <v>5</v>
      </c>
      <c r="AH5" s="9" t="s">
        <v>5</v>
      </c>
      <c r="AI5" s="9" t="s">
        <v>5</v>
      </c>
      <c r="AJ5" s="9" t="s">
        <v>5</v>
      </c>
      <c r="AK5" s="9" t="s">
        <v>5</v>
      </c>
      <c r="AL5" s="9" t="s">
        <v>5</v>
      </c>
      <c r="AM5" s="9" t="s">
        <v>5</v>
      </c>
      <c r="AN5" s="9" t="s">
        <v>5</v>
      </c>
      <c r="AO5" s="9" t="s">
        <v>5</v>
      </c>
      <c r="AP5" s="12" t="s">
        <v>5</v>
      </c>
      <c r="AQ5" s="30" t="s">
        <v>6</v>
      </c>
      <c r="AR5" s="30" t="s">
        <v>6</v>
      </c>
      <c r="AS5" s="30" t="s">
        <v>6</v>
      </c>
      <c r="AT5" s="30" t="s">
        <v>6</v>
      </c>
      <c r="AU5" s="30" t="s">
        <v>6</v>
      </c>
      <c r="AV5" s="30" t="s">
        <v>6</v>
      </c>
      <c r="AW5" s="30" t="s">
        <v>6</v>
      </c>
      <c r="AX5" s="30" t="s">
        <v>6</v>
      </c>
      <c r="AY5" s="30" t="s">
        <v>6</v>
      </c>
      <c r="AZ5" s="30" t="s">
        <v>6</v>
      </c>
      <c r="BA5" s="30" t="s">
        <v>6</v>
      </c>
      <c r="BB5" s="30" t="s">
        <v>6</v>
      </c>
      <c r="BC5" s="30" t="s">
        <v>6</v>
      </c>
      <c r="BD5" s="30" t="s">
        <v>6</v>
      </c>
      <c r="BE5" s="30" t="s">
        <v>6</v>
      </c>
      <c r="BF5" s="30" t="s">
        <v>6</v>
      </c>
      <c r="BG5" s="30" t="s">
        <v>6</v>
      </c>
      <c r="BH5" s="30" t="s">
        <v>6</v>
      </c>
      <c r="BI5" s="30" t="s">
        <v>6</v>
      </c>
      <c r="BJ5" s="30" t="s">
        <v>6</v>
      </c>
      <c r="BK5" s="30" t="s">
        <v>6</v>
      </c>
      <c r="BL5" s="30" t="s">
        <v>6</v>
      </c>
      <c r="BM5" s="30" t="s">
        <v>6</v>
      </c>
      <c r="BN5" s="31" t="s">
        <v>6</v>
      </c>
      <c r="BO5" s="35" t="s">
        <v>5</v>
      </c>
      <c r="BP5" s="35" t="s">
        <v>5</v>
      </c>
      <c r="BQ5" s="35" t="s">
        <v>5</v>
      </c>
      <c r="BR5" s="35" t="s">
        <v>5</v>
      </c>
      <c r="BS5" s="36" t="s">
        <v>5</v>
      </c>
      <c r="BT5" s="17" t="s">
        <v>78</v>
      </c>
      <c r="BU5" s="17" t="s">
        <v>78</v>
      </c>
      <c r="BV5" s="17" t="s">
        <v>78</v>
      </c>
      <c r="BW5" s="17" t="s">
        <v>78</v>
      </c>
      <c r="BX5" s="17" t="s">
        <v>78</v>
      </c>
      <c r="BY5" s="17" t="s">
        <v>78</v>
      </c>
      <c r="BZ5" s="17" t="s">
        <v>78</v>
      </c>
      <c r="CA5" s="17" t="s">
        <v>78</v>
      </c>
      <c r="CB5" s="17" t="s">
        <v>78</v>
      </c>
      <c r="CC5" s="18" t="s">
        <v>78</v>
      </c>
      <c r="CD5" s="577" t="s">
        <v>1217</v>
      </c>
      <c r="CE5" s="577" t="s">
        <v>88</v>
      </c>
      <c r="CF5" s="577" t="s">
        <v>1</v>
      </c>
      <c r="CG5" s="577" t="s">
        <v>1216</v>
      </c>
      <c r="CH5" s="577" t="s">
        <v>1215</v>
      </c>
      <c r="CI5" s="577" t="s">
        <v>1217</v>
      </c>
      <c r="CJ5" s="577" t="s">
        <v>1218</v>
      </c>
      <c r="CK5" s="577" t="s">
        <v>2822</v>
      </c>
      <c r="CL5" s="577" t="s">
        <v>2822</v>
      </c>
      <c r="CM5" s="577" t="s">
        <v>2822</v>
      </c>
      <c r="CN5" s="577" t="s">
        <v>2822</v>
      </c>
      <c r="CO5" s="577" t="s">
        <v>2822</v>
      </c>
      <c r="CP5" s="577" t="s">
        <v>2822</v>
      </c>
      <c r="CQ5" s="577" t="s">
        <v>2822</v>
      </c>
      <c r="CR5" s="577" t="s">
        <v>2822</v>
      </c>
      <c r="CS5" s="577" t="s">
        <v>2822</v>
      </c>
      <c r="CT5" s="577" t="s">
        <v>2822</v>
      </c>
      <c r="CU5" s="577" t="s">
        <v>2822</v>
      </c>
    </row>
    <row r="6" spans="1:99">
      <c r="A6" s="402">
        <v>1</v>
      </c>
      <c r="B6" s="64" t="s">
        <v>2632</v>
      </c>
      <c r="C6" s="64" t="s">
        <v>2846</v>
      </c>
      <c r="E6" s="64" t="s">
        <v>1345</v>
      </c>
      <c r="F6" s="2" t="s">
        <v>2633</v>
      </c>
      <c r="G6" s="172" t="s">
        <v>808</v>
      </c>
      <c r="H6" s="400">
        <v>11.9</v>
      </c>
      <c r="I6" s="400">
        <v>554.6</v>
      </c>
      <c r="J6" s="400">
        <v>7.25</v>
      </c>
      <c r="K6" s="391">
        <v>-96</v>
      </c>
      <c r="P6" s="59">
        <v>16</v>
      </c>
      <c r="U6" s="507">
        <f t="shared" ref="U6:U23" si="0">SUM(W6:AP6)+SUM(AQ6:BN6)/1000</f>
        <v>496.05431000000004</v>
      </c>
      <c r="W6" s="398">
        <v>11.86</v>
      </c>
      <c r="X6" s="398">
        <v>14.3</v>
      </c>
      <c r="Y6" s="399">
        <v>90.23</v>
      </c>
      <c r="Z6" s="161">
        <v>15</v>
      </c>
      <c r="AA6" s="401">
        <v>29.2</v>
      </c>
      <c r="AB6" s="172">
        <v>304.5</v>
      </c>
      <c r="AC6" s="401">
        <v>8.6999999999999994E-3</v>
      </c>
      <c r="AD6" s="398">
        <v>1.84</v>
      </c>
      <c r="AE6" s="398">
        <v>0.307</v>
      </c>
      <c r="AF6" s="398">
        <v>0.11</v>
      </c>
      <c r="AG6" s="398">
        <v>2.06</v>
      </c>
      <c r="AH6" s="398">
        <v>0.22</v>
      </c>
      <c r="AI6" s="398">
        <v>0.11</v>
      </c>
      <c r="AJ6" s="398">
        <v>0.04</v>
      </c>
      <c r="AL6" s="398">
        <v>1.32</v>
      </c>
      <c r="AM6" s="398">
        <v>0.11</v>
      </c>
      <c r="AO6" s="398">
        <v>24.66</v>
      </c>
      <c r="AR6" s="161">
        <v>3</v>
      </c>
      <c r="AS6" s="401">
        <v>4.5999999999999996</v>
      </c>
      <c r="AT6" s="401">
        <v>159.4</v>
      </c>
      <c r="AX6" s="398">
        <v>1.53</v>
      </c>
      <c r="AZ6" s="398">
        <v>1.05</v>
      </c>
      <c r="BC6" s="398">
        <v>1.05</v>
      </c>
      <c r="BD6" s="398">
        <v>0.5</v>
      </c>
      <c r="BE6" s="398">
        <v>1.31</v>
      </c>
      <c r="BF6" s="401">
        <v>0.8</v>
      </c>
      <c r="BH6" s="399">
        <v>0.55000000000000004</v>
      </c>
      <c r="BJ6" s="398">
        <v>2.61</v>
      </c>
      <c r="BK6" s="398">
        <v>0.49</v>
      </c>
      <c r="BL6" s="398">
        <v>1.1200000000000001</v>
      </c>
      <c r="BM6" s="57">
        <v>0.6</v>
      </c>
      <c r="BO6" s="398">
        <v>0.74</v>
      </c>
      <c r="BP6" s="244">
        <v>16.5</v>
      </c>
    </row>
    <row r="7" spans="1:99">
      <c r="A7" s="402">
        <f>A6+1</f>
        <v>2</v>
      </c>
      <c r="B7" s="64" t="s">
        <v>2634</v>
      </c>
      <c r="C7" s="64" t="s">
        <v>2846</v>
      </c>
      <c r="E7" s="64" t="s">
        <v>1345</v>
      </c>
      <c r="F7" s="2" t="s">
        <v>2635</v>
      </c>
      <c r="G7" s="172" t="s">
        <v>809</v>
      </c>
      <c r="H7" s="400">
        <v>11.9</v>
      </c>
      <c r="I7" s="400">
        <v>676.8</v>
      </c>
      <c r="J7" s="400">
        <v>6.99</v>
      </c>
      <c r="K7" s="391">
        <v>-37</v>
      </c>
      <c r="P7" s="398">
        <v>17.7</v>
      </c>
      <c r="U7" s="507">
        <f t="shared" si="0"/>
        <v>545.63225999999997</v>
      </c>
      <c r="W7" s="398">
        <v>23.22</v>
      </c>
      <c r="X7" s="59">
        <v>14</v>
      </c>
      <c r="Y7" s="399">
        <v>102.94</v>
      </c>
      <c r="Z7" s="59">
        <v>52</v>
      </c>
      <c r="AA7" s="398">
        <v>101.7</v>
      </c>
      <c r="AB7" s="414">
        <v>223.7</v>
      </c>
      <c r="AC7" s="343">
        <v>1.38E-2</v>
      </c>
      <c r="AD7" s="398">
        <v>3.23</v>
      </c>
      <c r="AE7" s="398">
        <v>0.34100000000000003</v>
      </c>
      <c r="AF7" s="398">
        <v>0.09</v>
      </c>
      <c r="AG7" s="398">
        <v>1.95</v>
      </c>
      <c r="AH7" s="398">
        <v>0.27</v>
      </c>
      <c r="AI7" s="398">
        <v>0.09</v>
      </c>
      <c r="AJ7" s="398">
        <v>0.11</v>
      </c>
      <c r="AL7" s="57">
        <v>2.2999999999999998</v>
      </c>
      <c r="AM7" s="398">
        <v>7.0000000000000007E-2</v>
      </c>
      <c r="AO7" s="57">
        <v>19.399999999999999</v>
      </c>
      <c r="AR7" s="331">
        <v>4.0999999999999996</v>
      </c>
      <c r="AS7" s="331">
        <v>2.9</v>
      </c>
      <c r="AT7" s="401">
        <v>168.4</v>
      </c>
      <c r="AW7" s="398">
        <v>0.78</v>
      </c>
      <c r="AX7" s="398">
        <v>1.51</v>
      </c>
      <c r="AZ7" s="398">
        <v>1.89</v>
      </c>
      <c r="BC7" s="398">
        <v>1.95</v>
      </c>
      <c r="BD7" s="398">
        <v>0.5</v>
      </c>
      <c r="BE7" s="398">
        <v>1.75</v>
      </c>
      <c r="BF7" s="401">
        <v>0.5</v>
      </c>
      <c r="BH7" s="399">
        <v>0.61</v>
      </c>
      <c r="BI7" s="57"/>
      <c r="BJ7" s="398">
        <v>1.99</v>
      </c>
      <c r="BK7" s="57">
        <v>0.5</v>
      </c>
      <c r="BL7" s="398">
        <v>3.04</v>
      </c>
      <c r="BM7" s="398">
        <v>0.54</v>
      </c>
      <c r="BN7" s="172">
        <v>16.5</v>
      </c>
      <c r="BO7" s="398">
        <v>1.18</v>
      </c>
      <c r="BP7" s="244">
        <v>19.100000000000001</v>
      </c>
    </row>
    <row r="8" spans="1:99">
      <c r="A8" s="402">
        <f t="shared" ref="A8:A23" si="1">A7+1</f>
        <v>3</v>
      </c>
      <c r="B8" s="64" t="s">
        <v>2636</v>
      </c>
      <c r="C8" s="64" t="s">
        <v>2846</v>
      </c>
      <c r="E8" s="64" t="s">
        <v>2840</v>
      </c>
      <c r="F8" s="2" t="s">
        <v>2637</v>
      </c>
      <c r="G8" s="172" t="s">
        <v>810</v>
      </c>
      <c r="H8" s="400">
        <v>9.5</v>
      </c>
      <c r="I8" s="332">
        <v>1034</v>
      </c>
      <c r="J8" s="400">
        <v>6.81</v>
      </c>
      <c r="K8" s="391">
        <v>14</v>
      </c>
      <c r="P8" s="398">
        <v>23.5</v>
      </c>
      <c r="U8" s="507">
        <f t="shared" si="0"/>
        <v>917.1854000000003</v>
      </c>
      <c r="W8" s="57">
        <v>59.5</v>
      </c>
      <c r="X8" s="59">
        <v>26</v>
      </c>
      <c r="Y8" s="399">
        <v>124.15</v>
      </c>
      <c r="Z8" s="59">
        <v>145</v>
      </c>
      <c r="AA8" s="59">
        <v>83</v>
      </c>
      <c r="AB8" s="172">
        <v>410.8</v>
      </c>
      <c r="AC8" s="401">
        <v>5.4000000000000003E-3</v>
      </c>
      <c r="AD8" s="57">
        <v>40.700000000000003</v>
      </c>
      <c r="AE8" s="344">
        <v>0.56999999999999995</v>
      </c>
      <c r="AF8" s="57">
        <v>0.1</v>
      </c>
      <c r="AG8" s="398">
        <v>1.28</v>
      </c>
      <c r="AH8" s="398">
        <v>0.97</v>
      </c>
      <c r="AI8" s="398">
        <v>0.32</v>
      </c>
      <c r="AJ8" s="398">
        <v>7.0000000000000007E-2</v>
      </c>
      <c r="AO8" s="398">
        <v>24.44</v>
      </c>
      <c r="AR8" s="398">
        <v>21.9</v>
      </c>
      <c r="AS8" s="398">
        <v>1.5</v>
      </c>
      <c r="AT8" s="398">
        <v>91.5</v>
      </c>
      <c r="AV8" s="398">
        <v>0.12</v>
      </c>
      <c r="AW8" s="398">
        <v>1.22</v>
      </c>
      <c r="AX8" s="398">
        <v>3.57</v>
      </c>
      <c r="AZ8" s="57">
        <v>2.6</v>
      </c>
      <c r="BC8" s="57">
        <v>3</v>
      </c>
      <c r="BD8" s="398">
        <v>0.6</v>
      </c>
      <c r="BE8" s="57">
        <v>2.52</v>
      </c>
      <c r="BJ8" s="398">
        <v>2.06</v>
      </c>
      <c r="BL8" s="398">
        <v>10.039999999999999</v>
      </c>
      <c r="BM8" s="398">
        <v>1.07</v>
      </c>
      <c r="BN8" s="172">
        <v>138.30000000000001</v>
      </c>
      <c r="BO8" s="398">
        <v>0.39</v>
      </c>
      <c r="BP8" s="244">
        <v>40.700000000000003</v>
      </c>
    </row>
    <row r="9" spans="1:99">
      <c r="A9" s="402">
        <f t="shared" si="1"/>
        <v>4</v>
      </c>
      <c r="B9" s="64" t="s">
        <v>2638</v>
      </c>
      <c r="C9" s="65" t="s">
        <v>2876</v>
      </c>
      <c r="E9" s="2" t="s">
        <v>2835</v>
      </c>
      <c r="F9" s="2" t="s">
        <v>2639</v>
      </c>
      <c r="G9" s="172" t="s">
        <v>805</v>
      </c>
      <c r="H9" s="400">
        <v>9.8000000000000007</v>
      </c>
      <c r="I9" s="400">
        <v>272.2</v>
      </c>
      <c r="J9" s="400">
        <v>7.62</v>
      </c>
      <c r="K9" s="391">
        <v>208</v>
      </c>
      <c r="P9" s="59">
        <v>7</v>
      </c>
      <c r="U9" s="507">
        <f t="shared" si="0"/>
        <v>246.34666000000004</v>
      </c>
      <c r="W9" s="398">
        <v>7.25</v>
      </c>
      <c r="X9" s="398">
        <v>13.8</v>
      </c>
      <c r="Y9" s="330">
        <v>26.9</v>
      </c>
      <c r="Z9" s="59">
        <v>9</v>
      </c>
      <c r="AA9" s="59">
        <v>20</v>
      </c>
      <c r="AB9" s="172">
        <v>123.8</v>
      </c>
      <c r="AC9" s="398">
        <v>2.3E-3</v>
      </c>
      <c r="AD9" s="398">
        <v>1.47</v>
      </c>
      <c r="AE9" s="398">
        <v>0.20100000000000001</v>
      </c>
      <c r="AF9" s="398">
        <v>0.02</v>
      </c>
      <c r="AG9" s="398">
        <v>0.05</v>
      </c>
      <c r="AH9" s="398">
        <v>0.03</v>
      </c>
      <c r="AI9" s="398">
        <v>7.0000000000000007E-2</v>
      </c>
      <c r="AJ9" s="398">
        <v>0.02</v>
      </c>
      <c r="AL9" s="398">
        <v>7.97</v>
      </c>
      <c r="AM9" s="398">
        <v>0.05</v>
      </c>
      <c r="AO9" s="398">
        <v>35.61</v>
      </c>
      <c r="AQ9" s="59">
        <v>5</v>
      </c>
      <c r="AR9" s="401">
        <v>15.6</v>
      </c>
      <c r="AS9" s="398">
        <v>0.6</v>
      </c>
      <c r="AT9" s="398">
        <v>52.6</v>
      </c>
      <c r="AW9" s="398">
        <v>0.52</v>
      </c>
      <c r="AX9" s="398">
        <v>2.94</v>
      </c>
      <c r="AZ9" s="398">
        <v>1.1399999999999999</v>
      </c>
      <c r="BA9" s="398">
        <v>0.05</v>
      </c>
      <c r="BC9" s="57">
        <v>1.2</v>
      </c>
      <c r="BD9" s="398">
        <v>0.5</v>
      </c>
      <c r="BE9" s="398">
        <v>2.92</v>
      </c>
      <c r="BH9" s="399">
        <v>0.68</v>
      </c>
      <c r="BJ9" s="398">
        <v>3.58</v>
      </c>
      <c r="BL9" s="398">
        <v>0.51</v>
      </c>
      <c r="BM9" s="398">
        <v>4.0199999999999996</v>
      </c>
      <c r="BN9" s="172">
        <v>11.5</v>
      </c>
      <c r="BO9" s="57">
        <v>6.1</v>
      </c>
      <c r="BP9" s="244">
        <v>8.3000000000000007</v>
      </c>
    </row>
    <row r="10" spans="1:99">
      <c r="A10" s="402">
        <f t="shared" si="1"/>
        <v>5</v>
      </c>
      <c r="B10" s="64" t="s">
        <v>2640</v>
      </c>
      <c r="C10" s="65" t="s">
        <v>2846</v>
      </c>
      <c r="E10" s="2" t="s">
        <v>2837</v>
      </c>
      <c r="F10" s="2" t="s">
        <v>2641</v>
      </c>
      <c r="G10" s="172" t="s">
        <v>806</v>
      </c>
      <c r="H10" s="400">
        <v>12.7</v>
      </c>
      <c r="I10" s="400">
        <v>565.9</v>
      </c>
      <c r="J10" s="400">
        <v>7.03</v>
      </c>
      <c r="K10" s="391">
        <v>8</v>
      </c>
      <c r="P10" s="398">
        <v>16.399999999999999</v>
      </c>
      <c r="U10" s="507">
        <f t="shared" si="0"/>
        <v>521.92806000000007</v>
      </c>
      <c r="W10" s="398">
        <v>12.87</v>
      </c>
      <c r="X10" s="398">
        <v>16.399999999999999</v>
      </c>
      <c r="Y10" s="399">
        <v>90.14</v>
      </c>
      <c r="Z10" s="401">
        <v>16.600000000000001</v>
      </c>
      <c r="AA10" s="161">
        <v>31</v>
      </c>
      <c r="AB10" s="172">
        <v>327.10000000000002</v>
      </c>
      <c r="AC10" s="343">
        <v>4.4999999999999998E-2</v>
      </c>
      <c r="AD10" s="398">
        <v>3.12</v>
      </c>
      <c r="AE10" s="398">
        <v>0.54100000000000004</v>
      </c>
      <c r="AF10" s="398">
        <v>0.05</v>
      </c>
      <c r="AG10" s="398">
        <v>0.39</v>
      </c>
      <c r="AH10" s="398">
        <v>0.12</v>
      </c>
      <c r="AI10" s="398">
        <v>0.17</v>
      </c>
      <c r="AJ10" s="398">
        <v>7.0000000000000007E-2</v>
      </c>
      <c r="AL10" s="398">
        <v>2.75</v>
      </c>
      <c r="AM10" s="398">
        <v>7.0000000000000007E-2</v>
      </c>
      <c r="AO10" s="398">
        <v>20.350000000000001</v>
      </c>
      <c r="AR10" s="401">
        <v>5.4</v>
      </c>
      <c r="AS10" s="398">
        <v>1.5</v>
      </c>
      <c r="AT10" s="398">
        <v>99.9</v>
      </c>
      <c r="AW10" s="398">
        <v>0.61</v>
      </c>
      <c r="AX10" s="398">
        <v>2.44</v>
      </c>
      <c r="AZ10" s="398">
        <v>1.63</v>
      </c>
      <c r="BC10" s="398">
        <v>2.13</v>
      </c>
      <c r="BD10" s="398">
        <v>0.5</v>
      </c>
      <c r="BE10" s="398">
        <v>8.18</v>
      </c>
      <c r="BH10" s="399">
        <v>0.68</v>
      </c>
      <c r="BJ10" s="398">
        <v>2.0499999999999998</v>
      </c>
      <c r="BK10" s="398">
        <v>0.49</v>
      </c>
      <c r="BL10" s="398">
        <v>0.91</v>
      </c>
      <c r="BM10" s="398">
        <v>0.64</v>
      </c>
      <c r="BN10" s="66">
        <v>15</v>
      </c>
      <c r="BO10" s="57">
        <v>1.7</v>
      </c>
      <c r="BP10" s="244">
        <v>29.3</v>
      </c>
    </row>
    <row r="11" spans="1:99">
      <c r="A11" s="402">
        <f t="shared" si="1"/>
        <v>6</v>
      </c>
      <c r="B11" s="64" t="s">
        <v>2642</v>
      </c>
      <c r="C11" s="65" t="s">
        <v>2846</v>
      </c>
      <c r="E11" s="2" t="s">
        <v>2837</v>
      </c>
      <c r="F11" s="2" t="s">
        <v>2643</v>
      </c>
      <c r="G11" s="172" t="s">
        <v>807</v>
      </c>
      <c r="H11" s="400">
        <v>13.5</v>
      </c>
      <c r="I11" s="400">
        <v>993.8</v>
      </c>
      <c r="J11" s="400">
        <v>6.91</v>
      </c>
      <c r="K11" s="391">
        <v>-45</v>
      </c>
      <c r="P11" s="398">
        <v>19.8</v>
      </c>
      <c r="U11" s="507">
        <f t="shared" si="0"/>
        <v>774.01351</v>
      </c>
      <c r="W11" s="398">
        <v>77.98</v>
      </c>
      <c r="X11" s="398">
        <v>21.1</v>
      </c>
      <c r="Y11" s="62">
        <v>106</v>
      </c>
      <c r="Z11" s="398">
        <v>109.9</v>
      </c>
      <c r="AA11" s="398">
        <v>113.9</v>
      </c>
      <c r="AB11" s="172">
        <v>312.39999999999998</v>
      </c>
      <c r="AC11" s="401">
        <v>0.20610000000000001</v>
      </c>
      <c r="AD11" s="398">
        <v>6.83</v>
      </c>
      <c r="AE11" s="398">
        <v>1.135</v>
      </c>
      <c r="AF11" s="398">
        <v>0.24</v>
      </c>
      <c r="AG11" s="398">
        <v>1.88</v>
      </c>
      <c r="AH11" s="398">
        <v>0.18</v>
      </c>
      <c r="AI11" s="398">
        <v>0.25</v>
      </c>
      <c r="AJ11" s="57">
        <v>0.2</v>
      </c>
      <c r="AL11" s="398">
        <v>1.57</v>
      </c>
      <c r="AM11" s="398">
        <v>0.06</v>
      </c>
      <c r="AO11" s="398">
        <v>19.88</v>
      </c>
      <c r="AR11" s="401">
        <v>5.5</v>
      </c>
      <c r="AS11" s="401">
        <v>39.9</v>
      </c>
      <c r="AT11" s="401">
        <v>112.4</v>
      </c>
      <c r="AW11" s="398">
        <v>2.5499999999999998</v>
      </c>
      <c r="AX11" s="398">
        <v>1.91</v>
      </c>
      <c r="AZ11" s="398">
        <v>2.16</v>
      </c>
      <c r="BC11" s="398">
        <v>5.13</v>
      </c>
      <c r="BD11" s="398">
        <v>0.9</v>
      </c>
      <c r="BE11" s="398">
        <v>19.38</v>
      </c>
      <c r="BF11" s="401">
        <v>1.4</v>
      </c>
      <c r="BG11" s="398">
        <v>5.0999999999999996</v>
      </c>
      <c r="BH11" s="399">
        <v>0.78</v>
      </c>
      <c r="BJ11" s="398">
        <v>2.54</v>
      </c>
      <c r="BK11" s="398">
        <v>2.08</v>
      </c>
      <c r="BL11" s="398">
        <v>1.29</v>
      </c>
      <c r="BM11" s="398">
        <v>0.79</v>
      </c>
      <c r="BN11" s="172">
        <v>98.6</v>
      </c>
      <c r="BO11" s="398">
        <v>0.71</v>
      </c>
      <c r="BP11" s="244">
        <v>39.5</v>
      </c>
    </row>
    <row r="12" spans="1:99">
      <c r="A12" s="402">
        <f t="shared" si="1"/>
        <v>7</v>
      </c>
      <c r="B12" s="64" t="s">
        <v>468</v>
      </c>
      <c r="C12" s="65" t="s">
        <v>1367</v>
      </c>
      <c r="D12" s="64" t="s">
        <v>468</v>
      </c>
      <c r="E12" s="65" t="s">
        <v>1346</v>
      </c>
      <c r="F12" s="2" t="s">
        <v>2644</v>
      </c>
      <c r="G12" s="172" t="s">
        <v>804</v>
      </c>
      <c r="H12" s="400">
        <v>9.1999999999999993</v>
      </c>
      <c r="I12" s="400">
        <v>579.1</v>
      </c>
      <c r="J12" s="400">
        <v>7.99</v>
      </c>
      <c r="K12" s="391">
        <v>216</v>
      </c>
      <c r="P12" s="398">
        <v>17.899999999999999</v>
      </c>
      <c r="U12" s="507">
        <f t="shared" si="0"/>
        <v>515.61203999999987</v>
      </c>
      <c r="W12" s="398">
        <v>5.89</v>
      </c>
      <c r="X12" s="398">
        <v>19.8</v>
      </c>
      <c r="Y12" s="399">
        <v>95.27</v>
      </c>
      <c r="Z12" s="401">
        <v>9.6999999999999993</v>
      </c>
      <c r="AA12" s="161">
        <v>66</v>
      </c>
      <c r="AB12" s="66">
        <v>293</v>
      </c>
      <c r="AC12" s="401">
        <v>5.5999999999999999E-3</v>
      </c>
      <c r="AD12" s="398">
        <v>1.78</v>
      </c>
      <c r="AE12" s="398">
        <v>0.72799999999999998</v>
      </c>
      <c r="AF12" s="398">
        <v>0.04</v>
      </c>
      <c r="AG12" s="398">
        <v>0.32</v>
      </c>
      <c r="AH12" s="398">
        <v>0.02</v>
      </c>
      <c r="AI12" s="398">
        <v>0.09</v>
      </c>
      <c r="AJ12" s="398">
        <v>0.02</v>
      </c>
      <c r="AL12" s="398">
        <v>8.59</v>
      </c>
      <c r="AM12" s="398">
        <v>0.05</v>
      </c>
      <c r="AO12" s="398">
        <v>14.18</v>
      </c>
      <c r="AR12" s="401">
        <v>6.9</v>
      </c>
      <c r="AS12" s="401">
        <v>0.6</v>
      </c>
      <c r="AT12" s="401">
        <v>71.900000000000006</v>
      </c>
      <c r="AW12" s="398">
        <v>0.53</v>
      </c>
      <c r="AX12" s="398">
        <v>2.23</v>
      </c>
      <c r="AZ12" s="57">
        <v>1.4</v>
      </c>
      <c r="BC12" s="398">
        <v>1.28</v>
      </c>
      <c r="BD12" s="398">
        <v>0.9</v>
      </c>
      <c r="BE12" s="398">
        <v>1.1100000000000001</v>
      </c>
      <c r="BF12" s="401">
        <v>0.5</v>
      </c>
      <c r="BH12" s="330">
        <v>0.5</v>
      </c>
      <c r="BJ12" s="398">
        <v>1.56</v>
      </c>
      <c r="BL12" s="398">
        <v>0.79</v>
      </c>
      <c r="BM12" s="398">
        <v>1.34</v>
      </c>
      <c r="BN12" s="172">
        <v>36.9</v>
      </c>
      <c r="BO12" s="398">
        <v>6.57</v>
      </c>
      <c r="BP12" s="244">
        <v>9.1</v>
      </c>
    </row>
    <row r="13" spans="1:99">
      <c r="A13" s="402">
        <f t="shared" si="1"/>
        <v>8</v>
      </c>
      <c r="B13" s="64" t="s">
        <v>2645</v>
      </c>
      <c r="C13" s="65" t="s">
        <v>1361</v>
      </c>
      <c r="D13" s="64" t="s">
        <v>274</v>
      </c>
      <c r="E13" s="65" t="s">
        <v>1346</v>
      </c>
      <c r="F13" s="2" t="s">
        <v>2646</v>
      </c>
      <c r="G13" s="172" t="s">
        <v>803</v>
      </c>
      <c r="H13" s="400">
        <v>9.5</v>
      </c>
      <c r="I13" s="400">
        <v>121.7</v>
      </c>
      <c r="J13" s="211">
        <v>5.9</v>
      </c>
      <c r="K13" s="391">
        <v>290</v>
      </c>
      <c r="P13" s="398">
        <v>2.6</v>
      </c>
      <c r="U13" s="507">
        <f t="shared" si="0"/>
        <v>95.654200000000003</v>
      </c>
      <c r="W13" s="398">
        <v>3.27</v>
      </c>
      <c r="X13" s="398">
        <v>3.4</v>
      </c>
      <c r="Y13" s="399">
        <v>12.75</v>
      </c>
      <c r="Z13" s="401">
        <v>6.4</v>
      </c>
      <c r="AA13" s="401">
        <v>14.9</v>
      </c>
      <c r="AB13" s="66">
        <v>32.200000000000003</v>
      </c>
      <c r="AC13" s="401">
        <v>1.9E-3</v>
      </c>
      <c r="AD13" s="398">
        <v>2.0699999999999998</v>
      </c>
      <c r="AE13" s="398">
        <v>6.0999999999999999E-2</v>
      </c>
      <c r="AF13" s="398">
        <v>0.03</v>
      </c>
      <c r="AG13" s="398">
        <v>0.01</v>
      </c>
      <c r="AH13" s="398">
        <v>0.05</v>
      </c>
      <c r="AI13" s="398">
        <v>0.05</v>
      </c>
      <c r="AJ13" s="398">
        <v>0.02</v>
      </c>
      <c r="AL13" s="398">
        <v>7.66</v>
      </c>
      <c r="AO13" s="398">
        <v>12.59</v>
      </c>
      <c r="AR13" s="398">
        <v>96.5</v>
      </c>
      <c r="AS13" s="398">
        <v>1.1000000000000001</v>
      </c>
      <c r="AT13" s="398">
        <v>64.599999999999994</v>
      </c>
      <c r="AU13" s="398">
        <v>1.1000000000000001</v>
      </c>
      <c r="AV13" s="398">
        <v>0.09</v>
      </c>
      <c r="AW13" s="398">
        <v>0.84</v>
      </c>
      <c r="AX13" s="57">
        <v>1.5</v>
      </c>
      <c r="AZ13" s="398">
        <v>1.38</v>
      </c>
      <c r="BC13" s="398">
        <v>2.41</v>
      </c>
      <c r="BD13" s="398">
        <v>0.5</v>
      </c>
      <c r="BE13" s="57">
        <v>3.1</v>
      </c>
      <c r="BF13" s="398">
        <v>0.6</v>
      </c>
      <c r="BH13" s="330">
        <v>0.7</v>
      </c>
      <c r="BJ13" s="57">
        <v>1.6</v>
      </c>
      <c r="BL13" s="398">
        <v>0.54</v>
      </c>
      <c r="BM13" s="398">
        <v>0.54</v>
      </c>
      <c r="BN13" s="172">
        <v>14.2</v>
      </c>
      <c r="BO13" s="398">
        <v>8.66</v>
      </c>
      <c r="BP13" s="244">
        <v>16.5</v>
      </c>
    </row>
    <row r="14" spans="1:99">
      <c r="A14" s="402">
        <f t="shared" si="1"/>
        <v>9</v>
      </c>
      <c r="B14" s="65" t="s">
        <v>2647</v>
      </c>
      <c r="C14" s="65" t="s">
        <v>1361</v>
      </c>
      <c r="D14" s="64" t="s">
        <v>274</v>
      </c>
      <c r="E14" s="65" t="s">
        <v>1346</v>
      </c>
      <c r="F14" s="2" t="s">
        <v>2648</v>
      </c>
      <c r="G14" s="172" t="s">
        <v>802</v>
      </c>
      <c r="H14" s="400">
        <v>10.6</v>
      </c>
      <c r="I14" s="400">
        <v>364.1</v>
      </c>
      <c r="J14" s="400">
        <v>7.07</v>
      </c>
      <c r="K14" s="391">
        <v>181</v>
      </c>
      <c r="P14" s="398">
        <v>9.8000000000000007</v>
      </c>
      <c r="U14" s="507">
        <f t="shared" si="0"/>
        <v>315.87575999999996</v>
      </c>
      <c r="W14" s="398">
        <v>10.210000000000001</v>
      </c>
      <c r="X14" s="398">
        <v>14.7</v>
      </c>
      <c r="Y14" s="399">
        <v>45.47</v>
      </c>
      <c r="Z14" s="401">
        <v>14.4</v>
      </c>
      <c r="AA14" s="401">
        <v>47.6</v>
      </c>
      <c r="AB14" s="172">
        <v>154.5</v>
      </c>
      <c r="AC14" s="401">
        <v>1.49E-2</v>
      </c>
      <c r="AD14" s="398">
        <v>2.54</v>
      </c>
      <c r="AE14" s="398">
        <v>0.38100000000000001</v>
      </c>
      <c r="AF14" s="398">
        <v>0.02</v>
      </c>
      <c r="AG14" s="398">
        <v>0.19</v>
      </c>
      <c r="AH14" s="398">
        <v>0.04</v>
      </c>
      <c r="AI14" s="398">
        <v>0.12</v>
      </c>
      <c r="AJ14" s="398">
        <v>0.03</v>
      </c>
      <c r="AL14" s="398">
        <v>5.95</v>
      </c>
      <c r="AM14" s="398">
        <v>0.06</v>
      </c>
      <c r="AO14" s="398">
        <v>19.46</v>
      </c>
      <c r="AQ14" s="398">
        <v>0.49</v>
      </c>
      <c r="AR14" s="401">
        <v>8.3000000000000007</v>
      </c>
      <c r="AS14" s="401">
        <v>3.5</v>
      </c>
      <c r="AT14" s="401">
        <v>143.1</v>
      </c>
      <c r="AV14" s="398">
        <v>0.08</v>
      </c>
      <c r="AW14" s="398">
        <v>0.56999999999999995</v>
      </c>
      <c r="AX14" s="398">
        <v>1.95</v>
      </c>
      <c r="AZ14" s="398">
        <v>1.71</v>
      </c>
      <c r="BA14" s="398">
        <v>0.05</v>
      </c>
      <c r="BC14" s="398">
        <v>1.47</v>
      </c>
      <c r="BD14" s="398">
        <v>0.5</v>
      </c>
      <c r="BE14" s="398">
        <v>2.89</v>
      </c>
      <c r="BF14" s="401">
        <v>0.5</v>
      </c>
      <c r="BG14" s="398">
        <v>5.0999999999999996</v>
      </c>
      <c r="BH14" s="399">
        <v>0.52</v>
      </c>
      <c r="BJ14" s="398">
        <v>1.97</v>
      </c>
      <c r="BK14" s="398">
        <v>0.49</v>
      </c>
      <c r="BL14" s="398">
        <v>2.1800000000000002</v>
      </c>
      <c r="BM14" s="398">
        <v>0.79</v>
      </c>
      <c r="BN14" s="172">
        <v>13.7</v>
      </c>
      <c r="BO14" s="398">
        <v>6.71</v>
      </c>
      <c r="BP14" s="244">
        <v>16.8</v>
      </c>
    </row>
    <row r="15" spans="1:99">
      <c r="A15" s="402">
        <f t="shared" si="1"/>
        <v>10</v>
      </c>
      <c r="B15" s="64" t="s">
        <v>792</v>
      </c>
      <c r="C15" s="65" t="s">
        <v>2877</v>
      </c>
      <c r="D15" s="65" t="s">
        <v>792</v>
      </c>
      <c r="E15" s="65" t="s">
        <v>1347</v>
      </c>
      <c r="F15" s="2" t="s">
        <v>2649</v>
      </c>
      <c r="G15" s="172" t="s">
        <v>801</v>
      </c>
      <c r="H15" s="400">
        <v>9.6</v>
      </c>
      <c r="I15" s="400">
        <v>489.3</v>
      </c>
      <c r="J15" s="400">
        <v>7.08</v>
      </c>
      <c r="K15" s="391">
        <v>211</v>
      </c>
      <c r="P15" s="398">
        <v>15.5</v>
      </c>
      <c r="U15" s="507">
        <f t="shared" si="0"/>
        <v>443.05040999999989</v>
      </c>
      <c r="W15" s="398">
        <v>6.03</v>
      </c>
      <c r="X15" s="59">
        <v>20</v>
      </c>
      <c r="Y15" s="399">
        <v>77.86</v>
      </c>
      <c r="Z15" s="398">
        <v>8.3000000000000007</v>
      </c>
      <c r="AA15" s="398">
        <v>111.1</v>
      </c>
      <c r="AB15" s="66">
        <v>195</v>
      </c>
      <c r="AC15" s="401">
        <v>1.06E-2</v>
      </c>
      <c r="AD15" s="398">
        <v>2.36</v>
      </c>
      <c r="AE15" s="93">
        <v>0.5</v>
      </c>
      <c r="AF15" s="398">
        <v>0.02</v>
      </c>
      <c r="AG15" s="398">
        <v>0.03</v>
      </c>
      <c r="AI15" s="398">
        <v>0.15</v>
      </c>
      <c r="AJ15" s="398">
        <v>0.02</v>
      </c>
      <c r="AL15" s="398">
        <v>9.44</v>
      </c>
      <c r="AM15" s="398">
        <v>0.06</v>
      </c>
      <c r="AO15" s="398">
        <v>11.95</v>
      </c>
      <c r="AR15" s="401">
        <v>4.5</v>
      </c>
      <c r="AS15" s="398">
        <v>3.9</v>
      </c>
      <c r="AT15" s="398">
        <v>131.5</v>
      </c>
      <c r="AX15" s="398">
        <v>1.62</v>
      </c>
      <c r="AZ15" s="398">
        <v>2.5499999999999998</v>
      </c>
      <c r="BC15" s="398">
        <v>1.28</v>
      </c>
      <c r="BD15" s="398">
        <v>3.1</v>
      </c>
      <c r="BE15" s="398">
        <v>2.93</v>
      </c>
      <c r="BH15" s="399">
        <v>0.63</v>
      </c>
      <c r="BJ15" s="398">
        <v>1.54</v>
      </c>
      <c r="BL15" s="398">
        <v>1.67</v>
      </c>
      <c r="BM15" s="398">
        <v>0.79</v>
      </c>
      <c r="BN15" s="172">
        <v>63.8</v>
      </c>
      <c r="BO15" s="398">
        <v>7.21</v>
      </c>
      <c r="BP15" s="244">
        <v>5.7</v>
      </c>
    </row>
    <row r="16" spans="1:99">
      <c r="A16" s="402">
        <f t="shared" si="1"/>
        <v>11</v>
      </c>
      <c r="B16" s="64" t="s">
        <v>2650</v>
      </c>
      <c r="C16" s="65" t="s">
        <v>2875</v>
      </c>
      <c r="D16" s="65" t="s">
        <v>276</v>
      </c>
      <c r="E16" s="65" t="s">
        <v>1347</v>
      </c>
      <c r="F16" s="2" t="s">
        <v>2651</v>
      </c>
      <c r="G16" s="172" t="s">
        <v>798</v>
      </c>
      <c r="H16" s="400">
        <v>11.9</v>
      </c>
      <c r="I16" s="332">
        <v>757</v>
      </c>
      <c r="J16" s="400">
        <v>7.16</v>
      </c>
      <c r="K16" s="391">
        <v>107</v>
      </c>
      <c r="P16" s="398">
        <v>19.8</v>
      </c>
      <c r="U16" s="507">
        <f t="shared" si="0"/>
        <v>668.98374000000001</v>
      </c>
      <c r="W16" s="398">
        <v>31.25</v>
      </c>
      <c r="X16" s="398">
        <v>24.7</v>
      </c>
      <c r="Y16" s="399">
        <v>100.2</v>
      </c>
      <c r="Z16" s="401">
        <v>32.700000000000003</v>
      </c>
      <c r="AA16" s="161">
        <v>48</v>
      </c>
      <c r="AB16" s="172">
        <v>389.6</v>
      </c>
      <c r="AC16" s="401">
        <v>0.10009999999999999</v>
      </c>
      <c r="AD16" s="398">
        <v>3.29</v>
      </c>
      <c r="AE16" s="398">
        <v>0.55600000000000005</v>
      </c>
      <c r="AF16" s="398">
        <v>0.06</v>
      </c>
      <c r="AG16" s="398">
        <v>0.74</v>
      </c>
      <c r="AH16" s="398">
        <v>0.11</v>
      </c>
      <c r="AI16" s="398">
        <v>0.15</v>
      </c>
      <c r="AJ16" s="398">
        <v>0.04</v>
      </c>
      <c r="AL16" s="398">
        <v>11.36</v>
      </c>
      <c r="AM16" s="398">
        <v>0.18</v>
      </c>
      <c r="AO16" s="398">
        <v>25.58</v>
      </c>
      <c r="AR16" s="401">
        <v>8.9</v>
      </c>
      <c r="AS16" s="401">
        <v>15.5</v>
      </c>
      <c r="AT16" s="401">
        <v>294.3</v>
      </c>
      <c r="AU16" s="401">
        <v>1.1000000000000001</v>
      </c>
      <c r="AW16" s="398">
        <v>0.51</v>
      </c>
      <c r="AX16" s="398">
        <v>2.2799999999999998</v>
      </c>
      <c r="AZ16" s="398">
        <v>1.7</v>
      </c>
      <c r="BC16" s="398">
        <v>1.74</v>
      </c>
      <c r="BD16" s="401">
        <v>0.5</v>
      </c>
      <c r="BE16" s="398">
        <v>9.1300000000000008</v>
      </c>
      <c r="BF16" s="401">
        <v>0.5</v>
      </c>
      <c r="BG16" s="398">
        <v>5.3</v>
      </c>
      <c r="BH16" s="399">
        <v>0.62</v>
      </c>
      <c r="BJ16" s="398">
        <v>2.68</v>
      </c>
      <c r="BL16" s="398">
        <v>7.26</v>
      </c>
      <c r="BM16" s="398">
        <v>1.22</v>
      </c>
      <c r="BN16" s="172">
        <v>14.4</v>
      </c>
      <c r="BO16" s="398">
        <v>2.91</v>
      </c>
      <c r="BP16" s="244">
        <v>38.1</v>
      </c>
    </row>
    <row r="17" spans="1:68">
      <c r="A17" s="402">
        <f t="shared" si="1"/>
        <v>12</v>
      </c>
      <c r="B17" s="64" t="s">
        <v>2652</v>
      </c>
      <c r="F17" s="2" t="s">
        <v>2653</v>
      </c>
      <c r="G17" s="172" t="s">
        <v>797</v>
      </c>
      <c r="H17" s="400">
        <v>10.6</v>
      </c>
      <c r="I17" s="400">
        <v>575.29999999999995</v>
      </c>
      <c r="J17" s="211">
        <v>7.2</v>
      </c>
      <c r="K17" s="391">
        <v>83</v>
      </c>
      <c r="P17" s="398">
        <v>15.5</v>
      </c>
      <c r="U17" s="507">
        <f t="shared" si="0"/>
        <v>492.24376999999993</v>
      </c>
      <c r="W17" s="398">
        <v>17.22</v>
      </c>
      <c r="X17" s="398">
        <v>21.5</v>
      </c>
      <c r="Y17" s="399">
        <v>75.17</v>
      </c>
      <c r="Z17" s="401">
        <v>28.3</v>
      </c>
      <c r="AA17" s="401">
        <v>42.5</v>
      </c>
      <c r="AB17" s="172">
        <v>280.8</v>
      </c>
      <c r="AC17" s="343">
        <v>0.02</v>
      </c>
      <c r="AD17" s="398">
        <v>1.52</v>
      </c>
      <c r="AE17" s="398">
        <v>0.23599999999999999</v>
      </c>
      <c r="AF17" s="398">
        <v>0.02</v>
      </c>
      <c r="AG17" s="398">
        <v>0.49</v>
      </c>
      <c r="AH17" s="57">
        <v>0.3</v>
      </c>
      <c r="AI17" s="398">
        <v>0.14000000000000001</v>
      </c>
      <c r="AJ17" s="398">
        <v>0.05</v>
      </c>
      <c r="AL17" s="398">
        <v>3.74</v>
      </c>
      <c r="AM17" s="398">
        <v>0.09</v>
      </c>
      <c r="AO17" s="398">
        <v>20.13</v>
      </c>
      <c r="AR17" s="401">
        <v>3.1</v>
      </c>
      <c r="AS17" s="398">
        <v>0.7</v>
      </c>
      <c r="AW17" s="57">
        <v>1.2</v>
      </c>
      <c r="AX17" s="398">
        <v>1.92</v>
      </c>
      <c r="AZ17" s="398">
        <v>1.74</v>
      </c>
      <c r="BC17" s="57">
        <v>3.8</v>
      </c>
      <c r="BE17" s="398">
        <v>2.0499999999999998</v>
      </c>
      <c r="BH17" s="399">
        <v>0.54</v>
      </c>
      <c r="BJ17" s="398">
        <v>1.84</v>
      </c>
      <c r="BL17" s="398">
        <v>0.88</v>
      </c>
      <c r="BO17" s="398">
        <v>1.86</v>
      </c>
      <c r="BP17" s="244">
        <v>29.4</v>
      </c>
    </row>
    <row r="18" spans="1:68">
      <c r="A18" s="402">
        <f t="shared" si="1"/>
        <v>13</v>
      </c>
      <c r="B18" s="64" t="s">
        <v>2654</v>
      </c>
      <c r="C18" s="64" t="s">
        <v>2655</v>
      </c>
      <c r="E18" s="67" t="s">
        <v>2656</v>
      </c>
      <c r="F18" s="2" t="s">
        <v>2657</v>
      </c>
      <c r="G18" s="172" t="s">
        <v>799</v>
      </c>
      <c r="H18" s="400">
        <v>10.5</v>
      </c>
      <c r="I18" s="400">
        <v>384.8</v>
      </c>
      <c r="J18" s="400">
        <v>6.85</v>
      </c>
      <c r="K18" s="391">
        <v>209</v>
      </c>
      <c r="P18" s="398">
        <v>10.199999999999999</v>
      </c>
      <c r="U18" s="507">
        <f t="shared" si="0"/>
        <v>330.93633999999997</v>
      </c>
      <c r="W18" s="398">
        <v>8.91</v>
      </c>
      <c r="X18" s="398">
        <v>9.5</v>
      </c>
      <c r="Y18" s="399">
        <v>57.21</v>
      </c>
      <c r="Z18" s="401">
        <v>14.4</v>
      </c>
      <c r="AA18" s="401">
        <v>29.9</v>
      </c>
      <c r="AB18" s="172">
        <v>167.9</v>
      </c>
      <c r="AC18" s="401">
        <v>7.3000000000000001E-3</v>
      </c>
      <c r="AD18" s="57">
        <v>1.3</v>
      </c>
      <c r="AE18" s="401">
        <v>0.17299999999999999</v>
      </c>
      <c r="AF18" s="398">
        <v>0.03</v>
      </c>
      <c r="AG18" s="398">
        <v>0.02</v>
      </c>
      <c r="AH18" s="398">
        <v>0.06</v>
      </c>
      <c r="AI18" s="57">
        <v>0.1</v>
      </c>
      <c r="AL18" s="398">
        <v>11.02</v>
      </c>
      <c r="AM18" s="398">
        <v>0.05</v>
      </c>
      <c r="AO18" s="398">
        <v>30.22</v>
      </c>
      <c r="AR18" s="401">
        <v>4.8</v>
      </c>
      <c r="AS18" s="401">
        <v>0.7</v>
      </c>
      <c r="AT18" s="401">
        <v>106.7</v>
      </c>
      <c r="AW18" s="398">
        <v>0.49</v>
      </c>
      <c r="AX18" s="398">
        <v>1.66</v>
      </c>
      <c r="AZ18" s="398">
        <v>1.08</v>
      </c>
      <c r="BC18" s="57">
        <v>1</v>
      </c>
      <c r="BD18" s="398">
        <v>0.5</v>
      </c>
      <c r="BE18" s="398">
        <v>1.78</v>
      </c>
      <c r="BF18" s="401">
        <v>0.8</v>
      </c>
      <c r="BH18" s="399">
        <v>0.66</v>
      </c>
      <c r="BJ18" s="398">
        <v>2.02</v>
      </c>
      <c r="BL18" s="398">
        <v>1.67</v>
      </c>
      <c r="BM18" s="398">
        <v>0.98</v>
      </c>
      <c r="BN18" s="172">
        <v>11.2</v>
      </c>
      <c r="BO18" s="398">
        <v>5.28</v>
      </c>
      <c r="BP18" s="244">
        <v>27.8</v>
      </c>
    </row>
    <row r="19" spans="1:68">
      <c r="A19" s="402">
        <f t="shared" si="1"/>
        <v>14</v>
      </c>
      <c r="B19" s="64" t="s">
        <v>2658</v>
      </c>
      <c r="C19" s="64" t="s">
        <v>2862</v>
      </c>
      <c r="E19" s="67" t="s">
        <v>2656</v>
      </c>
      <c r="F19" s="2" t="s">
        <v>2659</v>
      </c>
      <c r="G19" s="172" t="s">
        <v>796</v>
      </c>
      <c r="H19" s="400">
        <v>10.9</v>
      </c>
      <c r="I19" s="400">
        <v>301.3</v>
      </c>
      <c r="J19" s="400">
        <v>7.28</v>
      </c>
      <c r="K19" s="391">
        <v>194</v>
      </c>
      <c r="P19" s="398">
        <v>8.9</v>
      </c>
      <c r="U19" s="507">
        <f t="shared" si="0"/>
        <v>271.64733999999999</v>
      </c>
      <c r="W19" s="57">
        <v>6.5</v>
      </c>
      <c r="X19" s="59">
        <v>15</v>
      </c>
      <c r="Y19" s="399">
        <v>34.840000000000003</v>
      </c>
      <c r="Z19" s="398">
        <v>6.7</v>
      </c>
      <c r="AA19" s="398">
        <v>26.6</v>
      </c>
      <c r="AB19" s="172">
        <v>159.19999999999999</v>
      </c>
      <c r="AC19" s="401">
        <v>8.3999999999999995E-3</v>
      </c>
      <c r="AD19" s="398">
        <v>1.1599999999999999</v>
      </c>
      <c r="AE19" s="398">
        <v>9.4E-2</v>
      </c>
      <c r="AF19" s="398">
        <v>0.02</v>
      </c>
      <c r="AG19" s="398">
        <v>0.04</v>
      </c>
      <c r="AH19" s="398">
        <v>0.06</v>
      </c>
      <c r="AI19" s="398">
        <v>0.06</v>
      </c>
      <c r="AL19" s="398">
        <v>5.34</v>
      </c>
      <c r="AO19" s="398">
        <v>15.93</v>
      </c>
      <c r="AR19" s="398">
        <v>11.2</v>
      </c>
      <c r="AS19" s="398">
        <v>0.9</v>
      </c>
      <c r="AT19" s="398">
        <v>52.3</v>
      </c>
      <c r="AX19" s="398">
        <v>1.89</v>
      </c>
      <c r="AZ19" s="398">
        <v>2.14</v>
      </c>
      <c r="BC19" s="398">
        <v>1.75</v>
      </c>
      <c r="BE19" s="398">
        <v>1.48</v>
      </c>
      <c r="BF19" s="398">
        <v>0.5</v>
      </c>
      <c r="BG19" s="398">
        <v>5.7</v>
      </c>
      <c r="BH19" s="399">
        <v>0.62</v>
      </c>
      <c r="BJ19" s="57">
        <v>1.4</v>
      </c>
      <c r="BL19" s="398">
        <v>0.57999999999999996</v>
      </c>
      <c r="BM19" s="398">
        <v>0.68</v>
      </c>
      <c r="BN19" s="172">
        <v>13.8</v>
      </c>
      <c r="BO19" s="398">
        <v>6.31</v>
      </c>
      <c r="BP19" s="244">
        <v>8.6999999999999993</v>
      </c>
    </row>
    <row r="20" spans="1:68">
      <c r="A20" s="402">
        <f t="shared" si="1"/>
        <v>15</v>
      </c>
      <c r="B20" s="64" t="s">
        <v>2660</v>
      </c>
      <c r="C20" s="64" t="s">
        <v>2878</v>
      </c>
      <c r="E20" s="67" t="s">
        <v>2838</v>
      </c>
      <c r="F20" s="2" t="s">
        <v>2661</v>
      </c>
      <c r="G20" s="60" t="s">
        <v>795</v>
      </c>
      <c r="H20" s="400">
        <v>10.3</v>
      </c>
      <c r="I20" s="400">
        <v>480.1</v>
      </c>
      <c r="J20" s="400">
        <v>7.34</v>
      </c>
      <c r="K20" s="391">
        <v>193</v>
      </c>
      <c r="P20" s="398">
        <v>14.5</v>
      </c>
      <c r="U20" s="507">
        <f t="shared" si="0"/>
        <v>433.03827000000001</v>
      </c>
      <c r="W20" s="398">
        <v>9.8800000000000008</v>
      </c>
      <c r="X20" s="398">
        <v>18.600000000000001</v>
      </c>
      <c r="Y20" s="399">
        <v>72.64</v>
      </c>
      <c r="Z20" s="401">
        <v>17.100000000000001</v>
      </c>
      <c r="AA20" s="401">
        <v>28.7</v>
      </c>
      <c r="AB20" s="172">
        <v>261.2</v>
      </c>
      <c r="AC20" s="343">
        <v>5.0000000000000001E-3</v>
      </c>
      <c r="AD20" s="57">
        <v>1.1000000000000001</v>
      </c>
      <c r="AE20" s="401">
        <v>0.218</v>
      </c>
      <c r="AF20" s="398">
        <v>0.02</v>
      </c>
      <c r="AG20" s="398">
        <v>0.01</v>
      </c>
      <c r="AH20" s="398">
        <v>0.03</v>
      </c>
      <c r="AI20" s="398">
        <v>0.12</v>
      </c>
      <c r="AJ20" s="398">
        <v>0.03</v>
      </c>
      <c r="AL20" s="398">
        <v>6.23</v>
      </c>
      <c r="AM20" s="398">
        <v>0.05</v>
      </c>
      <c r="AO20" s="398">
        <v>17.010000000000002</v>
      </c>
      <c r="AR20" s="401">
        <v>8.1999999999999993</v>
      </c>
      <c r="AS20" s="398">
        <v>0.7</v>
      </c>
      <c r="AT20" s="398">
        <v>60.9</v>
      </c>
      <c r="AX20" s="398">
        <v>1.82</v>
      </c>
      <c r="AZ20" s="398">
        <v>1.31</v>
      </c>
      <c r="BC20" s="398">
        <v>1.21</v>
      </c>
      <c r="BD20" s="398">
        <v>0.5</v>
      </c>
      <c r="BE20" s="398">
        <v>1.07</v>
      </c>
      <c r="BH20" s="399">
        <v>1.05</v>
      </c>
      <c r="BJ20" s="398">
        <v>1.71</v>
      </c>
      <c r="BL20" s="398">
        <v>0.55000000000000004</v>
      </c>
      <c r="BM20" s="398">
        <v>0.95</v>
      </c>
      <c r="BN20" s="172">
        <v>15.3</v>
      </c>
      <c r="BO20" s="398">
        <v>5.37</v>
      </c>
      <c r="BP20" s="244">
        <v>10.6</v>
      </c>
    </row>
    <row r="21" spans="1:68">
      <c r="A21" s="402">
        <f t="shared" si="1"/>
        <v>16</v>
      </c>
      <c r="B21" s="64" t="s">
        <v>2662</v>
      </c>
      <c r="C21" s="64" t="s">
        <v>2864</v>
      </c>
      <c r="E21" s="67" t="s">
        <v>2663</v>
      </c>
      <c r="F21" s="2" t="s">
        <v>2664</v>
      </c>
      <c r="G21" s="60" t="s">
        <v>800</v>
      </c>
      <c r="H21" s="400">
        <v>9.6999999999999993</v>
      </c>
      <c r="I21" s="400">
        <v>321.89999999999998</v>
      </c>
      <c r="J21" s="400">
        <v>7.09</v>
      </c>
      <c r="K21" s="391">
        <v>136</v>
      </c>
      <c r="P21" s="398">
        <v>8.8000000000000007</v>
      </c>
      <c r="U21" s="507">
        <f t="shared" si="0"/>
        <v>278.35240999999991</v>
      </c>
      <c r="W21" s="398">
        <v>8.98</v>
      </c>
      <c r="X21" s="398">
        <v>13.7</v>
      </c>
      <c r="Y21" s="399">
        <v>39.64</v>
      </c>
      <c r="Z21" s="401">
        <v>13.8</v>
      </c>
      <c r="AA21" s="401">
        <v>23.5</v>
      </c>
      <c r="AB21" s="172">
        <v>156.80000000000001</v>
      </c>
      <c r="AC21" s="401">
        <v>1.0699999999999999E-2</v>
      </c>
      <c r="AD21" s="398">
        <v>1.1299999999999999</v>
      </c>
      <c r="AE21" s="398">
        <v>0.153</v>
      </c>
      <c r="AF21" s="398">
        <v>0.03</v>
      </c>
      <c r="AG21" s="398">
        <v>0.15</v>
      </c>
      <c r="AH21" s="398">
        <v>0.13</v>
      </c>
      <c r="AI21" s="398">
        <v>0.09</v>
      </c>
      <c r="AJ21" s="398">
        <v>0.03</v>
      </c>
      <c r="AL21" s="398">
        <v>4.58</v>
      </c>
      <c r="AM21" s="398">
        <v>0.06</v>
      </c>
      <c r="AO21" s="398">
        <v>15.48</v>
      </c>
      <c r="AR21" s="161">
        <v>10</v>
      </c>
      <c r="AS21" s="161">
        <v>1</v>
      </c>
      <c r="AT21" s="401">
        <v>51.1</v>
      </c>
      <c r="AW21" s="398">
        <v>0.57999999999999996</v>
      </c>
      <c r="AX21" s="398">
        <v>1.68</v>
      </c>
      <c r="AZ21" s="398">
        <v>1.97</v>
      </c>
      <c r="BA21" s="398">
        <v>0.05</v>
      </c>
      <c r="BC21" s="398">
        <v>1.68</v>
      </c>
      <c r="BE21" s="398">
        <v>1.45</v>
      </c>
      <c r="BF21" s="401">
        <v>0.5</v>
      </c>
      <c r="BG21" s="398">
        <v>5.0999999999999996</v>
      </c>
      <c r="BH21" s="399">
        <v>0.62</v>
      </c>
      <c r="BJ21" s="398">
        <v>1.59</v>
      </c>
      <c r="BL21" s="398">
        <v>0.59</v>
      </c>
      <c r="BM21" s="57">
        <v>0.5</v>
      </c>
      <c r="BN21" s="172">
        <v>10.3</v>
      </c>
      <c r="BO21" s="398">
        <v>4.29</v>
      </c>
      <c r="BP21" s="244">
        <v>14.9</v>
      </c>
    </row>
    <row r="22" spans="1:68">
      <c r="A22" s="402">
        <f t="shared" si="1"/>
        <v>17</v>
      </c>
      <c r="B22" s="64" t="s">
        <v>2665</v>
      </c>
      <c r="C22" s="65" t="s">
        <v>1359</v>
      </c>
      <c r="D22" s="64" t="s">
        <v>2901</v>
      </c>
      <c r="E22" s="67" t="s">
        <v>2663</v>
      </c>
      <c r="F22" s="2" t="s">
        <v>2666</v>
      </c>
      <c r="G22" s="60" t="s">
        <v>794</v>
      </c>
      <c r="H22" s="400">
        <v>9.3000000000000007</v>
      </c>
      <c r="I22" s="400">
        <v>164.2</v>
      </c>
      <c r="J22" s="400">
        <v>6.76</v>
      </c>
      <c r="K22" s="391">
        <v>135</v>
      </c>
      <c r="P22" s="398">
        <v>3.5</v>
      </c>
      <c r="U22" s="507">
        <f t="shared" si="0"/>
        <v>129.92081999999999</v>
      </c>
      <c r="W22" s="398">
        <v>6.11</v>
      </c>
      <c r="X22" s="398">
        <v>4.24</v>
      </c>
      <c r="Y22" s="399">
        <v>18.05</v>
      </c>
      <c r="Z22" s="401">
        <v>10.29</v>
      </c>
      <c r="AA22" s="401">
        <v>9.65</v>
      </c>
      <c r="AB22" s="172">
        <v>63.08</v>
      </c>
      <c r="AC22" s="343">
        <v>6.0000000000000001E-3</v>
      </c>
      <c r="AD22" s="398">
        <v>1.02</v>
      </c>
      <c r="AE22" s="398">
        <v>4.5999999999999999E-2</v>
      </c>
      <c r="AF22" s="398">
        <v>3.2000000000000001E-2</v>
      </c>
      <c r="AG22" s="398">
        <v>0.875</v>
      </c>
      <c r="AH22" s="398">
        <v>0.307</v>
      </c>
      <c r="AI22" s="93">
        <v>0.05</v>
      </c>
      <c r="AJ22" s="398">
        <v>5.0999999999999997E-2</v>
      </c>
      <c r="AL22" s="398">
        <v>3.7469999999999999</v>
      </c>
      <c r="AM22" s="398">
        <v>6.6000000000000003E-2</v>
      </c>
      <c r="AO22" s="398">
        <v>12.15</v>
      </c>
      <c r="AR22" s="401">
        <v>66.900000000000006</v>
      </c>
      <c r="AS22" s="401">
        <v>1.29</v>
      </c>
      <c r="AT22" s="401">
        <v>51.3</v>
      </c>
      <c r="AV22" s="398">
        <v>0.12</v>
      </c>
      <c r="AW22" s="398">
        <v>2.88</v>
      </c>
      <c r="AZ22" s="398">
        <v>3.82</v>
      </c>
      <c r="BC22" s="398">
        <v>7.14</v>
      </c>
      <c r="BE22" s="398">
        <v>1.88</v>
      </c>
      <c r="BF22" s="401">
        <v>0.53</v>
      </c>
      <c r="BH22" s="399">
        <v>0.55000000000000004</v>
      </c>
      <c r="BJ22" s="57">
        <v>1.2</v>
      </c>
      <c r="BM22" s="57">
        <v>0.5</v>
      </c>
      <c r="BN22" s="172">
        <v>12.71</v>
      </c>
      <c r="BO22" s="398">
        <v>6.43</v>
      </c>
      <c r="BP22" s="244">
        <v>26.3</v>
      </c>
    </row>
    <row r="23" spans="1:68">
      <c r="A23" s="402">
        <f t="shared" si="1"/>
        <v>18</v>
      </c>
      <c r="B23" s="64" t="s">
        <v>2667</v>
      </c>
      <c r="C23" s="65" t="s">
        <v>2668</v>
      </c>
      <c r="E23" s="67" t="s">
        <v>1351</v>
      </c>
      <c r="F23" s="2" t="s">
        <v>2669</v>
      </c>
      <c r="G23" s="60" t="s">
        <v>793</v>
      </c>
      <c r="H23" s="400">
        <v>8.9</v>
      </c>
      <c r="I23" s="400">
        <v>203.2</v>
      </c>
      <c r="J23" s="400">
        <v>6.83</v>
      </c>
      <c r="K23" s="391">
        <v>157</v>
      </c>
      <c r="P23" s="59">
        <v>4.7</v>
      </c>
      <c r="U23" s="507">
        <f t="shared" si="0"/>
        <v>179.68709999999996</v>
      </c>
      <c r="W23" s="57">
        <v>8.25</v>
      </c>
      <c r="X23" s="59">
        <v>6</v>
      </c>
      <c r="Y23" s="330">
        <v>23.6</v>
      </c>
      <c r="Z23" s="398">
        <v>8.6999999999999993</v>
      </c>
      <c r="AA23" s="398">
        <v>15.9</v>
      </c>
      <c r="AB23" s="172">
        <v>83.06</v>
      </c>
      <c r="AC23" s="401">
        <v>1.35E-2</v>
      </c>
      <c r="AD23" s="398">
        <v>0.75</v>
      </c>
      <c r="AE23" s="398">
        <v>5.7000000000000002E-2</v>
      </c>
      <c r="AF23" s="398">
        <v>0.03</v>
      </c>
      <c r="AG23" s="398">
        <v>0.39</v>
      </c>
      <c r="AH23" s="398">
        <v>0.28999999999999998</v>
      </c>
      <c r="AI23" s="398">
        <v>7.0000000000000007E-2</v>
      </c>
      <c r="AJ23" s="398">
        <v>0.04</v>
      </c>
      <c r="AL23" s="398">
        <v>6.27</v>
      </c>
      <c r="AM23" s="398">
        <v>0.05</v>
      </c>
      <c r="AO23" s="398">
        <v>26.2</v>
      </c>
      <c r="AR23" s="401">
        <v>4.7</v>
      </c>
      <c r="AS23" s="401">
        <v>1.4</v>
      </c>
      <c r="AW23" s="398">
        <v>1.66</v>
      </c>
      <c r="AZ23" s="398">
        <v>1.68</v>
      </c>
      <c r="BC23" s="398">
        <v>2.5299999999999998</v>
      </c>
      <c r="BF23" s="401">
        <v>0.6</v>
      </c>
      <c r="BG23" s="398">
        <v>0.96</v>
      </c>
      <c r="BJ23" s="398">
        <v>2.38</v>
      </c>
      <c r="BM23" s="398">
        <v>0.69</v>
      </c>
      <c r="BO23" s="398">
        <v>6.11</v>
      </c>
      <c r="BP23" s="244">
        <v>14.9</v>
      </c>
    </row>
  </sheetData>
  <mergeCells count="11">
    <mergeCell ref="T3:U3"/>
    <mergeCell ref="C3:E3"/>
    <mergeCell ref="BO2:BS2"/>
    <mergeCell ref="BT2:CC2"/>
    <mergeCell ref="CD2:CU2"/>
    <mergeCell ref="B2:E2"/>
    <mergeCell ref="F2:G2"/>
    <mergeCell ref="H2:V2"/>
    <mergeCell ref="W2:AB2"/>
    <mergeCell ref="AC2:AP2"/>
    <mergeCell ref="AQ2:BN2"/>
  </mergeCells>
  <conditionalFormatting sqref="E6:E23">
    <cfRule type="containsText" dxfId="1" priority="13" operator="containsText" text="Tertiary">
      <formula>NOT(ISERROR(SEARCH("Tertiary",E6)))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O42"/>
  <sheetViews>
    <sheetView zoomScale="80" zoomScaleNormal="80" workbookViewId="0">
      <pane ySplit="5" topLeftCell="A6" activePane="bottomLeft" state="frozen"/>
      <selection pane="bottomLeft"/>
    </sheetView>
  </sheetViews>
  <sheetFormatPr baseColWidth="10" defaultColWidth="11.3984375" defaultRowHeight="12.75"/>
  <cols>
    <col min="1" max="1" width="5.73046875" style="402" customWidth="1"/>
    <col min="2" max="2" width="28.59765625" style="399" customWidth="1"/>
    <col min="3" max="3" width="28.59765625" style="398" customWidth="1"/>
    <col min="4" max="4" width="26.3984375" style="398" customWidth="1"/>
    <col min="5" max="5" width="30.73046875" style="398" customWidth="1"/>
    <col min="6" max="10" width="11.3984375" style="400" customWidth="1"/>
    <col min="11" max="11" width="19.59765625" style="400" customWidth="1"/>
    <col min="12" max="13" width="11.3984375" style="19" customWidth="1"/>
    <col min="14" max="14" width="11.3984375" style="400" customWidth="1"/>
    <col min="15" max="16" width="14.265625" style="19" customWidth="1"/>
    <col min="17" max="17" width="31.3984375" style="399" customWidth="1"/>
    <col min="18" max="18" width="41.59765625" style="399" customWidth="1"/>
    <col min="19" max="19" width="36.265625" style="399" customWidth="1"/>
    <col min="20" max="20" width="14.265625" style="49" customWidth="1"/>
    <col min="21" max="21" width="3.1328125" style="100" customWidth="1"/>
    <col min="22" max="22" width="21.3984375" style="398" customWidth="1"/>
    <col min="23" max="23" width="35.73046875" style="398" customWidth="1"/>
    <col min="24" max="24" width="28.59765625" style="172" customWidth="1"/>
    <col min="25" max="25" width="11.3984375" style="400" customWidth="1"/>
    <col min="26" max="26" width="19" style="400" customWidth="1"/>
    <col min="27" max="27" width="11.3984375" style="400" customWidth="1"/>
    <col min="28" max="28" width="11.3984375" style="391" customWidth="1"/>
    <col min="29" max="29" width="11.3984375" style="400" customWidth="1"/>
    <col min="30" max="30" width="19.86328125" style="400" bestFit="1" customWidth="1"/>
    <col min="31" max="31" width="11.3984375" style="400" customWidth="1"/>
    <col min="32" max="32" width="11.3984375" style="391" customWidth="1"/>
    <col min="33" max="33" width="11.3984375" style="398" customWidth="1"/>
    <col min="34" max="34" width="11.3984375" style="399" customWidth="1"/>
    <col min="35" max="35" width="12.1328125" style="19" customWidth="1"/>
    <col min="36" max="36" width="11.3984375" style="398" customWidth="1"/>
    <col min="37" max="37" width="12.1328125" style="398" customWidth="1"/>
    <col min="38" max="38" width="12.1328125" style="399" customWidth="1"/>
    <col min="39" max="39" width="12.1328125" style="172" customWidth="1"/>
    <col min="40" max="41" width="11.3984375" style="398" customWidth="1"/>
    <col min="42" max="42" width="11.3984375" style="399" customWidth="1"/>
    <col min="43" max="44" width="11.3984375" style="398" customWidth="1"/>
    <col min="45" max="45" width="17.1328125" style="172" customWidth="1"/>
    <col min="46" max="56" width="11.3984375" style="398" customWidth="1"/>
    <col min="57" max="57" width="11.3984375" style="399" customWidth="1"/>
    <col min="58" max="58" width="11.3984375" style="398" customWidth="1"/>
    <col min="59" max="59" width="11.3984375" style="172" customWidth="1"/>
    <col min="60" max="76" width="11.3984375" style="398" customWidth="1"/>
    <col min="77" max="77" width="11.3984375" style="399" customWidth="1"/>
    <col min="78" max="82" width="11.3984375" style="398" customWidth="1"/>
    <col min="83" max="83" width="11.3984375" style="172" customWidth="1"/>
    <col min="84" max="84" width="11.3984375" style="398" customWidth="1"/>
    <col min="85" max="85" width="11.3984375" style="244" customWidth="1"/>
    <col min="86" max="86" width="11.3984375" style="399" customWidth="1"/>
    <col min="87" max="87" width="11.3984375" style="398" customWidth="1"/>
    <col min="88" max="88" width="11.3984375" style="172" customWidth="1"/>
    <col min="89" max="97" width="11.3984375" style="398" customWidth="1"/>
    <col min="98" max="98" width="11.3984375" style="172" customWidth="1"/>
    <col min="99" max="105" width="11.3984375" style="399" customWidth="1"/>
    <col min="106" max="107" width="11.3984375" style="400" customWidth="1"/>
    <col min="108" max="115" width="11.3984375" style="398" customWidth="1"/>
    <col min="116" max="116" width="11.3984375" style="172" customWidth="1"/>
    <col min="117" max="16384" width="11.3984375" style="398"/>
  </cols>
  <sheetData>
    <row r="1" spans="1:119" s="401" customFormat="1">
      <c r="A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T1" s="496"/>
      <c r="U1" s="497"/>
      <c r="Y1" s="171"/>
      <c r="Z1" s="171"/>
      <c r="AA1" s="171"/>
      <c r="AB1" s="185"/>
      <c r="AC1" s="171"/>
      <c r="AD1" s="171"/>
      <c r="AE1" s="171"/>
      <c r="AF1" s="185"/>
      <c r="AI1" s="171"/>
      <c r="CG1" s="182"/>
      <c r="DB1" s="171"/>
      <c r="DC1" s="171"/>
    </row>
    <row r="2" spans="1:119" s="6" customFormat="1" ht="13.15">
      <c r="A2" s="595" t="s">
        <v>2785</v>
      </c>
      <c r="B2" s="654" t="s">
        <v>1252</v>
      </c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70" t="s">
        <v>1259</v>
      </c>
      <c r="U2" s="670"/>
      <c r="V2" s="670"/>
      <c r="W2" s="670"/>
      <c r="X2" s="671"/>
      <c r="Y2" s="645" t="s">
        <v>1262</v>
      </c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7"/>
      <c r="AN2" s="639" t="s">
        <v>1277</v>
      </c>
      <c r="AO2" s="640"/>
      <c r="AP2" s="640"/>
      <c r="AQ2" s="640"/>
      <c r="AR2" s="640"/>
      <c r="AS2" s="641"/>
      <c r="AT2" s="642" t="s">
        <v>1278</v>
      </c>
      <c r="AU2" s="643"/>
      <c r="AV2" s="643"/>
      <c r="AW2" s="643"/>
      <c r="AX2" s="643"/>
      <c r="AY2" s="643"/>
      <c r="AZ2" s="643"/>
      <c r="BA2" s="643"/>
      <c r="BB2" s="643"/>
      <c r="BC2" s="643"/>
      <c r="BD2" s="643"/>
      <c r="BE2" s="643"/>
      <c r="BF2" s="643"/>
      <c r="BG2" s="644"/>
      <c r="BH2" s="630" t="s">
        <v>1279</v>
      </c>
      <c r="BI2" s="631"/>
      <c r="BJ2" s="631"/>
      <c r="BK2" s="631"/>
      <c r="BL2" s="631"/>
      <c r="BM2" s="631"/>
      <c r="BN2" s="631"/>
      <c r="BO2" s="631"/>
      <c r="BP2" s="631"/>
      <c r="BQ2" s="631"/>
      <c r="BR2" s="631"/>
      <c r="BS2" s="631"/>
      <c r="BT2" s="631"/>
      <c r="BU2" s="631"/>
      <c r="BV2" s="631"/>
      <c r="BW2" s="631"/>
      <c r="BX2" s="631"/>
      <c r="BY2" s="631"/>
      <c r="BZ2" s="631"/>
      <c r="CA2" s="631"/>
      <c r="CB2" s="631"/>
      <c r="CC2" s="631"/>
      <c r="CD2" s="631"/>
      <c r="CE2" s="632"/>
      <c r="CF2" s="633" t="s">
        <v>1333</v>
      </c>
      <c r="CG2" s="634"/>
      <c r="CH2" s="634"/>
      <c r="CI2" s="634"/>
      <c r="CJ2" s="635"/>
      <c r="CK2" s="636" t="s">
        <v>1334</v>
      </c>
      <c r="CL2" s="637"/>
      <c r="CM2" s="637"/>
      <c r="CN2" s="637"/>
      <c r="CO2" s="637"/>
      <c r="CP2" s="637"/>
      <c r="CQ2" s="637"/>
      <c r="CR2" s="637"/>
      <c r="CS2" s="637"/>
      <c r="CT2" s="638"/>
      <c r="CU2" s="628" t="s">
        <v>1335</v>
      </c>
      <c r="CV2" s="629"/>
      <c r="CW2" s="629"/>
      <c r="CX2" s="629"/>
      <c r="CY2" s="629"/>
      <c r="CZ2" s="629"/>
      <c r="DA2" s="629"/>
      <c r="DB2" s="629"/>
      <c r="DC2" s="629"/>
      <c r="DD2" s="629"/>
      <c r="DE2" s="629"/>
      <c r="DF2" s="629"/>
      <c r="DG2" s="629"/>
      <c r="DH2" s="629"/>
      <c r="DI2" s="629"/>
      <c r="DJ2" s="629"/>
      <c r="DK2" s="629"/>
      <c r="DL2" s="629"/>
    </row>
    <row r="3" spans="1:119" ht="12.75" customHeight="1">
      <c r="A3" s="593" t="s">
        <v>11</v>
      </c>
      <c r="B3" s="578" t="s">
        <v>2808</v>
      </c>
      <c r="C3" s="578" t="s">
        <v>2809</v>
      </c>
      <c r="D3" s="578" t="s">
        <v>1249</v>
      </c>
      <c r="E3" s="668" t="s">
        <v>2810</v>
      </c>
      <c r="F3" s="658" t="s">
        <v>1251</v>
      </c>
      <c r="G3" s="653"/>
      <c r="H3" s="658" t="s">
        <v>1251</v>
      </c>
      <c r="I3" s="653"/>
      <c r="J3" s="585" t="s">
        <v>1253</v>
      </c>
      <c r="K3" s="665" t="s">
        <v>3111</v>
      </c>
      <c r="L3" s="585" t="s">
        <v>1254</v>
      </c>
      <c r="M3" s="658" t="s">
        <v>2812</v>
      </c>
      <c r="N3" s="657"/>
      <c r="O3" s="585" t="s">
        <v>1255</v>
      </c>
      <c r="P3" s="585" t="s">
        <v>2824</v>
      </c>
      <c r="Q3" s="658" t="s">
        <v>1257</v>
      </c>
      <c r="R3" s="656"/>
      <c r="S3" s="657"/>
      <c r="T3" s="592" t="s">
        <v>2826</v>
      </c>
      <c r="U3" s="592"/>
      <c r="V3" s="197" t="s">
        <v>12</v>
      </c>
      <c r="W3" s="197" t="s">
        <v>1260</v>
      </c>
      <c r="X3" s="42" t="s">
        <v>1261</v>
      </c>
      <c r="Y3" s="178" t="s">
        <v>1263</v>
      </c>
      <c r="Z3" s="178" t="s">
        <v>1264</v>
      </c>
      <c r="AA3" s="178" t="s">
        <v>1265</v>
      </c>
      <c r="AB3" s="178" t="s">
        <v>2783</v>
      </c>
      <c r="AC3" s="622" t="s">
        <v>2880</v>
      </c>
      <c r="AD3" s="622" t="s">
        <v>2882</v>
      </c>
      <c r="AE3" s="178" t="s">
        <v>1267</v>
      </c>
      <c r="AF3" s="178" t="s">
        <v>1268</v>
      </c>
      <c r="AG3" s="178" t="s">
        <v>1269</v>
      </c>
      <c r="AH3" s="622" t="s">
        <v>1271</v>
      </c>
      <c r="AI3" s="622" t="s">
        <v>2816</v>
      </c>
      <c r="AJ3" s="622" t="s">
        <v>1275</v>
      </c>
      <c r="AK3" s="662" t="s">
        <v>1272</v>
      </c>
      <c r="AL3" s="662"/>
      <c r="AM3" s="498" t="s">
        <v>2819</v>
      </c>
      <c r="AN3" s="20" t="s">
        <v>1280</v>
      </c>
      <c r="AO3" s="21" t="s">
        <v>19</v>
      </c>
      <c r="AP3" s="21" t="s">
        <v>21</v>
      </c>
      <c r="AQ3" s="20" t="s">
        <v>1281</v>
      </c>
      <c r="AR3" s="20" t="s">
        <v>1282</v>
      </c>
      <c r="AS3" s="22" t="s">
        <v>1283</v>
      </c>
      <c r="AT3" s="58" t="s">
        <v>36</v>
      </c>
      <c r="AU3" s="5" t="s">
        <v>1284</v>
      </c>
      <c r="AV3" s="58" t="s">
        <v>39</v>
      </c>
      <c r="AW3" s="5" t="s">
        <v>17</v>
      </c>
      <c r="AX3" s="5" t="s">
        <v>1285</v>
      </c>
      <c r="AY3" s="5" t="s">
        <v>1286</v>
      </c>
      <c r="AZ3" s="5" t="s">
        <v>1287</v>
      </c>
      <c r="BA3" s="5" t="s">
        <v>1288</v>
      </c>
      <c r="BB3" s="5" t="s">
        <v>1289</v>
      </c>
      <c r="BC3" s="5" t="s">
        <v>1290</v>
      </c>
      <c r="BD3" s="5" t="s">
        <v>1291</v>
      </c>
      <c r="BE3" s="458" t="s">
        <v>1271</v>
      </c>
      <c r="BF3" s="5" t="s">
        <v>1292</v>
      </c>
      <c r="BG3" s="11" t="s">
        <v>1293</v>
      </c>
      <c r="BH3" s="28" t="s">
        <v>1294</v>
      </c>
      <c r="BI3" s="27" t="s">
        <v>32</v>
      </c>
      <c r="BJ3" s="28" t="s">
        <v>1295</v>
      </c>
      <c r="BK3" s="27" t="s">
        <v>33</v>
      </c>
      <c r="BL3" s="27" t="s">
        <v>34</v>
      </c>
      <c r="BM3" s="27" t="s">
        <v>35</v>
      </c>
      <c r="BN3" s="28" t="s">
        <v>1296</v>
      </c>
      <c r="BO3" s="28" t="s">
        <v>1297</v>
      </c>
      <c r="BP3" s="28" t="s">
        <v>1298</v>
      </c>
      <c r="BQ3" s="28" t="s">
        <v>1299</v>
      </c>
      <c r="BR3" s="28" t="s">
        <v>1300</v>
      </c>
      <c r="BS3" s="28" t="s">
        <v>1301</v>
      </c>
      <c r="BT3" s="27" t="s">
        <v>37</v>
      </c>
      <c r="BU3" s="28" t="s">
        <v>1302</v>
      </c>
      <c r="BV3" s="28" t="s">
        <v>38</v>
      </c>
      <c r="BW3" s="28" t="s">
        <v>1303</v>
      </c>
      <c r="BX3" s="28" t="s">
        <v>1304</v>
      </c>
      <c r="BY3" s="524" t="s">
        <v>1305</v>
      </c>
      <c r="BZ3" s="28" t="s">
        <v>846</v>
      </c>
      <c r="CA3" s="28" t="s">
        <v>1306</v>
      </c>
      <c r="CB3" s="28" t="s">
        <v>40</v>
      </c>
      <c r="CC3" s="28" t="s">
        <v>1307</v>
      </c>
      <c r="CD3" s="28" t="s">
        <v>41</v>
      </c>
      <c r="CE3" s="525" t="s">
        <v>1308</v>
      </c>
      <c r="CF3" s="32" t="s">
        <v>1309</v>
      </c>
      <c r="CG3" s="32" t="s">
        <v>1310</v>
      </c>
      <c r="CH3" s="526" t="s">
        <v>1311</v>
      </c>
      <c r="CI3" s="32" t="s">
        <v>1312</v>
      </c>
      <c r="CJ3" s="34" t="s">
        <v>66</v>
      </c>
      <c r="CK3" s="15" t="s">
        <v>1313</v>
      </c>
      <c r="CL3" s="15" t="s">
        <v>1310</v>
      </c>
      <c r="CM3" s="15" t="s">
        <v>1309</v>
      </c>
      <c r="CN3" s="15" t="s">
        <v>66</v>
      </c>
      <c r="CO3" s="15" t="s">
        <v>67</v>
      </c>
      <c r="CP3" s="15" t="s">
        <v>1314</v>
      </c>
      <c r="CQ3" s="15" t="s">
        <v>1315</v>
      </c>
      <c r="CR3" s="15" t="s">
        <v>1316</v>
      </c>
      <c r="CS3" s="15" t="s">
        <v>1317</v>
      </c>
      <c r="CT3" s="216" t="s">
        <v>1318</v>
      </c>
      <c r="CU3" s="3" t="s">
        <v>1314</v>
      </c>
      <c r="CV3" s="3" t="s">
        <v>80</v>
      </c>
      <c r="CW3" s="3" t="s">
        <v>67</v>
      </c>
      <c r="CX3" s="3" t="s">
        <v>1319</v>
      </c>
      <c r="CY3" s="3" t="s">
        <v>1319</v>
      </c>
      <c r="CZ3" s="3" t="s">
        <v>1309</v>
      </c>
      <c r="DA3" s="3" t="s">
        <v>1320</v>
      </c>
      <c r="DB3" s="485" t="s">
        <v>79</v>
      </c>
      <c r="DC3" s="486" t="s">
        <v>496</v>
      </c>
      <c r="DD3" s="486" t="s">
        <v>1220</v>
      </c>
      <c r="DE3" s="486" t="s">
        <v>1221</v>
      </c>
      <c r="DF3" s="486" t="s">
        <v>1222</v>
      </c>
      <c r="DG3" s="486" t="s">
        <v>1321</v>
      </c>
      <c r="DH3" s="486" t="s">
        <v>1322</v>
      </c>
      <c r="DI3" s="486" t="s">
        <v>1323</v>
      </c>
      <c r="DJ3" s="486" t="s">
        <v>1324</v>
      </c>
      <c r="DK3" s="486" t="s">
        <v>1326</v>
      </c>
      <c r="DL3" s="1" t="s">
        <v>1325</v>
      </c>
    </row>
    <row r="4" spans="1:119" ht="15.4">
      <c r="A4" s="593"/>
      <c r="B4" s="579" t="s">
        <v>1248</v>
      </c>
      <c r="C4" s="581"/>
      <c r="D4" s="579" t="s">
        <v>1250</v>
      </c>
      <c r="E4" s="669"/>
      <c r="F4" s="664" t="s">
        <v>93</v>
      </c>
      <c r="G4" s="652"/>
      <c r="H4" s="659" t="s">
        <v>14</v>
      </c>
      <c r="I4" s="660"/>
      <c r="J4" s="586"/>
      <c r="K4" s="666"/>
      <c r="L4" s="588"/>
      <c r="M4" s="620" t="s">
        <v>2813</v>
      </c>
      <c r="N4" s="621" t="s">
        <v>2814</v>
      </c>
      <c r="O4" s="588" t="s">
        <v>1256</v>
      </c>
      <c r="P4" s="588" t="s">
        <v>2825</v>
      </c>
      <c r="Q4" s="597" t="s">
        <v>1258</v>
      </c>
      <c r="R4" s="598" t="s">
        <v>2841</v>
      </c>
      <c r="S4" s="599" t="s">
        <v>2833</v>
      </c>
      <c r="T4" s="47"/>
      <c r="U4" s="98"/>
      <c r="V4" s="197"/>
      <c r="W4" s="197"/>
      <c r="X4" s="42"/>
      <c r="Y4" s="178"/>
      <c r="Z4" s="178" t="s">
        <v>2879</v>
      </c>
      <c r="AA4" s="178"/>
      <c r="AB4" s="178" t="s">
        <v>1266</v>
      </c>
      <c r="AC4" s="178"/>
      <c r="AD4" s="178" t="s">
        <v>2881</v>
      </c>
      <c r="AE4" s="178"/>
      <c r="AF4" s="178"/>
      <c r="AG4" s="178" t="s">
        <v>1270</v>
      </c>
      <c r="AH4" s="622" t="s">
        <v>1270</v>
      </c>
      <c r="AI4" s="622" t="s">
        <v>2817</v>
      </c>
      <c r="AJ4" s="622" t="s">
        <v>1276</v>
      </c>
      <c r="AK4" s="622" t="s">
        <v>1274</v>
      </c>
      <c r="AL4" s="622" t="s">
        <v>1273</v>
      </c>
      <c r="AM4" s="179" t="s">
        <v>2820</v>
      </c>
      <c r="AN4" s="20" t="s">
        <v>15</v>
      </c>
      <c r="AO4" s="21" t="s">
        <v>20</v>
      </c>
      <c r="AP4" s="21" t="s">
        <v>22</v>
      </c>
      <c r="AQ4" s="23" t="s">
        <v>25</v>
      </c>
      <c r="AR4" s="23" t="s">
        <v>27</v>
      </c>
      <c r="AS4" s="24" t="s">
        <v>30</v>
      </c>
      <c r="AT4" s="5" t="s">
        <v>292</v>
      </c>
      <c r="AU4" s="5" t="s">
        <v>16</v>
      </c>
      <c r="AV4" s="5" t="s">
        <v>293</v>
      </c>
      <c r="AW4" s="5" t="s">
        <v>18</v>
      </c>
      <c r="AX4" s="5" t="s">
        <v>94</v>
      </c>
      <c r="AY4" s="5" t="s">
        <v>95</v>
      </c>
      <c r="AZ4" s="10" t="s">
        <v>24</v>
      </c>
      <c r="BA4" s="10" t="s">
        <v>23</v>
      </c>
      <c r="BB4" s="10" t="s">
        <v>26</v>
      </c>
      <c r="BC4" s="10" t="s">
        <v>28</v>
      </c>
      <c r="BD4" s="10" t="s">
        <v>29</v>
      </c>
      <c r="BE4" s="10" t="s">
        <v>31</v>
      </c>
      <c r="BF4" s="10" t="s">
        <v>63</v>
      </c>
      <c r="BG4" s="13" t="s">
        <v>64</v>
      </c>
      <c r="BH4" s="27" t="s">
        <v>56</v>
      </c>
      <c r="BI4" s="27" t="s">
        <v>42</v>
      </c>
      <c r="BJ4" s="27" t="s">
        <v>44</v>
      </c>
      <c r="BK4" s="27" t="s">
        <v>45</v>
      </c>
      <c r="BL4" s="27" t="s">
        <v>46</v>
      </c>
      <c r="BM4" s="27" t="s">
        <v>48</v>
      </c>
      <c r="BN4" s="27" t="s">
        <v>50</v>
      </c>
      <c r="BO4" s="27" t="s">
        <v>49</v>
      </c>
      <c r="BP4" s="28" t="s">
        <v>290</v>
      </c>
      <c r="BQ4" s="27" t="s">
        <v>51</v>
      </c>
      <c r="BR4" s="27" t="s">
        <v>54</v>
      </c>
      <c r="BS4" s="27" t="s">
        <v>52</v>
      </c>
      <c r="BT4" s="27" t="s">
        <v>53</v>
      </c>
      <c r="BU4" s="27" t="s">
        <v>47</v>
      </c>
      <c r="BV4" s="28" t="s">
        <v>291</v>
      </c>
      <c r="BW4" s="27" t="s">
        <v>43</v>
      </c>
      <c r="BX4" s="27" t="s">
        <v>55</v>
      </c>
      <c r="BY4" s="492" t="s">
        <v>62</v>
      </c>
      <c r="BZ4" s="28" t="s">
        <v>847</v>
      </c>
      <c r="CA4" s="27" t="s">
        <v>58</v>
      </c>
      <c r="CB4" s="27" t="s">
        <v>57</v>
      </c>
      <c r="CC4" s="27" t="s">
        <v>59</v>
      </c>
      <c r="CD4" s="27" t="s">
        <v>60</v>
      </c>
      <c r="CE4" s="29" t="s">
        <v>61</v>
      </c>
      <c r="CF4" s="32" t="s">
        <v>68</v>
      </c>
      <c r="CG4" s="32" t="s">
        <v>2821</v>
      </c>
      <c r="CH4" s="246" t="s">
        <v>69</v>
      </c>
      <c r="CI4" s="33" t="s">
        <v>70</v>
      </c>
      <c r="CJ4" s="34" t="s">
        <v>71</v>
      </c>
      <c r="CK4" s="15" t="s">
        <v>70</v>
      </c>
      <c r="CL4" s="15" t="s">
        <v>72</v>
      </c>
      <c r="CM4" s="15" t="s">
        <v>68</v>
      </c>
      <c r="CN4" s="15" t="s">
        <v>71</v>
      </c>
      <c r="CO4" s="15" t="s">
        <v>73</v>
      </c>
      <c r="CP4" s="15" t="s">
        <v>74</v>
      </c>
      <c r="CQ4" s="15" t="s">
        <v>75</v>
      </c>
      <c r="CR4" s="15" t="s">
        <v>76</v>
      </c>
      <c r="CS4" s="15" t="s">
        <v>1041</v>
      </c>
      <c r="CT4" s="16" t="s">
        <v>77</v>
      </c>
      <c r="CU4" s="209" t="s">
        <v>969</v>
      </c>
      <c r="CV4" s="37" t="s">
        <v>86</v>
      </c>
      <c r="CW4" s="3" t="s">
        <v>89</v>
      </c>
      <c r="CX4" s="37" t="s">
        <v>613</v>
      </c>
      <c r="CY4" s="37" t="s">
        <v>871</v>
      </c>
      <c r="CZ4" s="210" t="s">
        <v>87</v>
      </c>
      <c r="DA4" s="37" t="s">
        <v>1219</v>
      </c>
      <c r="DB4" s="485" t="s">
        <v>495</v>
      </c>
      <c r="DC4" s="486" t="s">
        <v>497</v>
      </c>
      <c r="DD4" s="487" t="s">
        <v>1223</v>
      </c>
      <c r="DE4" s="487" t="s">
        <v>1224</v>
      </c>
      <c r="DF4" s="487" t="s">
        <v>1225</v>
      </c>
      <c r="DG4" s="487" t="s">
        <v>81</v>
      </c>
      <c r="DH4" s="487" t="s">
        <v>82</v>
      </c>
      <c r="DI4" s="487" t="s">
        <v>83</v>
      </c>
      <c r="DJ4" s="487" t="s">
        <v>2784</v>
      </c>
      <c r="DK4" s="487" t="s">
        <v>85</v>
      </c>
      <c r="DL4" s="488" t="s">
        <v>84</v>
      </c>
    </row>
    <row r="5" spans="1:119" s="7" customFormat="1" ht="15.4" thickBot="1">
      <c r="A5" s="594"/>
      <c r="B5" s="580"/>
      <c r="C5" s="580"/>
      <c r="D5" s="580"/>
      <c r="E5" s="580"/>
      <c r="F5" s="582" t="s">
        <v>91</v>
      </c>
      <c r="G5" s="583" t="s">
        <v>92</v>
      </c>
      <c r="H5" s="582" t="s">
        <v>9</v>
      </c>
      <c r="I5" s="583" t="s">
        <v>10</v>
      </c>
      <c r="J5" s="587" t="s">
        <v>2811</v>
      </c>
      <c r="K5" s="667"/>
      <c r="L5" s="589" t="s">
        <v>2815</v>
      </c>
      <c r="M5" s="582" t="s">
        <v>2815</v>
      </c>
      <c r="N5" s="583" t="s">
        <v>2815</v>
      </c>
      <c r="O5" s="589" t="s">
        <v>2811</v>
      </c>
      <c r="P5" s="589" t="s">
        <v>90</v>
      </c>
      <c r="Q5" s="591"/>
      <c r="R5" s="40"/>
      <c r="S5" s="41"/>
      <c r="T5" s="48" t="s">
        <v>1381</v>
      </c>
      <c r="U5" s="99" t="s">
        <v>11</v>
      </c>
      <c r="V5" s="43"/>
      <c r="W5" s="43"/>
      <c r="X5" s="44"/>
      <c r="Y5" s="8" t="s">
        <v>0</v>
      </c>
      <c r="Z5" s="8" t="s">
        <v>2</v>
      </c>
      <c r="AA5" s="8" t="s">
        <v>1</v>
      </c>
      <c r="AB5" s="8" t="s">
        <v>3</v>
      </c>
      <c r="AC5" s="8" t="s">
        <v>8</v>
      </c>
      <c r="AD5" s="8" t="s">
        <v>0</v>
      </c>
      <c r="AE5" s="8" t="s">
        <v>690</v>
      </c>
      <c r="AF5" s="8" t="s">
        <v>4</v>
      </c>
      <c r="AG5" s="8" t="s">
        <v>65</v>
      </c>
      <c r="AH5" s="8" t="s">
        <v>65</v>
      </c>
      <c r="AI5" s="8" t="s">
        <v>2818</v>
      </c>
      <c r="AJ5" s="8" t="s">
        <v>5</v>
      </c>
      <c r="AK5" s="8" t="s">
        <v>5</v>
      </c>
      <c r="AL5" s="8" t="s">
        <v>5</v>
      </c>
      <c r="AM5" s="14" t="s">
        <v>1238</v>
      </c>
      <c r="AN5" s="25" t="s">
        <v>5</v>
      </c>
      <c r="AO5" s="25" t="s">
        <v>5</v>
      </c>
      <c r="AP5" s="25" t="s">
        <v>5</v>
      </c>
      <c r="AQ5" s="25" t="s">
        <v>5</v>
      </c>
      <c r="AR5" s="25" t="s">
        <v>5</v>
      </c>
      <c r="AS5" s="26" t="s">
        <v>5</v>
      </c>
      <c r="AT5" s="9" t="s">
        <v>5</v>
      </c>
      <c r="AU5" s="9" t="s">
        <v>5</v>
      </c>
      <c r="AV5" s="9" t="s">
        <v>5</v>
      </c>
      <c r="AW5" s="9" t="s">
        <v>5</v>
      </c>
      <c r="AX5" s="9" t="s">
        <v>5</v>
      </c>
      <c r="AY5" s="9" t="s">
        <v>5</v>
      </c>
      <c r="AZ5" s="9" t="s">
        <v>5</v>
      </c>
      <c r="BA5" s="9" t="s">
        <v>5</v>
      </c>
      <c r="BB5" s="9" t="s">
        <v>5</v>
      </c>
      <c r="BC5" s="9" t="s">
        <v>5</v>
      </c>
      <c r="BD5" s="9" t="s">
        <v>5</v>
      </c>
      <c r="BE5" s="9" t="s">
        <v>5</v>
      </c>
      <c r="BF5" s="9" t="s">
        <v>5</v>
      </c>
      <c r="BG5" s="12" t="s">
        <v>5</v>
      </c>
      <c r="BH5" s="30" t="s">
        <v>6</v>
      </c>
      <c r="BI5" s="30" t="s">
        <v>6</v>
      </c>
      <c r="BJ5" s="30" t="s">
        <v>6</v>
      </c>
      <c r="BK5" s="30" t="s">
        <v>6</v>
      </c>
      <c r="BL5" s="30" t="s">
        <v>6</v>
      </c>
      <c r="BM5" s="30" t="s">
        <v>6</v>
      </c>
      <c r="BN5" s="30" t="s">
        <v>6</v>
      </c>
      <c r="BO5" s="30" t="s">
        <v>6</v>
      </c>
      <c r="BP5" s="30" t="s">
        <v>6</v>
      </c>
      <c r="BQ5" s="30" t="s">
        <v>6</v>
      </c>
      <c r="BR5" s="30" t="s">
        <v>6</v>
      </c>
      <c r="BS5" s="30" t="s">
        <v>6</v>
      </c>
      <c r="BT5" s="30" t="s">
        <v>6</v>
      </c>
      <c r="BU5" s="30" t="s">
        <v>6</v>
      </c>
      <c r="BV5" s="30" t="s">
        <v>6</v>
      </c>
      <c r="BW5" s="30" t="s">
        <v>6</v>
      </c>
      <c r="BX5" s="30" t="s">
        <v>6</v>
      </c>
      <c r="BY5" s="30" t="s">
        <v>6</v>
      </c>
      <c r="BZ5" s="30" t="s">
        <v>6</v>
      </c>
      <c r="CA5" s="30" t="s">
        <v>6</v>
      </c>
      <c r="CB5" s="30" t="s">
        <v>6</v>
      </c>
      <c r="CC5" s="30" t="s">
        <v>6</v>
      </c>
      <c r="CD5" s="30" t="s">
        <v>6</v>
      </c>
      <c r="CE5" s="31" t="s">
        <v>6</v>
      </c>
      <c r="CF5" s="35" t="s">
        <v>5</v>
      </c>
      <c r="CG5" s="35" t="s">
        <v>5</v>
      </c>
      <c r="CH5" s="35" t="s">
        <v>5</v>
      </c>
      <c r="CI5" s="35" t="s">
        <v>5</v>
      </c>
      <c r="CJ5" s="36" t="s">
        <v>5</v>
      </c>
      <c r="CK5" s="17" t="s">
        <v>78</v>
      </c>
      <c r="CL5" s="17" t="s">
        <v>78</v>
      </c>
      <c r="CM5" s="17" t="s">
        <v>78</v>
      </c>
      <c r="CN5" s="17" t="s">
        <v>78</v>
      </c>
      <c r="CO5" s="17" t="s">
        <v>78</v>
      </c>
      <c r="CP5" s="17" t="s">
        <v>78</v>
      </c>
      <c r="CQ5" s="17" t="s">
        <v>78</v>
      </c>
      <c r="CR5" s="17" t="s">
        <v>78</v>
      </c>
      <c r="CS5" s="17" t="s">
        <v>78</v>
      </c>
      <c r="CT5" s="18" t="s">
        <v>78</v>
      </c>
      <c r="CU5" s="577" t="s">
        <v>1217</v>
      </c>
      <c r="CV5" s="577" t="s">
        <v>88</v>
      </c>
      <c r="CW5" s="577" t="s">
        <v>1</v>
      </c>
      <c r="CX5" s="577" t="s">
        <v>1216</v>
      </c>
      <c r="CY5" s="577" t="s">
        <v>1215</v>
      </c>
      <c r="CZ5" s="577" t="s">
        <v>1217</v>
      </c>
      <c r="DA5" s="577" t="s">
        <v>1218</v>
      </c>
      <c r="DB5" s="577" t="s">
        <v>2822</v>
      </c>
      <c r="DC5" s="577" t="s">
        <v>2822</v>
      </c>
      <c r="DD5" s="577" t="s">
        <v>2822</v>
      </c>
      <c r="DE5" s="577" t="s">
        <v>2822</v>
      </c>
      <c r="DF5" s="577" t="s">
        <v>2822</v>
      </c>
      <c r="DG5" s="577" t="s">
        <v>2822</v>
      </c>
      <c r="DH5" s="577" t="s">
        <v>2822</v>
      </c>
      <c r="DI5" s="577" t="s">
        <v>2822</v>
      </c>
      <c r="DJ5" s="577" t="s">
        <v>2822</v>
      </c>
      <c r="DK5" s="577" t="s">
        <v>2822</v>
      </c>
      <c r="DL5" s="577" t="s">
        <v>2822</v>
      </c>
    </row>
    <row r="6" spans="1:119">
      <c r="A6" s="402">
        <v>1</v>
      </c>
      <c r="B6" s="399" t="s">
        <v>818</v>
      </c>
      <c r="C6" s="398" t="s">
        <v>819</v>
      </c>
      <c r="F6" s="400">
        <v>3400350</v>
      </c>
      <c r="G6" s="400">
        <v>5296485</v>
      </c>
      <c r="J6" s="623">
        <v>434</v>
      </c>
      <c r="K6" s="400" t="s">
        <v>1356</v>
      </c>
      <c r="L6" s="270">
        <v>502</v>
      </c>
      <c r="Q6" s="401" t="s">
        <v>1361</v>
      </c>
      <c r="R6" s="399" t="s">
        <v>274</v>
      </c>
      <c r="S6" s="399" t="s">
        <v>1346</v>
      </c>
      <c r="W6" s="398" t="s">
        <v>2670</v>
      </c>
      <c r="X6" s="70"/>
      <c r="Y6" s="332">
        <v>25.8</v>
      </c>
      <c r="AA6" s="211">
        <v>7.4</v>
      </c>
      <c r="AK6" s="398">
        <v>396.18</v>
      </c>
      <c r="AL6" s="507">
        <f t="shared" ref="AL6:AL42" si="0">SUM(AN6:BG6)+SUM(BH6:CE6)/1000</f>
        <v>389.21</v>
      </c>
      <c r="AN6" s="57">
        <v>40.5</v>
      </c>
      <c r="AO6" s="57">
        <v>7.5</v>
      </c>
      <c r="AP6" s="331">
        <v>46.5</v>
      </c>
      <c r="AQ6" s="331">
        <v>11.5</v>
      </c>
      <c r="AR6" s="331">
        <v>92.4</v>
      </c>
      <c r="AS6" s="414">
        <v>162.19999999999999</v>
      </c>
      <c r="AU6" s="57">
        <v>3.4</v>
      </c>
      <c r="AZ6" s="57">
        <v>0.9</v>
      </c>
      <c r="BA6" s="398">
        <v>0.01</v>
      </c>
      <c r="BF6" s="57">
        <v>24.3</v>
      </c>
    </row>
    <row r="7" spans="1:119">
      <c r="A7" s="402">
        <f>A6+1</f>
        <v>2</v>
      </c>
      <c r="B7" s="399" t="s">
        <v>814</v>
      </c>
      <c r="C7" s="398" t="s">
        <v>849</v>
      </c>
      <c r="F7" s="400">
        <v>3469508</v>
      </c>
      <c r="G7" s="400">
        <v>5444356</v>
      </c>
      <c r="J7" s="623">
        <v>111</v>
      </c>
      <c r="K7" s="400" t="s">
        <v>1356</v>
      </c>
      <c r="L7" s="270">
        <v>1870</v>
      </c>
      <c r="Q7" s="401" t="s">
        <v>1361</v>
      </c>
      <c r="R7" s="399" t="s">
        <v>274</v>
      </c>
      <c r="S7" s="399" t="s">
        <v>1346</v>
      </c>
      <c r="U7" s="100">
        <v>1</v>
      </c>
      <c r="W7" s="398" t="s">
        <v>2670</v>
      </c>
      <c r="X7" s="70"/>
      <c r="Y7" s="332">
        <v>85.1</v>
      </c>
      <c r="AA7" s="211">
        <v>6.1</v>
      </c>
      <c r="AK7" s="398">
        <v>130418</v>
      </c>
      <c r="AL7" s="507">
        <f t="shared" si="0"/>
        <v>130576.97</v>
      </c>
      <c r="AN7" s="398">
        <v>35840</v>
      </c>
      <c r="AO7" s="398">
        <v>405</v>
      </c>
      <c r="AP7" s="401">
        <v>7415</v>
      </c>
      <c r="AQ7" s="401">
        <v>82220</v>
      </c>
      <c r="AR7" s="401">
        <v>384</v>
      </c>
      <c r="AS7" s="66">
        <v>520</v>
      </c>
      <c r="AU7" s="398">
        <v>3410</v>
      </c>
      <c r="AZ7" s="57">
        <v>0.8</v>
      </c>
      <c r="BA7" s="398">
        <v>309</v>
      </c>
      <c r="BF7" s="398">
        <v>73.17</v>
      </c>
    </row>
    <row r="8" spans="1:119" ht="13.15">
      <c r="A8" s="402">
        <f t="shared" ref="A8:A42" si="1">A7+1</f>
        <v>3</v>
      </c>
      <c r="B8" s="399" t="s">
        <v>814</v>
      </c>
      <c r="C8" s="398" t="s">
        <v>849</v>
      </c>
      <c r="F8" s="400">
        <v>3469146</v>
      </c>
      <c r="G8" s="400">
        <v>5443833</v>
      </c>
      <c r="J8" s="400">
        <v>110</v>
      </c>
      <c r="K8" s="400" t="s">
        <v>1356</v>
      </c>
      <c r="L8" s="19">
        <v>2542</v>
      </c>
      <c r="Q8" s="401" t="s">
        <v>1361</v>
      </c>
      <c r="R8" s="399" t="s">
        <v>274</v>
      </c>
      <c r="S8" s="399" t="s">
        <v>1346</v>
      </c>
      <c r="T8" s="49" t="s">
        <v>2671</v>
      </c>
      <c r="U8" s="100">
        <v>2</v>
      </c>
      <c r="W8" s="398" t="s">
        <v>2672</v>
      </c>
      <c r="X8" s="61" t="s">
        <v>2673</v>
      </c>
      <c r="Y8" s="396">
        <v>120</v>
      </c>
      <c r="AC8" s="391"/>
      <c r="AD8" s="391"/>
      <c r="AE8" s="346"/>
      <c r="AL8" s="507">
        <f t="shared" si="0"/>
        <v>125588.12400000001</v>
      </c>
      <c r="AN8" s="138">
        <v>38100</v>
      </c>
      <c r="AO8" s="138">
        <v>434</v>
      </c>
      <c r="AP8" s="138">
        <v>7740</v>
      </c>
      <c r="AQ8" s="138">
        <v>75200</v>
      </c>
      <c r="AR8" s="138">
        <v>387</v>
      </c>
      <c r="AS8" s="457">
        <v>469.85400000000004</v>
      </c>
      <c r="AT8" s="138">
        <v>166</v>
      </c>
      <c r="AU8" s="138">
        <v>2200</v>
      </c>
      <c r="AV8" s="138">
        <v>324</v>
      </c>
      <c r="AW8" s="138"/>
      <c r="AX8" s="138">
        <v>78</v>
      </c>
      <c r="AY8" s="138"/>
      <c r="AZ8" s="138">
        <v>0.85</v>
      </c>
      <c r="BA8" s="138">
        <v>230</v>
      </c>
      <c r="BC8" s="91" t="s">
        <v>1406</v>
      </c>
      <c r="BE8" s="149"/>
      <c r="BF8" s="398">
        <v>54.339999999999996</v>
      </c>
      <c r="BG8" s="66">
        <v>162.07999999999998</v>
      </c>
      <c r="BH8" s="244"/>
      <c r="BI8" s="244"/>
      <c r="BJ8" s="244"/>
      <c r="BK8" s="244">
        <v>4000</v>
      </c>
      <c r="BL8" s="244"/>
      <c r="BM8" s="244"/>
      <c r="BN8" s="244"/>
      <c r="BO8" s="244"/>
      <c r="BP8" s="244">
        <v>19000</v>
      </c>
      <c r="BQ8" s="244"/>
      <c r="BR8" s="244"/>
      <c r="BS8" s="244"/>
      <c r="BT8" s="244"/>
      <c r="BU8" s="244"/>
      <c r="BV8" s="244">
        <v>19000</v>
      </c>
      <c r="BW8" s="244"/>
      <c r="BX8" s="244"/>
      <c r="BZ8" s="347"/>
      <c r="CA8" s="244"/>
      <c r="CB8" s="69"/>
      <c r="CC8" s="244"/>
      <c r="CD8" s="244"/>
      <c r="CE8" s="472"/>
      <c r="CU8" s="399">
        <v>-41.4</v>
      </c>
      <c r="CZ8" s="399">
        <v>-3.3</v>
      </c>
      <c r="DA8" s="399">
        <v>16.5</v>
      </c>
    </row>
    <row r="9" spans="1:119">
      <c r="A9" s="402">
        <f t="shared" si="1"/>
        <v>4</v>
      </c>
      <c r="B9" s="399" t="s">
        <v>814</v>
      </c>
      <c r="C9" s="398" t="s">
        <v>849</v>
      </c>
      <c r="F9" s="400">
        <v>3469146</v>
      </c>
      <c r="G9" s="400">
        <v>5443833</v>
      </c>
      <c r="J9" s="400">
        <v>110</v>
      </c>
      <c r="K9" s="400" t="s">
        <v>1356</v>
      </c>
      <c r="L9" s="19">
        <v>2542</v>
      </c>
      <c r="Q9" s="401" t="s">
        <v>1361</v>
      </c>
      <c r="R9" s="399" t="s">
        <v>274</v>
      </c>
      <c r="S9" s="399" t="s">
        <v>1346</v>
      </c>
      <c r="T9" s="51">
        <v>40972</v>
      </c>
      <c r="U9" s="100">
        <v>3</v>
      </c>
      <c r="W9" s="398" t="s">
        <v>2674</v>
      </c>
      <c r="X9" s="61" t="s">
        <v>2673</v>
      </c>
      <c r="Y9" s="396">
        <v>120</v>
      </c>
      <c r="Z9" s="400">
        <v>158000</v>
      </c>
      <c r="AA9" s="400">
        <v>5.0599999999999996</v>
      </c>
      <c r="AB9" s="391">
        <v>56</v>
      </c>
      <c r="AC9" s="391"/>
      <c r="AD9" s="391"/>
      <c r="AE9" s="346"/>
      <c r="AL9" s="507">
        <f t="shared" si="0"/>
        <v>121318.19311318999</v>
      </c>
      <c r="AN9" s="138">
        <v>35127</v>
      </c>
      <c r="AO9" s="138">
        <v>301</v>
      </c>
      <c r="AP9" s="138">
        <v>7363</v>
      </c>
      <c r="AQ9" s="138">
        <v>73566</v>
      </c>
      <c r="AR9" s="138">
        <v>267</v>
      </c>
      <c r="AS9" s="457">
        <v>377.10360000000003</v>
      </c>
      <c r="AT9" s="138">
        <v>159</v>
      </c>
      <c r="AU9" s="138">
        <v>3113</v>
      </c>
      <c r="AV9" s="138">
        <v>391</v>
      </c>
      <c r="AW9" s="138">
        <v>47.7</v>
      </c>
      <c r="AX9" s="138">
        <v>42.38</v>
      </c>
      <c r="AY9" s="138">
        <v>25.17</v>
      </c>
      <c r="AZ9" s="138" t="s">
        <v>457</v>
      </c>
      <c r="BA9" s="138">
        <v>203</v>
      </c>
      <c r="BC9" s="91" t="s">
        <v>1406</v>
      </c>
      <c r="BE9" s="149"/>
      <c r="BF9" s="398">
        <v>100.62</v>
      </c>
      <c r="BG9" s="66">
        <v>159.64879999999997</v>
      </c>
      <c r="BH9" s="244">
        <v>0.12</v>
      </c>
      <c r="BI9" s="244">
        <v>9.1</v>
      </c>
      <c r="BJ9" s="244">
        <v>816</v>
      </c>
      <c r="BK9" s="244">
        <v>9287</v>
      </c>
      <c r="BL9" s="244"/>
      <c r="BM9" s="244">
        <v>55.9</v>
      </c>
      <c r="BN9" s="244">
        <v>5.16</v>
      </c>
      <c r="BO9" s="244">
        <v>0.4</v>
      </c>
      <c r="BP9" s="244">
        <v>23388</v>
      </c>
      <c r="BQ9" s="244">
        <v>4.8899999999999997</v>
      </c>
      <c r="BR9" s="244"/>
      <c r="BS9" s="244"/>
      <c r="BT9" s="244">
        <v>4.1100000000000003</v>
      </c>
      <c r="BU9" s="244">
        <v>3389</v>
      </c>
      <c r="BV9" s="244">
        <v>23388</v>
      </c>
      <c r="BW9" s="244"/>
      <c r="BX9" s="244"/>
      <c r="BZ9" s="348">
        <v>1.9000000000000001E-4</v>
      </c>
      <c r="CA9" s="244"/>
      <c r="CB9" s="69"/>
      <c r="CC9" s="244">
        <v>3.3000000000000002E-2</v>
      </c>
      <c r="CD9" s="244"/>
      <c r="CE9" s="472">
        <v>15223</v>
      </c>
      <c r="CK9" s="398">
        <v>6.04</v>
      </c>
      <c r="CL9" s="398">
        <v>89.7</v>
      </c>
      <c r="CM9" s="398">
        <v>9.1999999999999998E-3</v>
      </c>
      <c r="CN9" s="398">
        <v>3.1E-2</v>
      </c>
      <c r="CO9" s="398">
        <v>0.59</v>
      </c>
      <c r="CP9" s="398">
        <v>3.2000000000000001E-2</v>
      </c>
      <c r="CQ9" s="398">
        <v>3.25</v>
      </c>
      <c r="CR9" s="398">
        <v>7.0999999999999994E-2</v>
      </c>
      <c r="CS9" s="398">
        <v>5.1999999999999998E-3</v>
      </c>
      <c r="CU9" s="399">
        <v>-39.9</v>
      </c>
      <c r="CX9" s="399">
        <v>5.5</v>
      </c>
      <c r="CZ9" s="399">
        <v>-2.8</v>
      </c>
      <c r="DA9" s="399">
        <v>16.2</v>
      </c>
    </row>
    <row r="10" spans="1:119">
      <c r="A10" s="402">
        <f t="shared" si="1"/>
        <v>5</v>
      </c>
      <c r="B10" s="399" t="s">
        <v>814</v>
      </c>
      <c r="C10" s="398" t="s">
        <v>850</v>
      </c>
      <c r="F10" s="400">
        <v>3468500</v>
      </c>
      <c r="G10" s="400">
        <v>5443260</v>
      </c>
      <c r="J10" s="623">
        <v>111</v>
      </c>
      <c r="K10" s="400" t="s">
        <v>1356</v>
      </c>
      <c r="L10" s="270"/>
      <c r="M10" s="19">
        <v>2230</v>
      </c>
      <c r="N10" s="400">
        <v>2542</v>
      </c>
      <c r="Q10" s="401" t="s">
        <v>1361</v>
      </c>
      <c r="R10" s="399" t="s">
        <v>274</v>
      </c>
      <c r="S10" s="399" t="s">
        <v>1346</v>
      </c>
      <c r="W10" s="398" t="s">
        <v>2675</v>
      </c>
      <c r="X10" s="70"/>
      <c r="Y10" s="400">
        <v>129</v>
      </c>
      <c r="AA10" s="400">
        <v>5.0599999999999996</v>
      </c>
      <c r="AK10" s="398">
        <v>126520</v>
      </c>
      <c r="AL10" s="507">
        <f t="shared" si="0"/>
        <v>125519</v>
      </c>
      <c r="AN10" s="398">
        <v>37400</v>
      </c>
      <c r="AO10" s="398">
        <v>340</v>
      </c>
      <c r="AP10" s="399">
        <v>7430</v>
      </c>
      <c r="AQ10" s="401">
        <v>75500</v>
      </c>
      <c r="AR10" s="398">
        <v>640</v>
      </c>
      <c r="AS10" s="172">
        <v>360</v>
      </c>
      <c r="AU10" s="398">
        <v>3440</v>
      </c>
      <c r="BA10" s="398">
        <v>305</v>
      </c>
      <c r="BF10" s="59">
        <v>104</v>
      </c>
    </row>
    <row r="11" spans="1:119">
      <c r="A11" s="402">
        <f t="shared" si="1"/>
        <v>6</v>
      </c>
      <c r="B11" s="399" t="s">
        <v>814</v>
      </c>
      <c r="C11" s="398" t="s">
        <v>850</v>
      </c>
      <c r="F11" s="400">
        <v>3468500</v>
      </c>
      <c r="G11" s="400">
        <v>5443260</v>
      </c>
      <c r="J11" s="623">
        <v>111</v>
      </c>
      <c r="K11" s="400" t="s">
        <v>1356</v>
      </c>
      <c r="L11" s="270">
        <v>2537</v>
      </c>
      <c r="Q11" s="401" t="s">
        <v>1361</v>
      </c>
      <c r="R11" s="399" t="s">
        <v>274</v>
      </c>
      <c r="S11" s="399" t="s">
        <v>1346</v>
      </c>
      <c r="W11" s="398" t="s">
        <v>2670</v>
      </c>
      <c r="X11" s="70"/>
      <c r="Y11" s="332">
        <v>101</v>
      </c>
      <c r="AA11" s="211">
        <v>6.2</v>
      </c>
      <c r="AK11" s="398">
        <v>114721</v>
      </c>
      <c r="AL11" s="507">
        <f t="shared" si="0"/>
        <v>114944.05</v>
      </c>
      <c r="AN11" s="398">
        <v>32600</v>
      </c>
      <c r="AO11" s="398">
        <v>516</v>
      </c>
      <c r="AP11" s="401">
        <v>7415</v>
      </c>
      <c r="AQ11" s="401">
        <v>70570</v>
      </c>
      <c r="AR11" s="401">
        <v>192</v>
      </c>
      <c r="AS11" s="66">
        <v>537</v>
      </c>
      <c r="AU11" s="398">
        <v>2700</v>
      </c>
      <c r="AZ11" s="398">
        <v>0.56999999999999995</v>
      </c>
      <c r="BA11" s="398">
        <v>306</v>
      </c>
      <c r="BF11" s="398">
        <v>107.48</v>
      </c>
    </row>
    <row r="12" spans="1:119">
      <c r="A12" s="402">
        <f t="shared" si="1"/>
        <v>7</v>
      </c>
      <c r="B12" s="399" t="s">
        <v>813</v>
      </c>
      <c r="C12" s="398" t="s">
        <v>851</v>
      </c>
      <c r="J12" s="398"/>
      <c r="K12" s="400" t="s">
        <v>1356</v>
      </c>
      <c r="M12" s="19">
        <v>3155</v>
      </c>
      <c r="N12" s="400">
        <v>3319</v>
      </c>
      <c r="Q12" s="401" t="s">
        <v>1361</v>
      </c>
      <c r="R12" s="399" t="s">
        <v>274</v>
      </c>
      <c r="S12" s="399" t="s">
        <v>1346</v>
      </c>
      <c r="W12" s="398" t="s">
        <v>2675</v>
      </c>
      <c r="Y12" s="400">
        <v>153</v>
      </c>
      <c r="AA12" s="211">
        <v>5.2</v>
      </c>
      <c r="AK12" s="398">
        <v>107030</v>
      </c>
      <c r="AL12" s="507">
        <f t="shared" si="0"/>
        <v>106525.52</v>
      </c>
      <c r="AN12" s="398">
        <v>26560</v>
      </c>
      <c r="AO12" s="398">
        <v>120</v>
      </c>
      <c r="AP12" s="401">
        <v>8100</v>
      </c>
      <c r="AQ12" s="401">
        <v>67320</v>
      </c>
      <c r="AR12" s="398">
        <v>80</v>
      </c>
      <c r="AS12" s="172">
        <v>40</v>
      </c>
      <c r="AU12" s="398">
        <v>4130</v>
      </c>
      <c r="BA12" s="398">
        <v>73.599999999999994</v>
      </c>
      <c r="BF12" s="59">
        <v>101.92000000000002</v>
      </c>
    </row>
    <row r="13" spans="1:119" s="400" customFormat="1" ht="13.15">
      <c r="A13" s="402">
        <f t="shared" si="1"/>
        <v>8</v>
      </c>
      <c r="B13" s="399" t="s">
        <v>841</v>
      </c>
      <c r="C13" s="398" t="s">
        <v>852</v>
      </c>
      <c r="D13" s="398"/>
      <c r="E13" s="398"/>
      <c r="F13" s="400">
        <v>3436126</v>
      </c>
      <c r="G13" s="400">
        <v>5396013</v>
      </c>
      <c r="J13" s="400">
        <v>137</v>
      </c>
      <c r="K13" s="400" t="s">
        <v>1356</v>
      </c>
      <c r="L13" s="19">
        <v>2655</v>
      </c>
      <c r="M13" s="19"/>
      <c r="O13" s="19"/>
      <c r="P13" s="19"/>
      <c r="Q13" s="401" t="s">
        <v>1361</v>
      </c>
      <c r="R13" s="399" t="s">
        <v>274</v>
      </c>
      <c r="S13" s="399" t="s">
        <v>1346</v>
      </c>
      <c r="T13" s="49" t="s">
        <v>2671</v>
      </c>
      <c r="U13" s="100">
        <v>1</v>
      </c>
      <c r="V13" s="398"/>
      <c r="W13" s="398" t="s">
        <v>2672</v>
      </c>
      <c r="X13" s="53" t="s">
        <v>2676</v>
      </c>
      <c r="Y13" s="396">
        <v>115</v>
      </c>
      <c r="AB13" s="391"/>
      <c r="AC13" s="391"/>
      <c r="AD13" s="391"/>
      <c r="AE13" s="345"/>
      <c r="AF13" s="391"/>
      <c r="AG13" s="398"/>
      <c r="AH13" s="399"/>
      <c r="AI13" s="19"/>
      <c r="AJ13" s="398"/>
      <c r="AK13" s="398"/>
      <c r="AL13" s="507">
        <f t="shared" si="0"/>
        <v>201310.10799999998</v>
      </c>
      <c r="AM13" s="172"/>
      <c r="AN13" s="138">
        <v>64000</v>
      </c>
      <c r="AO13" s="138">
        <v>1930</v>
      </c>
      <c r="AP13" s="138">
        <v>11600</v>
      </c>
      <c r="AQ13" s="138">
        <v>120300</v>
      </c>
      <c r="AR13" s="138">
        <v>1586</v>
      </c>
      <c r="AS13" s="320"/>
      <c r="AT13" s="138">
        <v>41</v>
      </c>
      <c r="AU13" s="138">
        <v>494</v>
      </c>
      <c r="AV13" s="138">
        <v>456</v>
      </c>
      <c r="AW13" s="138"/>
      <c r="AX13" s="138">
        <v>41</v>
      </c>
      <c r="AY13" s="138"/>
      <c r="AZ13" s="138">
        <v>31.8</v>
      </c>
      <c r="BA13" s="138">
        <v>711</v>
      </c>
      <c r="BB13" s="398"/>
      <c r="BC13" s="69"/>
      <c r="BD13" s="398"/>
      <c r="BE13" s="149"/>
      <c r="BF13" s="398"/>
      <c r="BG13" s="66">
        <v>117.50799999999998</v>
      </c>
      <c r="BH13" s="244"/>
      <c r="BI13" s="244"/>
      <c r="BJ13" s="244"/>
      <c r="BK13" s="244"/>
      <c r="BL13" s="244"/>
      <c r="BM13" s="244"/>
      <c r="BN13" s="244"/>
      <c r="BO13" s="244"/>
      <c r="BP13" s="244">
        <v>900</v>
      </c>
      <c r="BQ13" s="244"/>
      <c r="BR13" s="244"/>
      <c r="BS13" s="244"/>
      <c r="BT13" s="244"/>
      <c r="BU13" s="244"/>
      <c r="BV13" s="244">
        <v>900</v>
      </c>
      <c r="BW13" s="244"/>
      <c r="BX13" s="244"/>
      <c r="BY13" s="399"/>
      <c r="BZ13" s="347"/>
      <c r="CA13" s="244"/>
      <c r="CB13" s="69"/>
      <c r="CC13" s="244"/>
      <c r="CD13" s="244"/>
      <c r="CE13" s="472"/>
      <c r="CF13" s="398"/>
      <c r="CG13" s="244"/>
      <c r="CH13" s="399"/>
      <c r="CI13" s="398"/>
      <c r="CJ13" s="172"/>
      <c r="CK13" s="398"/>
      <c r="CL13" s="398"/>
      <c r="CM13" s="398"/>
      <c r="CN13" s="398"/>
      <c r="CO13" s="398"/>
      <c r="CP13" s="398"/>
      <c r="CQ13" s="398"/>
      <c r="CR13" s="398"/>
      <c r="CS13" s="398"/>
      <c r="CT13" s="172"/>
      <c r="CU13" s="55">
        <v>-35.6</v>
      </c>
      <c r="CV13" s="399"/>
      <c r="CW13" s="399"/>
      <c r="CX13" s="399"/>
      <c r="CY13" s="399"/>
      <c r="CZ13" s="55">
        <v>-1.2</v>
      </c>
      <c r="DA13" s="55">
        <v>16.8</v>
      </c>
      <c r="DD13" s="398"/>
      <c r="DE13" s="398"/>
      <c r="DF13" s="398"/>
      <c r="DG13" s="398"/>
      <c r="DH13" s="398"/>
      <c r="DI13" s="398"/>
      <c r="DJ13" s="398"/>
      <c r="DK13" s="398"/>
      <c r="DL13" s="172"/>
      <c r="DM13" s="398"/>
      <c r="DN13" s="398"/>
      <c r="DO13" s="398"/>
    </row>
    <row r="14" spans="1:119" s="400" customFormat="1" ht="13.15">
      <c r="A14" s="402">
        <f t="shared" si="1"/>
        <v>9</v>
      </c>
      <c r="B14" s="399" t="s">
        <v>841</v>
      </c>
      <c r="C14" s="398" t="s">
        <v>852</v>
      </c>
      <c r="D14" s="398"/>
      <c r="E14" s="398"/>
      <c r="F14" s="400">
        <v>3436126</v>
      </c>
      <c r="G14" s="400">
        <v>5396013</v>
      </c>
      <c r="J14" s="400">
        <v>137</v>
      </c>
      <c r="K14" s="400" t="s">
        <v>1356</v>
      </c>
      <c r="L14" s="19">
        <v>2655</v>
      </c>
      <c r="M14" s="19"/>
      <c r="O14" s="19"/>
      <c r="P14" s="19"/>
      <c r="Q14" s="401" t="s">
        <v>1361</v>
      </c>
      <c r="R14" s="399" t="s">
        <v>274</v>
      </c>
      <c r="S14" s="399" t="s">
        <v>1346</v>
      </c>
      <c r="T14" s="51">
        <v>40764</v>
      </c>
      <c r="U14" s="100">
        <v>2</v>
      </c>
      <c r="V14" s="398"/>
      <c r="W14" s="398" t="s">
        <v>2672</v>
      </c>
      <c r="X14" s="53" t="s">
        <v>844</v>
      </c>
      <c r="Y14" s="396">
        <v>115</v>
      </c>
      <c r="AB14" s="391"/>
      <c r="AC14" s="391"/>
      <c r="AD14" s="391"/>
      <c r="AE14" s="345"/>
      <c r="AF14" s="391"/>
      <c r="AG14" s="398"/>
      <c r="AH14" s="399"/>
      <c r="AI14" s="19"/>
      <c r="AJ14" s="398"/>
      <c r="AK14" s="398"/>
      <c r="AL14" s="507">
        <f t="shared" si="0"/>
        <v>201477.5172</v>
      </c>
      <c r="AM14" s="172"/>
      <c r="AN14" s="138">
        <v>63900</v>
      </c>
      <c r="AO14" s="138">
        <v>1900</v>
      </c>
      <c r="AP14" s="138">
        <v>11700</v>
      </c>
      <c r="AQ14" s="138">
        <v>120500</v>
      </c>
      <c r="AR14" s="138">
        <v>1525</v>
      </c>
      <c r="AS14" s="320"/>
      <c r="AT14" s="138">
        <v>41.2</v>
      </c>
      <c r="AU14" s="138">
        <v>503</v>
      </c>
      <c r="AV14" s="138">
        <v>485</v>
      </c>
      <c r="AW14" s="138"/>
      <c r="AX14" s="138">
        <v>36</v>
      </c>
      <c r="AY14" s="138"/>
      <c r="AZ14" s="138">
        <v>31</v>
      </c>
      <c r="BA14" s="138">
        <v>726</v>
      </c>
      <c r="BB14" s="398"/>
      <c r="BC14" s="69"/>
      <c r="BD14" s="398"/>
      <c r="BE14" s="149"/>
      <c r="BF14" s="398"/>
      <c r="BG14" s="66">
        <v>126.01719999999999</v>
      </c>
      <c r="BH14" s="244"/>
      <c r="BI14" s="244"/>
      <c r="BJ14" s="244"/>
      <c r="BK14" s="244">
        <v>2300</v>
      </c>
      <c r="BL14" s="244"/>
      <c r="BM14" s="244"/>
      <c r="BN14" s="244"/>
      <c r="BO14" s="244"/>
      <c r="BP14" s="244">
        <v>1000</v>
      </c>
      <c r="BQ14" s="244"/>
      <c r="BR14" s="244"/>
      <c r="BS14" s="244"/>
      <c r="BT14" s="244"/>
      <c r="BU14" s="244"/>
      <c r="BV14" s="244">
        <v>1000</v>
      </c>
      <c r="BW14" s="244"/>
      <c r="BX14" s="244"/>
      <c r="BY14" s="399"/>
      <c r="BZ14" s="347"/>
      <c r="CA14" s="244"/>
      <c r="CB14" s="69"/>
      <c r="CC14" s="244"/>
      <c r="CD14" s="244"/>
      <c r="CE14" s="472"/>
      <c r="CF14" s="398"/>
      <c r="CG14" s="244"/>
      <c r="CH14" s="399"/>
      <c r="CI14" s="398"/>
      <c r="CJ14" s="172"/>
      <c r="CK14" s="398"/>
      <c r="CL14" s="398"/>
      <c r="CM14" s="398"/>
      <c r="CN14" s="398"/>
      <c r="CO14" s="398"/>
      <c r="CP14" s="398"/>
      <c r="CQ14" s="398"/>
      <c r="CR14" s="398"/>
      <c r="CS14" s="398"/>
      <c r="CT14" s="172"/>
      <c r="CU14" s="399"/>
      <c r="CV14" s="399"/>
      <c r="CW14" s="399"/>
      <c r="CX14" s="399"/>
      <c r="CY14" s="399"/>
      <c r="CZ14" s="399"/>
      <c r="DA14" s="399"/>
      <c r="DD14" s="398"/>
      <c r="DE14" s="398"/>
      <c r="DF14" s="398"/>
      <c r="DG14" s="398"/>
      <c r="DH14" s="398"/>
      <c r="DI14" s="398"/>
      <c r="DJ14" s="398"/>
      <c r="DK14" s="398"/>
      <c r="DL14" s="172"/>
      <c r="DM14" s="398"/>
      <c r="DN14" s="398"/>
      <c r="DO14" s="398"/>
    </row>
    <row r="15" spans="1:119" s="400" customFormat="1">
      <c r="A15" s="402">
        <f t="shared" si="1"/>
        <v>10</v>
      </c>
      <c r="B15" s="399" t="s">
        <v>816</v>
      </c>
      <c r="C15" s="398" t="s">
        <v>855</v>
      </c>
      <c r="D15" s="398"/>
      <c r="E15" s="398"/>
      <c r="F15" s="400">
        <v>3407232</v>
      </c>
      <c r="G15" s="400">
        <v>5373236</v>
      </c>
      <c r="J15" s="623">
        <v>144</v>
      </c>
      <c r="K15" s="400" t="s">
        <v>1356</v>
      </c>
      <c r="L15" s="19"/>
      <c r="M15" s="19">
        <v>371</v>
      </c>
      <c r="N15" s="400">
        <v>394</v>
      </c>
      <c r="O15" s="19"/>
      <c r="P15" s="19"/>
      <c r="Q15" s="399"/>
      <c r="R15" s="399"/>
      <c r="S15" s="2" t="s">
        <v>2837</v>
      </c>
      <c r="T15" s="49"/>
      <c r="U15" s="100"/>
      <c r="V15" s="398"/>
      <c r="W15" s="398" t="s">
        <v>2675</v>
      </c>
      <c r="X15" s="70"/>
      <c r="Y15" s="400" t="s">
        <v>644</v>
      </c>
      <c r="AA15" s="211">
        <v>7.1</v>
      </c>
      <c r="AB15" s="391"/>
      <c r="AF15" s="391"/>
      <c r="AG15" s="398"/>
      <c r="AH15" s="399"/>
      <c r="AI15" s="19"/>
      <c r="AJ15" s="398"/>
      <c r="AK15" s="398">
        <v>91300</v>
      </c>
      <c r="AL15" s="507">
        <f t="shared" si="0"/>
        <v>91100</v>
      </c>
      <c r="AM15" s="172"/>
      <c r="AN15" s="398">
        <v>29760</v>
      </c>
      <c r="AO15" s="398">
        <v>510</v>
      </c>
      <c r="AP15" s="401">
        <v>3200</v>
      </c>
      <c r="AQ15" s="401">
        <v>53250</v>
      </c>
      <c r="AR15" s="398">
        <v>1100</v>
      </c>
      <c r="AS15" s="172">
        <v>740</v>
      </c>
      <c r="AT15" s="398"/>
      <c r="AU15" s="398">
        <v>2440</v>
      </c>
      <c r="AV15" s="398"/>
      <c r="AW15" s="398"/>
      <c r="AX15" s="398"/>
      <c r="AY15" s="398"/>
      <c r="AZ15" s="398"/>
      <c r="BA15" s="398">
        <v>100</v>
      </c>
      <c r="BB15" s="398"/>
      <c r="BC15" s="398"/>
      <c r="BD15" s="398"/>
      <c r="BE15" s="399"/>
      <c r="BF15" s="398"/>
      <c r="BG15" s="172"/>
      <c r="BH15" s="398"/>
      <c r="BI15" s="398"/>
      <c r="BJ15" s="398"/>
      <c r="BK15" s="398"/>
      <c r="BL15" s="398"/>
      <c r="BM15" s="398"/>
      <c r="BN15" s="398"/>
      <c r="BO15" s="398"/>
      <c r="BP15" s="398"/>
      <c r="BQ15" s="398"/>
      <c r="BR15" s="398"/>
      <c r="BS15" s="398"/>
      <c r="BT15" s="398"/>
      <c r="BU15" s="398"/>
      <c r="BV15" s="398"/>
      <c r="BW15" s="398"/>
      <c r="BX15" s="398"/>
      <c r="BY15" s="399"/>
      <c r="BZ15" s="398"/>
      <c r="CA15" s="398"/>
      <c r="CB15" s="398"/>
      <c r="CC15" s="398"/>
      <c r="CD15" s="398"/>
      <c r="CE15" s="172"/>
      <c r="CF15" s="398"/>
      <c r="CG15" s="244"/>
      <c r="CH15" s="399"/>
      <c r="CI15" s="398"/>
      <c r="CJ15" s="172"/>
      <c r="CK15" s="398"/>
      <c r="CL15" s="398"/>
      <c r="CM15" s="398"/>
      <c r="CN15" s="398"/>
      <c r="CO15" s="398"/>
      <c r="CP15" s="398"/>
      <c r="CQ15" s="398"/>
      <c r="CR15" s="398"/>
      <c r="CS15" s="398"/>
      <c r="CT15" s="172"/>
      <c r="CU15" s="399"/>
      <c r="CV15" s="399"/>
      <c r="CW15" s="399"/>
      <c r="CX15" s="399"/>
      <c r="CY15" s="399"/>
      <c r="CZ15" s="399"/>
      <c r="DA15" s="399"/>
      <c r="DD15" s="398"/>
      <c r="DE15" s="398"/>
      <c r="DF15" s="398"/>
      <c r="DG15" s="398"/>
      <c r="DH15" s="398"/>
      <c r="DI15" s="398"/>
      <c r="DJ15" s="398"/>
      <c r="DK15" s="398"/>
      <c r="DL15" s="172"/>
      <c r="DM15" s="398"/>
      <c r="DN15" s="398"/>
      <c r="DO15" s="398"/>
    </row>
    <row r="16" spans="1:119" s="400" customFormat="1">
      <c r="A16" s="402">
        <f t="shared" si="1"/>
        <v>11</v>
      </c>
      <c r="B16" s="399" t="s">
        <v>816</v>
      </c>
      <c r="C16" s="398" t="s">
        <v>855</v>
      </c>
      <c r="D16" s="398"/>
      <c r="E16" s="398"/>
      <c r="F16" s="400">
        <v>3407232</v>
      </c>
      <c r="G16" s="400">
        <v>5373236</v>
      </c>
      <c r="J16" s="623">
        <v>144</v>
      </c>
      <c r="K16" s="400" t="s">
        <v>1356</v>
      </c>
      <c r="L16" s="270">
        <v>1618.8</v>
      </c>
      <c r="M16" s="19"/>
      <c r="O16" s="19"/>
      <c r="P16" s="19"/>
      <c r="Q16" s="401" t="s">
        <v>1361</v>
      </c>
      <c r="R16" s="399" t="s">
        <v>274</v>
      </c>
      <c r="S16" s="399" t="s">
        <v>1346</v>
      </c>
      <c r="T16" s="49"/>
      <c r="U16" s="100"/>
      <c r="V16" s="398"/>
      <c r="W16" s="398" t="s">
        <v>2670</v>
      </c>
      <c r="X16" s="70"/>
      <c r="Y16" s="332">
        <v>96</v>
      </c>
      <c r="AA16" s="211"/>
      <c r="AB16" s="391"/>
      <c r="AF16" s="391"/>
      <c r="AG16" s="398"/>
      <c r="AH16" s="399"/>
      <c r="AI16" s="19"/>
      <c r="AJ16" s="398"/>
      <c r="AK16" s="398">
        <v>73593</v>
      </c>
      <c r="AL16" s="507">
        <f t="shared" si="0"/>
        <v>73593</v>
      </c>
      <c r="AM16" s="172"/>
      <c r="AN16" s="398">
        <v>28307</v>
      </c>
      <c r="AO16" s="398">
        <v>163</v>
      </c>
      <c r="AP16" s="401">
        <v>400</v>
      </c>
      <c r="AQ16" s="401">
        <v>44375</v>
      </c>
      <c r="AR16" s="401">
        <v>125</v>
      </c>
      <c r="AS16" s="66">
        <v>180</v>
      </c>
      <c r="AT16" s="398"/>
      <c r="AU16" s="57">
        <v>38</v>
      </c>
      <c r="AV16" s="398"/>
      <c r="AW16" s="398"/>
      <c r="AX16" s="398"/>
      <c r="AY16" s="398"/>
      <c r="AZ16" s="57"/>
      <c r="BA16" s="57">
        <v>5</v>
      </c>
      <c r="BB16" s="398"/>
      <c r="BC16" s="398"/>
      <c r="BD16" s="398"/>
      <c r="BE16" s="399"/>
      <c r="BF16" s="398"/>
      <c r="BG16" s="172"/>
      <c r="BH16" s="398"/>
      <c r="BI16" s="398"/>
      <c r="BJ16" s="398"/>
      <c r="BK16" s="398"/>
      <c r="BL16" s="398"/>
      <c r="BM16" s="398"/>
      <c r="BN16" s="398"/>
      <c r="BO16" s="398"/>
      <c r="BP16" s="398"/>
      <c r="BQ16" s="398"/>
      <c r="BR16" s="398"/>
      <c r="BS16" s="398"/>
      <c r="BT16" s="398"/>
      <c r="BU16" s="398"/>
      <c r="BV16" s="398"/>
      <c r="BW16" s="398"/>
      <c r="BX16" s="398"/>
      <c r="BY16" s="399"/>
      <c r="BZ16" s="398"/>
      <c r="CA16" s="398"/>
      <c r="CB16" s="398"/>
      <c r="CC16" s="398"/>
      <c r="CD16" s="398"/>
      <c r="CE16" s="172"/>
      <c r="CF16" s="398"/>
      <c r="CG16" s="244"/>
      <c r="CH16" s="399"/>
      <c r="CI16" s="398"/>
      <c r="CJ16" s="172"/>
      <c r="CK16" s="398"/>
      <c r="CL16" s="398"/>
      <c r="CM16" s="398"/>
      <c r="CN16" s="398"/>
      <c r="CO16" s="398"/>
      <c r="CP16" s="398"/>
      <c r="CQ16" s="398"/>
      <c r="CR16" s="398"/>
      <c r="CS16" s="398"/>
      <c r="CT16" s="172"/>
      <c r="CU16" s="399"/>
      <c r="CV16" s="399"/>
      <c r="CW16" s="399"/>
      <c r="CX16" s="399"/>
      <c r="CY16" s="399"/>
      <c r="CZ16" s="399"/>
      <c r="DA16" s="399"/>
      <c r="DD16" s="398"/>
      <c r="DE16" s="398"/>
      <c r="DF16" s="398"/>
      <c r="DG16" s="398"/>
      <c r="DH16" s="398"/>
      <c r="DI16" s="398"/>
      <c r="DJ16" s="398"/>
      <c r="DK16" s="398"/>
      <c r="DL16" s="172"/>
      <c r="DM16" s="398"/>
      <c r="DN16" s="398"/>
      <c r="DO16" s="398"/>
    </row>
    <row r="17" spans="1:119" s="400" customFormat="1">
      <c r="A17" s="402">
        <f t="shared" si="1"/>
        <v>12</v>
      </c>
      <c r="B17" s="399" t="s">
        <v>820</v>
      </c>
      <c r="C17" s="398" t="s">
        <v>754</v>
      </c>
      <c r="D17" s="398"/>
      <c r="E17" s="398"/>
      <c r="F17" s="400">
        <v>3414175</v>
      </c>
      <c r="G17" s="400">
        <v>5321790</v>
      </c>
      <c r="J17" s="623">
        <v>233</v>
      </c>
      <c r="K17" s="400" t="s">
        <v>1356</v>
      </c>
      <c r="L17" s="270">
        <v>843</v>
      </c>
      <c r="M17" s="19"/>
      <c r="O17" s="19"/>
      <c r="P17" s="19"/>
      <c r="Q17" s="401" t="s">
        <v>1361</v>
      </c>
      <c r="R17" s="399" t="s">
        <v>274</v>
      </c>
      <c r="S17" s="399" t="s">
        <v>1346</v>
      </c>
      <c r="T17" s="49"/>
      <c r="U17" s="100"/>
      <c r="V17" s="398"/>
      <c r="W17" s="398" t="s">
        <v>2670</v>
      </c>
      <c r="X17" s="70"/>
      <c r="Y17" s="332">
        <v>26.6</v>
      </c>
      <c r="AA17" s="211">
        <v>6.68</v>
      </c>
      <c r="AB17" s="391"/>
      <c r="AF17" s="391"/>
      <c r="AG17" s="398"/>
      <c r="AH17" s="399"/>
      <c r="AI17" s="19"/>
      <c r="AJ17" s="398"/>
      <c r="AK17" s="398">
        <v>6001</v>
      </c>
      <c r="AL17" s="507">
        <f t="shared" si="0"/>
        <v>6002.97</v>
      </c>
      <c r="AM17" s="172"/>
      <c r="AN17" s="398">
        <v>1115</v>
      </c>
      <c r="AO17" s="57">
        <v>45.6</v>
      </c>
      <c r="AP17" s="401">
        <v>621.24</v>
      </c>
      <c r="AQ17" s="401">
        <v>330.15</v>
      </c>
      <c r="AR17" s="401">
        <v>3114.27</v>
      </c>
      <c r="AS17" s="172">
        <v>680.15</v>
      </c>
      <c r="AT17" s="398"/>
      <c r="AU17" s="398">
        <v>68.430000000000007</v>
      </c>
      <c r="AV17" s="398"/>
      <c r="AW17" s="398"/>
      <c r="AX17" s="398"/>
      <c r="AY17" s="398"/>
      <c r="AZ17" s="398">
        <v>0.03</v>
      </c>
      <c r="BA17" s="398"/>
      <c r="BB17" s="398"/>
      <c r="BC17" s="398"/>
      <c r="BD17" s="398"/>
      <c r="BE17" s="399"/>
      <c r="BF17" s="57">
        <v>28.1</v>
      </c>
      <c r="BG17" s="172"/>
      <c r="BH17" s="398"/>
      <c r="BI17" s="398"/>
      <c r="BJ17" s="398"/>
      <c r="BK17" s="398"/>
      <c r="BL17" s="398"/>
      <c r="BM17" s="398"/>
      <c r="BN17" s="398"/>
      <c r="BO17" s="398"/>
      <c r="BP17" s="398"/>
      <c r="BQ17" s="398"/>
      <c r="BR17" s="398"/>
      <c r="BS17" s="398"/>
      <c r="BT17" s="398"/>
      <c r="BU17" s="398"/>
      <c r="BV17" s="398"/>
      <c r="BW17" s="398"/>
      <c r="BX17" s="398"/>
      <c r="BY17" s="399"/>
      <c r="BZ17" s="398"/>
      <c r="CA17" s="398"/>
      <c r="CB17" s="398"/>
      <c r="CC17" s="398"/>
      <c r="CD17" s="398"/>
      <c r="CE17" s="172"/>
      <c r="CF17" s="398"/>
      <c r="CG17" s="244"/>
      <c r="CH17" s="399"/>
      <c r="CI17" s="398"/>
      <c r="CJ17" s="172"/>
      <c r="CK17" s="398"/>
      <c r="CL17" s="398"/>
      <c r="CM17" s="398"/>
      <c r="CN17" s="398"/>
      <c r="CO17" s="398"/>
      <c r="CP17" s="398"/>
      <c r="CQ17" s="398"/>
      <c r="CR17" s="398"/>
      <c r="CS17" s="398"/>
      <c r="CT17" s="172"/>
      <c r="CU17" s="399"/>
      <c r="CV17" s="399"/>
      <c r="CW17" s="399"/>
      <c r="CX17" s="399"/>
      <c r="CY17" s="399"/>
      <c r="CZ17" s="399"/>
      <c r="DA17" s="399"/>
      <c r="DD17" s="398"/>
      <c r="DE17" s="398"/>
      <c r="DF17" s="398"/>
      <c r="DG17" s="398"/>
      <c r="DH17" s="398"/>
      <c r="DI17" s="398"/>
      <c r="DJ17" s="398"/>
      <c r="DK17" s="398"/>
      <c r="DL17" s="172"/>
      <c r="DM17" s="398"/>
      <c r="DN17" s="398"/>
      <c r="DO17" s="398"/>
    </row>
    <row r="18" spans="1:119" s="400" customFormat="1">
      <c r="A18" s="402">
        <f t="shared" si="1"/>
        <v>13</v>
      </c>
      <c r="B18" s="399" t="s">
        <v>646</v>
      </c>
      <c r="C18" s="398" t="s">
        <v>811</v>
      </c>
      <c r="D18" s="398"/>
      <c r="E18" s="398"/>
      <c r="J18" s="398"/>
      <c r="K18" s="400" t="s">
        <v>1356</v>
      </c>
      <c r="L18" s="19"/>
      <c r="M18" s="19">
        <v>998</v>
      </c>
      <c r="N18" s="400">
        <v>1022</v>
      </c>
      <c r="O18" s="19"/>
      <c r="P18" s="19"/>
      <c r="Q18" s="399"/>
      <c r="R18" s="399"/>
      <c r="S18" s="2" t="s">
        <v>2837</v>
      </c>
      <c r="T18" s="49"/>
      <c r="U18" s="100"/>
      <c r="V18" s="398"/>
      <c r="W18" s="398" t="s">
        <v>2675</v>
      </c>
      <c r="X18" s="172"/>
      <c r="Y18" s="400">
        <v>24</v>
      </c>
      <c r="AB18" s="391"/>
      <c r="AF18" s="391"/>
      <c r="AG18" s="398"/>
      <c r="AH18" s="399"/>
      <c r="AI18" s="19"/>
      <c r="AJ18" s="398"/>
      <c r="AK18" s="398">
        <v>83730</v>
      </c>
      <c r="AL18" s="507">
        <f t="shared" si="0"/>
        <v>83312.400000000009</v>
      </c>
      <c r="AM18" s="172"/>
      <c r="AN18" s="398">
        <v>22820</v>
      </c>
      <c r="AO18" s="398">
        <v>570</v>
      </c>
      <c r="AP18" s="401">
        <v>6560</v>
      </c>
      <c r="AQ18" s="401">
        <v>50100</v>
      </c>
      <c r="AR18" s="398"/>
      <c r="AS18" s="172">
        <v>1120</v>
      </c>
      <c r="AT18" s="398"/>
      <c r="AU18" s="398">
        <v>2100</v>
      </c>
      <c r="AV18" s="398"/>
      <c r="AW18" s="398"/>
      <c r="AX18" s="398"/>
      <c r="AY18" s="398"/>
      <c r="AZ18" s="398"/>
      <c r="BA18" s="398">
        <v>2.1</v>
      </c>
      <c r="BB18" s="398"/>
      <c r="BC18" s="59"/>
      <c r="BD18" s="398"/>
      <c r="BE18" s="399"/>
      <c r="BF18" s="59">
        <v>40.300000000000004</v>
      </c>
      <c r="BG18" s="172"/>
      <c r="BH18" s="398"/>
      <c r="BI18" s="398"/>
      <c r="BJ18" s="398"/>
      <c r="BK18" s="398"/>
      <c r="BL18" s="398"/>
      <c r="BM18" s="398"/>
      <c r="BN18" s="398"/>
      <c r="BO18" s="398"/>
      <c r="BP18" s="398"/>
      <c r="BQ18" s="398"/>
      <c r="BR18" s="398"/>
      <c r="BS18" s="398"/>
      <c r="BT18" s="398"/>
      <c r="BU18" s="398"/>
      <c r="BV18" s="398"/>
      <c r="BW18" s="398"/>
      <c r="BX18" s="398"/>
      <c r="BY18" s="399"/>
      <c r="BZ18" s="398"/>
      <c r="CA18" s="398"/>
      <c r="CB18" s="398"/>
      <c r="CC18" s="398"/>
      <c r="CD18" s="398"/>
      <c r="CE18" s="172"/>
      <c r="CF18" s="398"/>
      <c r="CG18" s="244"/>
      <c r="CH18" s="399"/>
      <c r="CI18" s="398"/>
      <c r="CJ18" s="172"/>
      <c r="CK18" s="398"/>
      <c r="CL18" s="398"/>
      <c r="CM18" s="398"/>
      <c r="CN18" s="398"/>
      <c r="CO18" s="398"/>
      <c r="CP18" s="398"/>
      <c r="CQ18" s="398"/>
      <c r="CR18" s="398"/>
      <c r="CS18" s="398"/>
      <c r="CT18" s="172"/>
      <c r="CU18" s="399"/>
      <c r="CV18" s="399"/>
      <c r="CW18" s="399"/>
      <c r="CX18" s="399"/>
      <c r="CY18" s="399"/>
      <c r="CZ18" s="399"/>
      <c r="DA18" s="399"/>
      <c r="DD18" s="398"/>
      <c r="DE18" s="398"/>
      <c r="DF18" s="398"/>
      <c r="DG18" s="398"/>
      <c r="DH18" s="398"/>
      <c r="DI18" s="398"/>
      <c r="DJ18" s="398"/>
      <c r="DK18" s="398"/>
      <c r="DL18" s="172"/>
      <c r="DM18" s="398"/>
      <c r="DN18" s="398"/>
      <c r="DO18" s="398"/>
    </row>
    <row r="19" spans="1:119" s="400" customFormat="1">
      <c r="A19" s="402">
        <f t="shared" si="1"/>
        <v>14</v>
      </c>
      <c r="B19" s="399" t="s">
        <v>826</v>
      </c>
      <c r="C19" s="398" t="s">
        <v>857</v>
      </c>
      <c r="D19" s="398"/>
      <c r="E19" s="398"/>
      <c r="F19" s="400">
        <v>3438344</v>
      </c>
      <c r="G19" s="400">
        <v>5446627</v>
      </c>
      <c r="J19" s="400">
        <v>140</v>
      </c>
      <c r="K19" s="400" t="s">
        <v>1356</v>
      </c>
      <c r="L19" s="19">
        <v>3600</v>
      </c>
      <c r="M19" s="19"/>
      <c r="O19" s="19"/>
      <c r="P19" s="19"/>
      <c r="Q19" s="399" t="s">
        <v>1372</v>
      </c>
      <c r="R19" s="399"/>
      <c r="S19" s="401" t="s">
        <v>2656</v>
      </c>
      <c r="T19" s="51">
        <v>41445</v>
      </c>
      <c r="U19" s="100"/>
      <c r="V19" s="398"/>
      <c r="W19" s="398" t="s">
        <v>2674</v>
      </c>
      <c r="X19" s="61" t="s">
        <v>2673</v>
      </c>
      <c r="Y19" s="396">
        <v>165</v>
      </c>
      <c r="Z19" s="400">
        <v>143000</v>
      </c>
      <c r="AA19" s="400">
        <v>5.23</v>
      </c>
      <c r="AB19" s="391">
        <v>104</v>
      </c>
      <c r="AC19" s="391"/>
      <c r="AD19" s="391"/>
      <c r="AE19" s="346"/>
      <c r="AF19" s="391"/>
      <c r="AG19" s="398"/>
      <c r="AH19" s="399"/>
      <c r="AI19" s="19"/>
      <c r="AJ19" s="398"/>
      <c r="AK19" s="398"/>
      <c r="AL19" s="507">
        <f t="shared" si="0"/>
        <v>107619.38904451001</v>
      </c>
      <c r="AM19" s="172"/>
      <c r="AN19" s="138">
        <v>29900</v>
      </c>
      <c r="AO19" s="138">
        <v>99.4</v>
      </c>
      <c r="AP19" s="138">
        <v>7254</v>
      </c>
      <c r="AQ19" s="138">
        <v>64900</v>
      </c>
      <c r="AR19" s="138">
        <v>131</v>
      </c>
      <c r="AS19" s="457">
        <v>150.10920000000002</v>
      </c>
      <c r="AT19" s="138">
        <v>168</v>
      </c>
      <c r="AU19" s="138">
        <v>3816</v>
      </c>
      <c r="AV19" s="138">
        <v>456</v>
      </c>
      <c r="AW19" s="138">
        <v>44</v>
      </c>
      <c r="AX19" s="138">
        <v>25.064</v>
      </c>
      <c r="AY19" s="138">
        <v>25.16</v>
      </c>
      <c r="AZ19" s="138" t="s">
        <v>287</v>
      </c>
      <c r="BA19" s="138">
        <v>185</v>
      </c>
      <c r="BB19" s="398"/>
      <c r="BC19" s="91" t="s">
        <v>1406</v>
      </c>
      <c r="BD19" s="398"/>
      <c r="BE19" s="149"/>
      <c r="BF19" s="398">
        <v>217.1</v>
      </c>
      <c r="BG19" s="66">
        <v>166.53719999999998</v>
      </c>
      <c r="BH19" s="244">
        <v>1.47</v>
      </c>
      <c r="BI19" s="244">
        <v>27.7</v>
      </c>
      <c r="BJ19" s="244">
        <v>11620</v>
      </c>
      <c r="BK19" s="244">
        <v>8270</v>
      </c>
      <c r="BL19" s="244"/>
      <c r="BM19" s="244">
        <v>29.4</v>
      </c>
      <c r="BN19" s="244">
        <v>2.86</v>
      </c>
      <c r="BO19" s="138" t="s">
        <v>457</v>
      </c>
      <c r="BP19" s="244">
        <v>27200</v>
      </c>
      <c r="BQ19" s="244">
        <v>372</v>
      </c>
      <c r="BR19" s="244"/>
      <c r="BS19" s="244"/>
      <c r="BT19" s="244">
        <v>43.2</v>
      </c>
      <c r="BU19" s="244">
        <v>1136</v>
      </c>
      <c r="BV19" s="244">
        <v>27200</v>
      </c>
      <c r="BW19" s="244">
        <v>222</v>
      </c>
      <c r="BX19" s="244"/>
      <c r="BY19" s="399"/>
      <c r="BZ19" s="348">
        <v>5.1000000000000004E-4</v>
      </c>
      <c r="CA19" s="244"/>
      <c r="CB19" s="69"/>
      <c r="CC19" s="244">
        <v>1.4E-2</v>
      </c>
      <c r="CD19" s="244"/>
      <c r="CE19" s="472">
        <v>5894</v>
      </c>
      <c r="CF19" s="398"/>
      <c r="CG19" s="244"/>
      <c r="CH19" s="399"/>
      <c r="CI19" s="398"/>
      <c r="CJ19" s="172"/>
      <c r="CK19" s="398"/>
      <c r="CL19" s="398"/>
      <c r="CM19" s="398"/>
      <c r="CN19" s="398"/>
      <c r="CO19" s="398"/>
      <c r="CP19" s="398"/>
      <c r="CQ19" s="398"/>
      <c r="CR19" s="398"/>
      <c r="CS19" s="398"/>
      <c r="CT19" s="172"/>
      <c r="CU19" s="399">
        <v>-44.4</v>
      </c>
      <c r="CV19" s="399"/>
      <c r="CW19" s="399"/>
      <c r="CX19" s="399">
        <v>12.2</v>
      </c>
      <c r="CY19" s="399"/>
      <c r="CZ19" s="399">
        <v>-1.2</v>
      </c>
      <c r="DA19" s="399">
        <v>14.9</v>
      </c>
      <c r="DD19" s="398"/>
      <c r="DE19" s="398"/>
      <c r="DF19" s="398"/>
      <c r="DG19" s="398"/>
      <c r="DH19" s="398"/>
      <c r="DI19" s="398"/>
      <c r="DJ19" s="398"/>
      <c r="DK19" s="398"/>
      <c r="DL19" s="172"/>
      <c r="DM19" s="398"/>
      <c r="DN19" s="398"/>
      <c r="DO19" s="398"/>
    </row>
    <row r="20" spans="1:119" s="400" customFormat="1">
      <c r="A20" s="402">
        <f t="shared" si="1"/>
        <v>15</v>
      </c>
      <c r="B20" s="399" t="s">
        <v>2677</v>
      </c>
      <c r="C20" s="398" t="s">
        <v>858</v>
      </c>
      <c r="D20" s="398"/>
      <c r="E20" s="398"/>
      <c r="F20" s="400">
        <v>3436108</v>
      </c>
      <c r="G20" s="400">
        <v>5450200</v>
      </c>
      <c r="J20" s="400">
        <v>151</v>
      </c>
      <c r="K20" s="400" t="s">
        <v>1356</v>
      </c>
      <c r="L20" s="19">
        <v>3044</v>
      </c>
      <c r="M20" s="19"/>
      <c r="O20" s="19"/>
      <c r="P20" s="19"/>
      <c r="Q20" s="399" t="s">
        <v>1372</v>
      </c>
      <c r="R20" s="399"/>
      <c r="S20" s="401" t="s">
        <v>2656</v>
      </c>
      <c r="T20" s="51">
        <v>40764</v>
      </c>
      <c r="U20" s="100">
        <v>1</v>
      </c>
      <c r="V20" s="398"/>
      <c r="W20" s="398" t="s">
        <v>2674</v>
      </c>
      <c r="X20" s="61" t="s">
        <v>2673</v>
      </c>
      <c r="Y20" s="396">
        <v>160</v>
      </c>
      <c r="Z20" s="400">
        <v>142000</v>
      </c>
      <c r="AA20" s="400">
        <v>5.15</v>
      </c>
      <c r="AB20" s="391">
        <v>12</v>
      </c>
      <c r="AC20" s="391"/>
      <c r="AD20" s="391"/>
      <c r="AE20" s="346"/>
      <c r="AF20" s="391"/>
      <c r="AG20" s="398"/>
      <c r="AH20" s="399"/>
      <c r="AI20" s="19"/>
      <c r="AJ20" s="398"/>
      <c r="AK20" s="398"/>
      <c r="AL20" s="507">
        <f t="shared" si="0"/>
        <v>105844.85689716</v>
      </c>
      <c r="AM20" s="172"/>
      <c r="AN20" s="138">
        <v>28200</v>
      </c>
      <c r="AO20" s="138">
        <v>76</v>
      </c>
      <c r="AP20" s="138">
        <v>7700</v>
      </c>
      <c r="AQ20" s="138">
        <v>64200</v>
      </c>
      <c r="AR20" s="138">
        <v>126</v>
      </c>
      <c r="AS20" s="457">
        <v>176.34780000000001</v>
      </c>
      <c r="AT20" s="138">
        <v>179</v>
      </c>
      <c r="AU20" s="138">
        <v>4000</v>
      </c>
      <c r="AV20" s="138">
        <v>430</v>
      </c>
      <c r="AW20" s="138">
        <v>37.200000000000003</v>
      </c>
      <c r="AX20" s="138">
        <v>21.7</v>
      </c>
      <c r="AY20" s="138">
        <v>26.1</v>
      </c>
      <c r="AZ20" s="138">
        <v>3.2</v>
      </c>
      <c r="BA20" s="138">
        <v>219</v>
      </c>
      <c r="BB20" s="398"/>
      <c r="BC20" s="91" t="s">
        <v>1406</v>
      </c>
      <c r="BD20" s="398"/>
      <c r="BE20" s="149"/>
      <c r="BF20" s="398">
        <v>206.70000000000002</v>
      </c>
      <c r="BG20" s="66">
        <v>158.02799999999999</v>
      </c>
      <c r="BH20" s="244">
        <v>1.04</v>
      </c>
      <c r="BI20" s="244">
        <v>40.4</v>
      </c>
      <c r="BJ20" s="244">
        <v>11600</v>
      </c>
      <c r="BK20" s="244">
        <v>11500</v>
      </c>
      <c r="BL20" s="244">
        <v>22.7</v>
      </c>
      <c r="BM20" s="244">
        <v>24.6</v>
      </c>
      <c r="BN20" s="244">
        <v>2.31</v>
      </c>
      <c r="BO20" s="138" t="s">
        <v>457</v>
      </c>
      <c r="BP20" s="244">
        <v>27600</v>
      </c>
      <c r="BQ20" s="244">
        <v>2.76</v>
      </c>
      <c r="BR20" s="244"/>
      <c r="BS20" s="244"/>
      <c r="BT20" s="244">
        <v>1.28</v>
      </c>
      <c r="BU20" s="244">
        <v>886</v>
      </c>
      <c r="BV20" s="244">
        <v>27600</v>
      </c>
      <c r="BW20" s="244"/>
      <c r="BX20" s="244"/>
      <c r="BY20" s="399"/>
      <c r="BZ20" s="348">
        <v>1.6000000000000001E-4</v>
      </c>
      <c r="CA20" s="244"/>
      <c r="CB20" s="69"/>
      <c r="CC20" s="244">
        <v>7.0000000000000001E-3</v>
      </c>
      <c r="CD20" s="244"/>
      <c r="CE20" s="472">
        <v>6300</v>
      </c>
      <c r="CF20" s="398"/>
      <c r="CG20" s="244"/>
      <c r="CH20" s="399"/>
      <c r="CI20" s="398"/>
      <c r="CJ20" s="172"/>
      <c r="CK20" s="398">
        <v>47.5</v>
      </c>
      <c r="CL20" s="398">
        <v>44.3</v>
      </c>
      <c r="CM20" s="398" t="s">
        <v>2374</v>
      </c>
      <c r="CN20" s="398">
        <v>0.16</v>
      </c>
      <c r="CO20" s="398">
        <v>1.79</v>
      </c>
      <c r="CP20" s="398">
        <v>1.7999999999999999E-2</v>
      </c>
      <c r="CQ20" s="398">
        <v>7.05</v>
      </c>
      <c r="CR20" s="398">
        <v>0.09</v>
      </c>
      <c r="CS20" s="398">
        <v>7.7000000000000002E-3</v>
      </c>
      <c r="CT20" s="172"/>
      <c r="CU20" s="399">
        <v>-43.4</v>
      </c>
      <c r="CV20" s="399"/>
      <c r="CW20" s="399"/>
      <c r="CX20" s="399">
        <v>12.6</v>
      </c>
      <c r="CY20" s="399"/>
      <c r="CZ20" s="399">
        <v>-1.4</v>
      </c>
      <c r="DA20" s="399">
        <v>14.4</v>
      </c>
      <c r="DD20" s="398"/>
      <c r="DE20" s="398"/>
      <c r="DF20" s="398"/>
      <c r="DG20" s="398"/>
      <c r="DH20" s="398"/>
      <c r="DI20" s="398"/>
      <c r="DJ20" s="398"/>
      <c r="DK20" s="398"/>
      <c r="DL20" s="172"/>
      <c r="DM20" s="398"/>
      <c r="DN20" s="398"/>
      <c r="DO20" s="398"/>
    </row>
    <row r="21" spans="1:119" s="400" customFormat="1">
      <c r="A21" s="402">
        <f t="shared" si="1"/>
        <v>16</v>
      </c>
      <c r="B21" s="399" t="s">
        <v>2677</v>
      </c>
      <c r="C21" s="398" t="s">
        <v>858</v>
      </c>
      <c r="D21" s="398"/>
      <c r="E21" s="398"/>
      <c r="F21" s="400">
        <v>3436108</v>
      </c>
      <c r="G21" s="400">
        <v>5450200</v>
      </c>
      <c r="J21" s="400">
        <v>151</v>
      </c>
      <c r="K21" s="400" t="s">
        <v>1356</v>
      </c>
      <c r="L21" s="19">
        <v>3044</v>
      </c>
      <c r="M21" s="19"/>
      <c r="O21" s="19"/>
      <c r="P21" s="19"/>
      <c r="Q21" s="399" t="s">
        <v>1372</v>
      </c>
      <c r="R21" s="399"/>
      <c r="S21" s="401" t="s">
        <v>2656</v>
      </c>
      <c r="T21" s="51">
        <v>41445</v>
      </c>
      <c r="U21" s="100">
        <v>2</v>
      </c>
      <c r="V21" s="398"/>
      <c r="W21" s="398" t="s">
        <v>2674</v>
      </c>
      <c r="X21" s="61" t="s">
        <v>2673</v>
      </c>
      <c r="Y21" s="396">
        <v>160</v>
      </c>
      <c r="Z21" s="400">
        <v>144000</v>
      </c>
      <c r="AA21" s="400">
        <v>4.96</v>
      </c>
      <c r="AB21" s="391">
        <v>122</v>
      </c>
      <c r="AC21" s="391"/>
      <c r="AD21" s="391"/>
      <c r="AE21" s="346"/>
      <c r="AF21" s="391"/>
      <c r="AG21" s="398"/>
      <c r="AH21" s="399"/>
      <c r="AI21" s="19"/>
      <c r="AJ21" s="398"/>
      <c r="AK21" s="398"/>
      <c r="AL21" s="507">
        <f t="shared" si="0"/>
        <v>106211.63760799999</v>
      </c>
      <c r="AM21" s="172"/>
      <c r="AN21" s="138">
        <v>29600</v>
      </c>
      <c r="AO21" s="138">
        <v>85.1</v>
      </c>
      <c r="AP21" s="138">
        <v>7391</v>
      </c>
      <c r="AQ21" s="138">
        <v>64500</v>
      </c>
      <c r="AR21" s="138">
        <v>131</v>
      </c>
      <c r="AS21" s="457">
        <v>123.8706</v>
      </c>
      <c r="AT21" s="138">
        <v>182</v>
      </c>
      <c r="AU21" s="138">
        <v>3795</v>
      </c>
      <c r="AV21" s="138"/>
      <c r="AW21" s="138"/>
      <c r="AX21" s="138"/>
      <c r="AY21" s="138"/>
      <c r="AZ21" s="138"/>
      <c r="BA21" s="138">
        <v>198</v>
      </c>
      <c r="BB21" s="398"/>
      <c r="BC21" s="91" t="s">
        <v>1406</v>
      </c>
      <c r="BD21" s="398"/>
      <c r="BE21" s="149"/>
      <c r="BF21" s="398">
        <v>205.4</v>
      </c>
      <c r="BG21" s="66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>
        <v>267</v>
      </c>
      <c r="BX21" s="244"/>
      <c r="BY21" s="399"/>
      <c r="BZ21" s="348" t="s">
        <v>845</v>
      </c>
      <c r="CA21" s="244"/>
      <c r="CB21" s="69"/>
      <c r="CC21" s="244">
        <v>8.0000000000000002E-3</v>
      </c>
      <c r="CD21" s="244"/>
      <c r="CE21" s="472"/>
      <c r="CF21" s="398"/>
      <c r="CG21" s="244"/>
      <c r="CH21" s="399"/>
      <c r="CI21" s="398"/>
      <c r="CJ21" s="172"/>
      <c r="CK21" s="398" t="s">
        <v>2678</v>
      </c>
      <c r="CL21" s="398" t="s">
        <v>2679</v>
      </c>
      <c r="CM21" s="398" t="s">
        <v>2680</v>
      </c>
      <c r="CN21" s="401" t="s">
        <v>2681</v>
      </c>
      <c r="CO21" s="401" t="s">
        <v>2682</v>
      </c>
      <c r="CP21" s="401" t="s">
        <v>2683</v>
      </c>
      <c r="CQ21" s="401" t="s">
        <v>2684</v>
      </c>
      <c r="CR21" s="401" t="s">
        <v>2685</v>
      </c>
      <c r="CS21" s="401">
        <v>2.0999999999999999E-3</v>
      </c>
      <c r="CT21" s="172"/>
      <c r="CU21" s="399">
        <v>-44.8</v>
      </c>
      <c r="CV21" s="399"/>
      <c r="CW21" s="399"/>
      <c r="CX21" s="399"/>
      <c r="CY21" s="399"/>
      <c r="CZ21" s="399">
        <v>-1.1000000000000001</v>
      </c>
      <c r="DA21" s="399"/>
      <c r="DD21" s="398"/>
      <c r="DE21" s="398"/>
      <c r="DF21" s="398"/>
      <c r="DG21" s="398"/>
      <c r="DH21" s="398"/>
      <c r="DI21" s="398"/>
      <c r="DJ21" s="398"/>
      <c r="DK21" s="398"/>
      <c r="DL21" s="172"/>
      <c r="DM21" s="398"/>
      <c r="DN21" s="398"/>
      <c r="DO21" s="398"/>
    </row>
    <row r="22" spans="1:119" s="400" customFormat="1">
      <c r="A22" s="402">
        <f t="shared" si="1"/>
        <v>17</v>
      </c>
      <c r="B22" s="399" t="s">
        <v>2677</v>
      </c>
      <c r="C22" s="398" t="s">
        <v>828</v>
      </c>
      <c r="D22" s="398"/>
      <c r="E22" s="398"/>
      <c r="F22" s="400">
        <v>3437373</v>
      </c>
      <c r="G22" s="400">
        <v>5453066</v>
      </c>
      <c r="J22" s="400">
        <v>138</v>
      </c>
      <c r="K22" s="400" t="s">
        <v>1356</v>
      </c>
      <c r="L22" s="19">
        <v>881</v>
      </c>
      <c r="M22" s="19"/>
      <c r="O22" s="19"/>
      <c r="P22" s="19"/>
      <c r="Q22" s="399"/>
      <c r="R22" s="401" t="s">
        <v>2686</v>
      </c>
      <c r="S22" s="399" t="s">
        <v>2836</v>
      </c>
      <c r="T22" s="51">
        <v>40764</v>
      </c>
      <c r="U22" s="100"/>
      <c r="V22" s="398"/>
      <c r="W22" s="398" t="s">
        <v>2672</v>
      </c>
      <c r="X22" s="61" t="s">
        <v>2687</v>
      </c>
      <c r="Y22" s="391" t="s">
        <v>644</v>
      </c>
      <c r="Z22" s="400">
        <v>30000</v>
      </c>
      <c r="AA22" s="400">
        <v>7.44</v>
      </c>
      <c r="AB22" s="391">
        <v>-153</v>
      </c>
      <c r="AC22" s="391"/>
      <c r="AD22" s="391"/>
      <c r="AE22" s="346"/>
      <c r="AF22" s="391"/>
      <c r="AG22" s="398"/>
      <c r="AH22" s="399"/>
      <c r="AI22" s="19"/>
      <c r="AJ22" s="398"/>
      <c r="AK22" s="398"/>
      <c r="AL22" s="507">
        <f t="shared" si="0"/>
        <v>19068.390630000002</v>
      </c>
      <c r="AM22" s="172"/>
      <c r="AN22" s="138">
        <v>6200</v>
      </c>
      <c r="AO22" s="138">
        <v>68.5</v>
      </c>
      <c r="AP22" s="138">
        <v>454</v>
      </c>
      <c r="AQ22" s="138">
        <v>9740</v>
      </c>
      <c r="AR22" s="138">
        <v>1820</v>
      </c>
      <c r="AS22" s="457">
        <v>358.79759999999999</v>
      </c>
      <c r="AT22" s="138">
        <v>10.5</v>
      </c>
      <c r="AU22" s="138">
        <v>141</v>
      </c>
      <c r="AV22" s="138">
        <v>27.5</v>
      </c>
      <c r="AW22" s="138">
        <v>16.399999999999999</v>
      </c>
      <c r="AX22" s="138">
        <v>0.45</v>
      </c>
      <c r="AY22" s="138">
        <v>3.3000000000000002E-2</v>
      </c>
      <c r="AZ22" s="138">
        <v>1.6</v>
      </c>
      <c r="BA22" s="138">
        <v>47.9</v>
      </c>
      <c r="BB22" s="398"/>
      <c r="BC22" s="91" t="s">
        <v>1406</v>
      </c>
      <c r="BD22" s="398"/>
      <c r="BE22" s="149"/>
      <c r="BF22" s="398">
        <v>64.87</v>
      </c>
      <c r="BG22" s="66">
        <v>115.48199999999999</v>
      </c>
      <c r="BH22" s="138" t="s">
        <v>1407</v>
      </c>
      <c r="BI22" s="244">
        <v>13.3</v>
      </c>
      <c r="BJ22" s="244">
        <v>288</v>
      </c>
      <c r="BK22" s="244">
        <v>126</v>
      </c>
      <c r="BL22" s="244">
        <v>0.13</v>
      </c>
      <c r="BM22" s="138" t="s">
        <v>1407</v>
      </c>
      <c r="BN22" s="138" t="s">
        <v>1406</v>
      </c>
      <c r="BO22" s="138" t="s">
        <v>457</v>
      </c>
      <c r="BP22" s="244">
        <v>460</v>
      </c>
      <c r="BQ22" s="138" t="s">
        <v>457</v>
      </c>
      <c r="BR22" s="244"/>
      <c r="BS22" s="244"/>
      <c r="BT22" s="244">
        <v>10.6</v>
      </c>
      <c r="BU22" s="138" t="s">
        <v>1406</v>
      </c>
      <c r="BV22" s="244">
        <v>460</v>
      </c>
      <c r="BW22" s="244"/>
      <c r="BX22" s="244"/>
      <c r="BY22" s="399"/>
      <c r="BZ22" s="348" t="s">
        <v>1406</v>
      </c>
      <c r="CA22" s="244"/>
      <c r="CB22" s="69"/>
      <c r="CC22" s="138" t="s">
        <v>1407</v>
      </c>
      <c r="CD22" s="244"/>
      <c r="CE22" s="139" t="s">
        <v>287</v>
      </c>
      <c r="CF22" s="398"/>
      <c r="CG22" s="244"/>
      <c r="CH22" s="399"/>
      <c r="CI22" s="398"/>
      <c r="CJ22" s="172"/>
      <c r="CK22" s="398"/>
      <c r="CL22" s="398"/>
      <c r="CM22" s="398"/>
      <c r="CN22" s="398"/>
      <c r="CO22" s="398"/>
      <c r="CP22" s="398"/>
      <c r="CQ22" s="398"/>
      <c r="CR22" s="398"/>
      <c r="CS22" s="398"/>
      <c r="CT22" s="172"/>
      <c r="CU22" s="401">
        <v>-55.6</v>
      </c>
      <c r="CV22" s="399"/>
      <c r="CW22" s="399"/>
      <c r="CX22" s="399"/>
      <c r="CY22" s="399"/>
      <c r="CZ22" s="401">
        <v>-7.1</v>
      </c>
      <c r="DA22" s="399"/>
      <c r="DD22" s="398"/>
      <c r="DE22" s="398"/>
      <c r="DF22" s="398"/>
      <c r="DG22" s="398"/>
      <c r="DH22" s="398"/>
      <c r="DI22" s="398"/>
      <c r="DJ22" s="398"/>
      <c r="DK22" s="398"/>
      <c r="DL22" s="172"/>
      <c r="DM22" s="398"/>
      <c r="DN22" s="398"/>
      <c r="DO22" s="398"/>
    </row>
    <row r="23" spans="1:119" s="400" customFormat="1">
      <c r="A23" s="402">
        <f t="shared" si="1"/>
        <v>18</v>
      </c>
      <c r="B23" s="399" t="s">
        <v>2677</v>
      </c>
      <c r="C23" s="398" t="s">
        <v>829</v>
      </c>
      <c r="D23" s="398"/>
      <c r="E23" s="398"/>
      <c r="F23" s="400">
        <v>3437373</v>
      </c>
      <c r="G23" s="400">
        <v>5453066</v>
      </c>
      <c r="J23" s="400">
        <v>138</v>
      </c>
      <c r="K23" s="400" t="s">
        <v>1356</v>
      </c>
      <c r="L23" s="19">
        <v>853</v>
      </c>
      <c r="M23" s="19"/>
      <c r="O23" s="19"/>
      <c r="P23" s="19"/>
      <c r="Q23" s="399"/>
      <c r="R23" s="401" t="s">
        <v>2686</v>
      </c>
      <c r="S23" s="399" t="s">
        <v>2836</v>
      </c>
      <c r="T23" s="51">
        <v>40764</v>
      </c>
      <c r="U23" s="100"/>
      <c r="V23" s="398"/>
      <c r="W23" s="398" t="s">
        <v>2672</v>
      </c>
      <c r="X23" s="61" t="s">
        <v>2687</v>
      </c>
      <c r="Y23" s="332">
        <v>68</v>
      </c>
      <c r="Z23" s="400">
        <v>24000</v>
      </c>
      <c r="AA23" s="400">
        <v>7.55</v>
      </c>
      <c r="AB23" s="391">
        <v>-42</v>
      </c>
      <c r="AC23" s="391"/>
      <c r="AD23" s="391"/>
      <c r="AE23" s="346"/>
      <c r="AF23" s="391"/>
      <c r="AG23" s="398"/>
      <c r="AH23" s="399"/>
      <c r="AI23" s="19"/>
      <c r="AJ23" s="398"/>
      <c r="AK23" s="398"/>
      <c r="AL23" s="507">
        <f t="shared" si="0"/>
        <v>15190.68662</v>
      </c>
      <c r="AM23" s="172"/>
      <c r="AN23" s="138">
        <v>5100</v>
      </c>
      <c r="AO23" s="138">
        <v>43.2</v>
      </c>
      <c r="AP23" s="138">
        <v>227</v>
      </c>
      <c r="AQ23" s="138">
        <v>6530</v>
      </c>
      <c r="AR23" s="138">
        <v>2460</v>
      </c>
      <c r="AS23" s="457">
        <v>503.41500000000002</v>
      </c>
      <c r="AT23" s="138">
        <v>6.9</v>
      </c>
      <c r="AU23" s="138">
        <v>70.900000000000006</v>
      </c>
      <c r="AV23" s="138">
        <v>15.4</v>
      </c>
      <c r="AW23" s="138">
        <v>12.5</v>
      </c>
      <c r="AX23" s="138">
        <v>0.61</v>
      </c>
      <c r="AY23" s="138">
        <v>0.06</v>
      </c>
      <c r="AZ23" s="138">
        <v>1.4</v>
      </c>
      <c r="BA23" s="138">
        <v>38.4</v>
      </c>
      <c r="BB23" s="398"/>
      <c r="BC23" s="91" t="s">
        <v>1406</v>
      </c>
      <c r="BD23" s="398"/>
      <c r="BE23" s="149"/>
      <c r="BF23" s="398">
        <v>55.64</v>
      </c>
      <c r="BG23" s="66">
        <v>124.80159999999999</v>
      </c>
      <c r="BH23" s="138" t="s">
        <v>1407</v>
      </c>
      <c r="BI23" s="244">
        <v>10.7</v>
      </c>
      <c r="BJ23" s="244">
        <v>0.81</v>
      </c>
      <c r="BK23" s="244">
        <v>59.2</v>
      </c>
      <c r="BL23" s="244" t="s">
        <v>1407</v>
      </c>
      <c r="BM23" s="138" t="s">
        <v>1407</v>
      </c>
      <c r="BN23" s="138" t="s">
        <v>1406</v>
      </c>
      <c r="BO23" s="138" t="s">
        <v>457</v>
      </c>
      <c r="BP23" s="244">
        <v>194</v>
      </c>
      <c r="BQ23" s="138" t="s">
        <v>457</v>
      </c>
      <c r="BR23" s="244"/>
      <c r="BS23" s="244"/>
      <c r="BT23" s="244">
        <v>1.31</v>
      </c>
      <c r="BU23" s="138" t="s">
        <v>1406</v>
      </c>
      <c r="BV23" s="244">
        <v>194</v>
      </c>
      <c r="BW23" s="244"/>
      <c r="BX23" s="244"/>
      <c r="BY23" s="399"/>
      <c r="BZ23" s="348" t="s">
        <v>1406</v>
      </c>
      <c r="CA23" s="244"/>
      <c r="CB23" s="69"/>
      <c r="CC23" s="138" t="s">
        <v>1407</v>
      </c>
      <c r="CD23" s="244"/>
      <c r="CE23" s="139" t="s">
        <v>287</v>
      </c>
      <c r="CF23" s="398"/>
      <c r="CG23" s="244"/>
      <c r="CH23" s="399"/>
      <c r="CI23" s="398"/>
      <c r="CJ23" s="172"/>
      <c r="CK23" s="398"/>
      <c r="CL23" s="398"/>
      <c r="CM23" s="398"/>
      <c r="CN23" s="398"/>
      <c r="CO23" s="398"/>
      <c r="CP23" s="398"/>
      <c r="CQ23" s="398"/>
      <c r="CR23" s="398"/>
      <c r="CS23" s="398"/>
      <c r="CT23" s="172"/>
      <c r="CU23" s="401">
        <v>-53.2</v>
      </c>
      <c r="CV23" s="399"/>
      <c r="CW23" s="399"/>
      <c r="CX23" s="399"/>
      <c r="CY23" s="399"/>
      <c r="CZ23" s="401">
        <v>-6.7</v>
      </c>
      <c r="DA23" s="399"/>
      <c r="DD23" s="398"/>
      <c r="DE23" s="398"/>
      <c r="DF23" s="398"/>
      <c r="DG23" s="398"/>
      <c r="DH23" s="398"/>
      <c r="DI23" s="398"/>
      <c r="DJ23" s="398"/>
      <c r="DK23" s="398"/>
      <c r="DL23" s="172"/>
      <c r="DM23" s="398"/>
      <c r="DN23" s="398"/>
      <c r="DO23" s="398"/>
    </row>
    <row r="24" spans="1:119" s="400" customFormat="1">
      <c r="A24" s="402">
        <f t="shared" si="1"/>
        <v>19</v>
      </c>
      <c r="B24" s="399" t="s">
        <v>2677</v>
      </c>
      <c r="C24" s="398" t="s">
        <v>830</v>
      </c>
      <c r="D24" s="398"/>
      <c r="E24" s="398"/>
      <c r="F24" s="400">
        <v>3437373</v>
      </c>
      <c r="G24" s="400">
        <v>5453066</v>
      </c>
      <c r="J24" s="400">
        <v>138</v>
      </c>
      <c r="K24" s="400" t="s">
        <v>1356</v>
      </c>
      <c r="L24" s="19">
        <v>1002</v>
      </c>
      <c r="M24" s="19"/>
      <c r="O24" s="19"/>
      <c r="P24" s="19"/>
      <c r="Q24" s="399"/>
      <c r="R24" s="401" t="s">
        <v>2688</v>
      </c>
      <c r="S24" s="399" t="s">
        <v>2836</v>
      </c>
      <c r="T24" s="51">
        <v>40764</v>
      </c>
      <c r="U24" s="100"/>
      <c r="V24" s="398"/>
      <c r="W24" s="398" t="s">
        <v>2672</v>
      </c>
      <c r="X24" s="70"/>
      <c r="Y24" s="391" t="s">
        <v>644</v>
      </c>
      <c r="Z24" s="400">
        <v>67000</v>
      </c>
      <c r="AA24" s="400">
        <v>6.78</v>
      </c>
      <c r="AB24" s="391"/>
      <c r="AC24" s="391"/>
      <c r="AD24" s="391"/>
      <c r="AE24" s="345"/>
      <c r="AF24" s="391"/>
      <c r="AG24" s="398"/>
      <c r="AH24" s="399"/>
      <c r="AI24" s="19"/>
      <c r="AJ24" s="398"/>
      <c r="AK24" s="398"/>
      <c r="AL24" s="507">
        <f t="shared" si="0"/>
        <v>48971.654269999999</v>
      </c>
      <c r="AM24" s="172"/>
      <c r="AN24" s="138">
        <v>16100</v>
      </c>
      <c r="AO24" s="138">
        <v>320</v>
      </c>
      <c r="AP24" s="138">
        <v>1580</v>
      </c>
      <c r="AQ24" s="138">
        <v>29900</v>
      </c>
      <c r="AR24" s="138">
        <v>142</v>
      </c>
      <c r="AS24" s="320"/>
      <c r="AT24" s="138">
        <v>19</v>
      </c>
      <c r="AU24" s="138">
        <v>287</v>
      </c>
      <c r="AV24" s="138">
        <v>151</v>
      </c>
      <c r="AW24" s="138">
        <v>45.3</v>
      </c>
      <c r="AX24" s="138">
        <v>3.13</v>
      </c>
      <c r="AY24" s="138">
        <v>0.48699999999999999</v>
      </c>
      <c r="AZ24" s="138">
        <v>1.7</v>
      </c>
      <c r="BA24" s="138">
        <v>178</v>
      </c>
      <c r="BB24" s="398"/>
      <c r="BC24" s="91" t="s">
        <v>1406</v>
      </c>
      <c r="BD24" s="398"/>
      <c r="BE24" s="149"/>
      <c r="BF24" s="398">
        <v>58.37</v>
      </c>
      <c r="BG24" s="66">
        <v>178.28799999999998</v>
      </c>
      <c r="BH24" s="244">
        <v>0.33</v>
      </c>
      <c r="BI24" s="244">
        <v>11.3</v>
      </c>
      <c r="BJ24" s="244">
        <v>8.67</v>
      </c>
      <c r="BK24" s="244">
        <v>5700</v>
      </c>
      <c r="BL24" s="244" t="s">
        <v>1407</v>
      </c>
      <c r="BM24" s="138" t="s">
        <v>1407</v>
      </c>
      <c r="BN24" s="138" t="s">
        <v>1406</v>
      </c>
      <c r="BO24" s="138" t="s">
        <v>457</v>
      </c>
      <c r="BP24" s="244">
        <v>814</v>
      </c>
      <c r="BQ24" s="138" t="s">
        <v>457</v>
      </c>
      <c r="BR24" s="244"/>
      <c r="BS24" s="244"/>
      <c r="BT24" s="244">
        <v>8.65</v>
      </c>
      <c r="BU24" s="244">
        <v>3.52</v>
      </c>
      <c r="BV24" s="244">
        <v>814</v>
      </c>
      <c r="BW24" s="244"/>
      <c r="BX24" s="244"/>
      <c r="BY24" s="399"/>
      <c r="BZ24" s="348" t="s">
        <v>1406</v>
      </c>
      <c r="CA24" s="244"/>
      <c r="CB24" s="69"/>
      <c r="CC24" s="138" t="s">
        <v>1407</v>
      </c>
      <c r="CD24" s="244"/>
      <c r="CE24" s="472">
        <v>18.8</v>
      </c>
      <c r="CF24" s="398"/>
      <c r="CG24" s="244"/>
      <c r="CH24" s="399"/>
      <c r="CI24" s="398"/>
      <c r="CJ24" s="172"/>
      <c r="CK24" s="398"/>
      <c r="CL24" s="398"/>
      <c r="CM24" s="398"/>
      <c r="CN24" s="398"/>
      <c r="CO24" s="398"/>
      <c r="CP24" s="398"/>
      <c r="CQ24" s="398"/>
      <c r="CR24" s="398"/>
      <c r="CS24" s="398"/>
      <c r="CT24" s="172"/>
      <c r="CU24" s="401">
        <v>-48.5</v>
      </c>
      <c r="CV24" s="399"/>
      <c r="CW24" s="399"/>
      <c r="CX24" s="399"/>
      <c r="CY24" s="399"/>
      <c r="CZ24" s="401">
        <v>-4.8</v>
      </c>
      <c r="DA24" s="399"/>
      <c r="DD24" s="398"/>
      <c r="DE24" s="398"/>
      <c r="DF24" s="398"/>
      <c r="DG24" s="398"/>
      <c r="DH24" s="398"/>
      <c r="DI24" s="398"/>
      <c r="DJ24" s="398"/>
      <c r="DK24" s="398"/>
      <c r="DL24" s="172"/>
      <c r="DM24" s="398"/>
      <c r="DN24" s="398"/>
      <c r="DO24" s="398"/>
    </row>
    <row r="25" spans="1:119" s="400" customFormat="1">
      <c r="A25" s="402">
        <f t="shared" si="1"/>
        <v>20</v>
      </c>
      <c r="B25" s="399" t="s">
        <v>2677</v>
      </c>
      <c r="C25" s="398" t="s">
        <v>831</v>
      </c>
      <c r="D25" s="398"/>
      <c r="E25" s="398"/>
      <c r="F25" s="400">
        <v>3437373</v>
      </c>
      <c r="G25" s="400">
        <v>5453066</v>
      </c>
      <c r="J25" s="400">
        <v>138</v>
      </c>
      <c r="K25" s="400" t="s">
        <v>1356</v>
      </c>
      <c r="L25" s="19">
        <v>1447</v>
      </c>
      <c r="M25" s="19"/>
      <c r="O25" s="19"/>
      <c r="P25" s="19"/>
      <c r="Q25" s="399"/>
      <c r="R25" s="401" t="s">
        <v>2689</v>
      </c>
      <c r="S25" s="399" t="s">
        <v>2836</v>
      </c>
      <c r="T25" s="51">
        <v>40764</v>
      </c>
      <c r="U25" s="100"/>
      <c r="V25" s="398"/>
      <c r="W25" s="398" t="s">
        <v>2672</v>
      </c>
      <c r="X25" s="61" t="s">
        <v>2687</v>
      </c>
      <c r="Y25" s="391" t="s">
        <v>644</v>
      </c>
      <c r="Z25" s="400">
        <v>75000</v>
      </c>
      <c r="AA25" s="211">
        <v>6.7</v>
      </c>
      <c r="AB25" s="391">
        <v>-78</v>
      </c>
      <c r="AC25" s="391"/>
      <c r="AD25" s="391"/>
      <c r="AE25" s="346"/>
      <c r="AF25" s="391"/>
      <c r="AG25" s="398"/>
      <c r="AH25" s="399"/>
      <c r="AI25" s="19"/>
      <c r="AJ25" s="398"/>
      <c r="AK25" s="398"/>
      <c r="AL25" s="507">
        <f t="shared" si="0"/>
        <v>49231.399289999994</v>
      </c>
      <c r="AM25" s="172"/>
      <c r="AN25" s="138">
        <v>16100</v>
      </c>
      <c r="AO25" s="138">
        <v>246</v>
      </c>
      <c r="AP25" s="138">
        <v>1710</v>
      </c>
      <c r="AQ25" s="138">
        <v>28800</v>
      </c>
      <c r="AR25" s="138">
        <v>1110</v>
      </c>
      <c r="AS25" s="457">
        <v>430.19100000000003</v>
      </c>
      <c r="AT25" s="138">
        <v>24.5</v>
      </c>
      <c r="AU25" s="138">
        <v>193</v>
      </c>
      <c r="AV25" s="138">
        <v>94</v>
      </c>
      <c r="AW25" s="138">
        <v>45.1</v>
      </c>
      <c r="AX25" s="138">
        <v>43.8</v>
      </c>
      <c r="AY25" s="138">
        <v>1.0900000000000001</v>
      </c>
      <c r="AZ25" s="138">
        <v>0.7</v>
      </c>
      <c r="BA25" s="138">
        <v>170</v>
      </c>
      <c r="BB25" s="398"/>
      <c r="BC25" s="91" t="s">
        <v>1406</v>
      </c>
      <c r="BD25" s="398"/>
      <c r="BE25" s="149"/>
      <c r="BF25" s="398">
        <v>38.869999999999997</v>
      </c>
      <c r="BG25" s="66">
        <v>222.85999999999999</v>
      </c>
      <c r="BH25" s="244">
        <v>0.15</v>
      </c>
      <c r="BI25" s="244">
        <v>21</v>
      </c>
      <c r="BJ25" s="244">
        <v>5.85</v>
      </c>
      <c r="BK25" s="244">
        <v>473</v>
      </c>
      <c r="BL25" s="244" t="s">
        <v>1407</v>
      </c>
      <c r="BM25" s="138" t="s">
        <v>1407</v>
      </c>
      <c r="BN25" s="138" t="s">
        <v>1406</v>
      </c>
      <c r="BO25" s="138" t="s">
        <v>457</v>
      </c>
      <c r="BP25" s="244">
        <v>393</v>
      </c>
      <c r="BQ25" s="138" t="s">
        <v>457</v>
      </c>
      <c r="BR25" s="244"/>
      <c r="BS25" s="244"/>
      <c r="BT25" s="244">
        <v>2.29</v>
      </c>
      <c r="BU25" s="138" t="s">
        <v>1406</v>
      </c>
      <c r="BV25" s="244">
        <v>393</v>
      </c>
      <c r="BW25" s="244"/>
      <c r="BX25" s="244"/>
      <c r="BY25" s="399"/>
      <c r="BZ25" s="348" t="s">
        <v>1406</v>
      </c>
      <c r="CA25" s="244"/>
      <c r="CB25" s="69"/>
      <c r="CC25" s="138" t="s">
        <v>1407</v>
      </c>
      <c r="CD25" s="244"/>
      <c r="CE25" s="139" t="s">
        <v>287</v>
      </c>
      <c r="CF25" s="398"/>
      <c r="CG25" s="244"/>
      <c r="CH25" s="399"/>
      <c r="CI25" s="398"/>
      <c r="CJ25" s="172"/>
      <c r="CK25" s="398"/>
      <c r="CL25" s="398"/>
      <c r="CM25" s="398"/>
      <c r="CN25" s="398"/>
      <c r="CO25" s="398"/>
      <c r="CP25" s="398"/>
      <c r="CQ25" s="398"/>
      <c r="CR25" s="398"/>
      <c r="CS25" s="398"/>
      <c r="CT25" s="172"/>
      <c r="CU25" s="399"/>
      <c r="CV25" s="399"/>
      <c r="CW25" s="399"/>
      <c r="CX25" s="399"/>
      <c r="CY25" s="399"/>
      <c r="CZ25" s="399"/>
      <c r="DA25" s="399"/>
      <c r="DD25" s="398"/>
      <c r="DE25" s="398"/>
      <c r="DF25" s="398"/>
      <c r="DG25" s="398"/>
      <c r="DH25" s="398"/>
      <c r="DI25" s="398"/>
      <c r="DJ25" s="398"/>
      <c r="DK25" s="398"/>
      <c r="DL25" s="172"/>
      <c r="DM25" s="398"/>
      <c r="DN25" s="398"/>
      <c r="DO25" s="398"/>
    </row>
    <row r="26" spans="1:119" s="400" customFormat="1">
      <c r="A26" s="402">
        <f t="shared" si="1"/>
        <v>21</v>
      </c>
      <c r="B26" s="399" t="s">
        <v>2677</v>
      </c>
      <c r="C26" s="398" t="s">
        <v>832</v>
      </c>
      <c r="D26" s="398"/>
      <c r="E26" s="398"/>
      <c r="F26" s="400">
        <v>3437373</v>
      </c>
      <c r="G26" s="400">
        <v>5453066</v>
      </c>
      <c r="J26" s="400">
        <v>138</v>
      </c>
      <c r="K26" s="400" t="s">
        <v>1356</v>
      </c>
      <c r="L26" s="19">
        <v>1306</v>
      </c>
      <c r="M26" s="19"/>
      <c r="O26" s="19"/>
      <c r="P26" s="19"/>
      <c r="Q26" s="399"/>
      <c r="R26" s="401" t="s">
        <v>2689</v>
      </c>
      <c r="S26" s="399" t="s">
        <v>2836</v>
      </c>
      <c r="T26" s="51">
        <v>40764</v>
      </c>
      <c r="U26" s="100"/>
      <c r="V26" s="398"/>
      <c r="W26" s="398" t="s">
        <v>2672</v>
      </c>
      <c r="X26" s="70"/>
      <c r="Y26" s="391" t="s">
        <v>644</v>
      </c>
      <c r="Z26" s="400">
        <v>102000</v>
      </c>
      <c r="AA26" s="400">
        <v>6.66</v>
      </c>
      <c r="AB26" s="391">
        <v>-143</v>
      </c>
      <c r="AC26" s="391"/>
      <c r="AD26" s="391"/>
      <c r="AE26" s="346"/>
      <c r="AF26" s="391"/>
      <c r="AG26" s="398"/>
      <c r="AH26" s="399"/>
      <c r="AI26" s="19"/>
      <c r="AJ26" s="398"/>
      <c r="AK26" s="398"/>
      <c r="AL26" s="507"/>
      <c r="AM26" s="172"/>
      <c r="AN26" s="138"/>
      <c r="AO26" s="138"/>
      <c r="AP26" s="138"/>
      <c r="AQ26" s="138"/>
      <c r="AR26" s="138"/>
      <c r="AS26" s="320"/>
      <c r="AT26" s="138"/>
      <c r="AU26" s="138"/>
      <c r="AV26" s="138"/>
      <c r="AW26" s="138"/>
      <c r="AX26" s="138"/>
      <c r="AY26" s="138"/>
      <c r="AZ26" s="138"/>
      <c r="BA26" s="138"/>
      <c r="BB26" s="398"/>
      <c r="BC26" s="69"/>
      <c r="BD26" s="398"/>
      <c r="BE26" s="149"/>
      <c r="BF26" s="398"/>
      <c r="BG26" s="66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399"/>
      <c r="BZ26" s="348"/>
      <c r="CA26" s="244"/>
      <c r="CB26" s="69"/>
      <c r="CC26" s="244"/>
      <c r="CD26" s="244"/>
      <c r="CE26" s="472"/>
      <c r="CF26" s="398"/>
      <c r="CG26" s="244"/>
      <c r="CH26" s="399"/>
      <c r="CI26" s="398"/>
      <c r="CJ26" s="172"/>
      <c r="CK26" s="398"/>
      <c r="CL26" s="398"/>
      <c r="CM26" s="398"/>
      <c r="CN26" s="398"/>
      <c r="CO26" s="398"/>
      <c r="CP26" s="398"/>
      <c r="CQ26" s="398"/>
      <c r="CR26" s="398"/>
      <c r="CS26" s="398"/>
      <c r="CT26" s="172"/>
      <c r="CU26" s="399"/>
      <c r="CV26" s="399"/>
      <c r="CW26" s="399"/>
      <c r="CX26" s="399"/>
      <c r="CY26" s="399"/>
      <c r="CZ26" s="399"/>
      <c r="DA26" s="399"/>
      <c r="DD26" s="398"/>
      <c r="DE26" s="398"/>
      <c r="DF26" s="398"/>
      <c r="DG26" s="398"/>
      <c r="DH26" s="398"/>
      <c r="DI26" s="398"/>
      <c r="DJ26" s="398"/>
      <c r="DK26" s="398"/>
      <c r="DL26" s="172"/>
      <c r="DM26" s="398"/>
      <c r="DN26" s="398"/>
      <c r="DO26" s="398"/>
    </row>
    <row r="27" spans="1:119" s="400" customFormat="1">
      <c r="A27" s="402">
        <f t="shared" si="1"/>
        <v>22</v>
      </c>
      <c r="B27" s="399" t="s">
        <v>2677</v>
      </c>
      <c r="C27" s="398" t="s">
        <v>833</v>
      </c>
      <c r="D27" s="398"/>
      <c r="E27" s="398"/>
      <c r="F27" s="400">
        <v>3437373</v>
      </c>
      <c r="G27" s="400">
        <v>5453066</v>
      </c>
      <c r="J27" s="400">
        <v>138</v>
      </c>
      <c r="K27" s="400" t="s">
        <v>1356</v>
      </c>
      <c r="L27" s="19">
        <v>959</v>
      </c>
      <c r="M27" s="19"/>
      <c r="O27" s="19"/>
      <c r="P27" s="19"/>
      <c r="Q27" s="399"/>
      <c r="R27" s="399" t="s">
        <v>2690</v>
      </c>
      <c r="S27" s="399" t="s">
        <v>2836</v>
      </c>
      <c r="T27" s="51">
        <v>40764</v>
      </c>
      <c r="U27" s="100"/>
      <c r="V27" s="398"/>
      <c r="W27" s="398" t="s">
        <v>2672</v>
      </c>
      <c r="X27" s="61" t="s">
        <v>2687</v>
      </c>
      <c r="Y27" s="332">
        <v>55</v>
      </c>
      <c r="Z27" s="400">
        <v>76000</v>
      </c>
      <c r="AA27" s="400">
        <v>6.97</v>
      </c>
      <c r="AB27" s="391">
        <v>-84</v>
      </c>
      <c r="AC27" s="391"/>
      <c r="AD27" s="391"/>
      <c r="AE27" s="346"/>
      <c r="AF27" s="391"/>
      <c r="AG27" s="398"/>
      <c r="AH27" s="399"/>
      <c r="AI27" s="19"/>
      <c r="AJ27" s="398"/>
      <c r="AK27" s="398"/>
      <c r="AL27" s="507">
        <f t="shared" si="0"/>
        <v>48682.53538999999</v>
      </c>
      <c r="AM27" s="172"/>
      <c r="AN27" s="138">
        <v>16400</v>
      </c>
      <c r="AO27" s="138">
        <v>244</v>
      </c>
      <c r="AP27" s="138">
        <v>1740</v>
      </c>
      <c r="AQ27" s="138">
        <v>28200</v>
      </c>
      <c r="AR27" s="138">
        <v>764</v>
      </c>
      <c r="AS27" s="457">
        <v>359.40780000000001</v>
      </c>
      <c r="AT27" s="138">
        <v>20.2</v>
      </c>
      <c r="AU27" s="138">
        <v>295</v>
      </c>
      <c r="AV27" s="138">
        <v>146</v>
      </c>
      <c r="AW27" s="138">
        <v>42</v>
      </c>
      <c r="AX27" s="138">
        <v>3.9</v>
      </c>
      <c r="AY27" s="138">
        <v>0.32300000000000001</v>
      </c>
      <c r="AZ27" s="138">
        <v>0.7</v>
      </c>
      <c r="BA27" s="138">
        <v>180</v>
      </c>
      <c r="BB27" s="398"/>
      <c r="BC27" s="91" t="s">
        <v>1406</v>
      </c>
      <c r="BD27" s="398"/>
      <c r="BE27" s="149"/>
      <c r="BF27" s="398">
        <v>60.710000000000008</v>
      </c>
      <c r="BG27" s="66">
        <v>222.85999999999999</v>
      </c>
      <c r="BH27" s="244">
        <v>0.19</v>
      </c>
      <c r="BI27" s="244">
        <v>12.2</v>
      </c>
      <c r="BJ27" s="244">
        <v>3.62</v>
      </c>
      <c r="BK27" s="244">
        <v>928</v>
      </c>
      <c r="BL27" s="244">
        <v>0.13</v>
      </c>
      <c r="BM27" s="244">
        <v>0.16</v>
      </c>
      <c r="BN27" s="138" t="s">
        <v>1406</v>
      </c>
      <c r="BO27" s="138" t="s">
        <v>457</v>
      </c>
      <c r="BP27" s="244">
        <v>1200</v>
      </c>
      <c r="BQ27" s="138" t="s">
        <v>457</v>
      </c>
      <c r="BR27" s="244"/>
      <c r="BS27" s="244"/>
      <c r="BT27" s="244">
        <v>32.9</v>
      </c>
      <c r="BU27" s="244">
        <v>3.49</v>
      </c>
      <c r="BV27" s="244">
        <v>1200</v>
      </c>
      <c r="BW27" s="244"/>
      <c r="BX27" s="244"/>
      <c r="BY27" s="399"/>
      <c r="BZ27" s="348" t="s">
        <v>1406</v>
      </c>
      <c r="CA27" s="244"/>
      <c r="CB27" s="69"/>
      <c r="CC27" s="138" t="s">
        <v>1407</v>
      </c>
      <c r="CD27" s="244"/>
      <c r="CE27" s="472">
        <v>53.9</v>
      </c>
      <c r="CF27" s="398"/>
      <c r="CG27" s="244"/>
      <c r="CH27" s="399"/>
      <c r="CI27" s="398"/>
      <c r="CJ27" s="172"/>
      <c r="CK27" s="398"/>
      <c r="CL27" s="398"/>
      <c r="CM27" s="398"/>
      <c r="CN27" s="398"/>
      <c r="CO27" s="398"/>
      <c r="CP27" s="398"/>
      <c r="CQ27" s="398"/>
      <c r="CR27" s="398"/>
      <c r="CS27" s="398"/>
      <c r="CT27" s="172"/>
      <c r="CU27" s="401">
        <v>-46.8</v>
      </c>
      <c r="CV27" s="399"/>
      <c r="CW27" s="399"/>
      <c r="CX27" s="399"/>
      <c r="CY27" s="399"/>
      <c r="CZ27" s="401">
        <v>-3.6</v>
      </c>
      <c r="DA27" s="399"/>
      <c r="DD27" s="398"/>
      <c r="DE27" s="398"/>
      <c r="DF27" s="398"/>
      <c r="DG27" s="398"/>
      <c r="DH27" s="398"/>
      <c r="DI27" s="398"/>
      <c r="DJ27" s="398"/>
      <c r="DK27" s="398"/>
      <c r="DL27" s="172"/>
      <c r="DM27" s="398"/>
      <c r="DN27" s="398"/>
      <c r="DO27" s="398"/>
    </row>
    <row r="28" spans="1:119" s="400" customFormat="1">
      <c r="A28" s="402">
        <f t="shared" si="1"/>
        <v>23</v>
      </c>
      <c r="B28" s="399" t="s">
        <v>2677</v>
      </c>
      <c r="C28" s="398" t="s">
        <v>834</v>
      </c>
      <c r="D28" s="398"/>
      <c r="E28" s="398"/>
      <c r="F28" s="400">
        <v>3437373</v>
      </c>
      <c r="G28" s="400">
        <v>5453066</v>
      </c>
      <c r="J28" s="400">
        <v>138</v>
      </c>
      <c r="K28" s="400" t="s">
        <v>1356</v>
      </c>
      <c r="L28" s="19">
        <v>999</v>
      </c>
      <c r="M28" s="19"/>
      <c r="O28" s="19"/>
      <c r="P28" s="19"/>
      <c r="Q28" s="399"/>
      <c r="R28" s="401" t="s">
        <v>2688</v>
      </c>
      <c r="S28" s="399" t="s">
        <v>2836</v>
      </c>
      <c r="T28" s="51">
        <v>40764</v>
      </c>
      <c r="U28" s="100"/>
      <c r="V28" s="398"/>
      <c r="W28" s="398" t="s">
        <v>2672</v>
      </c>
      <c r="X28" s="61" t="s">
        <v>2687</v>
      </c>
      <c r="Y28" s="391" t="s">
        <v>644</v>
      </c>
      <c r="Z28" s="400">
        <v>103000</v>
      </c>
      <c r="AA28" s="400">
        <v>6.62</v>
      </c>
      <c r="AB28" s="391">
        <v>-80</v>
      </c>
      <c r="AC28" s="391"/>
      <c r="AD28" s="391"/>
      <c r="AE28" s="346"/>
      <c r="AF28" s="391"/>
      <c r="AG28" s="398"/>
      <c r="AH28" s="399"/>
      <c r="AI28" s="19"/>
      <c r="AJ28" s="398"/>
      <c r="AK28" s="398"/>
      <c r="AL28" s="507">
        <f t="shared" si="0"/>
        <v>72245.999799999976</v>
      </c>
      <c r="AM28" s="172"/>
      <c r="AN28" s="138">
        <v>23000</v>
      </c>
      <c r="AO28" s="138">
        <v>438</v>
      </c>
      <c r="AP28" s="138">
        <v>2970</v>
      </c>
      <c r="AQ28" s="138">
        <v>44000</v>
      </c>
      <c r="AR28" s="138">
        <v>484</v>
      </c>
      <c r="AS28" s="457">
        <v>273.36960000000005</v>
      </c>
      <c r="AT28" s="138">
        <v>23</v>
      </c>
      <c r="AU28" s="138">
        <v>286</v>
      </c>
      <c r="AV28" s="138">
        <v>158</v>
      </c>
      <c r="AW28" s="138">
        <v>72.900000000000006</v>
      </c>
      <c r="AX28" s="138">
        <v>19.899999999999999</v>
      </c>
      <c r="AY28" s="138">
        <v>0.97199999999999998</v>
      </c>
      <c r="AZ28" s="138" t="s">
        <v>1406</v>
      </c>
      <c r="BA28" s="138">
        <v>263</v>
      </c>
      <c r="BB28" s="398"/>
      <c r="BC28" s="91" t="s">
        <v>1406</v>
      </c>
      <c r="BD28" s="398"/>
      <c r="BE28" s="149"/>
      <c r="BF28" s="398">
        <v>27.430000000000003</v>
      </c>
      <c r="BG28" s="66">
        <v>226.91199999999998</v>
      </c>
      <c r="BH28" s="244">
        <v>0.35</v>
      </c>
      <c r="BI28" s="244">
        <v>17.3</v>
      </c>
      <c r="BJ28" s="244">
        <v>10.5</v>
      </c>
      <c r="BK28" s="244">
        <v>1570</v>
      </c>
      <c r="BL28" s="244">
        <v>0.1</v>
      </c>
      <c r="BM28" s="138" t="s">
        <v>1407</v>
      </c>
      <c r="BN28" s="138" t="s">
        <v>1406</v>
      </c>
      <c r="BO28" s="138" t="s">
        <v>457</v>
      </c>
      <c r="BP28" s="244">
        <v>458</v>
      </c>
      <c r="BQ28" s="138" t="s">
        <v>457</v>
      </c>
      <c r="BR28" s="244"/>
      <c r="BS28" s="244"/>
      <c r="BT28" s="244">
        <v>1.42</v>
      </c>
      <c r="BU28" s="244">
        <v>0.53</v>
      </c>
      <c r="BV28" s="244">
        <v>458</v>
      </c>
      <c r="BW28" s="244"/>
      <c r="BX28" s="244"/>
      <c r="BY28" s="399"/>
      <c r="BZ28" s="348" t="s">
        <v>1406</v>
      </c>
      <c r="CA28" s="244"/>
      <c r="CB28" s="69"/>
      <c r="CC28" s="138" t="s">
        <v>1407</v>
      </c>
      <c r="CD28" s="244"/>
      <c r="CE28" s="139" t="s">
        <v>287</v>
      </c>
      <c r="CF28" s="398"/>
      <c r="CG28" s="244"/>
      <c r="CH28" s="399"/>
      <c r="CI28" s="398"/>
      <c r="CJ28" s="172"/>
      <c r="CK28" s="398"/>
      <c r="CL28" s="398"/>
      <c r="CM28" s="398"/>
      <c r="CN28" s="398"/>
      <c r="CO28" s="398"/>
      <c r="CP28" s="398"/>
      <c r="CQ28" s="398"/>
      <c r="CR28" s="398"/>
      <c r="CS28" s="398"/>
      <c r="CT28" s="172"/>
      <c r="CU28" s="399"/>
      <c r="CV28" s="399"/>
      <c r="CW28" s="399"/>
      <c r="CX28" s="399"/>
      <c r="CY28" s="399"/>
      <c r="CZ28" s="399"/>
      <c r="DA28" s="399"/>
      <c r="DD28" s="398"/>
      <c r="DE28" s="398"/>
      <c r="DF28" s="398"/>
      <c r="DG28" s="398"/>
      <c r="DH28" s="398"/>
      <c r="DI28" s="398"/>
      <c r="DJ28" s="398"/>
      <c r="DK28" s="398"/>
      <c r="DL28" s="172"/>
      <c r="DM28" s="398"/>
      <c r="DN28" s="398"/>
      <c r="DO28" s="398"/>
    </row>
    <row r="29" spans="1:119">
      <c r="A29" s="402">
        <f t="shared" si="1"/>
        <v>24</v>
      </c>
      <c r="B29" s="399" t="s">
        <v>2677</v>
      </c>
      <c r="C29" s="398" t="s">
        <v>835</v>
      </c>
      <c r="F29" s="400">
        <v>3437373</v>
      </c>
      <c r="G29" s="400">
        <v>5453066</v>
      </c>
      <c r="J29" s="400">
        <v>138</v>
      </c>
      <c r="K29" s="400" t="s">
        <v>1356</v>
      </c>
      <c r="L29" s="19">
        <v>1451</v>
      </c>
      <c r="R29" s="401" t="s">
        <v>2689</v>
      </c>
      <c r="S29" s="399" t="s">
        <v>2836</v>
      </c>
      <c r="T29" s="51">
        <v>40764</v>
      </c>
      <c r="W29" s="398" t="s">
        <v>2672</v>
      </c>
      <c r="X29" s="61" t="s">
        <v>2687</v>
      </c>
      <c r="Y29" s="391" t="s">
        <v>644</v>
      </c>
      <c r="Z29" s="400">
        <v>136000</v>
      </c>
      <c r="AA29" s="400">
        <v>5.86</v>
      </c>
      <c r="AB29" s="391">
        <v>-43</v>
      </c>
      <c r="AC29" s="391"/>
      <c r="AD29" s="391"/>
      <c r="AE29" s="346"/>
      <c r="AL29" s="507">
        <f t="shared" si="0"/>
        <v>102667.95187999996</v>
      </c>
      <c r="AN29" s="138">
        <v>33000</v>
      </c>
      <c r="AO29" s="138">
        <v>450</v>
      </c>
      <c r="AP29" s="138">
        <v>4200</v>
      </c>
      <c r="AQ29" s="138">
        <v>62800</v>
      </c>
      <c r="AR29" s="138">
        <v>233</v>
      </c>
      <c r="AS29" s="457">
        <v>371.61180000000002</v>
      </c>
      <c r="AT29" s="138">
        <v>20.9</v>
      </c>
      <c r="AU29" s="138">
        <v>481</v>
      </c>
      <c r="AV29" s="138">
        <v>308</v>
      </c>
      <c r="AW29" s="138">
        <v>1.9</v>
      </c>
      <c r="AX29" s="138">
        <v>11.4</v>
      </c>
      <c r="AY29" s="138">
        <v>1.54</v>
      </c>
      <c r="AZ29" s="138">
        <v>1</v>
      </c>
      <c r="BA29" s="138">
        <v>412</v>
      </c>
      <c r="BC29" s="91" t="s">
        <v>1406</v>
      </c>
      <c r="BE29" s="149"/>
      <c r="BF29" s="398">
        <v>20.540000000000003</v>
      </c>
      <c r="BG29" s="66">
        <v>344.41999999999996</v>
      </c>
      <c r="BH29" s="244">
        <v>0.69</v>
      </c>
      <c r="BI29" s="244">
        <v>21.8</v>
      </c>
      <c r="BJ29" s="244">
        <v>30.1</v>
      </c>
      <c r="BK29" s="244">
        <v>7600</v>
      </c>
      <c r="BL29" s="244">
        <v>0.15</v>
      </c>
      <c r="BM29" s="138" t="s">
        <v>1407</v>
      </c>
      <c r="BN29" s="138" t="s">
        <v>1406</v>
      </c>
      <c r="BO29" s="138" t="s">
        <v>457</v>
      </c>
      <c r="BP29" s="244">
        <v>1480</v>
      </c>
      <c r="BQ29" s="138" t="s">
        <v>457</v>
      </c>
      <c r="BR29" s="244"/>
      <c r="BS29" s="244"/>
      <c r="BT29" s="244">
        <v>1.77</v>
      </c>
      <c r="BU29" s="244">
        <v>0.77</v>
      </c>
      <c r="BV29" s="244">
        <v>1480</v>
      </c>
      <c r="BW29" s="244"/>
      <c r="BX29" s="244"/>
      <c r="BZ29" s="348" t="s">
        <v>1406</v>
      </c>
      <c r="CA29" s="244"/>
      <c r="CB29" s="69"/>
      <c r="CC29" s="138" t="s">
        <v>1407</v>
      </c>
      <c r="CD29" s="244"/>
      <c r="CE29" s="472">
        <v>24.8</v>
      </c>
      <c r="CU29" s="399">
        <v>-37.9</v>
      </c>
      <c r="CZ29" s="399">
        <v>-0.3</v>
      </c>
    </row>
    <row r="30" spans="1:119">
      <c r="A30" s="402">
        <f t="shared" si="1"/>
        <v>25</v>
      </c>
      <c r="B30" s="399" t="s">
        <v>2677</v>
      </c>
      <c r="C30" s="398" t="s">
        <v>836</v>
      </c>
      <c r="F30" s="400">
        <v>3437373</v>
      </c>
      <c r="G30" s="400">
        <v>5453066</v>
      </c>
      <c r="J30" s="400">
        <v>138</v>
      </c>
      <c r="K30" s="400" t="s">
        <v>1356</v>
      </c>
      <c r="L30" s="19">
        <v>1527</v>
      </c>
      <c r="R30" s="401" t="s">
        <v>2689</v>
      </c>
      <c r="S30" s="399" t="s">
        <v>2836</v>
      </c>
      <c r="T30" s="51">
        <v>40764</v>
      </c>
      <c r="W30" s="398" t="s">
        <v>2672</v>
      </c>
      <c r="X30" s="61" t="s">
        <v>2687</v>
      </c>
      <c r="Y30" s="391" t="s">
        <v>644</v>
      </c>
      <c r="Z30" s="400">
        <v>132000</v>
      </c>
      <c r="AA30" s="400">
        <v>6.51</v>
      </c>
      <c r="AB30" s="391">
        <v>-65</v>
      </c>
      <c r="AC30" s="391"/>
      <c r="AD30" s="391"/>
      <c r="AE30" s="346"/>
      <c r="AL30" s="507">
        <f t="shared" si="0"/>
        <v>95570.25225000002</v>
      </c>
      <c r="AN30" s="138">
        <v>31300</v>
      </c>
      <c r="AO30" s="138">
        <v>572</v>
      </c>
      <c r="AP30" s="138">
        <v>4400</v>
      </c>
      <c r="AQ30" s="138">
        <v>56700</v>
      </c>
      <c r="AR30" s="138">
        <v>697</v>
      </c>
      <c r="AS30" s="457">
        <v>408.22380000000004</v>
      </c>
      <c r="AT30" s="138">
        <v>29.4</v>
      </c>
      <c r="AU30" s="138">
        <v>368</v>
      </c>
      <c r="AV30" s="138">
        <v>272</v>
      </c>
      <c r="AW30" s="138">
        <v>96.3</v>
      </c>
      <c r="AX30" s="138">
        <v>33.1</v>
      </c>
      <c r="AY30" s="138">
        <v>2.19</v>
      </c>
      <c r="AZ30" s="138">
        <v>1.1000000000000001</v>
      </c>
      <c r="BA30" s="138">
        <v>385</v>
      </c>
      <c r="BC30" s="91" t="s">
        <v>1406</v>
      </c>
      <c r="BE30" s="149"/>
      <c r="BF30" s="398">
        <v>38.869999999999997</v>
      </c>
      <c r="BG30" s="66">
        <v>263.38</v>
      </c>
      <c r="BH30" s="244">
        <v>0.53</v>
      </c>
      <c r="BI30" s="244">
        <v>13.2</v>
      </c>
      <c r="BJ30" s="244">
        <v>2.02</v>
      </c>
      <c r="BK30" s="244">
        <v>2590</v>
      </c>
      <c r="BL30" s="244" t="s">
        <v>1407</v>
      </c>
      <c r="BM30" s="138" t="s">
        <v>1407</v>
      </c>
      <c r="BN30" s="138" t="s">
        <v>1406</v>
      </c>
      <c r="BO30" s="244">
        <v>7.52</v>
      </c>
      <c r="BP30" s="244">
        <v>532</v>
      </c>
      <c r="BQ30" s="244">
        <v>9.73</v>
      </c>
      <c r="BR30" s="244"/>
      <c r="BS30" s="244"/>
      <c r="BT30" s="244">
        <v>1.45</v>
      </c>
      <c r="BU30" s="138" t="s">
        <v>1406</v>
      </c>
      <c r="BV30" s="244">
        <v>532</v>
      </c>
      <c r="BW30" s="244"/>
      <c r="BX30" s="244"/>
      <c r="BZ30" s="348" t="s">
        <v>1406</v>
      </c>
      <c r="CA30" s="244"/>
      <c r="CB30" s="69"/>
      <c r="CC30" s="138" t="s">
        <v>1407</v>
      </c>
      <c r="CD30" s="244"/>
      <c r="CE30" s="139" t="s">
        <v>287</v>
      </c>
      <c r="CU30" s="399">
        <v>-43.8</v>
      </c>
      <c r="CZ30" s="399">
        <v>-3.1</v>
      </c>
    </row>
    <row r="31" spans="1:119">
      <c r="A31" s="402">
        <f t="shared" si="1"/>
        <v>26</v>
      </c>
      <c r="B31" s="399" t="s">
        <v>2677</v>
      </c>
      <c r="C31" s="398" t="s">
        <v>837</v>
      </c>
      <c r="F31" s="400">
        <v>3437373</v>
      </c>
      <c r="G31" s="400">
        <v>5453066</v>
      </c>
      <c r="J31" s="400">
        <v>138</v>
      </c>
      <c r="K31" s="400" t="s">
        <v>1356</v>
      </c>
      <c r="L31" s="19">
        <v>1050</v>
      </c>
      <c r="R31" s="401" t="s">
        <v>2688</v>
      </c>
      <c r="S31" s="399" t="s">
        <v>2836</v>
      </c>
      <c r="T31" s="51">
        <v>40764</v>
      </c>
      <c r="W31" s="398" t="s">
        <v>2672</v>
      </c>
      <c r="X31" s="61" t="s">
        <v>2687</v>
      </c>
      <c r="Y31" s="391" t="s">
        <v>644</v>
      </c>
      <c r="Z31" s="400">
        <v>139000</v>
      </c>
      <c r="AA31" s="211">
        <v>6.5</v>
      </c>
      <c r="AB31" s="391">
        <v>-56</v>
      </c>
      <c r="AC31" s="391"/>
      <c r="AD31" s="391"/>
      <c r="AE31" s="346"/>
      <c r="AL31" s="507">
        <f t="shared" si="0"/>
        <v>100848.51743000002</v>
      </c>
      <c r="AN31" s="138">
        <v>33000</v>
      </c>
      <c r="AO31" s="138">
        <v>593</v>
      </c>
      <c r="AP31" s="138">
        <v>4600</v>
      </c>
      <c r="AQ31" s="138">
        <v>60500</v>
      </c>
      <c r="AR31" s="138">
        <v>310</v>
      </c>
      <c r="AS31" s="457">
        <v>330.72840000000002</v>
      </c>
      <c r="AT31" s="138">
        <v>23.9</v>
      </c>
      <c r="AU31" s="138">
        <v>399</v>
      </c>
      <c r="AV31" s="138">
        <v>264</v>
      </c>
      <c r="AW31" s="138">
        <v>97.3</v>
      </c>
      <c r="AX31" s="138">
        <v>8.98</v>
      </c>
      <c r="AY31" s="138">
        <v>1.56</v>
      </c>
      <c r="AZ31" s="138">
        <v>1.1000000000000001</v>
      </c>
      <c r="BA31" s="138">
        <v>389</v>
      </c>
      <c r="BC31" s="91" t="s">
        <v>1406</v>
      </c>
      <c r="BE31" s="149"/>
      <c r="BF31" s="398">
        <v>60.710000000000008</v>
      </c>
      <c r="BG31" s="66">
        <v>263.38</v>
      </c>
      <c r="BH31" s="244">
        <v>0.64</v>
      </c>
      <c r="BI31" s="244">
        <v>16.7</v>
      </c>
      <c r="BJ31" s="244">
        <v>35.6</v>
      </c>
      <c r="BK31" s="244">
        <v>4100</v>
      </c>
      <c r="BL31" s="244">
        <v>0.11</v>
      </c>
      <c r="BM31" s="138" t="s">
        <v>1407</v>
      </c>
      <c r="BN31" s="138" t="s">
        <v>1406</v>
      </c>
      <c r="BO31" s="138" t="s">
        <v>457</v>
      </c>
      <c r="BP31" s="244">
        <v>838</v>
      </c>
      <c r="BQ31" s="138" t="s">
        <v>457</v>
      </c>
      <c r="BR31" s="244"/>
      <c r="BS31" s="244"/>
      <c r="BT31" s="244">
        <v>7.14</v>
      </c>
      <c r="BU31" s="244">
        <v>1.64</v>
      </c>
      <c r="BV31" s="244">
        <v>838</v>
      </c>
      <c r="BW31" s="244"/>
      <c r="BX31" s="244"/>
      <c r="BZ31" s="348" t="s">
        <v>1406</v>
      </c>
      <c r="CA31" s="244"/>
      <c r="CB31" s="69"/>
      <c r="CC31" s="138" t="s">
        <v>1407</v>
      </c>
      <c r="CD31" s="244"/>
      <c r="CE31" s="472">
        <v>21.2</v>
      </c>
      <c r="CU31" s="401">
        <v>-41.7</v>
      </c>
      <c r="CZ31" s="401">
        <v>-2.4</v>
      </c>
    </row>
    <row r="32" spans="1:119">
      <c r="A32" s="402">
        <f t="shared" si="1"/>
        <v>27</v>
      </c>
      <c r="B32" s="399" t="s">
        <v>822</v>
      </c>
      <c r="C32" s="398" t="s">
        <v>821</v>
      </c>
      <c r="F32" s="400">
        <v>3413954</v>
      </c>
      <c r="G32" s="400">
        <v>5426309</v>
      </c>
      <c r="J32" s="623">
        <v>272</v>
      </c>
      <c r="K32" s="400" t="s">
        <v>1356</v>
      </c>
      <c r="L32" s="270">
        <v>878</v>
      </c>
      <c r="Q32" s="401" t="s">
        <v>1361</v>
      </c>
      <c r="R32" s="399" t="s">
        <v>274</v>
      </c>
      <c r="S32" s="399" t="s">
        <v>1346</v>
      </c>
      <c r="W32" s="398" t="s">
        <v>2670</v>
      </c>
      <c r="X32" s="70"/>
      <c r="Y32" s="400" t="s">
        <v>644</v>
      </c>
      <c r="AA32" s="211">
        <v>8.9</v>
      </c>
      <c r="AK32" s="398">
        <v>862.72</v>
      </c>
      <c r="AL32" s="507">
        <f t="shared" si="0"/>
        <v>821.09999999999991</v>
      </c>
      <c r="AN32" s="398">
        <v>215</v>
      </c>
      <c r="AO32" s="57">
        <v>9.6</v>
      </c>
      <c r="AP32" s="331">
        <v>22.4</v>
      </c>
      <c r="AQ32" s="331">
        <v>71.400000000000006</v>
      </c>
      <c r="AR32" s="331">
        <v>185</v>
      </c>
      <c r="AS32" s="414">
        <v>278.2</v>
      </c>
      <c r="AU32" s="57">
        <v>18</v>
      </c>
      <c r="AZ32" s="57">
        <v>0.7</v>
      </c>
      <c r="BF32" s="57">
        <v>20.8</v>
      </c>
    </row>
    <row r="33" spans="1:105">
      <c r="A33" s="402">
        <f t="shared" si="1"/>
        <v>28</v>
      </c>
      <c r="B33" s="399" t="s">
        <v>823</v>
      </c>
      <c r="C33" s="398" t="s">
        <v>853</v>
      </c>
      <c r="F33" s="400">
        <v>3393912</v>
      </c>
      <c r="G33" s="400">
        <v>5369270</v>
      </c>
      <c r="J33" s="623">
        <v>152</v>
      </c>
      <c r="K33" s="400" t="s">
        <v>1356</v>
      </c>
      <c r="L33" s="270">
        <v>1437</v>
      </c>
      <c r="Q33" s="401" t="s">
        <v>1361</v>
      </c>
      <c r="R33" s="399" t="s">
        <v>274</v>
      </c>
      <c r="S33" s="399" t="s">
        <v>1346</v>
      </c>
      <c r="W33" s="398" t="s">
        <v>2670</v>
      </c>
      <c r="X33" s="70"/>
      <c r="Y33" s="400" t="s">
        <v>644</v>
      </c>
      <c r="AA33" s="211">
        <v>6.7</v>
      </c>
      <c r="AK33" s="398">
        <v>25306</v>
      </c>
      <c r="AL33" s="507">
        <f t="shared" si="0"/>
        <v>25306</v>
      </c>
      <c r="AN33" s="398">
        <v>8500</v>
      </c>
      <c r="AO33" s="222">
        <v>100</v>
      </c>
      <c r="AP33" s="401">
        <v>600</v>
      </c>
      <c r="AQ33" s="401">
        <v>12800</v>
      </c>
      <c r="AR33" s="401">
        <v>2240</v>
      </c>
      <c r="AS33" s="66">
        <v>671</v>
      </c>
      <c r="AU33" s="398">
        <v>395</v>
      </c>
    </row>
    <row r="34" spans="1:105">
      <c r="A34" s="402">
        <f t="shared" si="1"/>
        <v>29</v>
      </c>
      <c r="B34" s="399" t="s">
        <v>815</v>
      </c>
      <c r="C34" s="398" t="s">
        <v>854</v>
      </c>
      <c r="F34" s="400">
        <v>3386492</v>
      </c>
      <c r="G34" s="400">
        <v>5329646</v>
      </c>
      <c r="J34" s="400">
        <v>187</v>
      </c>
      <c r="K34" s="400" t="s">
        <v>1356</v>
      </c>
      <c r="L34" s="270">
        <v>1857</v>
      </c>
      <c r="M34" s="19">
        <v>1775</v>
      </c>
      <c r="N34" s="400">
        <v>1856</v>
      </c>
      <c r="Q34" s="401" t="s">
        <v>1361</v>
      </c>
      <c r="R34" s="399" t="s">
        <v>274</v>
      </c>
      <c r="S34" s="399" t="s">
        <v>1346</v>
      </c>
      <c r="W34" s="398" t="s">
        <v>2691</v>
      </c>
      <c r="X34" s="70"/>
      <c r="Y34" s="408">
        <v>77</v>
      </c>
      <c r="AA34" s="211">
        <v>6.2</v>
      </c>
      <c r="AK34" s="398">
        <v>67347.3</v>
      </c>
      <c r="AL34" s="507">
        <f t="shared" si="0"/>
        <v>67245.3</v>
      </c>
      <c r="AN34" s="398">
        <v>23500</v>
      </c>
      <c r="AO34" s="398">
        <v>307</v>
      </c>
      <c r="AP34" s="401">
        <v>912</v>
      </c>
      <c r="AQ34" s="401">
        <v>35720</v>
      </c>
      <c r="AR34" s="398">
        <v>4640</v>
      </c>
      <c r="AS34" s="172">
        <v>1415</v>
      </c>
      <c r="AU34" s="398">
        <v>750</v>
      </c>
      <c r="BF34" s="57">
        <v>1.3</v>
      </c>
    </row>
    <row r="35" spans="1:105" ht="13.15">
      <c r="A35" s="402">
        <f t="shared" si="1"/>
        <v>30</v>
      </c>
      <c r="B35" s="399" t="s">
        <v>840</v>
      </c>
      <c r="C35" s="398" t="s">
        <v>859</v>
      </c>
      <c r="F35" s="400">
        <v>3422604</v>
      </c>
      <c r="G35" s="400">
        <v>5418228</v>
      </c>
      <c r="J35" s="400">
        <v>145</v>
      </c>
      <c r="K35" s="400" t="s">
        <v>1356</v>
      </c>
      <c r="L35" s="19">
        <v>2580</v>
      </c>
      <c r="Q35" s="399" t="s">
        <v>1372</v>
      </c>
      <c r="S35" s="401" t="s">
        <v>2656</v>
      </c>
      <c r="T35" s="51">
        <v>41284</v>
      </c>
      <c r="W35" s="398" t="s">
        <v>2672</v>
      </c>
      <c r="X35" s="61" t="s">
        <v>2673</v>
      </c>
      <c r="Y35" s="396">
        <v>160</v>
      </c>
      <c r="Z35" s="400">
        <v>137000</v>
      </c>
      <c r="AA35" s="400">
        <v>6.27</v>
      </c>
      <c r="AB35" s="391">
        <v>-101</v>
      </c>
      <c r="AC35" s="391"/>
      <c r="AD35" s="391"/>
      <c r="AE35" s="346"/>
      <c r="AL35" s="507">
        <f t="shared" si="0"/>
        <v>101374.83030000002</v>
      </c>
      <c r="AN35" s="138">
        <v>28451</v>
      </c>
      <c r="AO35" s="138">
        <v>138</v>
      </c>
      <c r="AP35" s="138">
        <v>7200</v>
      </c>
      <c r="AQ35" s="138">
        <v>59900</v>
      </c>
      <c r="AR35" s="138">
        <v>220</v>
      </c>
      <c r="AS35" s="457">
        <v>186.72120000000001</v>
      </c>
      <c r="AT35" s="138">
        <v>190</v>
      </c>
      <c r="AU35" s="138">
        <v>3789</v>
      </c>
      <c r="AV35" s="138">
        <v>498</v>
      </c>
      <c r="AW35" s="138">
        <v>26.8</v>
      </c>
      <c r="AX35" s="138">
        <v>48.670999999999999</v>
      </c>
      <c r="AY35" s="138">
        <v>15.565</v>
      </c>
      <c r="AZ35" s="138" t="s">
        <v>287</v>
      </c>
      <c r="BA35" s="138">
        <v>251</v>
      </c>
      <c r="BC35" s="91" t="s">
        <v>1406</v>
      </c>
      <c r="BE35" s="149"/>
      <c r="BF35" s="398">
        <v>189.8</v>
      </c>
      <c r="BG35" s="66">
        <v>185.98679999999999</v>
      </c>
      <c r="BH35" s="244"/>
      <c r="BI35" s="244">
        <v>16.3</v>
      </c>
      <c r="BJ35" s="244">
        <v>6314</v>
      </c>
      <c r="BK35" s="244">
        <v>17638</v>
      </c>
      <c r="BL35" s="244"/>
      <c r="BM35" s="244"/>
      <c r="BN35" s="244"/>
      <c r="BO35" s="244"/>
      <c r="BP35" s="244">
        <v>30159</v>
      </c>
      <c r="BQ35" s="244"/>
      <c r="BR35" s="244"/>
      <c r="BS35" s="244"/>
      <c r="BT35" s="244"/>
      <c r="BU35" s="244"/>
      <c r="BV35" s="244">
        <v>30159</v>
      </c>
      <c r="BW35" s="244"/>
      <c r="BX35" s="244"/>
      <c r="BZ35" s="347"/>
      <c r="CA35" s="244"/>
      <c r="CB35" s="69"/>
      <c r="CC35" s="244"/>
      <c r="CD35" s="244"/>
      <c r="CE35" s="472"/>
      <c r="CU35" s="399">
        <v>-41.2</v>
      </c>
      <c r="CZ35" s="399">
        <v>-2.2999999999999998</v>
      </c>
      <c r="DA35" s="399">
        <v>17.399999999999999</v>
      </c>
    </row>
    <row r="36" spans="1:105">
      <c r="A36" s="402">
        <f t="shared" si="1"/>
        <v>31</v>
      </c>
      <c r="B36" s="399" t="s">
        <v>843</v>
      </c>
      <c r="C36" s="398" t="s">
        <v>838</v>
      </c>
      <c r="F36" s="400">
        <v>3435750</v>
      </c>
      <c r="G36" s="400">
        <v>5426169</v>
      </c>
      <c r="J36" s="400">
        <v>148</v>
      </c>
      <c r="K36" s="400" t="s">
        <v>1356</v>
      </c>
      <c r="L36" s="19">
        <v>947</v>
      </c>
      <c r="R36" s="399" t="s">
        <v>2690</v>
      </c>
      <c r="S36" s="399" t="s">
        <v>2836</v>
      </c>
      <c r="T36" s="51">
        <v>40765</v>
      </c>
      <c r="W36" s="398" t="s">
        <v>2674</v>
      </c>
      <c r="X36" s="61" t="s">
        <v>2687</v>
      </c>
      <c r="Y36" s="400">
        <v>31.9</v>
      </c>
      <c r="Z36" s="400">
        <v>184000</v>
      </c>
      <c r="AA36" s="400">
        <v>6.06</v>
      </c>
      <c r="AB36" s="391">
        <v>-136</v>
      </c>
      <c r="AC36" s="391"/>
      <c r="AD36" s="391"/>
      <c r="AE36" s="346"/>
      <c r="AL36" s="507">
        <f t="shared" si="0"/>
        <v>145191.83440122998</v>
      </c>
      <c r="AN36" s="138">
        <v>48000</v>
      </c>
      <c r="AO36" s="138">
        <v>1180</v>
      </c>
      <c r="AP36" s="138">
        <v>6500</v>
      </c>
      <c r="AQ36" s="138">
        <v>87500</v>
      </c>
      <c r="AR36" s="138">
        <v>462</v>
      </c>
      <c r="AS36" s="457">
        <v>298.99800000000005</v>
      </c>
      <c r="AT36" s="138">
        <v>39.700000000000003</v>
      </c>
      <c r="AU36" s="138">
        <v>504</v>
      </c>
      <c r="AV36" s="138">
        <v>36</v>
      </c>
      <c r="AW36" s="138">
        <v>76.8</v>
      </c>
      <c r="AX36" s="138">
        <v>50.3</v>
      </c>
      <c r="AY36" s="138">
        <v>0.20599999999999999</v>
      </c>
      <c r="AZ36" s="138">
        <v>0.7</v>
      </c>
      <c r="BA36" s="138">
        <v>500</v>
      </c>
      <c r="BC36" s="91" t="s">
        <v>1406</v>
      </c>
      <c r="BE36" s="149"/>
      <c r="BF36" s="398">
        <v>27.430000000000003</v>
      </c>
      <c r="BG36" s="66">
        <v>15.397599999999997</v>
      </c>
      <c r="BH36" s="138" t="s">
        <v>1407</v>
      </c>
      <c r="BI36" s="138" t="s">
        <v>287</v>
      </c>
      <c r="BJ36" s="138" t="s">
        <v>1406</v>
      </c>
      <c r="BK36" s="244">
        <v>145</v>
      </c>
      <c r="BL36" s="244" t="s">
        <v>1407</v>
      </c>
      <c r="BM36" s="138" t="s">
        <v>1407</v>
      </c>
      <c r="BN36" s="138" t="s">
        <v>1406</v>
      </c>
      <c r="BO36" s="138" t="s">
        <v>457</v>
      </c>
      <c r="BP36" s="244">
        <v>78.900000000000006</v>
      </c>
      <c r="BQ36" s="138" t="s">
        <v>457</v>
      </c>
      <c r="BR36" s="244"/>
      <c r="BS36" s="244"/>
      <c r="BT36" s="138" t="s">
        <v>457</v>
      </c>
      <c r="BU36" s="138" t="s">
        <v>1406</v>
      </c>
      <c r="BV36" s="244">
        <v>78.900000000000006</v>
      </c>
      <c r="BW36" s="244"/>
      <c r="BX36" s="244"/>
      <c r="BZ36" s="348">
        <v>2.3000000000000001E-4</v>
      </c>
      <c r="CA36" s="244"/>
      <c r="CB36" s="69"/>
      <c r="CC36" s="244">
        <v>1E-3</v>
      </c>
      <c r="CD36" s="244"/>
      <c r="CE36" s="139" t="s">
        <v>287</v>
      </c>
      <c r="CK36" s="398">
        <v>0.38</v>
      </c>
      <c r="CL36" s="398">
        <v>4.12</v>
      </c>
      <c r="CM36" s="398">
        <v>0.03</v>
      </c>
      <c r="CN36" s="398">
        <v>8.5000000000000006E-3</v>
      </c>
      <c r="CO36" s="398">
        <v>0.01</v>
      </c>
      <c r="CP36" s="398">
        <v>0.42</v>
      </c>
      <c r="CQ36" s="398">
        <v>85.6</v>
      </c>
      <c r="CR36" s="57">
        <v>5.7</v>
      </c>
      <c r="CS36" s="57">
        <v>0.9</v>
      </c>
      <c r="CU36" s="399">
        <v>-35.9</v>
      </c>
      <c r="CX36" s="399">
        <v>9.3000000000000007</v>
      </c>
      <c r="CZ36" s="399">
        <v>-1.4</v>
      </c>
      <c r="DA36" s="399">
        <v>23.5</v>
      </c>
    </row>
    <row r="37" spans="1:105">
      <c r="A37" s="402">
        <f t="shared" si="1"/>
        <v>32</v>
      </c>
      <c r="B37" s="399" t="s">
        <v>843</v>
      </c>
      <c r="C37" s="398" t="s">
        <v>839</v>
      </c>
      <c r="F37" s="400">
        <v>3435750</v>
      </c>
      <c r="G37" s="400">
        <v>5426169</v>
      </c>
      <c r="J37" s="400">
        <v>148</v>
      </c>
      <c r="K37" s="400" t="s">
        <v>1356</v>
      </c>
      <c r="L37" s="19">
        <v>561</v>
      </c>
      <c r="R37" s="399" t="s">
        <v>2690</v>
      </c>
      <c r="S37" s="399" t="s">
        <v>2836</v>
      </c>
      <c r="T37" s="51">
        <v>40765</v>
      </c>
      <c r="W37" s="398" t="s">
        <v>2674</v>
      </c>
      <c r="X37" s="61" t="s">
        <v>2687</v>
      </c>
      <c r="Y37" s="400">
        <v>33.9</v>
      </c>
      <c r="Z37" s="400">
        <v>128000</v>
      </c>
      <c r="AA37" s="400">
        <v>6.85</v>
      </c>
      <c r="AB37" s="391">
        <v>-90</v>
      </c>
      <c r="AC37" s="391"/>
      <c r="AD37" s="391"/>
      <c r="AE37" s="346"/>
      <c r="AL37" s="507">
        <f t="shared" si="0"/>
        <v>91501.651580000005</v>
      </c>
      <c r="AN37" s="138">
        <v>31100</v>
      </c>
      <c r="AO37" s="138">
        <v>1450</v>
      </c>
      <c r="AP37" s="138">
        <v>2330</v>
      </c>
      <c r="AQ37" s="138">
        <v>55100</v>
      </c>
      <c r="AR37" s="138">
        <v>178</v>
      </c>
      <c r="AS37" s="457">
        <v>295.947</v>
      </c>
      <c r="AT37" s="138">
        <v>17.600000000000001</v>
      </c>
      <c r="AU37" s="138">
        <v>209</v>
      </c>
      <c r="AV37" s="138">
        <v>214</v>
      </c>
      <c r="AW37" s="138">
        <v>59.6</v>
      </c>
      <c r="AX37" s="138">
        <v>4.3600000000000003</v>
      </c>
      <c r="AY37" s="138">
        <v>0.61399999999999999</v>
      </c>
      <c r="AZ37" s="138" t="s">
        <v>1406</v>
      </c>
      <c r="BA37" s="138">
        <v>356</v>
      </c>
      <c r="BC37" s="91" t="s">
        <v>1406</v>
      </c>
      <c r="BE37" s="149"/>
      <c r="BF37" s="398">
        <v>20.540000000000003</v>
      </c>
      <c r="BG37" s="66">
        <v>95.627200000000002</v>
      </c>
      <c r="BH37" s="244">
        <v>0.39</v>
      </c>
      <c r="BI37" s="244">
        <v>9.4</v>
      </c>
      <c r="BJ37" s="244">
        <v>0.89</v>
      </c>
      <c r="BK37" s="244">
        <v>70000</v>
      </c>
      <c r="BL37" s="244" t="s">
        <v>1407</v>
      </c>
      <c r="BM37" s="138" t="s">
        <v>1407</v>
      </c>
      <c r="BN37" s="244">
        <v>1.58</v>
      </c>
      <c r="BO37" s="138" t="s">
        <v>457</v>
      </c>
      <c r="BP37" s="244">
        <v>175</v>
      </c>
      <c r="BQ37" s="138" t="s">
        <v>457</v>
      </c>
      <c r="BR37" s="244"/>
      <c r="BS37" s="244"/>
      <c r="BT37" s="244">
        <v>1.1200000000000001</v>
      </c>
      <c r="BU37" s="138" t="s">
        <v>1406</v>
      </c>
      <c r="BV37" s="244">
        <v>175</v>
      </c>
      <c r="BW37" s="244"/>
      <c r="BX37" s="244"/>
      <c r="BZ37" s="348" t="s">
        <v>1406</v>
      </c>
      <c r="CA37" s="244"/>
      <c r="CB37" s="69"/>
      <c r="CC37" s="138" t="s">
        <v>1407</v>
      </c>
      <c r="CD37" s="244"/>
      <c r="CE37" s="139" t="s">
        <v>287</v>
      </c>
      <c r="CK37" s="398">
        <v>7.44</v>
      </c>
      <c r="CL37" s="57">
        <v>1</v>
      </c>
      <c r="CM37" s="398">
        <v>1.93</v>
      </c>
      <c r="CN37" s="398">
        <v>9.5000000000000001E-2</v>
      </c>
      <c r="CO37" s="398" t="s">
        <v>1393</v>
      </c>
      <c r="CP37" s="398" t="s">
        <v>1393</v>
      </c>
      <c r="CQ37" s="398">
        <v>78.7</v>
      </c>
      <c r="CR37" s="398">
        <v>1.79</v>
      </c>
      <c r="CS37" s="398">
        <v>2.0699999999999998</v>
      </c>
      <c r="CU37" s="399">
        <v>-39.9</v>
      </c>
      <c r="CZ37" s="399">
        <v>-4.5</v>
      </c>
    </row>
    <row r="38" spans="1:105">
      <c r="A38" s="402">
        <f t="shared" si="1"/>
        <v>33</v>
      </c>
      <c r="B38" s="399" t="s">
        <v>824</v>
      </c>
      <c r="C38" s="398" t="s">
        <v>825</v>
      </c>
      <c r="F38" s="400">
        <v>3417855</v>
      </c>
      <c r="G38" s="400">
        <v>5329000</v>
      </c>
      <c r="J38" s="623">
        <v>225</v>
      </c>
      <c r="K38" s="400" t="s">
        <v>1356</v>
      </c>
      <c r="L38" s="270">
        <v>300</v>
      </c>
      <c r="Q38" s="401" t="s">
        <v>1361</v>
      </c>
      <c r="R38" s="399" t="s">
        <v>274</v>
      </c>
      <c r="S38" s="399" t="s">
        <v>1346</v>
      </c>
      <c r="W38" s="398" t="s">
        <v>2670</v>
      </c>
      <c r="X38" s="70"/>
      <c r="Y38" s="400" t="s">
        <v>644</v>
      </c>
      <c r="AA38" s="211">
        <v>7.74</v>
      </c>
      <c r="AK38" s="398">
        <v>374.86</v>
      </c>
      <c r="AL38" s="507">
        <f t="shared" si="0"/>
        <v>363.36</v>
      </c>
      <c r="AN38" s="57">
        <v>30.3</v>
      </c>
      <c r="AO38" s="57">
        <v>5.47</v>
      </c>
      <c r="AP38" s="331">
        <v>64.099999999999994</v>
      </c>
      <c r="AQ38" s="331">
        <v>13.3</v>
      </c>
      <c r="AR38" s="331">
        <v>98.3</v>
      </c>
      <c r="AS38" s="414">
        <v>150</v>
      </c>
      <c r="AU38" s="57">
        <v>1.75</v>
      </c>
      <c r="AZ38" s="57">
        <v>0.14000000000000001</v>
      </c>
    </row>
    <row r="39" spans="1:105">
      <c r="A39" s="402">
        <f t="shared" si="1"/>
        <v>34</v>
      </c>
      <c r="B39" s="399" t="s">
        <v>842</v>
      </c>
      <c r="C39" s="398" t="s">
        <v>827</v>
      </c>
      <c r="F39" s="400">
        <v>3418100</v>
      </c>
      <c r="G39" s="400">
        <v>5422341</v>
      </c>
      <c r="J39" s="400">
        <v>167</v>
      </c>
      <c r="K39" s="400" t="s">
        <v>1356</v>
      </c>
      <c r="L39" s="19">
        <v>5000</v>
      </c>
      <c r="Q39" s="399" t="s">
        <v>1372</v>
      </c>
      <c r="S39" s="401" t="s">
        <v>2656</v>
      </c>
      <c r="T39" s="51">
        <v>41444</v>
      </c>
      <c r="W39" s="398" t="s">
        <v>2674</v>
      </c>
      <c r="X39" s="61" t="s">
        <v>2673</v>
      </c>
      <c r="Y39" s="396">
        <v>200</v>
      </c>
      <c r="Z39" s="400">
        <v>127000</v>
      </c>
      <c r="AA39" s="400">
        <v>4.9800000000000004</v>
      </c>
      <c r="AB39" s="391">
        <v>-199</v>
      </c>
      <c r="AC39" s="391"/>
      <c r="AD39" s="391"/>
      <c r="AE39" s="346"/>
      <c r="AL39" s="507">
        <f t="shared" si="0"/>
        <v>98984.675356259977</v>
      </c>
      <c r="AN39" s="138">
        <v>28140</v>
      </c>
      <c r="AO39" s="138">
        <v>131</v>
      </c>
      <c r="AP39" s="138">
        <v>7225</v>
      </c>
      <c r="AQ39" s="138">
        <v>58559</v>
      </c>
      <c r="AR39" s="138">
        <v>157</v>
      </c>
      <c r="AS39" s="457">
        <v>167.80500000000001</v>
      </c>
      <c r="AT39" s="138">
        <v>173</v>
      </c>
      <c r="AU39" s="138">
        <v>3195</v>
      </c>
      <c r="AV39" s="138">
        <v>455</v>
      </c>
      <c r="AW39" s="138">
        <v>25.7</v>
      </c>
      <c r="AX39" s="138">
        <v>25.5</v>
      </c>
      <c r="AY39" s="138">
        <v>16.899999999999999</v>
      </c>
      <c r="AZ39" s="138">
        <v>2.9</v>
      </c>
      <c r="BA39" s="138">
        <v>216</v>
      </c>
      <c r="BC39" s="91" t="s">
        <v>1406</v>
      </c>
      <c r="BE39" s="149"/>
      <c r="BF39" s="398">
        <v>261.3</v>
      </c>
      <c r="BG39" s="66">
        <v>165.32159999999996</v>
      </c>
      <c r="BH39" s="244">
        <v>0.33</v>
      </c>
      <c r="BI39" s="244">
        <v>93.9</v>
      </c>
      <c r="BJ39" s="244">
        <v>9310</v>
      </c>
      <c r="BK39" s="244">
        <v>5070</v>
      </c>
      <c r="BL39" s="244"/>
      <c r="BM39" s="244">
        <v>6.17</v>
      </c>
      <c r="BN39" s="244">
        <v>2.4</v>
      </c>
      <c r="BO39" s="244">
        <v>1.04</v>
      </c>
      <c r="BP39" s="244">
        <v>25700</v>
      </c>
      <c r="BQ39" s="244">
        <v>1.44</v>
      </c>
      <c r="BR39" s="244"/>
      <c r="BS39" s="244"/>
      <c r="BT39" s="244">
        <v>1.06</v>
      </c>
      <c r="BU39" s="244">
        <v>137</v>
      </c>
      <c r="BV39" s="244">
        <v>25700</v>
      </c>
      <c r="BW39" s="244">
        <v>57.4</v>
      </c>
      <c r="BX39" s="244"/>
      <c r="BZ39" s="348">
        <v>2.5999999999999998E-4</v>
      </c>
      <c r="CA39" s="244"/>
      <c r="CB39" s="69"/>
      <c r="CC39" s="244">
        <v>1.6E-2</v>
      </c>
      <c r="CD39" s="244"/>
      <c r="CE39" s="472">
        <v>2168</v>
      </c>
      <c r="CK39" s="398">
        <v>9.85</v>
      </c>
      <c r="CL39" s="398">
        <v>86.2</v>
      </c>
      <c r="CM39" s="398" t="s">
        <v>2374</v>
      </c>
      <c r="CN39" s="398">
        <v>0.03</v>
      </c>
      <c r="CO39" s="398">
        <v>0.85</v>
      </c>
      <c r="CP39" s="398">
        <v>0.83</v>
      </c>
      <c r="CQ39" s="398">
        <v>2.2799999999999998</v>
      </c>
      <c r="CR39" s="398">
        <v>1.2999999999999999E-2</v>
      </c>
      <c r="CS39" s="398">
        <v>1.1999999999999999E-3</v>
      </c>
      <c r="CU39" s="62">
        <v>-44</v>
      </c>
      <c r="CX39" s="399">
        <v>13.4</v>
      </c>
      <c r="CZ39" s="399">
        <v>-2.4</v>
      </c>
      <c r="DA39" s="399">
        <v>15.9</v>
      </c>
    </row>
    <row r="40" spans="1:105">
      <c r="A40" s="402">
        <f t="shared" si="1"/>
        <v>35</v>
      </c>
      <c r="B40" s="399" t="s">
        <v>817</v>
      </c>
      <c r="C40" s="398" t="s">
        <v>856</v>
      </c>
      <c r="F40" s="400">
        <v>3406004</v>
      </c>
      <c r="G40" s="400">
        <v>5385614</v>
      </c>
      <c r="J40" s="623">
        <v>144</v>
      </c>
      <c r="K40" s="400" t="s">
        <v>1356</v>
      </c>
      <c r="L40" s="270">
        <v>3220</v>
      </c>
      <c r="M40" s="19">
        <v>2757</v>
      </c>
      <c r="N40" s="400">
        <v>3181</v>
      </c>
      <c r="Q40" s="401" t="s">
        <v>1361</v>
      </c>
      <c r="R40" s="399" t="s">
        <v>274</v>
      </c>
      <c r="S40" s="399" t="s">
        <v>1346</v>
      </c>
      <c r="T40" s="49" t="s">
        <v>2692</v>
      </c>
      <c r="W40" s="398" t="s">
        <v>2693</v>
      </c>
      <c r="X40" s="61" t="s">
        <v>2694</v>
      </c>
      <c r="Y40" s="400">
        <v>147</v>
      </c>
      <c r="AA40" s="358">
        <v>6.7</v>
      </c>
      <c r="AK40" s="398">
        <v>104140</v>
      </c>
      <c r="AL40" s="507">
        <f t="shared" si="0"/>
        <v>104325</v>
      </c>
      <c r="AN40" s="398">
        <v>31500</v>
      </c>
      <c r="AO40" s="403">
        <v>126</v>
      </c>
      <c r="AP40" s="399">
        <v>4810</v>
      </c>
      <c r="AQ40" s="401">
        <v>62000</v>
      </c>
      <c r="AR40" s="398">
        <v>480</v>
      </c>
      <c r="AS40" s="53">
        <v>0</v>
      </c>
      <c r="AT40" s="138">
        <v>210</v>
      </c>
      <c r="AU40" s="398">
        <v>4030</v>
      </c>
      <c r="AV40" s="138">
        <v>405</v>
      </c>
      <c r="AZ40" s="138">
        <v>5.5</v>
      </c>
      <c r="BA40" s="398">
        <v>361</v>
      </c>
      <c r="BC40" s="91" t="s">
        <v>1406</v>
      </c>
      <c r="BF40" s="398">
        <v>185.9</v>
      </c>
      <c r="BG40" s="172">
        <v>153.6</v>
      </c>
      <c r="BP40" s="244">
        <v>29000</v>
      </c>
      <c r="BV40" s="244">
        <v>29000</v>
      </c>
      <c r="CU40" s="62">
        <v>-40</v>
      </c>
      <c r="CZ40" s="399">
        <v>-2.2000000000000002</v>
      </c>
    </row>
    <row r="41" spans="1:105">
      <c r="A41" s="402">
        <f t="shared" si="1"/>
        <v>36</v>
      </c>
      <c r="B41" s="399" t="s">
        <v>817</v>
      </c>
      <c r="C41" s="398" t="s">
        <v>856</v>
      </c>
      <c r="F41" s="400">
        <v>3406004</v>
      </c>
      <c r="G41" s="400">
        <v>5385614</v>
      </c>
      <c r="J41" s="623">
        <v>144</v>
      </c>
      <c r="K41" s="400" t="s">
        <v>1356</v>
      </c>
      <c r="L41" s="270">
        <v>3220</v>
      </c>
      <c r="Q41" s="401" t="s">
        <v>1361</v>
      </c>
      <c r="R41" s="399" t="s">
        <v>274</v>
      </c>
      <c r="S41" s="399" t="s">
        <v>1346</v>
      </c>
      <c r="W41" s="398" t="s">
        <v>2670</v>
      </c>
      <c r="X41" s="70"/>
      <c r="Y41" s="400" t="s">
        <v>644</v>
      </c>
      <c r="AA41" s="211">
        <v>7.19</v>
      </c>
      <c r="AK41" s="398">
        <v>105191</v>
      </c>
      <c r="AL41" s="507">
        <f t="shared" si="0"/>
        <v>105166</v>
      </c>
      <c r="AN41" s="398">
        <v>32560</v>
      </c>
      <c r="AO41" s="398">
        <v>192</v>
      </c>
      <c r="AP41" s="401">
        <v>4680</v>
      </c>
      <c r="AQ41" s="401">
        <v>61550</v>
      </c>
      <c r="AR41" s="401">
        <v>220</v>
      </c>
      <c r="AS41" s="66">
        <v>305</v>
      </c>
      <c r="AU41" s="398">
        <v>5000</v>
      </c>
      <c r="AZ41" s="57">
        <v>5.5</v>
      </c>
      <c r="BA41" s="398">
        <v>361</v>
      </c>
      <c r="BF41" s="398">
        <v>292.5</v>
      </c>
    </row>
    <row r="42" spans="1:105">
      <c r="A42" s="402">
        <f t="shared" si="1"/>
        <v>37</v>
      </c>
      <c r="B42" s="399" t="s">
        <v>812</v>
      </c>
      <c r="C42" s="398" t="s">
        <v>849</v>
      </c>
      <c r="K42" s="400" t="s">
        <v>1356</v>
      </c>
      <c r="M42" s="19">
        <v>1124</v>
      </c>
      <c r="N42" s="400">
        <v>1194</v>
      </c>
      <c r="S42" s="2" t="s">
        <v>2837</v>
      </c>
      <c r="W42" s="398" t="s">
        <v>2675</v>
      </c>
      <c r="Y42" s="400">
        <v>62</v>
      </c>
      <c r="AA42" s="211">
        <v>6.1</v>
      </c>
      <c r="AK42" s="398">
        <v>124400</v>
      </c>
      <c r="AL42" s="507">
        <f t="shared" si="0"/>
        <v>107323</v>
      </c>
      <c r="AN42" s="398">
        <v>28330</v>
      </c>
      <c r="AO42" s="398">
        <v>240</v>
      </c>
      <c r="AP42" s="401">
        <v>8820</v>
      </c>
      <c r="AQ42" s="401">
        <v>65060</v>
      </c>
      <c r="AR42" s="398">
        <v>350</v>
      </c>
      <c r="AS42" s="172">
        <v>100</v>
      </c>
      <c r="AU42" s="398">
        <v>4320</v>
      </c>
      <c r="BA42" s="398">
        <v>103</v>
      </c>
    </row>
  </sheetData>
  <mergeCells count="18">
    <mergeCell ref="AK3:AL3"/>
    <mergeCell ref="E3:E4"/>
    <mergeCell ref="F3:G3"/>
    <mergeCell ref="H3:I3"/>
    <mergeCell ref="K3:K5"/>
    <mergeCell ref="M3:N3"/>
    <mergeCell ref="Q3:S3"/>
    <mergeCell ref="F4:G4"/>
    <mergeCell ref="H4:I4"/>
    <mergeCell ref="CF2:CJ2"/>
    <mergeCell ref="CK2:CT2"/>
    <mergeCell ref="CU2:DL2"/>
    <mergeCell ref="B2:S2"/>
    <mergeCell ref="T2:X2"/>
    <mergeCell ref="Y2:AM2"/>
    <mergeCell ref="AN2:AS2"/>
    <mergeCell ref="AT2:BG2"/>
    <mergeCell ref="BH2:CE2"/>
  </mergeCells>
  <conditionalFormatting sqref="S6:S42">
    <cfRule type="containsText" dxfId="0" priority="1" operator="containsText" text="Tertiary">
      <formula>NOT(ISERROR(SEARCH("Tertiary",S6)))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Info</vt:lpstr>
      <vt:lpstr>Database</vt:lpstr>
      <vt:lpstr>MeanValuesHesse</vt:lpstr>
      <vt:lpstr>ReferenceValuesUpperRhineGraben</vt:lpstr>
    </vt:vector>
  </TitlesOfParts>
  <Company>TU Darmstadt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Hydrochemische Kennwerte</dc:title>
  <dc:subject>Darstellung als TDS, Piper, Schoeller Diagramme</dc:subject>
  <dc:creator>Dipl.-Ing. Rafael Schäffer</dc:creator>
  <cp:lastModifiedBy>Windows-Benutzer</cp:lastModifiedBy>
  <cp:lastPrinted>2019-11-11T11:34:18Z</cp:lastPrinted>
  <dcterms:created xsi:type="dcterms:W3CDTF">1999-07-31T21:38:38Z</dcterms:created>
  <dcterms:modified xsi:type="dcterms:W3CDTF">2021-09-06T21:39:13Z</dcterms:modified>
</cp:coreProperties>
</file>